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4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6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7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8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9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0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3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6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7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8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9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0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3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8.xml" ContentType="application/vnd.openxmlformats-officedocument.drawing+xml"/>
  <Override PartName="/xl/charts/chart44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u0137718\Documents\Git\EU-ETS-hydrogen\Postprocessing\"/>
    </mc:Choice>
  </mc:AlternateContent>
  <xr:revisionPtr revIDLastSave="0" documentId="13_ncr:1_{8AE34747-0EB5-426E-8386-0AD28AFA8527}" xr6:coauthVersionLast="47" xr6:coauthVersionMax="47" xr10:uidLastSave="{00000000-0000-0000-0000-000000000000}"/>
  <bookViews>
    <workbookView xWindow="-120" yWindow="-120" windowWidth="29040" windowHeight="16440" tabRatio="866" activeTab="6" xr2:uid="{00000000-000D-0000-FFFF-FFFF00000000}"/>
  </bookViews>
  <sheets>
    <sheet name="Graphs" sheetId="5" r:id="rId1"/>
    <sheet name="Technology choice" sheetId="15" r:id="rId2"/>
    <sheet name="agent_costs_16_repr_days" sheetId="12" r:id="rId3"/>
    <sheet name="overview_scenarios" sheetId="20" r:id="rId4"/>
    <sheet name="Overview target" sheetId="16" r:id="rId5"/>
    <sheet name="Overview target (2)" sheetId="21" r:id="rId6"/>
    <sheet name="Overview Policy cost" sheetId="2" r:id="rId7"/>
    <sheet name="ETS" sheetId="9" r:id="rId8"/>
    <sheet name="PS_FS" sheetId="18" r:id="rId9"/>
    <sheet name="H2" sheetId="13" r:id="rId10"/>
    <sheet name="PS" sheetId="8" r:id="rId11"/>
    <sheet name="overview_results_2_repr_days" sheetId="3" r:id="rId12"/>
    <sheet name="Sheet1" sheetId="24" r:id="rId13"/>
    <sheet name="PS Analysis" sheetId="17" r:id="rId14"/>
    <sheet name="Contract prices" sheetId="19" r:id="rId15"/>
    <sheet name="PS Analysis (2)" sheetId="22" r:id="rId16"/>
    <sheet name="PS Analysis cumulative" sheetId="23" r:id="rId17"/>
  </sheets>
  <definedNames>
    <definedName name="ExternalData_1" localSheetId="11" hidden="1">overview_results_2_repr_days!$A$1:$W$11</definedName>
    <definedName name="ExternalData_1" localSheetId="3" hidden="1">overview_scenarios!$A$1:$X$422</definedName>
    <definedName name="ExternalData_2" localSheetId="2" hidden="1">agent_costs_16_repr_days!$A$1:$Q$458</definedName>
    <definedName name="ExternalData_3" localSheetId="9" hidden="1">'H2'!$A$1:$AB$1361</definedName>
    <definedName name="ExternalData_3" localSheetId="10" hidden="1">PS!$A$1:$U$1361</definedName>
    <definedName name="ExternalData_3" localSheetId="8" hidden="1">PS_FS!$A$1:$AB$1361</definedName>
    <definedName name="ExternalData_4" localSheetId="7" hidden="1">ETS!$A$1:$O$1321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21" l="1" a="1"/>
  <c r="D7" i="21" s="1"/>
  <c r="R2" i="12"/>
  <c r="R85" i="12"/>
  <c r="R87" i="12"/>
  <c r="R114" i="12"/>
  <c r="R86" i="12"/>
  <c r="R117" i="12"/>
  <c r="R116" i="12"/>
  <c r="R115" i="12"/>
  <c r="R120" i="12"/>
  <c r="R119" i="12"/>
  <c r="R118" i="12"/>
  <c r="R83" i="12"/>
  <c r="R84" i="12"/>
  <c r="T84" i="12" s="1"/>
  <c r="AB84" i="12" s="1"/>
  <c r="R82" i="12"/>
  <c r="T82" i="12" s="1"/>
  <c r="AB82" i="12" s="1"/>
  <c r="R88" i="12"/>
  <c r="R89" i="12"/>
  <c r="T89" i="12" s="1"/>
  <c r="R121" i="12"/>
  <c r="R123" i="12"/>
  <c r="R122" i="12"/>
  <c r="R129" i="12"/>
  <c r="R124" i="12"/>
  <c r="R127" i="12"/>
  <c r="R126" i="12"/>
  <c r="R130" i="12"/>
  <c r="R125" i="12"/>
  <c r="R131" i="12"/>
  <c r="R133" i="12"/>
  <c r="R134" i="12"/>
  <c r="R135" i="12"/>
  <c r="T135" i="12" s="1"/>
  <c r="AB135" i="12" s="1"/>
  <c r="R132" i="12"/>
  <c r="T132" i="12" s="1"/>
  <c r="AB132" i="12" s="1"/>
  <c r="R141" i="12"/>
  <c r="T141" i="12" s="1"/>
  <c r="R139" i="12"/>
  <c r="T139" i="12" s="1"/>
  <c r="R136" i="12"/>
  <c r="R137" i="12"/>
  <c r="R140" i="12"/>
  <c r="R138" i="12"/>
  <c r="R142" i="12"/>
  <c r="R143" i="12"/>
  <c r="R144" i="12"/>
  <c r="R148" i="12"/>
  <c r="R146" i="12"/>
  <c r="R147" i="12"/>
  <c r="R149" i="12"/>
  <c r="R175" i="12"/>
  <c r="R174" i="12"/>
  <c r="Z174" i="12" s="1"/>
  <c r="R182" i="12"/>
  <c r="Z182" i="12" s="1"/>
  <c r="R176" i="12"/>
  <c r="T176" i="12" s="1"/>
  <c r="R179" i="12"/>
  <c r="T179" i="12" s="1"/>
  <c r="R145" i="12"/>
  <c r="R177" i="12"/>
  <c r="R181" i="12"/>
  <c r="R183" i="12"/>
  <c r="R185" i="12"/>
  <c r="R186" i="12"/>
  <c r="R178" i="12"/>
  <c r="R187" i="12"/>
  <c r="R184" i="12"/>
  <c r="R189" i="12"/>
  <c r="R188" i="12"/>
  <c r="R190" i="12"/>
  <c r="R191" i="12"/>
  <c r="T191" i="12" s="1"/>
  <c r="AB191" i="12" s="1"/>
  <c r="R180" i="12"/>
  <c r="T180" i="12" s="1"/>
  <c r="AB180" i="12" s="1"/>
  <c r="R194" i="12"/>
  <c r="T194" i="12" s="1"/>
  <c r="R193" i="12"/>
  <c r="T193" i="12" s="1"/>
  <c r="R192" i="12"/>
  <c r="R196" i="12"/>
  <c r="R195" i="12"/>
  <c r="R197" i="12"/>
  <c r="R198" i="12"/>
  <c r="R202" i="12"/>
  <c r="R203" i="12"/>
  <c r="R199" i="12"/>
  <c r="R201" i="12"/>
  <c r="R204" i="12"/>
  <c r="R200" i="12"/>
  <c r="R229" i="12"/>
  <c r="R231" i="12"/>
  <c r="Z231" i="12" s="1"/>
  <c r="R230" i="12"/>
  <c r="Z230" i="12" s="1"/>
  <c r="R234" i="12"/>
  <c r="T234" i="12" s="1"/>
  <c r="R233" i="12"/>
  <c r="T233" i="12" s="1"/>
  <c r="R241" i="12"/>
  <c r="R242" i="12"/>
  <c r="R245" i="12"/>
  <c r="R232" i="12"/>
  <c r="R237" i="12"/>
  <c r="R238" i="12"/>
  <c r="R236" i="12"/>
  <c r="R239" i="12"/>
  <c r="R244" i="12"/>
  <c r="R243" i="12"/>
  <c r="R246" i="12"/>
  <c r="R240" i="12"/>
  <c r="R254" i="12"/>
  <c r="T254" i="12" s="1"/>
  <c r="AB254" i="12" s="1"/>
  <c r="R255" i="12"/>
  <c r="Z255" i="12" s="1"/>
  <c r="R259" i="12"/>
  <c r="T259" i="12" s="1"/>
  <c r="R258" i="12"/>
  <c r="T258" i="12" s="1"/>
  <c r="R235" i="12"/>
  <c r="R257" i="12"/>
  <c r="R309" i="12"/>
  <c r="R285" i="12"/>
  <c r="R394" i="12"/>
  <c r="R395" i="12"/>
  <c r="R286" i="12"/>
  <c r="R411" i="12"/>
  <c r="R397" i="12"/>
  <c r="R398" i="12"/>
  <c r="R248" i="12"/>
  <c r="R317" i="12"/>
  <c r="R284" i="12"/>
  <c r="T284" i="12" s="1"/>
  <c r="AB284" i="12" s="1"/>
  <c r="R256" i="12"/>
  <c r="T256" i="12" s="1"/>
  <c r="AB256" i="12" s="1"/>
  <c r="R399" i="12"/>
  <c r="T399" i="12" s="1"/>
  <c r="AB399" i="12" s="1"/>
  <c r="R315" i="12"/>
  <c r="T315" i="12" s="1"/>
  <c r="AB315" i="12" s="1"/>
  <c r="R311" i="12"/>
  <c r="R319" i="12"/>
  <c r="R344" i="12"/>
  <c r="R409" i="12"/>
  <c r="R287" i="12"/>
  <c r="R250" i="12"/>
  <c r="R251" i="12"/>
  <c r="R289" i="12"/>
  <c r="R288" i="12"/>
  <c r="R247" i="12"/>
  <c r="R396" i="12"/>
  <c r="R348" i="12"/>
  <c r="R313" i="12"/>
  <c r="T313" i="12" s="1"/>
  <c r="AB313" i="12" s="1"/>
  <c r="R350" i="12"/>
  <c r="T350" i="12" s="1"/>
  <c r="AB350" i="12" s="1"/>
  <c r="R249" i="12"/>
  <c r="T249" i="12" s="1"/>
  <c r="AB249" i="12" s="1"/>
  <c r="R412" i="12"/>
  <c r="T412" i="12" s="1"/>
  <c r="AB412" i="12" s="1"/>
  <c r="R290" i="12"/>
  <c r="R346" i="12"/>
  <c r="R410" i="12"/>
  <c r="R414" i="12"/>
  <c r="R413" i="12"/>
  <c r="R420" i="12"/>
  <c r="R416" i="12"/>
  <c r="R417" i="12"/>
  <c r="R354" i="12"/>
  <c r="R352" i="12"/>
  <c r="R299" i="12"/>
  <c r="R300" i="12"/>
  <c r="R294" i="12"/>
  <c r="T294" i="12" s="1"/>
  <c r="AB294" i="12" s="1"/>
  <c r="R372" i="12"/>
  <c r="T372" i="12" s="1"/>
  <c r="AB372" i="12" s="1"/>
  <c r="R298" i="12"/>
  <c r="T298" i="12" s="1"/>
  <c r="AB298" i="12" s="1"/>
  <c r="R292" i="12"/>
  <c r="T292" i="12" s="1"/>
  <c r="AB292" i="12" s="1"/>
  <c r="R418" i="12"/>
  <c r="R374" i="12"/>
  <c r="R297" i="12"/>
  <c r="R293" i="12"/>
  <c r="R295" i="12"/>
  <c r="R364" i="12"/>
  <c r="R252" i="12"/>
  <c r="R358" i="12"/>
  <c r="R423" i="12"/>
  <c r="R362" i="12"/>
  <c r="R415" i="12"/>
  <c r="R305" i="12"/>
  <c r="R304" i="12"/>
  <c r="Z304" i="12" s="1"/>
  <c r="R303" i="12"/>
  <c r="Z303" i="12" s="1"/>
  <c r="R430" i="12"/>
  <c r="T430" i="12" s="1"/>
  <c r="AB430" i="12" s="1"/>
  <c r="R424" i="12"/>
  <c r="T424" i="12" s="1"/>
  <c r="AB424" i="12" s="1"/>
  <c r="R370" i="12"/>
  <c r="R427" i="12"/>
  <c r="R421" i="12"/>
  <c r="R360" i="12"/>
  <c r="R426" i="12"/>
  <c r="R428" i="12"/>
  <c r="R431" i="12"/>
  <c r="R429" i="12"/>
  <c r="R422" i="12"/>
  <c r="R307" i="12"/>
  <c r="R291" i="12"/>
  <c r="R368" i="12"/>
  <c r="R253" i="12"/>
  <c r="Z253" i="12" s="1"/>
  <c r="R356" i="12"/>
  <c r="Z356" i="12" s="1"/>
  <c r="R302" i="12"/>
  <c r="T302" i="12" s="1"/>
  <c r="AB302" i="12" s="1"/>
  <c r="R308" i="12"/>
  <c r="T308" i="12" s="1"/>
  <c r="AB308" i="12" s="1"/>
  <c r="R419" i="12"/>
  <c r="R301" i="12"/>
  <c r="R296" i="12"/>
  <c r="R376" i="12"/>
  <c r="R366" i="12"/>
  <c r="R425" i="12"/>
  <c r="R432" i="12"/>
  <c r="R433" i="12"/>
  <c r="R306" i="12"/>
  <c r="R378" i="12"/>
  <c r="R380" i="12"/>
  <c r="R382" i="12"/>
  <c r="R388" i="12"/>
  <c r="T388" i="12" s="1"/>
  <c r="AB388" i="12" s="1"/>
  <c r="R386" i="12"/>
  <c r="T386" i="12" s="1"/>
  <c r="AB386" i="12" s="1"/>
  <c r="R390" i="12"/>
  <c r="T390" i="12" s="1"/>
  <c r="AB390" i="12" s="1"/>
  <c r="R392" i="12"/>
  <c r="T392" i="12" s="1"/>
  <c r="AB392" i="12" s="1"/>
  <c r="R384" i="12"/>
  <c r="R434" i="12"/>
  <c r="R449" i="12"/>
  <c r="R445" i="12"/>
  <c r="R451" i="12"/>
  <c r="R447" i="12"/>
  <c r="R443" i="12"/>
  <c r="R453" i="12"/>
  <c r="R3" i="12"/>
  <c r="R90" i="12"/>
  <c r="R150" i="12"/>
  <c r="R91" i="12"/>
  <c r="R4" i="12"/>
  <c r="Z4" i="12" s="1"/>
  <c r="R5" i="12"/>
  <c r="Z5" i="12" s="1"/>
  <c r="R92" i="12"/>
  <c r="T92" i="12" s="1"/>
  <c r="AB92" i="12" s="1"/>
  <c r="R93" i="12"/>
  <c r="T93" i="12" s="1"/>
  <c r="AB93" i="12" s="1"/>
  <c r="R6" i="12"/>
  <c r="R7" i="12"/>
  <c r="R151" i="12"/>
  <c r="R94" i="12"/>
  <c r="R8" i="12"/>
  <c r="R9" i="12"/>
  <c r="R95" i="12"/>
  <c r="R10" i="12"/>
  <c r="R96" i="12"/>
  <c r="R152" i="12"/>
  <c r="R153" i="12"/>
  <c r="R97" i="12"/>
  <c r="R154" i="12"/>
  <c r="T154" i="12" s="1"/>
  <c r="AB154" i="12" s="1"/>
  <c r="R155" i="12"/>
  <c r="Z155" i="12" s="1"/>
  <c r="R156" i="12"/>
  <c r="T156" i="12" s="1"/>
  <c r="AB156" i="12" s="1"/>
  <c r="R157" i="12"/>
  <c r="T157" i="12" s="1"/>
  <c r="AB157" i="12" s="1"/>
  <c r="R128" i="12"/>
  <c r="R310" i="12"/>
  <c r="R316" i="12"/>
  <c r="R314" i="12"/>
  <c r="R318" i="12"/>
  <c r="R312" i="12"/>
  <c r="R347" i="12"/>
  <c r="R345" i="12"/>
  <c r="R320" i="12"/>
  <c r="R349" i="12"/>
  <c r="R351" i="12"/>
  <c r="R355" i="12"/>
  <c r="R353" i="12"/>
  <c r="T353" i="12" s="1"/>
  <c r="AB353" i="12" s="1"/>
  <c r="R359" i="12"/>
  <c r="T359" i="12" s="1"/>
  <c r="AB359" i="12" s="1"/>
  <c r="R357" i="12"/>
  <c r="T357" i="12" s="1"/>
  <c r="AB357" i="12" s="1"/>
  <c r="R361" i="12"/>
  <c r="T361" i="12" s="1"/>
  <c r="AB361" i="12" s="1"/>
  <c r="R367" i="12"/>
  <c r="R365" i="12"/>
  <c r="R373" i="12"/>
  <c r="R375" i="12"/>
  <c r="R371" i="12"/>
  <c r="R369" i="12"/>
  <c r="R379" i="12"/>
  <c r="R377" i="12"/>
  <c r="R363" i="12"/>
  <c r="R393" i="12"/>
  <c r="T393" i="12" s="1"/>
  <c r="R435" i="12"/>
  <c r="R205" i="12"/>
  <c r="R383" i="12"/>
  <c r="T383" i="12" s="1"/>
  <c r="AB383" i="12" s="1"/>
  <c r="R387" i="12"/>
  <c r="Z387" i="12" s="1"/>
  <c r="R385" i="12"/>
  <c r="T385" i="12" s="1"/>
  <c r="R206" i="12"/>
  <c r="T206" i="12" s="1"/>
  <c r="AB206" i="12" s="1"/>
  <c r="R400" i="12"/>
  <c r="R401" i="12"/>
  <c r="R402" i="12"/>
  <c r="R207" i="12"/>
  <c r="R389" i="12"/>
  <c r="R403" i="12"/>
  <c r="R436" i="12"/>
  <c r="R381" i="12"/>
  <c r="R404" i="12"/>
  <c r="R405" i="12"/>
  <c r="T405" i="12" s="1"/>
  <c r="R208" i="12"/>
  <c r="R437" i="12"/>
  <c r="R438" i="12"/>
  <c r="T438" i="12" s="1"/>
  <c r="AB438" i="12" s="1"/>
  <c r="R391" i="12"/>
  <c r="T391" i="12" s="1"/>
  <c r="AB391" i="12" s="1"/>
  <c r="R209" i="12"/>
  <c r="T209" i="12" s="1"/>
  <c r="R439" i="12"/>
  <c r="T439" i="12" s="1"/>
  <c r="AB439" i="12" s="1"/>
  <c r="R406" i="12"/>
  <c r="R440" i="12"/>
  <c r="R210" i="12"/>
  <c r="R407" i="12"/>
  <c r="R211" i="12"/>
  <c r="R441" i="12"/>
  <c r="R212" i="12"/>
  <c r="R442" i="12"/>
  <c r="R408" i="12"/>
  <c r="R457" i="12"/>
  <c r="T457" i="12" s="1"/>
  <c r="R455" i="12"/>
  <c r="R458" i="12"/>
  <c r="R456" i="12"/>
  <c r="Z456" i="12" s="1"/>
  <c r="R64" i="12"/>
  <c r="Z64" i="12" s="1"/>
  <c r="R65" i="12"/>
  <c r="T65" i="12" s="1"/>
  <c r="R66" i="12"/>
  <c r="T66" i="12" s="1"/>
  <c r="AB66" i="12" s="1"/>
  <c r="R98" i="12"/>
  <c r="R158" i="12"/>
  <c r="R213" i="12"/>
  <c r="R260" i="12"/>
  <c r="R214" i="12"/>
  <c r="R261" i="12"/>
  <c r="R321" i="12"/>
  <c r="R262" i="12"/>
  <c r="R322" i="12"/>
  <c r="R263" i="12"/>
  <c r="T263" i="12" s="1"/>
  <c r="R264" i="12"/>
  <c r="R265" i="12"/>
  <c r="R266" i="12"/>
  <c r="Z266" i="12" s="1"/>
  <c r="R323" i="12"/>
  <c r="Z323" i="12" s="1"/>
  <c r="R324" i="12"/>
  <c r="T324" i="12" s="1"/>
  <c r="R325" i="12"/>
  <c r="T325" i="12" s="1"/>
  <c r="AB325" i="12" s="1"/>
  <c r="R326" i="12"/>
  <c r="R327" i="12"/>
  <c r="R267" i="12"/>
  <c r="R328" i="12"/>
  <c r="R268" i="12"/>
  <c r="R215" i="12"/>
  <c r="R216" i="12"/>
  <c r="R217" i="12"/>
  <c r="R218" i="12"/>
  <c r="R219" i="12"/>
  <c r="T219" i="12" s="1"/>
  <c r="R220" i="12"/>
  <c r="R221" i="12"/>
  <c r="R222" i="12"/>
  <c r="T222" i="12" s="1"/>
  <c r="AB222" i="12" s="1"/>
  <c r="R67" i="12"/>
  <c r="T67" i="12" s="1"/>
  <c r="AB67" i="12" s="1"/>
  <c r="R223" i="12"/>
  <c r="T223" i="12" s="1"/>
  <c r="R68" i="12"/>
  <c r="T68" i="12" s="1"/>
  <c r="R224" i="12"/>
  <c r="R225" i="12"/>
  <c r="R226" i="12"/>
  <c r="R227" i="12"/>
  <c r="R159" i="12"/>
  <c r="R228" i="12"/>
  <c r="R329" i="12"/>
  <c r="R99" i="12"/>
  <c r="R269" i="12"/>
  <c r="R11" i="12"/>
  <c r="T11" i="12" s="1"/>
  <c r="R12" i="12"/>
  <c r="R13" i="12"/>
  <c r="R14" i="12"/>
  <c r="Z14" i="12" s="1"/>
  <c r="R15" i="12"/>
  <c r="Z15" i="12" s="1"/>
  <c r="R16" i="12"/>
  <c r="T16" i="12" s="1"/>
  <c r="AB16" i="12" s="1"/>
  <c r="R17" i="12"/>
  <c r="T17" i="12" s="1"/>
  <c r="AB17" i="12" s="1"/>
  <c r="R18" i="12"/>
  <c r="R19" i="12"/>
  <c r="R20" i="12"/>
  <c r="R21" i="12"/>
  <c r="R22" i="12"/>
  <c r="R23" i="12"/>
  <c r="R24" i="12"/>
  <c r="R270" i="12"/>
  <c r="R160" i="12"/>
  <c r="R271" i="12"/>
  <c r="T271" i="12" s="1"/>
  <c r="R272" i="12"/>
  <c r="R330" i="12"/>
  <c r="R331" i="12"/>
  <c r="T331" i="12" s="1"/>
  <c r="AB331" i="12" s="1"/>
  <c r="R161" i="12"/>
  <c r="Z161" i="12" s="1"/>
  <c r="R162" i="12"/>
  <c r="T162" i="12" s="1"/>
  <c r="AB162" i="12" s="1"/>
  <c r="R100" i="12"/>
  <c r="T100" i="12" s="1"/>
  <c r="AB100" i="12" s="1"/>
  <c r="R332" i="12"/>
  <c r="R101" i="12"/>
  <c r="R102" i="12"/>
  <c r="R103" i="12"/>
  <c r="R333" i="12"/>
  <c r="R273" i="12"/>
  <c r="R274" i="12"/>
  <c r="R275" i="12"/>
  <c r="R276" i="12"/>
  <c r="R277" i="12"/>
  <c r="T277" i="12" s="1"/>
  <c r="R278" i="12"/>
  <c r="R334" i="12"/>
  <c r="R163" i="12"/>
  <c r="T163" i="12" s="1"/>
  <c r="AB163" i="12" s="1"/>
  <c r="R164" i="12"/>
  <c r="T164" i="12" s="1"/>
  <c r="AB164" i="12" s="1"/>
  <c r="R165" i="12"/>
  <c r="T165" i="12" s="1"/>
  <c r="AB165" i="12" s="1"/>
  <c r="R279" i="12"/>
  <c r="T279" i="12" s="1"/>
  <c r="AB279" i="12" s="1"/>
  <c r="R335" i="12"/>
  <c r="R104" i="12"/>
  <c r="R105" i="12"/>
  <c r="R106" i="12"/>
  <c r="R336" i="12"/>
  <c r="R107" i="12"/>
  <c r="R108" i="12"/>
  <c r="R166" i="12"/>
  <c r="R337" i="12"/>
  <c r="R167" i="12"/>
  <c r="T167" i="12" s="1"/>
  <c r="R168" i="12"/>
  <c r="R109" i="12"/>
  <c r="R110" i="12"/>
  <c r="T110" i="12" s="1"/>
  <c r="AB110" i="12" s="1"/>
  <c r="R338" i="12"/>
  <c r="Z338" i="12" s="1"/>
  <c r="R169" i="12"/>
  <c r="T169" i="12" s="1"/>
  <c r="AB169" i="12" s="1"/>
  <c r="R280" i="12"/>
  <c r="T280" i="12" s="1"/>
  <c r="AB280" i="12" s="1"/>
  <c r="R170" i="12"/>
  <c r="R281" i="12"/>
  <c r="R282" i="12"/>
  <c r="R339" i="12"/>
  <c r="R340" i="12"/>
  <c r="R341" i="12"/>
  <c r="R283" i="12"/>
  <c r="R342" i="12"/>
  <c r="R171" i="12"/>
  <c r="R172" i="12"/>
  <c r="T172" i="12" s="1"/>
  <c r="R173" i="12"/>
  <c r="R111" i="12"/>
  <c r="R343" i="12"/>
  <c r="T343" i="12" s="1"/>
  <c r="AB343" i="12" s="1"/>
  <c r="R112" i="12"/>
  <c r="T112" i="12" s="1"/>
  <c r="AB112" i="12" s="1"/>
  <c r="R113" i="12"/>
  <c r="T113" i="12" s="1"/>
  <c r="AB113" i="12" s="1"/>
  <c r="R450" i="12"/>
  <c r="T450" i="12" s="1"/>
  <c r="AB450" i="12" s="1"/>
  <c r="R448" i="12"/>
  <c r="R454" i="12"/>
  <c r="R452" i="12"/>
  <c r="R446" i="12"/>
  <c r="R444" i="12"/>
  <c r="R25" i="12"/>
  <c r="R26" i="12"/>
  <c r="R27" i="12"/>
  <c r="R28" i="12"/>
  <c r="R29" i="12"/>
  <c r="T29" i="12" s="1"/>
  <c r="R30" i="12"/>
  <c r="R31" i="12"/>
  <c r="R32" i="12"/>
  <c r="Z32" i="12" s="1"/>
  <c r="R33" i="12"/>
  <c r="Z33" i="12" s="1"/>
  <c r="R34" i="12"/>
  <c r="T34" i="12" s="1"/>
  <c r="AB34" i="12" s="1"/>
  <c r="R35" i="12"/>
  <c r="T35" i="12" s="1"/>
  <c r="AB35" i="12" s="1"/>
  <c r="R36" i="12"/>
  <c r="R37" i="12"/>
  <c r="R38" i="12"/>
  <c r="R39" i="12"/>
  <c r="R40" i="12"/>
  <c r="R41" i="12"/>
  <c r="R42" i="12"/>
  <c r="R43" i="12"/>
  <c r="R44" i="12"/>
  <c r="R45" i="12"/>
  <c r="T45" i="12" s="1"/>
  <c r="R46" i="12"/>
  <c r="R47" i="12"/>
  <c r="R48" i="12"/>
  <c r="Z48" i="12" s="1"/>
  <c r="R49" i="12"/>
  <c r="Z49" i="12" s="1"/>
  <c r="R50" i="12"/>
  <c r="T50" i="12" s="1"/>
  <c r="AB50" i="12" s="1"/>
  <c r="R51" i="12"/>
  <c r="T51" i="12" s="1"/>
  <c r="AB51" i="12" s="1"/>
  <c r="R52" i="12"/>
  <c r="R53" i="12"/>
  <c r="R54" i="12"/>
  <c r="R55" i="12"/>
  <c r="R56" i="12"/>
  <c r="R57" i="12"/>
  <c r="R58" i="12"/>
  <c r="R59" i="12"/>
  <c r="R60" i="12"/>
  <c r="R61" i="12"/>
  <c r="T61" i="12" s="1"/>
  <c r="R62" i="12"/>
  <c r="R63" i="12"/>
  <c r="R69" i="12"/>
  <c r="T69" i="12" s="1"/>
  <c r="AB69" i="12" s="1"/>
  <c r="R70" i="12"/>
  <c r="T70" i="12" s="1"/>
  <c r="AB70" i="12" s="1"/>
  <c r="R71" i="12"/>
  <c r="T71" i="12" s="1"/>
  <c r="AB71" i="12" s="1"/>
  <c r="R72" i="12"/>
  <c r="T72" i="12" s="1"/>
  <c r="AB72" i="12" s="1"/>
  <c r="R73" i="12"/>
  <c r="R75" i="12"/>
  <c r="R77" i="12"/>
  <c r="R79" i="12"/>
  <c r="R81" i="12"/>
  <c r="R80" i="12"/>
  <c r="R74" i="12"/>
  <c r="R78" i="12"/>
  <c r="R76" i="12"/>
  <c r="S2" i="12"/>
  <c r="T2" i="12" s="1"/>
  <c r="S85" i="12"/>
  <c r="S87" i="12"/>
  <c r="T87" i="12" s="1"/>
  <c r="S114" i="12"/>
  <c r="T114" i="12" s="1"/>
  <c r="AB114" i="12" s="1"/>
  <c r="S86" i="12"/>
  <c r="T86" i="12" s="1"/>
  <c r="S117" i="12"/>
  <c r="T117" i="12" s="1"/>
  <c r="S116" i="12"/>
  <c r="T116" i="12" s="1"/>
  <c r="S115" i="12"/>
  <c r="S120" i="12"/>
  <c r="S119" i="12"/>
  <c r="S118" i="12"/>
  <c r="S83" i="12"/>
  <c r="S84" i="12"/>
  <c r="S82" i="12"/>
  <c r="S88" i="12"/>
  <c r="S89" i="12"/>
  <c r="S121" i="12"/>
  <c r="T121" i="12" s="1"/>
  <c r="S123" i="12"/>
  <c r="S122" i="12"/>
  <c r="T122" i="12" s="1"/>
  <c r="S129" i="12"/>
  <c r="T129" i="12" s="1"/>
  <c r="AB129" i="12" s="1"/>
  <c r="S124" i="12"/>
  <c r="AA124" i="12" s="1"/>
  <c r="S127" i="12"/>
  <c r="T127" i="12" s="1"/>
  <c r="S126" i="12"/>
  <c r="T126" i="12" s="1"/>
  <c r="S130" i="12"/>
  <c r="S125" i="12"/>
  <c r="S131" i="12"/>
  <c r="S133" i="12"/>
  <c r="S134" i="12"/>
  <c r="S135" i="12"/>
  <c r="S132" i="12"/>
  <c r="S141" i="12"/>
  <c r="S139" i="12"/>
  <c r="S136" i="12"/>
  <c r="T136" i="12" s="1"/>
  <c r="S137" i="12"/>
  <c r="S140" i="12"/>
  <c r="T140" i="12" s="1"/>
  <c r="S138" i="12"/>
  <c r="T138" i="12" s="1"/>
  <c r="AB138" i="12" s="1"/>
  <c r="S142" i="12"/>
  <c r="T142" i="12" s="1"/>
  <c r="AB142" i="12" s="1"/>
  <c r="S143" i="12"/>
  <c r="T143" i="12" s="1"/>
  <c r="S144" i="12"/>
  <c r="T144" i="12" s="1"/>
  <c r="S148" i="12"/>
  <c r="S146" i="12"/>
  <c r="S147" i="12"/>
  <c r="S149" i="12"/>
  <c r="S175" i="12"/>
  <c r="S174" i="12"/>
  <c r="S182" i="12"/>
  <c r="S176" i="12"/>
  <c r="S179" i="12"/>
  <c r="S145" i="12"/>
  <c r="T145" i="12" s="1"/>
  <c r="S177" i="12"/>
  <c r="S181" i="12"/>
  <c r="S183" i="12"/>
  <c r="AA183" i="12" s="1"/>
  <c r="S185" i="12"/>
  <c r="AA185" i="12" s="1"/>
  <c r="S186" i="12"/>
  <c r="T186" i="12" s="1"/>
  <c r="AB186" i="12" s="1"/>
  <c r="S178" i="12"/>
  <c r="T178" i="12" s="1"/>
  <c r="AB178" i="12" s="1"/>
  <c r="S187" i="12"/>
  <c r="S184" i="12"/>
  <c r="S189" i="12"/>
  <c r="S188" i="12"/>
  <c r="S190" i="12"/>
  <c r="S191" i="12"/>
  <c r="S180" i="12"/>
  <c r="S194" i="12"/>
  <c r="S193" i="12"/>
  <c r="S192" i="12"/>
  <c r="T192" i="12" s="1"/>
  <c r="S196" i="12"/>
  <c r="S195" i="12"/>
  <c r="S197" i="12"/>
  <c r="T197" i="12" s="1"/>
  <c r="S198" i="12"/>
  <c r="T198" i="12" s="1"/>
  <c r="AB198" i="12" s="1"/>
  <c r="S202" i="12"/>
  <c r="T202" i="12" s="1"/>
  <c r="AB202" i="12" s="1"/>
  <c r="S203" i="12"/>
  <c r="T203" i="12" s="1"/>
  <c r="AB203" i="12" s="1"/>
  <c r="S199" i="12"/>
  <c r="S201" i="12"/>
  <c r="S204" i="12"/>
  <c r="S200" i="12"/>
  <c r="S229" i="12"/>
  <c r="S231" i="12"/>
  <c r="S230" i="12"/>
  <c r="S234" i="12"/>
  <c r="S233" i="12"/>
  <c r="S241" i="12"/>
  <c r="T241" i="12" s="1"/>
  <c r="S242" i="12"/>
  <c r="S245" i="12"/>
  <c r="S232" i="12"/>
  <c r="T232" i="12" s="1"/>
  <c r="AB232" i="12" s="1"/>
  <c r="S237" i="12"/>
  <c r="T237" i="12" s="1"/>
  <c r="AB237" i="12" s="1"/>
  <c r="S238" i="12"/>
  <c r="T238" i="12" s="1"/>
  <c r="AB238" i="12" s="1"/>
  <c r="S236" i="12"/>
  <c r="T236" i="12" s="1"/>
  <c r="AB236" i="12" s="1"/>
  <c r="S239" i="12"/>
  <c r="S244" i="12"/>
  <c r="S243" i="12"/>
  <c r="S246" i="12"/>
  <c r="S240" i="12"/>
  <c r="S254" i="12"/>
  <c r="S255" i="12"/>
  <c r="S259" i="12"/>
  <c r="S258" i="12"/>
  <c r="S235" i="12"/>
  <c r="T235" i="12" s="1"/>
  <c r="S257" i="12"/>
  <c r="S309" i="12"/>
  <c r="S285" i="12"/>
  <c r="AA285" i="12" s="1"/>
  <c r="S394" i="12"/>
  <c r="AA394" i="12" s="1"/>
  <c r="S395" i="12"/>
  <c r="T395" i="12" s="1"/>
  <c r="AB395" i="12" s="1"/>
  <c r="S286" i="12"/>
  <c r="T286" i="12" s="1"/>
  <c r="AB286" i="12" s="1"/>
  <c r="S411" i="12"/>
  <c r="S397" i="12"/>
  <c r="S398" i="12"/>
  <c r="S248" i="12"/>
  <c r="S317" i="12"/>
  <c r="S284" i="12"/>
  <c r="S256" i="12"/>
  <c r="S399" i="12"/>
  <c r="S315" i="12"/>
  <c r="S311" i="12"/>
  <c r="T311" i="12" s="1"/>
  <c r="S319" i="12"/>
  <c r="S344" i="12"/>
  <c r="S409" i="12"/>
  <c r="AA409" i="12" s="1"/>
  <c r="S287" i="12"/>
  <c r="AA287" i="12" s="1"/>
  <c r="S250" i="12"/>
  <c r="T250" i="12" s="1"/>
  <c r="AB250" i="12" s="1"/>
  <c r="S251" i="12"/>
  <c r="T251" i="12" s="1"/>
  <c r="AB251" i="12" s="1"/>
  <c r="S289" i="12"/>
  <c r="S288" i="12"/>
  <c r="S247" i="12"/>
  <c r="S396" i="12"/>
  <c r="S348" i="12"/>
  <c r="S313" i="12"/>
  <c r="S350" i="12"/>
  <c r="S249" i="12"/>
  <c r="S412" i="12"/>
  <c r="S290" i="12"/>
  <c r="T290" i="12" s="1"/>
  <c r="S346" i="12"/>
  <c r="S410" i="12"/>
  <c r="S414" i="12"/>
  <c r="AA414" i="12" s="1"/>
  <c r="S413" i="12"/>
  <c r="AA413" i="12" s="1"/>
  <c r="S420" i="12"/>
  <c r="T420" i="12" s="1"/>
  <c r="AB420" i="12" s="1"/>
  <c r="S416" i="12"/>
  <c r="T416" i="12" s="1"/>
  <c r="AB416" i="12" s="1"/>
  <c r="S417" i="12"/>
  <c r="S354" i="12"/>
  <c r="S352" i="12"/>
  <c r="S299" i="12"/>
  <c r="S300" i="12"/>
  <c r="S294" i="12"/>
  <c r="S372" i="12"/>
  <c r="S298" i="12"/>
  <c r="S292" i="12"/>
  <c r="S418" i="12"/>
  <c r="T418" i="12" s="1"/>
  <c r="S374" i="12"/>
  <c r="S297" i="12"/>
  <c r="S293" i="12"/>
  <c r="T293" i="12" s="1"/>
  <c r="AB293" i="12" s="1"/>
  <c r="S295" i="12"/>
  <c r="AA295" i="12" s="1"/>
  <c r="S364" i="12"/>
  <c r="T364" i="12" s="1"/>
  <c r="AB364" i="12" s="1"/>
  <c r="S252" i="12"/>
  <c r="T252" i="12" s="1"/>
  <c r="AB252" i="12" s="1"/>
  <c r="S358" i="12"/>
  <c r="S423" i="12"/>
  <c r="S362" i="12"/>
  <c r="S415" i="12"/>
  <c r="S305" i="12"/>
  <c r="S304" i="12"/>
  <c r="S303" i="12"/>
  <c r="S430" i="12"/>
  <c r="S424" i="12"/>
  <c r="S370" i="12"/>
  <c r="T370" i="12" s="1"/>
  <c r="S427" i="12"/>
  <c r="S421" i="12"/>
  <c r="T421" i="12" s="1"/>
  <c r="AB421" i="12" s="1"/>
  <c r="S360" i="12"/>
  <c r="T360" i="12" s="1"/>
  <c r="AB360" i="12" s="1"/>
  <c r="S426" i="12"/>
  <c r="T426" i="12" s="1"/>
  <c r="AB426" i="12" s="1"/>
  <c r="S428" i="12"/>
  <c r="T428" i="12" s="1"/>
  <c r="AB428" i="12" s="1"/>
  <c r="S431" i="12"/>
  <c r="T431" i="12" s="1"/>
  <c r="AB431" i="12" s="1"/>
  <c r="S429" i="12"/>
  <c r="S422" i="12"/>
  <c r="S307" i="12"/>
  <c r="S291" i="12"/>
  <c r="S368" i="12"/>
  <c r="S253" i="12"/>
  <c r="S356" i="12"/>
  <c r="S302" i="12"/>
  <c r="S308" i="12"/>
  <c r="S419" i="12"/>
  <c r="T419" i="12" s="1"/>
  <c r="S301" i="12"/>
  <c r="S296" i="12"/>
  <c r="S376" i="12"/>
  <c r="T376" i="12" s="1"/>
  <c r="AB376" i="12" s="1"/>
  <c r="S366" i="12"/>
  <c r="AA366" i="12" s="1"/>
  <c r="S425" i="12"/>
  <c r="T425" i="12" s="1"/>
  <c r="AB425" i="12" s="1"/>
  <c r="S432" i="12"/>
  <c r="T432" i="12" s="1"/>
  <c r="AB432" i="12" s="1"/>
  <c r="S433" i="12"/>
  <c r="S306" i="12"/>
  <c r="S378" i="12"/>
  <c r="S380" i="12"/>
  <c r="S382" i="12"/>
  <c r="S388" i="12"/>
  <c r="S386" i="12"/>
  <c r="S390" i="12"/>
  <c r="S392" i="12"/>
  <c r="S384" i="12"/>
  <c r="T384" i="12" s="1"/>
  <c r="S434" i="12"/>
  <c r="S449" i="12"/>
  <c r="T449" i="12" s="1"/>
  <c r="AB449" i="12" s="1"/>
  <c r="S445" i="12"/>
  <c r="T445" i="12" s="1"/>
  <c r="AB445" i="12" s="1"/>
  <c r="S451" i="12"/>
  <c r="T451" i="12" s="1"/>
  <c r="AB451" i="12" s="1"/>
  <c r="S447" i="12"/>
  <c r="T447" i="12" s="1"/>
  <c r="AB447" i="12" s="1"/>
  <c r="S443" i="12"/>
  <c r="T443" i="12" s="1"/>
  <c r="AB443" i="12" s="1"/>
  <c r="S453" i="12"/>
  <c r="S3" i="12"/>
  <c r="S90" i="12"/>
  <c r="S150" i="12"/>
  <c r="S91" i="12"/>
  <c r="S4" i="12"/>
  <c r="S5" i="12"/>
  <c r="S92" i="12"/>
  <c r="S93" i="12"/>
  <c r="S6" i="12"/>
  <c r="T6" i="12" s="1"/>
  <c r="S7" i="12"/>
  <c r="S151" i="12"/>
  <c r="S94" i="12"/>
  <c r="AA94" i="12" s="1"/>
  <c r="S8" i="12"/>
  <c r="T8" i="12" s="1"/>
  <c r="AB8" i="12" s="1"/>
  <c r="S9" i="12"/>
  <c r="T9" i="12" s="1"/>
  <c r="AB9" i="12" s="1"/>
  <c r="S95" i="12"/>
  <c r="T95" i="12" s="1"/>
  <c r="AB95" i="12" s="1"/>
  <c r="S10" i="12"/>
  <c r="S96" i="12"/>
  <c r="S152" i="12"/>
  <c r="S153" i="12"/>
  <c r="S97" i="12"/>
  <c r="S154" i="12"/>
  <c r="S155" i="12"/>
  <c r="S156" i="12"/>
  <c r="S157" i="12"/>
  <c r="S128" i="12"/>
  <c r="T128" i="12" s="1"/>
  <c r="S310" i="12"/>
  <c r="S316" i="12"/>
  <c r="T316" i="12" s="1"/>
  <c r="AB316" i="12" s="1"/>
  <c r="S314" i="12"/>
  <c r="AA314" i="12" s="1"/>
  <c r="S318" i="12"/>
  <c r="AA318" i="12" s="1"/>
  <c r="S312" i="12"/>
  <c r="T312" i="12" s="1"/>
  <c r="AB312" i="12" s="1"/>
  <c r="S347" i="12"/>
  <c r="T347" i="12" s="1"/>
  <c r="AB347" i="12" s="1"/>
  <c r="S345" i="12"/>
  <c r="S320" i="12"/>
  <c r="S349" i="12"/>
  <c r="S351" i="12"/>
  <c r="S355" i="12"/>
  <c r="S353" i="12"/>
  <c r="S359" i="12"/>
  <c r="S357" i="12"/>
  <c r="S361" i="12"/>
  <c r="S367" i="12"/>
  <c r="T367" i="12" s="1"/>
  <c r="S365" i="12"/>
  <c r="S373" i="12"/>
  <c r="T373" i="12" s="1"/>
  <c r="AB373" i="12" s="1"/>
  <c r="S375" i="12"/>
  <c r="T375" i="12" s="1"/>
  <c r="AB375" i="12" s="1"/>
  <c r="S371" i="12"/>
  <c r="T371" i="12" s="1"/>
  <c r="AB371" i="12" s="1"/>
  <c r="S369" i="12"/>
  <c r="T369" i="12" s="1"/>
  <c r="AB369" i="12" s="1"/>
  <c r="S379" i="12"/>
  <c r="T379" i="12" s="1"/>
  <c r="AB379" i="12" s="1"/>
  <c r="S377" i="12"/>
  <c r="S363" i="12"/>
  <c r="S393" i="12"/>
  <c r="S435" i="12"/>
  <c r="S205" i="12"/>
  <c r="S383" i="12"/>
  <c r="S387" i="12"/>
  <c r="S385" i="12"/>
  <c r="S206" i="12"/>
  <c r="S400" i="12"/>
  <c r="T400" i="12" s="1"/>
  <c r="S401" i="12"/>
  <c r="S402" i="12"/>
  <c r="S207" i="12"/>
  <c r="AA207" i="12" s="1"/>
  <c r="S389" i="12"/>
  <c r="AA389" i="12" s="1"/>
  <c r="S403" i="12"/>
  <c r="T403" i="12" s="1"/>
  <c r="AB403" i="12" s="1"/>
  <c r="S436" i="12"/>
  <c r="T436" i="12" s="1"/>
  <c r="AB436" i="12" s="1"/>
  <c r="S381" i="12"/>
  <c r="S404" i="12"/>
  <c r="S405" i="12"/>
  <c r="S208" i="12"/>
  <c r="S437" i="12"/>
  <c r="S438" i="12"/>
  <c r="S391" i="12"/>
  <c r="S209" i="12"/>
  <c r="S439" i="12"/>
  <c r="S406" i="12"/>
  <c r="T406" i="12" s="1"/>
  <c r="S440" i="12"/>
  <c r="S210" i="12"/>
  <c r="T210" i="12" s="1"/>
  <c r="AB210" i="12" s="1"/>
  <c r="S407" i="12"/>
  <c r="T407" i="12" s="1"/>
  <c r="AB407" i="12" s="1"/>
  <c r="S211" i="12"/>
  <c r="AA211" i="12" s="1"/>
  <c r="S441" i="12"/>
  <c r="T441" i="12" s="1"/>
  <c r="AB441" i="12" s="1"/>
  <c r="S212" i="12"/>
  <c r="T212" i="12" s="1"/>
  <c r="AB212" i="12" s="1"/>
  <c r="S442" i="12"/>
  <c r="S408" i="12"/>
  <c r="S457" i="12"/>
  <c r="S455" i="12"/>
  <c r="S458" i="12"/>
  <c r="S456" i="12"/>
  <c r="S64" i="12"/>
  <c r="S65" i="12"/>
  <c r="S66" i="12"/>
  <c r="S98" i="12"/>
  <c r="T98" i="12" s="1"/>
  <c r="S158" i="12"/>
  <c r="S213" i="12"/>
  <c r="T213" i="12" s="1"/>
  <c r="AB213" i="12" s="1"/>
  <c r="S260" i="12"/>
  <c r="T260" i="12" s="1"/>
  <c r="AB260" i="12" s="1"/>
  <c r="S214" i="12"/>
  <c r="T214" i="12" s="1"/>
  <c r="AB214" i="12" s="1"/>
  <c r="S261" i="12"/>
  <c r="T261" i="12" s="1"/>
  <c r="AB261" i="12" s="1"/>
  <c r="S321" i="12"/>
  <c r="T321" i="12" s="1"/>
  <c r="AB321" i="12" s="1"/>
  <c r="S262" i="12"/>
  <c r="S322" i="12"/>
  <c r="S263" i="12"/>
  <c r="S264" i="12"/>
  <c r="S265" i="12"/>
  <c r="S266" i="12"/>
  <c r="S323" i="12"/>
  <c r="S324" i="12"/>
  <c r="S325" i="12"/>
  <c r="S326" i="12"/>
  <c r="T326" i="12" s="1"/>
  <c r="S327" i="12"/>
  <c r="S267" i="12"/>
  <c r="S328" i="12"/>
  <c r="T328" i="12" s="1"/>
  <c r="AB328" i="12" s="1"/>
  <c r="S268" i="12"/>
  <c r="T268" i="12" s="1"/>
  <c r="AB268" i="12" s="1"/>
  <c r="S215" i="12"/>
  <c r="T215" i="12" s="1"/>
  <c r="AB215" i="12" s="1"/>
  <c r="S216" i="12"/>
  <c r="T216" i="12" s="1"/>
  <c r="AB216" i="12" s="1"/>
  <c r="S217" i="12"/>
  <c r="S218" i="12"/>
  <c r="S219" i="12"/>
  <c r="S220" i="12"/>
  <c r="S221" i="12"/>
  <c r="S222" i="12"/>
  <c r="S67" i="12"/>
  <c r="S223" i="12"/>
  <c r="S68" i="12"/>
  <c r="S224" i="12"/>
  <c r="T224" i="12" s="1"/>
  <c r="S225" i="12"/>
  <c r="S226" i="12"/>
  <c r="T226" i="12" s="1"/>
  <c r="AB226" i="12" s="1"/>
  <c r="S227" i="12"/>
  <c r="T227" i="12" s="1"/>
  <c r="AB227" i="12" s="1"/>
  <c r="S159" i="12"/>
  <c r="T159" i="12" s="1"/>
  <c r="AB159" i="12" s="1"/>
  <c r="S228" i="12"/>
  <c r="T228" i="12" s="1"/>
  <c r="AB228" i="12" s="1"/>
  <c r="S329" i="12"/>
  <c r="T329" i="12" s="1"/>
  <c r="AB329" i="12" s="1"/>
  <c r="S99" i="12"/>
  <c r="S269" i="12"/>
  <c r="S11" i="12"/>
  <c r="S12" i="12"/>
  <c r="S13" i="12"/>
  <c r="S14" i="12"/>
  <c r="S15" i="12"/>
  <c r="S16" i="12"/>
  <c r="S17" i="12"/>
  <c r="S18" i="12"/>
  <c r="T18" i="12" s="1"/>
  <c r="S19" i="12"/>
  <c r="S20" i="12"/>
  <c r="S21" i="12"/>
  <c r="AA21" i="12" s="1"/>
  <c r="S22" i="12"/>
  <c r="T22" i="12" s="1"/>
  <c r="AB22" i="12" s="1"/>
  <c r="S23" i="12"/>
  <c r="T23" i="12" s="1"/>
  <c r="AB23" i="12" s="1"/>
  <c r="S24" i="12"/>
  <c r="T24" i="12" s="1"/>
  <c r="AB24" i="12" s="1"/>
  <c r="S270" i="12"/>
  <c r="S160" i="12"/>
  <c r="S271" i="12"/>
  <c r="S272" i="12"/>
  <c r="S330" i="12"/>
  <c r="S331" i="12"/>
  <c r="S161" i="12"/>
  <c r="S162" i="12"/>
  <c r="S100" i="12"/>
  <c r="S332" i="12"/>
  <c r="T332" i="12" s="1"/>
  <c r="S101" i="12"/>
  <c r="S102" i="12"/>
  <c r="T102" i="12" s="1"/>
  <c r="AB102" i="12" s="1"/>
  <c r="S103" i="12"/>
  <c r="AA103" i="12" s="1"/>
  <c r="S333" i="12"/>
  <c r="AA333" i="12" s="1"/>
  <c r="S273" i="12"/>
  <c r="T273" i="12" s="1"/>
  <c r="AB273" i="12" s="1"/>
  <c r="S274" i="12"/>
  <c r="T274" i="12" s="1"/>
  <c r="AB274" i="12" s="1"/>
  <c r="S275" i="12"/>
  <c r="S276" i="12"/>
  <c r="S277" i="12"/>
  <c r="S278" i="12"/>
  <c r="S334" i="12"/>
  <c r="S163" i="12"/>
  <c r="S164" i="12"/>
  <c r="S165" i="12"/>
  <c r="S279" i="12"/>
  <c r="S335" i="12"/>
  <c r="T335" i="12" s="1"/>
  <c r="S104" i="12"/>
  <c r="S105" i="12"/>
  <c r="T105" i="12" s="1"/>
  <c r="AB105" i="12" s="1"/>
  <c r="S106" i="12"/>
  <c r="T106" i="12" s="1"/>
  <c r="AB106" i="12" s="1"/>
  <c r="S336" i="12"/>
  <c r="T336" i="12" s="1"/>
  <c r="AB336" i="12" s="1"/>
  <c r="S107" i="12"/>
  <c r="AA107" i="12" s="1"/>
  <c r="S108" i="12"/>
  <c r="T108" i="12" s="1"/>
  <c r="AB108" i="12" s="1"/>
  <c r="S166" i="12"/>
  <c r="S337" i="12"/>
  <c r="S167" i="12"/>
  <c r="S168" i="12"/>
  <c r="S109" i="12"/>
  <c r="S110" i="12"/>
  <c r="S338" i="12"/>
  <c r="S169" i="12"/>
  <c r="S280" i="12"/>
  <c r="S170" i="12"/>
  <c r="T170" i="12" s="1"/>
  <c r="S281" i="12"/>
  <c r="S282" i="12"/>
  <c r="S339" i="12"/>
  <c r="AA339" i="12" s="1"/>
  <c r="S340" i="12"/>
  <c r="AA340" i="12" s="1"/>
  <c r="S341" i="12"/>
  <c r="T341" i="12" s="1"/>
  <c r="AB341" i="12" s="1"/>
  <c r="S283" i="12"/>
  <c r="T283" i="12" s="1"/>
  <c r="AB283" i="12" s="1"/>
  <c r="S342" i="12"/>
  <c r="S171" i="12"/>
  <c r="S172" i="12"/>
  <c r="S173" i="12"/>
  <c r="S111" i="12"/>
  <c r="S343" i="12"/>
  <c r="S112" i="12"/>
  <c r="S113" i="12"/>
  <c r="S450" i="12"/>
  <c r="S448" i="12"/>
  <c r="T448" i="12" s="1"/>
  <c r="S454" i="12"/>
  <c r="S452" i="12"/>
  <c r="T452" i="12" s="1"/>
  <c r="AB452" i="12" s="1"/>
  <c r="S446" i="12"/>
  <c r="T446" i="12" s="1"/>
  <c r="AB446" i="12" s="1"/>
  <c r="S444" i="12"/>
  <c r="AA444" i="12" s="1"/>
  <c r="S25" i="12"/>
  <c r="AA25" i="12" s="1"/>
  <c r="S26" i="12"/>
  <c r="T26" i="12" s="1"/>
  <c r="AB26" i="12" s="1"/>
  <c r="S27" i="12"/>
  <c r="S28" i="12"/>
  <c r="S29" i="12"/>
  <c r="S30" i="12"/>
  <c r="S31" i="12"/>
  <c r="S32" i="12"/>
  <c r="S33" i="12"/>
  <c r="S34" i="12"/>
  <c r="S35" i="12"/>
  <c r="S36" i="12"/>
  <c r="T36" i="12" s="1"/>
  <c r="S37" i="12"/>
  <c r="S38" i="12"/>
  <c r="T38" i="12" s="1"/>
  <c r="AB38" i="12" s="1"/>
  <c r="S39" i="12"/>
  <c r="T39" i="12" s="1"/>
  <c r="AB39" i="12" s="1"/>
  <c r="S40" i="12"/>
  <c r="T40" i="12" s="1"/>
  <c r="AB40" i="12" s="1"/>
  <c r="S41" i="12"/>
  <c r="AA41" i="12" s="1"/>
  <c r="S42" i="12"/>
  <c r="T42" i="12" s="1"/>
  <c r="AB42" i="12" s="1"/>
  <c r="S43" i="12"/>
  <c r="S44" i="12"/>
  <c r="S45" i="12"/>
  <c r="S46" i="12"/>
  <c r="S47" i="12"/>
  <c r="S48" i="12"/>
  <c r="S49" i="12"/>
  <c r="S50" i="12"/>
  <c r="S51" i="12"/>
  <c r="S52" i="12"/>
  <c r="T52" i="12" s="1"/>
  <c r="S53" i="12"/>
  <c r="S54" i="12"/>
  <c r="S55" i="12"/>
  <c r="T55" i="12" s="1"/>
  <c r="AB55" i="12" s="1"/>
  <c r="S56" i="12"/>
  <c r="AA56" i="12" s="1"/>
  <c r="S57" i="12"/>
  <c r="T57" i="12" s="1"/>
  <c r="AB57" i="12" s="1"/>
  <c r="S58" i="12"/>
  <c r="T58" i="12" s="1"/>
  <c r="AB58" i="12" s="1"/>
  <c r="S59" i="12"/>
  <c r="S60" i="12"/>
  <c r="S61" i="12"/>
  <c r="S62" i="12"/>
  <c r="S63" i="12"/>
  <c r="S69" i="12"/>
  <c r="S70" i="12"/>
  <c r="S71" i="12"/>
  <c r="S72" i="12"/>
  <c r="S73" i="12"/>
  <c r="T73" i="12" s="1"/>
  <c r="S75" i="12"/>
  <c r="S77" i="12"/>
  <c r="T77" i="12" s="1"/>
  <c r="AB77" i="12" s="1"/>
  <c r="S79" i="12"/>
  <c r="T79" i="12" s="1"/>
  <c r="AB79" i="12" s="1"/>
  <c r="S81" i="12"/>
  <c r="T81" i="12" s="1"/>
  <c r="AB81" i="12" s="1"/>
  <c r="S80" i="12"/>
  <c r="AA80" i="12" s="1"/>
  <c r="S74" i="12"/>
  <c r="T74" i="12" s="1"/>
  <c r="AB74" i="12" s="1"/>
  <c r="S78" i="12"/>
  <c r="S76" i="12"/>
  <c r="T85" i="12"/>
  <c r="T115" i="12"/>
  <c r="T120" i="12"/>
  <c r="T118" i="12"/>
  <c r="T83" i="12"/>
  <c r="T123" i="12"/>
  <c r="T130" i="12"/>
  <c r="AB130" i="12" s="1"/>
  <c r="T125" i="12"/>
  <c r="AB125" i="12" s="1"/>
  <c r="T133" i="12"/>
  <c r="AB133" i="12" s="1"/>
  <c r="T134" i="12"/>
  <c r="AB134" i="12" s="1"/>
  <c r="T137" i="12"/>
  <c r="T148" i="12"/>
  <c r="T146" i="12"/>
  <c r="T149" i="12"/>
  <c r="T175" i="12"/>
  <c r="T177" i="12"/>
  <c r="T181" i="12"/>
  <c r="T183" i="12"/>
  <c r="AB183" i="12" s="1"/>
  <c r="T185" i="12"/>
  <c r="AB185" i="12" s="1"/>
  <c r="T187" i="12"/>
  <c r="T184" i="12"/>
  <c r="T188" i="12"/>
  <c r="T190" i="12"/>
  <c r="T196" i="12"/>
  <c r="T195" i="12"/>
  <c r="T199" i="12"/>
  <c r="T201" i="12"/>
  <c r="T200" i="12"/>
  <c r="T229" i="12"/>
  <c r="T231" i="12"/>
  <c r="AB231" i="12" s="1"/>
  <c r="T230" i="12"/>
  <c r="AB230" i="12" s="1"/>
  <c r="T242" i="12"/>
  <c r="AB242" i="12" s="1"/>
  <c r="T245" i="12"/>
  <c r="T239" i="12"/>
  <c r="T244" i="12"/>
  <c r="T246" i="12"/>
  <c r="T240" i="12"/>
  <c r="T257" i="12"/>
  <c r="T309" i="12"/>
  <c r="T411" i="12"/>
  <c r="AB411" i="12" s="1"/>
  <c r="T397" i="12"/>
  <c r="AB397" i="12" s="1"/>
  <c r="T248" i="12"/>
  <c r="AB248" i="12" s="1"/>
  <c r="T317" i="12"/>
  <c r="T319" i="12"/>
  <c r="T344" i="12"/>
  <c r="T289" i="12"/>
  <c r="T288" i="12"/>
  <c r="T396" i="12"/>
  <c r="T348" i="12"/>
  <c r="T346" i="12"/>
  <c r="AB346" i="12" s="1"/>
  <c r="T410" i="12"/>
  <c r="AB410" i="12" s="1"/>
  <c r="T417" i="12"/>
  <c r="T354" i="12"/>
  <c r="T299" i="12"/>
  <c r="T300" i="12"/>
  <c r="T374" i="12"/>
  <c r="T297" i="12"/>
  <c r="T358" i="12"/>
  <c r="T423" i="12"/>
  <c r="T415" i="12"/>
  <c r="AB415" i="12" s="1"/>
  <c r="T305" i="12"/>
  <c r="AB305" i="12" s="1"/>
  <c r="T427" i="12"/>
  <c r="T429" i="12"/>
  <c r="T422" i="12"/>
  <c r="T291" i="12"/>
  <c r="T368" i="12"/>
  <c r="T301" i="12"/>
  <c r="T296" i="12"/>
  <c r="T433" i="12"/>
  <c r="AB433" i="12" s="1"/>
  <c r="T306" i="12"/>
  <c r="T380" i="12"/>
  <c r="T382" i="12"/>
  <c r="T434" i="12"/>
  <c r="T453" i="12"/>
  <c r="T3" i="12"/>
  <c r="T150" i="12"/>
  <c r="T91" i="12"/>
  <c r="T7" i="12"/>
  <c r="AB7" i="12" s="1"/>
  <c r="T151" i="12"/>
  <c r="T10" i="12"/>
  <c r="T96" i="12"/>
  <c r="T153" i="12"/>
  <c r="T97" i="12"/>
  <c r="T310" i="12"/>
  <c r="T345" i="12"/>
  <c r="T320" i="12"/>
  <c r="AB320" i="12" s="1"/>
  <c r="T351" i="12"/>
  <c r="AB351" i="12" s="1"/>
  <c r="T355" i="12"/>
  <c r="T365" i="12"/>
  <c r="T377" i="12"/>
  <c r="T363" i="12"/>
  <c r="T435" i="12"/>
  <c r="T205" i="12"/>
  <c r="T401" i="12"/>
  <c r="T402" i="12"/>
  <c r="AB402" i="12" s="1"/>
  <c r="T207" i="12"/>
  <c r="AB207" i="12" s="1"/>
  <c r="T381" i="12"/>
  <c r="T404" i="12"/>
  <c r="T208" i="12"/>
  <c r="T437" i="12"/>
  <c r="T440" i="12"/>
  <c r="T442" i="12"/>
  <c r="T408" i="12"/>
  <c r="T455" i="12"/>
  <c r="T458" i="12"/>
  <c r="AB458" i="12" s="1"/>
  <c r="T456" i="12"/>
  <c r="AB456" i="12" s="1"/>
  <c r="T158" i="12"/>
  <c r="T262" i="12"/>
  <c r="T322" i="12"/>
  <c r="T264" i="12"/>
  <c r="T265" i="12"/>
  <c r="T327" i="12"/>
  <c r="T267" i="12"/>
  <c r="T217" i="12"/>
  <c r="AB217" i="12" s="1"/>
  <c r="T218" i="12"/>
  <c r="T220" i="12"/>
  <c r="T221" i="12"/>
  <c r="T225" i="12"/>
  <c r="T99" i="12"/>
  <c r="T269" i="12"/>
  <c r="T12" i="12"/>
  <c r="T13" i="12"/>
  <c r="T19" i="12"/>
  <c r="AB19" i="12" s="1"/>
  <c r="T20" i="12"/>
  <c r="T270" i="12"/>
  <c r="T160" i="12"/>
  <c r="T272" i="12"/>
  <c r="T330" i="12"/>
  <c r="T101" i="12"/>
  <c r="T275" i="12"/>
  <c r="T276" i="12"/>
  <c r="AB276" i="12" s="1"/>
  <c r="T278" i="12"/>
  <c r="AB278" i="12" s="1"/>
  <c r="T334" i="12"/>
  <c r="T104" i="12"/>
  <c r="T166" i="12"/>
  <c r="T337" i="12"/>
  <c r="T168" i="12"/>
  <c r="T109" i="12"/>
  <c r="T281" i="12"/>
  <c r="AB281" i="12" s="1"/>
  <c r="T282" i="12"/>
  <c r="AB282" i="12" s="1"/>
  <c r="T339" i="12"/>
  <c r="AB339" i="12" s="1"/>
  <c r="T342" i="12"/>
  <c r="T171" i="12"/>
  <c r="T173" i="12"/>
  <c r="T111" i="12"/>
  <c r="T454" i="12"/>
  <c r="T27" i="12"/>
  <c r="AB27" i="12" s="1"/>
  <c r="T28" i="12"/>
  <c r="AB28" i="12" s="1"/>
  <c r="T30" i="12"/>
  <c r="T31" i="12"/>
  <c r="AB31" i="12" s="1"/>
  <c r="T32" i="12"/>
  <c r="AB32" i="12" s="1"/>
  <c r="T37" i="12"/>
  <c r="T43" i="12"/>
  <c r="T44" i="12"/>
  <c r="T46" i="12"/>
  <c r="T47" i="12"/>
  <c r="T53" i="12"/>
  <c r="AB53" i="12" s="1"/>
  <c r="T54" i="12"/>
  <c r="T59" i="12"/>
  <c r="AB59" i="12" s="1"/>
  <c r="T60" i="12"/>
  <c r="T62" i="12"/>
  <c r="T63" i="12"/>
  <c r="T75" i="12"/>
  <c r="T78" i="12"/>
  <c r="AB78" i="12" s="1"/>
  <c r="T76" i="12"/>
  <c r="U2" i="12"/>
  <c r="U85" i="12"/>
  <c r="U87" i="12"/>
  <c r="AC87" i="12" s="1"/>
  <c r="U114" i="12"/>
  <c r="AC114" i="12" s="1"/>
  <c r="U86" i="12"/>
  <c r="U117" i="12"/>
  <c r="U116" i="12"/>
  <c r="U115" i="12"/>
  <c r="U120" i="12"/>
  <c r="U119" i="12"/>
  <c r="U118" i="12"/>
  <c r="U83" i="12"/>
  <c r="U84" i="12"/>
  <c r="U82" i="12"/>
  <c r="U88" i="12"/>
  <c r="U89" i="12"/>
  <c r="U121" i="12"/>
  <c r="U123" i="12"/>
  <c r="U122" i="12"/>
  <c r="W122" i="12" s="1"/>
  <c r="U129" i="12"/>
  <c r="AC129" i="12" s="1"/>
  <c r="U124" i="12"/>
  <c r="U127" i="12"/>
  <c r="U126" i="12"/>
  <c r="U130" i="12"/>
  <c r="U125" i="12"/>
  <c r="U131" i="12"/>
  <c r="U133" i="12"/>
  <c r="U134" i="12"/>
  <c r="U135" i="12"/>
  <c r="U132" i="12"/>
  <c r="U141" i="12"/>
  <c r="U139" i="12"/>
  <c r="U136" i="12"/>
  <c r="U137" i="12"/>
  <c r="U140" i="12"/>
  <c r="AC140" i="12" s="1"/>
  <c r="U138" i="12"/>
  <c r="AC138" i="12" s="1"/>
  <c r="U142" i="12"/>
  <c r="U143" i="12"/>
  <c r="U144" i="12"/>
  <c r="U148" i="12"/>
  <c r="U146" i="12"/>
  <c r="U147" i="12"/>
  <c r="U149" i="12"/>
  <c r="U175" i="12"/>
  <c r="U174" i="12"/>
  <c r="U182" i="12"/>
  <c r="U176" i="12"/>
  <c r="U179" i="12"/>
  <c r="U145" i="12"/>
  <c r="U177" i="12"/>
  <c r="U181" i="12"/>
  <c r="AC181" i="12" s="1"/>
  <c r="U183" i="12"/>
  <c r="AC183" i="12" s="1"/>
  <c r="U185" i="12"/>
  <c r="U186" i="12"/>
  <c r="U178" i="12"/>
  <c r="U187" i="12"/>
  <c r="U184" i="12"/>
  <c r="U189" i="12"/>
  <c r="U188" i="12"/>
  <c r="U190" i="12"/>
  <c r="U191" i="12"/>
  <c r="U180" i="12"/>
  <c r="U194" i="12"/>
  <c r="U193" i="12"/>
  <c r="U192" i="12"/>
  <c r="U196" i="12"/>
  <c r="U195" i="12"/>
  <c r="W195" i="12" s="1"/>
  <c r="U197" i="12"/>
  <c r="AC197" i="12" s="1"/>
  <c r="U198" i="12"/>
  <c r="U202" i="12"/>
  <c r="U203" i="12"/>
  <c r="U199" i="12"/>
  <c r="U201" i="12"/>
  <c r="U204" i="12"/>
  <c r="U200" i="12"/>
  <c r="U229" i="12"/>
  <c r="U231" i="12"/>
  <c r="U230" i="12"/>
  <c r="U234" i="12"/>
  <c r="U233" i="12"/>
  <c r="U241" i="12"/>
  <c r="U242" i="12"/>
  <c r="U245" i="12"/>
  <c r="W245" i="12" s="1"/>
  <c r="U232" i="12"/>
  <c r="AC232" i="12" s="1"/>
  <c r="U237" i="12"/>
  <c r="U238" i="12"/>
  <c r="U236" i="12"/>
  <c r="U239" i="12"/>
  <c r="U244" i="12"/>
  <c r="U243" i="12"/>
  <c r="U246" i="12"/>
  <c r="U240" i="12"/>
  <c r="U254" i="12"/>
  <c r="U255" i="12"/>
  <c r="U259" i="12"/>
  <c r="U258" i="12"/>
  <c r="U235" i="12"/>
  <c r="U257" i="12"/>
  <c r="U309" i="12"/>
  <c r="W309" i="12" s="1"/>
  <c r="U285" i="12"/>
  <c r="AC285" i="12" s="1"/>
  <c r="U394" i="12"/>
  <c r="U395" i="12"/>
  <c r="U286" i="12"/>
  <c r="U411" i="12"/>
  <c r="U397" i="12"/>
  <c r="U398" i="12"/>
  <c r="U248" i="12"/>
  <c r="U317" i="12"/>
  <c r="U284" i="12"/>
  <c r="U256" i="12"/>
  <c r="AC256" i="12" s="1"/>
  <c r="U399" i="12"/>
  <c r="AC399" i="12" s="1"/>
  <c r="U315" i="12"/>
  <c r="U311" i="12"/>
  <c r="U319" i="12"/>
  <c r="U344" i="12"/>
  <c r="AC344" i="12" s="1"/>
  <c r="U409" i="12"/>
  <c r="AC409" i="12" s="1"/>
  <c r="U287" i="12"/>
  <c r="U250" i="12"/>
  <c r="U251" i="12"/>
  <c r="U289" i="12"/>
  <c r="U288" i="12"/>
  <c r="U247" i="12"/>
  <c r="U396" i="12"/>
  <c r="U348" i="12"/>
  <c r="U313" i="12"/>
  <c r="U350" i="12"/>
  <c r="U249" i="12"/>
  <c r="U412" i="12"/>
  <c r="U290" i="12"/>
  <c r="U346" i="12"/>
  <c r="U410" i="12"/>
  <c r="W410" i="12" s="1"/>
  <c r="U414" i="12"/>
  <c r="AC414" i="12" s="1"/>
  <c r="U413" i="12"/>
  <c r="U420" i="12"/>
  <c r="U416" i="12"/>
  <c r="U417" i="12"/>
  <c r="U354" i="12"/>
  <c r="U352" i="12"/>
  <c r="U299" i="12"/>
  <c r="U300" i="12"/>
  <c r="U294" i="12"/>
  <c r="U372" i="12"/>
  <c r="AC372" i="12" s="1"/>
  <c r="U298" i="12"/>
  <c r="AC298" i="12" s="1"/>
  <c r="U292" i="12"/>
  <c r="U418" i="12"/>
  <c r="U374" i="12"/>
  <c r="U297" i="12"/>
  <c r="AC297" i="12" s="1"/>
  <c r="U293" i="12"/>
  <c r="AC293" i="12" s="1"/>
  <c r="U295" i="12"/>
  <c r="U364" i="12"/>
  <c r="U252" i="12"/>
  <c r="U358" i="12"/>
  <c r="U423" i="12"/>
  <c r="U362" i="12"/>
  <c r="U415" i="12"/>
  <c r="U305" i="12"/>
  <c r="U304" i="12"/>
  <c r="U303" i="12"/>
  <c r="U430" i="12"/>
  <c r="U424" i="12"/>
  <c r="U370" i="12"/>
  <c r="U427" i="12"/>
  <c r="U421" i="12"/>
  <c r="AC421" i="12" s="1"/>
  <c r="U360" i="12"/>
  <c r="AC360" i="12" s="1"/>
  <c r="U426" i="12"/>
  <c r="U428" i="12"/>
  <c r="U431" i="12"/>
  <c r="U429" i="12"/>
  <c r="U422" i="12"/>
  <c r="U307" i="12"/>
  <c r="U291" i="12"/>
  <c r="U368" i="12"/>
  <c r="U253" i="12"/>
  <c r="U356" i="12"/>
  <c r="U302" i="12"/>
  <c r="U308" i="12"/>
  <c r="U419" i="12"/>
  <c r="U301" i="12"/>
  <c r="U296" i="12"/>
  <c r="AC296" i="12" s="1"/>
  <c r="U376" i="12"/>
  <c r="AC376" i="12" s="1"/>
  <c r="U366" i="12"/>
  <c r="U425" i="12"/>
  <c r="U432" i="12"/>
  <c r="U433" i="12"/>
  <c r="U306" i="12"/>
  <c r="U378" i="12"/>
  <c r="U380" i="12"/>
  <c r="U382" i="12"/>
  <c r="U388" i="12"/>
  <c r="U386" i="12"/>
  <c r="U390" i="12"/>
  <c r="U392" i="12"/>
  <c r="U384" i="12"/>
  <c r="U434" i="12"/>
  <c r="U449" i="12"/>
  <c r="W449" i="12" s="1"/>
  <c r="U445" i="12"/>
  <c r="AC445" i="12" s="1"/>
  <c r="U451" i="12"/>
  <c r="U447" i="12"/>
  <c r="U443" i="12"/>
  <c r="U453" i="12"/>
  <c r="U3" i="12"/>
  <c r="U90" i="12"/>
  <c r="U150" i="12"/>
  <c r="U91" i="12"/>
  <c r="U4" i="12"/>
  <c r="U5" i="12"/>
  <c r="U92" i="12"/>
  <c r="U93" i="12"/>
  <c r="U6" i="12"/>
  <c r="U7" i="12"/>
  <c r="U151" i="12"/>
  <c r="W151" i="12" s="1"/>
  <c r="U94" i="12"/>
  <c r="AC94" i="12" s="1"/>
  <c r="U8" i="12"/>
  <c r="U9" i="12"/>
  <c r="U95" i="12"/>
  <c r="U10" i="12"/>
  <c r="U96" i="12"/>
  <c r="U152" i="12"/>
  <c r="U153" i="12"/>
  <c r="U97" i="12"/>
  <c r="U154" i="12"/>
  <c r="U155" i="12"/>
  <c r="U156" i="12"/>
  <c r="U157" i="12"/>
  <c r="U128" i="12"/>
  <c r="U310" i="12"/>
  <c r="U316" i="12"/>
  <c r="AC316" i="12" s="1"/>
  <c r="U314" i="12"/>
  <c r="AC314" i="12" s="1"/>
  <c r="U318" i="12"/>
  <c r="U312" i="12"/>
  <c r="U347" i="12"/>
  <c r="U345" i="12"/>
  <c r="U320" i="12"/>
  <c r="U349" i="12"/>
  <c r="U351" i="12"/>
  <c r="U355" i="12"/>
  <c r="U353" i="12"/>
  <c r="U359" i="12"/>
  <c r="U357" i="12"/>
  <c r="U361" i="12"/>
  <c r="U367" i="12"/>
  <c r="U365" i="12"/>
  <c r="U373" i="12"/>
  <c r="AC373" i="12" s="1"/>
  <c r="U375" i="12"/>
  <c r="AC375" i="12" s="1"/>
  <c r="U371" i="12"/>
  <c r="U369" i="12"/>
  <c r="U379" i="12"/>
  <c r="U377" i="12"/>
  <c r="U363" i="12"/>
  <c r="U393" i="12"/>
  <c r="U435" i="12"/>
  <c r="U205" i="12"/>
  <c r="U383" i="12"/>
  <c r="U387" i="12"/>
  <c r="AC387" i="12" s="1"/>
  <c r="U385" i="12"/>
  <c r="AC385" i="12" s="1"/>
  <c r="U206" i="12"/>
  <c r="U400" i="12"/>
  <c r="U401" i="12"/>
  <c r="U402" i="12"/>
  <c r="AC402" i="12" s="1"/>
  <c r="U207" i="12"/>
  <c r="AC207" i="12" s="1"/>
  <c r="U389" i="12"/>
  <c r="U403" i="12"/>
  <c r="U436" i="12"/>
  <c r="U381" i="12"/>
  <c r="U404" i="12"/>
  <c r="U405" i="12"/>
  <c r="U208" i="12"/>
  <c r="U437" i="12"/>
  <c r="U438" i="12"/>
  <c r="U391" i="12"/>
  <c r="U209" i="12"/>
  <c r="U439" i="12"/>
  <c r="U406" i="12"/>
  <c r="U440" i="12"/>
  <c r="U210" i="12"/>
  <c r="AC210" i="12" s="1"/>
  <c r="U407" i="12"/>
  <c r="AC407" i="12" s="1"/>
  <c r="U211" i="12"/>
  <c r="U441" i="12"/>
  <c r="U212" i="12"/>
  <c r="U442" i="12"/>
  <c r="U408" i="12"/>
  <c r="U457" i="12"/>
  <c r="U455" i="12"/>
  <c r="U458" i="12"/>
  <c r="U456" i="12"/>
  <c r="U64" i="12"/>
  <c r="AC64" i="12" s="1"/>
  <c r="U65" i="12"/>
  <c r="U66" i="12"/>
  <c r="U98" i="12"/>
  <c r="U158" i="12"/>
  <c r="U213" i="12"/>
  <c r="AC213" i="12" s="1"/>
  <c r="U260" i="12"/>
  <c r="AC260" i="12" s="1"/>
  <c r="U214" i="12"/>
  <c r="U261" i="12"/>
  <c r="U321" i="12"/>
  <c r="U262" i="12"/>
  <c r="U322" i="12"/>
  <c r="U263" i="12"/>
  <c r="U264" i="12"/>
  <c r="U265" i="12"/>
  <c r="U266" i="12"/>
  <c r="U323" i="12"/>
  <c r="W323" i="12" s="1"/>
  <c r="U324" i="12"/>
  <c r="U325" i="12"/>
  <c r="U326" i="12"/>
  <c r="U327" i="12"/>
  <c r="U267" i="12"/>
  <c r="AC267" i="12" s="1"/>
  <c r="U328" i="12"/>
  <c r="AC328" i="12" s="1"/>
  <c r="U268" i="12"/>
  <c r="U215" i="12"/>
  <c r="U216" i="12"/>
  <c r="U217" i="12"/>
  <c r="U218" i="12"/>
  <c r="U219" i="12"/>
  <c r="U220" i="12"/>
  <c r="U221" i="12"/>
  <c r="U222" i="12"/>
  <c r="U67" i="12"/>
  <c r="W67" i="12" s="1"/>
  <c r="U223" i="12"/>
  <c r="U68" i="12"/>
  <c r="U224" i="12"/>
  <c r="U225" i="12"/>
  <c r="U226" i="12"/>
  <c r="AC226" i="12" s="1"/>
  <c r="U227" i="12"/>
  <c r="U159" i="12"/>
  <c r="U228" i="12"/>
  <c r="U329" i="12"/>
  <c r="U99" i="12"/>
  <c r="U269" i="12"/>
  <c r="U11" i="12"/>
  <c r="U12" i="12"/>
  <c r="U13" i="12"/>
  <c r="U14" i="12"/>
  <c r="U15" i="12"/>
  <c r="AC15" i="12" s="1"/>
  <c r="U16" i="12"/>
  <c r="AC16" i="12" s="1"/>
  <c r="U17" i="12"/>
  <c r="U18" i="12"/>
  <c r="U19" i="12"/>
  <c r="U20" i="12"/>
  <c r="AC20" i="12" s="1"/>
  <c r="U21" i="12"/>
  <c r="AC21" i="12" s="1"/>
  <c r="U22" i="12"/>
  <c r="U23" i="12"/>
  <c r="U24" i="12"/>
  <c r="U270" i="12"/>
  <c r="U160" i="12"/>
  <c r="U271" i="12"/>
  <c r="U272" i="12"/>
  <c r="U330" i="12"/>
  <c r="U331" i="12"/>
  <c r="U161" i="12"/>
  <c r="W161" i="12" s="1"/>
  <c r="U162" i="12"/>
  <c r="U100" i="12"/>
  <c r="U332" i="12"/>
  <c r="U101" i="12"/>
  <c r="U102" i="12"/>
  <c r="AC102" i="12" s="1"/>
  <c r="U103" i="12"/>
  <c r="AC103" i="12" s="1"/>
  <c r="U333" i="12"/>
  <c r="U273" i="12"/>
  <c r="U274" i="12"/>
  <c r="U275" i="12"/>
  <c r="U276" i="12"/>
  <c r="U277" i="12"/>
  <c r="U278" i="12"/>
  <c r="U334" i="12"/>
  <c r="U163" i="12"/>
  <c r="U164" i="12"/>
  <c r="AC164" i="12" s="1"/>
  <c r="U165" i="12"/>
  <c r="AC165" i="12" s="1"/>
  <c r="U279" i="12"/>
  <c r="U335" i="12"/>
  <c r="U104" i="12"/>
  <c r="U105" i="12"/>
  <c r="AC105" i="12" s="1"/>
  <c r="U106" i="12"/>
  <c r="AC106" i="12" s="1"/>
  <c r="U336" i="12"/>
  <c r="U107" i="12"/>
  <c r="U108" i="12"/>
  <c r="U166" i="12"/>
  <c r="U337" i="12"/>
  <c r="U167" i="12"/>
  <c r="U168" i="12"/>
  <c r="U109" i="12"/>
  <c r="U110" i="12"/>
  <c r="U338" i="12"/>
  <c r="W338" i="12" s="1"/>
  <c r="U169" i="12"/>
  <c r="U280" i="12"/>
  <c r="U170" i="12"/>
  <c r="U281" i="12"/>
  <c r="U282" i="12"/>
  <c r="AC282" i="12" s="1"/>
  <c r="U339" i="12"/>
  <c r="AC339" i="12" s="1"/>
  <c r="U340" i="12"/>
  <c r="U341" i="12"/>
  <c r="U283" i="12"/>
  <c r="U342" i="12"/>
  <c r="U171" i="12"/>
  <c r="U172" i="12"/>
  <c r="U173" i="12"/>
  <c r="U111" i="12"/>
  <c r="U343" i="12"/>
  <c r="U112" i="12"/>
  <c r="AC112" i="12" s="1"/>
  <c r="U113" i="12"/>
  <c r="AC113" i="12" s="1"/>
  <c r="U450" i="12"/>
  <c r="U448" i="12"/>
  <c r="U454" i="12"/>
  <c r="U452" i="12"/>
  <c r="AC452" i="12" s="1"/>
  <c r="U446" i="12"/>
  <c r="AC446" i="12" s="1"/>
  <c r="U444" i="12"/>
  <c r="U25" i="12"/>
  <c r="U26" i="12"/>
  <c r="U27" i="12"/>
  <c r="U28" i="12"/>
  <c r="U29" i="12"/>
  <c r="U30" i="12"/>
  <c r="U31" i="12"/>
  <c r="U32" i="12"/>
  <c r="U33" i="12"/>
  <c r="AC33" i="12" s="1"/>
  <c r="U34" i="12"/>
  <c r="AC34" i="12" s="1"/>
  <c r="U35" i="12"/>
  <c r="U36" i="12"/>
  <c r="U37" i="12"/>
  <c r="U38" i="12"/>
  <c r="AC38" i="12" s="1"/>
  <c r="U39" i="12"/>
  <c r="AC39" i="12" s="1"/>
  <c r="U40" i="12"/>
  <c r="U41" i="12"/>
  <c r="U42" i="12"/>
  <c r="U43" i="12"/>
  <c r="U44" i="12"/>
  <c r="U45" i="12"/>
  <c r="U46" i="12"/>
  <c r="U47" i="12"/>
  <c r="U48" i="12"/>
  <c r="U49" i="12"/>
  <c r="AC49" i="12" s="1"/>
  <c r="U50" i="12"/>
  <c r="AC50" i="12" s="1"/>
  <c r="U51" i="12"/>
  <c r="U52" i="12"/>
  <c r="U53" i="12"/>
  <c r="U54" i="12"/>
  <c r="U55" i="12"/>
  <c r="AC55" i="12" s="1"/>
  <c r="U56" i="12"/>
  <c r="U57" i="12"/>
  <c r="U58" i="12"/>
  <c r="U59" i="12"/>
  <c r="U60" i="12"/>
  <c r="U61" i="12"/>
  <c r="U62" i="12"/>
  <c r="U63" i="12"/>
  <c r="U69" i="12"/>
  <c r="U70" i="12"/>
  <c r="AC70" i="12" s="1"/>
  <c r="U71" i="12"/>
  <c r="AC71" i="12" s="1"/>
  <c r="U72" i="12"/>
  <c r="U73" i="12"/>
  <c r="U75" i="12"/>
  <c r="U77" i="12"/>
  <c r="AC77" i="12" s="1"/>
  <c r="U79" i="12"/>
  <c r="AC79" i="12" s="1"/>
  <c r="U81" i="12"/>
  <c r="U80" i="12"/>
  <c r="U74" i="12"/>
  <c r="U78" i="12"/>
  <c r="U76" i="12"/>
  <c r="V2" i="12"/>
  <c r="V85" i="12"/>
  <c r="W85" i="12" s="1"/>
  <c r="V87" i="12"/>
  <c r="V114" i="12"/>
  <c r="V86" i="12"/>
  <c r="V117" i="12"/>
  <c r="V116" i="12"/>
  <c r="V115" i="12"/>
  <c r="W115" i="12" s="1"/>
  <c r="V120" i="12"/>
  <c r="V119" i="12"/>
  <c r="AD119" i="12" s="1"/>
  <c r="V118" i="12"/>
  <c r="AD118" i="12" s="1"/>
  <c r="V83" i="12"/>
  <c r="W83" i="12" s="1"/>
  <c r="V84" i="12"/>
  <c r="W84" i="12" s="1"/>
  <c r="V82" i="12"/>
  <c r="V88" i="12"/>
  <c r="V89" i="12"/>
  <c r="V121" i="12"/>
  <c r="V123" i="12"/>
  <c r="W123" i="12" s="1"/>
  <c r="V122" i="12"/>
  <c r="V129" i="12"/>
  <c r="V124" i="12"/>
  <c r="V127" i="12"/>
  <c r="V126" i="12"/>
  <c r="V130" i="12"/>
  <c r="W130" i="12" s="1"/>
  <c r="V125" i="12"/>
  <c r="V131" i="12"/>
  <c r="AD131" i="12" s="1"/>
  <c r="V133" i="12"/>
  <c r="AD133" i="12" s="1"/>
  <c r="V134" i="12"/>
  <c r="W134" i="12" s="1"/>
  <c r="V135" i="12"/>
  <c r="V132" i="12"/>
  <c r="V141" i="12"/>
  <c r="V139" i="12"/>
  <c r="V136" i="12"/>
  <c r="V137" i="12"/>
  <c r="W137" i="12" s="1"/>
  <c r="V140" i="12"/>
  <c r="V138" i="12"/>
  <c r="V142" i="12"/>
  <c r="AD142" i="12" s="1"/>
  <c r="V143" i="12"/>
  <c r="V144" i="12"/>
  <c r="V148" i="12"/>
  <c r="W148" i="12" s="1"/>
  <c r="V146" i="12"/>
  <c r="V147" i="12"/>
  <c r="W147" i="12" s="1"/>
  <c r="V149" i="12"/>
  <c r="AD149" i="12" s="1"/>
  <c r="V175" i="12"/>
  <c r="W175" i="12" s="1"/>
  <c r="V174" i="12"/>
  <c r="V182" i="12"/>
  <c r="V176" i="12"/>
  <c r="V179" i="12"/>
  <c r="V145" i="12"/>
  <c r="V177" i="12"/>
  <c r="W177" i="12" s="1"/>
  <c r="V181" i="12"/>
  <c r="V183" i="12"/>
  <c r="V185" i="12"/>
  <c r="AD185" i="12" s="1"/>
  <c r="V186" i="12"/>
  <c r="V178" i="12"/>
  <c r="W178" i="12" s="1"/>
  <c r="V187" i="12"/>
  <c r="W187" i="12" s="1"/>
  <c r="V184" i="12"/>
  <c r="V189" i="12"/>
  <c r="AD189" i="12" s="1"/>
  <c r="V188" i="12"/>
  <c r="W188" i="12" s="1"/>
  <c r="V190" i="12"/>
  <c r="W190" i="12" s="1"/>
  <c r="V191" i="12"/>
  <c r="W191" i="12" s="1"/>
  <c r="V180" i="12"/>
  <c r="V194" i="12"/>
  <c r="V193" i="12"/>
  <c r="V192" i="12"/>
  <c r="V196" i="12"/>
  <c r="W196" i="12" s="1"/>
  <c r="V195" i="12"/>
  <c r="V197" i="12"/>
  <c r="V198" i="12"/>
  <c r="AD198" i="12" s="1"/>
  <c r="V202" i="12"/>
  <c r="V203" i="12"/>
  <c r="V199" i="12"/>
  <c r="W199" i="12" s="1"/>
  <c r="V201" i="12"/>
  <c r="V204" i="12"/>
  <c r="AD204" i="12" s="1"/>
  <c r="V200" i="12"/>
  <c r="AD200" i="12" s="1"/>
  <c r="V229" i="12"/>
  <c r="W229" i="12" s="1"/>
  <c r="V231" i="12"/>
  <c r="W231" i="12" s="1"/>
  <c r="V230" i="12"/>
  <c r="V234" i="12"/>
  <c r="V233" i="12"/>
  <c r="V241" i="12"/>
  <c r="V242" i="12"/>
  <c r="W242" i="12" s="1"/>
  <c r="V245" i="12"/>
  <c r="V232" i="12"/>
  <c r="V237" i="12"/>
  <c r="AD237" i="12" s="1"/>
  <c r="V238" i="12"/>
  <c r="V236" i="12"/>
  <c r="V239" i="12"/>
  <c r="W239" i="12" s="1"/>
  <c r="V244" i="12"/>
  <c r="V243" i="12"/>
  <c r="W243" i="12" s="1"/>
  <c r="V246" i="12"/>
  <c r="AD246" i="12" s="1"/>
  <c r="V240" i="12"/>
  <c r="W240" i="12" s="1"/>
  <c r="V254" i="12"/>
  <c r="W254" i="12" s="1"/>
  <c r="X254" i="12" s="1"/>
  <c r="V255" i="12"/>
  <c r="V259" i="12"/>
  <c r="V258" i="12"/>
  <c r="V235" i="12"/>
  <c r="V257" i="12"/>
  <c r="W257" i="12" s="1"/>
  <c r="V309" i="12"/>
  <c r="V285" i="12"/>
  <c r="V394" i="12"/>
  <c r="AD394" i="12" s="1"/>
  <c r="V395" i="12"/>
  <c r="V286" i="12"/>
  <c r="V411" i="12"/>
  <c r="W411" i="12" s="1"/>
  <c r="V397" i="12"/>
  <c r="V398" i="12"/>
  <c r="AD398" i="12" s="1"/>
  <c r="V248" i="12"/>
  <c r="AD248" i="12" s="1"/>
  <c r="V317" i="12"/>
  <c r="W317" i="12" s="1"/>
  <c r="V284" i="12"/>
  <c r="W284" i="12" s="1"/>
  <c r="V256" i="12"/>
  <c r="V399" i="12"/>
  <c r="V315" i="12"/>
  <c r="V311" i="12"/>
  <c r="V319" i="12"/>
  <c r="W319" i="12" s="1"/>
  <c r="V344" i="12"/>
  <c r="V409" i="12"/>
  <c r="V287" i="12"/>
  <c r="AD287" i="12" s="1"/>
  <c r="V250" i="12"/>
  <c r="V251" i="12"/>
  <c r="V289" i="12"/>
  <c r="W289" i="12" s="1"/>
  <c r="V288" i="12"/>
  <c r="V247" i="12"/>
  <c r="AD247" i="12" s="1"/>
  <c r="V396" i="12"/>
  <c r="AD396" i="12" s="1"/>
  <c r="V348" i="12"/>
  <c r="V313" i="12"/>
  <c r="V350" i="12"/>
  <c r="V249" i="12"/>
  <c r="V412" i="12"/>
  <c r="V290" i="12"/>
  <c r="V346" i="12"/>
  <c r="V410" i="12"/>
  <c r="V414" i="12"/>
  <c r="V413" i="12"/>
  <c r="AD413" i="12" s="1"/>
  <c r="V420" i="12"/>
  <c r="V416" i="12"/>
  <c r="V417" i="12"/>
  <c r="W417" i="12" s="1"/>
  <c r="V354" i="12"/>
  <c r="V352" i="12"/>
  <c r="AD352" i="12" s="1"/>
  <c r="V299" i="12"/>
  <c r="V300" i="12"/>
  <c r="W300" i="12" s="1"/>
  <c r="V294" i="12"/>
  <c r="W294" i="12" s="1"/>
  <c r="V372" i="12"/>
  <c r="V298" i="12"/>
  <c r="V292" i="12"/>
  <c r="V418" i="12"/>
  <c r="V374" i="12"/>
  <c r="W374" i="12" s="1"/>
  <c r="V297" i="12"/>
  <c r="V293" i="12"/>
  <c r="V295" i="12"/>
  <c r="AD295" i="12" s="1"/>
  <c r="V364" i="12"/>
  <c r="V252" i="12"/>
  <c r="V358" i="12"/>
  <c r="W358" i="12" s="1"/>
  <c r="V423" i="12"/>
  <c r="V362" i="12"/>
  <c r="AD362" i="12" s="1"/>
  <c r="V415" i="12"/>
  <c r="AD415" i="12" s="1"/>
  <c r="V305" i="12"/>
  <c r="W305" i="12" s="1"/>
  <c r="V304" i="12"/>
  <c r="V303" i="12"/>
  <c r="V430" i="12"/>
  <c r="V424" i="12"/>
  <c r="V370" i="12"/>
  <c r="V427" i="12"/>
  <c r="V421" i="12"/>
  <c r="V360" i="12"/>
  <c r="V426" i="12"/>
  <c r="AD426" i="12" s="1"/>
  <c r="V428" i="12"/>
  <c r="V431" i="12"/>
  <c r="W431" i="12" s="1"/>
  <c r="V429" i="12"/>
  <c r="W429" i="12" s="1"/>
  <c r="V422" i="12"/>
  <c r="V307" i="12"/>
  <c r="AD307" i="12" s="1"/>
  <c r="V291" i="12"/>
  <c r="W291" i="12" s="1"/>
  <c r="V368" i="12"/>
  <c r="W368" i="12" s="1"/>
  <c r="V253" i="12"/>
  <c r="W253" i="12" s="1"/>
  <c r="V356" i="12"/>
  <c r="V302" i="12"/>
  <c r="V308" i="12"/>
  <c r="V419" i="12"/>
  <c r="V301" i="12"/>
  <c r="W301" i="12" s="1"/>
  <c r="V296" i="12"/>
  <c r="V376" i="12"/>
  <c r="V366" i="12"/>
  <c r="AD366" i="12" s="1"/>
  <c r="V425" i="12"/>
  <c r="V432" i="12"/>
  <c r="V433" i="12"/>
  <c r="W433" i="12" s="1"/>
  <c r="V306" i="12"/>
  <c r="V378" i="12"/>
  <c r="AD378" i="12" s="1"/>
  <c r="V380" i="12"/>
  <c r="AD380" i="12" s="1"/>
  <c r="V382" i="12"/>
  <c r="W382" i="12" s="1"/>
  <c r="V388" i="12"/>
  <c r="V386" i="12"/>
  <c r="V390" i="12"/>
  <c r="V392" i="12"/>
  <c r="V384" i="12"/>
  <c r="V434" i="12"/>
  <c r="V449" i="12"/>
  <c r="V445" i="12"/>
  <c r="V451" i="12"/>
  <c r="AD451" i="12" s="1"/>
  <c r="V447" i="12"/>
  <c r="V443" i="12"/>
  <c r="W443" i="12" s="1"/>
  <c r="X443" i="12" s="1"/>
  <c r="V453" i="12"/>
  <c r="W453" i="12" s="1"/>
  <c r="V3" i="12"/>
  <c r="V90" i="12"/>
  <c r="AD90" i="12" s="1"/>
  <c r="V150" i="12"/>
  <c r="AD150" i="12" s="1"/>
  <c r="V91" i="12"/>
  <c r="W91" i="12" s="1"/>
  <c r="V4" i="12"/>
  <c r="W4" i="12" s="1"/>
  <c r="V5" i="12"/>
  <c r="V92" i="12"/>
  <c r="V93" i="12"/>
  <c r="V6" i="12"/>
  <c r="V7" i="12"/>
  <c r="W7" i="12" s="1"/>
  <c r="V151" i="12"/>
  <c r="V94" i="12"/>
  <c r="V8" i="12"/>
  <c r="AD8" i="12" s="1"/>
  <c r="V9" i="12"/>
  <c r="V95" i="12"/>
  <c r="V10" i="12"/>
  <c r="W10" i="12" s="1"/>
  <c r="V96" i="12"/>
  <c r="V152" i="12"/>
  <c r="AD152" i="12" s="1"/>
  <c r="V153" i="12"/>
  <c r="AD153" i="12" s="1"/>
  <c r="V97" i="12"/>
  <c r="W97" i="12" s="1"/>
  <c r="V154" i="12"/>
  <c r="W154" i="12" s="1"/>
  <c r="X154" i="12" s="1"/>
  <c r="V155" i="12"/>
  <c r="V156" i="12"/>
  <c r="V157" i="12"/>
  <c r="V128" i="12"/>
  <c r="V310" i="12"/>
  <c r="V316" i="12"/>
  <c r="V314" i="12"/>
  <c r="V318" i="12"/>
  <c r="AD318" i="12" s="1"/>
  <c r="V312" i="12"/>
  <c r="V347" i="12"/>
  <c r="V345" i="12"/>
  <c r="W345" i="12" s="1"/>
  <c r="V320" i="12"/>
  <c r="V349" i="12"/>
  <c r="AD349" i="12" s="1"/>
  <c r="V351" i="12"/>
  <c r="AD351" i="12" s="1"/>
  <c r="V355" i="12"/>
  <c r="V353" i="12"/>
  <c r="W353" i="12" s="1"/>
  <c r="V359" i="12"/>
  <c r="V357" i="12"/>
  <c r="V361" i="12"/>
  <c r="V367" i="12"/>
  <c r="V365" i="12"/>
  <c r="W365" i="12" s="1"/>
  <c r="V373" i="12"/>
  <c r="V375" i="12"/>
  <c r="V371" i="12"/>
  <c r="AD371" i="12" s="1"/>
  <c r="V369" i="12"/>
  <c r="V379" i="12"/>
  <c r="W379" i="12" s="1"/>
  <c r="V377" i="12"/>
  <c r="W377" i="12" s="1"/>
  <c r="V363" i="12"/>
  <c r="V393" i="12"/>
  <c r="AD393" i="12" s="1"/>
  <c r="V435" i="12"/>
  <c r="W435" i="12" s="1"/>
  <c r="V205" i="12"/>
  <c r="W205" i="12" s="1"/>
  <c r="V383" i="12"/>
  <c r="W383" i="12" s="1"/>
  <c r="V387" i="12"/>
  <c r="V385" i="12"/>
  <c r="V206" i="12"/>
  <c r="V400" i="12"/>
  <c r="V401" i="12"/>
  <c r="W401" i="12" s="1"/>
  <c r="V402" i="12"/>
  <c r="V207" i="12"/>
  <c r="V389" i="12"/>
  <c r="V403" i="12"/>
  <c r="AD403" i="12" s="1"/>
  <c r="V436" i="12"/>
  <c r="V381" i="12"/>
  <c r="W381" i="12" s="1"/>
  <c r="V404" i="12"/>
  <c r="V405" i="12"/>
  <c r="AD405" i="12" s="1"/>
  <c r="V208" i="12"/>
  <c r="AD208" i="12" s="1"/>
  <c r="V437" i="12"/>
  <c r="W437" i="12" s="1"/>
  <c r="V438" i="12"/>
  <c r="W438" i="12" s="1"/>
  <c r="V391" i="12"/>
  <c r="V209" i="12"/>
  <c r="V439" i="12"/>
  <c r="V406" i="12"/>
  <c r="V440" i="12"/>
  <c r="V210" i="12"/>
  <c r="V407" i="12"/>
  <c r="V211" i="12"/>
  <c r="V441" i="12"/>
  <c r="V212" i="12"/>
  <c r="W212" i="12" s="1"/>
  <c r="V442" i="12"/>
  <c r="W442" i="12" s="1"/>
  <c r="V408" i="12"/>
  <c r="V457" i="12"/>
  <c r="AD457" i="12" s="1"/>
  <c r="V455" i="12"/>
  <c r="AD455" i="12" s="1"/>
  <c r="V458" i="12"/>
  <c r="W458" i="12" s="1"/>
  <c r="V456" i="12"/>
  <c r="W456" i="12" s="1"/>
  <c r="X456" i="12" s="1"/>
  <c r="V64" i="12"/>
  <c r="V65" i="12"/>
  <c r="V66" i="12"/>
  <c r="V98" i="12"/>
  <c r="V158" i="12"/>
  <c r="W158" i="12" s="1"/>
  <c r="V213" i="12"/>
  <c r="V260" i="12"/>
  <c r="V214" i="12"/>
  <c r="AD214" i="12" s="1"/>
  <c r="V261" i="12"/>
  <c r="V321" i="12"/>
  <c r="V262" i="12"/>
  <c r="W262" i="12" s="1"/>
  <c r="V322" i="12"/>
  <c r="V263" i="12"/>
  <c r="AD263" i="12" s="1"/>
  <c r="V264" i="12"/>
  <c r="AD264" i="12" s="1"/>
  <c r="V265" i="12"/>
  <c r="W265" i="12" s="1"/>
  <c r="V266" i="12"/>
  <c r="W266" i="12" s="1"/>
  <c r="V323" i="12"/>
  <c r="V324" i="12"/>
  <c r="V325" i="12"/>
  <c r="V326" i="12"/>
  <c r="V327" i="12"/>
  <c r="V267" i="12"/>
  <c r="V328" i="12"/>
  <c r="V268" i="12"/>
  <c r="AD268" i="12" s="1"/>
  <c r="V215" i="12"/>
  <c r="V216" i="12"/>
  <c r="V217" i="12"/>
  <c r="W217" i="12" s="1"/>
  <c r="V218" i="12"/>
  <c r="V219" i="12"/>
  <c r="AD219" i="12" s="1"/>
  <c r="V220" i="12"/>
  <c r="W220" i="12" s="1"/>
  <c r="V221" i="12"/>
  <c r="W221" i="12" s="1"/>
  <c r="V222" i="12"/>
  <c r="W222" i="12" s="1"/>
  <c r="V67" i="12"/>
  <c r="V223" i="12"/>
  <c r="V68" i="12"/>
  <c r="V224" i="12"/>
  <c r="V225" i="12"/>
  <c r="W225" i="12" s="1"/>
  <c r="V226" i="12"/>
  <c r="V227" i="12"/>
  <c r="V159" i="12"/>
  <c r="AD159" i="12" s="1"/>
  <c r="V228" i="12"/>
  <c r="V329" i="12"/>
  <c r="W329" i="12" s="1"/>
  <c r="V99" i="12"/>
  <c r="W99" i="12" s="1"/>
  <c r="V269" i="12"/>
  <c r="W269" i="12" s="1"/>
  <c r="V11" i="12"/>
  <c r="AD11" i="12" s="1"/>
  <c r="V12" i="12"/>
  <c r="AD12" i="12" s="1"/>
  <c r="V13" i="12"/>
  <c r="W13" i="12" s="1"/>
  <c r="V14" i="12"/>
  <c r="W14" i="12" s="1"/>
  <c r="V15" i="12"/>
  <c r="V16" i="12"/>
  <c r="V17" i="12"/>
  <c r="V18" i="12"/>
  <c r="V19" i="12"/>
  <c r="W19" i="12" s="1"/>
  <c r="V20" i="12"/>
  <c r="V21" i="12"/>
  <c r="V22" i="12"/>
  <c r="AD22" i="12" s="1"/>
  <c r="V23" i="12"/>
  <c r="AD23" i="12" s="1"/>
  <c r="V24" i="12"/>
  <c r="V270" i="12"/>
  <c r="W270" i="12" s="1"/>
  <c r="V160" i="12"/>
  <c r="V271" i="12"/>
  <c r="AD271" i="12" s="1"/>
  <c r="V272" i="12"/>
  <c r="W272" i="12" s="1"/>
  <c r="V330" i="12"/>
  <c r="W330" i="12" s="1"/>
  <c r="V331" i="12"/>
  <c r="W331" i="12" s="1"/>
  <c r="V161" i="12"/>
  <c r="V162" i="12"/>
  <c r="V100" i="12"/>
  <c r="V332" i="12"/>
  <c r="V101" i="12"/>
  <c r="W101" i="12" s="1"/>
  <c r="V102" i="12"/>
  <c r="V103" i="12"/>
  <c r="V333" i="12"/>
  <c r="AD333" i="12" s="1"/>
  <c r="V273" i="12"/>
  <c r="V274" i="12"/>
  <c r="V275" i="12"/>
  <c r="W275" i="12" s="1"/>
  <c r="V276" i="12"/>
  <c r="V277" i="12"/>
  <c r="AD277" i="12" s="1"/>
  <c r="V278" i="12"/>
  <c r="AD278" i="12" s="1"/>
  <c r="V334" i="12"/>
  <c r="W334" i="12" s="1"/>
  <c r="V163" i="12"/>
  <c r="V164" i="12"/>
  <c r="V165" i="12"/>
  <c r="V279" i="12"/>
  <c r="V335" i="12"/>
  <c r="V104" i="12"/>
  <c r="W104" i="12" s="1"/>
  <c r="V105" i="12"/>
  <c r="V106" i="12"/>
  <c r="V336" i="12"/>
  <c r="AD336" i="12" s="1"/>
  <c r="V107" i="12"/>
  <c r="V108" i="12"/>
  <c r="W108" i="12" s="1"/>
  <c r="V166" i="12"/>
  <c r="W166" i="12" s="1"/>
  <c r="V337" i="12"/>
  <c r="W337" i="12" s="1"/>
  <c r="V167" i="12"/>
  <c r="W167" i="12" s="1"/>
  <c r="V168" i="12"/>
  <c r="AD168" i="12" s="1"/>
  <c r="V109" i="12"/>
  <c r="W109" i="12" s="1"/>
  <c r="V110" i="12"/>
  <c r="W110" i="12" s="1"/>
  <c r="V338" i="12"/>
  <c r="V169" i="12"/>
  <c r="V280" i="12"/>
  <c r="V170" i="12"/>
  <c r="V281" i="12"/>
  <c r="W281" i="12" s="1"/>
  <c r="V282" i="12"/>
  <c r="V339" i="12"/>
  <c r="V340" i="12"/>
  <c r="AD340" i="12" s="1"/>
  <c r="V341" i="12"/>
  <c r="V283" i="12"/>
  <c r="V342" i="12"/>
  <c r="W342" i="12" s="1"/>
  <c r="V171" i="12"/>
  <c r="V172" i="12"/>
  <c r="AD172" i="12" s="1"/>
  <c r="V173" i="12"/>
  <c r="AD173" i="12" s="1"/>
  <c r="V111" i="12"/>
  <c r="W111" i="12" s="1"/>
  <c r="V343" i="12"/>
  <c r="W343" i="12" s="1"/>
  <c r="V112" i="12"/>
  <c r="V113" i="12"/>
  <c r="V450" i="12"/>
  <c r="V448" i="12"/>
  <c r="V454" i="12"/>
  <c r="W454" i="12" s="1"/>
  <c r="V452" i="12"/>
  <c r="V446" i="12"/>
  <c r="V444" i="12"/>
  <c r="AD444" i="12" s="1"/>
  <c r="V25" i="12"/>
  <c r="V26" i="12"/>
  <c r="V27" i="12"/>
  <c r="W27" i="12" s="1"/>
  <c r="V28" i="12"/>
  <c r="V29" i="12"/>
  <c r="AD29" i="12" s="1"/>
  <c r="V30" i="12"/>
  <c r="V31" i="12"/>
  <c r="V32" i="12"/>
  <c r="V33" i="12"/>
  <c r="V34" i="12"/>
  <c r="V35" i="12"/>
  <c r="V36" i="12"/>
  <c r="V37" i="12"/>
  <c r="W37" i="12" s="1"/>
  <c r="V38" i="12"/>
  <c r="V39" i="12"/>
  <c r="V40" i="12"/>
  <c r="AD40" i="12" s="1"/>
  <c r="V41" i="12"/>
  <c r="V42" i="12"/>
  <c r="W42" i="12" s="1"/>
  <c r="V43" i="12"/>
  <c r="W43" i="12" s="1"/>
  <c r="V44" i="12"/>
  <c r="V45" i="12"/>
  <c r="AD45" i="12" s="1"/>
  <c r="V46" i="12"/>
  <c r="AD46" i="12" s="1"/>
  <c r="V47" i="12"/>
  <c r="W47" i="12" s="1"/>
  <c r="V48" i="12"/>
  <c r="W48" i="12" s="1"/>
  <c r="V49" i="12"/>
  <c r="V50" i="12"/>
  <c r="V51" i="12"/>
  <c r="W51" i="12" s="1"/>
  <c r="V52" i="12"/>
  <c r="V53" i="12"/>
  <c r="V54" i="12"/>
  <c r="V55" i="12"/>
  <c r="V56" i="12"/>
  <c r="AD56" i="12" s="1"/>
  <c r="V57" i="12"/>
  <c r="V58" i="12"/>
  <c r="V59" i="12"/>
  <c r="W59" i="12" s="1"/>
  <c r="V60" i="12"/>
  <c r="V61" i="12"/>
  <c r="AD61" i="12" s="1"/>
  <c r="V62" i="12"/>
  <c r="AD62" i="12" s="1"/>
  <c r="V63" i="12"/>
  <c r="W63" i="12" s="1"/>
  <c r="V69" i="12"/>
  <c r="V70" i="12"/>
  <c r="V71" i="12"/>
  <c r="V72" i="12"/>
  <c r="V73" i="12"/>
  <c r="V75" i="12"/>
  <c r="V77" i="12"/>
  <c r="V79" i="12"/>
  <c r="V81" i="12"/>
  <c r="AD81" i="12" s="1"/>
  <c r="V80" i="12"/>
  <c r="V74" i="12"/>
  <c r="W74" i="12" s="1"/>
  <c r="V78" i="12"/>
  <c r="W78" i="12" s="1"/>
  <c r="V76" i="12"/>
  <c r="W2" i="12"/>
  <c r="X115" i="12" s="1"/>
  <c r="W116" i="12"/>
  <c r="X116" i="12" s="1"/>
  <c r="W120" i="12"/>
  <c r="W89" i="12"/>
  <c r="W121" i="12"/>
  <c r="W126" i="12"/>
  <c r="W135" i="12"/>
  <c r="W139" i="12"/>
  <c r="W136" i="12"/>
  <c r="W144" i="12"/>
  <c r="W146" i="12"/>
  <c r="W174" i="12"/>
  <c r="W179" i="12"/>
  <c r="W145" i="12"/>
  <c r="W184" i="12"/>
  <c r="W193" i="12"/>
  <c r="W192" i="12"/>
  <c r="W203" i="12"/>
  <c r="W201" i="12"/>
  <c r="W233" i="12"/>
  <c r="W241" i="12"/>
  <c r="X241" i="12" s="1"/>
  <c r="W236" i="12"/>
  <c r="W244" i="12"/>
  <c r="W235" i="12"/>
  <c r="W286" i="12"/>
  <c r="W397" i="12"/>
  <c r="W315" i="12"/>
  <c r="W311" i="12"/>
  <c r="W251" i="12"/>
  <c r="W288" i="12"/>
  <c r="X288" i="12" s="1"/>
  <c r="W247" i="12"/>
  <c r="W348" i="12"/>
  <c r="W313" i="12"/>
  <c r="W412" i="12"/>
  <c r="W290" i="12"/>
  <c r="W346" i="12"/>
  <c r="W416" i="12"/>
  <c r="W354" i="12"/>
  <c r="W372" i="12"/>
  <c r="W298" i="12"/>
  <c r="W418" i="12"/>
  <c r="W252" i="12"/>
  <c r="W423" i="12"/>
  <c r="W304" i="12"/>
  <c r="W424" i="12"/>
  <c r="W370" i="12"/>
  <c r="W427" i="12"/>
  <c r="W422" i="12"/>
  <c r="W308" i="12"/>
  <c r="W419" i="12"/>
  <c r="W432" i="12"/>
  <c r="W306" i="12"/>
  <c r="W388" i="12"/>
  <c r="W392" i="12"/>
  <c r="W384" i="12"/>
  <c r="W434" i="12"/>
  <c r="W3" i="12"/>
  <c r="W6" i="12"/>
  <c r="W95" i="12"/>
  <c r="W96" i="12"/>
  <c r="W157" i="12"/>
  <c r="W128" i="12"/>
  <c r="W310" i="12"/>
  <c r="W347" i="12"/>
  <c r="W320" i="12"/>
  <c r="W355" i="12"/>
  <c r="W367" i="12"/>
  <c r="W363" i="12"/>
  <c r="W206" i="12"/>
  <c r="W400" i="12"/>
  <c r="W436" i="12"/>
  <c r="W439" i="12"/>
  <c r="W406" i="12"/>
  <c r="X406" i="12" s="1"/>
  <c r="W440" i="12"/>
  <c r="W408" i="12"/>
  <c r="W64" i="12"/>
  <c r="W66" i="12"/>
  <c r="W98" i="12"/>
  <c r="W321" i="12"/>
  <c r="W322" i="12"/>
  <c r="W325" i="12"/>
  <c r="W326" i="12"/>
  <c r="W327" i="12"/>
  <c r="W216" i="12"/>
  <c r="W218" i="12"/>
  <c r="X218" i="12" s="1"/>
  <c r="W224" i="12"/>
  <c r="W18" i="12"/>
  <c r="W24" i="12"/>
  <c r="W160" i="12"/>
  <c r="W100" i="12"/>
  <c r="W332" i="12"/>
  <c r="W274" i="12"/>
  <c r="W276" i="12"/>
  <c r="W163" i="12"/>
  <c r="W279" i="12"/>
  <c r="W335" i="12"/>
  <c r="W170" i="12"/>
  <c r="W283" i="12"/>
  <c r="X283" i="12" s="1"/>
  <c r="W171" i="12"/>
  <c r="W450" i="12"/>
  <c r="W448" i="12"/>
  <c r="W26" i="12"/>
  <c r="W28" i="12"/>
  <c r="W31" i="12"/>
  <c r="W32" i="12"/>
  <c r="W35" i="12"/>
  <c r="W36" i="12"/>
  <c r="W44" i="12"/>
  <c r="W49" i="12"/>
  <c r="W50" i="12"/>
  <c r="W52" i="12"/>
  <c r="W53" i="12"/>
  <c r="W58" i="12"/>
  <c r="W60" i="12"/>
  <c r="X60" i="12" s="1"/>
  <c r="W69" i="12"/>
  <c r="W72" i="12"/>
  <c r="W73" i="12"/>
  <c r="W75" i="12"/>
  <c r="W76" i="12"/>
  <c r="X306" i="12"/>
  <c r="X377" i="12"/>
  <c r="Y2" i="12"/>
  <c r="Y85" i="12"/>
  <c r="Y87" i="12"/>
  <c r="Y114" i="12"/>
  <c r="Y86" i="12"/>
  <c r="Y117" i="12"/>
  <c r="Y116" i="12"/>
  <c r="Y115" i="12"/>
  <c r="Y120" i="12"/>
  <c r="Y119" i="12"/>
  <c r="Y118" i="12"/>
  <c r="Y83" i="12"/>
  <c r="Y84" i="12"/>
  <c r="Y82" i="12"/>
  <c r="Y88" i="12"/>
  <c r="Y89" i="12"/>
  <c r="Y121" i="12"/>
  <c r="Y123" i="12"/>
  <c r="Y122" i="12"/>
  <c r="Y129" i="12"/>
  <c r="Y124" i="12"/>
  <c r="Y127" i="12"/>
  <c r="Y126" i="12"/>
  <c r="Y130" i="12"/>
  <c r="Y125" i="12"/>
  <c r="Y131" i="12"/>
  <c r="Y133" i="12"/>
  <c r="Y134" i="12"/>
  <c r="Y135" i="12"/>
  <c r="Y132" i="12"/>
  <c r="Y141" i="12"/>
  <c r="Y139" i="12"/>
  <c r="Y136" i="12"/>
  <c r="Y137" i="12"/>
  <c r="Y140" i="12"/>
  <c r="Y138" i="12"/>
  <c r="Y142" i="12"/>
  <c r="Y143" i="12"/>
  <c r="Y144" i="12"/>
  <c r="Y148" i="12"/>
  <c r="Y146" i="12"/>
  <c r="Y147" i="12"/>
  <c r="Y149" i="12"/>
  <c r="Y175" i="12"/>
  <c r="Y174" i="12"/>
  <c r="Y182" i="12"/>
  <c r="Y176" i="12"/>
  <c r="Y179" i="12"/>
  <c r="Y145" i="12"/>
  <c r="Y177" i="12"/>
  <c r="Y181" i="12"/>
  <c r="Y183" i="12"/>
  <c r="Y185" i="12"/>
  <c r="Y186" i="12"/>
  <c r="Y178" i="12"/>
  <c r="Y187" i="12"/>
  <c r="Y184" i="12"/>
  <c r="Y189" i="12"/>
  <c r="Y188" i="12"/>
  <c r="Y190" i="12"/>
  <c r="Y191" i="12"/>
  <c r="Y180" i="12"/>
  <c r="Y194" i="12"/>
  <c r="Y193" i="12"/>
  <c r="Y192" i="12"/>
  <c r="Y196" i="12"/>
  <c r="Y195" i="12"/>
  <c r="Y197" i="12"/>
  <c r="Y198" i="12"/>
  <c r="Y202" i="12"/>
  <c r="Y203" i="12"/>
  <c r="Y199" i="12"/>
  <c r="Y201" i="12"/>
  <c r="Y204" i="12"/>
  <c r="Y200" i="12"/>
  <c r="Y229" i="12"/>
  <c r="Y231" i="12"/>
  <c r="Y230" i="12"/>
  <c r="Y234" i="12"/>
  <c r="Y233" i="12"/>
  <c r="Y241" i="12"/>
  <c r="Y242" i="12"/>
  <c r="Y245" i="12"/>
  <c r="Y232" i="12"/>
  <c r="Y237" i="12"/>
  <c r="Y238" i="12"/>
  <c r="Y236" i="12"/>
  <c r="Y239" i="12"/>
  <c r="Y244" i="12"/>
  <c r="Y243" i="12"/>
  <c r="Y246" i="12"/>
  <c r="Y240" i="12"/>
  <c r="Y254" i="12"/>
  <c r="Y255" i="12"/>
  <c r="Y259" i="12"/>
  <c r="Y258" i="12"/>
  <c r="Y235" i="12"/>
  <c r="Y257" i="12"/>
  <c r="Y309" i="12"/>
  <c r="Y285" i="12"/>
  <c r="Y394" i="12"/>
  <c r="Y395" i="12"/>
  <c r="Y286" i="12"/>
  <c r="Y411" i="12"/>
  <c r="Y397" i="12"/>
  <c r="Y398" i="12"/>
  <c r="Y248" i="12"/>
  <c r="Y317" i="12"/>
  <c r="Y284" i="12"/>
  <c r="Y256" i="12"/>
  <c r="Y399" i="12"/>
  <c r="Y315" i="12"/>
  <c r="Y311" i="12"/>
  <c r="Y319" i="12"/>
  <c r="Y344" i="12"/>
  <c r="Y409" i="12"/>
  <c r="Y287" i="12"/>
  <c r="Y250" i="12"/>
  <c r="Y251" i="12"/>
  <c r="Y289" i="12"/>
  <c r="Y288" i="12"/>
  <c r="Y247" i="12"/>
  <c r="Y396" i="12"/>
  <c r="Y348" i="12"/>
  <c r="Y313" i="12"/>
  <c r="Y350" i="12"/>
  <c r="Y249" i="12"/>
  <c r="Y412" i="12"/>
  <c r="Y290" i="12"/>
  <c r="Y346" i="12"/>
  <c r="Y410" i="12"/>
  <c r="Y414" i="12"/>
  <c r="Y413" i="12"/>
  <c r="Y420" i="12"/>
  <c r="Y416" i="12"/>
  <c r="Y417" i="12"/>
  <c r="Y354" i="12"/>
  <c r="Y352" i="12"/>
  <c r="Y299" i="12"/>
  <c r="Y300" i="12"/>
  <c r="Y294" i="12"/>
  <c r="Y372" i="12"/>
  <c r="Y298" i="12"/>
  <c r="Y292" i="12"/>
  <c r="Y418" i="12"/>
  <c r="Y374" i="12"/>
  <c r="Y297" i="12"/>
  <c r="Y293" i="12"/>
  <c r="Y295" i="12"/>
  <c r="Y364" i="12"/>
  <c r="Y252" i="12"/>
  <c r="Y358" i="12"/>
  <c r="Y423" i="12"/>
  <c r="Y362" i="12"/>
  <c r="Y415" i="12"/>
  <c r="Y305" i="12"/>
  <c r="Y304" i="12"/>
  <c r="Y303" i="12"/>
  <c r="Y430" i="12"/>
  <c r="Y424" i="12"/>
  <c r="Y370" i="12"/>
  <c r="Y427" i="12"/>
  <c r="Y421" i="12"/>
  <c r="Y360" i="12"/>
  <c r="Y426" i="12"/>
  <c r="Y428" i="12"/>
  <c r="Y431" i="12"/>
  <c r="Y429" i="12"/>
  <c r="Y422" i="12"/>
  <c r="Y307" i="12"/>
  <c r="Y291" i="12"/>
  <c r="Y368" i="12"/>
  <c r="Y253" i="12"/>
  <c r="Y356" i="12"/>
  <c r="Y302" i="12"/>
  <c r="Y308" i="12"/>
  <c r="Y419" i="12"/>
  <c r="Y301" i="12"/>
  <c r="Y296" i="12"/>
  <c r="Y376" i="12"/>
  <c r="Y366" i="12"/>
  <c r="Y425" i="12"/>
  <c r="Y432" i="12"/>
  <c r="Y433" i="12"/>
  <c r="Y306" i="12"/>
  <c r="Y378" i="12"/>
  <c r="Y380" i="12"/>
  <c r="Y382" i="12"/>
  <c r="Y388" i="12"/>
  <c r="Y386" i="12"/>
  <c r="Y390" i="12"/>
  <c r="Y392" i="12"/>
  <c r="Y384" i="12"/>
  <c r="Y434" i="12"/>
  <c r="Y449" i="12"/>
  <c r="Y445" i="12"/>
  <c r="Y451" i="12"/>
  <c r="Y447" i="12"/>
  <c r="Y443" i="12"/>
  <c r="Y453" i="12"/>
  <c r="Y3" i="12"/>
  <c r="Y90" i="12"/>
  <c r="Y150" i="12"/>
  <c r="Y91" i="12"/>
  <c r="Y4" i="12"/>
  <c r="Y5" i="12"/>
  <c r="Y92" i="12"/>
  <c r="Y93" i="12"/>
  <c r="Y6" i="12"/>
  <c r="Y7" i="12"/>
  <c r="Y151" i="12"/>
  <c r="Y94" i="12"/>
  <c r="Y8" i="12"/>
  <c r="Y9" i="12"/>
  <c r="Y95" i="12"/>
  <c r="Y10" i="12"/>
  <c r="Y96" i="12"/>
  <c r="Y152" i="12"/>
  <c r="Y153" i="12"/>
  <c r="Y97" i="12"/>
  <c r="Y154" i="12"/>
  <c r="Y155" i="12"/>
  <c r="Y156" i="12"/>
  <c r="Y157" i="12"/>
  <c r="Y128" i="12"/>
  <c r="Y310" i="12"/>
  <c r="Y316" i="12"/>
  <c r="Y314" i="12"/>
  <c r="Y318" i="12"/>
  <c r="Y312" i="12"/>
  <c r="Y347" i="12"/>
  <c r="Y345" i="12"/>
  <c r="Y320" i="12"/>
  <c r="Y349" i="12"/>
  <c r="Y351" i="12"/>
  <c r="Y355" i="12"/>
  <c r="Y353" i="12"/>
  <c r="Y359" i="12"/>
  <c r="Y357" i="12"/>
  <c r="Y361" i="12"/>
  <c r="Y367" i="12"/>
  <c r="Y365" i="12"/>
  <c r="Y373" i="12"/>
  <c r="Y375" i="12"/>
  <c r="Y371" i="12"/>
  <c r="Y369" i="12"/>
  <c r="Y379" i="12"/>
  <c r="Y377" i="12"/>
  <c r="Y363" i="12"/>
  <c r="Y393" i="12"/>
  <c r="Y435" i="12"/>
  <c r="Y205" i="12"/>
  <c r="Y383" i="12"/>
  <c r="Y387" i="12"/>
  <c r="Y385" i="12"/>
  <c r="Y206" i="12"/>
  <c r="Y400" i="12"/>
  <c r="Y401" i="12"/>
  <c r="Y402" i="12"/>
  <c r="Y207" i="12"/>
  <c r="Y389" i="12"/>
  <c r="Y403" i="12"/>
  <c r="Y436" i="12"/>
  <c r="Y381" i="12"/>
  <c r="Y404" i="12"/>
  <c r="Y405" i="12"/>
  <c r="Y208" i="12"/>
  <c r="Y437" i="12"/>
  <c r="Y438" i="12"/>
  <c r="Y391" i="12"/>
  <c r="Y209" i="12"/>
  <c r="Y439" i="12"/>
  <c r="Y406" i="12"/>
  <c r="Y440" i="12"/>
  <c r="Y210" i="12"/>
  <c r="Y407" i="12"/>
  <c r="Y211" i="12"/>
  <c r="Y441" i="12"/>
  <c r="Y212" i="12"/>
  <c r="Y442" i="12"/>
  <c r="Y408" i="12"/>
  <c r="Y457" i="12"/>
  <c r="Y455" i="12"/>
  <c r="Y458" i="12"/>
  <c r="Y456" i="12"/>
  <c r="Y64" i="12"/>
  <c r="Y65" i="12"/>
  <c r="Y66" i="12"/>
  <c r="Y98" i="12"/>
  <c r="Y158" i="12"/>
  <c r="Y213" i="12"/>
  <c r="Y260" i="12"/>
  <c r="Y214" i="12"/>
  <c r="Y261" i="12"/>
  <c r="Y321" i="12"/>
  <c r="Y262" i="12"/>
  <c r="Y322" i="12"/>
  <c r="Y263" i="12"/>
  <c r="Y264" i="12"/>
  <c r="Y265" i="12"/>
  <c r="Y266" i="12"/>
  <c r="Y323" i="12"/>
  <c r="Y324" i="12"/>
  <c r="Y325" i="12"/>
  <c r="Y326" i="12"/>
  <c r="Y327" i="12"/>
  <c r="Y267" i="12"/>
  <c r="Y328" i="12"/>
  <c r="Y268" i="12"/>
  <c r="Y215" i="12"/>
  <c r="Y216" i="12"/>
  <c r="Y217" i="12"/>
  <c r="Y218" i="12"/>
  <c r="Y219" i="12"/>
  <c r="Y220" i="12"/>
  <c r="Y221" i="12"/>
  <c r="Y222" i="12"/>
  <c r="Y67" i="12"/>
  <c r="Y223" i="12"/>
  <c r="Y68" i="12"/>
  <c r="Y224" i="12"/>
  <c r="Y225" i="12"/>
  <c r="Y226" i="12"/>
  <c r="Y227" i="12"/>
  <c r="Y159" i="12"/>
  <c r="Y228" i="12"/>
  <c r="Y329" i="12"/>
  <c r="Y99" i="12"/>
  <c r="Y269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70" i="12"/>
  <c r="Y160" i="12"/>
  <c r="Y271" i="12"/>
  <c r="Y272" i="12"/>
  <c r="Y330" i="12"/>
  <c r="Y331" i="12"/>
  <c r="Y161" i="12"/>
  <c r="Y162" i="12"/>
  <c r="Y100" i="12"/>
  <c r="Y332" i="12"/>
  <c r="Y101" i="12"/>
  <c r="Y102" i="12"/>
  <c r="Y103" i="12"/>
  <c r="Y333" i="12"/>
  <c r="Y273" i="12"/>
  <c r="Y274" i="12"/>
  <c r="Y275" i="12"/>
  <c r="Y276" i="12"/>
  <c r="Y277" i="12"/>
  <c r="Y278" i="12"/>
  <c r="Y334" i="12"/>
  <c r="Y163" i="12"/>
  <c r="Y164" i="12"/>
  <c r="Y165" i="12"/>
  <c r="Y279" i="12"/>
  <c r="Y335" i="12"/>
  <c r="Y104" i="12"/>
  <c r="Y105" i="12"/>
  <c r="Y106" i="12"/>
  <c r="Y336" i="12"/>
  <c r="Y107" i="12"/>
  <c r="Y108" i="12"/>
  <c r="Y166" i="12"/>
  <c r="Y337" i="12"/>
  <c r="Y167" i="12"/>
  <c r="Y168" i="12"/>
  <c r="Y109" i="12"/>
  <c r="Y110" i="12"/>
  <c r="Y338" i="12"/>
  <c r="Y169" i="12"/>
  <c r="Y280" i="12"/>
  <c r="Y170" i="12"/>
  <c r="Y281" i="12"/>
  <c r="Y282" i="12"/>
  <c r="Y339" i="12"/>
  <c r="Y340" i="12"/>
  <c r="Y341" i="12"/>
  <c r="Y283" i="12"/>
  <c r="Y342" i="12"/>
  <c r="Y171" i="12"/>
  <c r="Y172" i="12"/>
  <c r="Y173" i="12"/>
  <c r="Y111" i="12"/>
  <c r="Y343" i="12"/>
  <c r="Y112" i="12"/>
  <c r="Y113" i="12"/>
  <c r="Y450" i="12"/>
  <c r="Y448" i="12"/>
  <c r="Y454" i="12"/>
  <c r="Y452" i="12"/>
  <c r="Y446" i="12"/>
  <c r="Y44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9" i="12"/>
  <c r="Y70" i="12"/>
  <c r="Y71" i="12"/>
  <c r="Y72" i="12"/>
  <c r="Y73" i="12"/>
  <c r="Y75" i="12"/>
  <c r="Y77" i="12"/>
  <c r="Y79" i="12"/>
  <c r="Y81" i="12"/>
  <c r="Y80" i="12"/>
  <c r="Y74" i="12"/>
  <c r="Y78" i="12"/>
  <c r="Y76" i="12"/>
  <c r="Z2" i="12"/>
  <c r="Z85" i="12"/>
  <c r="Z87" i="12"/>
  <c r="Z114" i="12"/>
  <c r="Z86" i="12"/>
  <c r="Z117" i="12"/>
  <c r="Z116" i="12"/>
  <c r="Z115" i="12"/>
  <c r="Z120" i="12"/>
  <c r="Z119" i="12"/>
  <c r="Z118" i="12"/>
  <c r="Z83" i="12"/>
  <c r="Z121" i="12"/>
  <c r="Z123" i="12"/>
  <c r="Z122" i="12"/>
  <c r="Z129" i="12"/>
  <c r="Z124" i="12"/>
  <c r="Z127" i="12"/>
  <c r="Z126" i="12"/>
  <c r="Z130" i="12"/>
  <c r="Z125" i="12"/>
  <c r="Z131" i="12"/>
  <c r="Z133" i="12"/>
  <c r="Z134" i="12"/>
  <c r="Z136" i="12"/>
  <c r="Z137" i="12"/>
  <c r="Z140" i="12"/>
  <c r="Z138" i="12"/>
  <c r="Z142" i="12"/>
  <c r="Z143" i="12"/>
  <c r="Z144" i="12"/>
  <c r="Z148" i="12"/>
  <c r="Z146" i="12"/>
  <c r="Z147" i="12"/>
  <c r="Z149" i="12"/>
  <c r="Z175" i="12"/>
  <c r="Z145" i="12"/>
  <c r="Z177" i="12"/>
  <c r="Z181" i="12"/>
  <c r="Z183" i="12"/>
  <c r="Z185" i="12"/>
  <c r="Z186" i="12"/>
  <c r="Z178" i="12"/>
  <c r="Z187" i="12"/>
  <c r="Z184" i="12"/>
  <c r="Z189" i="12"/>
  <c r="Z188" i="12"/>
  <c r="Z190" i="12"/>
  <c r="Z192" i="12"/>
  <c r="Z196" i="12"/>
  <c r="Z195" i="12"/>
  <c r="Z197" i="12"/>
  <c r="Z198" i="12"/>
  <c r="Z202" i="12"/>
  <c r="Z203" i="12"/>
  <c r="Z199" i="12"/>
  <c r="Z201" i="12"/>
  <c r="Z204" i="12"/>
  <c r="Z200" i="12"/>
  <c r="Z229" i="12"/>
  <c r="Z241" i="12"/>
  <c r="Z242" i="12"/>
  <c r="Z245" i="12"/>
  <c r="Z232" i="12"/>
  <c r="Z237" i="12"/>
  <c r="Z238" i="12"/>
  <c r="Z236" i="12"/>
  <c r="Z239" i="12"/>
  <c r="Z244" i="12"/>
  <c r="Z243" i="12"/>
  <c r="Z246" i="12"/>
  <c r="Z240" i="12"/>
  <c r="Z235" i="12"/>
  <c r="Z257" i="12"/>
  <c r="Z309" i="12"/>
  <c r="Z285" i="12"/>
  <c r="Z394" i="12"/>
  <c r="Z395" i="12"/>
  <c r="Z286" i="12"/>
  <c r="Z411" i="12"/>
  <c r="Z397" i="12"/>
  <c r="Z398" i="12"/>
  <c r="Z248" i="12"/>
  <c r="Z317" i="12"/>
  <c r="Z284" i="12"/>
  <c r="Z311" i="12"/>
  <c r="Z319" i="12"/>
  <c r="Z344" i="12"/>
  <c r="Z409" i="12"/>
  <c r="Z287" i="12"/>
  <c r="Z250" i="12"/>
  <c r="Z251" i="12"/>
  <c r="Z289" i="12"/>
  <c r="Z288" i="12"/>
  <c r="Z247" i="12"/>
  <c r="Z396" i="12"/>
  <c r="Z348" i="12"/>
  <c r="Z290" i="12"/>
  <c r="Z346" i="12"/>
  <c r="Z410" i="12"/>
  <c r="Z414" i="12"/>
  <c r="Z413" i="12"/>
  <c r="Z420" i="12"/>
  <c r="Z416" i="12"/>
  <c r="Z417" i="12"/>
  <c r="Z354" i="12"/>
  <c r="Z352" i="12"/>
  <c r="Z299" i="12"/>
  <c r="Z300" i="12"/>
  <c r="Z418" i="12"/>
  <c r="Z374" i="12"/>
  <c r="Z297" i="12"/>
  <c r="Z293" i="12"/>
  <c r="Z295" i="12"/>
  <c r="Z364" i="12"/>
  <c r="Z252" i="12"/>
  <c r="Z358" i="12"/>
  <c r="Z423" i="12"/>
  <c r="Z362" i="12"/>
  <c r="Z415" i="12"/>
  <c r="Z305" i="12"/>
  <c r="Z370" i="12"/>
  <c r="Z427" i="12"/>
  <c r="Z421" i="12"/>
  <c r="Z360" i="12"/>
  <c r="Z426" i="12"/>
  <c r="Z428" i="12"/>
  <c r="Z431" i="12"/>
  <c r="Z429" i="12"/>
  <c r="Z422" i="12"/>
  <c r="Z307" i="12"/>
  <c r="Z291" i="12"/>
  <c r="Z368" i="12"/>
  <c r="Z419" i="12"/>
  <c r="Z301" i="12"/>
  <c r="Z296" i="12"/>
  <c r="Z376" i="12"/>
  <c r="Z366" i="12"/>
  <c r="Z425" i="12"/>
  <c r="Z432" i="12"/>
  <c r="Z433" i="12"/>
  <c r="Z306" i="12"/>
  <c r="Z378" i="12"/>
  <c r="Z380" i="12"/>
  <c r="Z382" i="12"/>
  <c r="Z384" i="12"/>
  <c r="Z434" i="12"/>
  <c r="Z449" i="12"/>
  <c r="Z445" i="12"/>
  <c r="Z451" i="12"/>
  <c r="Z447" i="12"/>
  <c r="Z443" i="12"/>
  <c r="Z453" i="12"/>
  <c r="Z3" i="12"/>
  <c r="Z90" i="12"/>
  <c r="Z150" i="12"/>
  <c r="Z91" i="12"/>
  <c r="Z6" i="12"/>
  <c r="Z7" i="12"/>
  <c r="Z151" i="12"/>
  <c r="Z94" i="12"/>
  <c r="Z8" i="12"/>
  <c r="Z9" i="12"/>
  <c r="Z95" i="12"/>
  <c r="Z10" i="12"/>
  <c r="Z96" i="12"/>
  <c r="Z152" i="12"/>
  <c r="Z153" i="12"/>
  <c r="Z97" i="12"/>
  <c r="Z128" i="12"/>
  <c r="Z310" i="12"/>
  <c r="Z316" i="12"/>
  <c r="Z314" i="12"/>
  <c r="Z318" i="12"/>
  <c r="Z312" i="12"/>
  <c r="Z347" i="12"/>
  <c r="Z345" i="12"/>
  <c r="Z320" i="12"/>
  <c r="Z349" i="12"/>
  <c r="Z351" i="12"/>
  <c r="Z355" i="12"/>
  <c r="Z353" i="12"/>
  <c r="Z367" i="12"/>
  <c r="Z365" i="12"/>
  <c r="Z373" i="12"/>
  <c r="Z375" i="12"/>
  <c r="Z371" i="12"/>
  <c r="Z369" i="12"/>
  <c r="Z379" i="12"/>
  <c r="Z377" i="12"/>
  <c r="Z363" i="12"/>
  <c r="Z393" i="12"/>
  <c r="Z435" i="12"/>
  <c r="Z205" i="12"/>
  <c r="Z400" i="12"/>
  <c r="Z401" i="12"/>
  <c r="Z402" i="12"/>
  <c r="Z207" i="12"/>
  <c r="Z389" i="12"/>
  <c r="Z403" i="12"/>
  <c r="Z436" i="12"/>
  <c r="Z381" i="12"/>
  <c r="Z404" i="12"/>
  <c r="Z405" i="12"/>
  <c r="Z208" i="12"/>
  <c r="Z437" i="12"/>
  <c r="Z406" i="12"/>
  <c r="Z440" i="12"/>
  <c r="Z210" i="12"/>
  <c r="Z407" i="12"/>
  <c r="Z211" i="12"/>
  <c r="Z441" i="12"/>
  <c r="Z212" i="12"/>
  <c r="Z442" i="12"/>
  <c r="Z408" i="12"/>
  <c r="Z457" i="12"/>
  <c r="Z455" i="12"/>
  <c r="Z458" i="12"/>
  <c r="Z98" i="12"/>
  <c r="Z158" i="12"/>
  <c r="Z213" i="12"/>
  <c r="Z260" i="12"/>
  <c r="Z214" i="12"/>
  <c r="Z261" i="12"/>
  <c r="Z321" i="12"/>
  <c r="Z262" i="12"/>
  <c r="Z322" i="12"/>
  <c r="Z263" i="12"/>
  <c r="Z264" i="12"/>
  <c r="Z265" i="12"/>
  <c r="Z326" i="12"/>
  <c r="Z327" i="12"/>
  <c r="Z267" i="12"/>
  <c r="Z328" i="12"/>
  <c r="Z268" i="12"/>
  <c r="Z215" i="12"/>
  <c r="Z216" i="12"/>
  <c r="Z217" i="12"/>
  <c r="Z218" i="12"/>
  <c r="Z219" i="12"/>
  <c r="Z220" i="12"/>
  <c r="Z221" i="12"/>
  <c r="Z224" i="12"/>
  <c r="Z225" i="12"/>
  <c r="Z226" i="12"/>
  <c r="Z227" i="12"/>
  <c r="Z159" i="12"/>
  <c r="Z228" i="12"/>
  <c r="Z329" i="12"/>
  <c r="Z99" i="12"/>
  <c r="Z269" i="12"/>
  <c r="Z11" i="12"/>
  <c r="Z12" i="12"/>
  <c r="Z13" i="12"/>
  <c r="Z18" i="12"/>
  <c r="Z19" i="12"/>
  <c r="Z20" i="12"/>
  <c r="Z21" i="12"/>
  <c r="Z22" i="12"/>
  <c r="Z23" i="12"/>
  <c r="Z24" i="12"/>
  <c r="Z270" i="12"/>
  <c r="Z160" i="12"/>
  <c r="Z271" i="12"/>
  <c r="Z272" i="12"/>
  <c r="Z330" i="12"/>
  <c r="Z332" i="12"/>
  <c r="Z101" i="12"/>
  <c r="Z102" i="12"/>
  <c r="Z103" i="12"/>
  <c r="Z333" i="12"/>
  <c r="Z273" i="12"/>
  <c r="Z274" i="12"/>
  <c r="Z275" i="12"/>
  <c r="Z276" i="12"/>
  <c r="Z277" i="12"/>
  <c r="Z278" i="12"/>
  <c r="Z334" i="12"/>
  <c r="Z163" i="12"/>
  <c r="Z335" i="12"/>
  <c r="Z104" i="12"/>
  <c r="Z105" i="12"/>
  <c r="Z106" i="12"/>
  <c r="Z336" i="12"/>
  <c r="Z107" i="12"/>
  <c r="Z108" i="12"/>
  <c r="Z166" i="12"/>
  <c r="Z337" i="12"/>
  <c r="Z167" i="12"/>
  <c r="Z168" i="12"/>
  <c r="Z109" i="12"/>
  <c r="Z170" i="12"/>
  <c r="Z281" i="12"/>
  <c r="Z282" i="12"/>
  <c r="Z339" i="12"/>
  <c r="Z340" i="12"/>
  <c r="Z341" i="12"/>
  <c r="Z283" i="12"/>
  <c r="Z342" i="12"/>
  <c r="Z171" i="12"/>
  <c r="Z172" i="12"/>
  <c r="Z173" i="12"/>
  <c r="Z111" i="12"/>
  <c r="Z448" i="12"/>
  <c r="Z454" i="12"/>
  <c r="Z452" i="12"/>
  <c r="Z446" i="12"/>
  <c r="Z444" i="12"/>
  <c r="Z25" i="12"/>
  <c r="Z26" i="12"/>
  <c r="Z27" i="12"/>
  <c r="Z28" i="12"/>
  <c r="Z29" i="12"/>
  <c r="Z30" i="12"/>
  <c r="Z31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73" i="12"/>
  <c r="Z75" i="12"/>
  <c r="Z77" i="12"/>
  <c r="Z79" i="12"/>
  <c r="Z81" i="12"/>
  <c r="Z80" i="12"/>
  <c r="Z74" i="12"/>
  <c r="Z78" i="12"/>
  <c r="Z76" i="12"/>
  <c r="AA2" i="12"/>
  <c r="AA85" i="12"/>
  <c r="AA87" i="12"/>
  <c r="AA115" i="12"/>
  <c r="AA120" i="12"/>
  <c r="AA119" i="12"/>
  <c r="AA118" i="12"/>
  <c r="AA83" i="12"/>
  <c r="AA84" i="12"/>
  <c r="AA82" i="12"/>
  <c r="AA88" i="12"/>
  <c r="AA89" i="12"/>
  <c r="AA121" i="12"/>
  <c r="AA123" i="12"/>
  <c r="AA122" i="12"/>
  <c r="AA130" i="12"/>
  <c r="AA125" i="12"/>
  <c r="AA131" i="12"/>
  <c r="AA133" i="12"/>
  <c r="AA134" i="12"/>
  <c r="AA135" i="12"/>
  <c r="AA132" i="12"/>
  <c r="AA141" i="12"/>
  <c r="AA139" i="12"/>
  <c r="AA136" i="12"/>
  <c r="AA137" i="12"/>
  <c r="AA140" i="12"/>
  <c r="AA138" i="12"/>
  <c r="AA148" i="12"/>
  <c r="AA146" i="12"/>
  <c r="AA147" i="12"/>
  <c r="AA149" i="12"/>
  <c r="AA175" i="12"/>
  <c r="AA174" i="12"/>
  <c r="AA182" i="12"/>
  <c r="AA176" i="12"/>
  <c r="AA179" i="12"/>
  <c r="AA145" i="12"/>
  <c r="AA177" i="12"/>
  <c r="AA181" i="12"/>
  <c r="AA187" i="12"/>
  <c r="AA184" i="12"/>
  <c r="AA189" i="12"/>
  <c r="AA188" i="12"/>
  <c r="AA190" i="12"/>
  <c r="AA191" i="12"/>
  <c r="AA180" i="12"/>
  <c r="AA194" i="12"/>
  <c r="AA193" i="12"/>
  <c r="AA192" i="12"/>
  <c r="AA196" i="12"/>
  <c r="AA195" i="12"/>
  <c r="AA199" i="12"/>
  <c r="AA201" i="12"/>
  <c r="AA204" i="12"/>
  <c r="AA200" i="12"/>
  <c r="AA229" i="12"/>
  <c r="AA231" i="12"/>
  <c r="AA230" i="12"/>
  <c r="AA234" i="12"/>
  <c r="AA233" i="12"/>
  <c r="AA241" i="12"/>
  <c r="AA242" i="12"/>
  <c r="AA245" i="12"/>
  <c r="AA239" i="12"/>
  <c r="AA244" i="12"/>
  <c r="AA243" i="12"/>
  <c r="AA246" i="12"/>
  <c r="AA240" i="12"/>
  <c r="AA254" i="12"/>
  <c r="AA255" i="12"/>
  <c r="AA259" i="12"/>
  <c r="AA258" i="12"/>
  <c r="AA235" i="12"/>
  <c r="AA257" i="12"/>
  <c r="AA309" i="12"/>
  <c r="AA411" i="12"/>
  <c r="AA397" i="12"/>
  <c r="AA398" i="12"/>
  <c r="AA248" i="12"/>
  <c r="AA317" i="12"/>
  <c r="AA284" i="12"/>
  <c r="AA256" i="12"/>
  <c r="AA399" i="12"/>
  <c r="AA315" i="12"/>
  <c r="AA311" i="12"/>
  <c r="AA319" i="12"/>
  <c r="AA344" i="12"/>
  <c r="AA289" i="12"/>
  <c r="AA288" i="12"/>
  <c r="AA247" i="12"/>
  <c r="AA396" i="12"/>
  <c r="AA348" i="12"/>
  <c r="AA313" i="12"/>
  <c r="AA350" i="12"/>
  <c r="AA249" i="12"/>
  <c r="AA412" i="12"/>
  <c r="AA290" i="12"/>
  <c r="AA346" i="12"/>
  <c r="AA410" i="12"/>
  <c r="AA417" i="12"/>
  <c r="AA354" i="12"/>
  <c r="AA352" i="12"/>
  <c r="AA299" i="12"/>
  <c r="AA300" i="12"/>
  <c r="AA294" i="12"/>
  <c r="AA372" i="12"/>
  <c r="AA298" i="12"/>
  <c r="AA292" i="12"/>
  <c r="AA418" i="12"/>
  <c r="AA374" i="12"/>
  <c r="AA297" i="12"/>
  <c r="AA358" i="12"/>
  <c r="AA423" i="12"/>
  <c r="AA362" i="12"/>
  <c r="AA415" i="12"/>
  <c r="AA305" i="12"/>
  <c r="AA304" i="12"/>
  <c r="AA303" i="12"/>
  <c r="AA430" i="12"/>
  <c r="AA424" i="12"/>
  <c r="AA370" i="12"/>
  <c r="AA427" i="12"/>
  <c r="AA421" i="12"/>
  <c r="AA360" i="12"/>
  <c r="AA429" i="12"/>
  <c r="AA422" i="12"/>
  <c r="AA307" i="12"/>
  <c r="AA291" i="12"/>
  <c r="AA368" i="12"/>
  <c r="AA253" i="12"/>
  <c r="AA356" i="12"/>
  <c r="AA302" i="12"/>
  <c r="AA308" i="12"/>
  <c r="AA419" i="12"/>
  <c r="AA301" i="12"/>
  <c r="AA296" i="12"/>
  <c r="AA433" i="12"/>
  <c r="AA306" i="12"/>
  <c r="AA378" i="12"/>
  <c r="AA380" i="12"/>
  <c r="AA382" i="12"/>
  <c r="AA388" i="12"/>
  <c r="AA386" i="12"/>
  <c r="AA390" i="12"/>
  <c r="AA392" i="12"/>
  <c r="AA384" i="12"/>
  <c r="AA434" i="12"/>
  <c r="AA449" i="12"/>
  <c r="AA453" i="12"/>
  <c r="AA3" i="12"/>
  <c r="AA90" i="12"/>
  <c r="AA150" i="12"/>
  <c r="AA91" i="12"/>
  <c r="AA4" i="12"/>
  <c r="AA5" i="12"/>
  <c r="AA92" i="12"/>
  <c r="AA93" i="12"/>
  <c r="AA6" i="12"/>
  <c r="AA7" i="12"/>
  <c r="AA151" i="12"/>
  <c r="AA10" i="12"/>
  <c r="AA96" i="12"/>
  <c r="AA152" i="12"/>
  <c r="AA153" i="12"/>
  <c r="AA97" i="12"/>
  <c r="AA154" i="12"/>
  <c r="AA155" i="12"/>
  <c r="AA156" i="12"/>
  <c r="AA157" i="12"/>
  <c r="AA128" i="12"/>
  <c r="AA310" i="12"/>
  <c r="AA316" i="12"/>
  <c r="AA345" i="12"/>
  <c r="AA320" i="12"/>
  <c r="AA349" i="12"/>
  <c r="AA351" i="12"/>
  <c r="AA355" i="12"/>
  <c r="AA353" i="12"/>
  <c r="AA359" i="12"/>
  <c r="AA357" i="12"/>
  <c r="AA361" i="12"/>
  <c r="AA367" i="12"/>
  <c r="AA365" i="12"/>
  <c r="AA373" i="12"/>
  <c r="AA377" i="12"/>
  <c r="AA363" i="12"/>
  <c r="AA393" i="12"/>
  <c r="AA435" i="12"/>
  <c r="AA205" i="12"/>
  <c r="AA383" i="12"/>
  <c r="AA387" i="12"/>
  <c r="AA385" i="12"/>
  <c r="AA206" i="12"/>
  <c r="AA400" i="12"/>
  <c r="AA401" i="12"/>
  <c r="AA402" i="12"/>
  <c r="AA381" i="12"/>
  <c r="AA404" i="12"/>
  <c r="AA405" i="12"/>
  <c r="AA208" i="12"/>
  <c r="AA437" i="12"/>
  <c r="AA438" i="12"/>
  <c r="AA391" i="12"/>
  <c r="AA209" i="12"/>
  <c r="AA439" i="12"/>
  <c r="AA406" i="12"/>
  <c r="AA440" i="12"/>
  <c r="AA210" i="12"/>
  <c r="AA442" i="12"/>
  <c r="AA408" i="12"/>
  <c r="AA457" i="12"/>
  <c r="AA455" i="12"/>
  <c r="AA458" i="12"/>
  <c r="AA456" i="12"/>
  <c r="AA64" i="12"/>
  <c r="AA65" i="12"/>
  <c r="AA66" i="12"/>
  <c r="AA98" i="12"/>
  <c r="AA158" i="12"/>
  <c r="AA213" i="12"/>
  <c r="AA260" i="12"/>
  <c r="AA262" i="12"/>
  <c r="AA322" i="12"/>
  <c r="AA263" i="12"/>
  <c r="AA264" i="12"/>
  <c r="AA265" i="12"/>
  <c r="AA266" i="12"/>
  <c r="AA323" i="12"/>
  <c r="AA324" i="12"/>
  <c r="AA325" i="12"/>
  <c r="AA326" i="12"/>
  <c r="AA327" i="12"/>
  <c r="AA267" i="12"/>
  <c r="AA217" i="12"/>
  <c r="AA218" i="12"/>
  <c r="AA219" i="12"/>
  <c r="AA220" i="12"/>
  <c r="AA221" i="12"/>
  <c r="AA222" i="12"/>
  <c r="AA67" i="12"/>
  <c r="AA223" i="12"/>
  <c r="AA68" i="12"/>
  <c r="AA224" i="12"/>
  <c r="AA225" i="12"/>
  <c r="AA226" i="12"/>
  <c r="AA99" i="12"/>
  <c r="AA269" i="12"/>
  <c r="AA11" i="12"/>
  <c r="AA12" i="12"/>
  <c r="AA13" i="12"/>
  <c r="AA14" i="12"/>
  <c r="AA15" i="12"/>
  <c r="AA16" i="12"/>
  <c r="AA17" i="12"/>
  <c r="AA18" i="12"/>
  <c r="AA19" i="12"/>
  <c r="AA20" i="12"/>
  <c r="AA270" i="12"/>
  <c r="AA160" i="12"/>
  <c r="AA271" i="12"/>
  <c r="AA272" i="12"/>
  <c r="AA330" i="12"/>
  <c r="AA331" i="12"/>
  <c r="AA161" i="12"/>
  <c r="AA162" i="12"/>
  <c r="AA100" i="12"/>
  <c r="AA332" i="12"/>
  <c r="AA101" i="12"/>
  <c r="AA102" i="12"/>
  <c r="AA275" i="12"/>
  <c r="AA276" i="12"/>
  <c r="AA277" i="12"/>
  <c r="AA278" i="12"/>
  <c r="AA334" i="12"/>
  <c r="AA163" i="12"/>
  <c r="AA164" i="12"/>
  <c r="AA165" i="12"/>
  <c r="AA279" i="12"/>
  <c r="AA335" i="12"/>
  <c r="AA104" i="12"/>
  <c r="AA105" i="12"/>
  <c r="AA166" i="12"/>
  <c r="AA337" i="12"/>
  <c r="AA167" i="12"/>
  <c r="AA168" i="12"/>
  <c r="AA109" i="12"/>
  <c r="AA110" i="12"/>
  <c r="AA338" i="12"/>
  <c r="AA169" i="12"/>
  <c r="AA280" i="12"/>
  <c r="AA170" i="12"/>
  <c r="AA281" i="12"/>
  <c r="AA282" i="12"/>
  <c r="AA342" i="12"/>
  <c r="AA171" i="12"/>
  <c r="AA172" i="12"/>
  <c r="AA173" i="12"/>
  <c r="AA111" i="12"/>
  <c r="AA343" i="12"/>
  <c r="AA112" i="12"/>
  <c r="AA113" i="12"/>
  <c r="AA450" i="12"/>
  <c r="AA448" i="12"/>
  <c r="AA454" i="12"/>
  <c r="AA452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9" i="12"/>
  <c r="AA60" i="12"/>
  <c r="AA61" i="12"/>
  <c r="AA62" i="12"/>
  <c r="AA63" i="12"/>
  <c r="AA69" i="12"/>
  <c r="AA70" i="12"/>
  <c r="AA71" i="12"/>
  <c r="AA72" i="12"/>
  <c r="AA73" i="12"/>
  <c r="AA75" i="12"/>
  <c r="AA77" i="12"/>
  <c r="AA78" i="12"/>
  <c r="AA76" i="12"/>
  <c r="AB2" i="12"/>
  <c r="AB85" i="12"/>
  <c r="AB87" i="12"/>
  <c r="AB117" i="12"/>
  <c r="AB116" i="12"/>
  <c r="AB115" i="12"/>
  <c r="AB120" i="12"/>
  <c r="AB118" i="12"/>
  <c r="AB83" i="12"/>
  <c r="AB121" i="12"/>
  <c r="AB123" i="12"/>
  <c r="AB122" i="12"/>
  <c r="AB127" i="12"/>
  <c r="AB126" i="12"/>
  <c r="AB136" i="12"/>
  <c r="AB137" i="12"/>
  <c r="AB140" i="12"/>
  <c r="AB143" i="12"/>
  <c r="AB144" i="12"/>
  <c r="AB148" i="12"/>
  <c r="AB146" i="12"/>
  <c r="AB149" i="12"/>
  <c r="AB175" i="12"/>
  <c r="AB145" i="12"/>
  <c r="AB177" i="12"/>
  <c r="AB181" i="12"/>
  <c r="AB187" i="12"/>
  <c r="AB184" i="12"/>
  <c r="AB188" i="12"/>
  <c r="AB190" i="12"/>
  <c r="AB192" i="12"/>
  <c r="AB196" i="12"/>
  <c r="AB195" i="12"/>
  <c r="AB199" i="12"/>
  <c r="AB201" i="12"/>
  <c r="AB200" i="12"/>
  <c r="AB229" i="12"/>
  <c r="AB241" i="12"/>
  <c r="AB245" i="12"/>
  <c r="AB239" i="12"/>
  <c r="AB244" i="12"/>
  <c r="AB246" i="12"/>
  <c r="AB240" i="12"/>
  <c r="AB235" i="12"/>
  <c r="AB257" i="12"/>
  <c r="AB309" i="12"/>
  <c r="AB317" i="12"/>
  <c r="AB311" i="12"/>
  <c r="AB319" i="12"/>
  <c r="AB344" i="12"/>
  <c r="AB289" i="12"/>
  <c r="AB288" i="12"/>
  <c r="AB396" i="12"/>
  <c r="AB348" i="12"/>
  <c r="AB290" i="12"/>
  <c r="AB417" i="12"/>
  <c r="AB354" i="12"/>
  <c r="AB299" i="12"/>
  <c r="AB300" i="12"/>
  <c r="AB418" i="12"/>
  <c r="AB374" i="12"/>
  <c r="AB297" i="12"/>
  <c r="AB358" i="12"/>
  <c r="AB423" i="12"/>
  <c r="AB370" i="12"/>
  <c r="AB427" i="12"/>
  <c r="AB429" i="12"/>
  <c r="AB422" i="12"/>
  <c r="AB291" i="12"/>
  <c r="AB368" i="12"/>
  <c r="AB419" i="12"/>
  <c r="AB301" i="12"/>
  <c r="AB296" i="12"/>
  <c r="AB306" i="12"/>
  <c r="AB380" i="12"/>
  <c r="AB382" i="12"/>
  <c r="AB384" i="12"/>
  <c r="AB434" i="12"/>
  <c r="AB453" i="12"/>
  <c r="AB3" i="12"/>
  <c r="AB150" i="12"/>
  <c r="AB91" i="12"/>
  <c r="AB6" i="12"/>
  <c r="AB151" i="12"/>
  <c r="AB10" i="12"/>
  <c r="AB96" i="12"/>
  <c r="AB153" i="12"/>
  <c r="AB97" i="12"/>
  <c r="AB128" i="12"/>
  <c r="AB310" i="12"/>
  <c r="AB345" i="12"/>
  <c r="AB355" i="12"/>
  <c r="AB367" i="12"/>
  <c r="AB365" i="12"/>
  <c r="AB377" i="12"/>
  <c r="AB363" i="12"/>
  <c r="AB393" i="12"/>
  <c r="AB435" i="12"/>
  <c r="AB205" i="12"/>
  <c r="AB385" i="12"/>
  <c r="AB400" i="12"/>
  <c r="AB401" i="12"/>
  <c r="AB381" i="12"/>
  <c r="AB404" i="12"/>
  <c r="AB405" i="12"/>
  <c r="AB208" i="12"/>
  <c r="AB437" i="12"/>
  <c r="AB209" i="12"/>
  <c r="AB406" i="12"/>
  <c r="AB440" i="12"/>
  <c r="AB442" i="12"/>
  <c r="AB408" i="12"/>
  <c r="AB457" i="12"/>
  <c r="AB455" i="12"/>
  <c r="AB65" i="12"/>
  <c r="AB98" i="12"/>
  <c r="AB158" i="12"/>
  <c r="AB262" i="12"/>
  <c r="AB322" i="12"/>
  <c r="AB263" i="12"/>
  <c r="AB264" i="12"/>
  <c r="AB265" i="12"/>
  <c r="AB324" i="12"/>
  <c r="AB326" i="12"/>
  <c r="AB327" i="12"/>
  <c r="AB267" i="12"/>
  <c r="AB218" i="12"/>
  <c r="AB219" i="12"/>
  <c r="AB220" i="12"/>
  <c r="AB221" i="12"/>
  <c r="AB223" i="12"/>
  <c r="AB68" i="12"/>
  <c r="AB224" i="12"/>
  <c r="AB225" i="12"/>
  <c r="AB99" i="12"/>
  <c r="AB269" i="12"/>
  <c r="AB11" i="12"/>
  <c r="AB12" i="12"/>
  <c r="AB13" i="12"/>
  <c r="AB18" i="12"/>
  <c r="AB20" i="12"/>
  <c r="AB270" i="12"/>
  <c r="AB160" i="12"/>
  <c r="AB271" i="12"/>
  <c r="AB272" i="12"/>
  <c r="AB330" i="12"/>
  <c r="AB332" i="12"/>
  <c r="AB101" i="12"/>
  <c r="AB275" i="12"/>
  <c r="AB277" i="12"/>
  <c r="AB334" i="12"/>
  <c r="AB335" i="12"/>
  <c r="AB104" i="12"/>
  <c r="AB166" i="12"/>
  <c r="AB337" i="12"/>
  <c r="AB167" i="12"/>
  <c r="AB168" i="12"/>
  <c r="AB109" i="12"/>
  <c r="AB170" i="12"/>
  <c r="AB342" i="12"/>
  <c r="AB171" i="12"/>
  <c r="AB172" i="12"/>
  <c r="AB173" i="12"/>
  <c r="AB111" i="12"/>
  <c r="AB448" i="12"/>
  <c r="AB454" i="12"/>
  <c r="AB29" i="12"/>
  <c r="AB30" i="12"/>
  <c r="AB36" i="12"/>
  <c r="AB37" i="12"/>
  <c r="AB43" i="12"/>
  <c r="AB44" i="12"/>
  <c r="AB45" i="12"/>
  <c r="AB46" i="12"/>
  <c r="AB47" i="12"/>
  <c r="AB52" i="12"/>
  <c r="AB54" i="12"/>
  <c r="AB60" i="12"/>
  <c r="AB61" i="12"/>
  <c r="AB62" i="12"/>
  <c r="AB63" i="12"/>
  <c r="AB73" i="12"/>
  <c r="AB75" i="12"/>
  <c r="AB76" i="12"/>
  <c r="AC2" i="12"/>
  <c r="AC85" i="12"/>
  <c r="AC86" i="12"/>
  <c r="AC117" i="12"/>
  <c r="AC116" i="12"/>
  <c r="AC115" i="12"/>
  <c r="AC120" i="12"/>
  <c r="AC119" i="12"/>
  <c r="AC118" i="12"/>
  <c r="AC83" i="12"/>
  <c r="AC84" i="12"/>
  <c r="AC89" i="12"/>
  <c r="AC121" i="12"/>
  <c r="AC123" i="12"/>
  <c r="AC124" i="12"/>
  <c r="AC127" i="12"/>
  <c r="AC126" i="12"/>
  <c r="AC130" i="12"/>
  <c r="AC125" i="12"/>
  <c r="AC131" i="12"/>
  <c r="AC133" i="12"/>
  <c r="AC134" i="12"/>
  <c r="AC135" i="12"/>
  <c r="AC139" i="12"/>
  <c r="AC136" i="12"/>
  <c r="AC137" i="12"/>
  <c r="AC142" i="12"/>
  <c r="AC143" i="12"/>
  <c r="AC144" i="12"/>
  <c r="AC148" i="12"/>
  <c r="AC146" i="12"/>
  <c r="AC147" i="12"/>
  <c r="AC149" i="12"/>
  <c r="AC175" i="12"/>
  <c r="AC174" i="12"/>
  <c r="AC179" i="12"/>
  <c r="AC145" i="12"/>
  <c r="AC177" i="12"/>
  <c r="AC185" i="12"/>
  <c r="AC186" i="12"/>
  <c r="AC178" i="12"/>
  <c r="AC187" i="12"/>
  <c r="AC184" i="12"/>
  <c r="AC189" i="12"/>
  <c r="AC188" i="12"/>
  <c r="AC190" i="12"/>
  <c r="AC191" i="12"/>
  <c r="AC193" i="12"/>
  <c r="AC192" i="12"/>
  <c r="AC196" i="12"/>
  <c r="AC198" i="12"/>
  <c r="AC202" i="12"/>
  <c r="AC203" i="12"/>
  <c r="AC199" i="12"/>
  <c r="AC201" i="12"/>
  <c r="AC204" i="12"/>
  <c r="AC200" i="12"/>
  <c r="AC229" i="12"/>
  <c r="AC231" i="12"/>
  <c r="AC233" i="12"/>
  <c r="AC241" i="12"/>
  <c r="AC242" i="12"/>
  <c r="AC245" i="12"/>
  <c r="AC237" i="12"/>
  <c r="AC238" i="12"/>
  <c r="AC236" i="12"/>
  <c r="AC239" i="12"/>
  <c r="AC244" i="12"/>
  <c r="AC243" i="12"/>
  <c r="AC246" i="12"/>
  <c r="AC240" i="12"/>
  <c r="AC254" i="12"/>
  <c r="AC258" i="12"/>
  <c r="AC235" i="12"/>
  <c r="AC257" i="12"/>
  <c r="AC394" i="12"/>
  <c r="AC395" i="12"/>
  <c r="AC286" i="12"/>
  <c r="AC411" i="12"/>
  <c r="AC397" i="12"/>
  <c r="AC398" i="12"/>
  <c r="AC248" i="12"/>
  <c r="AC317" i="12"/>
  <c r="AC284" i="12"/>
  <c r="AC315" i="12"/>
  <c r="AC311" i="12"/>
  <c r="AC319" i="12"/>
  <c r="AC287" i="12"/>
  <c r="AC250" i="12"/>
  <c r="AC251" i="12"/>
  <c r="AC289" i="12"/>
  <c r="AC288" i="12"/>
  <c r="AC247" i="12"/>
  <c r="AC396" i="12"/>
  <c r="AC348" i="12"/>
  <c r="AC313" i="12"/>
  <c r="AC412" i="12"/>
  <c r="AC290" i="12"/>
  <c r="AC346" i="12"/>
  <c r="AC413" i="12"/>
  <c r="AC420" i="12"/>
  <c r="AC416" i="12"/>
  <c r="AC417" i="12"/>
  <c r="AC354" i="12"/>
  <c r="AC352" i="12"/>
  <c r="AC299" i="12"/>
  <c r="AC300" i="12"/>
  <c r="AC294" i="12"/>
  <c r="AC292" i="12"/>
  <c r="AC418" i="12"/>
  <c r="AC374" i="12"/>
  <c r="AC295" i="12"/>
  <c r="AC364" i="12"/>
  <c r="AC252" i="12"/>
  <c r="AC358" i="12"/>
  <c r="AC423" i="12"/>
  <c r="AC362" i="12"/>
  <c r="AC415" i="12"/>
  <c r="AC305" i="12"/>
  <c r="AC304" i="12"/>
  <c r="AC424" i="12"/>
  <c r="AC370" i="12"/>
  <c r="AC427" i="12"/>
  <c r="AC426" i="12"/>
  <c r="AC428" i="12"/>
  <c r="AC431" i="12"/>
  <c r="AC429" i="12"/>
  <c r="AC422" i="12"/>
  <c r="AC307" i="12"/>
  <c r="AC291" i="12"/>
  <c r="AC368" i="12"/>
  <c r="AC253" i="12"/>
  <c r="AC308" i="12"/>
  <c r="AC419" i="12"/>
  <c r="AC301" i="12"/>
  <c r="AC366" i="12"/>
  <c r="AC425" i="12"/>
  <c r="AC432" i="12"/>
  <c r="AC433" i="12"/>
  <c r="AC306" i="12"/>
  <c r="AC378" i="12"/>
  <c r="AC380" i="12"/>
  <c r="AC382" i="12"/>
  <c r="AC388" i="12"/>
  <c r="AC392" i="12"/>
  <c r="AC384" i="12"/>
  <c r="AC434" i="12"/>
  <c r="AC451" i="12"/>
  <c r="AC447" i="12"/>
  <c r="AC443" i="12"/>
  <c r="AC453" i="12"/>
  <c r="AC3" i="12"/>
  <c r="AC90" i="12"/>
  <c r="AC150" i="12"/>
  <c r="AC91" i="12"/>
  <c r="AC4" i="12"/>
  <c r="AC93" i="12"/>
  <c r="AC6" i="12"/>
  <c r="AC7" i="12"/>
  <c r="AC151" i="12"/>
  <c r="AC8" i="12"/>
  <c r="AC9" i="12"/>
  <c r="AC95" i="12"/>
  <c r="AC10" i="12"/>
  <c r="AC96" i="12"/>
  <c r="AC152" i="12"/>
  <c r="AC153" i="12"/>
  <c r="AC97" i="12"/>
  <c r="AC154" i="12"/>
  <c r="AC157" i="12"/>
  <c r="AC128" i="12"/>
  <c r="AC310" i="12"/>
  <c r="AC318" i="12"/>
  <c r="AC312" i="12"/>
  <c r="AC347" i="12"/>
  <c r="AC345" i="12"/>
  <c r="AC320" i="12"/>
  <c r="AC349" i="12"/>
  <c r="AC351" i="12"/>
  <c r="AC355" i="12"/>
  <c r="AC353" i="12"/>
  <c r="AC361" i="12"/>
  <c r="AC367" i="12"/>
  <c r="AC365" i="12"/>
  <c r="AC371" i="12"/>
  <c r="AC369" i="12"/>
  <c r="AC379" i="12"/>
  <c r="AC377" i="12"/>
  <c r="AC363" i="12"/>
  <c r="AC393" i="12"/>
  <c r="AC435" i="12"/>
  <c r="AC205" i="12"/>
  <c r="AC383" i="12"/>
  <c r="AC206" i="12"/>
  <c r="AC400" i="12"/>
  <c r="AC401" i="12"/>
  <c r="AC389" i="12"/>
  <c r="AC403" i="12"/>
  <c r="AC436" i="12"/>
  <c r="AC381" i="12"/>
  <c r="AC404" i="12"/>
  <c r="AC405" i="12"/>
  <c r="AC208" i="12"/>
  <c r="AC437" i="12"/>
  <c r="AC438" i="12"/>
  <c r="AC439" i="12"/>
  <c r="AC406" i="12"/>
  <c r="AC440" i="12"/>
  <c r="AC211" i="12"/>
  <c r="AC441" i="12"/>
  <c r="AC212" i="12"/>
  <c r="AC442" i="12"/>
  <c r="AC408" i="12"/>
  <c r="AC457" i="12"/>
  <c r="AC455" i="12"/>
  <c r="AC458" i="12"/>
  <c r="AC456" i="12"/>
  <c r="AC66" i="12"/>
  <c r="AC98" i="12"/>
  <c r="AC158" i="12"/>
  <c r="AC214" i="12"/>
  <c r="AC261" i="12"/>
  <c r="AC321" i="12"/>
  <c r="AC262" i="12"/>
  <c r="AC322" i="12"/>
  <c r="AC263" i="12"/>
  <c r="AC264" i="12"/>
  <c r="AC265" i="12"/>
  <c r="AC266" i="12"/>
  <c r="AC325" i="12"/>
  <c r="AC326" i="12"/>
  <c r="AC327" i="12"/>
  <c r="AC268" i="12"/>
  <c r="AC215" i="12"/>
  <c r="AC216" i="12"/>
  <c r="AC217" i="12"/>
  <c r="AC218" i="12"/>
  <c r="AC219" i="12"/>
  <c r="AC220" i="12"/>
  <c r="AC221" i="12"/>
  <c r="AC222" i="12"/>
  <c r="AC68" i="12"/>
  <c r="AC224" i="12"/>
  <c r="AC225" i="12"/>
  <c r="AC227" i="12"/>
  <c r="AC159" i="12"/>
  <c r="AC228" i="12"/>
  <c r="AC329" i="12"/>
  <c r="AC99" i="12"/>
  <c r="AC269" i="12"/>
  <c r="AC11" i="12"/>
  <c r="AC12" i="12"/>
  <c r="AC13" i="12"/>
  <c r="AC14" i="12"/>
  <c r="AC17" i="12"/>
  <c r="AC18" i="12"/>
  <c r="AC19" i="12"/>
  <c r="AC22" i="12"/>
  <c r="AC23" i="12"/>
  <c r="AC24" i="12"/>
  <c r="AC270" i="12"/>
  <c r="AC160" i="12"/>
  <c r="AC271" i="12"/>
  <c r="AC272" i="12"/>
  <c r="AC330" i="12"/>
  <c r="AC331" i="12"/>
  <c r="AC100" i="12"/>
  <c r="AC332" i="12"/>
  <c r="AC101" i="12"/>
  <c r="AC333" i="12"/>
  <c r="AC273" i="12"/>
  <c r="AC274" i="12"/>
  <c r="AC275" i="12"/>
  <c r="AC276" i="12"/>
  <c r="AC277" i="12"/>
  <c r="AC278" i="12"/>
  <c r="AC334" i="12"/>
  <c r="AC163" i="12"/>
  <c r="AC279" i="12"/>
  <c r="AC335" i="12"/>
  <c r="AC104" i="12"/>
  <c r="AC336" i="12"/>
  <c r="AC107" i="12"/>
  <c r="AC108" i="12"/>
  <c r="AC166" i="12"/>
  <c r="AC337" i="12"/>
  <c r="AC167" i="12"/>
  <c r="AC168" i="12"/>
  <c r="AC109" i="12"/>
  <c r="AC110" i="12"/>
  <c r="AC280" i="12"/>
  <c r="AC170" i="12"/>
  <c r="AC281" i="12"/>
  <c r="AC340" i="12"/>
  <c r="AC341" i="12"/>
  <c r="AC283" i="12"/>
  <c r="AC342" i="12"/>
  <c r="AC171" i="12"/>
  <c r="AC172" i="12"/>
  <c r="AC173" i="12"/>
  <c r="AC111" i="12"/>
  <c r="AC343" i="12"/>
  <c r="AC450" i="12"/>
  <c r="AC448" i="12"/>
  <c r="AC454" i="12"/>
  <c r="AC444" i="12"/>
  <c r="AC25" i="12"/>
  <c r="AC26" i="12"/>
  <c r="AC27" i="12"/>
  <c r="AC28" i="12"/>
  <c r="AC29" i="12"/>
  <c r="AC30" i="12"/>
  <c r="AC31" i="12"/>
  <c r="AC32" i="12"/>
  <c r="AC35" i="12"/>
  <c r="AC36" i="12"/>
  <c r="AC37" i="12"/>
  <c r="AC40" i="12"/>
  <c r="AC41" i="12"/>
  <c r="AC42" i="12"/>
  <c r="AC43" i="12"/>
  <c r="AC44" i="12"/>
  <c r="AC45" i="12"/>
  <c r="AC46" i="12"/>
  <c r="AC47" i="12"/>
  <c r="AC48" i="12"/>
  <c r="AC51" i="12"/>
  <c r="AC52" i="12"/>
  <c r="AC53" i="12"/>
  <c r="AC56" i="12"/>
  <c r="AC57" i="12"/>
  <c r="AC58" i="12"/>
  <c r="AC59" i="12"/>
  <c r="AC60" i="12"/>
  <c r="AC61" i="12"/>
  <c r="AC62" i="12"/>
  <c r="AC63" i="12"/>
  <c r="AC69" i="12"/>
  <c r="AC72" i="12"/>
  <c r="AC73" i="12"/>
  <c r="AC75" i="12"/>
  <c r="AC81" i="12"/>
  <c r="AC80" i="12"/>
  <c r="AC74" i="12"/>
  <c r="AC78" i="12"/>
  <c r="AC76" i="12"/>
  <c r="AD2" i="12"/>
  <c r="AD85" i="12"/>
  <c r="AD87" i="12"/>
  <c r="AD114" i="12"/>
  <c r="AD86" i="12"/>
  <c r="AD116" i="12"/>
  <c r="AD115" i="12"/>
  <c r="AD120" i="12"/>
  <c r="AD83" i="12"/>
  <c r="AD84" i="12"/>
  <c r="AD82" i="12"/>
  <c r="AD88" i="12"/>
  <c r="AD89" i="12"/>
  <c r="AD121" i="12"/>
  <c r="AD123" i="12"/>
  <c r="AD122" i="12"/>
  <c r="AD129" i="12"/>
  <c r="AD124" i="12"/>
  <c r="AD127" i="12"/>
  <c r="AD126" i="12"/>
  <c r="AD130" i="12"/>
  <c r="AD125" i="12"/>
  <c r="AD134" i="12"/>
  <c r="AD135" i="12"/>
  <c r="AD132" i="12"/>
  <c r="AD141" i="12"/>
  <c r="AD139" i="12"/>
  <c r="AD136" i="12"/>
  <c r="AD137" i="12"/>
  <c r="AD140" i="12"/>
  <c r="AD138" i="12"/>
  <c r="AD144" i="12"/>
  <c r="AD148" i="12"/>
  <c r="AD146" i="12"/>
  <c r="AD175" i="12"/>
  <c r="AD174" i="12"/>
  <c r="AD182" i="12"/>
  <c r="AD176" i="12"/>
  <c r="AD179" i="12"/>
  <c r="AD145" i="12"/>
  <c r="AD177" i="12"/>
  <c r="AD181" i="12"/>
  <c r="AD183" i="12"/>
  <c r="AD178" i="12"/>
  <c r="AD187" i="12"/>
  <c r="AD184" i="12"/>
  <c r="AD190" i="12"/>
  <c r="AD191" i="12"/>
  <c r="AD180" i="12"/>
  <c r="AD194" i="12"/>
  <c r="AD193" i="12"/>
  <c r="AD192" i="12"/>
  <c r="AD196" i="12"/>
  <c r="AD195" i="12"/>
  <c r="AD197" i="12"/>
  <c r="AD203" i="12"/>
  <c r="AD199" i="12"/>
  <c r="AD201" i="12"/>
  <c r="AD229" i="12"/>
  <c r="AD231" i="12"/>
  <c r="AD230" i="12"/>
  <c r="AD234" i="12"/>
  <c r="AD233" i="12"/>
  <c r="AD241" i="12"/>
  <c r="AD242" i="12"/>
  <c r="AD245" i="12"/>
  <c r="AD232" i="12"/>
  <c r="AD236" i="12"/>
  <c r="AD239" i="12"/>
  <c r="AD244" i="12"/>
  <c r="AD240" i="12"/>
  <c r="AD254" i="12"/>
  <c r="AD255" i="12"/>
  <c r="AD259" i="12"/>
  <c r="AD258" i="12"/>
  <c r="AD235" i="12"/>
  <c r="AD257" i="12"/>
  <c r="AD309" i="12"/>
  <c r="AD285" i="12"/>
  <c r="AD286" i="12"/>
  <c r="AD411" i="12"/>
  <c r="AD397" i="12"/>
  <c r="AD317" i="12"/>
  <c r="AD284" i="12"/>
  <c r="AD256" i="12"/>
  <c r="AD399" i="12"/>
  <c r="AD315" i="12"/>
  <c r="AD311" i="12"/>
  <c r="AD319" i="12"/>
  <c r="AD344" i="12"/>
  <c r="AD409" i="12"/>
  <c r="AD251" i="12"/>
  <c r="AD289" i="12"/>
  <c r="AD288" i="12"/>
  <c r="AD348" i="12"/>
  <c r="AD313" i="12"/>
  <c r="AD350" i="12"/>
  <c r="AD249" i="12"/>
  <c r="AD412" i="12"/>
  <c r="AD290" i="12"/>
  <c r="AD346" i="12"/>
  <c r="AD410" i="12"/>
  <c r="AD414" i="12"/>
  <c r="AD416" i="12"/>
  <c r="AD417" i="12"/>
  <c r="AD354" i="12"/>
  <c r="AD299" i="12"/>
  <c r="AD300" i="12"/>
  <c r="AD294" i="12"/>
  <c r="AD372" i="12"/>
  <c r="AD298" i="12"/>
  <c r="AD292" i="12"/>
  <c r="AD418" i="12"/>
  <c r="AD374" i="12"/>
  <c r="AD297" i="12"/>
  <c r="AD293" i="12"/>
  <c r="AD252" i="12"/>
  <c r="AD358" i="12"/>
  <c r="AD423" i="12"/>
  <c r="AD305" i="12"/>
  <c r="AD304" i="12"/>
  <c r="AD303" i="12"/>
  <c r="AD430" i="12"/>
  <c r="AD424" i="12"/>
  <c r="AD370" i="12"/>
  <c r="AD427" i="12"/>
  <c r="AD421" i="12"/>
  <c r="AD360" i="12"/>
  <c r="AD431" i="12"/>
  <c r="AD429" i="12"/>
  <c r="AD422" i="12"/>
  <c r="AD368" i="12"/>
  <c r="AD253" i="12"/>
  <c r="AD356" i="12"/>
  <c r="AD302" i="12"/>
  <c r="AD308" i="12"/>
  <c r="AD419" i="12"/>
  <c r="AD301" i="12"/>
  <c r="AD296" i="12"/>
  <c r="AD376" i="12"/>
  <c r="AD432" i="12"/>
  <c r="AD433" i="12"/>
  <c r="AD306" i="12"/>
  <c r="AD382" i="12"/>
  <c r="AD388" i="12"/>
  <c r="AD386" i="12"/>
  <c r="AD390" i="12"/>
  <c r="AD392" i="12"/>
  <c r="AD384" i="12"/>
  <c r="AD434" i="12"/>
  <c r="AD449" i="12"/>
  <c r="AD445" i="12"/>
  <c r="AD443" i="12"/>
  <c r="AD453" i="12"/>
  <c r="AD3" i="12"/>
  <c r="AD91" i="12"/>
  <c r="AD4" i="12"/>
  <c r="AD5" i="12"/>
  <c r="AD92" i="12"/>
  <c r="AD93" i="12"/>
  <c r="AD6" i="12"/>
  <c r="AD7" i="12"/>
  <c r="AD151" i="12"/>
  <c r="AD94" i="12"/>
  <c r="AD95" i="12"/>
  <c r="AD10" i="12"/>
  <c r="AD96" i="12"/>
  <c r="AD97" i="12"/>
  <c r="AD154" i="12"/>
  <c r="AD155" i="12"/>
  <c r="AD156" i="12"/>
  <c r="AD157" i="12"/>
  <c r="AD128" i="12"/>
  <c r="AD310" i="12"/>
  <c r="AD316" i="12"/>
  <c r="AD314" i="12"/>
  <c r="AD347" i="12"/>
  <c r="AD345" i="12"/>
  <c r="AD320" i="12"/>
  <c r="AD355" i="12"/>
  <c r="AD353" i="12"/>
  <c r="AD359" i="12"/>
  <c r="AD357" i="12"/>
  <c r="AD361" i="12"/>
  <c r="AD367" i="12"/>
  <c r="AD365" i="12"/>
  <c r="AD373" i="12"/>
  <c r="AD375" i="12"/>
  <c r="AD379" i="12"/>
  <c r="AD377" i="12"/>
  <c r="AD363" i="12"/>
  <c r="AD205" i="12"/>
  <c r="AD383" i="12"/>
  <c r="AD387" i="12"/>
  <c r="AD385" i="12"/>
  <c r="AD206" i="12"/>
  <c r="AD400" i="12"/>
  <c r="AD401" i="12"/>
  <c r="AD402" i="12"/>
  <c r="AD207" i="12"/>
  <c r="AD389" i="12"/>
  <c r="AD436" i="12"/>
  <c r="AD381" i="12"/>
  <c r="AD404" i="12"/>
  <c r="AD437" i="12"/>
  <c r="AD438" i="12"/>
  <c r="AD391" i="12"/>
  <c r="AD209" i="12"/>
  <c r="AD439" i="12"/>
  <c r="AD406" i="12"/>
  <c r="AD440" i="12"/>
  <c r="AD210" i="12"/>
  <c r="AD407" i="12"/>
  <c r="AD211" i="12"/>
  <c r="AD441" i="12"/>
  <c r="AD212" i="12"/>
  <c r="AD442" i="12"/>
  <c r="AD408" i="12"/>
  <c r="AD458" i="12"/>
  <c r="AD456" i="12"/>
  <c r="AD64" i="12"/>
  <c r="AD65" i="12"/>
  <c r="AD66" i="12"/>
  <c r="AD98" i="12"/>
  <c r="AD158" i="12"/>
  <c r="AD213" i="12"/>
  <c r="AD260" i="12"/>
  <c r="AD321" i="12"/>
  <c r="AD262" i="12"/>
  <c r="AD322" i="12"/>
  <c r="AD265" i="12"/>
  <c r="AD266" i="12"/>
  <c r="AD323" i="12"/>
  <c r="AD324" i="12"/>
  <c r="AD325" i="12"/>
  <c r="AD326" i="12"/>
  <c r="AD327" i="12"/>
  <c r="AD267" i="12"/>
  <c r="AD328" i="12"/>
  <c r="AD216" i="12"/>
  <c r="AD217" i="12"/>
  <c r="AD218" i="12"/>
  <c r="AD221" i="12"/>
  <c r="AD222" i="12"/>
  <c r="AD67" i="12"/>
  <c r="AD223" i="12"/>
  <c r="AD68" i="12"/>
  <c r="AD224" i="12"/>
  <c r="AD225" i="12"/>
  <c r="AD226" i="12"/>
  <c r="AD227" i="12"/>
  <c r="AD329" i="12"/>
  <c r="AD99" i="12"/>
  <c r="AD269" i="12"/>
  <c r="AD13" i="12"/>
  <c r="AD14" i="12"/>
  <c r="AD15" i="12"/>
  <c r="AD16" i="12"/>
  <c r="AD17" i="12"/>
  <c r="AD18" i="12"/>
  <c r="AD19" i="12"/>
  <c r="AD20" i="12"/>
  <c r="AD21" i="12"/>
  <c r="AD24" i="12"/>
  <c r="AD270" i="12"/>
  <c r="AD160" i="12"/>
  <c r="AD330" i="12"/>
  <c r="AD331" i="12"/>
  <c r="AD161" i="12"/>
  <c r="AD162" i="12"/>
  <c r="AD100" i="12"/>
  <c r="AD332" i="12"/>
  <c r="AD101" i="12"/>
  <c r="AD102" i="12"/>
  <c r="AD103" i="12"/>
  <c r="AD274" i="12"/>
  <c r="AD275" i="12"/>
  <c r="AD276" i="12"/>
  <c r="AD334" i="12"/>
  <c r="AD163" i="12"/>
  <c r="AD164" i="12"/>
  <c r="AD165" i="12"/>
  <c r="AD279" i="12"/>
  <c r="AD335" i="12"/>
  <c r="AD104" i="12"/>
  <c r="AD105" i="12"/>
  <c r="AD106" i="12"/>
  <c r="AD108" i="12"/>
  <c r="AD166" i="12"/>
  <c r="AD337" i="12"/>
  <c r="AD109" i="12"/>
  <c r="AD110" i="12"/>
  <c r="AD338" i="12"/>
  <c r="AD169" i="12"/>
  <c r="AD280" i="12"/>
  <c r="AD170" i="12"/>
  <c r="AD281" i="12"/>
  <c r="AD282" i="12"/>
  <c r="AD339" i="12"/>
  <c r="AD283" i="12"/>
  <c r="AD342" i="12"/>
  <c r="AD171" i="12"/>
  <c r="AD111" i="12"/>
  <c r="AD343" i="12"/>
  <c r="AD112" i="12"/>
  <c r="AD113" i="12"/>
  <c r="AD450" i="12"/>
  <c r="AD448" i="12"/>
  <c r="AD454" i="12"/>
  <c r="AD452" i="12"/>
  <c r="AD446" i="12"/>
  <c r="AD26" i="12"/>
  <c r="AD27" i="12"/>
  <c r="AD28" i="12"/>
  <c r="AD30" i="12"/>
  <c r="AD31" i="12"/>
  <c r="AD32" i="12"/>
  <c r="AD33" i="12"/>
  <c r="AD34" i="12"/>
  <c r="AD35" i="12"/>
  <c r="AD36" i="12"/>
  <c r="AD37" i="12"/>
  <c r="AD38" i="12"/>
  <c r="AD39" i="12"/>
  <c r="AD42" i="12"/>
  <c r="AD43" i="12"/>
  <c r="AD44" i="12"/>
  <c r="AD47" i="12"/>
  <c r="AD48" i="12"/>
  <c r="AD49" i="12"/>
  <c r="AD50" i="12"/>
  <c r="AD51" i="12"/>
  <c r="AD52" i="12"/>
  <c r="AD53" i="12"/>
  <c r="AD54" i="12"/>
  <c r="AD55" i="12"/>
  <c r="AD58" i="12"/>
  <c r="AD59" i="12"/>
  <c r="AD60" i="12"/>
  <c r="AD63" i="12"/>
  <c r="AD69" i="12"/>
  <c r="AD70" i="12"/>
  <c r="AD71" i="12"/>
  <c r="AD72" i="12"/>
  <c r="AD73" i="12"/>
  <c r="AD75" i="12"/>
  <c r="AD77" i="12"/>
  <c r="AD79" i="12"/>
  <c r="AD74" i="12"/>
  <c r="AD78" i="12"/>
  <c r="AD76" i="12"/>
  <c r="AE2" i="12"/>
  <c r="AE85" i="12"/>
  <c r="AE87" i="12"/>
  <c r="AE114" i="12"/>
  <c r="AE86" i="12"/>
  <c r="AE117" i="12"/>
  <c r="AE116" i="12"/>
  <c r="AE115" i="12"/>
  <c r="AE120" i="12"/>
  <c r="AE119" i="12"/>
  <c r="AE118" i="12"/>
  <c r="AE83" i="12"/>
  <c r="AE84" i="12"/>
  <c r="AE82" i="12"/>
  <c r="AE88" i="12"/>
  <c r="AE89" i="12"/>
  <c r="AE121" i="12"/>
  <c r="AE123" i="12"/>
  <c r="AE122" i="12"/>
  <c r="AE129" i="12"/>
  <c r="AE124" i="12"/>
  <c r="AE127" i="12"/>
  <c r="AE126" i="12"/>
  <c r="AE130" i="12"/>
  <c r="AE125" i="12"/>
  <c r="AE131" i="12"/>
  <c r="AE133" i="12"/>
  <c r="AE134" i="12"/>
  <c r="AE135" i="12"/>
  <c r="AE132" i="12"/>
  <c r="AE141" i="12"/>
  <c r="AE139" i="12"/>
  <c r="AE136" i="12"/>
  <c r="AE137" i="12"/>
  <c r="AE140" i="12"/>
  <c r="AE138" i="12"/>
  <c r="AE142" i="12"/>
  <c r="AE143" i="12"/>
  <c r="AE144" i="12"/>
  <c r="AE148" i="12"/>
  <c r="AE146" i="12"/>
  <c r="AE147" i="12"/>
  <c r="AE149" i="12"/>
  <c r="AE175" i="12"/>
  <c r="AE174" i="12"/>
  <c r="AE182" i="12"/>
  <c r="AE176" i="12"/>
  <c r="AE179" i="12"/>
  <c r="AE145" i="12"/>
  <c r="AE177" i="12"/>
  <c r="AE181" i="12"/>
  <c r="AE183" i="12"/>
  <c r="AE185" i="12"/>
  <c r="AE186" i="12"/>
  <c r="AE178" i="12"/>
  <c r="AE187" i="12"/>
  <c r="AE184" i="12"/>
  <c r="AE189" i="12"/>
  <c r="AE188" i="12"/>
  <c r="AE190" i="12"/>
  <c r="AE191" i="12"/>
  <c r="AE180" i="12"/>
  <c r="AE194" i="12"/>
  <c r="AE193" i="12"/>
  <c r="AE192" i="12"/>
  <c r="AE196" i="12"/>
  <c r="AE195" i="12"/>
  <c r="AE197" i="12"/>
  <c r="AE198" i="12"/>
  <c r="AE202" i="12"/>
  <c r="AE203" i="12"/>
  <c r="AE199" i="12"/>
  <c r="AE201" i="12"/>
  <c r="AE204" i="12"/>
  <c r="AE200" i="12"/>
  <c r="AE229" i="12"/>
  <c r="AE231" i="12"/>
  <c r="AE230" i="12"/>
  <c r="AE234" i="12"/>
  <c r="AE233" i="12"/>
  <c r="AE241" i="12"/>
  <c r="AE242" i="12"/>
  <c r="AE245" i="12"/>
  <c r="AE232" i="12"/>
  <c r="AE237" i="12"/>
  <c r="AE238" i="12"/>
  <c r="AE236" i="12"/>
  <c r="AE239" i="12"/>
  <c r="AE244" i="12"/>
  <c r="AE243" i="12"/>
  <c r="AE246" i="12"/>
  <c r="AE240" i="12"/>
  <c r="AE254" i="12"/>
  <c r="AE255" i="12"/>
  <c r="AE259" i="12"/>
  <c r="AE258" i="12"/>
  <c r="AE235" i="12"/>
  <c r="AE257" i="12"/>
  <c r="AE309" i="12"/>
  <c r="AE285" i="12"/>
  <c r="AE394" i="12"/>
  <c r="AE395" i="12"/>
  <c r="AE286" i="12"/>
  <c r="AE411" i="12"/>
  <c r="AE397" i="12"/>
  <c r="AE398" i="12"/>
  <c r="AE248" i="12"/>
  <c r="AE317" i="12"/>
  <c r="AE284" i="12"/>
  <c r="AE256" i="12"/>
  <c r="AE399" i="12"/>
  <c r="AE315" i="12"/>
  <c r="AE311" i="12"/>
  <c r="AE319" i="12"/>
  <c r="AE344" i="12"/>
  <c r="AE409" i="12"/>
  <c r="AE287" i="12"/>
  <c r="AE250" i="12"/>
  <c r="AE251" i="12"/>
  <c r="AE289" i="12"/>
  <c r="AE288" i="12"/>
  <c r="AE247" i="12"/>
  <c r="AE396" i="12"/>
  <c r="AE348" i="12"/>
  <c r="AE313" i="12"/>
  <c r="AE350" i="12"/>
  <c r="AE249" i="12"/>
  <c r="AE412" i="12"/>
  <c r="AE290" i="12"/>
  <c r="AE346" i="12"/>
  <c r="AE410" i="12"/>
  <c r="AE414" i="12"/>
  <c r="AE413" i="12"/>
  <c r="AE420" i="12"/>
  <c r="AE416" i="12"/>
  <c r="AE417" i="12"/>
  <c r="AE354" i="12"/>
  <c r="AE352" i="12"/>
  <c r="AE299" i="12"/>
  <c r="AE300" i="12"/>
  <c r="AE294" i="12"/>
  <c r="AE372" i="12"/>
  <c r="AE298" i="12"/>
  <c r="AE292" i="12"/>
  <c r="AE418" i="12"/>
  <c r="AE374" i="12"/>
  <c r="AE297" i="12"/>
  <c r="AE293" i="12"/>
  <c r="AE295" i="12"/>
  <c r="AE364" i="12"/>
  <c r="AE252" i="12"/>
  <c r="AE358" i="12"/>
  <c r="AE423" i="12"/>
  <c r="AE362" i="12"/>
  <c r="AE415" i="12"/>
  <c r="AE305" i="12"/>
  <c r="AE304" i="12"/>
  <c r="AE303" i="12"/>
  <c r="AE430" i="12"/>
  <c r="AE424" i="12"/>
  <c r="AE370" i="12"/>
  <c r="AE427" i="12"/>
  <c r="AE421" i="12"/>
  <c r="AE360" i="12"/>
  <c r="AE426" i="12"/>
  <c r="AE428" i="12"/>
  <c r="AE431" i="12"/>
  <c r="AE429" i="12"/>
  <c r="AE422" i="12"/>
  <c r="AE307" i="12"/>
  <c r="AE291" i="12"/>
  <c r="AE368" i="12"/>
  <c r="AE253" i="12"/>
  <c r="AE356" i="12"/>
  <c r="AE302" i="12"/>
  <c r="AE308" i="12"/>
  <c r="AE419" i="12"/>
  <c r="AE301" i="12"/>
  <c r="AE296" i="12"/>
  <c r="AE376" i="12"/>
  <c r="AE366" i="12"/>
  <c r="AE425" i="12"/>
  <c r="AE432" i="12"/>
  <c r="AE433" i="12"/>
  <c r="AE306" i="12"/>
  <c r="AE378" i="12"/>
  <c r="AE380" i="12"/>
  <c r="AE382" i="12"/>
  <c r="AE388" i="12"/>
  <c r="AE386" i="12"/>
  <c r="AE390" i="12"/>
  <c r="AE392" i="12"/>
  <c r="AE384" i="12"/>
  <c r="AE434" i="12"/>
  <c r="AE449" i="12"/>
  <c r="AE445" i="12"/>
  <c r="AE451" i="12"/>
  <c r="AE447" i="12"/>
  <c r="AE443" i="12"/>
  <c r="AE453" i="12"/>
  <c r="AE3" i="12"/>
  <c r="AE90" i="12"/>
  <c r="AE150" i="12"/>
  <c r="AE91" i="12"/>
  <c r="AE4" i="12"/>
  <c r="AE5" i="12"/>
  <c r="AE92" i="12"/>
  <c r="AE93" i="12"/>
  <c r="AE6" i="12"/>
  <c r="AE7" i="12"/>
  <c r="AE151" i="12"/>
  <c r="AE94" i="12"/>
  <c r="AE8" i="12"/>
  <c r="AE9" i="12"/>
  <c r="AE95" i="12"/>
  <c r="AE10" i="12"/>
  <c r="AE96" i="12"/>
  <c r="AE152" i="12"/>
  <c r="AE153" i="12"/>
  <c r="AE97" i="12"/>
  <c r="AE154" i="12"/>
  <c r="AE155" i="12"/>
  <c r="AE156" i="12"/>
  <c r="AE157" i="12"/>
  <c r="AE128" i="12"/>
  <c r="AE310" i="12"/>
  <c r="AE316" i="12"/>
  <c r="AE314" i="12"/>
  <c r="AE318" i="12"/>
  <c r="AE312" i="12"/>
  <c r="AE347" i="12"/>
  <c r="AE345" i="12"/>
  <c r="AE320" i="12"/>
  <c r="AE349" i="12"/>
  <c r="AE351" i="12"/>
  <c r="AE355" i="12"/>
  <c r="AE353" i="12"/>
  <c r="AE359" i="12"/>
  <c r="AE357" i="12"/>
  <c r="AE361" i="12"/>
  <c r="AE367" i="12"/>
  <c r="AE365" i="12"/>
  <c r="AE373" i="12"/>
  <c r="AE375" i="12"/>
  <c r="AE371" i="12"/>
  <c r="AE369" i="12"/>
  <c r="AE379" i="12"/>
  <c r="AE377" i="12"/>
  <c r="AE363" i="12"/>
  <c r="AE393" i="12"/>
  <c r="AE435" i="12"/>
  <c r="AE205" i="12"/>
  <c r="AE383" i="12"/>
  <c r="AE387" i="12"/>
  <c r="AE385" i="12"/>
  <c r="AE206" i="12"/>
  <c r="AE400" i="12"/>
  <c r="AE401" i="12"/>
  <c r="AE402" i="12"/>
  <c r="AE207" i="12"/>
  <c r="AE389" i="12"/>
  <c r="AE403" i="12"/>
  <c r="AE436" i="12"/>
  <c r="AE381" i="12"/>
  <c r="AE404" i="12"/>
  <c r="AE405" i="12"/>
  <c r="AE208" i="12"/>
  <c r="AE437" i="12"/>
  <c r="AE438" i="12"/>
  <c r="AE391" i="12"/>
  <c r="AE209" i="12"/>
  <c r="AE439" i="12"/>
  <c r="AE406" i="12"/>
  <c r="AE440" i="12"/>
  <c r="AE210" i="12"/>
  <c r="AE407" i="12"/>
  <c r="AE211" i="12"/>
  <c r="AE441" i="12"/>
  <c r="AE212" i="12"/>
  <c r="AE442" i="12"/>
  <c r="AE408" i="12"/>
  <c r="AE457" i="12"/>
  <c r="AE455" i="12"/>
  <c r="AE458" i="12"/>
  <c r="AE456" i="12"/>
  <c r="AE64" i="12"/>
  <c r="AE65" i="12"/>
  <c r="AE66" i="12"/>
  <c r="AE98" i="12"/>
  <c r="AE158" i="12"/>
  <c r="AE213" i="12"/>
  <c r="AE260" i="12"/>
  <c r="AE214" i="12"/>
  <c r="AE261" i="12"/>
  <c r="AE321" i="12"/>
  <c r="AE262" i="12"/>
  <c r="AE322" i="12"/>
  <c r="AE263" i="12"/>
  <c r="AE264" i="12"/>
  <c r="AE265" i="12"/>
  <c r="AE266" i="12"/>
  <c r="AE323" i="12"/>
  <c r="AE324" i="12"/>
  <c r="AE325" i="12"/>
  <c r="AE326" i="12"/>
  <c r="AE327" i="12"/>
  <c r="AE267" i="12"/>
  <c r="AE328" i="12"/>
  <c r="AE268" i="12"/>
  <c r="AE215" i="12"/>
  <c r="AE216" i="12"/>
  <c r="AE217" i="12"/>
  <c r="AE218" i="12"/>
  <c r="AE219" i="12"/>
  <c r="AE220" i="12"/>
  <c r="AE221" i="12"/>
  <c r="AE222" i="12"/>
  <c r="AE67" i="12"/>
  <c r="AE223" i="12"/>
  <c r="AE68" i="12"/>
  <c r="AE224" i="12"/>
  <c r="AE225" i="12"/>
  <c r="AE226" i="12"/>
  <c r="AE227" i="12"/>
  <c r="AE159" i="12"/>
  <c r="AE228" i="12"/>
  <c r="AE329" i="12"/>
  <c r="AE99" i="12"/>
  <c r="AE269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70" i="12"/>
  <c r="AE160" i="12"/>
  <c r="AE271" i="12"/>
  <c r="AE272" i="12"/>
  <c r="AE330" i="12"/>
  <c r="AE331" i="12"/>
  <c r="AE161" i="12"/>
  <c r="AE162" i="12"/>
  <c r="AE100" i="12"/>
  <c r="AE332" i="12"/>
  <c r="AE101" i="12"/>
  <c r="AE102" i="12"/>
  <c r="AE103" i="12"/>
  <c r="AE333" i="12"/>
  <c r="AE273" i="12"/>
  <c r="AE274" i="12"/>
  <c r="AE275" i="12"/>
  <c r="AE276" i="12"/>
  <c r="AE277" i="12"/>
  <c r="AE278" i="12"/>
  <c r="AE334" i="12"/>
  <c r="AE163" i="12"/>
  <c r="AE164" i="12"/>
  <c r="AE165" i="12"/>
  <c r="AE279" i="12"/>
  <c r="AE335" i="12"/>
  <c r="AE104" i="12"/>
  <c r="AE105" i="12"/>
  <c r="AE106" i="12"/>
  <c r="AE336" i="12"/>
  <c r="AE107" i="12"/>
  <c r="AE108" i="12"/>
  <c r="AE166" i="12"/>
  <c r="AE337" i="12"/>
  <c r="AE167" i="12"/>
  <c r="AE168" i="12"/>
  <c r="AE109" i="12"/>
  <c r="AE110" i="12"/>
  <c r="AE338" i="12"/>
  <c r="AE169" i="12"/>
  <c r="AE280" i="12"/>
  <c r="AE170" i="12"/>
  <c r="AE281" i="12"/>
  <c r="AE282" i="12"/>
  <c r="AE339" i="12"/>
  <c r="AE340" i="12"/>
  <c r="AE341" i="12"/>
  <c r="AE283" i="12"/>
  <c r="AE342" i="12"/>
  <c r="AE171" i="12"/>
  <c r="AE172" i="12"/>
  <c r="AE173" i="12"/>
  <c r="AE111" i="12"/>
  <c r="AE343" i="12"/>
  <c r="AE112" i="12"/>
  <c r="AE113" i="12"/>
  <c r="AE450" i="12"/>
  <c r="AE448" i="12"/>
  <c r="AE454" i="12"/>
  <c r="AE452" i="12"/>
  <c r="AE446" i="12"/>
  <c r="AE44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9" i="12"/>
  <c r="AE70" i="12"/>
  <c r="AE71" i="12"/>
  <c r="AE72" i="12"/>
  <c r="AE73" i="12"/>
  <c r="AE75" i="12"/>
  <c r="AE77" i="12"/>
  <c r="AE79" i="12"/>
  <c r="AE81" i="12"/>
  <c r="AE80" i="12"/>
  <c r="AE74" i="12"/>
  <c r="AE78" i="12"/>
  <c r="AE76" i="12"/>
  <c r="AF2" i="12"/>
  <c r="AF85" i="12"/>
  <c r="AF87" i="12"/>
  <c r="AF114" i="12"/>
  <c r="AF86" i="12"/>
  <c r="AF117" i="12"/>
  <c r="AF116" i="12"/>
  <c r="AF115" i="12"/>
  <c r="AF120" i="12"/>
  <c r="AF119" i="12"/>
  <c r="AF118" i="12"/>
  <c r="AF83" i="12"/>
  <c r="AF84" i="12"/>
  <c r="AF82" i="12"/>
  <c r="AF88" i="12"/>
  <c r="AF89" i="12"/>
  <c r="AF121" i="12"/>
  <c r="AF123" i="12"/>
  <c r="AF122" i="12"/>
  <c r="AF129" i="12"/>
  <c r="AF124" i="12"/>
  <c r="AF127" i="12"/>
  <c r="AF126" i="12"/>
  <c r="AF130" i="12"/>
  <c r="AF125" i="12"/>
  <c r="AF131" i="12"/>
  <c r="AF133" i="12"/>
  <c r="AF134" i="12"/>
  <c r="AF135" i="12"/>
  <c r="AF132" i="12"/>
  <c r="AF141" i="12"/>
  <c r="AF139" i="12"/>
  <c r="AF136" i="12"/>
  <c r="AF137" i="12"/>
  <c r="AF140" i="12"/>
  <c r="AF138" i="12"/>
  <c r="AF142" i="12"/>
  <c r="AF143" i="12"/>
  <c r="AF144" i="12"/>
  <c r="AF148" i="12"/>
  <c r="AF146" i="12"/>
  <c r="AF147" i="12"/>
  <c r="AF149" i="12"/>
  <c r="AF175" i="12"/>
  <c r="AF174" i="12"/>
  <c r="AF182" i="12"/>
  <c r="AF176" i="12"/>
  <c r="AF179" i="12"/>
  <c r="AF145" i="12"/>
  <c r="AF177" i="12"/>
  <c r="AF181" i="12"/>
  <c r="AF183" i="12"/>
  <c r="AF185" i="12"/>
  <c r="AF186" i="12"/>
  <c r="AF178" i="12"/>
  <c r="AF187" i="12"/>
  <c r="AF184" i="12"/>
  <c r="AF189" i="12"/>
  <c r="AF188" i="12"/>
  <c r="AF190" i="12"/>
  <c r="AF191" i="12"/>
  <c r="AF180" i="12"/>
  <c r="AF194" i="12"/>
  <c r="AF193" i="12"/>
  <c r="AF192" i="12"/>
  <c r="AF196" i="12"/>
  <c r="AF195" i="12"/>
  <c r="AF197" i="12"/>
  <c r="AF198" i="12"/>
  <c r="AF202" i="12"/>
  <c r="AF203" i="12"/>
  <c r="AF199" i="12"/>
  <c r="AF201" i="12"/>
  <c r="AF204" i="12"/>
  <c r="AF200" i="12"/>
  <c r="AF229" i="12"/>
  <c r="AF231" i="12"/>
  <c r="AF230" i="12"/>
  <c r="AF234" i="12"/>
  <c r="AF233" i="12"/>
  <c r="AF241" i="12"/>
  <c r="AF242" i="12"/>
  <c r="AF245" i="12"/>
  <c r="AF232" i="12"/>
  <c r="AF237" i="12"/>
  <c r="AF238" i="12"/>
  <c r="AF236" i="12"/>
  <c r="AF239" i="12"/>
  <c r="AF244" i="12"/>
  <c r="AF243" i="12"/>
  <c r="AF246" i="12"/>
  <c r="AF240" i="12"/>
  <c r="AF254" i="12"/>
  <c r="AF255" i="12"/>
  <c r="AF259" i="12"/>
  <c r="AF258" i="12"/>
  <c r="AF235" i="12"/>
  <c r="AF257" i="12"/>
  <c r="AF309" i="12"/>
  <c r="AF285" i="12"/>
  <c r="AF394" i="12"/>
  <c r="AF395" i="12"/>
  <c r="AF286" i="12"/>
  <c r="AF411" i="12"/>
  <c r="AF397" i="12"/>
  <c r="AF398" i="12"/>
  <c r="AF248" i="12"/>
  <c r="AF317" i="12"/>
  <c r="AF284" i="12"/>
  <c r="AF256" i="12"/>
  <c r="AF399" i="12"/>
  <c r="AF315" i="12"/>
  <c r="AF311" i="12"/>
  <c r="AF319" i="12"/>
  <c r="AF344" i="12"/>
  <c r="AF409" i="12"/>
  <c r="AF287" i="12"/>
  <c r="AF250" i="12"/>
  <c r="AF251" i="12"/>
  <c r="AF289" i="12"/>
  <c r="AF288" i="12"/>
  <c r="AF247" i="12"/>
  <c r="AF396" i="12"/>
  <c r="AF348" i="12"/>
  <c r="AF313" i="12"/>
  <c r="AF350" i="12"/>
  <c r="AF249" i="12"/>
  <c r="AF412" i="12"/>
  <c r="AF290" i="12"/>
  <c r="AF346" i="12"/>
  <c r="AF410" i="12"/>
  <c r="AF414" i="12"/>
  <c r="AF413" i="12"/>
  <c r="AF420" i="12"/>
  <c r="AF416" i="12"/>
  <c r="AF417" i="12"/>
  <c r="AF354" i="12"/>
  <c r="AF352" i="12"/>
  <c r="AF299" i="12"/>
  <c r="AF300" i="12"/>
  <c r="AF294" i="12"/>
  <c r="AF372" i="12"/>
  <c r="AF298" i="12"/>
  <c r="AF292" i="12"/>
  <c r="AF418" i="12"/>
  <c r="AF374" i="12"/>
  <c r="AF297" i="12"/>
  <c r="AF293" i="12"/>
  <c r="AF295" i="12"/>
  <c r="AF364" i="12"/>
  <c r="AF252" i="12"/>
  <c r="AF358" i="12"/>
  <c r="AF423" i="12"/>
  <c r="AF362" i="12"/>
  <c r="AF415" i="12"/>
  <c r="AF305" i="12"/>
  <c r="AF304" i="12"/>
  <c r="AF303" i="12"/>
  <c r="AF430" i="12"/>
  <c r="AF424" i="12"/>
  <c r="AF370" i="12"/>
  <c r="AF427" i="12"/>
  <c r="AF421" i="12"/>
  <c r="AF360" i="12"/>
  <c r="AF426" i="12"/>
  <c r="AF428" i="12"/>
  <c r="AF431" i="12"/>
  <c r="AF429" i="12"/>
  <c r="AF422" i="12"/>
  <c r="AF307" i="12"/>
  <c r="AF291" i="12"/>
  <c r="AF368" i="12"/>
  <c r="AF253" i="12"/>
  <c r="AF356" i="12"/>
  <c r="AF302" i="12"/>
  <c r="AF308" i="12"/>
  <c r="AF419" i="12"/>
  <c r="AF301" i="12"/>
  <c r="AF296" i="12"/>
  <c r="AF376" i="12"/>
  <c r="AF366" i="12"/>
  <c r="AF425" i="12"/>
  <c r="AF432" i="12"/>
  <c r="AF433" i="12"/>
  <c r="AF306" i="12"/>
  <c r="AF378" i="12"/>
  <c r="AF380" i="12"/>
  <c r="AF382" i="12"/>
  <c r="AF388" i="12"/>
  <c r="AF386" i="12"/>
  <c r="AF390" i="12"/>
  <c r="AF392" i="12"/>
  <c r="AF384" i="12"/>
  <c r="AF434" i="12"/>
  <c r="AF449" i="12"/>
  <c r="AF445" i="12"/>
  <c r="AF451" i="12"/>
  <c r="AF447" i="12"/>
  <c r="AF443" i="12"/>
  <c r="AF453" i="12"/>
  <c r="AF3" i="12"/>
  <c r="AF90" i="12"/>
  <c r="AF150" i="12"/>
  <c r="AF91" i="12"/>
  <c r="AF4" i="12"/>
  <c r="AF5" i="12"/>
  <c r="AF92" i="12"/>
  <c r="AF93" i="12"/>
  <c r="AF6" i="12"/>
  <c r="AF7" i="12"/>
  <c r="AF151" i="12"/>
  <c r="AF94" i="12"/>
  <c r="AF8" i="12"/>
  <c r="AF9" i="12"/>
  <c r="AF95" i="12"/>
  <c r="AF10" i="12"/>
  <c r="AF96" i="12"/>
  <c r="AF152" i="12"/>
  <c r="AF153" i="12"/>
  <c r="AF97" i="12"/>
  <c r="AF154" i="12"/>
  <c r="AF155" i="12"/>
  <c r="AF156" i="12"/>
  <c r="AF157" i="12"/>
  <c r="AF128" i="12"/>
  <c r="AF310" i="12"/>
  <c r="AF316" i="12"/>
  <c r="AF314" i="12"/>
  <c r="AF318" i="12"/>
  <c r="AF312" i="12"/>
  <c r="AF347" i="12"/>
  <c r="AF345" i="12"/>
  <c r="AF320" i="12"/>
  <c r="AF349" i="12"/>
  <c r="AF351" i="12"/>
  <c r="AF355" i="12"/>
  <c r="AF353" i="12"/>
  <c r="AF359" i="12"/>
  <c r="AF357" i="12"/>
  <c r="AF361" i="12"/>
  <c r="AF367" i="12"/>
  <c r="AF365" i="12"/>
  <c r="AF373" i="12"/>
  <c r="AF375" i="12"/>
  <c r="AF371" i="12"/>
  <c r="AF369" i="12"/>
  <c r="AF379" i="12"/>
  <c r="AF377" i="12"/>
  <c r="AF363" i="12"/>
  <c r="AF393" i="12"/>
  <c r="AF435" i="12"/>
  <c r="AF205" i="12"/>
  <c r="AF383" i="12"/>
  <c r="AF387" i="12"/>
  <c r="AF385" i="12"/>
  <c r="AF206" i="12"/>
  <c r="AF400" i="12"/>
  <c r="AF401" i="12"/>
  <c r="AF402" i="12"/>
  <c r="AF207" i="12"/>
  <c r="AF389" i="12"/>
  <c r="AF403" i="12"/>
  <c r="AF436" i="12"/>
  <c r="AF381" i="12"/>
  <c r="AF404" i="12"/>
  <c r="AF405" i="12"/>
  <c r="AF208" i="12"/>
  <c r="AF437" i="12"/>
  <c r="AF438" i="12"/>
  <c r="AF391" i="12"/>
  <c r="AF209" i="12"/>
  <c r="AF439" i="12"/>
  <c r="AF406" i="12"/>
  <c r="AF440" i="12"/>
  <c r="AF210" i="12"/>
  <c r="AF407" i="12"/>
  <c r="AF211" i="12"/>
  <c r="AF441" i="12"/>
  <c r="AF212" i="12"/>
  <c r="AF442" i="12"/>
  <c r="AF408" i="12"/>
  <c r="AF457" i="12"/>
  <c r="AF455" i="12"/>
  <c r="AF458" i="12"/>
  <c r="AF456" i="12"/>
  <c r="AF64" i="12"/>
  <c r="AF65" i="12"/>
  <c r="AF66" i="12"/>
  <c r="AF98" i="12"/>
  <c r="AF158" i="12"/>
  <c r="AF213" i="12"/>
  <c r="AF260" i="12"/>
  <c r="AF214" i="12"/>
  <c r="AF261" i="12"/>
  <c r="AF321" i="12"/>
  <c r="AF262" i="12"/>
  <c r="AF322" i="12"/>
  <c r="AF263" i="12"/>
  <c r="AF264" i="12"/>
  <c r="AF265" i="12"/>
  <c r="AF266" i="12"/>
  <c r="AF323" i="12"/>
  <c r="AF324" i="12"/>
  <c r="AF325" i="12"/>
  <c r="AF326" i="12"/>
  <c r="AF327" i="12"/>
  <c r="AF267" i="12"/>
  <c r="AF328" i="12"/>
  <c r="AF268" i="12"/>
  <c r="AF215" i="12"/>
  <c r="AF216" i="12"/>
  <c r="AF217" i="12"/>
  <c r="AF218" i="12"/>
  <c r="AF219" i="12"/>
  <c r="AF220" i="12"/>
  <c r="AF221" i="12"/>
  <c r="AF222" i="12"/>
  <c r="AF67" i="12"/>
  <c r="AF223" i="12"/>
  <c r="AF68" i="12"/>
  <c r="AF224" i="12"/>
  <c r="AF225" i="12"/>
  <c r="AF226" i="12"/>
  <c r="AF227" i="12"/>
  <c r="AF159" i="12"/>
  <c r="AF228" i="12"/>
  <c r="AF329" i="12"/>
  <c r="AF99" i="12"/>
  <c r="AF269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70" i="12"/>
  <c r="AF160" i="12"/>
  <c r="AF271" i="12"/>
  <c r="AF272" i="12"/>
  <c r="AF330" i="12"/>
  <c r="AF331" i="12"/>
  <c r="AF161" i="12"/>
  <c r="AF162" i="12"/>
  <c r="AF100" i="12"/>
  <c r="AF332" i="12"/>
  <c r="AF101" i="12"/>
  <c r="AF102" i="12"/>
  <c r="AF103" i="12"/>
  <c r="AF333" i="12"/>
  <c r="AF273" i="12"/>
  <c r="AF274" i="12"/>
  <c r="AF275" i="12"/>
  <c r="AF276" i="12"/>
  <c r="AF277" i="12"/>
  <c r="AF278" i="12"/>
  <c r="AF334" i="12"/>
  <c r="AF163" i="12"/>
  <c r="AF164" i="12"/>
  <c r="AF165" i="12"/>
  <c r="AF279" i="12"/>
  <c r="AF335" i="12"/>
  <c r="AF104" i="12"/>
  <c r="AF105" i="12"/>
  <c r="AF106" i="12"/>
  <c r="AF336" i="12"/>
  <c r="AF107" i="12"/>
  <c r="AF108" i="12"/>
  <c r="AF166" i="12"/>
  <c r="AF337" i="12"/>
  <c r="AF167" i="12"/>
  <c r="AF168" i="12"/>
  <c r="AF109" i="12"/>
  <c r="AF110" i="12"/>
  <c r="AF338" i="12"/>
  <c r="AF169" i="12"/>
  <c r="AF280" i="12"/>
  <c r="AF170" i="12"/>
  <c r="AF281" i="12"/>
  <c r="AF282" i="12"/>
  <c r="AF339" i="12"/>
  <c r="AF340" i="12"/>
  <c r="AF341" i="12"/>
  <c r="AF283" i="12"/>
  <c r="AF342" i="12"/>
  <c r="AF171" i="12"/>
  <c r="AF172" i="12"/>
  <c r="AF173" i="12"/>
  <c r="AF111" i="12"/>
  <c r="AF343" i="12"/>
  <c r="AF112" i="12"/>
  <c r="AF113" i="12"/>
  <c r="AF450" i="12"/>
  <c r="AF448" i="12"/>
  <c r="AF454" i="12"/>
  <c r="AF452" i="12"/>
  <c r="AF446" i="12"/>
  <c r="AF44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9" i="12"/>
  <c r="AF70" i="12"/>
  <c r="AF71" i="12"/>
  <c r="AF72" i="12"/>
  <c r="AF73" i="12"/>
  <c r="AF75" i="12"/>
  <c r="AF77" i="12"/>
  <c r="AF79" i="12"/>
  <c r="AF81" i="12"/>
  <c r="AF80" i="12"/>
  <c r="AF74" i="12"/>
  <c r="AF78" i="12"/>
  <c r="AF76" i="12"/>
  <c r="AC2" i="13"/>
  <c r="AC3" i="13"/>
  <c r="AC4" i="13"/>
  <c r="AC5" i="13"/>
  <c r="AC6" i="13"/>
  <c r="AC7" i="13"/>
  <c r="AC8" i="13"/>
  <c r="AC9" i="13"/>
  <c r="AC10" i="13"/>
  <c r="AC11" i="13"/>
  <c r="AC12" i="13"/>
  <c r="AC13" i="13"/>
  <c r="AC14" i="13"/>
  <c r="AC15" i="13"/>
  <c r="AC16" i="13"/>
  <c r="AC17" i="13"/>
  <c r="AC18" i="13"/>
  <c r="AC19" i="13"/>
  <c r="AC20" i="13"/>
  <c r="AC21" i="13"/>
  <c r="AC22" i="13"/>
  <c r="AC23" i="13"/>
  <c r="AC24" i="13"/>
  <c r="AC25" i="13"/>
  <c r="AC26" i="13"/>
  <c r="AC27" i="13"/>
  <c r="AC28" i="13"/>
  <c r="AC29" i="13"/>
  <c r="AC30" i="13"/>
  <c r="AC31" i="13"/>
  <c r="AC32" i="13"/>
  <c r="AC33" i="13"/>
  <c r="AC34" i="13"/>
  <c r="AC35" i="13"/>
  <c r="AC36" i="13"/>
  <c r="AC37" i="13"/>
  <c r="AC38" i="13"/>
  <c r="AC39" i="13"/>
  <c r="AC40" i="13"/>
  <c r="AC41" i="13"/>
  <c r="AC42" i="13"/>
  <c r="AC43" i="13"/>
  <c r="AC44" i="13"/>
  <c r="AC45" i="13"/>
  <c r="AC46" i="13"/>
  <c r="AC47" i="13"/>
  <c r="AC48" i="13"/>
  <c r="AC49" i="13"/>
  <c r="AC50" i="13"/>
  <c r="AC51" i="13"/>
  <c r="AC52" i="13"/>
  <c r="AC53" i="13"/>
  <c r="AC54" i="13"/>
  <c r="AC55" i="13"/>
  <c r="AC56" i="13"/>
  <c r="AC57" i="13"/>
  <c r="AC58" i="13"/>
  <c r="AC59" i="13"/>
  <c r="AC60" i="13"/>
  <c r="AC61" i="13"/>
  <c r="AC62" i="13"/>
  <c r="AC63" i="13"/>
  <c r="AC64" i="13"/>
  <c r="AC65" i="13"/>
  <c r="AC66" i="13"/>
  <c r="AC67" i="13"/>
  <c r="AC68" i="13"/>
  <c r="AC69" i="13"/>
  <c r="AC70" i="13"/>
  <c r="AC71" i="13"/>
  <c r="AC72" i="13"/>
  <c r="AC73" i="13"/>
  <c r="AC74" i="13"/>
  <c r="AC75" i="13"/>
  <c r="AC76" i="13"/>
  <c r="AC77" i="13"/>
  <c r="AC78" i="13"/>
  <c r="AC79" i="13"/>
  <c r="AC80" i="13"/>
  <c r="AC81" i="13"/>
  <c r="AC82" i="13"/>
  <c r="AC83" i="13"/>
  <c r="AC84" i="13"/>
  <c r="AC85" i="13"/>
  <c r="AC86" i="13"/>
  <c r="AC87" i="13"/>
  <c r="AC88" i="13"/>
  <c r="AC89" i="13"/>
  <c r="AC90" i="13"/>
  <c r="AC91" i="13"/>
  <c r="AC92" i="13"/>
  <c r="AC93" i="13"/>
  <c r="AC94" i="13"/>
  <c r="AC95" i="13"/>
  <c r="AC96" i="13"/>
  <c r="AC97" i="13"/>
  <c r="AC98" i="13"/>
  <c r="AC99" i="13"/>
  <c r="AC100" i="13"/>
  <c r="AC101" i="13"/>
  <c r="AC102" i="13"/>
  <c r="AC103" i="13"/>
  <c r="AC104" i="13"/>
  <c r="AC105" i="13"/>
  <c r="AC106" i="13"/>
  <c r="AC107" i="13"/>
  <c r="AC108" i="13"/>
  <c r="AC109" i="13"/>
  <c r="AC110" i="13"/>
  <c r="AC111" i="13"/>
  <c r="AC112" i="13"/>
  <c r="AC113" i="13"/>
  <c r="AC114" i="13"/>
  <c r="AC115" i="13"/>
  <c r="AC116" i="13"/>
  <c r="AC117" i="13"/>
  <c r="AC118" i="13"/>
  <c r="AC119" i="13"/>
  <c r="AC120" i="13"/>
  <c r="AC121" i="13"/>
  <c r="AC122" i="13"/>
  <c r="AC123" i="13"/>
  <c r="AC124" i="13"/>
  <c r="AC125" i="13"/>
  <c r="AC126" i="13"/>
  <c r="AC127" i="13"/>
  <c r="AC128" i="13"/>
  <c r="AC129" i="13"/>
  <c r="AC130" i="13"/>
  <c r="AC131" i="13"/>
  <c r="AC132" i="13"/>
  <c r="AC133" i="13"/>
  <c r="AC134" i="13"/>
  <c r="AC135" i="13"/>
  <c r="AC136" i="13"/>
  <c r="AC137" i="13"/>
  <c r="AC138" i="13"/>
  <c r="AC139" i="13"/>
  <c r="AC140" i="13"/>
  <c r="AC141" i="13"/>
  <c r="AC142" i="13"/>
  <c r="AC143" i="13"/>
  <c r="AC144" i="13"/>
  <c r="AC145" i="13"/>
  <c r="AC146" i="13"/>
  <c r="AC147" i="13"/>
  <c r="AC148" i="13"/>
  <c r="AC149" i="13"/>
  <c r="AC150" i="13"/>
  <c r="AC151" i="13"/>
  <c r="AC152" i="13"/>
  <c r="AC153" i="13"/>
  <c r="AC154" i="13"/>
  <c r="AC155" i="13"/>
  <c r="AC156" i="13"/>
  <c r="AC157" i="13"/>
  <c r="AC158" i="13"/>
  <c r="AC159" i="13"/>
  <c r="AC160" i="13"/>
  <c r="AC161" i="13"/>
  <c r="AC162" i="13"/>
  <c r="AC163" i="13"/>
  <c r="AC164" i="13"/>
  <c r="AC165" i="13"/>
  <c r="AC166" i="13"/>
  <c r="AC167" i="13"/>
  <c r="AC168" i="13"/>
  <c r="AC169" i="13"/>
  <c r="AC170" i="13"/>
  <c r="AC171" i="13"/>
  <c r="AC172" i="13"/>
  <c r="AC173" i="13"/>
  <c r="AC174" i="13"/>
  <c r="AC175" i="13"/>
  <c r="AC176" i="13"/>
  <c r="AC177" i="13"/>
  <c r="AC178" i="13"/>
  <c r="AC179" i="13"/>
  <c r="AC180" i="13"/>
  <c r="AC181" i="13"/>
  <c r="AC182" i="13"/>
  <c r="AC183" i="13"/>
  <c r="AC184" i="13"/>
  <c r="AC185" i="13"/>
  <c r="AC186" i="13"/>
  <c r="AC187" i="13"/>
  <c r="AC188" i="13"/>
  <c r="AC189" i="13"/>
  <c r="AC190" i="13"/>
  <c r="AC191" i="13"/>
  <c r="AC192" i="13"/>
  <c r="AC193" i="13"/>
  <c r="AC194" i="13"/>
  <c r="AC195" i="13"/>
  <c r="AC196" i="13"/>
  <c r="AC197" i="13"/>
  <c r="AC198" i="13"/>
  <c r="AC199" i="13"/>
  <c r="AC200" i="13"/>
  <c r="AC201" i="13"/>
  <c r="AC202" i="13"/>
  <c r="AC203" i="13"/>
  <c r="AC204" i="13"/>
  <c r="AC205" i="13"/>
  <c r="AC206" i="13"/>
  <c r="AC20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88" i="13"/>
  <c r="AC289" i="13"/>
  <c r="AC290" i="13"/>
  <c r="AC291" i="13"/>
  <c r="AC292" i="13"/>
  <c r="AC293" i="13"/>
  <c r="AC294" i="13"/>
  <c r="AC295" i="13"/>
  <c r="AC296" i="13"/>
  <c r="AC297" i="13"/>
  <c r="AC298" i="13"/>
  <c r="AC299" i="13"/>
  <c r="AC300" i="13"/>
  <c r="AC301" i="13"/>
  <c r="AC302" i="13"/>
  <c r="AC303" i="13"/>
  <c r="AC304" i="13"/>
  <c r="AC305" i="13"/>
  <c r="AC306" i="13"/>
  <c r="AC307" i="13"/>
  <c r="AC308" i="13"/>
  <c r="AC309" i="13"/>
  <c r="AC310" i="13"/>
  <c r="AC311" i="13"/>
  <c r="AC312" i="13"/>
  <c r="AC313" i="13"/>
  <c r="AC314" i="13"/>
  <c r="AC315" i="13"/>
  <c r="AC316" i="13"/>
  <c r="AC317" i="13"/>
  <c r="AC318" i="13"/>
  <c r="AC319" i="13"/>
  <c r="AC320" i="13"/>
  <c r="AC321" i="13"/>
  <c r="AC322" i="13"/>
  <c r="AC323" i="13"/>
  <c r="AC324" i="13"/>
  <c r="AC325" i="13"/>
  <c r="AC326" i="13"/>
  <c r="AC327" i="13"/>
  <c r="AC328" i="13"/>
  <c r="AC329" i="13"/>
  <c r="AC330" i="13"/>
  <c r="AC331" i="13"/>
  <c r="AC332" i="13"/>
  <c r="AC333" i="13"/>
  <c r="AC334" i="13"/>
  <c r="AC335" i="13"/>
  <c r="AC336" i="13"/>
  <c r="AC337" i="13"/>
  <c r="AC338" i="13"/>
  <c r="AC339" i="13"/>
  <c r="AC340" i="13"/>
  <c r="AC341" i="13"/>
  <c r="AC342" i="13"/>
  <c r="AC343" i="13"/>
  <c r="AC344" i="13"/>
  <c r="AC345" i="13"/>
  <c r="AC346" i="13"/>
  <c r="AC347" i="13"/>
  <c r="AC348" i="13"/>
  <c r="AC349" i="13"/>
  <c r="AC350" i="13"/>
  <c r="AC351" i="13"/>
  <c r="AC352" i="13"/>
  <c r="AC353" i="13"/>
  <c r="AC354" i="13"/>
  <c r="AC355" i="13"/>
  <c r="AC356" i="13"/>
  <c r="AC357" i="13"/>
  <c r="AC358" i="13"/>
  <c r="AC359" i="13"/>
  <c r="AC360" i="13"/>
  <c r="AC361" i="13"/>
  <c r="AC362" i="13"/>
  <c r="AC363" i="13"/>
  <c r="AC364" i="13"/>
  <c r="AC365" i="13"/>
  <c r="AC366" i="13"/>
  <c r="AC367" i="13"/>
  <c r="AC368" i="13"/>
  <c r="AC369" i="13"/>
  <c r="AC370" i="13"/>
  <c r="AC371" i="13"/>
  <c r="AC372" i="13"/>
  <c r="AC373" i="13"/>
  <c r="AC374" i="13"/>
  <c r="AC375" i="13"/>
  <c r="AC376" i="13"/>
  <c r="AC377" i="13"/>
  <c r="AC378" i="13"/>
  <c r="AC379" i="13"/>
  <c r="AC380" i="13"/>
  <c r="AC381" i="13"/>
  <c r="AC382" i="13"/>
  <c r="AC383" i="13"/>
  <c r="AC384" i="13"/>
  <c r="AC385" i="13"/>
  <c r="AC386" i="13"/>
  <c r="AC387" i="13"/>
  <c r="AC388" i="13"/>
  <c r="AC389" i="13"/>
  <c r="AC390" i="13"/>
  <c r="AC391" i="13"/>
  <c r="AC392" i="13"/>
  <c r="AC393" i="13"/>
  <c r="AC394" i="13"/>
  <c r="AC395" i="13"/>
  <c r="AC396" i="13"/>
  <c r="AC397" i="13"/>
  <c r="AC398" i="13"/>
  <c r="AC399" i="13"/>
  <c r="AC400" i="13"/>
  <c r="AC401" i="13"/>
  <c r="AC402" i="13"/>
  <c r="AC403" i="13"/>
  <c r="AC404" i="13"/>
  <c r="AC405" i="13"/>
  <c r="AC406" i="13"/>
  <c r="AC407" i="13"/>
  <c r="AC408" i="13"/>
  <c r="AC409" i="13"/>
  <c r="AC410" i="13"/>
  <c r="AC411" i="13"/>
  <c r="AC412" i="13"/>
  <c r="AC413" i="13"/>
  <c r="AC414" i="13"/>
  <c r="AC415" i="13"/>
  <c r="AC416" i="13"/>
  <c r="AC417" i="13"/>
  <c r="AC418" i="13"/>
  <c r="AC419" i="13"/>
  <c r="AC420" i="13"/>
  <c r="AC421" i="13"/>
  <c r="AC422" i="13"/>
  <c r="AC423" i="13"/>
  <c r="AC424" i="13"/>
  <c r="AC425" i="13"/>
  <c r="AC426" i="13"/>
  <c r="AC427" i="13"/>
  <c r="AC428" i="13"/>
  <c r="AC429" i="13"/>
  <c r="AC430" i="13"/>
  <c r="AC431" i="13"/>
  <c r="AC432" i="13"/>
  <c r="AC433" i="13"/>
  <c r="AC434" i="13"/>
  <c r="AC435" i="13"/>
  <c r="AC436" i="13"/>
  <c r="AC437" i="13"/>
  <c r="AC438" i="13"/>
  <c r="AC439" i="13"/>
  <c r="AC440" i="13"/>
  <c r="AC441" i="13"/>
  <c r="AC442" i="13"/>
  <c r="AC443" i="13"/>
  <c r="AC444" i="13"/>
  <c r="AC445" i="13"/>
  <c r="AC446" i="13"/>
  <c r="AC447" i="13"/>
  <c r="AC448" i="13"/>
  <c r="AC449" i="13"/>
  <c r="AC450" i="13"/>
  <c r="AC451" i="13"/>
  <c r="AC452" i="13"/>
  <c r="AC453" i="13"/>
  <c r="AC454" i="13"/>
  <c r="AC455" i="13"/>
  <c r="AC456" i="13"/>
  <c r="AC457" i="13"/>
  <c r="AC458" i="13"/>
  <c r="AC459" i="13"/>
  <c r="AC460" i="13"/>
  <c r="AC461" i="13"/>
  <c r="AC462" i="13"/>
  <c r="AC463" i="13"/>
  <c r="AC464" i="13"/>
  <c r="AC465" i="13"/>
  <c r="AC466" i="13"/>
  <c r="AC467" i="13"/>
  <c r="AC468" i="13"/>
  <c r="AC469" i="13"/>
  <c r="AC470" i="13"/>
  <c r="AC471" i="13"/>
  <c r="AC472" i="13"/>
  <c r="AC473" i="13"/>
  <c r="AC474" i="13"/>
  <c r="AC475" i="13"/>
  <c r="AC476" i="13"/>
  <c r="AC477" i="13"/>
  <c r="AC478" i="13"/>
  <c r="AC479" i="13"/>
  <c r="AC480" i="13"/>
  <c r="AC481" i="13"/>
  <c r="AC482" i="13"/>
  <c r="AC483" i="13"/>
  <c r="AC484" i="13"/>
  <c r="AC485" i="13"/>
  <c r="AC486" i="13"/>
  <c r="AC487" i="13"/>
  <c r="AC488" i="13"/>
  <c r="AC489" i="13"/>
  <c r="AC490" i="13"/>
  <c r="AC491" i="13"/>
  <c r="AC492" i="13"/>
  <c r="AC493" i="13"/>
  <c r="AC494" i="13"/>
  <c r="AC495" i="13"/>
  <c r="AC496" i="13"/>
  <c r="AC497" i="13"/>
  <c r="AC498" i="13"/>
  <c r="AC499" i="13"/>
  <c r="AC500" i="13"/>
  <c r="AC501" i="13"/>
  <c r="AC502" i="13"/>
  <c r="AC503" i="13"/>
  <c r="AC504" i="13"/>
  <c r="AC505" i="13"/>
  <c r="AC506" i="13"/>
  <c r="AC507" i="13"/>
  <c r="AC508" i="13"/>
  <c r="AC509" i="13"/>
  <c r="AC510" i="13"/>
  <c r="AC511" i="13"/>
  <c r="AC512" i="13"/>
  <c r="AC513" i="13"/>
  <c r="AC514" i="13"/>
  <c r="AC515" i="13"/>
  <c r="AC516" i="13"/>
  <c r="AC517" i="13"/>
  <c r="AC518" i="13"/>
  <c r="AC519" i="13"/>
  <c r="AC520" i="13"/>
  <c r="AC521" i="13"/>
  <c r="AC522" i="13"/>
  <c r="AC523" i="13"/>
  <c r="AC524" i="13"/>
  <c r="AC525" i="13"/>
  <c r="AC526" i="13"/>
  <c r="AC527" i="13"/>
  <c r="AC528" i="13"/>
  <c r="AC529" i="13"/>
  <c r="AC530" i="13"/>
  <c r="AC531" i="13"/>
  <c r="AC532" i="13"/>
  <c r="AC533" i="13"/>
  <c r="AC534" i="13"/>
  <c r="AC535" i="13"/>
  <c r="AC536" i="13"/>
  <c r="AC537" i="13"/>
  <c r="AC538" i="13"/>
  <c r="AC539" i="13"/>
  <c r="AC540" i="13"/>
  <c r="AC541" i="13"/>
  <c r="AC542" i="13"/>
  <c r="AC543" i="13"/>
  <c r="AC544" i="13"/>
  <c r="AC545" i="13"/>
  <c r="AC546" i="13"/>
  <c r="AC547" i="13"/>
  <c r="AC548" i="13"/>
  <c r="AC549" i="13"/>
  <c r="AC550" i="13"/>
  <c r="AC551" i="13"/>
  <c r="AC552" i="13"/>
  <c r="AC553" i="13"/>
  <c r="AC554" i="13"/>
  <c r="AC555" i="13"/>
  <c r="AC556" i="13"/>
  <c r="AC557" i="13"/>
  <c r="AC558" i="13"/>
  <c r="AC559" i="13"/>
  <c r="AC560" i="13"/>
  <c r="AC561" i="13"/>
  <c r="AC562" i="13"/>
  <c r="AC563" i="13"/>
  <c r="AC564" i="13"/>
  <c r="AC565" i="13"/>
  <c r="AC566" i="13"/>
  <c r="AC567" i="13"/>
  <c r="AC568" i="13"/>
  <c r="AC569" i="13"/>
  <c r="AC570" i="13"/>
  <c r="AC571" i="13"/>
  <c r="AC572" i="13"/>
  <c r="AC573" i="13"/>
  <c r="AC574" i="13"/>
  <c r="AC575" i="13"/>
  <c r="AC576" i="13"/>
  <c r="AC577" i="13"/>
  <c r="AC578" i="13"/>
  <c r="AC579" i="13"/>
  <c r="AC580" i="13"/>
  <c r="AC581" i="13"/>
  <c r="AC582" i="13"/>
  <c r="AC583" i="13"/>
  <c r="AC584" i="13"/>
  <c r="AC585" i="13"/>
  <c r="AC586" i="13"/>
  <c r="AC587" i="13"/>
  <c r="AC588" i="13"/>
  <c r="AC589" i="13"/>
  <c r="AC590" i="13"/>
  <c r="AC591" i="13"/>
  <c r="AC592" i="13"/>
  <c r="AC593" i="13"/>
  <c r="AC594" i="13"/>
  <c r="AC595" i="13"/>
  <c r="AC596" i="13"/>
  <c r="AC597" i="13"/>
  <c r="AC598" i="13"/>
  <c r="AC599" i="13"/>
  <c r="AC600" i="13"/>
  <c r="AC601" i="13"/>
  <c r="AC602" i="13"/>
  <c r="AC603" i="13"/>
  <c r="AC604" i="13"/>
  <c r="AC605" i="13"/>
  <c r="AC606" i="13"/>
  <c r="AC607" i="13"/>
  <c r="AC608" i="13"/>
  <c r="AC609" i="13"/>
  <c r="AC610" i="13"/>
  <c r="AC611" i="13"/>
  <c r="AC612" i="13"/>
  <c r="AC613" i="13"/>
  <c r="AC614" i="13"/>
  <c r="AC615" i="13"/>
  <c r="AC616" i="13"/>
  <c r="AC617" i="13"/>
  <c r="AC618" i="13"/>
  <c r="AC619" i="13"/>
  <c r="AC620" i="13"/>
  <c r="AC621" i="13"/>
  <c r="AC622" i="13"/>
  <c r="AC623" i="13"/>
  <c r="AC624" i="13"/>
  <c r="AC625" i="13"/>
  <c r="AC626" i="13"/>
  <c r="AC627" i="13"/>
  <c r="AC628" i="13"/>
  <c r="AC629" i="13"/>
  <c r="AC630" i="13"/>
  <c r="AC631" i="13"/>
  <c r="AC632" i="13"/>
  <c r="AC633" i="13"/>
  <c r="AC634" i="13"/>
  <c r="AC635" i="13"/>
  <c r="AC636" i="13"/>
  <c r="AC637" i="13"/>
  <c r="AC638" i="13"/>
  <c r="AC639" i="13"/>
  <c r="AC640" i="13"/>
  <c r="AC641" i="13"/>
  <c r="AC642" i="13"/>
  <c r="AC643" i="13"/>
  <c r="AC644" i="13"/>
  <c r="AC645" i="13"/>
  <c r="AC646" i="13"/>
  <c r="AC647" i="13"/>
  <c r="AC648" i="13"/>
  <c r="AC649" i="13"/>
  <c r="AC650" i="13"/>
  <c r="AC651" i="13"/>
  <c r="AC652" i="13"/>
  <c r="AC653" i="13"/>
  <c r="AC654" i="13"/>
  <c r="AC655" i="13"/>
  <c r="AC656" i="13"/>
  <c r="AC657" i="13"/>
  <c r="AC658" i="13"/>
  <c r="AC659" i="13"/>
  <c r="AC660" i="13"/>
  <c r="AC661" i="13"/>
  <c r="AC662" i="13"/>
  <c r="AC663" i="13"/>
  <c r="AC664" i="13"/>
  <c r="AC665" i="13"/>
  <c r="AC666" i="13"/>
  <c r="AC667" i="13"/>
  <c r="AC668" i="13"/>
  <c r="AC669" i="13"/>
  <c r="AC670" i="13"/>
  <c r="AC671" i="13"/>
  <c r="AC672" i="13"/>
  <c r="AC673" i="13"/>
  <c r="AC674" i="13"/>
  <c r="AC675" i="13"/>
  <c r="AC676" i="13"/>
  <c r="AC677" i="13"/>
  <c r="AC678" i="13"/>
  <c r="AC679" i="13"/>
  <c r="AC680" i="13"/>
  <c r="AC681" i="13"/>
  <c r="AC682" i="13"/>
  <c r="AC683" i="13"/>
  <c r="AC684" i="13"/>
  <c r="AC685" i="13"/>
  <c r="AC686" i="13"/>
  <c r="AC687" i="13"/>
  <c r="AC688" i="13"/>
  <c r="AC689" i="13"/>
  <c r="AC690" i="13"/>
  <c r="AC691" i="13"/>
  <c r="AC692" i="13"/>
  <c r="AC693" i="13"/>
  <c r="AC694" i="13"/>
  <c r="AC695" i="13"/>
  <c r="AC696" i="13"/>
  <c r="AC697" i="13"/>
  <c r="AC698" i="13"/>
  <c r="AC699" i="13"/>
  <c r="AC700" i="13"/>
  <c r="AC701" i="13"/>
  <c r="AC702" i="13"/>
  <c r="AC703" i="13"/>
  <c r="AC704" i="13"/>
  <c r="AC705" i="13"/>
  <c r="AC706" i="13"/>
  <c r="AC707" i="13"/>
  <c r="AC708" i="13"/>
  <c r="AC709" i="13"/>
  <c r="AC710" i="13"/>
  <c r="AC711" i="13"/>
  <c r="AC712" i="13"/>
  <c r="AC713" i="13"/>
  <c r="AC714" i="13"/>
  <c r="AC715" i="13"/>
  <c r="AC716" i="13"/>
  <c r="AC717" i="13"/>
  <c r="AC718" i="13"/>
  <c r="AC719" i="13"/>
  <c r="AC720" i="13"/>
  <c r="AC721" i="13"/>
  <c r="AC722" i="13"/>
  <c r="AC723" i="13"/>
  <c r="AC724" i="13"/>
  <c r="AC725" i="13"/>
  <c r="AC726" i="13"/>
  <c r="AC727" i="13"/>
  <c r="AC728" i="13"/>
  <c r="AC729" i="13"/>
  <c r="AC730" i="13"/>
  <c r="AC731" i="13"/>
  <c r="AC732" i="13"/>
  <c r="AC733" i="13"/>
  <c r="AC734" i="13"/>
  <c r="AC735" i="13"/>
  <c r="AC736" i="13"/>
  <c r="AC737" i="13"/>
  <c r="AC738" i="13"/>
  <c r="AC739" i="13"/>
  <c r="AC740" i="13"/>
  <c r="AC741" i="13"/>
  <c r="AC742" i="13"/>
  <c r="AC743" i="13"/>
  <c r="AC744" i="13"/>
  <c r="AC745" i="13"/>
  <c r="AC746" i="13"/>
  <c r="AC747" i="13"/>
  <c r="AC748" i="13"/>
  <c r="AC749" i="13"/>
  <c r="AC750" i="13"/>
  <c r="AC751" i="13"/>
  <c r="AC752" i="13"/>
  <c r="AC753" i="13"/>
  <c r="AC754" i="13"/>
  <c r="AC755" i="13"/>
  <c r="AC756" i="13"/>
  <c r="AC757" i="13"/>
  <c r="AC758" i="13"/>
  <c r="AC759" i="13"/>
  <c r="AC760" i="13"/>
  <c r="AC761" i="13"/>
  <c r="AC762" i="13"/>
  <c r="AC763" i="13"/>
  <c r="AC764" i="13"/>
  <c r="AC765" i="13"/>
  <c r="AC766" i="13"/>
  <c r="AC767" i="13"/>
  <c r="AC768" i="13"/>
  <c r="AC769" i="13"/>
  <c r="AC770" i="13"/>
  <c r="AC771" i="13"/>
  <c r="AC772" i="13"/>
  <c r="AC773" i="13"/>
  <c r="AC774" i="13"/>
  <c r="AC775" i="13"/>
  <c r="AC776" i="13"/>
  <c r="AC777" i="13"/>
  <c r="AC778" i="13"/>
  <c r="AC779" i="13"/>
  <c r="AC780" i="13"/>
  <c r="AC781" i="13"/>
  <c r="AC782" i="13"/>
  <c r="AC783" i="13"/>
  <c r="AC784" i="13"/>
  <c r="AC785" i="13"/>
  <c r="AC786" i="13"/>
  <c r="AC787" i="13"/>
  <c r="AC788" i="13"/>
  <c r="AC789" i="13"/>
  <c r="AC790" i="13"/>
  <c r="AC791" i="13"/>
  <c r="AC792" i="13"/>
  <c r="AC793" i="13"/>
  <c r="AC794" i="13"/>
  <c r="AC795" i="13"/>
  <c r="AC796" i="13"/>
  <c r="AC797" i="13"/>
  <c r="AC798" i="13"/>
  <c r="AC799" i="13"/>
  <c r="AC800" i="13"/>
  <c r="AC801" i="13"/>
  <c r="AC802" i="13"/>
  <c r="AC803" i="13"/>
  <c r="AC804" i="13"/>
  <c r="AC805" i="13"/>
  <c r="AC806" i="13"/>
  <c r="AC807" i="13"/>
  <c r="AC808" i="13"/>
  <c r="AC809" i="13"/>
  <c r="AC810" i="13"/>
  <c r="AC811" i="13"/>
  <c r="AC812" i="13"/>
  <c r="AC813" i="13"/>
  <c r="AC814" i="13"/>
  <c r="AC815" i="13"/>
  <c r="AC816" i="13"/>
  <c r="AC817" i="13"/>
  <c r="AC818" i="13"/>
  <c r="AC819" i="13"/>
  <c r="AC820" i="13"/>
  <c r="AC821" i="13"/>
  <c r="AC822" i="13"/>
  <c r="AC823" i="13"/>
  <c r="AC824" i="13"/>
  <c r="AC825" i="13"/>
  <c r="AC826" i="13"/>
  <c r="AC827" i="13"/>
  <c r="AC828" i="13"/>
  <c r="AC829" i="13"/>
  <c r="AC830" i="13"/>
  <c r="AC831" i="13"/>
  <c r="AC832" i="13"/>
  <c r="AC833" i="13"/>
  <c r="AC834" i="13"/>
  <c r="AC835" i="13"/>
  <c r="AC836" i="13"/>
  <c r="AC837" i="13"/>
  <c r="AC838" i="13"/>
  <c r="AC839" i="13"/>
  <c r="AC840" i="13"/>
  <c r="AC841" i="13"/>
  <c r="AC842" i="13"/>
  <c r="AC843" i="13"/>
  <c r="AC844" i="13"/>
  <c r="AC845" i="13"/>
  <c r="AC846" i="13"/>
  <c r="AC847" i="13"/>
  <c r="AC848" i="13"/>
  <c r="AC849" i="13"/>
  <c r="AC850" i="13"/>
  <c r="AC851" i="13"/>
  <c r="AC852" i="13"/>
  <c r="AC853" i="13"/>
  <c r="AC854" i="13"/>
  <c r="AC855" i="13"/>
  <c r="AC856" i="13"/>
  <c r="AC857" i="13"/>
  <c r="AC858" i="13"/>
  <c r="AC859" i="13"/>
  <c r="AC860" i="13"/>
  <c r="AC861" i="13"/>
  <c r="AC862" i="13"/>
  <c r="AC863" i="13"/>
  <c r="AC864" i="13"/>
  <c r="AC865" i="13"/>
  <c r="AC866" i="13"/>
  <c r="AC867" i="13"/>
  <c r="AC868" i="13"/>
  <c r="AC869" i="13"/>
  <c r="AC870" i="13"/>
  <c r="AC871" i="13"/>
  <c r="AC872" i="13"/>
  <c r="AC873" i="13"/>
  <c r="AC874" i="13"/>
  <c r="AC875" i="13"/>
  <c r="AC876" i="13"/>
  <c r="AC877" i="13"/>
  <c r="AC878" i="13"/>
  <c r="AC879" i="13"/>
  <c r="AC880" i="13"/>
  <c r="AC881" i="13"/>
  <c r="AC882" i="13"/>
  <c r="AC883" i="13"/>
  <c r="AC884" i="13"/>
  <c r="AC885" i="13"/>
  <c r="AC886" i="13"/>
  <c r="AC887" i="13"/>
  <c r="AC888" i="13"/>
  <c r="AC889" i="13"/>
  <c r="AC890" i="13"/>
  <c r="AC891" i="13"/>
  <c r="AC892" i="13"/>
  <c r="AC893" i="13"/>
  <c r="AC894" i="13"/>
  <c r="AC895" i="13"/>
  <c r="AC896" i="13"/>
  <c r="AC897" i="13"/>
  <c r="AC898" i="13"/>
  <c r="AC899" i="13"/>
  <c r="AC900" i="13"/>
  <c r="AC901" i="13"/>
  <c r="AC902" i="13"/>
  <c r="AC903" i="13"/>
  <c r="AC904" i="13"/>
  <c r="AC905" i="13"/>
  <c r="AC906" i="13"/>
  <c r="AC907" i="13"/>
  <c r="AC908" i="13"/>
  <c r="AC909" i="13"/>
  <c r="AC910" i="13"/>
  <c r="AC911" i="13"/>
  <c r="AC912" i="13"/>
  <c r="AC913" i="13"/>
  <c r="AC914" i="13"/>
  <c r="AC915" i="13"/>
  <c r="AC916" i="13"/>
  <c r="AC917" i="13"/>
  <c r="AC918" i="13"/>
  <c r="AC919" i="13"/>
  <c r="AC920" i="13"/>
  <c r="AC921" i="13"/>
  <c r="AC922" i="13"/>
  <c r="AC923" i="13"/>
  <c r="AC924" i="13"/>
  <c r="AC925" i="13"/>
  <c r="AC926" i="13"/>
  <c r="AC927" i="13"/>
  <c r="AC928" i="13"/>
  <c r="AC929" i="13"/>
  <c r="AC930" i="13"/>
  <c r="AC931" i="13"/>
  <c r="AC932" i="13"/>
  <c r="AC933" i="13"/>
  <c r="AC934" i="13"/>
  <c r="AC935" i="13"/>
  <c r="AC936" i="13"/>
  <c r="AC937" i="13"/>
  <c r="AC938" i="13"/>
  <c r="AC939" i="13"/>
  <c r="AC940" i="13"/>
  <c r="AC941" i="13"/>
  <c r="AC942" i="13"/>
  <c r="AC943" i="13"/>
  <c r="AC944" i="13"/>
  <c r="AC945" i="13"/>
  <c r="AC946" i="13"/>
  <c r="AC947" i="13"/>
  <c r="AC948" i="13"/>
  <c r="AC949" i="13"/>
  <c r="AC950" i="13"/>
  <c r="AC951" i="13"/>
  <c r="AC952" i="13"/>
  <c r="AC953" i="13"/>
  <c r="AC954" i="13"/>
  <c r="AC955" i="13"/>
  <c r="AC956" i="13"/>
  <c r="AC957" i="13"/>
  <c r="AC958" i="13"/>
  <c r="AC959" i="13"/>
  <c r="AC960" i="13"/>
  <c r="AC961" i="13"/>
  <c r="AC962" i="13"/>
  <c r="AC963" i="13"/>
  <c r="AC964" i="13"/>
  <c r="AC965" i="13"/>
  <c r="AC966" i="13"/>
  <c r="AC967" i="13"/>
  <c r="AC968" i="13"/>
  <c r="AC969" i="13"/>
  <c r="AC970" i="13"/>
  <c r="AC971" i="13"/>
  <c r="AC972" i="13"/>
  <c r="AC973" i="13"/>
  <c r="AC974" i="13"/>
  <c r="AC975" i="13"/>
  <c r="AC976" i="13"/>
  <c r="AC977" i="13"/>
  <c r="AC978" i="13"/>
  <c r="AC979" i="13"/>
  <c r="AC980" i="13"/>
  <c r="AC981" i="13"/>
  <c r="AC982" i="13"/>
  <c r="AC983" i="13"/>
  <c r="AC984" i="13"/>
  <c r="AC985" i="13"/>
  <c r="AC986" i="13"/>
  <c r="AC987" i="13"/>
  <c r="AC988" i="13"/>
  <c r="AC989" i="13"/>
  <c r="AC990" i="13"/>
  <c r="AC991" i="13"/>
  <c r="AC992" i="13"/>
  <c r="AC993" i="13"/>
  <c r="AC994" i="13"/>
  <c r="AC995" i="13"/>
  <c r="AC996" i="13"/>
  <c r="AC997" i="13"/>
  <c r="AC998" i="13"/>
  <c r="AC999" i="13"/>
  <c r="AC1000" i="13"/>
  <c r="AC1001" i="13"/>
  <c r="AC1002" i="13"/>
  <c r="AC1003" i="13"/>
  <c r="AC1004" i="13"/>
  <c r="AC1005" i="13"/>
  <c r="AC1006" i="13"/>
  <c r="AC1007" i="13"/>
  <c r="AC1008" i="13"/>
  <c r="AC1009" i="13"/>
  <c r="AC1010" i="13"/>
  <c r="AC1011" i="13"/>
  <c r="AC1012" i="13"/>
  <c r="AC1013" i="13"/>
  <c r="AC1014" i="13"/>
  <c r="AC1015" i="13"/>
  <c r="AC1016" i="13"/>
  <c r="AC1017" i="13"/>
  <c r="AC1018" i="13"/>
  <c r="AC1019" i="13"/>
  <c r="AC1020" i="13"/>
  <c r="AC1021" i="13"/>
  <c r="AC1022" i="13"/>
  <c r="AC1023" i="13"/>
  <c r="AC1024" i="13"/>
  <c r="AC1025" i="13"/>
  <c r="AC1026" i="13"/>
  <c r="AC1027" i="13"/>
  <c r="AC1028" i="13"/>
  <c r="AC1029" i="13"/>
  <c r="AC1030" i="13"/>
  <c r="AC1031" i="13"/>
  <c r="AC1032" i="13"/>
  <c r="AC1033" i="13"/>
  <c r="AC1034" i="13"/>
  <c r="AC1035" i="13"/>
  <c r="AC1036" i="13"/>
  <c r="AC1037" i="13"/>
  <c r="AC1038" i="13"/>
  <c r="AC1039" i="13"/>
  <c r="AC1040" i="13"/>
  <c r="AC1041" i="13"/>
  <c r="AC1042" i="13"/>
  <c r="AC1043" i="13"/>
  <c r="AC1044" i="13"/>
  <c r="AC1045" i="13"/>
  <c r="AC1046" i="13"/>
  <c r="AC1047" i="13"/>
  <c r="AC1048" i="13"/>
  <c r="AC1049" i="13"/>
  <c r="AC1050" i="13"/>
  <c r="AC1051" i="13"/>
  <c r="AC1052" i="13"/>
  <c r="AC1053" i="13"/>
  <c r="AC1054" i="13"/>
  <c r="AC1055" i="13"/>
  <c r="AC1056" i="13"/>
  <c r="AC1057" i="13"/>
  <c r="AC1058" i="13"/>
  <c r="AC1059" i="13"/>
  <c r="AC1060" i="13"/>
  <c r="AC1061" i="13"/>
  <c r="AC1062" i="13"/>
  <c r="AC1063" i="13"/>
  <c r="AC1064" i="13"/>
  <c r="AC1065" i="13"/>
  <c r="AC1066" i="13"/>
  <c r="AC1067" i="13"/>
  <c r="AC1068" i="13"/>
  <c r="AC1069" i="13"/>
  <c r="AC1070" i="13"/>
  <c r="AC1071" i="13"/>
  <c r="AC1072" i="13"/>
  <c r="AC1073" i="13"/>
  <c r="AC1074" i="13"/>
  <c r="AC1075" i="13"/>
  <c r="AC1076" i="13"/>
  <c r="AC1077" i="13"/>
  <c r="AC1078" i="13"/>
  <c r="AC1079" i="13"/>
  <c r="AC1080" i="13"/>
  <c r="AC1081" i="13"/>
  <c r="AC1082" i="13"/>
  <c r="AC1083" i="13"/>
  <c r="AC1084" i="13"/>
  <c r="AC1085" i="13"/>
  <c r="AC1086" i="13"/>
  <c r="AC1087" i="13"/>
  <c r="AC1088" i="13"/>
  <c r="AC1089" i="13"/>
  <c r="AC1090" i="13"/>
  <c r="AC1091" i="13"/>
  <c r="AC1092" i="13"/>
  <c r="AC1093" i="13"/>
  <c r="AC1094" i="13"/>
  <c r="AC1095" i="13"/>
  <c r="AC1096" i="13"/>
  <c r="AC1097" i="13"/>
  <c r="AC1098" i="13"/>
  <c r="AC1099" i="13"/>
  <c r="AC1100" i="13"/>
  <c r="AC1101" i="13"/>
  <c r="AC1102" i="13"/>
  <c r="AC1103" i="13"/>
  <c r="AC1104" i="13"/>
  <c r="AC1105" i="13"/>
  <c r="AC1106" i="13"/>
  <c r="AC1107" i="13"/>
  <c r="AC1108" i="13"/>
  <c r="AC1109" i="13"/>
  <c r="AC1110" i="13"/>
  <c r="AC1111" i="13"/>
  <c r="AC1112" i="13"/>
  <c r="AC1113" i="13"/>
  <c r="AC1114" i="13"/>
  <c r="AC1115" i="13"/>
  <c r="AC1116" i="13"/>
  <c r="AC1117" i="13"/>
  <c r="AC1118" i="13"/>
  <c r="AC1119" i="13"/>
  <c r="AC1120" i="13"/>
  <c r="AC1121" i="13"/>
  <c r="AC1122" i="13"/>
  <c r="AC1123" i="13"/>
  <c r="AC1124" i="13"/>
  <c r="AC1125" i="13"/>
  <c r="AC1126" i="13"/>
  <c r="AC1127" i="13"/>
  <c r="AC1128" i="13"/>
  <c r="AC1129" i="13"/>
  <c r="AC1130" i="13"/>
  <c r="AC1131" i="13"/>
  <c r="AC1132" i="13"/>
  <c r="AC1133" i="13"/>
  <c r="AC1134" i="13"/>
  <c r="AC1135" i="13"/>
  <c r="AC1136" i="13"/>
  <c r="AC1137" i="13"/>
  <c r="AC1138" i="13"/>
  <c r="AC1139" i="13"/>
  <c r="AC1140" i="13"/>
  <c r="AC1141" i="13"/>
  <c r="AC1142" i="13"/>
  <c r="AC1143" i="13"/>
  <c r="AC1144" i="13"/>
  <c r="AC1145" i="13"/>
  <c r="AC1146" i="13"/>
  <c r="AC1147" i="13"/>
  <c r="AC1148" i="13"/>
  <c r="AC1149" i="13"/>
  <c r="AC1150" i="13"/>
  <c r="AC1151" i="13"/>
  <c r="AC1152" i="13"/>
  <c r="AC1153" i="13"/>
  <c r="AC1154" i="13"/>
  <c r="AC1155" i="13"/>
  <c r="AC1156" i="13"/>
  <c r="AC1157" i="13"/>
  <c r="AC1158" i="13"/>
  <c r="AC1159" i="13"/>
  <c r="AC1160" i="13"/>
  <c r="AC1161" i="13"/>
  <c r="AC1162" i="13"/>
  <c r="AC1163" i="13"/>
  <c r="AC1164" i="13"/>
  <c r="AC1165" i="13"/>
  <c r="AC1166" i="13"/>
  <c r="AC1167" i="13"/>
  <c r="AC1168" i="13"/>
  <c r="AC1169" i="13"/>
  <c r="AC1170" i="13"/>
  <c r="AC1171" i="13"/>
  <c r="AC1172" i="13"/>
  <c r="AC1173" i="13"/>
  <c r="AC1174" i="13"/>
  <c r="AC1175" i="13"/>
  <c r="AC1176" i="13"/>
  <c r="AC1177" i="13"/>
  <c r="AC1178" i="13"/>
  <c r="AC1179" i="13"/>
  <c r="AC1180" i="13"/>
  <c r="AC1181" i="13"/>
  <c r="AC1182" i="13"/>
  <c r="AC1183" i="13"/>
  <c r="AC1184" i="13"/>
  <c r="AC1185" i="13"/>
  <c r="AC1186" i="13"/>
  <c r="AC1187" i="13"/>
  <c r="AC1188" i="13"/>
  <c r="AC1189" i="13"/>
  <c r="AC1190" i="13"/>
  <c r="AC1191" i="13"/>
  <c r="AC1192" i="13"/>
  <c r="AC1193" i="13"/>
  <c r="AC1194" i="13"/>
  <c r="AC1195" i="13"/>
  <c r="AC1196" i="13"/>
  <c r="AC1197" i="13"/>
  <c r="AC1198" i="13"/>
  <c r="AC1199" i="13"/>
  <c r="AC1200" i="13"/>
  <c r="AC1201" i="13"/>
  <c r="AC1202" i="13"/>
  <c r="AC1203" i="13"/>
  <c r="AC1204" i="13"/>
  <c r="AC1205" i="13"/>
  <c r="AC1206" i="13"/>
  <c r="AC1207" i="13"/>
  <c r="AC1208" i="13"/>
  <c r="AC1209" i="13"/>
  <c r="AC1210" i="13"/>
  <c r="AC1211" i="13"/>
  <c r="AC1212" i="13"/>
  <c r="AC1213" i="13"/>
  <c r="AC1214" i="13"/>
  <c r="AC1215" i="13"/>
  <c r="AC1216" i="13"/>
  <c r="AC1217" i="13"/>
  <c r="AC1218" i="13"/>
  <c r="AC1219" i="13"/>
  <c r="AC1220" i="13"/>
  <c r="AC1221" i="13"/>
  <c r="AC1222" i="13"/>
  <c r="AC1223" i="13"/>
  <c r="AC1224" i="13"/>
  <c r="AC1225" i="13"/>
  <c r="AC1226" i="13"/>
  <c r="AC1227" i="13"/>
  <c r="AC1228" i="13"/>
  <c r="AC1229" i="13"/>
  <c r="AC1230" i="13"/>
  <c r="AC1231" i="13"/>
  <c r="AC1232" i="13"/>
  <c r="AC1233" i="13"/>
  <c r="AC1234" i="13"/>
  <c r="AC1235" i="13"/>
  <c r="AC1236" i="13"/>
  <c r="AC1237" i="13"/>
  <c r="AC1238" i="13"/>
  <c r="AC1239" i="13"/>
  <c r="AC1240" i="13"/>
  <c r="AC1241" i="13"/>
  <c r="AC1242" i="13"/>
  <c r="AC1243" i="13"/>
  <c r="AC1244" i="13"/>
  <c r="AC1245" i="13"/>
  <c r="AC1246" i="13"/>
  <c r="AC1247" i="13"/>
  <c r="AC1248" i="13"/>
  <c r="AC1249" i="13"/>
  <c r="AC1250" i="13"/>
  <c r="AC1251" i="13"/>
  <c r="AC1252" i="13"/>
  <c r="AC1253" i="13"/>
  <c r="AC1254" i="13"/>
  <c r="AC1255" i="13"/>
  <c r="AC1256" i="13"/>
  <c r="AC1257" i="13"/>
  <c r="AC1258" i="13"/>
  <c r="AC1259" i="13"/>
  <c r="AC1260" i="13"/>
  <c r="AC1261" i="13"/>
  <c r="AC1262" i="13"/>
  <c r="AC1263" i="13"/>
  <c r="AC1264" i="13"/>
  <c r="AC1265" i="13"/>
  <c r="AC1266" i="13"/>
  <c r="AC1267" i="13"/>
  <c r="AC1268" i="13"/>
  <c r="AC1269" i="13"/>
  <c r="AC1270" i="13"/>
  <c r="AC1271" i="13"/>
  <c r="AC1272" i="13"/>
  <c r="AC1273" i="13"/>
  <c r="AC1274" i="13"/>
  <c r="AC1275" i="13"/>
  <c r="AC1276" i="13"/>
  <c r="AC1277" i="13"/>
  <c r="AC1278" i="13"/>
  <c r="AC1279" i="13"/>
  <c r="AC1280" i="13"/>
  <c r="AC1281" i="13"/>
  <c r="AC1282" i="13"/>
  <c r="AC1283" i="13"/>
  <c r="AC1284" i="13"/>
  <c r="AC1285" i="13"/>
  <c r="AC1286" i="13"/>
  <c r="AC1287" i="13"/>
  <c r="AC1288" i="13"/>
  <c r="AC1289" i="13"/>
  <c r="AC1290" i="13"/>
  <c r="AC1291" i="13"/>
  <c r="AC1292" i="13"/>
  <c r="AC1293" i="13"/>
  <c r="AC1294" i="13"/>
  <c r="AC1295" i="13"/>
  <c r="AC1296" i="13"/>
  <c r="AC1297" i="13"/>
  <c r="AC1298" i="13"/>
  <c r="AC1299" i="13"/>
  <c r="AC1300" i="13"/>
  <c r="AC1301" i="13"/>
  <c r="AC1302" i="13"/>
  <c r="AC1303" i="13"/>
  <c r="AC1304" i="13"/>
  <c r="AC1305" i="13"/>
  <c r="AC1306" i="13"/>
  <c r="AC1307" i="13"/>
  <c r="AC1308" i="13"/>
  <c r="AC1309" i="13"/>
  <c r="AC1310" i="13"/>
  <c r="AC1311" i="13"/>
  <c r="AC1312" i="13"/>
  <c r="AC1313" i="13"/>
  <c r="AC1314" i="13"/>
  <c r="AC1315" i="13"/>
  <c r="AC1316" i="13"/>
  <c r="AC1317" i="13"/>
  <c r="AC1318" i="13"/>
  <c r="AC1319" i="13"/>
  <c r="AC1320" i="13"/>
  <c r="AC1321" i="13"/>
  <c r="AC1322" i="13"/>
  <c r="AC1323" i="13"/>
  <c r="AC1324" i="13"/>
  <c r="AC1325" i="13"/>
  <c r="AC1326" i="13"/>
  <c r="AC1327" i="13"/>
  <c r="AC1328" i="13"/>
  <c r="AC1329" i="13"/>
  <c r="AC1330" i="13"/>
  <c r="AC1331" i="13"/>
  <c r="AC1332" i="13"/>
  <c r="AC1333" i="13"/>
  <c r="AC1334" i="13"/>
  <c r="AC1335" i="13"/>
  <c r="AC1336" i="13"/>
  <c r="AC1337" i="13"/>
  <c r="AC1338" i="13"/>
  <c r="AC1339" i="13"/>
  <c r="AC1340" i="13"/>
  <c r="AC1341" i="13"/>
  <c r="AC1342" i="13"/>
  <c r="AC1343" i="13"/>
  <c r="AC1344" i="13"/>
  <c r="AC1345" i="13"/>
  <c r="AC1346" i="13"/>
  <c r="AC1347" i="13"/>
  <c r="AC1348" i="13"/>
  <c r="AC1349" i="13"/>
  <c r="AC1350" i="13"/>
  <c r="AC1351" i="13"/>
  <c r="AC1352" i="13"/>
  <c r="AC1353" i="13"/>
  <c r="AC1354" i="13"/>
  <c r="AC1355" i="13"/>
  <c r="AC1356" i="13"/>
  <c r="AC1357" i="13"/>
  <c r="AC1358" i="13"/>
  <c r="AC1359" i="13"/>
  <c r="AC1360" i="13"/>
  <c r="AC1361" i="13"/>
  <c r="AD2" i="13"/>
  <c r="AD3" i="13"/>
  <c r="AD4" i="13"/>
  <c r="AD5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D606" i="13"/>
  <c r="AD607" i="13"/>
  <c r="AD608" i="13"/>
  <c r="AD609" i="13"/>
  <c r="AD610" i="13"/>
  <c r="AD611" i="13"/>
  <c r="AD612" i="13"/>
  <c r="AD613" i="13"/>
  <c r="AD614" i="13"/>
  <c r="AD615" i="13"/>
  <c r="AD616" i="13"/>
  <c r="AD617" i="13"/>
  <c r="AD618" i="13"/>
  <c r="AD619" i="13"/>
  <c r="AD620" i="13"/>
  <c r="AD621" i="13"/>
  <c r="AD622" i="13"/>
  <c r="AD623" i="13"/>
  <c r="AD624" i="13"/>
  <c r="AD625" i="13"/>
  <c r="AD626" i="13"/>
  <c r="AD627" i="13"/>
  <c r="AD628" i="13"/>
  <c r="AD629" i="13"/>
  <c r="AD630" i="13"/>
  <c r="AD631" i="13"/>
  <c r="AD632" i="13"/>
  <c r="AD633" i="13"/>
  <c r="AD634" i="13"/>
  <c r="AD635" i="13"/>
  <c r="AD636" i="13"/>
  <c r="AD637" i="13"/>
  <c r="AD638" i="13"/>
  <c r="AD639" i="13"/>
  <c r="AD640" i="13"/>
  <c r="AD641" i="13"/>
  <c r="AD642" i="13"/>
  <c r="AD643" i="13"/>
  <c r="AD644" i="13"/>
  <c r="AD645" i="13"/>
  <c r="AD646" i="13"/>
  <c r="AD647" i="13"/>
  <c r="AD648" i="13"/>
  <c r="AD649" i="13"/>
  <c r="AD650" i="13"/>
  <c r="AD651" i="13"/>
  <c r="AD652" i="13"/>
  <c r="AD653" i="13"/>
  <c r="AD654" i="13"/>
  <c r="AD655" i="13"/>
  <c r="AD656" i="13"/>
  <c r="AD657" i="13"/>
  <c r="AD658" i="13"/>
  <c r="AD659" i="13"/>
  <c r="AD660" i="13"/>
  <c r="AD661" i="13"/>
  <c r="AD662" i="13"/>
  <c r="AD663" i="13"/>
  <c r="AD664" i="13"/>
  <c r="AD665" i="13"/>
  <c r="AD666" i="13"/>
  <c r="AD667" i="13"/>
  <c r="AD668" i="13"/>
  <c r="AD669" i="13"/>
  <c r="AD670" i="13"/>
  <c r="AD671" i="13"/>
  <c r="AD672" i="13"/>
  <c r="AD673" i="13"/>
  <c r="AD674" i="13"/>
  <c r="AD675" i="13"/>
  <c r="AD676" i="13"/>
  <c r="AD677" i="13"/>
  <c r="AD678" i="13"/>
  <c r="AD679" i="13"/>
  <c r="AD680" i="13"/>
  <c r="AD681" i="13"/>
  <c r="AD682" i="13"/>
  <c r="AD683" i="13"/>
  <c r="AD684" i="13"/>
  <c r="AD685" i="13"/>
  <c r="AD686" i="13"/>
  <c r="AD687" i="13"/>
  <c r="AD688" i="13"/>
  <c r="AD689" i="13"/>
  <c r="AD690" i="13"/>
  <c r="AD691" i="13"/>
  <c r="AD692" i="13"/>
  <c r="AD693" i="13"/>
  <c r="AD694" i="13"/>
  <c r="AD695" i="13"/>
  <c r="AD696" i="13"/>
  <c r="AD697" i="13"/>
  <c r="AD698" i="13"/>
  <c r="AD699" i="13"/>
  <c r="AD700" i="13"/>
  <c r="AD701" i="13"/>
  <c r="AD702" i="13"/>
  <c r="AD703" i="13"/>
  <c r="AD704" i="13"/>
  <c r="AD705" i="13"/>
  <c r="AD706" i="13"/>
  <c r="AD707" i="13"/>
  <c r="AD708" i="13"/>
  <c r="AD709" i="13"/>
  <c r="AD710" i="13"/>
  <c r="AD711" i="13"/>
  <c r="AD712" i="13"/>
  <c r="AD713" i="13"/>
  <c r="AD714" i="13"/>
  <c r="AD715" i="13"/>
  <c r="AD716" i="13"/>
  <c r="AD717" i="13"/>
  <c r="AD718" i="13"/>
  <c r="AD719" i="13"/>
  <c r="AD720" i="13"/>
  <c r="AD721" i="13"/>
  <c r="AD722" i="13"/>
  <c r="AD723" i="13"/>
  <c r="AD724" i="13"/>
  <c r="AD725" i="13"/>
  <c r="AD726" i="13"/>
  <c r="AD727" i="13"/>
  <c r="AD728" i="13"/>
  <c r="AD729" i="13"/>
  <c r="AD730" i="13"/>
  <c r="AD731" i="13"/>
  <c r="AD732" i="13"/>
  <c r="AD733" i="13"/>
  <c r="AD734" i="13"/>
  <c r="AD735" i="13"/>
  <c r="AD736" i="13"/>
  <c r="AD737" i="13"/>
  <c r="AD738" i="13"/>
  <c r="AD739" i="13"/>
  <c r="AD740" i="13"/>
  <c r="AD741" i="13"/>
  <c r="AD742" i="13"/>
  <c r="AD743" i="13"/>
  <c r="AD744" i="13"/>
  <c r="AD745" i="13"/>
  <c r="AD746" i="13"/>
  <c r="AD747" i="13"/>
  <c r="AD748" i="13"/>
  <c r="AD749" i="13"/>
  <c r="AD750" i="13"/>
  <c r="AD751" i="13"/>
  <c r="AD752" i="13"/>
  <c r="AD753" i="13"/>
  <c r="AD754" i="13"/>
  <c r="AD755" i="13"/>
  <c r="AD756" i="13"/>
  <c r="AD757" i="13"/>
  <c r="AD758" i="13"/>
  <c r="AD759" i="13"/>
  <c r="AD760" i="13"/>
  <c r="AD761" i="13"/>
  <c r="AD762" i="13"/>
  <c r="AD763" i="13"/>
  <c r="AD764" i="13"/>
  <c r="AD765" i="13"/>
  <c r="AD766" i="13"/>
  <c r="AD767" i="13"/>
  <c r="AD768" i="13"/>
  <c r="AD769" i="13"/>
  <c r="AD770" i="13"/>
  <c r="AD771" i="13"/>
  <c r="AD772" i="13"/>
  <c r="AD773" i="13"/>
  <c r="AD774" i="13"/>
  <c r="AD775" i="13"/>
  <c r="AD776" i="13"/>
  <c r="AD777" i="13"/>
  <c r="AD778" i="13"/>
  <c r="AD779" i="13"/>
  <c r="AD780" i="13"/>
  <c r="AD781" i="13"/>
  <c r="AD782" i="13"/>
  <c r="AD783" i="13"/>
  <c r="AD784" i="13"/>
  <c r="AD785" i="13"/>
  <c r="AD786" i="13"/>
  <c r="AD787" i="13"/>
  <c r="AD788" i="13"/>
  <c r="AD789" i="13"/>
  <c r="AD790" i="13"/>
  <c r="AD791" i="13"/>
  <c r="AD792" i="13"/>
  <c r="AD793" i="13"/>
  <c r="AD794" i="13"/>
  <c r="AD795" i="13"/>
  <c r="AD796" i="13"/>
  <c r="AD797" i="13"/>
  <c r="AD798" i="13"/>
  <c r="AD799" i="13"/>
  <c r="AD800" i="13"/>
  <c r="AD801" i="13"/>
  <c r="AD802" i="13"/>
  <c r="AD803" i="13"/>
  <c r="AD804" i="13"/>
  <c r="AD805" i="13"/>
  <c r="AD806" i="13"/>
  <c r="AD807" i="13"/>
  <c r="AD808" i="13"/>
  <c r="AD809" i="13"/>
  <c r="AD810" i="13"/>
  <c r="AD811" i="13"/>
  <c r="AD812" i="13"/>
  <c r="AD813" i="13"/>
  <c r="AD814" i="13"/>
  <c r="AD815" i="13"/>
  <c r="AD816" i="13"/>
  <c r="AD817" i="13"/>
  <c r="AD818" i="13"/>
  <c r="AD819" i="13"/>
  <c r="AD820" i="13"/>
  <c r="AD821" i="13"/>
  <c r="AD822" i="13"/>
  <c r="AD823" i="13"/>
  <c r="AD824" i="13"/>
  <c r="AD825" i="13"/>
  <c r="AD826" i="13"/>
  <c r="AD827" i="13"/>
  <c r="AD828" i="13"/>
  <c r="AD829" i="13"/>
  <c r="AD830" i="13"/>
  <c r="AD831" i="13"/>
  <c r="AD832" i="13"/>
  <c r="AD833" i="13"/>
  <c r="AD834" i="13"/>
  <c r="AD835" i="13"/>
  <c r="AD836" i="13"/>
  <c r="AD837" i="13"/>
  <c r="AD838" i="13"/>
  <c r="AD839" i="13"/>
  <c r="AD840" i="13"/>
  <c r="AD841" i="13"/>
  <c r="AD842" i="13"/>
  <c r="AD843" i="13"/>
  <c r="AD844" i="13"/>
  <c r="AD845" i="13"/>
  <c r="AD846" i="13"/>
  <c r="AD847" i="13"/>
  <c r="AD848" i="13"/>
  <c r="AD849" i="13"/>
  <c r="AD850" i="13"/>
  <c r="AD851" i="13"/>
  <c r="AD852" i="13"/>
  <c r="AD853" i="13"/>
  <c r="AD854" i="13"/>
  <c r="AD855" i="13"/>
  <c r="AD856" i="13"/>
  <c r="AD857" i="13"/>
  <c r="AD858" i="13"/>
  <c r="AD859" i="13"/>
  <c r="AD860" i="13"/>
  <c r="AD861" i="13"/>
  <c r="AD862" i="13"/>
  <c r="AD863" i="13"/>
  <c r="AD864" i="13"/>
  <c r="AD865" i="13"/>
  <c r="AD866" i="13"/>
  <c r="AD867" i="13"/>
  <c r="AD868" i="13"/>
  <c r="AD869" i="13"/>
  <c r="AD870" i="13"/>
  <c r="AD871" i="13"/>
  <c r="AD872" i="13"/>
  <c r="AD873" i="13"/>
  <c r="AD874" i="13"/>
  <c r="AD875" i="13"/>
  <c r="AD876" i="13"/>
  <c r="AD877" i="13"/>
  <c r="AD878" i="13"/>
  <c r="AD879" i="13"/>
  <c r="AD880" i="13"/>
  <c r="AD881" i="13"/>
  <c r="AD882" i="13"/>
  <c r="AD883" i="13"/>
  <c r="AD884" i="13"/>
  <c r="AD885" i="13"/>
  <c r="AD886" i="13"/>
  <c r="AD887" i="13"/>
  <c r="AD888" i="13"/>
  <c r="AD889" i="13"/>
  <c r="AD890" i="13"/>
  <c r="AD891" i="13"/>
  <c r="AD892" i="13"/>
  <c r="AD893" i="13"/>
  <c r="AD894" i="13"/>
  <c r="AD895" i="13"/>
  <c r="AD896" i="13"/>
  <c r="AD897" i="13"/>
  <c r="AD898" i="13"/>
  <c r="AD899" i="13"/>
  <c r="AD900" i="13"/>
  <c r="AD901" i="13"/>
  <c r="AD902" i="13"/>
  <c r="AD903" i="13"/>
  <c r="AD904" i="13"/>
  <c r="AD905" i="13"/>
  <c r="AD906" i="13"/>
  <c r="AD907" i="13"/>
  <c r="AD908" i="13"/>
  <c r="AD909" i="13"/>
  <c r="AD910" i="13"/>
  <c r="AD911" i="13"/>
  <c r="AD912" i="13"/>
  <c r="AD913" i="13"/>
  <c r="AD914" i="13"/>
  <c r="AD915" i="13"/>
  <c r="AD916" i="13"/>
  <c r="AD917" i="13"/>
  <c r="AD918" i="13"/>
  <c r="AD919" i="13"/>
  <c r="AD920" i="13"/>
  <c r="AD921" i="13"/>
  <c r="AD922" i="13"/>
  <c r="AD923" i="13"/>
  <c r="AD924" i="13"/>
  <c r="AD925" i="13"/>
  <c r="AD926" i="13"/>
  <c r="AD927" i="13"/>
  <c r="AD928" i="13"/>
  <c r="AD929" i="13"/>
  <c r="AD930" i="13"/>
  <c r="AD931" i="13"/>
  <c r="AD932" i="13"/>
  <c r="AD933" i="13"/>
  <c r="AD934" i="13"/>
  <c r="AD935" i="13"/>
  <c r="AD936" i="13"/>
  <c r="AD937" i="13"/>
  <c r="AD938" i="13"/>
  <c r="AD939" i="13"/>
  <c r="AD940" i="13"/>
  <c r="AD941" i="13"/>
  <c r="AD942" i="13"/>
  <c r="AD943" i="13"/>
  <c r="AD944" i="13"/>
  <c r="AD945" i="13"/>
  <c r="AD946" i="13"/>
  <c r="AD947" i="13"/>
  <c r="AD948" i="13"/>
  <c r="AD949" i="13"/>
  <c r="AD950" i="13"/>
  <c r="AD951" i="13"/>
  <c r="AD952" i="13"/>
  <c r="AD953" i="13"/>
  <c r="AD954" i="13"/>
  <c r="AD955" i="13"/>
  <c r="AD956" i="13"/>
  <c r="AD957" i="13"/>
  <c r="AD958" i="13"/>
  <c r="AD959" i="13"/>
  <c r="AD960" i="13"/>
  <c r="AD961" i="13"/>
  <c r="AD962" i="13"/>
  <c r="AD963" i="13"/>
  <c r="AD964" i="13"/>
  <c r="AD965" i="13"/>
  <c r="AD966" i="13"/>
  <c r="AD967" i="13"/>
  <c r="AD968" i="13"/>
  <c r="AD969" i="13"/>
  <c r="AD970" i="13"/>
  <c r="AD971" i="13"/>
  <c r="AD972" i="13"/>
  <c r="AD973" i="13"/>
  <c r="AD974" i="13"/>
  <c r="AD975" i="13"/>
  <c r="AD976" i="13"/>
  <c r="AD977" i="13"/>
  <c r="AD978" i="13"/>
  <c r="AD979" i="13"/>
  <c r="AD980" i="13"/>
  <c r="AD981" i="13"/>
  <c r="AD982" i="13"/>
  <c r="AD983" i="13"/>
  <c r="AD984" i="13"/>
  <c r="AD985" i="13"/>
  <c r="AD986" i="13"/>
  <c r="AD987" i="13"/>
  <c r="AD988" i="13"/>
  <c r="AD989" i="13"/>
  <c r="AD990" i="13"/>
  <c r="AD991" i="13"/>
  <c r="AD992" i="13"/>
  <c r="AD993" i="13"/>
  <c r="AD994" i="13"/>
  <c r="AD995" i="13"/>
  <c r="AD996" i="13"/>
  <c r="AD997" i="13"/>
  <c r="AD998" i="13"/>
  <c r="AD999" i="13"/>
  <c r="AD1000" i="13"/>
  <c r="AD1001" i="13"/>
  <c r="AD1002" i="13"/>
  <c r="AD1003" i="13"/>
  <c r="AD1004" i="13"/>
  <c r="AD1005" i="13"/>
  <c r="AD1006" i="13"/>
  <c r="AD1007" i="13"/>
  <c r="AD1008" i="13"/>
  <c r="AD1009" i="13"/>
  <c r="AD1010" i="13"/>
  <c r="AD1011" i="13"/>
  <c r="AD1012" i="13"/>
  <c r="AD1013" i="13"/>
  <c r="AD1014" i="13"/>
  <c r="AD1015" i="13"/>
  <c r="AD1016" i="13"/>
  <c r="AD1017" i="13"/>
  <c r="AD1018" i="13"/>
  <c r="AD1019" i="13"/>
  <c r="AD1020" i="13"/>
  <c r="AD1021" i="13"/>
  <c r="AD1022" i="13"/>
  <c r="AD1023" i="13"/>
  <c r="AD1024" i="13"/>
  <c r="AD1025" i="13"/>
  <c r="AD1026" i="13"/>
  <c r="AD1027" i="13"/>
  <c r="AD1028" i="13"/>
  <c r="AD1029" i="13"/>
  <c r="AD1030" i="13"/>
  <c r="AD1031" i="13"/>
  <c r="AD1032" i="13"/>
  <c r="AD1033" i="13"/>
  <c r="AD1034" i="13"/>
  <c r="AD1035" i="13"/>
  <c r="AD1036" i="13"/>
  <c r="AD1037" i="13"/>
  <c r="AD1038" i="13"/>
  <c r="AD1039" i="13"/>
  <c r="AD1040" i="13"/>
  <c r="AD1041" i="13"/>
  <c r="AD1042" i="13"/>
  <c r="AD1043" i="13"/>
  <c r="AD1044" i="13"/>
  <c r="AD1045" i="13"/>
  <c r="AD1046" i="13"/>
  <c r="AD1047" i="13"/>
  <c r="AD1048" i="13"/>
  <c r="AD1049" i="13"/>
  <c r="AD1050" i="13"/>
  <c r="AD1051" i="13"/>
  <c r="AD1052" i="13"/>
  <c r="AD1053" i="13"/>
  <c r="AD1054" i="13"/>
  <c r="AD1055" i="13"/>
  <c r="AD1056" i="13"/>
  <c r="AD1057" i="13"/>
  <c r="AD1058" i="13"/>
  <c r="AD1059" i="13"/>
  <c r="AD1060" i="13"/>
  <c r="AD1061" i="13"/>
  <c r="AD1062" i="13"/>
  <c r="AD1063" i="13"/>
  <c r="AD1064" i="13"/>
  <c r="AD1065" i="13"/>
  <c r="AD1066" i="13"/>
  <c r="AD1067" i="13"/>
  <c r="AD1068" i="13"/>
  <c r="AD1069" i="13"/>
  <c r="AD1070" i="13"/>
  <c r="AD1071" i="13"/>
  <c r="AD1072" i="13"/>
  <c r="AD1073" i="13"/>
  <c r="AD1074" i="13"/>
  <c r="AD1075" i="13"/>
  <c r="AD1076" i="13"/>
  <c r="AD1077" i="13"/>
  <c r="AD1078" i="13"/>
  <c r="AD1079" i="13"/>
  <c r="AD1080" i="13"/>
  <c r="AD1081" i="13"/>
  <c r="AD1082" i="13"/>
  <c r="AD1083" i="13"/>
  <c r="AD1084" i="13"/>
  <c r="AD1085" i="13"/>
  <c r="AD1086" i="13"/>
  <c r="AD1087" i="13"/>
  <c r="AD1088" i="13"/>
  <c r="AD1089" i="13"/>
  <c r="AD1090" i="13"/>
  <c r="AD1091" i="13"/>
  <c r="AD1092" i="13"/>
  <c r="AD1093" i="13"/>
  <c r="AD1094" i="13"/>
  <c r="AD1095" i="13"/>
  <c r="AD1096" i="13"/>
  <c r="AD1097" i="13"/>
  <c r="AD1098" i="13"/>
  <c r="AD1099" i="13"/>
  <c r="AD1100" i="13"/>
  <c r="AD1101" i="13"/>
  <c r="AD1102" i="13"/>
  <c r="AD1103" i="13"/>
  <c r="AD1104" i="13"/>
  <c r="AD1105" i="13"/>
  <c r="AD1106" i="13"/>
  <c r="AD1107" i="13"/>
  <c r="AD1108" i="13"/>
  <c r="AD1109" i="13"/>
  <c r="AD1110" i="13"/>
  <c r="AD1111" i="13"/>
  <c r="AD1112" i="13"/>
  <c r="AD1113" i="13"/>
  <c r="AD1114" i="13"/>
  <c r="AD1115" i="13"/>
  <c r="AD1116" i="13"/>
  <c r="AD1117" i="13"/>
  <c r="AD1118" i="13"/>
  <c r="AD1119" i="13"/>
  <c r="AD1120" i="13"/>
  <c r="AD1121" i="13"/>
  <c r="AD1122" i="13"/>
  <c r="AD1123" i="13"/>
  <c r="AD1124" i="13"/>
  <c r="AD1125" i="13"/>
  <c r="AD1126" i="13"/>
  <c r="AD1127" i="13"/>
  <c r="AD1128" i="13"/>
  <c r="AD1129" i="13"/>
  <c r="AD1130" i="13"/>
  <c r="AD1131" i="13"/>
  <c r="AD1132" i="13"/>
  <c r="AD1133" i="13"/>
  <c r="AD1134" i="13"/>
  <c r="AD1135" i="13"/>
  <c r="AD1136" i="13"/>
  <c r="AD1137" i="13"/>
  <c r="AD1138" i="13"/>
  <c r="AD1139" i="13"/>
  <c r="AD1140" i="13"/>
  <c r="AD1141" i="13"/>
  <c r="AD1142" i="13"/>
  <c r="AD1143" i="13"/>
  <c r="AD1144" i="13"/>
  <c r="AD1145" i="13"/>
  <c r="AD1146" i="13"/>
  <c r="AD1147" i="13"/>
  <c r="AD1148" i="13"/>
  <c r="AD1149" i="13"/>
  <c r="AD1150" i="13"/>
  <c r="AD1151" i="13"/>
  <c r="AD1152" i="13"/>
  <c r="AD1153" i="13"/>
  <c r="AD1154" i="13"/>
  <c r="AD1155" i="13"/>
  <c r="AD1156" i="13"/>
  <c r="AD1157" i="13"/>
  <c r="AD1158" i="13"/>
  <c r="AD1159" i="13"/>
  <c r="AD1160" i="13"/>
  <c r="AD1161" i="13"/>
  <c r="AD1162" i="13"/>
  <c r="AD1163" i="13"/>
  <c r="AD1164" i="13"/>
  <c r="AD1165" i="13"/>
  <c r="AD1166" i="13"/>
  <c r="AD1167" i="13"/>
  <c r="AD1168" i="13"/>
  <c r="AD1169" i="13"/>
  <c r="AD1170" i="13"/>
  <c r="AD1171" i="13"/>
  <c r="AD1172" i="13"/>
  <c r="AD1173" i="13"/>
  <c r="AD1174" i="13"/>
  <c r="AD1175" i="13"/>
  <c r="AD1176" i="13"/>
  <c r="AD1177" i="13"/>
  <c r="AD1178" i="13"/>
  <c r="AD1179" i="13"/>
  <c r="AD1180" i="13"/>
  <c r="AD1181" i="13"/>
  <c r="AD1182" i="13"/>
  <c r="AD1183" i="13"/>
  <c r="AD1184" i="13"/>
  <c r="AD1185" i="13"/>
  <c r="AD1186" i="13"/>
  <c r="AD1187" i="13"/>
  <c r="AD1188" i="13"/>
  <c r="AD1189" i="13"/>
  <c r="AD1190" i="13"/>
  <c r="AD1191" i="13"/>
  <c r="AD1192" i="13"/>
  <c r="AD1193" i="13"/>
  <c r="AD1194" i="13"/>
  <c r="AD1195" i="13"/>
  <c r="AD1196" i="13"/>
  <c r="AD1197" i="13"/>
  <c r="AD1198" i="13"/>
  <c r="AD1199" i="13"/>
  <c r="AD1200" i="13"/>
  <c r="AD1201" i="13"/>
  <c r="AD1202" i="13"/>
  <c r="AD1203" i="13"/>
  <c r="AD1204" i="13"/>
  <c r="AD1205" i="13"/>
  <c r="AD1206" i="13"/>
  <c r="AD1207" i="13"/>
  <c r="AD1208" i="13"/>
  <c r="AD1209" i="13"/>
  <c r="AD1210" i="13"/>
  <c r="AD1211" i="13"/>
  <c r="AD1212" i="13"/>
  <c r="AD1213" i="13"/>
  <c r="AD1214" i="13"/>
  <c r="AD1215" i="13"/>
  <c r="AD1216" i="13"/>
  <c r="AD1217" i="13"/>
  <c r="AD1218" i="13"/>
  <c r="AD1219" i="13"/>
  <c r="AD1220" i="13"/>
  <c r="AD1221" i="13"/>
  <c r="AD1222" i="13"/>
  <c r="AD1223" i="13"/>
  <c r="AD1224" i="13"/>
  <c r="AD1225" i="13"/>
  <c r="AD1226" i="13"/>
  <c r="AD1227" i="13"/>
  <c r="AD1228" i="13"/>
  <c r="AD1229" i="13"/>
  <c r="AD1230" i="13"/>
  <c r="AD1231" i="13"/>
  <c r="AD1232" i="13"/>
  <c r="AD1233" i="13"/>
  <c r="AD1234" i="13"/>
  <c r="AD1235" i="13"/>
  <c r="AD1236" i="13"/>
  <c r="AD1237" i="13"/>
  <c r="AD1238" i="13"/>
  <c r="AD1239" i="13"/>
  <c r="AD1240" i="13"/>
  <c r="AD1241" i="13"/>
  <c r="AD1242" i="13"/>
  <c r="AD1243" i="13"/>
  <c r="AD1244" i="13"/>
  <c r="AD1245" i="13"/>
  <c r="AD1246" i="13"/>
  <c r="AD1247" i="13"/>
  <c r="AD1248" i="13"/>
  <c r="AD1249" i="13"/>
  <c r="AD1250" i="13"/>
  <c r="AD1251" i="13"/>
  <c r="AD1252" i="13"/>
  <c r="AD1253" i="13"/>
  <c r="AD1254" i="13"/>
  <c r="AD1255" i="13"/>
  <c r="AD1256" i="13"/>
  <c r="AD1257" i="13"/>
  <c r="AD1258" i="13"/>
  <c r="AD1259" i="13"/>
  <c r="AD1260" i="13"/>
  <c r="AD1261" i="13"/>
  <c r="AD1262" i="13"/>
  <c r="AD1263" i="13"/>
  <c r="AD1264" i="13"/>
  <c r="AD1265" i="13"/>
  <c r="AD1266" i="13"/>
  <c r="AD1267" i="13"/>
  <c r="AD1268" i="13"/>
  <c r="AD1269" i="13"/>
  <c r="AD1270" i="13"/>
  <c r="AD1271" i="13"/>
  <c r="AD1272" i="13"/>
  <c r="AD1273" i="13"/>
  <c r="AD1274" i="13"/>
  <c r="AD1275" i="13"/>
  <c r="AD1276" i="13"/>
  <c r="AD1277" i="13"/>
  <c r="AD1278" i="13"/>
  <c r="AD1279" i="13"/>
  <c r="AD1280" i="13"/>
  <c r="AD1281" i="13"/>
  <c r="AD1282" i="13"/>
  <c r="AD1283" i="13"/>
  <c r="AD1284" i="13"/>
  <c r="AD1285" i="13"/>
  <c r="AD1286" i="13"/>
  <c r="AD1287" i="13"/>
  <c r="AD1288" i="13"/>
  <c r="AD1289" i="13"/>
  <c r="AD1290" i="13"/>
  <c r="AD1291" i="13"/>
  <c r="AD1292" i="13"/>
  <c r="AD1293" i="13"/>
  <c r="AD1294" i="13"/>
  <c r="AD1295" i="13"/>
  <c r="AD1296" i="13"/>
  <c r="AD1297" i="13"/>
  <c r="AD1298" i="13"/>
  <c r="AD1299" i="13"/>
  <c r="AD1300" i="13"/>
  <c r="AD1301" i="13"/>
  <c r="AD1302" i="13"/>
  <c r="AD1303" i="13"/>
  <c r="AD1304" i="13"/>
  <c r="AD1305" i="13"/>
  <c r="AD1306" i="13"/>
  <c r="AD1307" i="13"/>
  <c r="AD1308" i="13"/>
  <c r="AD1309" i="13"/>
  <c r="AD1310" i="13"/>
  <c r="AD1311" i="13"/>
  <c r="AD1312" i="13"/>
  <c r="AD1313" i="13"/>
  <c r="AD1314" i="13"/>
  <c r="AD1315" i="13"/>
  <c r="AD1316" i="13"/>
  <c r="AD1317" i="13"/>
  <c r="AD1318" i="13"/>
  <c r="AD1319" i="13"/>
  <c r="AD1320" i="13"/>
  <c r="AD1321" i="13"/>
  <c r="AD1322" i="13"/>
  <c r="AD1323" i="13"/>
  <c r="AD1324" i="13"/>
  <c r="AD1325" i="13"/>
  <c r="AD1326" i="13"/>
  <c r="AD1327" i="13"/>
  <c r="AD1328" i="13"/>
  <c r="AD1329" i="13"/>
  <c r="AD1330" i="13"/>
  <c r="AD1331" i="13"/>
  <c r="AD1332" i="13"/>
  <c r="AD1333" i="13"/>
  <c r="AD1334" i="13"/>
  <c r="AD1335" i="13"/>
  <c r="AD1336" i="13"/>
  <c r="AD1337" i="13"/>
  <c r="AD1338" i="13"/>
  <c r="AD1339" i="13"/>
  <c r="AD1340" i="13"/>
  <c r="AD1341" i="13"/>
  <c r="AD1342" i="13"/>
  <c r="AD1343" i="13"/>
  <c r="AD1344" i="13"/>
  <c r="AD1345" i="13"/>
  <c r="AD1346" i="13"/>
  <c r="AD1347" i="13"/>
  <c r="AD1348" i="13"/>
  <c r="AD1349" i="13"/>
  <c r="AD1350" i="13"/>
  <c r="AD1351" i="13"/>
  <c r="AD1352" i="13"/>
  <c r="AD1353" i="13"/>
  <c r="AD1354" i="13"/>
  <c r="AD1355" i="13"/>
  <c r="AD1356" i="13"/>
  <c r="AD1357" i="13"/>
  <c r="AD1358" i="13"/>
  <c r="AD1359" i="13"/>
  <c r="AD1360" i="13"/>
  <c r="AD1361" i="13"/>
  <c r="AE2" i="13"/>
  <c r="AE3" i="13"/>
  <c r="AE4" i="13"/>
  <c r="AE5" i="13"/>
  <c r="AE6" i="13"/>
  <c r="AE7" i="13"/>
  <c r="AE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E201" i="13"/>
  <c r="AE202" i="13"/>
  <c r="AE203" i="13"/>
  <c r="AE204" i="13"/>
  <c r="AE205" i="13"/>
  <c r="AE206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AE251" i="13"/>
  <c r="AE252" i="13"/>
  <c r="AE253" i="13"/>
  <c r="AE254" i="13"/>
  <c r="AE255" i="13"/>
  <c r="AE256" i="13"/>
  <c r="AE257" i="13"/>
  <c r="AE258" i="13"/>
  <c r="AE259" i="13"/>
  <c r="AE260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8" i="13"/>
  <c r="AE279" i="13"/>
  <c r="AE280" i="13"/>
  <c r="AE281" i="13"/>
  <c r="AE282" i="13"/>
  <c r="AE283" i="13"/>
  <c r="AE284" i="13"/>
  <c r="AE285" i="13"/>
  <c r="AE286" i="13"/>
  <c r="AE287" i="13"/>
  <c r="AE288" i="13"/>
  <c r="AE289" i="13"/>
  <c r="AE290" i="13"/>
  <c r="AE291" i="13"/>
  <c r="AE292" i="13"/>
  <c r="AE293" i="13"/>
  <c r="AE294" i="13"/>
  <c r="AE295" i="13"/>
  <c r="AE296" i="13"/>
  <c r="AE297" i="13"/>
  <c r="AE298" i="13"/>
  <c r="AE299" i="13"/>
  <c r="AE300" i="13"/>
  <c r="AE301" i="13"/>
  <c r="AE302" i="13"/>
  <c r="AE303" i="13"/>
  <c r="AE304" i="13"/>
  <c r="AE305" i="13"/>
  <c r="AE306" i="13"/>
  <c r="AE307" i="13"/>
  <c r="AE308" i="13"/>
  <c r="AE309" i="13"/>
  <c r="AE310" i="13"/>
  <c r="AE311" i="13"/>
  <c r="AE312" i="13"/>
  <c r="AE313" i="13"/>
  <c r="AE314" i="13"/>
  <c r="AE315" i="13"/>
  <c r="AE316" i="13"/>
  <c r="AE317" i="13"/>
  <c r="AE318" i="13"/>
  <c r="AE319" i="13"/>
  <c r="AE320" i="13"/>
  <c r="AE321" i="13"/>
  <c r="AE322" i="13"/>
  <c r="AE323" i="13"/>
  <c r="AE324" i="13"/>
  <c r="AE325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0" i="13"/>
  <c r="AE341" i="13"/>
  <c r="AE342" i="13"/>
  <c r="AE343" i="13"/>
  <c r="AE344" i="13"/>
  <c r="AE345" i="13"/>
  <c r="AE346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1" i="13"/>
  <c r="AE362" i="13"/>
  <c r="AE363" i="13"/>
  <c r="AE364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8" i="13"/>
  <c r="AE379" i="13"/>
  <c r="AE380" i="13"/>
  <c r="AE381" i="13"/>
  <c r="AE382" i="13"/>
  <c r="AE383" i="13"/>
  <c r="AE384" i="13"/>
  <c r="AE385" i="13"/>
  <c r="AE386" i="13"/>
  <c r="AE387" i="13"/>
  <c r="AE388" i="13"/>
  <c r="AE389" i="13"/>
  <c r="AE390" i="13"/>
  <c r="AE391" i="13"/>
  <c r="AE392" i="13"/>
  <c r="AE393" i="13"/>
  <c r="AE394" i="13"/>
  <c r="AE395" i="13"/>
  <c r="AE396" i="13"/>
  <c r="AE397" i="13"/>
  <c r="AE398" i="13"/>
  <c r="AE399" i="13"/>
  <c r="AE400" i="13"/>
  <c r="AE401" i="13"/>
  <c r="AE402" i="13"/>
  <c r="AE403" i="13"/>
  <c r="AE404" i="13"/>
  <c r="AE405" i="13"/>
  <c r="AE406" i="13"/>
  <c r="AE407" i="13"/>
  <c r="AE408" i="13"/>
  <c r="AE409" i="13"/>
  <c r="AE410" i="13"/>
  <c r="AE411" i="13"/>
  <c r="AE412" i="13"/>
  <c r="AE413" i="13"/>
  <c r="AE414" i="13"/>
  <c r="AE415" i="13"/>
  <c r="AE416" i="13"/>
  <c r="AE417" i="13"/>
  <c r="AE418" i="13"/>
  <c r="AE419" i="13"/>
  <c r="AE420" i="13"/>
  <c r="AE421" i="13"/>
  <c r="AE422" i="13"/>
  <c r="AE423" i="13"/>
  <c r="AE424" i="13"/>
  <c r="AE425" i="13"/>
  <c r="AE426" i="13"/>
  <c r="AE427" i="13"/>
  <c r="AE428" i="13"/>
  <c r="AE429" i="13"/>
  <c r="AE430" i="13"/>
  <c r="AE431" i="13"/>
  <c r="AE432" i="13"/>
  <c r="AE433" i="13"/>
  <c r="AE434" i="13"/>
  <c r="AE435" i="13"/>
  <c r="AE436" i="13"/>
  <c r="AE437" i="13"/>
  <c r="AE438" i="13"/>
  <c r="AE439" i="13"/>
  <c r="AE440" i="13"/>
  <c r="AE441" i="13"/>
  <c r="AE442" i="13"/>
  <c r="AE443" i="13"/>
  <c r="AE444" i="13"/>
  <c r="AE445" i="13"/>
  <c r="AE446" i="13"/>
  <c r="AE447" i="13"/>
  <c r="AE448" i="13"/>
  <c r="AE449" i="13"/>
  <c r="AE450" i="13"/>
  <c r="AE451" i="13"/>
  <c r="AE452" i="13"/>
  <c r="AE453" i="13"/>
  <c r="AE454" i="13"/>
  <c r="AE455" i="13"/>
  <c r="AE456" i="13"/>
  <c r="AE457" i="13"/>
  <c r="AE458" i="13"/>
  <c r="AE459" i="13"/>
  <c r="AE460" i="13"/>
  <c r="AE461" i="13"/>
  <c r="AE462" i="13"/>
  <c r="AE463" i="13"/>
  <c r="AE464" i="13"/>
  <c r="AE465" i="13"/>
  <c r="AE466" i="13"/>
  <c r="AE467" i="13"/>
  <c r="AE468" i="13"/>
  <c r="AE469" i="13"/>
  <c r="AE470" i="13"/>
  <c r="AE471" i="13"/>
  <c r="AE472" i="13"/>
  <c r="AE473" i="13"/>
  <c r="AE474" i="13"/>
  <c r="AE475" i="13"/>
  <c r="AE476" i="13"/>
  <c r="AE477" i="13"/>
  <c r="AE478" i="13"/>
  <c r="AE479" i="13"/>
  <c r="AE480" i="13"/>
  <c r="AE481" i="13"/>
  <c r="AE482" i="13"/>
  <c r="AE483" i="13"/>
  <c r="AE484" i="13"/>
  <c r="AE485" i="13"/>
  <c r="AE486" i="13"/>
  <c r="AE487" i="13"/>
  <c r="AE488" i="13"/>
  <c r="AE489" i="13"/>
  <c r="AE490" i="13"/>
  <c r="AE491" i="13"/>
  <c r="AE492" i="13"/>
  <c r="AE493" i="13"/>
  <c r="AE494" i="13"/>
  <c r="AE495" i="13"/>
  <c r="AE496" i="13"/>
  <c r="AE497" i="13"/>
  <c r="AE498" i="13"/>
  <c r="AE499" i="13"/>
  <c r="AE500" i="13"/>
  <c r="AE501" i="13"/>
  <c r="AE502" i="13"/>
  <c r="AE503" i="13"/>
  <c r="AE504" i="13"/>
  <c r="AE505" i="13"/>
  <c r="AE506" i="13"/>
  <c r="AE507" i="13"/>
  <c r="AE508" i="13"/>
  <c r="AE509" i="13"/>
  <c r="AE510" i="13"/>
  <c r="AE511" i="13"/>
  <c r="AE512" i="13"/>
  <c r="AE513" i="13"/>
  <c r="AE514" i="13"/>
  <c r="AE515" i="13"/>
  <c r="AE516" i="13"/>
  <c r="AE517" i="13"/>
  <c r="AE518" i="13"/>
  <c r="AE519" i="13"/>
  <c r="AE520" i="13"/>
  <c r="AE521" i="13"/>
  <c r="AE522" i="13"/>
  <c r="AE523" i="13"/>
  <c r="AE524" i="13"/>
  <c r="AE525" i="13"/>
  <c r="AE526" i="13"/>
  <c r="AE527" i="13"/>
  <c r="AE528" i="13"/>
  <c r="AE529" i="13"/>
  <c r="AE530" i="13"/>
  <c r="AE531" i="13"/>
  <c r="AE532" i="13"/>
  <c r="AE533" i="13"/>
  <c r="AE534" i="13"/>
  <c r="AE535" i="13"/>
  <c r="AE536" i="13"/>
  <c r="AE537" i="13"/>
  <c r="AE538" i="13"/>
  <c r="AE539" i="13"/>
  <c r="AE540" i="13"/>
  <c r="AE541" i="13"/>
  <c r="AE542" i="13"/>
  <c r="AE543" i="13"/>
  <c r="AE544" i="13"/>
  <c r="AE545" i="13"/>
  <c r="AE546" i="13"/>
  <c r="AE547" i="13"/>
  <c r="AE548" i="13"/>
  <c r="AE549" i="13"/>
  <c r="AE550" i="13"/>
  <c r="AE551" i="13"/>
  <c r="AE552" i="13"/>
  <c r="AE553" i="13"/>
  <c r="AE554" i="13"/>
  <c r="AE555" i="13"/>
  <c r="AE556" i="13"/>
  <c r="AE557" i="13"/>
  <c r="AE558" i="13"/>
  <c r="AE559" i="13"/>
  <c r="AE560" i="13"/>
  <c r="AE561" i="13"/>
  <c r="AE562" i="13"/>
  <c r="AE563" i="13"/>
  <c r="AE564" i="13"/>
  <c r="AE565" i="13"/>
  <c r="AE566" i="13"/>
  <c r="AE567" i="13"/>
  <c r="AE568" i="13"/>
  <c r="AE569" i="13"/>
  <c r="AE570" i="13"/>
  <c r="AE571" i="13"/>
  <c r="AE572" i="13"/>
  <c r="AE573" i="13"/>
  <c r="AE574" i="13"/>
  <c r="AE575" i="13"/>
  <c r="AE576" i="13"/>
  <c r="AE577" i="13"/>
  <c r="AE578" i="13"/>
  <c r="AE579" i="13"/>
  <c r="AE580" i="13"/>
  <c r="AE581" i="13"/>
  <c r="AE582" i="13"/>
  <c r="AE583" i="13"/>
  <c r="AE584" i="13"/>
  <c r="AE585" i="13"/>
  <c r="AE586" i="13"/>
  <c r="AE587" i="13"/>
  <c r="AE588" i="13"/>
  <c r="AE589" i="13"/>
  <c r="AE590" i="13"/>
  <c r="AE591" i="13"/>
  <c r="AE592" i="13"/>
  <c r="AE593" i="13"/>
  <c r="AE594" i="13"/>
  <c r="AE595" i="13"/>
  <c r="AE596" i="13"/>
  <c r="AE597" i="13"/>
  <c r="AE598" i="13"/>
  <c r="AE599" i="13"/>
  <c r="AE600" i="13"/>
  <c r="AE601" i="13"/>
  <c r="AE602" i="13"/>
  <c r="AE603" i="13"/>
  <c r="AE604" i="13"/>
  <c r="AE605" i="13"/>
  <c r="AE606" i="13"/>
  <c r="AE607" i="13"/>
  <c r="AE608" i="13"/>
  <c r="AE609" i="13"/>
  <c r="AE610" i="13"/>
  <c r="AE611" i="13"/>
  <c r="AE612" i="13"/>
  <c r="AE613" i="13"/>
  <c r="AE614" i="13"/>
  <c r="AE615" i="13"/>
  <c r="AE616" i="13"/>
  <c r="AE617" i="13"/>
  <c r="AE618" i="13"/>
  <c r="AE619" i="13"/>
  <c r="AE620" i="13"/>
  <c r="AE621" i="13"/>
  <c r="AE622" i="13"/>
  <c r="AE623" i="13"/>
  <c r="AE624" i="13"/>
  <c r="AE625" i="13"/>
  <c r="AE626" i="13"/>
  <c r="AE627" i="13"/>
  <c r="AE628" i="13"/>
  <c r="AE629" i="13"/>
  <c r="AE630" i="13"/>
  <c r="AE631" i="13"/>
  <c r="AE632" i="13"/>
  <c r="AE633" i="13"/>
  <c r="AE634" i="13"/>
  <c r="AE635" i="13"/>
  <c r="AE636" i="13"/>
  <c r="AE637" i="13"/>
  <c r="AE638" i="13"/>
  <c r="AE639" i="13"/>
  <c r="AE640" i="13"/>
  <c r="AE641" i="13"/>
  <c r="AE642" i="13"/>
  <c r="AE643" i="13"/>
  <c r="AE644" i="13"/>
  <c r="AE645" i="13"/>
  <c r="AE646" i="13"/>
  <c r="AE647" i="13"/>
  <c r="AE648" i="13"/>
  <c r="AE649" i="13"/>
  <c r="AE650" i="13"/>
  <c r="AE651" i="13"/>
  <c r="AE652" i="13"/>
  <c r="AE653" i="13"/>
  <c r="AE654" i="13"/>
  <c r="AE655" i="13"/>
  <c r="AE656" i="13"/>
  <c r="AE657" i="13"/>
  <c r="AE658" i="13"/>
  <c r="AE659" i="13"/>
  <c r="AE660" i="13"/>
  <c r="AE661" i="13"/>
  <c r="AE662" i="13"/>
  <c r="AE663" i="13"/>
  <c r="AE664" i="13"/>
  <c r="AE665" i="13"/>
  <c r="AE666" i="13"/>
  <c r="AE667" i="13"/>
  <c r="AE668" i="13"/>
  <c r="AE669" i="13"/>
  <c r="AE670" i="13"/>
  <c r="AE671" i="13"/>
  <c r="AE672" i="13"/>
  <c r="AE673" i="13"/>
  <c r="AE674" i="13"/>
  <c r="AE675" i="13"/>
  <c r="AE676" i="13"/>
  <c r="AE677" i="13"/>
  <c r="AE678" i="13"/>
  <c r="AE679" i="13"/>
  <c r="AE680" i="13"/>
  <c r="AE681" i="13"/>
  <c r="AE682" i="13"/>
  <c r="AE683" i="13"/>
  <c r="AE684" i="13"/>
  <c r="AE685" i="13"/>
  <c r="AE686" i="13"/>
  <c r="AE687" i="13"/>
  <c r="AE688" i="13"/>
  <c r="AE689" i="13"/>
  <c r="AE690" i="13"/>
  <c r="AE691" i="13"/>
  <c r="AE692" i="13"/>
  <c r="AE693" i="13"/>
  <c r="AE694" i="13"/>
  <c r="AE695" i="13"/>
  <c r="AE696" i="13"/>
  <c r="AE697" i="13"/>
  <c r="AE698" i="13"/>
  <c r="AE699" i="13"/>
  <c r="AE700" i="13"/>
  <c r="AE701" i="13"/>
  <c r="AE702" i="13"/>
  <c r="AE703" i="13"/>
  <c r="AE704" i="13"/>
  <c r="AE705" i="13"/>
  <c r="AE706" i="13"/>
  <c r="AE707" i="13"/>
  <c r="AE708" i="13"/>
  <c r="AE709" i="13"/>
  <c r="AE710" i="13"/>
  <c r="AE711" i="13"/>
  <c r="AE712" i="13"/>
  <c r="AE713" i="13"/>
  <c r="AE714" i="13"/>
  <c r="AE715" i="13"/>
  <c r="AE716" i="13"/>
  <c r="AE717" i="13"/>
  <c r="AE718" i="13"/>
  <c r="AE719" i="13"/>
  <c r="AE720" i="13"/>
  <c r="AE721" i="13"/>
  <c r="AE722" i="13"/>
  <c r="AE723" i="13"/>
  <c r="AE724" i="13"/>
  <c r="AE725" i="13"/>
  <c r="AE726" i="13"/>
  <c r="AE727" i="13"/>
  <c r="AE728" i="13"/>
  <c r="AE729" i="13"/>
  <c r="AE730" i="13"/>
  <c r="AE731" i="13"/>
  <c r="AE732" i="13"/>
  <c r="AE733" i="13"/>
  <c r="AE734" i="13"/>
  <c r="AE735" i="13"/>
  <c r="AE736" i="13"/>
  <c r="AE737" i="13"/>
  <c r="AE738" i="13"/>
  <c r="AE739" i="13"/>
  <c r="AE740" i="13"/>
  <c r="AE741" i="13"/>
  <c r="AE742" i="13"/>
  <c r="AE743" i="13"/>
  <c r="AE744" i="13"/>
  <c r="AE745" i="13"/>
  <c r="AE746" i="13"/>
  <c r="AE747" i="13"/>
  <c r="AE748" i="13"/>
  <c r="AE749" i="13"/>
  <c r="AE750" i="13"/>
  <c r="AE751" i="13"/>
  <c r="AE752" i="13"/>
  <c r="AE753" i="13"/>
  <c r="AE754" i="13"/>
  <c r="AE755" i="13"/>
  <c r="AE756" i="13"/>
  <c r="AE757" i="13"/>
  <c r="AE758" i="13"/>
  <c r="AE759" i="13"/>
  <c r="AE760" i="13"/>
  <c r="AE761" i="13"/>
  <c r="AE762" i="13"/>
  <c r="AE763" i="13"/>
  <c r="AE764" i="13"/>
  <c r="AE765" i="13"/>
  <c r="AE766" i="13"/>
  <c r="AE767" i="13"/>
  <c r="AE768" i="13"/>
  <c r="AE769" i="13"/>
  <c r="AE770" i="13"/>
  <c r="AE771" i="13"/>
  <c r="AE772" i="13"/>
  <c r="AE773" i="13"/>
  <c r="AE774" i="13"/>
  <c r="AE775" i="13"/>
  <c r="AE776" i="13"/>
  <c r="AE777" i="13"/>
  <c r="AE778" i="13"/>
  <c r="AE779" i="13"/>
  <c r="AE780" i="13"/>
  <c r="AE781" i="13"/>
  <c r="AE782" i="13"/>
  <c r="AE783" i="13"/>
  <c r="AE784" i="13"/>
  <c r="AE785" i="13"/>
  <c r="AE786" i="13"/>
  <c r="AE787" i="13"/>
  <c r="AE788" i="13"/>
  <c r="AE789" i="13"/>
  <c r="AE790" i="13"/>
  <c r="AE791" i="13"/>
  <c r="AE792" i="13"/>
  <c r="AE793" i="13"/>
  <c r="AE794" i="13"/>
  <c r="AE795" i="13"/>
  <c r="AE796" i="13"/>
  <c r="AE797" i="13"/>
  <c r="AE798" i="13"/>
  <c r="AE799" i="13"/>
  <c r="AE800" i="13"/>
  <c r="AE801" i="13"/>
  <c r="AE802" i="13"/>
  <c r="AE803" i="13"/>
  <c r="AE804" i="13"/>
  <c r="AE805" i="13"/>
  <c r="AE806" i="13"/>
  <c r="AE807" i="13"/>
  <c r="AE808" i="13"/>
  <c r="AE809" i="13"/>
  <c r="AE810" i="13"/>
  <c r="AE811" i="13"/>
  <c r="AE812" i="13"/>
  <c r="AE813" i="13"/>
  <c r="AE814" i="13"/>
  <c r="AE815" i="13"/>
  <c r="AE816" i="13"/>
  <c r="AE817" i="13"/>
  <c r="AE818" i="13"/>
  <c r="AE819" i="13"/>
  <c r="AE820" i="13"/>
  <c r="AE821" i="13"/>
  <c r="AE822" i="13"/>
  <c r="AE823" i="13"/>
  <c r="AE824" i="13"/>
  <c r="AE825" i="13"/>
  <c r="AE826" i="13"/>
  <c r="AE827" i="13"/>
  <c r="AE828" i="13"/>
  <c r="AE829" i="13"/>
  <c r="AE830" i="13"/>
  <c r="AE831" i="13"/>
  <c r="AE832" i="13"/>
  <c r="AE833" i="13"/>
  <c r="AE834" i="13"/>
  <c r="AE835" i="13"/>
  <c r="AE836" i="13"/>
  <c r="AE837" i="13"/>
  <c r="AE838" i="13"/>
  <c r="AE839" i="13"/>
  <c r="AE840" i="13"/>
  <c r="AE841" i="13"/>
  <c r="AE842" i="13"/>
  <c r="AE843" i="13"/>
  <c r="AE844" i="13"/>
  <c r="AE845" i="13"/>
  <c r="AE846" i="13"/>
  <c r="AE847" i="13"/>
  <c r="AE848" i="13"/>
  <c r="AE849" i="13"/>
  <c r="AE850" i="13"/>
  <c r="AE851" i="13"/>
  <c r="AE852" i="13"/>
  <c r="AE853" i="13"/>
  <c r="AE854" i="13"/>
  <c r="AE855" i="13"/>
  <c r="AE856" i="13"/>
  <c r="AE857" i="13"/>
  <c r="AE858" i="13"/>
  <c r="AE859" i="13"/>
  <c r="AE860" i="13"/>
  <c r="AE861" i="13"/>
  <c r="AE862" i="13"/>
  <c r="AE863" i="13"/>
  <c r="AE864" i="13"/>
  <c r="AE865" i="13"/>
  <c r="AE866" i="13"/>
  <c r="AE867" i="13"/>
  <c r="AE868" i="13"/>
  <c r="AE869" i="13"/>
  <c r="AE870" i="13"/>
  <c r="AE871" i="13"/>
  <c r="AE872" i="13"/>
  <c r="AE873" i="13"/>
  <c r="AE874" i="13"/>
  <c r="AE875" i="13"/>
  <c r="AE876" i="13"/>
  <c r="AE877" i="13"/>
  <c r="AE878" i="13"/>
  <c r="AE879" i="13"/>
  <c r="AE880" i="13"/>
  <c r="AE881" i="13"/>
  <c r="AE882" i="13"/>
  <c r="AE883" i="13"/>
  <c r="AE884" i="13"/>
  <c r="AE885" i="13"/>
  <c r="AE886" i="13"/>
  <c r="AE887" i="13"/>
  <c r="AE888" i="13"/>
  <c r="AE889" i="13"/>
  <c r="AE890" i="13"/>
  <c r="AE891" i="13"/>
  <c r="AE892" i="13"/>
  <c r="AE893" i="13"/>
  <c r="AE894" i="13"/>
  <c r="AE895" i="13"/>
  <c r="AE896" i="13"/>
  <c r="AE897" i="13"/>
  <c r="AE898" i="13"/>
  <c r="AE899" i="13"/>
  <c r="AE900" i="13"/>
  <c r="AE901" i="13"/>
  <c r="AE902" i="13"/>
  <c r="AE903" i="13"/>
  <c r="AE904" i="13"/>
  <c r="AE905" i="13"/>
  <c r="AE906" i="13"/>
  <c r="AE907" i="13"/>
  <c r="AE908" i="13"/>
  <c r="AE909" i="13"/>
  <c r="AE910" i="13"/>
  <c r="AE911" i="13"/>
  <c r="AE912" i="13"/>
  <c r="AE913" i="13"/>
  <c r="AE914" i="13"/>
  <c r="AE915" i="13"/>
  <c r="AE916" i="13"/>
  <c r="AE917" i="13"/>
  <c r="AE918" i="13"/>
  <c r="AE919" i="13"/>
  <c r="AE920" i="13"/>
  <c r="AE921" i="13"/>
  <c r="AE922" i="13"/>
  <c r="AE923" i="13"/>
  <c r="AE924" i="13"/>
  <c r="AE925" i="13"/>
  <c r="AE926" i="13"/>
  <c r="AE927" i="13"/>
  <c r="AE928" i="13"/>
  <c r="AE929" i="13"/>
  <c r="AE930" i="13"/>
  <c r="AE931" i="13"/>
  <c r="AE932" i="13"/>
  <c r="AE933" i="13"/>
  <c r="AE934" i="13"/>
  <c r="AE935" i="13"/>
  <c r="AE936" i="13"/>
  <c r="AE937" i="13"/>
  <c r="AE938" i="13"/>
  <c r="AE939" i="13"/>
  <c r="AE940" i="13"/>
  <c r="AE941" i="13"/>
  <c r="AE942" i="13"/>
  <c r="AE943" i="13"/>
  <c r="AE944" i="13"/>
  <c r="AE945" i="13"/>
  <c r="AE946" i="13"/>
  <c r="AE947" i="13"/>
  <c r="AE948" i="13"/>
  <c r="AE949" i="13"/>
  <c r="AE950" i="13"/>
  <c r="AE951" i="13"/>
  <c r="AE952" i="13"/>
  <c r="AE953" i="13"/>
  <c r="AE954" i="13"/>
  <c r="AE955" i="13"/>
  <c r="AE956" i="13"/>
  <c r="AE957" i="13"/>
  <c r="AE958" i="13"/>
  <c r="AE959" i="13"/>
  <c r="AE960" i="13"/>
  <c r="AE961" i="13"/>
  <c r="AE962" i="13"/>
  <c r="AE963" i="13"/>
  <c r="AE964" i="13"/>
  <c r="AE965" i="13"/>
  <c r="AE966" i="13"/>
  <c r="AE967" i="13"/>
  <c r="AE968" i="13"/>
  <c r="AE969" i="13"/>
  <c r="AE970" i="13"/>
  <c r="AE971" i="13"/>
  <c r="AE972" i="13"/>
  <c r="AE973" i="13"/>
  <c r="AE974" i="13"/>
  <c r="AE975" i="13"/>
  <c r="AE976" i="13"/>
  <c r="AE977" i="13"/>
  <c r="AE978" i="13"/>
  <c r="AE979" i="13"/>
  <c r="AE980" i="13"/>
  <c r="AE981" i="13"/>
  <c r="AE982" i="13"/>
  <c r="AE983" i="13"/>
  <c r="AE984" i="13"/>
  <c r="AE985" i="13"/>
  <c r="AE986" i="13"/>
  <c r="AE987" i="13"/>
  <c r="AE988" i="13"/>
  <c r="AE989" i="13"/>
  <c r="AE990" i="13"/>
  <c r="AE991" i="13"/>
  <c r="AE992" i="13"/>
  <c r="AE993" i="13"/>
  <c r="AE994" i="13"/>
  <c r="AE995" i="13"/>
  <c r="AE996" i="13"/>
  <c r="AE997" i="13"/>
  <c r="AE998" i="13"/>
  <c r="AE999" i="13"/>
  <c r="AE1000" i="13"/>
  <c r="AE1001" i="13"/>
  <c r="AE1002" i="13"/>
  <c r="AE1003" i="13"/>
  <c r="AE1004" i="13"/>
  <c r="AE1005" i="13"/>
  <c r="AE1006" i="13"/>
  <c r="AE1007" i="13"/>
  <c r="AE1008" i="13"/>
  <c r="AE1009" i="13"/>
  <c r="AE1010" i="13"/>
  <c r="AE1011" i="13"/>
  <c r="AE1012" i="13"/>
  <c r="AE1013" i="13"/>
  <c r="AE1014" i="13"/>
  <c r="AE1015" i="13"/>
  <c r="AE1016" i="13"/>
  <c r="AE1017" i="13"/>
  <c r="AE1018" i="13"/>
  <c r="AE1019" i="13"/>
  <c r="AE1020" i="13"/>
  <c r="AE1021" i="13"/>
  <c r="AE1022" i="13"/>
  <c r="AE1023" i="13"/>
  <c r="AE1024" i="13"/>
  <c r="AE1025" i="13"/>
  <c r="AE1026" i="13"/>
  <c r="AE1027" i="13"/>
  <c r="AE1028" i="13"/>
  <c r="AE1029" i="13"/>
  <c r="AE1030" i="13"/>
  <c r="AE1031" i="13"/>
  <c r="AE1032" i="13"/>
  <c r="AE1033" i="13"/>
  <c r="AE1034" i="13"/>
  <c r="AE1035" i="13"/>
  <c r="AE1036" i="13"/>
  <c r="AE1037" i="13"/>
  <c r="AE1038" i="13"/>
  <c r="AE1039" i="13"/>
  <c r="AE1040" i="13"/>
  <c r="AE1041" i="13"/>
  <c r="AE1042" i="13"/>
  <c r="AE1043" i="13"/>
  <c r="AE1044" i="13"/>
  <c r="AE1045" i="13"/>
  <c r="AE1046" i="13"/>
  <c r="AE1047" i="13"/>
  <c r="AE1048" i="13"/>
  <c r="AE1049" i="13"/>
  <c r="AE1050" i="13"/>
  <c r="AE1051" i="13"/>
  <c r="AE1052" i="13"/>
  <c r="AE1053" i="13"/>
  <c r="AE1054" i="13"/>
  <c r="AE1055" i="13"/>
  <c r="AE1056" i="13"/>
  <c r="AE1057" i="13"/>
  <c r="AE1058" i="13"/>
  <c r="AE1059" i="13"/>
  <c r="AE1060" i="13"/>
  <c r="AE1061" i="13"/>
  <c r="AE1062" i="13"/>
  <c r="AE1063" i="13"/>
  <c r="AE1064" i="13"/>
  <c r="AE1065" i="13"/>
  <c r="AE1066" i="13"/>
  <c r="AE1067" i="13"/>
  <c r="AE1068" i="13"/>
  <c r="AE1069" i="13"/>
  <c r="AE1070" i="13"/>
  <c r="AE1071" i="13"/>
  <c r="AE1072" i="13"/>
  <c r="AE1073" i="13"/>
  <c r="AE1074" i="13"/>
  <c r="AE1075" i="13"/>
  <c r="AE1076" i="13"/>
  <c r="AE1077" i="13"/>
  <c r="AE1078" i="13"/>
  <c r="AE1079" i="13"/>
  <c r="AE1080" i="13"/>
  <c r="AE1081" i="13"/>
  <c r="AE1082" i="13"/>
  <c r="AE1083" i="13"/>
  <c r="AE1084" i="13"/>
  <c r="AE1085" i="13"/>
  <c r="AE1086" i="13"/>
  <c r="AE1087" i="13"/>
  <c r="AE1088" i="13"/>
  <c r="AE1089" i="13"/>
  <c r="AE1090" i="13"/>
  <c r="AE1091" i="13"/>
  <c r="AE1092" i="13"/>
  <c r="AE1093" i="13"/>
  <c r="AE1094" i="13"/>
  <c r="AE1095" i="13"/>
  <c r="AE1096" i="13"/>
  <c r="AE1097" i="13"/>
  <c r="AE1098" i="13"/>
  <c r="AE1099" i="13"/>
  <c r="AE1100" i="13"/>
  <c r="AE1101" i="13"/>
  <c r="AE1102" i="13"/>
  <c r="AE1103" i="13"/>
  <c r="AE1104" i="13"/>
  <c r="AE1105" i="13"/>
  <c r="AE1106" i="13"/>
  <c r="AE1107" i="13"/>
  <c r="AE1108" i="13"/>
  <c r="AE1109" i="13"/>
  <c r="AE1110" i="13"/>
  <c r="AE1111" i="13"/>
  <c r="AE1112" i="13"/>
  <c r="AE1113" i="13"/>
  <c r="AE1114" i="13"/>
  <c r="AE1115" i="13"/>
  <c r="AE1116" i="13"/>
  <c r="AE1117" i="13"/>
  <c r="AE1118" i="13"/>
  <c r="AE1119" i="13"/>
  <c r="AE1120" i="13"/>
  <c r="AE1121" i="13"/>
  <c r="AE1122" i="13"/>
  <c r="AE1123" i="13"/>
  <c r="AE1124" i="13"/>
  <c r="AE1125" i="13"/>
  <c r="AE1126" i="13"/>
  <c r="AE1127" i="13"/>
  <c r="AE1128" i="13"/>
  <c r="AE1129" i="13"/>
  <c r="AE1130" i="13"/>
  <c r="AE1131" i="13"/>
  <c r="AE1132" i="13"/>
  <c r="AE1133" i="13"/>
  <c r="AE1134" i="13"/>
  <c r="AE1135" i="13"/>
  <c r="AE1136" i="13"/>
  <c r="AE1137" i="13"/>
  <c r="AE1138" i="13"/>
  <c r="AE1139" i="13"/>
  <c r="AE1140" i="13"/>
  <c r="AE1141" i="13"/>
  <c r="AE1142" i="13"/>
  <c r="AE1143" i="13"/>
  <c r="AE1144" i="13"/>
  <c r="AE1145" i="13"/>
  <c r="AE1146" i="13"/>
  <c r="AE1147" i="13"/>
  <c r="AE1148" i="13"/>
  <c r="AE1149" i="13"/>
  <c r="AE1150" i="13"/>
  <c r="AE1151" i="13"/>
  <c r="AE1152" i="13"/>
  <c r="AE1153" i="13"/>
  <c r="AE1154" i="13"/>
  <c r="AE1155" i="13"/>
  <c r="AE1156" i="13"/>
  <c r="AE1157" i="13"/>
  <c r="AE1158" i="13"/>
  <c r="AE1159" i="13"/>
  <c r="AE1160" i="13"/>
  <c r="AE1161" i="13"/>
  <c r="AE1162" i="13"/>
  <c r="AE1163" i="13"/>
  <c r="AE1164" i="13"/>
  <c r="AE1165" i="13"/>
  <c r="AE1166" i="13"/>
  <c r="AE1167" i="13"/>
  <c r="AE1168" i="13"/>
  <c r="AE1169" i="13"/>
  <c r="AE1170" i="13"/>
  <c r="AE1171" i="13"/>
  <c r="AE1172" i="13"/>
  <c r="AE1173" i="13"/>
  <c r="AE1174" i="13"/>
  <c r="AE1175" i="13"/>
  <c r="AE1176" i="13"/>
  <c r="AE1177" i="13"/>
  <c r="AE1178" i="13"/>
  <c r="AE1179" i="13"/>
  <c r="AE1180" i="13"/>
  <c r="AE1181" i="13"/>
  <c r="AE1182" i="13"/>
  <c r="AE1183" i="13"/>
  <c r="AE1184" i="13"/>
  <c r="AE1185" i="13"/>
  <c r="AE1186" i="13"/>
  <c r="AE1187" i="13"/>
  <c r="AE1188" i="13"/>
  <c r="AE1189" i="13"/>
  <c r="AE1190" i="13"/>
  <c r="AE1191" i="13"/>
  <c r="AE1192" i="13"/>
  <c r="AE1193" i="13"/>
  <c r="AE1194" i="13"/>
  <c r="AE1195" i="13"/>
  <c r="AE1196" i="13"/>
  <c r="AE1197" i="13"/>
  <c r="AE1198" i="13"/>
  <c r="AE1199" i="13"/>
  <c r="AE1200" i="13"/>
  <c r="AE1201" i="13"/>
  <c r="AE1202" i="13"/>
  <c r="AE1203" i="13"/>
  <c r="AE1204" i="13"/>
  <c r="AE1205" i="13"/>
  <c r="AE1206" i="13"/>
  <c r="AE1207" i="13"/>
  <c r="AE1208" i="13"/>
  <c r="AE1209" i="13"/>
  <c r="AE1210" i="13"/>
  <c r="AE1211" i="13"/>
  <c r="AE1212" i="13"/>
  <c r="AE1213" i="13"/>
  <c r="AE1214" i="13"/>
  <c r="AE1215" i="13"/>
  <c r="AE1216" i="13"/>
  <c r="AE1217" i="13"/>
  <c r="AE1218" i="13"/>
  <c r="AE1219" i="13"/>
  <c r="AE1220" i="13"/>
  <c r="AE1221" i="13"/>
  <c r="AE1222" i="13"/>
  <c r="AE1223" i="13"/>
  <c r="AE1224" i="13"/>
  <c r="AE1225" i="13"/>
  <c r="AE1226" i="13"/>
  <c r="AE1227" i="13"/>
  <c r="AE1228" i="13"/>
  <c r="AE1229" i="13"/>
  <c r="AE1230" i="13"/>
  <c r="AE1231" i="13"/>
  <c r="AE1232" i="13"/>
  <c r="AE1233" i="13"/>
  <c r="AE1234" i="13"/>
  <c r="AE1235" i="13"/>
  <c r="AE1236" i="13"/>
  <c r="AE1237" i="13"/>
  <c r="AE1238" i="13"/>
  <c r="AE1239" i="13"/>
  <c r="AE1240" i="13"/>
  <c r="AE1241" i="13"/>
  <c r="AE1242" i="13"/>
  <c r="AE1243" i="13"/>
  <c r="AE1244" i="13"/>
  <c r="AE1245" i="13"/>
  <c r="AE1246" i="13"/>
  <c r="AE1247" i="13"/>
  <c r="AE1248" i="13"/>
  <c r="AE1249" i="13"/>
  <c r="AE1250" i="13"/>
  <c r="AE1251" i="13"/>
  <c r="AE1252" i="13"/>
  <c r="AE1253" i="13"/>
  <c r="AE1254" i="13"/>
  <c r="AE1255" i="13"/>
  <c r="AE1256" i="13"/>
  <c r="AE1257" i="13"/>
  <c r="AE1258" i="13"/>
  <c r="AE1259" i="13"/>
  <c r="AE1260" i="13"/>
  <c r="AE1261" i="13"/>
  <c r="AE1262" i="13"/>
  <c r="AE1263" i="13"/>
  <c r="AE1264" i="13"/>
  <c r="AE1265" i="13"/>
  <c r="AE1266" i="13"/>
  <c r="AE1267" i="13"/>
  <c r="AE1268" i="13"/>
  <c r="AE1269" i="13"/>
  <c r="AE1270" i="13"/>
  <c r="AE1271" i="13"/>
  <c r="AE1272" i="13"/>
  <c r="AE1273" i="13"/>
  <c r="AE1274" i="13"/>
  <c r="AE1275" i="13"/>
  <c r="AE1276" i="13"/>
  <c r="AE1277" i="13"/>
  <c r="AE1278" i="13"/>
  <c r="AE1279" i="13"/>
  <c r="AE1280" i="13"/>
  <c r="AE1281" i="13"/>
  <c r="AE1282" i="13"/>
  <c r="AE1283" i="13"/>
  <c r="AE1284" i="13"/>
  <c r="AE1285" i="13"/>
  <c r="AE1286" i="13"/>
  <c r="AE1287" i="13"/>
  <c r="AE1288" i="13"/>
  <c r="AE1289" i="13"/>
  <c r="AE1290" i="13"/>
  <c r="AE1291" i="13"/>
  <c r="AE1292" i="13"/>
  <c r="AE1293" i="13"/>
  <c r="AE1294" i="13"/>
  <c r="AE1295" i="13"/>
  <c r="AE1296" i="13"/>
  <c r="AE1297" i="13"/>
  <c r="AE1298" i="13"/>
  <c r="AE1299" i="13"/>
  <c r="AE1300" i="13"/>
  <c r="AE1301" i="13"/>
  <c r="AE1302" i="13"/>
  <c r="AE1303" i="13"/>
  <c r="AE1304" i="13"/>
  <c r="AE1305" i="13"/>
  <c r="AE1306" i="13"/>
  <c r="AE1307" i="13"/>
  <c r="AE1308" i="13"/>
  <c r="AE1309" i="13"/>
  <c r="AE1310" i="13"/>
  <c r="AE1311" i="13"/>
  <c r="AE1312" i="13"/>
  <c r="AE1313" i="13"/>
  <c r="AE1314" i="13"/>
  <c r="AE1315" i="13"/>
  <c r="AE1316" i="13"/>
  <c r="AE1317" i="13"/>
  <c r="AE1318" i="13"/>
  <c r="AE1319" i="13"/>
  <c r="AE1320" i="13"/>
  <c r="AE1321" i="13"/>
  <c r="AE1322" i="13"/>
  <c r="AE1323" i="13"/>
  <c r="AE1324" i="13"/>
  <c r="AE1325" i="13"/>
  <c r="AE1326" i="13"/>
  <c r="AE1327" i="13"/>
  <c r="AE1328" i="13"/>
  <c r="AE1329" i="13"/>
  <c r="AE1330" i="13"/>
  <c r="AE1331" i="13"/>
  <c r="AE1332" i="13"/>
  <c r="AE1333" i="13"/>
  <c r="AE1334" i="13"/>
  <c r="AE1335" i="13"/>
  <c r="AE1336" i="13"/>
  <c r="AE1337" i="13"/>
  <c r="AE1338" i="13"/>
  <c r="AE1339" i="13"/>
  <c r="AE1340" i="13"/>
  <c r="AE1341" i="13"/>
  <c r="AE1342" i="13"/>
  <c r="AE1343" i="13"/>
  <c r="AE1344" i="13"/>
  <c r="AE1345" i="13"/>
  <c r="AE1346" i="13"/>
  <c r="AE1347" i="13"/>
  <c r="AE1348" i="13"/>
  <c r="AE1349" i="13"/>
  <c r="AE1350" i="13"/>
  <c r="AE1351" i="13"/>
  <c r="AE1352" i="13"/>
  <c r="AE1353" i="13"/>
  <c r="AE1354" i="13"/>
  <c r="AE1355" i="13"/>
  <c r="AE1356" i="13"/>
  <c r="AE1357" i="13"/>
  <c r="AE1358" i="13"/>
  <c r="AE1359" i="13"/>
  <c r="AE1360" i="13"/>
  <c r="AE1361" i="13"/>
  <c r="L3" i="17" a="1"/>
  <c r="L3" i="17" s="1"/>
  <c r="L4" i="17" a="1"/>
  <c r="L4" i="17" s="1"/>
  <c r="L5" i="17" a="1"/>
  <c r="L5" i="17" s="1"/>
  <c r="L6" i="17" a="1"/>
  <c r="L6" i="17" s="1"/>
  <c r="L7" i="17" a="1"/>
  <c r="L7" i="17" s="1"/>
  <c r="L8" i="17" a="1"/>
  <c r="L8" i="17" s="1"/>
  <c r="L9" i="17" a="1"/>
  <c r="L9" i="17" s="1"/>
  <c r="L10" i="17" a="1"/>
  <c r="L10" i="17" s="1"/>
  <c r="L2" i="17" a="1"/>
  <c r="L2" i="17" s="1"/>
  <c r="K3" i="17" a="1"/>
  <c r="K3" i="17" s="1"/>
  <c r="K4" i="17" a="1"/>
  <c r="K4" i="17" s="1"/>
  <c r="K5" i="17" a="1"/>
  <c r="K5" i="17" s="1"/>
  <c r="K6" i="17" a="1"/>
  <c r="K6" i="17" s="1"/>
  <c r="K7" i="17" a="1"/>
  <c r="K7" i="17" s="1"/>
  <c r="K8" i="17" a="1"/>
  <c r="K8" i="17" s="1"/>
  <c r="K9" i="17" a="1"/>
  <c r="K9" i="17" s="1"/>
  <c r="K10" i="17" a="1"/>
  <c r="K10" i="17" s="1"/>
  <c r="K2" i="17" a="1"/>
  <c r="K2" i="17" s="1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C31" i="16" a="1"/>
  <c r="C31" i="16" s="1"/>
  <c r="V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W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1024" i="8"/>
  <c r="W1025" i="8"/>
  <c r="W1026" i="8"/>
  <c r="W1027" i="8"/>
  <c r="W1028" i="8"/>
  <c r="W1029" i="8"/>
  <c r="W1030" i="8"/>
  <c r="W1031" i="8"/>
  <c r="W1032" i="8"/>
  <c r="W1033" i="8"/>
  <c r="W1034" i="8"/>
  <c r="W1035" i="8"/>
  <c r="W1036" i="8"/>
  <c r="W1037" i="8"/>
  <c r="W1038" i="8"/>
  <c r="W1039" i="8"/>
  <c r="W1040" i="8"/>
  <c r="W1041" i="8"/>
  <c r="W1042" i="8"/>
  <c r="W1043" i="8"/>
  <c r="W1044" i="8"/>
  <c r="W1045" i="8"/>
  <c r="W1046" i="8"/>
  <c r="W1047" i="8"/>
  <c r="W1048" i="8"/>
  <c r="W1049" i="8"/>
  <c r="W1050" i="8"/>
  <c r="W1051" i="8"/>
  <c r="W1052" i="8"/>
  <c r="W1053" i="8"/>
  <c r="W1054" i="8"/>
  <c r="W1055" i="8"/>
  <c r="W1056" i="8"/>
  <c r="W1057" i="8"/>
  <c r="W1058" i="8"/>
  <c r="W1059" i="8"/>
  <c r="W1060" i="8"/>
  <c r="W1061" i="8"/>
  <c r="W1062" i="8"/>
  <c r="W1063" i="8"/>
  <c r="W1064" i="8"/>
  <c r="W1065" i="8"/>
  <c r="W1066" i="8"/>
  <c r="W1067" i="8"/>
  <c r="W1068" i="8"/>
  <c r="W1069" i="8"/>
  <c r="W1070" i="8"/>
  <c r="W1071" i="8"/>
  <c r="W1072" i="8"/>
  <c r="W1073" i="8"/>
  <c r="W1074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1113" i="8"/>
  <c r="W1114" i="8"/>
  <c r="W1115" i="8"/>
  <c r="W1116" i="8"/>
  <c r="W1117" i="8"/>
  <c r="W1118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1134" i="8"/>
  <c r="W1135" i="8"/>
  <c r="W1136" i="8"/>
  <c r="W1137" i="8"/>
  <c r="W1138" i="8"/>
  <c r="W1139" i="8"/>
  <c r="W1140" i="8"/>
  <c r="W1141" i="8"/>
  <c r="W1142" i="8"/>
  <c r="W1143" i="8"/>
  <c r="W1144" i="8"/>
  <c r="W1145" i="8"/>
  <c r="W1146" i="8"/>
  <c r="W1147" i="8"/>
  <c r="W1148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1193" i="8"/>
  <c r="W1194" i="8"/>
  <c r="W1195" i="8"/>
  <c r="W1196" i="8"/>
  <c r="W1197" i="8"/>
  <c r="W1198" i="8"/>
  <c r="W1199" i="8"/>
  <c r="W1200" i="8"/>
  <c r="W1201" i="8"/>
  <c r="W1202" i="8"/>
  <c r="W1203" i="8"/>
  <c r="W1204" i="8"/>
  <c r="W1205" i="8"/>
  <c r="W1206" i="8"/>
  <c r="W1207" i="8"/>
  <c r="W1208" i="8"/>
  <c r="W1209" i="8"/>
  <c r="W1210" i="8"/>
  <c r="W1211" i="8"/>
  <c r="W1212" i="8"/>
  <c r="W1213" i="8"/>
  <c r="W1214" i="8"/>
  <c r="W1215" i="8"/>
  <c r="W1216" i="8"/>
  <c r="W1217" i="8"/>
  <c r="W1218" i="8"/>
  <c r="W1219" i="8"/>
  <c r="W1220" i="8"/>
  <c r="W1221" i="8"/>
  <c r="W1222" i="8"/>
  <c r="W1223" i="8"/>
  <c r="W1224" i="8"/>
  <c r="W1225" i="8"/>
  <c r="W1226" i="8"/>
  <c r="W1227" i="8"/>
  <c r="W1228" i="8"/>
  <c r="W1229" i="8"/>
  <c r="W1230" i="8"/>
  <c r="W1231" i="8"/>
  <c r="W1232" i="8"/>
  <c r="W1233" i="8"/>
  <c r="W1234" i="8"/>
  <c r="W1235" i="8"/>
  <c r="W1236" i="8"/>
  <c r="W1237" i="8"/>
  <c r="W1238" i="8"/>
  <c r="W1239" i="8"/>
  <c r="W1240" i="8"/>
  <c r="W1241" i="8"/>
  <c r="W1242" i="8"/>
  <c r="W1243" i="8"/>
  <c r="W1244" i="8"/>
  <c r="W1245" i="8"/>
  <c r="W1246" i="8"/>
  <c r="W1247" i="8"/>
  <c r="W1248" i="8"/>
  <c r="W1249" i="8"/>
  <c r="W1250" i="8"/>
  <c r="W1251" i="8"/>
  <c r="W1252" i="8"/>
  <c r="W1253" i="8"/>
  <c r="W1254" i="8"/>
  <c r="W1255" i="8"/>
  <c r="W1256" i="8"/>
  <c r="W1257" i="8"/>
  <c r="W1258" i="8"/>
  <c r="W1259" i="8"/>
  <c r="W1260" i="8"/>
  <c r="W1261" i="8"/>
  <c r="W1262" i="8"/>
  <c r="W1263" i="8"/>
  <c r="W1264" i="8"/>
  <c r="W1265" i="8"/>
  <c r="W1266" i="8"/>
  <c r="W1267" i="8"/>
  <c r="W1268" i="8"/>
  <c r="W1269" i="8"/>
  <c r="W1270" i="8"/>
  <c r="W1271" i="8"/>
  <c r="W1272" i="8"/>
  <c r="W1273" i="8"/>
  <c r="W1274" i="8"/>
  <c r="W1275" i="8"/>
  <c r="W1276" i="8"/>
  <c r="W1277" i="8"/>
  <c r="W1278" i="8"/>
  <c r="W1279" i="8"/>
  <c r="W1280" i="8"/>
  <c r="W1281" i="8"/>
  <c r="W1282" i="8"/>
  <c r="W1283" i="8"/>
  <c r="W1284" i="8"/>
  <c r="W1285" i="8"/>
  <c r="W1286" i="8"/>
  <c r="W1287" i="8"/>
  <c r="W1288" i="8"/>
  <c r="W1289" i="8"/>
  <c r="W1290" i="8"/>
  <c r="W1291" i="8"/>
  <c r="W1292" i="8"/>
  <c r="W1293" i="8"/>
  <c r="W1294" i="8"/>
  <c r="W1295" i="8"/>
  <c r="W1296" i="8"/>
  <c r="W1297" i="8"/>
  <c r="W1298" i="8"/>
  <c r="W1299" i="8"/>
  <c r="W1300" i="8"/>
  <c r="W1301" i="8"/>
  <c r="W1302" i="8"/>
  <c r="W1303" i="8"/>
  <c r="W1304" i="8"/>
  <c r="W1305" i="8"/>
  <c r="W1306" i="8"/>
  <c r="W1307" i="8"/>
  <c r="W1308" i="8"/>
  <c r="W1309" i="8"/>
  <c r="W1310" i="8"/>
  <c r="W1311" i="8"/>
  <c r="W1312" i="8"/>
  <c r="W1313" i="8"/>
  <c r="W1314" i="8"/>
  <c r="W1315" i="8"/>
  <c r="W1316" i="8"/>
  <c r="W1317" i="8"/>
  <c r="W1318" i="8"/>
  <c r="W1319" i="8"/>
  <c r="W1320" i="8"/>
  <c r="W1321" i="8"/>
  <c r="W1322" i="8"/>
  <c r="W1323" i="8"/>
  <c r="W1324" i="8"/>
  <c r="W1325" i="8"/>
  <c r="W1326" i="8"/>
  <c r="W1327" i="8"/>
  <c r="W1328" i="8"/>
  <c r="W1329" i="8"/>
  <c r="W1330" i="8"/>
  <c r="W1331" i="8"/>
  <c r="W1332" i="8"/>
  <c r="W1333" i="8"/>
  <c r="W1334" i="8"/>
  <c r="W1335" i="8"/>
  <c r="W1336" i="8"/>
  <c r="W1337" i="8"/>
  <c r="W1338" i="8"/>
  <c r="W1339" i="8"/>
  <c r="W1340" i="8"/>
  <c r="W1341" i="8"/>
  <c r="W1342" i="8"/>
  <c r="W1343" i="8"/>
  <c r="W1344" i="8"/>
  <c r="W1345" i="8"/>
  <c r="W1346" i="8"/>
  <c r="W1347" i="8"/>
  <c r="W1348" i="8"/>
  <c r="W1349" i="8"/>
  <c r="W1350" i="8"/>
  <c r="W1351" i="8"/>
  <c r="W1352" i="8"/>
  <c r="W1353" i="8"/>
  <c r="W1354" i="8"/>
  <c r="W1355" i="8"/>
  <c r="W1356" i="8"/>
  <c r="W1357" i="8"/>
  <c r="W1358" i="8"/>
  <c r="W1359" i="8"/>
  <c r="W1360" i="8"/>
  <c r="W1361" i="8"/>
  <c r="D13" i="16" a="1"/>
  <c r="D13" i="16" s="1"/>
  <c r="O2" i="23" a="1"/>
  <c r="O2" i="23" s="1"/>
  <c r="O3" i="23" a="1"/>
  <c r="O3" i="23" s="1"/>
  <c r="K3" i="23" a="1"/>
  <c r="K3" i="23" s="1"/>
  <c r="L3" i="23" a="1"/>
  <c r="L3" i="23" s="1"/>
  <c r="M3" i="23" a="1"/>
  <c r="M3" i="23" s="1"/>
  <c r="N3" i="23" a="1"/>
  <c r="N3" i="23" s="1"/>
  <c r="K4" i="23" a="1"/>
  <c r="K4" i="23" s="1"/>
  <c r="L4" i="23" a="1"/>
  <c r="L4" i="23" s="1"/>
  <c r="M4" i="23" a="1"/>
  <c r="M4" i="23" s="1"/>
  <c r="N4" i="23" a="1"/>
  <c r="N4" i="23" s="1"/>
  <c r="K5" i="23" a="1"/>
  <c r="K5" i="23" s="1"/>
  <c r="L5" i="23" a="1"/>
  <c r="L5" i="23" s="1"/>
  <c r="M5" i="23" a="1"/>
  <c r="M5" i="23" s="1"/>
  <c r="N5" i="23" a="1"/>
  <c r="N5" i="23" s="1"/>
  <c r="K6" i="23" a="1"/>
  <c r="K6" i="23" s="1"/>
  <c r="L6" i="23" a="1"/>
  <c r="L6" i="23" s="1"/>
  <c r="M6" i="23" a="1"/>
  <c r="M6" i="23" s="1"/>
  <c r="N6" i="23" a="1"/>
  <c r="N6" i="23" s="1"/>
  <c r="K7" i="23" a="1"/>
  <c r="K7" i="23" s="1"/>
  <c r="L7" i="23" a="1"/>
  <c r="L7" i="23" s="1"/>
  <c r="M7" i="23" a="1"/>
  <c r="M7" i="23" s="1"/>
  <c r="N7" i="23" a="1"/>
  <c r="N7" i="23" s="1"/>
  <c r="K8" i="23" a="1"/>
  <c r="K8" i="23" s="1"/>
  <c r="L8" i="23" a="1"/>
  <c r="L8" i="23" s="1"/>
  <c r="M8" i="23" a="1"/>
  <c r="M8" i="23" s="1"/>
  <c r="N8" i="23" a="1"/>
  <c r="N8" i="23" s="1"/>
  <c r="K9" i="23" a="1"/>
  <c r="K9" i="23" s="1"/>
  <c r="L9" i="23" a="1"/>
  <c r="L9" i="23" s="1"/>
  <c r="M9" i="23" a="1"/>
  <c r="M9" i="23" s="1"/>
  <c r="N9" i="23" a="1"/>
  <c r="N9" i="23" s="1"/>
  <c r="K10" i="23" a="1"/>
  <c r="K10" i="23" s="1"/>
  <c r="L10" i="23" a="1"/>
  <c r="L10" i="23" s="1"/>
  <c r="M10" i="23" a="1"/>
  <c r="M10" i="23" s="1"/>
  <c r="N10" i="23" a="1"/>
  <c r="N10" i="23" s="1"/>
  <c r="K11" i="23" a="1"/>
  <c r="K11" i="23" s="1"/>
  <c r="L11" i="23" a="1"/>
  <c r="L11" i="23" s="1"/>
  <c r="M11" i="23" a="1"/>
  <c r="M11" i="23" s="1"/>
  <c r="N11" i="23" a="1"/>
  <c r="N11" i="23" s="1"/>
  <c r="K12" i="23" a="1"/>
  <c r="K12" i="23" s="1"/>
  <c r="L12" i="23" a="1"/>
  <c r="L12" i="23" s="1"/>
  <c r="M12" i="23" a="1"/>
  <c r="M12" i="23" s="1"/>
  <c r="N12" i="23" a="1"/>
  <c r="N12" i="23" s="1"/>
  <c r="K13" i="23" a="1"/>
  <c r="K13" i="23" s="1"/>
  <c r="L13" i="23" a="1"/>
  <c r="L13" i="23" s="1"/>
  <c r="M13" i="23" a="1"/>
  <c r="M13" i="23" s="1"/>
  <c r="N13" i="23" a="1"/>
  <c r="N13" i="23" s="1"/>
  <c r="K14" i="23" a="1"/>
  <c r="K14" i="23" s="1"/>
  <c r="L14" i="23" a="1"/>
  <c r="L14" i="23" s="1"/>
  <c r="M14" i="23" a="1"/>
  <c r="M14" i="23" s="1"/>
  <c r="N14" i="23" a="1"/>
  <c r="N14" i="23" s="1"/>
  <c r="K15" i="23" a="1"/>
  <c r="K15" i="23" s="1"/>
  <c r="L15" i="23" a="1"/>
  <c r="L15" i="23" s="1"/>
  <c r="M15" i="23" a="1"/>
  <c r="M15" i="23" s="1"/>
  <c r="N15" i="23" a="1"/>
  <c r="N15" i="23" s="1"/>
  <c r="K16" i="23" a="1"/>
  <c r="K16" i="23" s="1"/>
  <c r="L16" i="23" a="1"/>
  <c r="L16" i="23" s="1"/>
  <c r="M16" i="23" a="1"/>
  <c r="M16" i="23" s="1"/>
  <c r="N16" i="23" a="1"/>
  <c r="N16" i="23" s="1"/>
  <c r="K17" i="23" a="1"/>
  <c r="K17" i="23" s="1"/>
  <c r="L17" i="23" a="1"/>
  <c r="L17" i="23" s="1"/>
  <c r="M17" i="23" a="1"/>
  <c r="M17" i="23" s="1"/>
  <c r="N17" i="23" a="1"/>
  <c r="N17" i="23" s="1"/>
  <c r="K18" i="23" a="1"/>
  <c r="K18" i="23" s="1"/>
  <c r="L18" i="23" a="1"/>
  <c r="L18" i="23" s="1"/>
  <c r="M18" i="23" a="1"/>
  <c r="M18" i="23" s="1"/>
  <c r="N18" i="23" a="1"/>
  <c r="N18" i="23" s="1"/>
  <c r="K19" i="23" a="1"/>
  <c r="K19" i="23" s="1"/>
  <c r="L19" i="23" a="1"/>
  <c r="L19" i="23" s="1"/>
  <c r="M19" i="23" a="1"/>
  <c r="M19" i="23" s="1"/>
  <c r="N19" i="23" a="1"/>
  <c r="N19" i="23" s="1"/>
  <c r="K20" i="23" a="1"/>
  <c r="K20" i="23" s="1"/>
  <c r="L20" i="23" a="1"/>
  <c r="L20" i="23" s="1"/>
  <c r="M20" i="23" a="1"/>
  <c r="M20" i="23" s="1"/>
  <c r="N20" i="23" a="1"/>
  <c r="N20" i="23" s="1"/>
  <c r="K21" i="23" a="1"/>
  <c r="K21" i="23" s="1"/>
  <c r="L21" i="23" a="1"/>
  <c r="L21" i="23" s="1"/>
  <c r="M21" i="23" a="1"/>
  <c r="M21" i="23" s="1"/>
  <c r="N21" i="23" a="1"/>
  <c r="N21" i="23" s="1"/>
  <c r="K22" i="23" a="1"/>
  <c r="K22" i="23" s="1"/>
  <c r="L22" i="23" a="1"/>
  <c r="L22" i="23" s="1"/>
  <c r="M22" i="23" a="1"/>
  <c r="M22" i="23" s="1"/>
  <c r="N22" i="23" a="1"/>
  <c r="N22" i="23" s="1"/>
  <c r="K23" i="23" a="1"/>
  <c r="K23" i="23" s="1"/>
  <c r="L23" i="23" a="1"/>
  <c r="L23" i="23" s="1"/>
  <c r="M23" i="23" a="1"/>
  <c r="M23" i="23" s="1"/>
  <c r="N23" i="23" a="1"/>
  <c r="N23" i="23" s="1"/>
  <c r="K24" i="23" a="1"/>
  <c r="K24" i="23" s="1"/>
  <c r="L24" i="23" a="1"/>
  <c r="L24" i="23" s="1"/>
  <c r="M24" i="23" a="1"/>
  <c r="M24" i="23" s="1"/>
  <c r="N24" i="23" a="1"/>
  <c r="N24" i="23" s="1"/>
  <c r="K25" i="23" a="1"/>
  <c r="K25" i="23" s="1"/>
  <c r="L25" i="23" a="1"/>
  <c r="L25" i="23" s="1"/>
  <c r="M25" i="23" a="1"/>
  <c r="M25" i="23" s="1"/>
  <c r="N25" i="23" a="1"/>
  <c r="N25" i="23" s="1"/>
  <c r="K26" i="23" a="1"/>
  <c r="K26" i="23" s="1"/>
  <c r="L26" i="23" a="1"/>
  <c r="L26" i="23" s="1"/>
  <c r="M26" i="23" a="1"/>
  <c r="M26" i="23" s="1"/>
  <c r="N26" i="23" a="1"/>
  <c r="N26" i="23" s="1"/>
  <c r="K27" i="23" a="1"/>
  <c r="K27" i="23" s="1"/>
  <c r="L27" i="23" a="1"/>
  <c r="L27" i="23" s="1"/>
  <c r="M27" i="23" a="1"/>
  <c r="M27" i="23" s="1"/>
  <c r="N27" i="23" a="1"/>
  <c r="N27" i="23" s="1"/>
  <c r="K28" i="23" a="1"/>
  <c r="K28" i="23" s="1"/>
  <c r="L28" i="23" a="1"/>
  <c r="L28" i="23" s="1"/>
  <c r="M28" i="23" a="1"/>
  <c r="M28" i="23" s="1"/>
  <c r="N28" i="23" a="1"/>
  <c r="N28" i="23" s="1"/>
  <c r="K29" i="23" a="1"/>
  <c r="K29" i="23" s="1"/>
  <c r="L29" i="23" a="1"/>
  <c r="L29" i="23" s="1"/>
  <c r="M29" i="23" a="1"/>
  <c r="M29" i="23" s="1"/>
  <c r="N29" i="23" a="1"/>
  <c r="N29" i="23" s="1"/>
  <c r="K30" i="23" a="1"/>
  <c r="K30" i="23" s="1"/>
  <c r="L30" i="23" a="1"/>
  <c r="L30" i="23" s="1"/>
  <c r="M30" i="23" a="1"/>
  <c r="M30" i="23" s="1"/>
  <c r="N30" i="23" a="1"/>
  <c r="N30" i="23" s="1"/>
  <c r="K31" i="23" a="1"/>
  <c r="K31" i="23" s="1"/>
  <c r="L31" i="23" a="1"/>
  <c r="L31" i="23" s="1"/>
  <c r="M31" i="23" a="1"/>
  <c r="M31" i="23" s="1"/>
  <c r="N31" i="23" a="1"/>
  <c r="N31" i="23" s="1"/>
  <c r="K32" i="23" a="1"/>
  <c r="K32" i="23" s="1"/>
  <c r="L32" i="23" a="1"/>
  <c r="L32" i="23" s="1"/>
  <c r="M32" i="23" a="1"/>
  <c r="M32" i="23" s="1"/>
  <c r="N32" i="23" a="1"/>
  <c r="N32" i="23" s="1"/>
  <c r="K33" i="23" a="1"/>
  <c r="K33" i="23" s="1"/>
  <c r="L33" i="23" a="1"/>
  <c r="L33" i="23" s="1"/>
  <c r="M33" i="23" a="1"/>
  <c r="M33" i="23" s="1"/>
  <c r="N33" i="23" a="1"/>
  <c r="N33" i="23" s="1"/>
  <c r="K34" i="23" a="1"/>
  <c r="K34" i="23" s="1"/>
  <c r="L34" i="23" a="1"/>
  <c r="L34" i="23" s="1"/>
  <c r="M34" i="23" a="1"/>
  <c r="M34" i="23" s="1"/>
  <c r="N34" i="23" a="1"/>
  <c r="N34" i="23" s="1"/>
  <c r="K35" i="23" a="1"/>
  <c r="K35" i="23" s="1"/>
  <c r="L35" i="23" a="1"/>
  <c r="L35" i="23" s="1"/>
  <c r="M35" i="23" a="1"/>
  <c r="M35" i="23" s="1"/>
  <c r="N35" i="23" a="1"/>
  <c r="N35" i="23" s="1"/>
  <c r="K36" i="23" a="1"/>
  <c r="K36" i="23" s="1"/>
  <c r="L36" i="23" a="1"/>
  <c r="L36" i="23" s="1"/>
  <c r="M36" i="23" a="1"/>
  <c r="M36" i="23" s="1"/>
  <c r="N36" i="23" a="1"/>
  <c r="N36" i="23" s="1"/>
  <c r="K37" i="23" a="1"/>
  <c r="K37" i="23" s="1"/>
  <c r="L37" i="23" a="1"/>
  <c r="L37" i="23" s="1"/>
  <c r="M37" i="23" a="1"/>
  <c r="M37" i="23" s="1"/>
  <c r="N37" i="23" a="1"/>
  <c r="N37" i="23" s="1"/>
  <c r="K38" i="23" a="1"/>
  <c r="K38" i="23" s="1"/>
  <c r="L38" i="23" a="1"/>
  <c r="L38" i="23" s="1"/>
  <c r="M38" i="23" a="1"/>
  <c r="M38" i="23" s="1"/>
  <c r="N38" i="23" a="1"/>
  <c r="N38" i="23" s="1"/>
  <c r="K39" i="23" a="1"/>
  <c r="K39" i="23" s="1"/>
  <c r="L39" i="23" a="1"/>
  <c r="L39" i="23" s="1"/>
  <c r="M39" i="23" a="1"/>
  <c r="M39" i="23" s="1"/>
  <c r="N39" i="23" a="1"/>
  <c r="N39" i="23" s="1"/>
  <c r="K40" i="23" a="1"/>
  <c r="K40" i="23" s="1"/>
  <c r="L40" i="23" a="1"/>
  <c r="L40" i="23" s="1"/>
  <c r="M40" i="23" a="1"/>
  <c r="M40" i="23" s="1"/>
  <c r="N40" i="23" a="1"/>
  <c r="N40" i="23" s="1"/>
  <c r="K41" i="23" a="1"/>
  <c r="K41" i="23" s="1"/>
  <c r="L41" i="23" a="1"/>
  <c r="L41" i="23" s="1"/>
  <c r="M41" i="23" a="1"/>
  <c r="M41" i="23" s="1"/>
  <c r="N41" i="23" a="1"/>
  <c r="N41" i="23" s="1"/>
  <c r="K42" i="23" a="1"/>
  <c r="K42" i="23" s="1"/>
  <c r="L42" i="23" a="1"/>
  <c r="L42" i="23" s="1"/>
  <c r="M42" i="23" a="1"/>
  <c r="M42" i="23" s="1"/>
  <c r="N42" i="23" a="1"/>
  <c r="N42" i="23" s="1"/>
  <c r="K43" i="23" a="1"/>
  <c r="K43" i="23" s="1"/>
  <c r="L43" i="23" a="1"/>
  <c r="L43" i="23" s="1"/>
  <c r="M43" i="23" a="1"/>
  <c r="M43" i="23" s="1"/>
  <c r="N43" i="23" a="1"/>
  <c r="N43" i="23" s="1"/>
  <c r="K44" i="23" a="1"/>
  <c r="K44" i="23" s="1"/>
  <c r="L44" i="23" a="1"/>
  <c r="L44" i="23" s="1"/>
  <c r="M44" i="23" a="1"/>
  <c r="M44" i="23" s="1"/>
  <c r="N44" i="23" a="1"/>
  <c r="N44" i="23" s="1"/>
  <c r="K45" i="23" a="1"/>
  <c r="K45" i="23" s="1"/>
  <c r="L45" i="23" a="1"/>
  <c r="L45" i="23" s="1"/>
  <c r="M45" i="23" a="1"/>
  <c r="M45" i="23" s="1"/>
  <c r="N45" i="23" a="1"/>
  <c r="N45" i="23" s="1"/>
  <c r="K46" i="23" a="1"/>
  <c r="K46" i="23" s="1"/>
  <c r="L46" i="23" a="1"/>
  <c r="L46" i="23" s="1"/>
  <c r="M46" i="23" a="1"/>
  <c r="M46" i="23" s="1"/>
  <c r="N46" i="23" a="1"/>
  <c r="N46" i="23" s="1"/>
  <c r="P2" i="23" a="1"/>
  <c r="P2" i="23" s="1"/>
  <c r="Q2" i="23" a="1"/>
  <c r="Q2" i="23" s="1"/>
  <c r="Q3" i="23" a="1"/>
  <c r="Q3" i="23" s="1"/>
  <c r="N2" i="23" a="1"/>
  <c r="N2" i="23" s="1"/>
  <c r="M2" i="23" a="1"/>
  <c r="M2" i="23" s="1"/>
  <c r="L2" i="23" a="1"/>
  <c r="L2" i="23" s="1"/>
  <c r="K2" i="23" a="1"/>
  <c r="K2" i="23" s="1"/>
  <c r="AC42" i="23" a="1"/>
  <c r="AC42" i="23" s="1"/>
  <c r="AC43" i="23" s="1" a="1"/>
  <c r="AC43" i="23" s="1"/>
  <c r="AB42" i="23" a="1"/>
  <c r="AB42" i="23" s="1"/>
  <c r="AB43" i="23" s="1" a="1"/>
  <c r="AB43" i="23" s="1"/>
  <c r="AA42" i="23" a="1"/>
  <c r="AA42" i="23" s="1"/>
  <c r="AA44" i="23" s="1" a="1"/>
  <c r="AA44" i="23" s="1"/>
  <c r="Z42" i="23" a="1"/>
  <c r="Z42" i="23" s="1"/>
  <c r="Z43" i="23" s="1" a="1"/>
  <c r="Z43" i="23" s="1"/>
  <c r="Y42" i="23" a="1"/>
  <c r="Y42" i="23" s="1"/>
  <c r="Y43" i="23" s="1" a="1"/>
  <c r="Y43" i="23" s="1"/>
  <c r="AC37" i="23" a="1"/>
  <c r="AC37" i="23" s="1"/>
  <c r="AC41" i="23" s="1" a="1"/>
  <c r="AC41" i="23" s="1"/>
  <c r="AB37" i="23" a="1"/>
  <c r="AB37" i="23" s="1"/>
  <c r="AB41" i="23" s="1" a="1"/>
  <c r="AB41" i="23" s="1"/>
  <c r="AA37" i="23" a="1"/>
  <c r="AA37" i="23" s="1"/>
  <c r="AA41" i="23" s="1" a="1"/>
  <c r="AA41" i="23" s="1"/>
  <c r="Z37" i="23" a="1"/>
  <c r="Z37" i="23" s="1"/>
  <c r="Z41" i="23" s="1" a="1"/>
  <c r="Z41" i="23" s="1"/>
  <c r="Y37" i="23" a="1"/>
  <c r="Y37" i="23" s="1"/>
  <c r="Y39" i="23" s="1" a="1"/>
  <c r="Y39" i="23" s="1"/>
  <c r="AC32" i="23" a="1"/>
  <c r="AC32" i="23" s="1"/>
  <c r="AC35" i="23" s="1" a="1"/>
  <c r="AC35" i="23" s="1"/>
  <c r="AB32" i="23" a="1"/>
  <c r="AB32" i="23" s="1"/>
  <c r="AB35" i="23" s="1" a="1"/>
  <c r="AB35" i="23" s="1"/>
  <c r="AA32" i="23" a="1"/>
  <c r="AA32" i="23" s="1"/>
  <c r="AA35" i="23" s="1" a="1"/>
  <c r="AA35" i="23" s="1"/>
  <c r="Z32" i="23" a="1"/>
  <c r="Z32" i="23" s="1"/>
  <c r="Z36" i="23" s="1" a="1"/>
  <c r="Z36" i="23" s="1"/>
  <c r="Y32" i="23" a="1"/>
  <c r="Y32" i="23" s="1"/>
  <c r="Y36" i="23" s="1" a="1"/>
  <c r="Y36" i="23" s="1"/>
  <c r="AC27" i="23" a="1"/>
  <c r="AC27" i="23" s="1"/>
  <c r="AC29" i="23" s="1" a="1"/>
  <c r="AC29" i="23" s="1"/>
  <c r="AB27" i="23" a="1"/>
  <c r="AB27" i="23" s="1"/>
  <c r="AB29" i="23" s="1" a="1"/>
  <c r="AB29" i="23" s="1"/>
  <c r="AA27" i="23" a="1"/>
  <c r="AA27" i="23" s="1"/>
  <c r="AA30" i="23" s="1" a="1"/>
  <c r="AA30" i="23" s="1"/>
  <c r="Z27" i="23" a="1"/>
  <c r="Z27" i="23" s="1"/>
  <c r="Z30" i="23" s="1" a="1"/>
  <c r="Z30" i="23" s="1"/>
  <c r="Y27" i="23" a="1"/>
  <c r="Y27" i="23" s="1"/>
  <c r="Y28" i="23" s="1" a="1"/>
  <c r="Y28" i="23" s="1"/>
  <c r="AC22" i="23" a="1"/>
  <c r="AC22" i="23" s="1"/>
  <c r="AC23" i="23" s="1" a="1"/>
  <c r="AC23" i="23" s="1"/>
  <c r="AB22" i="23" a="1"/>
  <c r="AB22" i="23" s="1"/>
  <c r="AB23" i="23" s="1" a="1"/>
  <c r="AB23" i="23" s="1"/>
  <c r="AA22" i="23" a="1"/>
  <c r="AA22" i="23" s="1"/>
  <c r="AA23" i="23" s="1" a="1"/>
  <c r="AA23" i="23" s="1"/>
  <c r="Z22" i="23" a="1"/>
  <c r="Z22" i="23" s="1"/>
  <c r="Z24" i="23" s="1" a="1"/>
  <c r="Z24" i="23" s="1"/>
  <c r="Y22" i="23" a="1"/>
  <c r="Y22" i="23" s="1"/>
  <c r="Y24" i="23" s="1" a="1"/>
  <c r="Y24" i="23" s="1"/>
  <c r="AC17" i="23" a="1"/>
  <c r="AC17" i="23" s="1"/>
  <c r="AC21" i="23" s="1" a="1"/>
  <c r="AC21" i="23" s="1"/>
  <c r="AB17" i="23" a="1"/>
  <c r="AB17" i="23" s="1"/>
  <c r="AB21" i="23" s="1" a="1"/>
  <c r="AB21" i="23" s="1"/>
  <c r="AA17" i="23" a="1"/>
  <c r="AA17" i="23" s="1"/>
  <c r="AA21" i="23" s="1" a="1"/>
  <c r="AA21" i="23" s="1"/>
  <c r="Z17" i="23" a="1"/>
  <c r="Z17" i="23" s="1"/>
  <c r="Z21" i="23" s="1" a="1"/>
  <c r="Z21" i="23" s="1"/>
  <c r="Y17" i="23" a="1"/>
  <c r="Y17" i="23" s="1"/>
  <c r="Y19" i="23" s="1" a="1"/>
  <c r="Y19" i="23" s="1"/>
  <c r="AC12" i="23" a="1"/>
  <c r="AC12" i="23" s="1"/>
  <c r="AC15" i="23" s="1" a="1"/>
  <c r="AC15" i="23" s="1"/>
  <c r="AB12" i="23" a="1"/>
  <c r="AB12" i="23" s="1"/>
  <c r="AB15" i="23" s="1" a="1"/>
  <c r="AB15" i="23" s="1"/>
  <c r="AA12" i="23" a="1"/>
  <c r="AA12" i="23" s="1"/>
  <c r="AA15" i="23" s="1" a="1"/>
  <c r="AA15" i="23" s="1"/>
  <c r="Z12" i="23" a="1"/>
  <c r="Z12" i="23" s="1"/>
  <c r="Z16" i="23" s="1" a="1"/>
  <c r="Z16" i="23" s="1"/>
  <c r="Y12" i="23" a="1"/>
  <c r="Y12" i="23" s="1"/>
  <c r="Y13" i="23" s="1" a="1"/>
  <c r="Y13" i="23" s="1"/>
  <c r="AC7" i="23" a="1"/>
  <c r="AC7" i="23" s="1"/>
  <c r="AC9" i="23" s="1" a="1"/>
  <c r="AC9" i="23" s="1"/>
  <c r="AB7" i="23" a="1"/>
  <c r="AB7" i="23" s="1"/>
  <c r="AB9" i="23" s="1" a="1"/>
  <c r="AB9" i="23" s="1"/>
  <c r="AA7" i="23" a="1"/>
  <c r="AA7" i="23" s="1"/>
  <c r="AA9" i="23" s="1" a="1"/>
  <c r="AA9" i="23" s="1"/>
  <c r="Z7" i="23" a="1"/>
  <c r="Z7" i="23" s="1"/>
  <c r="Z9" i="23" s="1" a="1"/>
  <c r="Z9" i="23" s="1"/>
  <c r="Y7" i="23" a="1"/>
  <c r="Y7" i="23" s="1"/>
  <c r="Y8" i="23" s="1" a="1"/>
  <c r="Y8" i="23" s="1"/>
  <c r="AC2" i="23" a="1"/>
  <c r="AC2" i="23" s="1"/>
  <c r="AC4" i="23" s="1" a="1"/>
  <c r="AC4" i="23" s="1"/>
  <c r="AB2" i="23" a="1"/>
  <c r="AB2" i="23" s="1"/>
  <c r="AB4" i="23" s="1" a="1"/>
  <c r="AB4" i="23" s="1"/>
  <c r="AA2" i="23" a="1"/>
  <c r="AA2" i="23" s="1"/>
  <c r="AA4" i="23" s="1" a="1"/>
  <c r="AA4" i="23" s="1"/>
  <c r="Z2" i="23" a="1"/>
  <c r="Z2" i="23" s="1"/>
  <c r="Z5" i="23" s="1" a="1"/>
  <c r="Z5" i="23" s="1"/>
  <c r="Y2" i="23" a="1"/>
  <c r="Y2" i="23" s="1"/>
  <c r="Y4" i="23" s="1" a="1"/>
  <c r="Y4" i="23" s="1"/>
  <c r="X42" i="23" a="1"/>
  <c r="X42" i="23" s="1"/>
  <c r="X45" i="23" s="1" a="1"/>
  <c r="X45" i="23" s="1"/>
  <c r="W42" i="23" a="1"/>
  <c r="W42" i="23" s="1"/>
  <c r="W45" i="23" s="1" a="1"/>
  <c r="W45" i="23" s="1"/>
  <c r="V42" i="23" a="1"/>
  <c r="V42" i="23" s="1"/>
  <c r="V45" i="23" s="1" a="1"/>
  <c r="V45" i="23" s="1"/>
  <c r="U42" i="23" a="1"/>
  <c r="U42" i="23" s="1"/>
  <c r="U45" i="23" s="1" a="1"/>
  <c r="U45" i="23" s="1"/>
  <c r="T42" i="23" a="1"/>
  <c r="T42" i="23" s="1"/>
  <c r="T45" i="23" s="1" a="1"/>
  <c r="T45" i="23" s="1"/>
  <c r="X37" i="23" a="1"/>
  <c r="X37" i="23" s="1"/>
  <c r="X39" i="23" s="1" a="1"/>
  <c r="X39" i="23" s="1"/>
  <c r="W37" i="23" a="1"/>
  <c r="W37" i="23" s="1"/>
  <c r="W39" i="23" s="1" a="1"/>
  <c r="W39" i="23" s="1"/>
  <c r="V37" i="23" a="1"/>
  <c r="V37" i="23" s="1"/>
  <c r="V38" i="23" s="1" a="1"/>
  <c r="V38" i="23" s="1"/>
  <c r="U37" i="23" a="1"/>
  <c r="U37" i="23" s="1"/>
  <c r="U39" i="23" s="1" a="1"/>
  <c r="U39" i="23" s="1"/>
  <c r="T37" i="23" a="1"/>
  <c r="T37" i="23" s="1"/>
  <c r="T38" i="23" s="1" a="1"/>
  <c r="T38" i="23" s="1"/>
  <c r="X32" i="23" a="1"/>
  <c r="X32" i="23" s="1"/>
  <c r="X36" i="23" s="1" a="1"/>
  <c r="X36" i="23" s="1"/>
  <c r="W32" i="23" a="1"/>
  <c r="W32" i="23" s="1"/>
  <c r="W36" i="23" s="1" a="1"/>
  <c r="W36" i="23" s="1"/>
  <c r="V32" i="23" a="1"/>
  <c r="V32" i="23" s="1"/>
  <c r="V33" i="23" s="1" a="1"/>
  <c r="V33" i="23" s="1"/>
  <c r="U32" i="23" a="1"/>
  <c r="U32" i="23" s="1"/>
  <c r="U34" i="23" s="1" a="1"/>
  <c r="U34" i="23" s="1"/>
  <c r="T32" i="23" a="1"/>
  <c r="T32" i="23" s="1"/>
  <c r="T34" i="23" s="1" a="1"/>
  <c r="T34" i="23" s="1"/>
  <c r="X27" i="23" a="1"/>
  <c r="X27" i="23" s="1"/>
  <c r="X30" i="23" s="1" a="1"/>
  <c r="X30" i="23" s="1"/>
  <c r="W27" i="23" a="1"/>
  <c r="W27" i="23" s="1"/>
  <c r="W31" i="23" s="1" a="1"/>
  <c r="W31" i="23" s="1"/>
  <c r="V27" i="23" a="1"/>
  <c r="V27" i="23" s="1"/>
  <c r="V31" i="23" s="1" a="1"/>
  <c r="V31" i="23" s="1"/>
  <c r="U27" i="23" a="1"/>
  <c r="U27" i="23" s="1"/>
  <c r="U31" i="23" s="1" a="1"/>
  <c r="U31" i="23" s="1"/>
  <c r="T27" i="23" a="1"/>
  <c r="T27" i="23" s="1"/>
  <c r="T31" i="23" s="1" a="1"/>
  <c r="T31" i="23" s="1"/>
  <c r="X22" i="23" a="1"/>
  <c r="X22" i="23" s="1"/>
  <c r="X25" i="23" s="1" a="1"/>
  <c r="X25" i="23" s="1"/>
  <c r="W22" i="23" a="1"/>
  <c r="W22" i="23" s="1"/>
  <c r="W25" i="23" s="1" a="1"/>
  <c r="W25" i="23" s="1"/>
  <c r="V22" i="23" a="1"/>
  <c r="V22" i="23" s="1"/>
  <c r="V25" i="23" s="1" a="1"/>
  <c r="V25" i="23" s="1"/>
  <c r="U22" i="23" a="1"/>
  <c r="U22" i="23" s="1"/>
  <c r="U25" i="23" s="1" a="1"/>
  <c r="U25" i="23" s="1"/>
  <c r="T22" i="23" a="1"/>
  <c r="T22" i="23" s="1"/>
  <c r="T25" i="23" s="1" a="1"/>
  <c r="T25" i="23" s="1"/>
  <c r="X17" i="23" a="1"/>
  <c r="X17" i="23" s="1"/>
  <c r="X19" i="23" s="1" a="1"/>
  <c r="X19" i="23" s="1"/>
  <c r="W17" i="23" a="1"/>
  <c r="W17" i="23" s="1"/>
  <c r="W19" i="23" s="1" a="1"/>
  <c r="W19" i="23" s="1"/>
  <c r="V17" i="23" a="1"/>
  <c r="V17" i="23" s="1"/>
  <c r="V18" i="23" s="1" a="1"/>
  <c r="V18" i="23" s="1"/>
  <c r="U17" i="23" a="1"/>
  <c r="U17" i="23" s="1"/>
  <c r="U19" i="23" s="1" a="1"/>
  <c r="U19" i="23" s="1"/>
  <c r="T17" i="23" a="1"/>
  <c r="T17" i="23" s="1"/>
  <c r="T18" i="23" s="1" a="1"/>
  <c r="T18" i="23" s="1"/>
  <c r="X12" i="23" a="1"/>
  <c r="X12" i="23" s="1"/>
  <c r="X16" i="23" s="1" a="1"/>
  <c r="X16" i="23" s="1"/>
  <c r="W12" i="23" a="1"/>
  <c r="W12" i="23" s="1"/>
  <c r="W16" i="23" s="1" a="1"/>
  <c r="W16" i="23" s="1"/>
  <c r="V12" i="23" a="1"/>
  <c r="V12" i="23" s="1"/>
  <c r="V13" i="23" s="1" a="1"/>
  <c r="V13" i="23" s="1"/>
  <c r="U12" i="23" a="1"/>
  <c r="U12" i="23" s="1"/>
  <c r="U14" i="23" s="1" a="1"/>
  <c r="U14" i="23" s="1"/>
  <c r="T12" i="23" a="1"/>
  <c r="T12" i="23" s="1"/>
  <c r="T14" i="23" s="1" a="1"/>
  <c r="T14" i="23" s="1"/>
  <c r="X7" i="23" a="1"/>
  <c r="X7" i="23" s="1"/>
  <c r="X9" i="23" s="1" a="1"/>
  <c r="X9" i="23" s="1"/>
  <c r="W7" i="23" a="1"/>
  <c r="W7" i="23" s="1"/>
  <c r="W8" i="23" s="1" a="1"/>
  <c r="W8" i="23" s="1"/>
  <c r="V7" i="23" a="1"/>
  <c r="V7" i="23" s="1"/>
  <c r="V8" i="23" s="1" a="1"/>
  <c r="V8" i="23" s="1"/>
  <c r="U7" i="23" a="1"/>
  <c r="U7" i="23" s="1"/>
  <c r="U9" i="23" s="1" a="1"/>
  <c r="U9" i="23" s="1"/>
  <c r="T7" i="23" a="1"/>
  <c r="T7" i="23" s="1"/>
  <c r="T9" i="23" s="1" a="1"/>
  <c r="T9" i="23" s="1"/>
  <c r="X2" i="23" a="1"/>
  <c r="X2" i="23" s="1"/>
  <c r="W2" i="23" a="1"/>
  <c r="W2" i="23" s="1"/>
  <c r="U2" i="23" a="1"/>
  <c r="U2" i="23" s="1"/>
  <c r="U4" i="23" s="1" a="1"/>
  <c r="U4" i="23" s="1"/>
  <c r="U2" i="22" a="1"/>
  <c r="U2" i="22" s="1"/>
  <c r="T2" i="23" a="1"/>
  <c r="T2" i="23" s="1"/>
  <c r="V2" i="23" a="1"/>
  <c r="V2" i="23" s="1"/>
  <c r="AE46" i="23" a="1"/>
  <c r="AE46" i="23" s="1"/>
  <c r="AD46" i="23" a="1"/>
  <c r="AD46" i="23" s="1"/>
  <c r="S46" i="23" a="1"/>
  <c r="S46" i="23" s="1"/>
  <c r="R46" i="23" a="1"/>
  <c r="R46" i="23" s="1"/>
  <c r="Q46" i="23" a="1"/>
  <c r="Q46" i="23" s="1"/>
  <c r="P46" i="23" a="1"/>
  <c r="P46" i="23" s="1"/>
  <c r="O46" i="23" a="1"/>
  <c r="O46" i="23" s="1"/>
  <c r="J46" i="23" a="1"/>
  <c r="J46" i="23" s="1"/>
  <c r="I46" i="23" a="1"/>
  <c r="I46" i="23" s="1"/>
  <c r="H46" i="23" a="1"/>
  <c r="H46" i="23" s="1"/>
  <c r="G46" i="23" a="1"/>
  <c r="G46" i="23" s="1"/>
  <c r="F46" i="23" a="1"/>
  <c r="F46" i="23" s="1"/>
  <c r="E46" i="23" a="1"/>
  <c r="E46" i="23" s="1"/>
  <c r="AE45" i="23" a="1"/>
  <c r="AE45" i="23" s="1"/>
  <c r="AD45" i="23" a="1"/>
  <c r="AD45" i="23" s="1"/>
  <c r="S45" i="23" a="1"/>
  <c r="S45" i="23" s="1"/>
  <c r="R45" i="23" a="1"/>
  <c r="R45" i="23" s="1"/>
  <c r="Q45" i="23" a="1"/>
  <c r="Q45" i="23" s="1"/>
  <c r="P45" i="23" a="1"/>
  <c r="P45" i="23" s="1"/>
  <c r="O45" i="23" a="1"/>
  <c r="O45" i="23" s="1"/>
  <c r="J45" i="23" a="1"/>
  <c r="J45" i="23" s="1"/>
  <c r="I45" i="23" a="1"/>
  <c r="I45" i="23" s="1"/>
  <c r="H45" i="23" a="1"/>
  <c r="H45" i="23" s="1"/>
  <c r="G45" i="23" a="1"/>
  <c r="G45" i="23" s="1"/>
  <c r="F45" i="23" a="1"/>
  <c r="F45" i="23" s="1"/>
  <c r="E45" i="23" a="1"/>
  <c r="E45" i="23" s="1"/>
  <c r="AE44" i="23" a="1"/>
  <c r="AE44" i="23" s="1"/>
  <c r="AD44" i="23" a="1"/>
  <c r="AD44" i="23" s="1"/>
  <c r="S44" i="23" a="1"/>
  <c r="S44" i="23" s="1"/>
  <c r="R44" i="23" a="1"/>
  <c r="R44" i="23" s="1"/>
  <c r="Q44" i="23" a="1"/>
  <c r="Q44" i="23" s="1"/>
  <c r="P44" i="23" a="1"/>
  <c r="P44" i="23" s="1"/>
  <c r="O44" i="23" a="1"/>
  <c r="O44" i="23" s="1"/>
  <c r="J44" i="23" a="1"/>
  <c r="J44" i="23" s="1"/>
  <c r="I44" i="23" a="1"/>
  <c r="I44" i="23" s="1"/>
  <c r="H44" i="23" a="1"/>
  <c r="H44" i="23" s="1"/>
  <c r="G44" i="23" a="1"/>
  <c r="G44" i="23" s="1"/>
  <c r="F44" i="23" a="1"/>
  <c r="F44" i="23" s="1"/>
  <c r="E44" i="23" a="1"/>
  <c r="E44" i="23" s="1"/>
  <c r="AE43" i="23" a="1"/>
  <c r="AE43" i="23" s="1"/>
  <c r="AD43" i="23" a="1"/>
  <c r="AD43" i="23" s="1"/>
  <c r="S43" i="23" a="1"/>
  <c r="S43" i="23" s="1"/>
  <c r="R43" i="23" a="1"/>
  <c r="R43" i="23" s="1"/>
  <c r="Q43" i="23" a="1"/>
  <c r="Q43" i="23" s="1"/>
  <c r="P43" i="23" a="1"/>
  <c r="P43" i="23" s="1"/>
  <c r="O43" i="23" a="1"/>
  <c r="O43" i="23" s="1"/>
  <c r="J43" i="23" a="1"/>
  <c r="J43" i="23" s="1"/>
  <c r="I43" i="23" a="1"/>
  <c r="I43" i="23" s="1"/>
  <c r="H43" i="23" a="1"/>
  <c r="H43" i="23" s="1"/>
  <c r="G43" i="23" a="1"/>
  <c r="G43" i="23" s="1"/>
  <c r="F43" i="23" a="1"/>
  <c r="F43" i="23" s="1"/>
  <c r="E43" i="23" a="1"/>
  <c r="E43" i="23" s="1"/>
  <c r="AH42" i="23" a="1"/>
  <c r="AH42" i="23" s="1"/>
  <c r="AH45" i="23" s="1" a="1"/>
  <c r="AH45" i="23" s="1"/>
  <c r="AG42" i="23" a="1"/>
  <c r="AG42" i="23" s="1"/>
  <c r="AG45" i="23" s="1" a="1"/>
  <c r="AG45" i="23" s="1"/>
  <c r="AF42" i="23" a="1"/>
  <c r="AF42" i="23" s="1"/>
  <c r="AF46" i="23" s="1" a="1"/>
  <c r="AF46" i="23" s="1"/>
  <c r="AE42" i="23" a="1"/>
  <c r="AE42" i="23" s="1"/>
  <c r="S42" i="23" a="1"/>
  <c r="S42" i="23" s="1"/>
  <c r="R42" i="23" a="1"/>
  <c r="R42" i="23" s="1"/>
  <c r="Q42" i="23" a="1"/>
  <c r="Q42" i="23" s="1"/>
  <c r="P42" i="23" a="1"/>
  <c r="P42" i="23" s="1"/>
  <c r="O42" i="23" a="1"/>
  <c r="O42" i="23" s="1"/>
  <c r="J42" i="23" a="1"/>
  <c r="J42" i="23" s="1"/>
  <c r="I42" i="23" a="1"/>
  <c r="I42" i="23" s="1"/>
  <c r="H42" i="23" a="1"/>
  <c r="H42" i="23" s="1"/>
  <c r="G42" i="23" a="1"/>
  <c r="G42" i="23" s="1"/>
  <c r="F42" i="23" a="1"/>
  <c r="F42" i="23" s="1"/>
  <c r="E42" i="23" a="1"/>
  <c r="E42" i="23" s="1"/>
  <c r="AE41" i="23" a="1"/>
  <c r="AE41" i="23" s="1"/>
  <c r="AD41" i="23" a="1"/>
  <c r="AD41" i="23" s="1"/>
  <c r="S41" i="23" a="1"/>
  <c r="S41" i="23" s="1"/>
  <c r="R41" i="23" a="1"/>
  <c r="R41" i="23" s="1"/>
  <c r="Q41" i="23" a="1"/>
  <c r="Q41" i="23" s="1"/>
  <c r="P41" i="23" a="1"/>
  <c r="P41" i="23" s="1"/>
  <c r="O41" i="23" a="1"/>
  <c r="O41" i="23" s="1"/>
  <c r="J41" i="23" a="1"/>
  <c r="J41" i="23" s="1"/>
  <c r="I41" i="23" a="1"/>
  <c r="I41" i="23" s="1"/>
  <c r="H41" i="23" a="1"/>
  <c r="H41" i="23" s="1"/>
  <c r="G41" i="23" a="1"/>
  <c r="G41" i="23" s="1"/>
  <c r="F41" i="23" a="1"/>
  <c r="F41" i="23" s="1"/>
  <c r="E41" i="23" a="1"/>
  <c r="E41" i="23" s="1"/>
  <c r="AE40" i="23" a="1"/>
  <c r="AE40" i="23" s="1"/>
  <c r="AD40" i="23" a="1"/>
  <c r="AD40" i="23" s="1"/>
  <c r="S40" i="23" a="1"/>
  <c r="S40" i="23" s="1"/>
  <c r="R40" i="23" a="1"/>
  <c r="R40" i="23" s="1"/>
  <c r="Q40" i="23" a="1"/>
  <c r="Q40" i="23" s="1"/>
  <c r="P40" i="23" a="1"/>
  <c r="P40" i="23" s="1"/>
  <c r="O40" i="23" a="1"/>
  <c r="O40" i="23" s="1"/>
  <c r="J40" i="23" a="1"/>
  <c r="J40" i="23" s="1"/>
  <c r="I40" i="23" a="1"/>
  <c r="I40" i="23" s="1"/>
  <c r="H40" i="23" a="1"/>
  <c r="H40" i="23" s="1"/>
  <c r="G40" i="23" a="1"/>
  <c r="G40" i="23" s="1"/>
  <c r="F40" i="23" a="1"/>
  <c r="F40" i="23" s="1"/>
  <c r="E40" i="23" a="1"/>
  <c r="E40" i="23" s="1"/>
  <c r="AE39" i="23" a="1"/>
  <c r="AE39" i="23" s="1"/>
  <c r="AD39" i="23" a="1"/>
  <c r="AD39" i="23" s="1"/>
  <c r="S39" i="23" a="1"/>
  <c r="S39" i="23" s="1"/>
  <c r="R39" i="23" a="1"/>
  <c r="R39" i="23" s="1"/>
  <c r="Q39" i="23" a="1"/>
  <c r="Q39" i="23" s="1"/>
  <c r="P39" i="23" a="1"/>
  <c r="P39" i="23" s="1"/>
  <c r="O39" i="23" a="1"/>
  <c r="O39" i="23" s="1"/>
  <c r="J39" i="23" a="1"/>
  <c r="J39" i="23" s="1"/>
  <c r="I39" i="23" a="1"/>
  <c r="I39" i="23" s="1"/>
  <c r="H39" i="23" a="1"/>
  <c r="H39" i="23" s="1"/>
  <c r="G39" i="23" a="1"/>
  <c r="G39" i="23" s="1"/>
  <c r="F39" i="23" a="1"/>
  <c r="F39" i="23" s="1"/>
  <c r="E39" i="23" a="1"/>
  <c r="E39" i="23" s="1"/>
  <c r="AE38" i="23" a="1"/>
  <c r="AE38" i="23" s="1"/>
  <c r="AD38" i="23" a="1"/>
  <c r="AD38" i="23" s="1"/>
  <c r="S38" i="23" a="1"/>
  <c r="S38" i="23" s="1"/>
  <c r="R38" i="23" a="1"/>
  <c r="R38" i="23" s="1"/>
  <c r="Q38" i="23" a="1"/>
  <c r="Q38" i="23" s="1"/>
  <c r="P38" i="23" a="1"/>
  <c r="P38" i="23" s="1"/>
  <c r="O38" i="23" a="1"/>
  <c r="O38" i="23" s="1"/>
  <c r="J38" i="23" a="1"/>
  <c r="J38" i="23" s="1"/>
  <c r="I38" i="23" a="1"/>
  <c r="I38" i="23" s="1"/>
  <c r="H38" i="23" a="1"/>
  <c r="H38" i="23" s="1"/>
  <c r="G38" i="23" a="1"/>
  <c r="G38" i="23" s="1"/>
  <c r="F38" i="23" a="1"/>
  <c r="F38" i="23" s="1"/>
  <c r="E38" i="23" a="1"/>
  <c r="E38" i="23" s="1"/>
  <c r="AH37" i="23" a="1"/>
  <c r="AH37" i="23" s="1"/>
  <c r="AH41" i="23" s="1" a="1"/>
  <c r="AH41" i="23" s="1"/>
  <c r="AG37" i="23" a="1"/>
  <c r="AG37" i="23" s="1"/>
  <c r="AG41" i="23" s="1" a="1"/>
  <c r="AG41" i="23" s="1"/>
  <c r="AF37" i="23" a="1"/>
  <c r="AF37" i="23" s="1"/>
  <c r="AF41" i="23" s="1" a="1"/>
  <c r="AF41" i="23" s="1"/>
  <c r="AE37" i="23" a="1"/>
  <c r="AE37" i="23" s="1"/>
  <c r="S37" i="23" a="1"/>
  <c r="S37" i="23" s="1"/>
  <c r="R37" i="23" a="1"/>
  <c r="R37" i="23" s="1"/>
  <c r="Q37" i="23" a="1"/>
  <c r="Q37" i="23" s="1"/>
  <c r="P37" i="23" a="1"/>
  <c r="P37" i="23" s="1"/>
  <c r="O37" i="23" a="1"/>
  <c r="O37" i="23" s="1"/>
  <c r="J37" i="23" a="1"/>
  <c r="J37" i="23" s="1"/>
  <c r="I37" i="23" a="1"/>
  <c r="I37" i="23" s="1"/>
  <c r="H37" i="23" a="1"/>
  <c r="H37" i="23" s="1"/>
  <c r="G37" i="23" a="1"/>
  <c r="G37" i="23" s="1"/>
  <c r="F37" i="23" a="1"/>
  <c r="F37" i="23" s="1"/>
  <c r="E37" i="23" a="1"/>
  <c r="E37" i="23" s="1"/>
  <c r="AE36" i="23" a="1"/>
  <c r="AE36" i="23" s="1"/>
  <c r="AD36" i="23" a="1"/>
  <c r="AD36" i="23" s="1"/>
  <c r="S36" i="23" a="1"/>
  <c r="S36" i="23" s="1"/>
  <c r="R36" i="23" a="1"/>
  <c r="R36" i="23" s="1"/>
  <c r="Q36" i="23" a="1"/>
  <c r="Q36" i="23" s="1"/>
  <c r="P36" i="23" a="1"/>
  <c r="P36" i="23" s="1"/>
  <c r="O36" i="23" a="1"/>
  <c r="O36" i="23" s="1"/>
  <c r="J36" i="23" a="1"/>
  <c r="J36" i="23" s="1"/>
  <c r="I36" i="23" a="1"/>
  <c r="I36" i="23" s="1"/>
  <c r="H36" i="23" a="1"/>
  <c r="H36" i="23" s="1"/>
  <c r="G36" i="23" a="1"/>
  <c r="G36" i="23" s="1"/>
  <c r="F36" i="23" a="1"/>
  <c r="F36" i="23" s="1"/>
  <c r="E36" i="23" a="1"/>
  <c r="E36" i="23" s="1"/>
  <c r="AE35" i="23" a="1"/>
  <c r="AE35" i="23" s="1"/>
  <c r="AD35" i="23" a="1"/>
  <c r="AD35" i="23" s="1"/>
  <c r="S35" i="23" a="1"/>
  <c r="S35" i="23" s="1"/>
  <c r="R35" i="23" a="1"/>
  <c r="R35" i="23" s="1"/>
  <c r="Q35" i="23" a="1"/>
  <c r="Q35" i="23" s="1"/>
  <c r="P35" i="23" a="1"/>
  <c r="P35" i="23" s="1"/>
  <c r="O35" i="23" a="1"/>
  <c r="O35" i="23" s="1"/>
  <c r="J35" i="23" a="1"/>
  <c r="J35" i="23" s="1"/>
  <c r="I35" i="23" a="1"/>
  <c r="I35" i="23" s="1"/>
  <c r="H35" i="23" a="1"/>
  <c r="H35" i="23" s="1"/>
  <c r="G35" i="23" a="1"/>
  <c r="G35" i="23" s="1"/>
  <c r="F35" i="23" a="1"/>
  <c r="F35" i="23" s="1"/>
  <c r="E35" i="23" a="1"/>
  <c r="E35" i="23" s="1"/>
  <c r="AE34" i="23" a="1"/>
  <c r="AE34" i="23" s="1"/>
  <c r="AD34" i="23" a="1"/>
  <c r="AD34" i="23" s="1"/>
  <c r="S34" i="23" a="1"/>
  <c r="S34" i="23" s="1"/>
  <c r="R34" i="23" a="1"/>
  <c r="R34" i="23" s="1"/>
  <c r="Q34" i="23" a="1"/>
  <c r="Q34" i="23" s="1"/>
  <c r="P34" i="23" a="1"/>
  <c r="P34" i="23" s="1"/>
  <c r="O34" i="23" a="1"/>
  <c r="O34" i="23" s="1"/>
  <c r="J34" i="23" a="1"/>
  <c r="J34" i="23" s="1"/>
  <c r="I34" i="23" a="1"/>
  <c r="I34" i="23" s="1"/>
  <c r="H34" i="23" a="1"/>
  <c r="H34" i="23" s="1"/>
  <c r="G34" i="23" a="1"/>
  <c r="G34" i="23" s="1"/>
  <c r="F34" i="23" a="1"/>
  <c r="F34" i="23" s="1"/>
  <c r="E34" i="23" a="1"/>
  <c r="E34" i="23" s="1"/>
  <c r="AE33" i="23" a="1"/>
  <c r="AE33" i="23" s="1"/>
  <c r="AD33" i="23" a="1"/>
  <c r="AD33" i="23" s="1"/>
  <c r="S33" i="23" a="1"/>
  <c r="S33" i="23" s="1"/>
  <c r="R33" i="23" a="1"/>
  <c r="R33" i="23" s="1"/>
  <c r="Q33" i="23" a="1"/>
  <c r="Q33" i="23" s="1"/>
  <c r="P33" i="23" a="1"/>
  <c r="P33" i="23" s="1"/>
  <c r="O33" i="23" a="1"/>
  <c r="O33" i="23" s="1"/>
  <c r="J33" i="23" a="1"/>
  <c r="J33" i="23" s="1"/>
  <c r="I33" i="23" a="1"/>
  <c r="I33" i="23" s="1"/>
  <c r="H33" i="23" a="1"/>
  <c r="H33" i="23" s="1"/>
  <c r="G33" i="23" a="1"/>
  <c r="G33" i="23" s="1"/>
  <c r="F33" i="23" a="1"/>
  <c r="F33" i="23" s="1"/>
  <c r="E33" i="23" a="1"/>
  <c r="E33" i="23" s="1"/>
  <c r="AH32" i="23" a="1"/>
  <c r="AH32" i="23" s="1"/>
  <c r="AG32" i="23" a="1"/>
  <c r="AG32" i="23" s="1"/>
  <c r="AF32" i="23" a="1"/>
  <c r="AF32" i="23" s="1"/>
  <c r="AF35" i="23" s="1" a="1"/>
  <c r="AF35" i="23" s="1"/>
  <c r="AE32" i="23" a="1"/>
  <c r="AE32" i="23" s="1"/>
  <c r="S32" i="23" a="1"/>
  <c r="S32" i="23" s="1"/>
  <c r="R32" i="23" a="1"/>
  <c r="R32" i="23" s="1"/>
  <c r="Q32" i="23" a="1"/>
  <c r="Q32" i="23" s="1"/>
  <c r="P32" i="23" a="1"/>
  <c r="P32" i="23" s="1"/>
  <c r="O32" i="23" a="1"/>
  <c r="O32" i="23" s="1"/>
  <c r="J32" i="23" a="1"/>
  <c r="J32" i="23" s="1"/>
  <c r="I32" i="23" a="1"/>
  <c r="I32" i="23" s="1"/>
  <c r="H32" i="23" a="1"/>
  <c r="H32" i="23" s="1"/>
  <c r="G32" i="23" a="1"/>
  <c r="G32" i="23" s="1"/>
  <c r="F32" i="23" a="1"/>
  <c r="F32" i="23" s="1"/>
  <c r="E32" i="23" a="1"/>
  <c r="E32" i="23" s="1"/>
  <c r="AE31" i="23" a="1"/>
  <c r="AE31" i="23" s="1"/>
  <c r="AD31" i="23" a="1"/>
  <c r="AD31" i="23" s="1"/>
  <c r="S31" i="23" a="1"/>
  <c r="S31" i="23" s="1"/>
  <c r="R31" i="23" a="1"/>
  <c r="R31" i="23" s="1"/>
  <c r="Q31" i="23" a="1"/>
  <c r="Q31" i="23" s="1"/>
  <c r="P31" i="23" a="1"/>
  <c r="P31" i="23" s="1"/>
  <c r="O31" i="23" a="1"/>
  <c r="O31" i="23" s="1"/>
  <c r="J31" i="23" a="1"/>
  <c r="J31" i="23" s="1"/>
  <c r="I31" i="23" a="1"/>
  <c r="I31" i="23" s="1"/>
  <c r="H31" i="23" a="1"/>
  <c r="H31" i="23" s="1"/>
  <c r="G31" i="23" a="1"/>
  <c r="G31" i="23" s="1"/>
  <c r="F31" i="23" a="1"/>
  <c r="F31" i="23" s="1"/>
  <c r="E31" i="23" a="1"/>
  <c r="E31" i="23" s="1"/>
  <c r="AE30" i="23" a="1"/>
  <c r="AE30" i="23" s="1"/>
  <c r="AD30" i="23" a="1"/>
  <c r="AD30" i="23" s="1"/>
  <c r="S30" i="23" a="1"/>
  <c r="S30" i="23" s="1"/>
  <c r="R30" i="23" a="1"/>
  <c r="R30" i="23" s="1"/>
  <c r="Q30" i="23" a="1"/>
  <c r="Q30" i="23" s="1"/>
  <c r="P30" i="23" a="1"/>
  <c r="P30" i="23" s="1"/>
  <c r="O30" i="23" a="1"/>
  <c r="O30" i="23" s="1"/>
  <c r="J30" i="23" a="1"/>
  <c r="J30" i="23" s="1"/>
  <c r="I30" i="23" a="1"/>
  <c r="I30" i="23" s="1"/>
  <c r="H30" i="23" a="1"/>
  <c r="H30" i="23" s="1"/>
  <c r="G30" i="23" a="1"/>
  <c r="G30" i="23" s="1"/>
  <c r="F30" i="23" a="1"/>
  <c r="F30" i="23" s="1"/>
  <c r="E30" i="23" a="1"/>
  <c r="E30" i="23" s="1"/>
  <c r="AE29" i="23" a="1"/>
  <c r="AE29" i="23" s="1"/>
  <c r="AD29" i="23" a="1"/>
  <c r="AD29" i="23" s="1"/>
  <c r="S29" i="23" a="1"/>
  <c r="S29" i="23" s="1"/>
  <c r="R29" i="23" a="1"/>
  <c r="R29" i="23" s="1"/>
  <c r="Q29" i="23" a="1"/>
  <c r="Q29" i="23" s="1"/>
  <c r="P29" i="23" a="1"/>
  <c r="P29" i="23" s="1"/>
  <c r="O29" i="23" a="1"/>
  <c r="O29" i="23" s="1"/>
  <c r="J29" i="23" a="1"/>
  <c r="J29" i="23" s="1"/>
  <c r="I29" i="23" a="1"/>
  <c r="I29" i="23" s="1"/>
  <c r="H29" i="23" a="1"/>
  <c r="H29" i="23" s="1"/>
  <c r="G29" i="23" a="1"/>
  <c r="G29" i="23" s="1"/>
  <c r="F29" i="23" a="1"/>
  <c r="F29" i="23" s="1"/>
  <c r="E29" i="23" a="1"/>
  <c r="E29" i="23" s="1"/>
  <c r="AE28" i="23" a="1"/>
  <c r="AE28" i="23" s="1"/>
  <c r="AD28" i="23" a="1"/>
  <c r="AD28" i="23" s="1"/>
  <c r="S28" i="23" a="1"/>
  <c r="S28" i="23" s="1"/>
  <c r="R28" i="23" a="1"/>
  <c r="R28" i="23" s="1"/>
  <c r="Q28" i="23" a="1"/>
  <c r="Q28" i="23" s="1"/>
  <c r="P28" i="23" a="1"/>
  <c r="P28" i="23" s="1"/>
  <c r="O28" i="23" a="1"/>
  <c r="O28" i="23" s="1"/>
  <c r="J28" i="23" a="1"/>
  <c r="J28" i="23" s="1"/>
  <c r="I28" i="23" a="1"/>
  <c r="I28" i="23" s="1"/>
  <c r="H28" i="23" a="1"/>
  <c r="H28" i="23" s="1"/>
  <c r="G28" i="23" a="1"/>
  <c r="G28" i="23" s="1"/>
  <c r="F28" i="23" a="1"/>
  <c r="F28" i="23" s="1"/>
  <c r="E28" i="23" a="1"/>
  <c r="E28" i="23" s="1"/>
  <c r="AH27" i="23" a="1"/>
  <c r="AH27" i="23" s="1"/>
  <c r="AH30" i="23" s="1" a="1"/>
  <c r="AH30" i="23" s="1"/>
  <c r="AG27" i="23" a="1"/>
  <c r="AG27" i="23" s="1"/>
  <c r="AG30" i="23" s="1" a="1"/>
  <c r="AG30" i="23" s="1"/>
  <c r="AF27" i="23" a="1"/>
  <c r="AF27" i="23" s="1"/>
  <c r="AF31" i="23" s="1" a="1"/>
  <c r="AF31" i="23" s="1"/>
  <c r="AE27" i="23" a="1"/>
  <c r="AE27" i="23" s="1"/>
  <c r="AD27" i="23" a="1"/>
  <c r="AD27" i="23" s="1"/>
  <c r="S27" i="23" a="1"/>
  <c r="S27" i="23" s="1"/>
  <c r="R27" i="23" a="1"/>
  <c r="R27" i="23" s="1"/>
  <c r="Q27" i="23" a="1"/>
  <c r="Q27" i="23" s="1"/>
  <c r="P27" i="23" a="1"/>
  <c r="P27" i="23" s="1"/>
  <c r="O27" i="23" a="1"/>
  <c r="O27" i="23" s="1"/>
  <c r="J27" i="23" a="1"/>
  <c r="J27" i="23" s="1"/>
  <c r="I27" i="23" a="1"/>
  <c r="I27" i="23" s="1"/>
  <c r="H27" i="23" a="1"/>
  <c r="H27" i="23" s="1"/>
  <c r="G27" i="23" a="1"/>
  <c r="G27" i="23" s="1"/>
  <c r="F27" i="23" a="1"/>
  <c r="F27" i="23" s="1"/>
  <c r="E27" i="23" a="1"/>
  <c r="E27" i="23" s="1"/>
  <c r="AE26" i="23" a="1"/>
  <c r="AE26" i="23" s="1"/>
  <c r="AD26" i="23" a="1"/>
  <c r="AD26" i="23" s="1"/>
  <c r="S26" i="23" a="1"/>
  <c r="S26" i="23" s="1"/>
  <c r="R26" i="23" a="1"/>
  <c r="R26" i="23" s="1"/>
  <c r="Q26" i="23" a="1"/>
  <c r="Q26" i="23" s="1"/>
  <c r="P26" i="23" a="1"/>
  <c r="P26" i="23" s="1"/>
  <c r="O26" i="23" a="1"/>
  <c r="O26" i="23" s="1"/>
  <c r="J26" i="23" a="1"/>
  <c r="J26" i="23" s="1"/>
  <c r="I26" i="23" a="1"/>
  <c r="I26" i="23" s="1"/>
  <c r="H26" i="23" a="1"/>
  <c r="H26" i="23" s="1"/>
  <c r="G26" i="23" a="1"/>
  <c r="G26" i="23" s="1"/>
  <c r="F26" i="23" a="1"/>
  <c r="F26" i="23" s="1"/>
  <c r="E26" i="23" a="1"/>
  <c r="E26" i="23" s="1"/>
  <c r="AE25" i="23" a="1"/>
  <c r="AE25" i="23" s="1"/>
  <c r="AD25" i="23" a="1"/>
  <c r="AD25" i="23" s="1"/>
  <c r="S25" i="23" a="1"/>
  <c r="S25" i="23" s="1"/>
  <c r="R25" i="23" a="1"/>
  <c r="R25" i="23" s="1"/>
  <c r="Q25" i="23" a="1"/>
  <c r="Q25" i="23" s="1"/>
  <c r="P25" i="23" a="1"/>
  <c r="P25" i="23" s="1"/>
  <c r="O25" i="23" a="1"/>
  <c r="O25" i="23" s="1"/>
  <c r="J25" i="23" a="1"/>
  <c r="J25" i="23" s="1"/>
  <c r="I25" i="23" a="1"/>
  <c r="I25" i="23" s="1"/>
  <c r="H25" i="23" a="1"/>
  <c r="H25" i="23" s="1"/>
  <c r="G25" i="23" a="1"/>
  <c r="G25" i="23" s="1"/>
  <c r="F25" i="23" a="1"/>
  <c r="F25" i="23" s="1"/>
  <c r="E25" i="23" a="1"/>
  <c r="E25" i="23" s="1"/>
  <c r="AE24" i="23" a="1"/>
  <c r="AE24" i="23" s="1"/>
  <c r="AD24" i="23" a="1"/>
  <c r="AD24" i="23" s="1"/>
  <c r="S24" i="23" a="1"/>
  <c r="S24" i="23" s="1"/>
  <c r="R24" i="23" a="1"/>
  <c r="R24" i="23" s="1"/>
  <c r="Q24" i="23" a="1"/>
  <c r="Q24" i="23" s="1"/>
  <c r="P24" i="23" a="1"/>
  <c r="P24" i="23" s="1"/>
  <c r="O24" i="23" a="1"/>
  <c r="O24" i="23" s="1"/>
  <c r="J24" i="23" a="1"/>
  <c r="J24" i="23" s="1"/>
  <c r="I24" i="23" a="1"/>
  <c r="I24" i="23" s="1"/>
  <c r="H24" i="23" a="1"/>
  <c r="H24" i="23" s="1"/>
  <c r="G24" i="23" a="1"/>
  <c r="G24" i="23" s="1"/>
  <c r="F24" i="23" a="1"/>
  <c r="F24" i="23" s="1"/>
  <c r="E24" i="23" a="1"/>
  <c r="E24" i="23" s="1"/>
  <c r="AE23" i="23" a="1"/>
  <c r="AE23" i="23" s="1"/>
  <c r="AD23" i="23" a="1"/>
  <c r="AD23" i="23" s="1"/>
  <c r="S23" i="23" a="1"/>
  <c r="S23" i="23" s="1"/>
  <c r="R23" i="23" a="1"/>
  <c r="R23" i="23" s="1"/>
  <c r="Q23" i="23" a="1"/>
  <c r="Q23" i="23" s="1"/>
  <c r="P23" i="23" a="1"/>
  <c r="P23" i="23" s="1"/>
  <c r="O23" i="23" a="1"/>
  <c r="O23" i="23" s="1"/>
  <c r="J23" i="23" a="1"/>
  <c r="J23" i="23" s="1"/>
  <c r="I23" i="23" a="1"/>
  <c r="I23" i="23" s="1"/>
  <c r="H23" i="23" a="1"/>
  <c r="H23" i="23" s="1"/>
  <c r="G23" i="23" a="1"/>
  <c r="G23" i="23" s="1"/>
  <c r="F23" i="23" a="1"/>
  <c r="F23" i="23" s="1"/>
  <c r="E23" i="23" a="1"/>
  <c r="E23" i="23" s="1"/>
  <c r="AH22" i="23" a="1"/>
  <c r="AH22" i="23" s="1"/>
  <c r="AH23" i="23" s="1" a="1"/>
  <c r="AH23" i="23" s="1"/>
  <c r="AG22" i="23" a="1"/>
  <c r="AG22" i="23" s="1"/>
  <c r="AF22" i="23" a="1"/>
  <c r="AF22" i="23" s="1"/>
  <c r="AF23" i="23" s="1" a="1"/>
  <c r="AF23" i="23" s="1"/>
  <c r="AE22" i="23" a="1"/>
  <c r="AE22" i="23" s="1"/>
  <c r="AD22" i="23" a="1"/>
  <c r="AD22" i="23" s="1"/>
  <c r="S22" i="23" a="1"/>
  <c r="S22" i="23" s="1"/>
  <c r="R22" i="23" a="1"/>
  <c r="R22" i="23" s="1"/>
  <c r="Q22" i="23" a="1"/>
  <c r="Q22" i="23" s="1"/>
  <c r="P22" i="23" a="1"/>
  <c r="P22" i="23" s="1"/>
  <c r="O22" i="23" a="1"/>
  <c r="O22" i="23" s="1"/>
  <c r="J22" i="23" a="1"/>
  <c r="J22" i="23" s="1"/>
  <c r="I22" i="23" a="1"/>
  <c r="I22" i="23" s="1"/>
  <c r="H22" i="23" a="1"/>
  <c r="H22" i="23" s="1"/>
  <c r="G22" i="23" a="1"/>
  <c r="G22" i="23" s="1"/>
  <c r="F22" i="23" a="1"/>
  <c r="F22" i="23" s="1"/>
  <c r="E22" i="23" a="1"/>
  <c r="E22" i="23" s="1"/>
  <c r="AE21" i="23" a="1"/>
  <c r="AE21" i="23" s="1"/>
  <c r="AD21" i="23" a="1"/>
  <c r="AD21" i="23" s="1"/>
  <c r="S21" i="23" a="1"/>
  <c r="S21" i="23" s="1"/>
  <c r="R21" i="23" a="1"/>
  <c r="R21" i="23" s="1"/>
  <c r="Q21" i="23" a="1"/>
  <c r="Q21" i="23" s="1"/>
  <c r="P21" i="23" a="1"/>
  <c r="P21" i="23" s="1"/>
  <c r="O21" i="23" a="1"/>
  <c r="O21" i="23" s="1"/>
  <c r="J21" i="23" a="1"/>
  <c r="J21" i="23" s="1"/>
  <c r="I21" i="23" a="1"/>
  <c r="I21" i="23" s="1"/>
  <c r="H21" i="23" a="1"/>
  <c r="H21" i="23" s="1"/>
  <c r="G21" i="23" a="1"/>
  <c r="G21" i="23" s="1"/>
  <c r="F21" i="23" a="1"/>
  <c r="F21" i="23" s="1"/>
  <c r="E21" i="23" a="1"/>
  <c r="E21" i="23" s="1"/>
  <c r="AE20" i="23" a="1"/>
  <c r="AE20" i="23" s="1"/>
  <c r="AD20" i="23" a="1"/>
  <c r="AD20" i="23" s="1"/>
  <c r="S20" i="23" a="1"/>
  <c r="S20" i="23" s="1"/>
  <c r="R20" i="23" a="1"/>
  <c r="R20" i="23" s="1"/>
  <c r="Q20" i="23" a="1"/>
  <c r="Q20" i="23" s="1"/>
  <c r="P20" i="23" a="1"/>
  <c r="P20" i="23" s="1"/>
  <c r="O20" i="23" a="1"/>
  <c r="O20" i="23" s="1"/>
  <c r="J20" i="23" a="1"/>
  <c r="J20" i="23" s="1"/>
  <c r="I20" i="23" a="1"/>
  <c r="I20" i="23" s="1"/>
  <c r="H20" i="23" a="1"/>
  <c r="H20" i="23" s="1"/>
  <c r="G20" i="23" a="1"/>
  <c r="G20" i="23" s="1"/>
  <c r="F20" i="23" a="1"/>
  <c r="F20" i="23" s="1"/>
  <c r="E20" i="23" a="1"/>
  <c r="E20" i="23" s="1"/>
  <c r="AE19" i="23" a="1"/>
  <c r="AE19" i="23" s="1"/>
  <c r="AD19" i="23" a="1"/>
  <c r="AD19" i="23" s="1"/>
  <c r="S19" i="23" a="1"/>
  <c r="S19" i="23" s="1"/>
  <c r="R19" i="23" a="1"/>
  <c r="R19" i="23" s="1"/>
  <c r="Q19" i="23" a="1"/>
  <c r="Q19" i="23" s="1"/>
  <c r="P19" i="23" a="1"/>
  <c r="P19" i="23" s="1"/>
  <c r="O19" i="23" a="1"/>
  <c r="O19" i="23" s="1"/>
  <c r="J19" i="23" a="1"/>
  <c r="J19" i="23" s="1"/>
  <c r="I19" i="23" a="1"/>
  <c r="I19" i="23" s="1"/>
  <c r="H19" i="23" a="1"/>
  <c r="H19" i="23" s="1"/>
  <c r="G19" i="23" a="1"/>
  <c r="G19" i="23" s="1"/>
  <c r="F19" i="23" a="1"/>
  <c r="F19" i="23" s="1"/>
  <c r="E19" i="23" a="1"/>
  <c r="E19" i="23" s="1"/>
  <c r="AE18" i="23" a="1"/>
  <c r="AE18" i="23" s="1"/>
  <c r="AD18" i="23" a="1"/>
  <c r="AD18" i="23" s="1"/>
  <c r="S18" i="23" a="1"/>
  <c r="S18" i="23" s="1"/>
  <c r="R18" i="23" a="1"/>
  <c r="R18" i="23" s="1"/>
  <c r="Q18" i="23" a="1"/>
  <c r="Q18" i="23" s="1"/>
  <c r="P18" i="23" a="1"/>
  <c r="P18" i="23" s="1"/>
  <c r="O18" i="23" a="1"/>
  <c r="O18" i="23" s="1"/>
  <c r="J18" i="23" a="1"/>
  <c r="J18" i="23" s="1"/>
  <c r="I18" i="23" a="1"/>
  <c r="I18" i="23" s="1"/>
  <c r="H18" i="23" a="1"/>
  <c r="H18" i="23" s="1"/>
  <c r="G18" i="23" a="1"/>
  <c r="G18" i="23" s="1"/>
  <c r="F18" i="23" a="1"/>
  <c r="F18" i="23" s="1"/>
  <c r="E18" i="23" a="1"/>
  <c r="E18" i="23" s="1"/>
  <c r="AH17" i="23" a="1"/>
  <c r="AH17" i="23" s="1"/>
  <c r="AH21" i="23" s="1" a="1"/>
  <c r="AH21" i="23" s="1"/>
  <c r="AG17" i="23" a="1"/>
  <c r="AG17" i="23" s="1"/>
  <c r="AG21" i="23" s="1" a="1"/>
  <c r="AG21" i="23" s="1"/>
  <c r="AF17" i="23" a="1"/>
  <c r="AF17" i="23" s="1"/>
  <c r="AF21" i="23" s="1" a="1"/>
  <c r="AF21" i="23" s="1"/>
  <c r="AE17" i="23" a="1"/>
  <c r="AE17" i="23" s="1"/>
  <c r="AD17" i="23" a="1"/>
  <c r="AD17" i="23" s="1"/>
  <c r="S17" i="23" a="1"/>
  <c r="S17" i="23" s="1"/>
  <c r="R17" i="23" a="1"/>
  <c r="R17" i="23" s="1"/>
  <c r="Q17" i="23"/>
  <c r="Q17" i="23" a="1"/>
  <c r="P17" i="23" a="1"/>
  <c r="P17" i="23" s="1"/>
  <c r="O17" i="23" a="1"/>
  <c r="O17" i="23" s="1"/>
  <c r="J17" i="23" a="1"/>
  <c r="J17" i="23" s="1"/>
  <c r="I17" i="23" a="1"/>
  <c r="I17" i="23" s="1"/>
  <c r="H17" i="23" a="1"/>
  <c r="H17" i="23" s="1"/>
  <c r="G17" i="23" a="1"/>
  <c r="G17" i="23" s="1"/>
  <c r="F17" i="23" a="1"/>
  <c r="F17" i="23" s="1"/>
  <c r="E17" i="23" a="1"/>
  <c r="E17" i="23" s="1"/>
  <c r="AE16" i="23" a="1"/>
  <c r="AE16" i="23" s="1"/>
  <c r="AD16" i="23" a="1"/>
  <c r="AD16" i="23" s="1"/>
  <c r="S16" i="23" a="1"/>
  <c r="S16" i="23" s="1"/>
  <c r="R16" i="23" a="1"/>
  <c r="R16" i="23" s="1"/>
  <c r="Q16" i="23" a="1"/>
  <c r="Q16" i="23" s="1"/>
  <c r="P16" i="23" a="1"/>
  <c r="P16" i="23" s="1"/>
  <c r="O16" i="23" a="1"/>
  <c r="O16" i="23" s="1"/>
  <c r="J16" i="23" a="1"/>
  <c r="J16" i="23" s="1"/>
  <c r="I16" i="23" a="1"/>
  <c r="I16" i="23" s="1"/>
  <c r="H16" i="23" a="1"/>
  <c r="H16" i="23" s="1"/>
  <c r="G16" i="23" a="1"/>
  <c r="G16" i="23" s="1"/>
  <c r="F16" i="23" a="1"/>
  <c r="F16" i="23" s="1"/>
  <c r="E16" i="23" a="1"/>
  <c r="E16" i="23" s="1"/>
  <c r="AE15" i="23" a="1"/>
  <c r="AE15" i="23" s="1"/>
  <c r="AD15" i="23" a="1"/>
  <c r="AD15" i="23" s="1"/>
  <c r="S15" i="23" a="1"/>
  <c r="S15" i="23" s="1"/>
  <c r="R15" i="23" a="1"/>
  <c r="R15" i="23" s="1"/>
  <c r="Q15" i="23" a="1"/>
  <c r="Q15" i="23" s="1"/>
  <c r="P15" i="23" a="1"/>
  <c r="P15" i="23" s="1"/>
  <c r="O15" i="23" a="1"/>
  <c r="O15" i="23" s="1"/>
  <c r="J15" i="23" a="1"/>
  <c r="J15" i="23" s="1"/>
  <c r="I15" i="23" a="1"/>
  <c r="I15" i="23" s="1"/>
  <c r="H15" i="23" a="1"/>
  <c r="H15" i="23" s="1"/>
  <c r="G15" i="23" a="1"/>
  <c r="G15" i="23" s="1"/>
  <c r="F15" i="23" a="1"/>
  <c r="F15" i="23" s="1"/>
  <c r="E15" i="23" a="1"/>
  <c r="E15" i="23" s="1"/>
  <c r="AE14" i="23" a="1"/>
  <c r="AE14" i="23" s="1"/>
  <c r="AD14" i="23" a="1"/>
  <c r="AD14" i="23" s="1"/>
  <c r="S14" i="23" a="1"/>
  <c r="S14" i="23" s="1"/>
  <c r="R14" i="23" a="1"/>
  <c r="R14" i="23" s="1"/>
  <c r="Q14" i="23" a="1"/>
  <c r="Q14" i="23" s="1"/>
  <c r="P14" i="23" a="1"/>
  <c r="P14" i="23" s="1"/>
  <c r="O14" i="23" a="1"/>
  <c r="O14" i="23" s="1"/>
  <c r="J14" i="23" a="1"/>
  <c r="J14" i="23" s="1"/>
  <c r="I14" i="23" a="1"/>
  <c r="I14" i="23" s="1"/>
  <c r="H14" i="23" a="1"/>
  <c r="H14" i="23" s="1"/>
  <c r="G14" i="23" a="1"/>
  <c r="G14" i="23" s="1"/>
  <c r="F14" i="23" a="1"/>
  <c r="F14" i="23" s="1"/>
  <c r="E14" i="23" a="1"/>
  <c r="E14" i="23" s="1"/>
  <c r="AE13" i="23" a="1"/>
  <c r="AE13" i="23" s="1"/>
  <c r="AD13" i="23" a="1"/>
  <c r="AD13" i="23" s="1"/>
  <c r="S13" i="23" a="1"/>
  <c r="S13" i="23" s="1"/>
  <c r="R13" i="23" a="1"/>
  <c r="R13" i="23" s="1"/>
  <c r="Q13" i="23" a="1"/>
  <c r="Q13" i="23" s="1"/>
  <c r="P13" i="23" a="1"/>
  <c r="P13" i="23" s="1"/>
  <c r="O13" i="23" a="1"/>
  <c r="O13" i="23" s="1"/>
  <c r="J13" i="23" a="1"/>
  <c r="J13" i="23" s="1"/>
  <c r="I13" i="23" a="1"/>
  <c r="I13" i="23" s="1"/>
  <c r="H13" i="23" a="1"/>
  <c r="H13" i="23" s="1"/>
  <c r="G13" i="23" a="1"/>
  <c r="G13" i="23" s="1"/>
  <c r="F13" i="23" a="1"/>
  <c r="F13" i="23" s="1"/>
  <c r="E13" i="23" a="1"/>
  <c r="E13" i="23" s="1"/>
  <c r="AH12" i="23" a="1"/>
  <c r="AH12" i="23" s="1"/>
  <c r="AH15" i="23" s="1" a="1"/>
  <c r="AH15" i="23" s="1"/>
  <c r="AG12" i="23" a="1"/>
  <c r="AG12" i="23" s="1"/>
  <c r="AG15" i="23" s="1" a="1"/>
  <c r="AG15" i="23" s="1"/>
  <c r="AF12" i="23" a="1"/>
  <c r="AF12" i="23" s="1"/>
  <c r="AE12" i="23" a="1"/>
  <c r="AE12" i="23" s="1"/>
  <c r="AD12" i="23" a="1"/>
  <c r="AD12" i="23" s="1"/>
  <c r="S12" i="23" a="1"/>
  <c r="S12" i="23" s="1"/>
  <c r="R12" i="23" a="1"/>
  <c r="R12" i="23" s="1"/>
  <c r="Q12" i="23" a="1"/>
  <c r="Q12" i="23" s="1"/>
  <c r="P12" i="23" a="1"/>
  <c r="P12" i="23" s="1"/>
  <c r="O12" i="23" a="1"/>
  <c r="O12" i="23" s="1"/>
  <c r="J12" i="23" a="1"/>
  <c r="J12" i="23" s="1"/>
  <c r="I12" i="23" a="1"/>
  <c r="I12" i="23" s="1"/>
  <c r="H12" i="23" a="1"/>
  <c r="H12" i="23" s="1"/>
  <c r="G12" i="23" a="1"/>
  <c r="G12" i="23" s="1"/>
  <c r="F12" i="23" a="1"/>
  <c r="F12" i="23" s="1"/>
  <c r="E12" i="23" a="1"/>
  <c r="E12" i="23" s="1"/>
  <c r="AE11" i="23" a="1"/>
  <c r="AE11" i="23" s="1"/>
  <c r="AD11" i="23" a="1"/>
  <c r="AD11" i="23" s="1"/>
  <c r="S11" i="23" a="1"/>
  <c r="S11" i="23" s="1"/>
  <c r="R11" i="23" a="1"/>
  <c r="R11" i="23" s="1"/>
  <c r="Q11" i="23" a="1"/>
  <c r="Q11" i="23" s="1"/>
  <c r="P11" i="23" a="1"/>
  <c r="P11" i="23" s="1"/>
  <c r="O11" i="23" a="1"/>
  <c r="O11" i="23" s="1"/>
  <c r="J11" i="23" a="1"/>
  <c r="J11" i="23" s="1"/>
  <c r="I11" i="23" a="1"/>
  <c r="I11" i="23" s="1"/>
  <c r="H11" i="23" a="1"/>
  <c r="H11" i="23" s="1"/>
  <c r="G11" i="23" a="1"/>
  <c r="G11" i="23" s="1"/>
  <c r="F11" i="23" a="1"/>
  <c r="F11" i="23" s="1"/>
  <c r="E11" i="23" a="1"/>
  <c r="E11" i="23" s="1"/>
  <c r="AE10" i="23" a="1"/>
  <c r="AE10" i="23" s="1"/>
  <c r="AD10" i="23" a="1"/>
  <c r="AD10" i="23" s="1"/>
  <c r="S10" i="23" a="1"/>
  <c r="S10" i="23" s="1"/>
  <c r="R10" i="23" a="1"/>
  <c r="R10" i="23" s="1"/>
  <c r="Q10" i="23" a="1"/>
  <c r="Q10" i="23" s="1"/>
  <c r="P10" i="23" a="1"/>
  <c r="P10" i="23" s="1"/>
  <c r="O10" i="23" a="1"/>
  <c r="O10" i="23" s="1"/>
  <c r="J10" i="23" a="1"/>
  <c r="J10" i="23" s="1"/>
  <c r="I10" i="23" a="1"/>
  <c r="I10" i="23" s="1"/>
  <c r="H10" i="23" a="1"/>
  <c r="H10" i="23" s="1"/>
  <c r="G10" i="23" a="1"/>
  <c r="G10" i="23" s="1"/>
  <c r="F10" i="23" a="1"/>
  <c r="F10" i="23" s="1"/>
  <c r="E10" i="23" a="1"/>
  <c r="E10" i="23" s="1"/>
  <c r="AE9" i="23" a="1"/>
  <c r="AE9" i="23" s="1"/>
  <c r="AD9" i="23" a="1"/>
  <c r="AD9" i="23" s="1"/>
  <c r="S9" i="23" a="1"/>
  <c r="S9" i="23" s="1"/>
  <c r="R9" i="23" a="1"/>
  <c r="R9" i="23" s="1"/>
  <c r="Q9" i="23" a="1"/>
  <c r="Q9" i="23" s="1"/>
  <c r="P9" i="23" a="1"/>
  <c r="P9" i="23" s="1"/>
  <c r="O9" i="23" a="1"/>
  <c r="O9" i="23" s="1"/>
  <c r="J9" i="23" a="1"/>
  <c r="J9" i="23" s="1"/>
  <c r="I9" i="23" a="1"/>
  <c r="I9" i="23" s="1"/>
  <c r="H9" i="23" a="1"/>
  <c r="H9" i="23" s="1"/>
  <c r="G9" i="23" a="1"/>
  <c r="G9" i="23" s="1"/>
  <c r="F9" i="23" a="1"/>
  <c r="F9" i="23" s="1"/>
  <c r="E9" i="23" a="1"/>
  <c r="E9" i="23" s="1"/>
  <c r="AE8" i="23" a="1"/>
  <c r="AE8" i="23" s="1"/>
  <c r="AD8" i="23" a="1"/>
  <c r="AD8" i="23" s="1"/>
  <c r="S8" i="23" a="1"/>
  <c r="S8" i="23" s="1"/>
  <c r="R8" i="23" a="1"/>
  <c r="R8" i="23" s="1"/>
  <c r="Q8" i="23" a="1"/>
  <c r="Q8" i="23" s="1"/>
  <c r="P8" i="23" a="1"/>
  <c r="P8" i="23" s="1"/>
  <c r="O8" i="23" a="1"/>
  <c r="O8" i="23" s="1"/>
  <c r="J8" i="23" a="1"/>
  <c r="J8" i="23" s="1"/>
  <c r="I8" i="23" a="1"/>
  <c r="I8" i="23" s="1"/>
  <c r="H8" i="23" a="1"/>
  <c r="H8" i="23" s="1"/>
  <c r="G8" i="23" a="1"/>
  <c r="G8" i="23" s="1"/>
  <c r="F8" i="23" a="1"/>
  <c r="F8" i="23" s="1"/>
  <c r="E8" i="23" a="1"/>
  <c r="E8" i="23" s="1"/>
  <c r="AH7" i="23" a="1"/>
  <c r="AH7" i="23" s="1"/>
  <c r="AG7" i="23" a="1"/>
  <c r="AG7" i="23" s="1"/>
  <c r="AF7" i="23" a="1"/>
  <c r="AF7" i="23" s="1"/>
  <c r="AF11" i="23" s="1" a="1"/>
  <c r="AF11" i="23" s="1"/>
  <c r="AE7" i="23" a="1"/>
  <c r="AE7" i="23" s="1"/>
  <c r="AD7" i="23" a="1"/>
  <c r="AD7" i="23" s="1"/>
  <c r="S7" i="23" a="1"/>
  <c r="S7" i="23" s="1"/>
  <c r="R7" i="23" a="1"/>
  <c r="R7" i="23" s="1"/>
  <c r="Q7" i="23" a="1"/>
  <c r="Q7" i="23" s="1"/>
  <c r="P7" i="23" a="1"/>
  <c r="P7" i="23" s="1"/>
  <c r="O7" i="23" a="1"/>
  <c r="O7" i="23" s="1"/>
  <c r="J7" i="23" a="1"/>
  <c r="J7" i="23" s="1"/>
  <c r="I7" i="23" a="1"/>
  <c r="I7" i="23" s="1"/>
  <c r="H7" i="23" a="1"/>
  <c r="H7" i="23" s="1"/>
  <c r="G7" i="23" a="1"/>
  <c r="G7" i="23" s="1"/>
  <c r="F7" i="23" a="1"/>
  <c r="F7" i="23" s="1"/>
  <c r="E7" i="23" a="1"/>
  <c r="E7" i="23" s="1"/>
  <c r="AE6" i="23" a="1"/>
  <c r="AE6" i="23" s="1"/>
  <c r="AD6" i="23" a="1"/>
  <c r="AD6" i="23" s="1"/>
  <c r="S6" i="23" a="1"/>
  <c r="S6" i="23" s="1"/>
  <c r="R6" i="23" a="1"/>
  <c r="R6" i="23" s="1"/>
  <c r="Q6" i="23" a="1"/>
  <c r="Q6" i="23" s="1"/>
  <c r="P6" i="23" a="1"/>
  <c r="P6" i="23" s="1"/>
  <c r="O6" i="23" a="1"/>
  <c r="O6" i="23" s="1"/>
  <c r="J6" i="23" a="1"/>
  <c r="J6" i="23" s="1"/>
  <c r="I6" i="23" a="1"/>
  <c r="I6" i="23" s="1"/>
  <c r="H6" i="23" a="1"/>
  <c r="H6" i="23" s="1"/>
  <c r="G6" i="23" a="1"/>
  <c r="G6" i="23" s="1"/>
  <c r="F6" i="23" a="1"/>
  <c r="F6" i="23" s="1"/>
  <c r="E6" i="23" a="1"/>
  <c r="E6" i="23" s="1"/>
  <c r="AE5" i="23" a="1"/>
  <c r="AE5" i="23" s="1"/>
  <c r="AD5" i="23" a="1"/>
  <c r="AD5" i="23" s="1"/>
  <c r="S5" i="23" a="1"/>
  <c r="S5" i="23" s="1"/>
  <c r="R5" i="23" a="1"/>
  <c r="R5" i="23" s="1"/>
  <c r="Q5" i="23" a="1"/>
  <c r="Q5" i="23" s="1"/>
  <c r="P5" i="23" a="1"/>
  <c r="P5" i="23" s="1"/>
  <c r="O5" i="23" a="1"/>
  <c r="O5" i="23" s="1"/>
  <c r="J5" i="23" a="1"/>
  <c r="J5" i="23" s="1"/>
  <c r="I5" i="23" a="1"/>
  <c r="I5" i="23" s="1"/>
  <c r="H5" i="23" a="1"/>
  <c r="H5" i="23" s="1"/>
  <c r="G5" i="23" a="1"/>
  <c r="G5" i="23" s="1"/>
  <c r="F5" i="23" a="1"/>
  <c r="F5" i="23" s="1"/>
  <c r="E5" i="23" a="1"/>
  <c r="E5" i="23" s="1"/>
  <c r="AE4" i="23" a="1"/>
  <c r="AE4" i="23" s="1"/>
  <c r="AD4" i="23" a="1"/>
  <c r="AD4" i="23" s="1"/>
  <c r="S4" i="23" a="1"/>
  <c r="S4" i="23" s="1"/>
  <c r="R4" i="23" a="1"/>
  <c r="R4" i="23" s="1"/>
  <c r="Q4" i="23" a="1"/>
  <c r="Q4" i="23" s="1"/>
  <c r="P4" i="23" a="1"/>
  <c r="P4" i="23" s="1"/>
  <c r="O4" i="23" a="1"/>
  <c r="O4" i="23" s="1"/>
  <c r="J4" i="23" a="1"/>
  <c r="J4" i="23" s="1"/>
  <c r="I4" i="23" a="1"/>
  <c r="I4" i="23" s="1"/>
  <c r="H4" i="23" a="1"/>
  <c r="H4" i="23" s="1"/>
  <c r="G4" i="23" a="1"/>
  <c r="G4" i="23" s="1"/>
  <c r="F4" i="23" a="1"/>
  <c r="F4" i="23" s="1"/>
  <c r="E4" i="23" a="1"/>
  <c r="E4" i="23" s="1"/>
  <c r="AE3" i="23" a="1"/>
  <c r="AE3" i="23" s="1"/>
  <c r="AD3" i="23" a="1"/>
  <c r="AD3" i="23" s="1"/>
  <c r="S3" i="23" a="1"/>
  <c r="S3" i="23" s="1"/>
  <c r="R3" i="23" a="1"/>
  <c r="R3" i="23" s="1"/>
  <c r="P3" i="23" a="1"/>
  <c r="P3" i="23" s="1"/>
  <c r="J3" i="23" a="1"/>
  <c r="J3" i="23" s="1"/>
  <c r="I3" i="23" a="1"/>
  <c r="I3" i="23" s="1"/>
  <c r="H3" i="23" a="1"/>
  <c r="H3" i="23" s="1"/>
  <c r="G3" i="23" a="1"/>
  <c r="G3" i="23" s="1"/>
  <c r="F3" i="23" a="1"/>
  <c r="F3" i="23" s="1"/>
  <c r="E3" i="23" a="1"/>
  <c r="E3" i="23" s="1"/>
  <c r="AH2" i="23" a="1"/>
  <c r="AH2" i="23" s="1"/>
  <c r="AG2" i="23" a="1"/>
  <c r="AG2" i="23" s="1"/>
  <c r="AF2" i="23" a="1"/>
  <c r="AF2" i="23" s="1"/>
  <c r="AE2" i="23" a="1"/>
  <c r="AE2" i="23" s="1"/>
  <c r="AD2" i="23" a="1"/>
  <c r="AD2" i="23" s="1"/>
  <c r="S2" i="23" a="1"/>
  <c r="S2" i="23" s="1"/>
  <c r="R2" i="23" a="1"/>
  <c r="R2" i="23" s="1"/>
  <c r="J2" i="23" a="1"/>
  <c r="J2" i="23" s="1"/>
  <c r="I2" i="23" a="1"/>
  <c r="I2" i="23" s="1"/>
  <c r="H2" i="23" a="1"/>
  <c r="H2" i="23" s="1"/>
  <c r="G2" i="23" a="1"/>
  <c r="G2" i="23" s="1"/>
  <c r="F2" i="23" a="1"/>
  <c r="F2" i="23" s="1"/>
  <c r="E2" i="23" a="1"/>
  <c r="E2" i="23" s="1"/>
  <c r="AA268" i="12" l="1"/>
  <c r="T366" i="12"/>
  <c r="AB366" i="12" s="1"/>
  <c r="AD220" i="12"/>
  <c r="AC449" i="12"/>
  <c r="AC195" i="12"/>
  <c r="AA446" i="12"/>
  <c r="AA407" i="12"/>
  <c r="AA293" i="12"/>
  <c r="AA129" i="12"/>
  <c r="Z331" i="12"/>
  <c r="Z154" i="12"/>
  <c r="Z254" i="12"/>
  <c r="W210" i="12"/>
  <c r="X210" i="12" s="1"/>
  <c r="W118" i="12"/>
  <c r="X118" i="12" s="1"/>
  <c r="T21" i="12"/>
  <c r="AB21" i="12" s="1"/>
  <c r="T94" i="12"/>
  <c r="AB94" i="12" s="1"/>
  <c r="T303" i="12"/>
  <c r="AB303" i="12" s="1"/>
  <c r="T413" i="12"/>
  <c r="AB413" i="12" s="1"/>
  <c r="AB258" i="12"/>
  <c r="AB233" i="12"/>
  <c r="AB193" i="12"/>
  <c r="AB179" i="12"/>
  <c r="AB139" i="12"/>
  <c r="AB89" i="12"/>
  <c r="Z350" i="12"/>
  <c r="AA40" i="12"/>
  <c r="AA214" i="12"/>
  <c r="AA426" i="12"/>
  <c r="AA142" i="12"/>
  <c r="Z164" i="12"/>
  <c r="Z359" i="12"/>
  <c r="Z256" i="12"/>
  <c r="X436" i="12"/>
  <c r="W219" i="12"/>
  <c r="W351" i="12"/>
  <c r="T33" i="12"/>
  <c r="AB33" i="12" s="1"/>
  <c r="T340" i="12"/>
  <c r="AB340" i="12" s="1"/>
  <c r="T64" i="12"/>
  <c r="AB64" i="12" s="1"/>
  <c r="T389" i="12"/>
  <c r="AB389" i="12" s="1"/>
  <c r="T304" i="12"/>
  <c r="AB304" i="12" s="1"/>
  <c r="T414" i="12"/>
  <c r="AB414" i="12" s="1"/>
  <c r="AB259" i="12"/>
  <c r="AB234" i="12"/>
  <c r="AB194" i="12"/>
  <c r="AB176" i="12"/>
  <c r="AB141" i="12"/>
  <c r="T88" i="12"/>
  <c r="AB88" i="12" s="1"/>
  <c r="AC309" i="12"/>
  <c r="AA55" i="12"/>
  <c r="AA328" i="12"/>
  <c r="AA376" i="12"/>
  <c r="Z110" i="12"/>
  <c r="Z383" i="12"/>
  <c r="Z313" i="12"/>
  <c r="X448" i="12"/>
  <c r="T14" i="12"/>
  <c r="AB14" i="12" s="1"/>
  <c r="T4" i="12"/>
  <c r="AB4" i="12" s="1"/>
  <c r="T394" i="12"/>
  <c r="AB394" i="12" s="1"/>
  <c r="T124" i="12"/>
  <c r="AB124" i="12" s="1"/>
  <c r="T56" i="12"/>
  <c r="AB56" i="12" s="1"/>
  <c r="AA81" i="12"/>
  <c r="AA159" i="12"/>
  <c r="AA451" i="12"/>
  <c r="AA198" i="12"/>
  <c r="Z112" i="12"/>
  <c r="Z391" i="12"/>
  <c r="Z372" i="12"/>
  <c r="Z82" i="12"/>
  <c r="X418" i="12"/>
  <c r="X450" i="12"/>
  <c r="W378" i="12"/>
  <c r="W297" i="12"/>
  <c r="W200" i="12"/>
  <c r="W140" i="12"/>
  <c r="T338" i="12"/>
  <c r="AB338" i="12" s="1"/>
  <c r="T333" i="12"/>
  <c r="AB333" i="12" s="1"/>
  <c r="T387" i="12"/>
  <c r="AB387" i="12" s="1"/>
  <c r="T318" i="12"/>
  <c r="AB318" i="12" s="1"/>
  <c r="T285" i="12"/>
  <c r="AB285" i="12" s="1"/>
  <c r="AD188" i="12"/>
  <c r="T15" i="12"/>
  <c r="AB15" i="12" s="1"/>
  <c r="T5" i="12"/>
  <c r="AB5" i="12" s="1"/>
  <c r="AD272" i="12"/>
  <c r="AA79" i="12"/>
  <c r="AA227" i="12"/>
  <c r="AA445" i="12"/>
  <c r="AA197" i="12"/>
  <c r="Z343" i="12"/>
  <c r="Z438" i="12"/>
  <c r="Z294" i="12"/>
  <c r="Z84" i="12"/>
  <c r="X416" i="12"/>
  <c r="T103" i="12"/>
  <c r="AB103" i="12" s="1"/>
  <c r="T314" i="12"/>
  <c r="AB314" i="12" s="1"/>
  <c r="T295" i="12"/>
  <c r="AB295" i="12" s="1"/>
  <c r="T182" i="12"/>
  <c r="AB182" i="12" s="1"/>
  <c r="T349" i="12"/>
  <c r="AB349" i="12" s="1"/>
  <c r="T152" i="12"/>
  <c r="AB152" i="12" s="1"/>
  <c r="T90" i="12"/>
  <c r="AB90" i="12" s="1"/>
  <c r="T378" i="12"/>
  <c r="AB378" i="12" s="1"/>
  <c r="T307" i="12"/>
  <c r="AB307" i="12" s="1"/>
  <c r="T362" i="12"/>
  <c r="AB362" i="12" s="1"/>
  <c r="T352" i="12"/>
  <c r="AB352" i="12" s="1"/>
  <c r="AD435" i="12"/>
  <c r="AA22" i="12"/>
  <c r="AA8" i="12"/>
  <c r="AA237" i="12"/>
  <c r="Z132" i="12"/>
  <c r="X289" i="12"/>
  <c r="W402" i="12"/>
  <c r="W80" i="12"/>
  <c r="X80" i="12" s="1"/>
  <c r="W57" i="12"/>
  <c r="X57" i="12" s="1"/>
  <c r="W41" i="12"/>
  <c r="W25" i="12"/>
  <c r="W341" i="12"/>
  <c r="W107" i="12"/>
  <c r="W273" i="12"/>
  <c r="W228" i="12"/>
  <c r="W215" i="12"/>
  <c r="W261" i="12"/>
  <c r="W441" i="12"/>
  <c r="W369" i="12"/>
  <c r="W312" i="12"/>
  <c r="W9" i="12"/>
  <c r="W447" i="12"/>
  <c r="W425" i="12"/>
  <c r="X425" i="12" s="1"/>
  <c r="W428" i="12"/>
  <c r="W364" i="12"/>
  <c r="X364" i="12" s="1"/>
  <c r="W420" i="12"/>
  <c r="W250" i="12"/>
  <c r="W395" i="12"/>
  <c r="W238" i="12"/>
  <c r="W202" i="12"/>
  <c r="W186" i="12"/>
  <c r="W143" i="12"/>
  <c r="W127" i="12"/>
  <c r="W117" i="12"/>
  <c r="W169" i="12"/>
  <c r="W162" i="12"/>
  <c r="W223" i="12"/>
  <c r="W324" i="12"/>
  <c r="W65" i="12"/>
  <c r="X65" i="12" s="1"/>
  <c r="W209" i="12"/>
  <c r="W357" i="12"/>
  <c r="W156" i="12"/>
  <c r="W92" i="12"/>
  <c r="W390" i="12"/>
  <c r="W302" i="12"/>
  <c r="W430" i="12"/>
  <c r="W249" i="12"/>
  <c r="W259" i="12"/>
  <c r="W234" i="12"/>
  <c r="W194" i="12"/>
  <c r="W176" i="12"/>
  <c r="W141" i="12"/>
  <c r="W88" i="12"/>
  <c r="T49" i="12"/>
  <c r="AB49" i="12" s="1"/>
  <c r="T444" i="12"/>
  <c r="AB444" i="12" s="1"/>
  <c r="T323" i="12"/>
  <c r="AB323" i="12" s="1"/>
  <c r="T211" i="12"/>
  <c r="AB211" i="12" s="1"/>
  <c r="T356" i="12"/>
  <c r="AB356" i="12" s="1"/>
  <c r="T174" i="12"/>
  <c r="AB174" i="12" s="1"/>
  <c r="AD291" i="12"/>
  <c r="AC410" i="12"/>
  <c r="AA232" i="12"/>
  <c r="Z135" i="12"/>
  <c r="W172" i="12"/>
  <c r="W248" i="12"/>
  <c r="X135" i="12"/>
  <c r="W391" i="12"/>
  <c r="W359" i="12"/>
  <c r="W155" i="12"/>
  <c r="W5" i="12"/>
  <c r="X5" i="12" s="1"/>
  <c r="W386" i="12"/>
  <c r="X386" i="12" s="1"/>
  <c r="W356" i="12"/>
  <c r="W303" i="12"/>
  <c r="X303" i="12" s="1"/>
  <c r="W350" i="12"/>
  <c r="W255" i="12"/>
  <c r="W230" i="12"/>
  <c r="W180" i="12"/>
  <c r="W182" i="12"/>
  <c r="W132" i="12"/>
  <c r="W82" i="12"/>
  <c r="T80" i="12"/>
  <c r="AB80" i="12" s="1"/>
  <c r="T48" i="12"/>
  <c r="AB48" i="12" s="1"/>
  <c r="T266" i="12"/>
  <c r="AB266" i="12" s="1"/>
  <c r="T253" i="12"/>
  <c r="AB253" i="12" s="1"/>
  <c r="T255" i="12"/>
  <c r="AB255" i="12" s="1"/>
  <c r="W398" i="12"/>
  <c r="W79" i="12"/>
  <c r="W55" i="12"/>
  <c r="W39" i="12"/>
  <c r="X39" i="12" s="1"/>
  <c r="W446" i="12"/>
  <c r="W339" i="12"/>
  <c r="W106" i="12"/>
  <c r="W103" i="12"/>
  <c r="W21" i="12"/>
  <c r="W227" i="12"/>
  <c r="W328" i="12"/>
  <c r="W260" i="12"/>
  <c r="X260" i="12" s="1"/>
  <c r="W407" i="12"/>
  <c r="W207" i="12"/>
  <c r="W375" i="12"/>
  <c r="W314" i="12"/>
  <c r="X314" i="12" s="1"/>
  <c r="W94" i="12"/>
  <c r="W445" i="12"/>
  <c r="W376" i="12"/>
  <c r="W360" i="12"/>
  <c r="X360" i="12" s="1"/>
  <c r="W293" i="12"/>
  <c r="W414" i="12"/>
  <c r="W409" i="12"/>
  <c r="W285" i="12"/>
  <c r="W232" i="12"/>
  <c r="W197" i="12"/>
  <c r="W183" i="12"/>
  <c r="W138" i="12"/>
  <c r="X138" i="12" s="1"/>
  <c r="W129" i="12"/>
  <c r="W114" i="12"/>
  <c r="T161" i="12"/>
  <c r="AB161" i="12" s="1"/>
  <c r="T155" i="12"/>
  <c r="AB155" i="12" s="1"/>
  <c r="AC122" i="12"/>
  <c r="X121" i="12"/>
  <c r="W267" i="12"/>
  <c r="X267" i="12" s="1"/>
  <c r="W373" i="12"/>
  <c r="X373" i="12" s="1"/>
  <c r="W316" i="12"/>
  <c r="W296" i="12"/>
  <c r="W421" i="12"/>
  <c r="W344" i="12"/>
  <c r="W181" i="12"/>
  <c r="W87" i="12"/>
  <c r="T287" i="12"/>
  <c r="AB287" i="12" s="1"/>
  <c r="AA336" i="12"/>
  <c r="AA371" i="12"/>
  <c r="Z70" i="12"/>
  <c r="Z67" i="12"/>
  <c r="Z386" i="12"/>
  <c r="Z180" i="12"/>
  <c r="W45" i="12"/>
  <c r="X45" i="12" s="1"/>
  <c r="X18" i="12"/>
  <c r="T409" i="12"/>
  <c r="AB409" i="12" s="1"/>
  <c r="AA106" i="12"/>
  <c r="AA375" i="12"/>
  <c r="Z69" i="12"/>
  <c r="Z222" i="12"/>
  <c r="Z388" i="12"/>
  <c r="Z191" i="12"/>
  <c r="X363" i="12"/>
  <c r="AA86" i="12"/>
  <c r="X59" i="12"/>
  <c r="W280" i="12"/>
  <c r="W17" i="12"/>
  <c r="X17" i="12" s="1"/>
  <c r="W68" i="12"/>
  <c r="W361" i="12"/>
  <c r="W93" i="12"/>
  <c r="X93" i="12" s="1"/>
  <c r="W292" i="12"/>
  <c r="X292" i="12" s="1"/>
  <c r="W258" i="12"/>
  <c r="X258" i="12" s="1"/>
  <c r="AA114" i="12"/>
  <c r="W77" i="12"/>
  <c r="X184" i="12"/>
  <c r="W105" i="12"/>
  <c r="X105" i="12" s="1"/>
  <c r="AD143" i="12"/>
  <c r="AD215" i="12"/>
  <c r="AD186" i="12"/>
  <c r="W113" i="12"/>
  <c r="W385" i="12"/>
  <c r="W399" i="12"/>
  <c r="T25" i="12"/>
  <c r="AB25" i="12" s="1"/>
  <c r="AB86" i="12"/>
  <c r="AD228" i="12"/>
  <c r="AD202" i="12"/>
  <c r="X439" i="12"/>
  <c r="W112" i="12"/>
  <c r="W23" i="12"/>
  <c r="W387" i="12"/>
  <c r="W256" i="12"/>
  <c r="X256" i="12" s="1"/>
  <c r="X296" i="12"/>
  <c r="X344" i="12"/>
  <c r="X181" i="12"/>
  <c r="AD238" i="12"/>
  <c r="AC65" i="12"/>
  <c r="AC209" i="12"/>
  <c r="AC357" i="12"/>
  <c r="AC156" i="12"/>
  <c r="AC92" i="12"/>
  <c r="AC390" i="12"/>
  <c r="AC302" i="12"/>
  <c r="AC430" i="12"/>
  <c r="AC249" i="12"/>
  <c r="AC259" i="12"/>
  <c r="AC234" i="12"/>
  <c r="AC194" i="12"/>
  <c r="AC176" i="12"/>
  <c r="AC141" i="12"/>
  <c r="AC88" i="12"/>
  <c r="W62" i="12"/>
  <c r="W46" i="12"/>
  <c r="W30" i="12"/>
  <c r="W173" i="12"/>
  <c r="W168" i="12"/>
  <c r="X168" i="12" s="1"/>
  <c r="W278" i="12"/>
  <c r="W12" i="12"/>
  <c r="X12" i="12" s="1"/>
  <c r="W264" i="12"/>
  <c r="W455" i="12"/>
  <c r="X455" i="12" s="1"/>
  <c r="W208" i="12"/>
  <c r="W153" i="12"/>
  <c r="X153" i="12" s="1"/>
  <c r="W150" i="12"/>
  <c r="W380" i="12"/>
  <c r="W415" i="12"/>
  <c r="W299" i="12"/>
  <c r="W396" i="12"/>
  <c r="W246" i="12"/>
  <c r="W149" i="12"/>
  <c r="W133" i="12"/>
  <c r="X133" i="12" s="1"/>
  <c r="AD273" i="12"/>
  <c r="AD395" i="12"/>
  <c r="AC324" i="12"/>
  <c r="AC391" i="12"/>
  <c r="AC359" i="12"/>
  <c r="AC155" i="12"/>
  <c r="AC5" i="12"/>
  <c r="AC386" i="12"/>
  <c r="AC356" i="12"/>
  <c r="AC303" i="12"/>
  <c r="AC350" i="12"/>
  <c r="AC255" i="12"/>
  <c r="AC230" i="12"/>
  <c r="AC180" i="12"/>
  <c r="AC182" i="12"/>
  <c r="AC132" i="12"/>
  <c r="AC82" i="12"/>
  <c r="X285" i="12"/>
  <c r="W165" i="12"/>
  <c r="AD107" i="12"/>
  <c r="AD250" i="12"/>
  <c r="AC223" i="12"/>
  <c r="AC323" i="12"/>
  <c r="W164" i="12"/>
  <c r="X164" i="12" s="1"/>
  <c r="W16" i="12"/>
  <c r="T247" i="12"/>
  <c r="AB247" i="12" s="1"/>
  <c r="T398" i="12"/>
  <c r="AB398" i="12" s="1"/>
  <c r="T243" i="12"/>
  <c r="AB243" i="12" s="1"/>
  <c r="T204" i="12"/>
  <c r="AB204" i="12" s="1"/>
  <c r="T189" i="12"/>
  <c r="AB189" i="12" s="1"/>
  <c r="T147" i="12"/>
  <c r="AB147" i="12" s="1"/>
  <c r="T131" i="12"/>
  <c r="AB131" i="12" s="1"/>
  <c r="T119" i="12"/>
  <c r="AB119" i="12" s="1"/>
  <c r="AD341" i="12"/>
  <c r="AD420" i="12"/>
  <c r="AC67" i="12"/>
  <c r="X337" i="12"/>
  <c r="W71" i="12"/>
  <c r="W15" i="12"/>
  <c r="X15" i="12" s="1"/>
  <c r="T41" i="12"/>
  <c r="AB41" i="12" s="1"/>
  <c r="AD25" i="12"/>
  <c r="AD364" i="12"/>
  <c r="AC162" i="12"/>
  <c r="AA74" i="12"/>
  <c r="AA58" i="12"/>
  <c r="AA42" i="12"/>
  <c r="AA26" i="12"/>
  <c r="AA283" i="12"/>
  <c r="AA108" i="12"/>
  <c r="AA274" i="12"/>
  <c r="AA24" i="12"/>
  <c r="AA329" i="12"/>
  <c r="AA216" i="12"/>
  <c r="AA321" i="12"/>
  <c r="AA212" i="12"/>
  <c r="AA436" i="12"/>
  <c r="AA379" i="12"/>
  <c r="AA347" i="12"/>
  <c r="AA95" i="12"/>
  <c r="AA443" i="12"/>
  <c r="AA432" i="12"/>
  <c r="AA431" i="12"/>
  <c r="AA252" i="12"/>
  <c r="AA416" i="12"/>
  <c r="AA251" i="12"/>
  <c r="AA286" i="12"/>
  <c r="AA236" i="12"/>
  <c r="AA203" i="12"/>
  <c r="AA178" i="12"/>
  <c r="AA144" i="12"/>
  <c r="AA126" i="12"/>
  <c r="AA116" i="12"/>
  <c r="Z72" i="12"/>
  <c r="Z51" i="12"/>
  <c r="Z35" i="12"/>
  <c r="Z450" i="12"/>
  <c r="Z280" i="12"/>
  <c r="Z279" i="12"/>
  <c r="Z100" i="12"/>
  <c r="Z17" i="12"/>
  <c r="Z68" i="12"/>
  <c r="Z325" i="12"/>
  <c r="Z66" i="12"/>
  <c r="Z439" i="12"/>
  <c r="Z206" i="12"/>
  <c r="Z361" i="12"/>
  <c r="Z157" i="12"/>
  <c r="Z93" i="12"/>
  <c r="Z392" i="12"/>
  <c r="Z308" i="12"/>
  <c r="Z424" i="12"/>
  <c r="Z292" i="12"/>
  <c r="Z412" i="12"/>
  <c r="Z315" i="12"/>
  <c r="Z258" i="12"/>
  <c r="Z233" i="12"/>
  <c r="Z193" i="12"/>
  <c r="Z179" i="12"/>
  <c r="Z139" i="12"/>
  <c r="Z89" i="12"/>
  <c r="X166" i="12"/>
  <c r="X233" i="12"/>
  <c r="W70" i="12"/>
  <c r="X70" i="12" s="1"/>
  <c r="T107" i="12"/>
  <c r="AB107" i="12" s="1"/>
  <c r="AB197" i="12"/>
  <c r="AD261" i="12"/>
  <c r="AD41" i="12"/>
  <c r="AD428" i="12"/>
  <c r="AC161" i="12"/>
  <c r="AA57" i="12"/>
  <c r="AA341" i="12"/>
  <c r="AA273" i="12"/>
  <c r="AA23" i="12"/>
  <c r="AA228" i="12"/>
  <c r="AA215" i="12"/>
  <c r="AA261" i="12"/>
  <c r="AA441" i="12"/>
  <c r="AA403" i="12"/>
  <c r="AA369" i="12"/>
  <c r="AA312" i="12"/>
  <c r="AA9" i="12"/>
  <c r="AA447" i="12"/>
  <c r="AA425" i="12"/>
  <c r="AA428" i="12"/>
  <c r="AA364" i="12"/>
  <c r="AA420" i="12"/>
  <c r="AA250" i="12"/>
  <c r="AA395" i="12"/>
  <c r="AA238" i="12"/>
  <c r="AA202" i="12"/>
  <c r="AA186" i="12"/>
  <c r="AA143" i="12"/>
  <c r="AA127" i="12"/>
  <c r="AA117" i="12"/>
  <c r="Z71" i="12"/>
  <c r="Z50" i="12"/>
  <c r="Z34" i="12"/>
  <c r="Z113" i="12"/>
  <c r="Z169" i="12"/>
  <c r="Z165" i="12"/>
  <c r="Z162" i="12"/>
  <c r="Z16" i="12"/>
  <c r="Z223" i="12"/>
  <c r="Z324" i="12"/>
  <c r="Z65" i="12"/>
  <c r="Z209" i="12"/>
  <c r="Z385" i="12"/>
  <c r="Z357" i="12"/>
  <c r="Z156" i="12"/>
  <c r="Z92" i="12"/>
  <c r="Z390" i="12"/>
  <c r="Z302" i="12"/>
  <c r="Z430" i="12"/>
  <c r="Z298" i="12"/>
  <c r="Z249" i="12"/>
  <c r="Z399" i="12"/>
  <c r="Z259" i="12"/>
  <c r="Z234" i="12"/>
  <c r="Z194" i="12"/>
  <c r="Z176" i="12"/>
  <c r="Z141" i="12"/>
  <c r="Z88" i="12"/>
  <c r="X103" i="12"/>
  <c r="X6" i="12"/>
  <c r="X203" i="12"/>
  <c r="W34" i="12"/>
  <c r="X34" i="12" s="1"/>
  <c r="AD57" i="12"/>
  <c r="AD425" i="12"/>
  <c r="AC169" i="12"/>
  <c r="X331" i="12"/>
  <c r="W33" i="12"/>
  <c r="AD80" i="12"/>
  <c r="AD447" i="12"/>
  <c r="AC338" i="12"/>
  <c r="X187" i="12"/>
  <c r="X32" i="12"/>
  <c r="AD9" i="12"/>
  <c r="W54" i="12"/>
  <c r="X54" i="12" s="1"/>
  <c r="AD312" i="12"/>
  <c r="X329" i="12"/>
  <c r="X433" i="12"/>
  <c r="W404" i="12"/>
  <c r="X404" i="12" s="1"/>
  <c r="W125" i="12"/>
  <c r="X125" i="12" s="1"/>
  <c r="AD369" i="12"/>
  <c r="W403" i="12"/>
  <c r="X403" i="12" s="1"/>
  <c r="AD117" i="12"/>
  <c r="X217" i="12"/>
  <c r="X304" i="12"/>
  <c r="X89" i="12"/>
  <c r="X69" i="12"/>
  <c r="X42" i="12"/>
  <c r="X110" i="12"/>
  <c r="X274" i="12"/>
  <c r="X222" i="12"/>
  <c r="X321" i="12"/>
  <c r="X383" i="12"/>
  <c r="X347" i="12"/>
  <c r="X151" i="12"/>
  <c r="X388" i="12"/>
  <c r="X431" i="12"/>
  <c r="X297" i="12"/>
  <c r="X313" i="12"/>
  <c r="X286" i="12"/>
  <c r="X245" i="12"/>
  <c r="X191" i="12"/>
  <c r="X144" i="12"/>
  <c r="X122" i="12"/>
  <c r="W102" i="12"/>
  <c r="X102" i="12" s="1"/>
  <c r="W263" i="12"/>
  <c r="W152" i="12"/>
  <c r="X152" i="12" s="1"/>
  <c r="W362" i="12"/>
  <c r="X41" i="12"/>
  <c r="X454" i="12"/>
  <c r="X167" i="12"/>
  <c r="X273" i="12"/>
  <c r="X19" i="12"/>
  <c r="X219" i="12"/>
  <c r="X261" i="12"/>
  <c r="X440" i="12"/>
  <c r="X312" i="12"/>
  <c r="X7" i="12"/>
  <c r="X378" i="12"/>
  <c r="X428" i="12"/>
  <c r="X374" i="12"/>
  <c r="X247" i="12"/>
  <c r="X395" i="12"/>
  <c r="X242" i="12"/>
  <c r="X143" i="12"/>
  <c r="X123" i="12"/>
  <c r="X58" i="12"/>
  <c r="X343" i="12"/>
  <c r="X108" i="12"/>
  <c r="X14" i="12"/>
  <c r="X216" i="12"/>
  <c r="X438" i="12"/>
  <c r="X379" i="12"/>
  <c r="X316" i="12"/>
  <c r="X4" i="12"/>
  <c r="X432" i="12"/>
  <c r="X421" i="12"/>
  <c r="X294" i="12"/>
  <c r="X251" i="12"/>
  <c r="X309" i="12"/>
  <c r="X231" i="12"/>
  <c r="X178" i="12"/>
  <c r="X140" i="12"/>
  <c r="X84" i="12"/>
  <c r="W213" i="12"/>
  <c r="X213" i="12" s="1"/>
  <c r="W349" i="12"/>
  <c r="W307" i="12"/>
  <c r="W189" i="12"/>
  <c r="X189" i="12" s="1"/>
  <c r="W119" i="12"/>
  <c r="X76" i="12"/>
  <c r="X37" i="12"/>
  <c r="X172" i="12"/>
  <c r="X107" i="12"/>
  <c r="X101" i="12"/>
  <c r="X215" i="12"/>
  <c r="X158" i="12"/>
  <c r="X369" i="12"/>
  <c r="X310" i="12"/>
  <c r="X427" i="12"/>
  <c r="X250" i="12"/>
  <c r="X257" i="12"/>
  <c r="X186" i="12"/>
  <c r="X137" i="12"/>
  <c r="X119" i="12"/>
  <c r="W29" i="12"/>
  <c r="X29" i="12" s="1"/>
  <c r="X78" i="12"/>
  <c r="X36" i="12"/>
  <c r="X171" i="12"/>
  <c r="X332" i="12"/>
  <c r="X269" i="12"/>
  <c r="X98" i="12"/>
  <c r="X128" i="12"/>
  <c r="X3" i="12"/>
  <c r="X370" i="12"/>
  <c r="X354" i="12"/>
  <c r="X235" i="12"/>
  <c r="X201" i="12"/>
  <c r="X136" i="12"/>
  <c r="X120" i="12"/>
  <c r="W282" i="12"/>
  <c r="X282" i="12" s="1"/>
  <c r="W11" i="12"/>
  <c r="X11" i="12" s="1"/>
  <c r="X74" i="12"/>
  <c r="X55" i="12"/>
  <c r="X35" i="12"/>
  <c r="X342" i="12"/>
  <c r="X106" i="12"/>
  <c r="X100" i="12"/>
  <c r="X99" i="12"/>
  <c r="X328" i="12"/>
  <c r="X66" i="12"/>
  <c r="X381" i="12"/>
  <c r="X375" i="12"/>
  <c r="X157" i="12"/>
  <c r="X453" i="12"/>
  <c r="X376" i="12"/>
  <c r="X424" i="12"/>
  <c r="X417" i="12"/>
  <c r="X409" i="12"/>
  <c r="X199" i="12"/>
  <c r="X183" i="12"/>
  <c r="X139" i="12"/>
  <c r="W393" i="12"/>
  <c r="X393" i="12" s="1"/>
  <c r="X149" i="12"/>
  <c r="X188" i="12"/>
  <c r="X200" i="12"/>
  <c r="X246" i="12"/>
  <c r="X248" i="12"/>
  <c r="X396" i="12"/>
  <c r="X299" i="12"/>
  <c r="X415" i="12"/>
  <c r="X291" i="12"/>
  <c r="X380" i="12"/>
  <c r="X150" i="12"/>
  <c r="X351" i="12"/>
  <c r="X435" i="12"/>
  <c r="X208" i="12"/>
  <c r="X264" i="12"/>
  <c r="X220" i="12"/>
  <c r="X272" i="12"/>
  <c r="X278" i="12"/>
  <c r="X173" i="12"/>
  <c r="X30" i="12"/>
  <c r="X46" i="12"/>
  <c r="X62" i="12"/>
  <c r="X83" i="12"/>
  <c r="X134" i="12"/>
  <c r="X175" i="12"/>
  <c r="X190" i="12"/>
  <c r="X229" i="12"/>
  <c r="X240" i="12"/>
  <c r="X317" i="12"/>
  <c r="X348" i="12"/>
  <c r="X300" i="12"/>
  <c r="X305" i="12"/>
  <c r="X368" i="12"/>
  <c r="X382" i="12"/>
  <c r="X91" i="12"/>
  <c r="X97" i="12"/>
  <c r="X355" i="12"/>
  <c r="X205" i="12"/>
  <c r="X437" i="12"/>
  <c r="X458" i="12"/>
  <c r="X265" i="12"/>
  <c r="X221" i="12"/>
  <c r="X13" i="12"/>
  <c r="X330" i="12"/>
  <c r="X334" i="12"/>
  <c r="X109" i="12"/>
  <c r="X111" i="12"/>
  <c r="X31" i="12"/>
  <c r="X47" i="12"/>
  <c r="X63" i="12"/>
  <c r="X82" i="12"/>
  <c r="X132" i="12"/>
  <c r="X182" i="12"/>
  <c r="X180" i="12"/>
  <c r="X230" i="12"/>
  <c r="X255" i="12"/>
  <c r="X350" i="12"/>
  <c r="X372" i="12"/>
  <c r="X356" i="12"/>
  <c r="X155" i="12"/>
  <c r="X359" i="12"/>
  <c r="X387" i="12"/>
  <c r="X391" i="12"/>
  <c r="X64" i="12"/>
  <c r="X323" i="12"/>
  <c r="X67" i="12"/>
  <c r="X161" i="12"/>
  <c r="X338" i="12"/>
  <c r="X112" i="12"/>
  <c r="X33" i="12"/>
  <c r="X49" i="12"/>
  <c r="X88" i="12"/>
  <c r="X141" i="12"/>
  <c r="X176" i="12"/>
  <c r="X194" i="12"/>
  <c r="X234" i="12"/>
  <c r="X259" i="12"/>
  <c r="X399" i="12"/>
  <c r="X249" i="12"/>
  <c r="X298" i="12"/>
  <c r="X430" i="12"/>
  <c r="X302" i="12"/>
  <c r="X390" i="12"/>
  <c r="X92" i="12"/>
  <c r="X156" i="12"/>
  <c r="X357" i="12"/>
  <c r="X385" i="12"/>
  <c r="X209" i="12"/>
  <c r="X324" i="12"/>
  <c r="X223" i="12"/>
  <c r="X16" i="12"/>
  <c r="X162" i="12"/>
  <c r="X165" i="12"/>
  <c r="X169" i="12"/>
  <c r="X113" i="12"/>
  <c r="X50" i="12"/>
  <c r="X71" i="12"/>
  <c r="X53" i="12"/>
  <c r="X341" i="12"/>
  <c r="X104" i="12"/>
  <c r="X228" i="12"/>
  <c r="X327" i="12"/>
  <c r="X365" i="12"/>
  <c r="X447" i="12"/>
  <c r="X301" i="12"/>
  <c r="X362" i="12"/>
  <c r="X420" i="12"/>
  <c r="X319" i="12"/>
  <c r="X243" i="12"/>
  <c r="X202" i="12"/>
  <c r="X177" i="12"/>
  <c r="X117" i="12"/>
  <c r="W452" i="12"/>
  <c r="X452" i="12" s="1"/>
  <c r="W271" i="12"/>
  <c r="X271" i="12" s="1"/>
  <c r="W204" i="12"/>
  <c r="X204" i="12" s="1"/>
  <c r="X79" i="12"/>
  <c r="X52" i="12"/>
  <c r="X28" i="12"/>
  <c r="X335" i="12"/>
  <c r="X160" i="12"/>
  <c r="X326" i="12"/>
  <c r="X408" i="12"/>
  <c r="X367" i="12"/>
  <c r="X96" i="12"/>
  <c r="X419" i="12"/>
  <c r="X423" i="12"/>
  <c r="X311" i="12"/>
  <c r="X244" i="12"/>
  <c r="X145" i="12"/>
  <c r="W226" i="12"/>
  <c r="W405" i="12"/>
  <c r="X405" i="12" s="1"/>
  <c r="W131" i="12"/>
  <c r="X131" i="12" s="1"/>
  <c r="X77" i="12"/>
  <c r="X51" i="12"/>
  <c r="X27" i="12"/>
  <c r="X339" i="12"/>
  <c r="X279" i="12"/>
  <c r="X270" i="12"/>
  <c r="X227" i="12"/>
  <c r="X325" i="12"/>
  <c r="X442" i="12"/>
  <c r="X207" i="12"/>
  <c r="X361" i="12"/>
  <c r="X10" i="12"/>
  <c r="X445" i="12"/>
  <c r="X308" i="12"/>
  <c r="X358" i="12"/>
  <c r="X414" i="12"/>
  <c r="X315" i="12"/>
  <c r="X239" i="12"/>
  <c r="X197" i="12"/>
  <c r="X179" i="12"/>
  <c r="X130" i="12"/>
  <c r="X114" i="12"/>
  <c r="W61" i="12"/>
  <c r="X61" i="12" s="1"/>
  <c r="X75" i="12"/>
  <c r="X48" i="12"/>
  <c r="X26" i="12"/>
  <c r="X163" i="12"/>
  <c r="X24" i="12"/>
  <c r="X226" i="12"/>
  <c r="X266" i="12"/>
  <c r="X212" i="12"/>
  <c r="X402" i="12"/>
  <c r="X353" i="12"/>
  <c r="X95" i="12"/>
  <c r="X449" i="12"/>
  <c r="X253" i="12"/>
  <c r="X252" i="12"/>
  <c r="X410" i="12"/>
  <c r="X284" i="12"/>
  <c r="X236" i="12"/>
  <c r="X195" i="12"/>
  <c r="X174" i="12"/>
  <c r="X126" i="12"/>
  <c r="X87" i="12"/>
  <c r="W38" i="12"/>
  <c r="X38" i="12" s="1"/>
  <c r="W277" i="12"/>
  <c r="X277" i="12" s="1"/>
  <c r="W90" i="12"/>
  <c r="X90" i="12" s="1"/>
  <c r="W352" i="12"/>
  <c r="X352" i="12" s="1"/>
  <c r="X73" i="12"/>
  <c r="X25" i="12"/>
  <c r="X281" i="12"/>
  <c r="X23" i="12"/>
  <c r="X225" i="12"/>
  <c r="X263" i="12"/>
  <c r="X441" i="12"/>
  <c r="X401" i="12"/>
  <c r="X349" i="12"/>
  <c r="X9" i="12"/>
  <c r="X434" i="12"/>
  <c r="X307" i="12"/>
  <c r="X346" i="12"/>
  <c r="X398" i="12"/>
  <c r="X238" i="12"/>
  <c r="X196" i="12"/>
  <c r="X147" i="12"/>
  <c r="X127" i="12"/>
  <c r="X85" i="12"/>
  <c r="W20" i="12"/>
  <c r="X20" i="12" s="1"/>
  <c r="W457" i="12"/>
  <c r="X457" i="12" s="1"/>
  <c r="W81" i="12"/>
  <c r="X81" i="12" s="1"/>
  <c r="W56" i="12"/>
  <c r="X56" i="12" s="1"/>
  <c r="W40" i="12"/>
  <c r="X40" i="12" s="1"/>
  <c r="W444" i="12"/>
  <c r="W340" i="12"/>
  <c r="X340" i="12" s="1"/>
  <c r="W336" i="12"/>
  <c r="X336" i="12" s="1"/>
  <c r="W333" i="12"/>
  <c r="X333" i="12" s="1"/>
  <c r="W22" i="12"/>
  <c r="X22" i="12" s="1"/>
  <c r="W159" i="12"/>
  <c r="X159" i="12" s="1"/>
  <c r="W268" i="12"/>
  <c r="X268" i="12" s="1"/>
  <c r="W214" i="12"/>
  <c r="X214" i="12" s="1"/>
  <c r="W211" i="12"/>
  <c r="X211" i="12" s="1"/>
  <c r="W389" i="12"/>
  <c r="X389" i="12" s="1"/>
  <c r="W371" i="12"/>
  <c r="X371" i="12" s="1"/>
  <c r="W318" i="12"/>
  <c r="X318" i="12" s="1"/>
  <c r="W8" i="12"/>
  <c r="X8" i="12" s="1"/>
  <c r="W451" i="12"/>
  <c r="X451" i="12" s="1"/>
  <c r="W366" i="12"/>
  <c r="X366" i="12" s="1"/>
  <c r="W426" i="12"/>
  <c r="X426" i="12" s="1"/>
  <c r="W295" i="12"/>
  <c r="X295" i="12" s="1"/>
  <c r="W413" i="12"/>
  <c r="X413" i="12" s="1"/>
  <c r="W287" i="12"/>
  <c r="X287" i="12" s="1"/>
  <c r="W394" i="12"/>
  <c r="X394" i="12" s="1"/>
  <c r="W237" i="12"/>
  <c r="X237" i="12" s="1"/>
  <c r="W198" i="12"/>
  <c r="X198" i="12" s="1"/>
  <c r="W185" i="12"/>
  <c r="X185" i="12" s="1"/>
  <c r="W142" i="12"/>
  <c r="X142" i="12" s="1"/>
  <c r="W124" i="12"/>
  <c r="X124" i="12" s="1"/>
  <c r="W86" i="12"/>
  <c r="X86" i="12" s="1"/>
  <c r="AD167" i="12"/>
  <c r="AD243" i="12"/>
  <c r="AD147" i="12"/>
  <c r="AC54" i="12"/>
  <c r="X72" i="12"/>
  <c r="X44" i="12"/>
  <c r="X444" i="12"/>
  <c r="X170" i="12"/>
  <c r="X276" i="12"/>
  <c r="X224" i="12"/>
  <c r="X322" i="12"/>
  <c r="X400" i="12"/>
  <c r="X320" i="12"/>
  <c r="X384" i="12"/>
  <c r="X422" i="12"/>
  <c r="X290" i="12"/>
  <c r="X397" i="12"/>
  <c r="X192" i="12"/>
  <c r="X146" i="12"/>
  <c r="X2" i="12"/>
  <c r="X43" i="12"/>
  <c r="X446" i="12"/>
  <c r="X280" i="12"/>
  <c r="X275" i="12"/>
  <c r="X21" i="12"/>
  <c r="X68" i="12"/>
  <c r="X262" i="12"/>
  <c r="X407" i="12"/>
  <c r="X206" i="12"/>
  <c r="X345" i="12"/>
  <c r="X94" i="12"/>
  <c r="X392" i="12"/>
  <c r="X429" i="12"/>
  <c r="X293" i="12"/>
  <c r="X412" i="12"/>
  <c r="X411" i="12"/>
  <c r="X232" i="12"/>
  <c r="X193" i="12"/>
  <c r="X148" i="12"/>
  <c r="X129" i="12"/>
  <c r="V16" i="23" a="1"/>
  <c r="V16" i="23" s="1"/>
  <c r="W18" i="23" a="1"/>
  <c r="W18" i="23" s="1"/>
  <c r="T19" i="23" a="1"/>
  <c r="T19" i="23" s="1"/>
  <c r="X24" i="23" a="1"/>
  <c r="X24" i="23" s="1"/>
  <c r="W30" i="23" a="1"/>
  <c r="W30" i="23" s="1"/>
  <c r="V36" i="23" a="1"/>
  <c r="V36" i="23" s="1"/>
  <c r="W38" i="23" a="1"/>
  <c r="W38" i="23" s="1"/>
  <c r="T39" i="23" a="1"/>
  <c r="T39" i="23" s="1"/>
  <c r="X44" i="23" a="1"/>
  <c r="X44" i="23" s="1"/>
  <c r="U16" i="23" a="1"/>
  <c r="U16" i="23" s="1"/>
  <c r="X18" i="23" a="1"/>
  <c r="X18" i="23" s="1"/>
  <c r="T23" i="23" a="1"/>
  <c r="T23" i="23" s="1"/>
  <c r="W24" i="23" a="1"/>
  <c r="W24" i="23" s="1"/>
  <c r="V30" i="23" a="1"/>
  <c r="V30" i="23" s="1"/>
  <c r="U36" i="23" a="1"/>
  <c r="U36" i="23" s="1"/>
  <c r="X38" i="23" a="1"/>
  <c r="X38" i="23" s="1"/>
  <c r="T43" i="23" a="1"/>
  <c r="T43" i="23" s="1"/>
  <c r="W44" i="23" a="1"/>
  <c r="W44" i="23" s="1"/>
  <c r="T16" i="23" a="1"/>
  <c r="T16" i="23" s="1"/>
  <c r="X21" i="23" a="1"/>
  <c r="X21" i="23" s="1"/>
  <c r="U23" i="23" a="1"/>
  <c r="U23" i="23" s="1"/>
  <c r="V24" i="23" a="1"/>
  <c r="V24" i="23" s="1"/>
  <c r="U30" i="23" a="1"/>
  <c r="U30" i="23" s="1"/>
  <c r="T36" i="23" a="1"/>
  <c r="T36" i="23" s="1"/>
  <c r="X41" i="23" a="1"/>
  <c r="X41" i="23" s="1"/>
  <c r="U43" i="23" a="1"/>
  <c r="U43" i="23" s="1"/>
  <c r="V44" i="23" a="1"/>
  <c r="V44" i="23" s="1"/>
  <c r="X15" i="23" a="1"/>
  <c r="X15" i="23" s="1"/>
  <c r="W21" i="23" a="1"/>
  <c r="W21" i="23" s="1"/>
  <c r="V23" i="23" a="1"/>
  <c r="V23" i="23" s="1"/>
  <c r="U24" i="23" a="1"/>
  <c r="U24" i="23" s="1"/>
  <c r="T30" i="23" a="1"/>
  <c r="T30" i="23" s="1"/>
  <c r="X35" i="23" a="1"/>
  <c r="X35" i="23" s="1"/>
  <c r="W41" i="23" a="1"/>
  <c r="W41" i="23" s="1"/>
  <c r="V43" i="23" a="1"/>
  <c r="V43" i="23" s="1"/>
  <c r="U44" i="23" a="1"/>
  <c r="U44" i="23" s="1"/>
  <c r="W15" i="23" a="1"/>
  <c r="W15" i="23" s="1"/>
  <c r="V21" i="23" a="1"/>
  <c r="V21" i="23" s="1"/>
  <c r="W23" i="23" a="1"/>
  <c r="W23" i="23" s="1"/>
  <c r="T24" i="23" a="1"/>
  <c r="T24" i="23" s="1"/>
  <c r="X29" i="23" a="1"/>
  <c r="X29" i="23" s="1"/>
  <c r="W35" i="23" a="1"/>
  <c r="W35" i="23" s="1"/>
  <c r="V41" i="23" a="1"/>
  <c r="V41" i="23" s="1"/>
  <c r="W43" i="23" a="1"/>
  <c r="W43" i="23" s="1"/>
  <c r="T44" i="23" a="1"/>
  <c r="T44" i="23" s="1"/>
  <c r="V15" i="23" a="1"/>
  <c r="V15" i="23" s="1"/>
  <c r="U21" i="23" a="1"/>
  <c r="U21" i="23" s="1"/>
  <c r="X23" i="23" a="1"/>
  <c r="X23" i="23" s="1"/>
  <c r="T28" i="23" a="1"/>
  <c r="T28" i="23" s="1"/>
  <c r="W29" i="23" a="1"/>
  <c r="W29" i="23" s="1"/>
  <c r="V35" i="23" a="1"/>
  <c r="V35" i="23" s="1"/>
  <c r="U41" i="23" a="1"/>
  <c r="U41" i="23" s="1"/>
  <c r="X43" i="23" a="1"/>
  <c r="X43" i="23" s="1"/>
  <c r="U15" i="23" a="1"/>
  <c r="U15" i="23" s="1"/>
  <c r="T21" i="23" a="1"/>
  <c r="T21" i="23" s="1"/>
  <c r="X26" i="23" a="1"/>
  <c r="X26" i="23" s="1"/>
  <c r="U28" i="23" a="1"/>
  <c r="U28" i="23" s="1"/>
  <c r="V29" i="23" a="1"/>
  <c r="V29" i="23" s="1"/>
  <c r="U35" i="23" a="1"/>
  <c r="U35" i="23" s="1"/>
  <c r="T41" i="23" a="1"/>
  <c r="T41" i="23" s="1"/>
  <c r="X46" i="23" a="1"/>
  <c r="X46" i="23" s="1"/>
  <c r="T15" i="23" a="1"/>
  <c r="T15" i="23" s="1"/>
  <c r="X20" i="23" a="1"/>
  <c r="X20" i="23" s="1"/>
  <c r="W26" i="23" a="1"/>
  <c r="W26" i="23" s="1"/>
  <c r="V28" i="23" a="1"/>
  <c r="V28" i="23" s="1"/>
  <c r="U29" i="23" a="1"/>
  <c r="U29" i="23" s="1"/>
  <c r="T35" i="23" a="1"/>
  <c r="T35" i="23" s="1"/>
  <c r="X40" i="23" a="1"/>
  <c r="X40" i="23" s="1"/>
  <c r="W46" i="23" a="1"/>
  <c r="W46" i="23" s="1"/>
  <c r="U3" i="23" a="1"/>
  <c r="U3" i="23" s="1"/>
  <c r="X14" i="23" a="1"/>
  <c r="X14" i="23" s="1"/>
  <c r="W20" i="23" a="1"/>
  <c r="W20" i="23" s="1"/>
  <c r="V26" i="23" a="1"/>
  <c r="V26" i="23" s="1"/>
  <c r="W28" i="23" a="1"/>
  <c r="W28" i="23" s="1"/>
  <c r="T29" i="23" a="1"/>
  <c r="T29" i="23" s="1"/>
  <c r="X34" i="23" a="1"/>
  <c r="X34" i="23" s="1"/>
  <c r="W40" i="23" a="1"/>
  <c r="W40" i="23" s="1"/>
  <c r="V46" i="23" a="1"/>
  <c r="V46" i="23" s="1"/>
  <c r="U6" i="23" a="1"/>
  <c r="U6" i="23" s="1"/>
  <c r="T13" i="23" a="1"/>
  <c r="T13" i="23" s="1"/>
  <c r="W14" i="23" a="1"/>
  <c r="W14" i="23" s="1"/>
  <c r="V20" i="23" a="1"/>
  <c r="V20" i="23" s="1"/>
  <c r="U26" i="23" a="1"/>
  <c r="U26" i="23" s="1"/>
  <c r="X28" i="23" a="1"/>
  <c r="X28" i="23" s="1"/>
  <c r="T33" i="23" a="1"/>
  <c r="T33" i="23" s="1"/>
  <c r="W34" i="23" a="1"/>
  <c r="W34" i="23" s="1"/>
  <c r="V40" i="23" a="1"/>
  <c r="V40" i="23" s="1"/>
  <c r="U46" i="23" a="1"/>
  <c r="U46" i="23" s="1"/>
  <c r="U5" i="23" a="1"/>
  <c r="U5" i="23" s="1"/>
  <c r="U13" i="23" a="1"/>
  <c r="U13" i="23" s="1"/>
  <c r="V14" i="23" a="1"/>
  <c r="V14" i="23" s="1"/>
  <c r="U20" i="23" a="1"/>
  <c r="U20" i="23" s="1"/>
  <c r="T26" i="23" a="1"/>
  <c r="T26" i="23" s="1"/>
  <c r="X31" i="23" a="1"/>
  <c r="X31" i="23" s="1"/>
  <c r="U33" i="23" a="1"/>
  <c r="U33" i="23" s="1"/>
  <c r="V34" i="23" a="1"/>
  <c r="V34" i="23" s="1"/>
  <c r="U40" i="23" a="1"/>
  <c r="U40" i="23" s="1"/>
  <c r="T46" i="23" a="1"/>
  <c r="T46" i="23" s="1"/>
  <c r="T20" i="23" a="1"/>
  <c r="T20" i="23" s="1"/>
  <c r="T40" i="23" a="1"/>
  <c r="T40" i="23" s="1"/>
  <c r="W13" i="23" a="1"/>
  <c r="W13" i="23" s="1"/>
  <c r="W33" i="23" a="1"/>
  <c r="W33" i="23" s="1"/>
  <c r="X13" i="23" a="1"/>
  <c r="X13" i="23" s="1"/>
  <c r="X33" i="23" a="1"/>
  <c r="X33" i="23" s="1"/>
  <c r="U38" i="23" a="1"/>
  <c r="U38" i="23" s="1"/>
  <c r="U18" i="23" a="1"/>
  <c r="U18" i="23" s="1"/>
  <c r="V19" i="23" a="1"/>
  <c r="V19" i="23" s="1"/>
  <c r="V39" i="23" a="1"/>
  <c r="V39" i="23" s="1"/>
  <c r="AU43" i="23"/>
  <c r="AT39" i="23"/>
  <c r="AB6" i="23" a="1"/>
  <c r="AB6" i="23" s="1"/>
  <c r="AB5" i="23" a="1"/>
  <c r="AB5" i="23" s="1"/>
  <c r="Z4" i="23" a="1"/>
  <c r="Z4" i="23" s="1"/>
  <c r="AC3" i="23" a="1"/>
  <c r="AC3" i="23" s="1"/>
  <c r="AB3" i="23" a="1"/>
  <c r="AB3" i="23" s="1"/>
  <c r="AA3" i="23" a="1"/>
  <c r="AA3" i="23" s="1"/>
  <c r="Z3" i="23" a="1"/>
  <c r="Z3" i="23" s="1"/>
  <c r="AC6" i="23" a="1"/>
  <c r="AC6" i="23" s="1"/>
  <c r="Z8" i="23" a="1"/>
  <c r="Z8" i="23" s="1"/>
  <c r="Z13" i="23" a="1"/>
  <c r="Z13" i="23" s="1"/>
  <c r="Z15" i="23" a="1"/>
  <c r="Z15" i="23" s="1"/>
  <c r="Y21" i="23" a="1"/>
  <c r="Y21" i="23" s="1"/>
  <c r="AC26" i="23" a="1"/>
  <c r="AC26" i="23" s="1"/>
  <c r="Z28" i="23" a="1"/>
  <c r="Z28" i="23" s="1"/>
  <c r="AA29" i="23" a="1"/>
  <c r="AA29" i="23" s="1"/>
  <c r="Z35" i="23" a="1"/>
  <c r="Z35" i="23" s="1"/>
  <c r="Y41" i="23" a="1"/>
  <c r="Y41" i="23" s="1"/>
  <c r="Y3" i="23" a="1"/>
  <c r="Y3" i="23" s="1"/>
  <c r="AA8" i="23" a="1"/>
  <c r="AA8" i="23" s="1"/>
  <c r="AA13" i="23" a="1"/>
  <c r="AA13" i="23" s="1"/>
  <c r="Y15" i="23" a="1"/>
  <c r="Y15" i="23" s="1"/>
  <c r="AC20" i="23" a="1"/>
  <c r="AC20" i="23" s="1"/>
  <c r="AB26" i="23" a="1"/>
  <c r="AB26" i="23" s="1"/>
  <c r="AA28" i="23" a="1"/>
  <c r="AA28" i="23" s="1"/>
  <c r="Z29" i="23" a="1"/>
  <c r="Z29" i="23" s="1"/>
  <c r="Y35" i="23" a="1"/>
  <c r="Y35" i="23" s="1"/>
  <c r="AC40" i="23" a="1"/>
  <c r="AC40" i="23" s="1"/>
  <c r="AC45" i="23" a="1"/>
  <c r="AC45" i="23" s="1"/>
  <c r="Z44" i="23" a="1"/>
  <c r="Z44" i="23" s="1"/>
  <c r="AA6" i="23" a="1"/>
  <c r="AA6" i="23" s="1"/>
  <c r="AB8" i="23" a="1"/>
  <c r="AB8" i="23" s="1"/>
  <c r="AB13" i="23" a="1"/>
  <c r="AB13" i="23" s="1"/>
  <c r="AC14" i="23" a="1"/>
  <c r="AC14" i="23" s="1"/>
  <c r="AB20" i="23" a="1"/>
  <c r="AB20" i="23" s="1"/>
  <c r="AA26" i="23" a="1"/>
  <c r="AA26" i="23" s="1"/>
  <c r="AB28" i="23" a="1"/>
  <c r="AB28" i="23" s="1"/>
  <c r="Y29" i="23" a="1"/>
  <c r="Y29" i="23" s="1"/>
  <c r="AC34" i="23" a="1"/>
  <c r="AC34" i="23" s="1"/>
  <c r="AB40" i="23" a="1"/>
  <c r="AB40" i="23" s="1"/>
  <c r="Z6" i="23" a="1"/>
  <c r="Z6" i="23" s="1"/>
  <c r="AB11" i="23" a="1"/>
  <c r="AB11" i="23" s="1"/>
  <c r="AC13" i="23" a="1"/>
  <c r="AC13" i="23" s="1"/>
  <c r="AB14" i="23" a="1"/>
  <c r="AB14" i="23" s="1"/>
  <c r="AA20" i="23" a="1"/>
  <c r="AA20" i="23" s="1"/>
  <c r="Z26" i="23" a="1"/>
  <c r="Z26" i="23" s="1"/>
  <c r="AC28" i="23" a="1"/>
  <c r="AC28" i="23" s="1"/>
  <c r="Y33" i="23" a="1"/>
  <c r="Y33" i="23" s="1"/>
  <c r="AB34" i="23" a="1"/>
  <c r="AB34" i="23" s="1"/>
  <c r="AA40" i="23" a="1"/>
  <c r="AA40" i="23" s="1"/>
  <c r="AB45" i="23" a="1"/>
  <c r="AB45" i="23" s="1"/>
  <c r="Y44" i="23" a="1"/>
  <c r="Y44" i="23" s="1"/>
  <c r="Y6" i="23" a="1"/>
  <c r="Y6" i="23" s="1"/>
  <c r="AA11" i="23" a="1"/>
  <c r="AA11" i="23" s="1"/>
  <c r="AC8" i="23" a="1"/>
  <c r="AC8" i="23" s="1"/>
  <c r="AA14" i="23" a="1"/>
  <c r="AA14" i="23" s="1"/>
  <c r="Z20" i="23" a="1"/>
  <c r="Z20" i="23" s="1"/>
  <c r="Y26" i="23" a="1"/>
  <c r="Y26" i="23" s="1"/>
  <c r="AC31" i="23" a="1"/>
  <c r="AC31" i="23" s="1"/>
  <c r="Z33" i="23" a="1"/>
  <c r="Z33" i="23" s="1"/>
  <c r="AA34" i="23" a="1"/>
  <c r="AA34" i="23" s="1"/>
  <c r="Z40" i="23" a="1"/>
  <c r="Z40" i="23" s="1"/>
  <c r="AC46" i="23" a="1"/>
  <c r="AC46" i="23" s="1"/>
  <c r="AC5" i="23" a="1"/>
  <c r="AC5" i="23" s="1"/>
  <c r="Z11" i="23" a="1"/>
  <c r="Z11" i="23" s="1"/>
  <c r="AC11" i="23" a="1"/>
  <c r="AC11" i="23" s="1"/>
  <c r="Z14" i="23" a="1"/>
  <c r="Z14" i="23" s="1"/>
  <c r="Y20" i="23" a="1"/>
  <c r="Y20" i="23" s="1"/>
  <c r="AC25" i="23" a="1"/>
  <c r="AC25" i="23" s="1"/>
  <c r="AB31" i="23" a="1"/>
  <c r="AB31" i="23" s="1"/>
  <c r="AA33" i="23" a="1"/>
  <c r="AA33" i="23" s="1"/>
  <c r="Z34" i="23" a="1"/>
  <c r="Z34" i="23" s="1"/>
  <c r="Y40" i="23" a="1"/>
  <c r="Y40" i="23" s="1"/>
  <c r="AA45" i="23" a="1"/>
  <c r="AA45" i="23" s="1"/>
  <c r="AB46" i="23" a="1"/>
  <c r="AB46" i="23" s="1"/>
  <c r="Y11" i="23" a="1"/>
  <c r="Y11" i="23" s="1"/>
  <c r="AC10" i="23" a="1"/>
  <c r="AC10" i="23" s="1"/>
  <c r="Y14" i="23" a="1"/>
  <c r="Y14" i="23" s="1"/>
  <c r="AC19" i="23" a="1"/>
  <c r="AC19" i="23" s="1"/>
  <c r="AB25" i="23" a="1"/>
  <c r="AB25" i="23" s="1"/>
  <c r="AA31" i="23" a="1"/>
  <c r="AA31" i="23" s="1"/>
  <c r="AB33" i="23" a="1"/>
  <c r="AB33" i="23" s="1"/>
  <c r="Y34" i="23" a="1"/>
  <c r="Y34" i="23" s="1"/>
  <c r="AC39" i="23" a="1"/>
  <c r="AC39" i="23" s="1"/>
  <c r="AA46" i="23" a="1"/>
  <c r="AA46" i="23" s="1"/>
  <c r="AA5" i="23" a="1"/>
  <c r="AA5" i="23" s="1"/>
  <c r="AB10" i="23" a="1"/>
  <c r="AB10" i="23" s="1"/>
  <c r="Y18" i="23" a="1"/>
  <c r="Y18" i="23" s="1"/>
  <c r="AB19" i="23" a="1"/>
  <c r="AB19" i="23" s="1"/>
  <c r="AA25" i="23" a="1"/>
  <c r="AA25" i="23" s="1"/>
  <c r="Z31" i="23" a="1"/>
  <c r="Z31" i="23" s="1"/>
  <c r="AC33" i="23" a="1"/>
  <c r="AC33" i="23" s="1"/>
  <c r="Y38" i="23" a="1"/>
  <c r="Y38" i="23" s="1"/>
  <c r="AB39" i="23" a="1"/>
  <c r="AB39" i="23" s="1"/>
  <c r="Z45" i="23" a="1"/>
  <c r="Z45" i="23" s="1"/>
  <c r="Z46" i="23" a="1"/>
  <c r="Z46" i="23" s="1"/>
  <c r="AA10" i="23" a="1"/>
  <c r="AA10" i="23" s="1"/>
  <c r="AC16" i="23" a="1"/>
  <c r="AC16" i="23" s="1"/>
  <c r="Z18" i="23" a="1"/>
  <c r="Z18" i="23" s="1"/>
  <c r="AA19" i="23" a="1"/>
  <c r="AA19" i="23" s="1"/>
  <c r="Z25" i="23" a="1"/>
  <c r="Z25" i="23" s="1"/>
  <c r="Y31" i="23" a="1"/>
  <c r="Y31" i="23" s="1"/>
  <c r="AC36" i="23" a="1"/>
  <c r="AC36" i="23" s="1"/>
  <c r="Z38" i="23" a="1"/>
  <c r="Z38" i="23" s="1"/>
  <c r="AA39" i="23" a="1"/>
  <c r="AA39" i="23" s="1"/>
  <c r="Y46" i="23" a="1"/>
  <c r="Y46" i="23" s="1"/>
  <c r="Y5" i="23" a="1"/>
  <c r="Y5" i="23" s="1"/>
  <c r="Z10" i="23" a="1"/>
  <c r="Z10" i="23" s="1"/>
  <c r="AB16" i="23" a="1"/>
  <c r="AB16" i="23" s="1"/>
  <c r="AA18" i="23" a="1"/>
  <c r="AA18" i="23" s="1"/>
  <c r="Z19" i="23" a="1"/>
  <c r="Z19" i="23" s="1"/>
  <c r="Y25" i="23" a="1"/>
  <c r="Y25" i="23" s="1"/>
  <c r="AC30" i="23" a="1"/>
  <c r="AC30" i="23" s="1"/>
  <c r="AB36" i="23" a="1"/>
  <c r="AB36" i="23" s="1"/>
  <c r="AA38" i="23" a="1"/>
  <c r="AA38" i="23" s="1"/>
  <c r="Z39" i="23" a="1"/>
  <c r="Z39" i="23" s="1"/>
  <c r="Y45" i="23" a="1"/>
  <c r="Y45" i="23" s="1"/>
  <c r="AJ45" i="23" s="1"/>
  <c r="Y10" i="23" a="1"/>
  <c r="Y10" i="23" s="1"/>
  <c r="AA16" i="23" a="1"/>
  <c r="AA16" i="23" s="1"/>
  <c r="AB18" i="23" a="1"/>
  <c r="AB18" i="23" s="1"/>
  <c r="AC24" i="23" a="1"/>
  <c r="AC24" i="23" s="1"/>
  <c r="AB30" i="23" a="1"/>
  <c r="AB30" i="23" s="1"/>
  <c r="AA36" i="23" a="1"/>
  <c r="AA36" i="23" s="1"/>
  <c r="AB38" i="23" a="1"/>
  <c r="AB38" i="23" s="1"/>
  <c r="AC18" i="23" a="1"/>
  <c r="AC18" i="23" s="1"/>
  <c r="Y23" i="23" a="1"/>
  <c r="Y23" i="23" s="1"/>
  <c r="AB24" i="23" a="1"/>
  <c r="AB24" i="23" s="1"/>
  <c r="AC38" i="23" a="1"/>
  <c r="AC38" i="23" s="1"/>
  <c r="AC44" i="23" a="1"/>
  <c r="AC44" i="23" s="1"/>
  <c r="Y16" i="23" a="1"/>
  <c r="Y16" i="23" s="1"/>
  <c r="Z23" i="23" a="1"/>
  <c r="Z23" i="23" s="1"/>
  <c r="AA24" i="23" a="1"/>
  <c r="AA24" i="23" s="1"/>
  <c r="Y30" i="23" a="1"/>
  <c r="Y30" i="23" s="1"/>
  <c r="AA43" i="23" a="1"/>
  <c r="AA43" i="23" s="1"/>
  <c r="AB44" i="23" a="1"/>
  <c r="AB44" i="23" s="1"/>
  <c r="Y9" i="23" a="1"/>
  <c r="Y9" i="23" s="1"/>
  <c r="AI32" i="23"/>
  <c r="AG35" i="23" a="1"/>
  <c r="AG35" i="23" s="1"/>
  <c r="AG33" i="23" a="1"/>
  <c r="AG33" i="23" s="1"/>
  <c r="AH11" i="23" a="1"/>
  <c r="AH11" i="23" s="1"/>
  <c r="AH8" i="23" a="1"/>
  <c r="AH8" i="23" s="1"/>
  <c r="AG5" i="23" a="1"/>
  <c r="AG5" i="23" s="1"/>
  <c r="AG3" i="23" a="1"/>
  <c r="AG3" i="23" s="1"/>
  <c r="AU40" i="23"/>
  <c r="AT15" i="23"/>
  <c r="AU19" i="23"/>
  <c r="AU31" i="23"/>
  <c r="X3" i="23" a="1"/>
  <c r="X3" i="23" s="1"/>
  <c r="X8" i="23" a="1"/>
  <c r="X8" i="23" s="1"/>
  <c r="AU45" i="23"/>
  <c r="X6" i="23" a="1"/>
  <c r="X6" i="23" s="1"/>
  <c r="X11" i="23" a="1"/>
  <c r="X11" i="23" s="1"/>
  <c r="AU42" i="23"/>
  <c r="W6" i="23" a="1"/>
  <c r="W6" i="23" s="1"/>
  <c r="W11" i="23" a="1"/>
  <c r="W11" i="23" s="1"/>
  <c r="V6" i="23" a="1"/>
  <c r="V6" i="23" s="1"/>
  <c r="V11" i="23" a="1"/>
  <c r="V11" i="23" s="1"/>
  <c r="U11" i="23" a="1"/>
  <c r="U11" i="23" s="1"/>
  <c r="T6" i="23" a="1"/>
  <c r="T6" i="23" s="1"/>
  <c r="T11" i="23" a="1"/>
  <c r="T11" i="23" s="1"/>
  <c r="X5" i="23" a="1"/>
  <c r="X5" i="23" s="1"/>
  <c r="X10" i="23" a="1"/>
  <c r="X10" i="23" s="1"/>
  <c r="W5" i="23" a="1"/>
  <c r="W5" i="23" s="1"/>
  <c r="W10" i="23" a="1"/>
  <c r="W10" i="23" s="1"/>
  <c r="AL5" i="23"/>
  <c r="AO14" i="23"/>
  <c r="AU30" i="23"/>
  <c r="V5" i="23" a="1"/>
  <c r="V5" i="23" s="1"/>
  <c r="V10" i="23" a="1"/>
  <c r="V10" i="23" s="1"/>
  <c r="U10" i="23" a="1"/>
  <c r="U10" i="23" s="1"/>
  <c r="AL40" i="23"/>
  <c r="T5" i="23" a="1"/>
  <c r="T5" i="23" s="1"/>
  <c r="T10" i="23" a="1"/>
  <c r="T10" i="23" s="1"/>
  <c r="AO17" i="23"/>
  <c r="X4" i="23" a="1"/>
  <c r="X4" i="23" s="1"/>
  <c r="T3" i="23" a="1"/>
  <c r="T3" i="23" s="1"/>
  <c r="W4" i="23" a="1"/>
  <c r="W4" i="23" s="1"/>
  <c r="T8" i="23" a="1"/>
  <c r="T8" i="23" s="1"/>
  <c r="W9" i="23" a="1"/>
  <c r="W9" i="23" s="1"/>
  <c r="V4" i="23" a="1"/>
  <c r="V4" i="23" s="1"/>
  <c r="U8" i="23" a="1"/>
  <c r="U8" i="23" s="1"/>
  <c r="V9" i="23" a="1"/>
  <c r="V9" i="23" s="1"/>
  <c r="V3" i="23" a="1"/>
  <c r="V3" i="23" s="1"/>
  <c r="W3" i="23" a="1"/>
  <c r="W3" i="23" s="1"/>
  <c r="T4" i="23" a="1"/>
  <c r="T4" i="23" s="1"/>
  <c r="AO16" i="23"/>
  <c r="AU16" i="23"/>
  <c r="AT17" i="23"/>
  <c r="AU7" i="23"/>
  <c r="AL3" i="23"/>
  <c r="AU37" i="23"/>
  <c r="AU20" i="23"/>
  <c r="AU25" i="23"/>
  <c r="AU28" i="23"/>
  <c r="AO4" i="23"/>
  <c r="AO40" i="23"/>
  <c r="AL32" i="23"/>
  <c r="AU12" i="23"/>
  <c r="AT41" i="23"/>
  <c r="AU41" i="23"/>
  <c r="AU4" i="23"/>
  <c r="AL23" i="23"/>
  <c r="AT30" i="23"/>
  <c r="AO42" i="23"/>
  <c r="AT42" i="23"/>
  <c r="AT7" i="23"/>
  <c r="AU6" i="23"/>
  <c r="AT31" i="23"/>
  <c r="AU32" i="23"/>
  <c r="AJ32" i="23"/>
  <c r="AK32" i="23" s="1"/>
  <c r="AO6" i="23"/>
  <c r="AU44" i="23"/>
  <c r="AU8" i="23"/>
  <c r="AU21" i="23"/>
  <c r="AU27" i="23"/>
  <c r="AU15" i="23"/>
  <c r="AU46" i="23"/>
  <c r="AU33" i="23"/>
  <c r="AU13" i="23"/>
  <c r="AU17" i="23"/>
  <c r="AT5" i="23"/>
  <c r="AT24" i="23"/>
  <c r="AU14" i="23"/>
  <c r="AJ21" i="23"/>
  <c r="AU24" i="23"/>
  <c r="AU5" i="23"/>
  <c r="AU2" i="23"/>
  <c r="AU11" i="23"/>
  <c r="AJ22" i="23"/>
  <c r="AK22" i="23" s="1"/>
  <c r="AT29" i="23"/>
  <c r="AU29" i="23"/>
  <c r="AT2" i="23"/>
  <c r="AL2" i="23"/>
  <c r="AJ2" i="23"/>
  <c r="AK2" i="23" s="1"/>
  <c r="AO12" i="23"/>
  <c r="AL12" i="23"/>
  <c r="AT12" i="23"/>
  <c r="AT19" i="23"/>
  <c r="AO19" i="23"/>
  <c r="AL19" i="23"/>
  <c r="AT20" i="23"/>
  <c r="AO20" i="23"/>
  <c r="AL20" i="23"/>
  <c r="AO8" i="23"/>
  <c r="AL8" i="23"/>
  <c r="AT8" i="23"/>
  <c r="AO21" i="23"/>
  <c r="AT21" i="23"/>
  <c r="AL21" i="23"/>
  <c r="AI21" i="23"/>
  <c r="AT3" i="23"/>
  <c r="AO3" i="23"/>
  <c r="AF5" i="23" a="1"/>
  <c r="AF5" i="23" s="1"/>
  <c r="AF3" i="23" a="1"/>
  <c r="AF3" i="23" s="1"/>
  <c r="AF6" i="23" a="1"/>
  <c r="AF6" i="23" s="1"/>
  <c r="AF4" i="23" a="1"/>
  <c r="AF4" i="23" s="1"/>
  <c r="AU3" i="23"/>
  <c r="AT9" i="23"/>
  <c r="AO9" i="23"/>
  <c r="AL9" i="23"/>
  <c r="AT13" i="23"/>
  <c r="AO13" i="23"/>
  <c r="AL13" i="23"/>
  <c r="AG11" i="23" a="1"/>
  <c r="AG11" i="23" s="1"/>
  <c r="AG9" i="23" a="1"/>
  <c r="AG9" i="23" s="1"/>
  <c r="AG10" i="23" a="1"/>
  <c r="AG10" i="23" s="1"/>
  <c r="AG8" i="23" a="1"/>
  <c r="AG8" i="23" s="1"/>
  <c r="AU9" i="23"/>
  <c r="AO10" i="23"/>
  <c r="AL10" i="23"/>
  <c r="AT10" i="23"/>
  <c r="AU10" i="23"/>
  <c r="AH5" i="23" a="1"/>
  <c r="AH5" i="23" s="1"/>
  <c r="AH3" i="23" a="1"/>
  <c r="AH3" i="23" s="1"/>
  <c r="AH6" i="23" a="1"/>
  <c r="AH6" i="23" s="1"/>
  <c r="AH4" i="23" a="1"/>
  <c r="AH4" i="23" s="1"/>
  <c r="AT11" i="23"/>
  <c r="AO11" i="23"/>
  <c r="AL11" i="23"/>
  <c r="AI2" i="23"/>
  <c r="AL7" i="23"/>
  <c r="AF15" i="23" a="1"/>
  <c r="AF15" i="23" s="1"/>
  <c r="AI15" i="23" s="1"/>
  <c r="AF13" i="23" a="1"/>
  <c r="AF13" i="23" s="1"/>
  <c r="AF16" i="23" a="1"/>
  <c r="AF16" i="23" s="1"/>
  <c r="AF14" i="23" a="1"/>
  <c r="AF14" i="23" s="1"/>
  <c r="AT18" i="23"/>
  <c r="AO18" i="23"/>
  <c r="AL18" i="23"/>
  <c r="AU18" i="23"/>
  <c r="AO22" i="23"/>
  <c r="AT22" i="23"/>
  <c r="AL22" i="23"/>
  <c r="AI7" i="23"/>
  <c r="AT14" i="23"/>
  <c r="AT16" i="23"/>
  <c r="AF26" i="23" a="1"/>
  <c r="AF26" i="23" s="1"/>
  <c r="AF25" i="23" a="1"/>
  <c r="AF25" i="23" s="1"/>
  <c r="AT26" i="23"/>
  <c r="AO26" i="23"/>
  <c r="AL26" i="23"/>
  <c r="AJ7" i="23"/>
  <c r="AK7" i="23" s="1"/>
  <c r="AF8" i="23" a="1"/>
  <c r="AF8" i="23" s="1"/>
  <c r="AF10" i="23" a="1"/>
  <c r="AF10" i="23" s="1"/>
  <c r="AL15" i="23"/>
  <c r="AL17" i="23"/>
  <c r="AG18" i="23" a="1"/>
  <c r="AG18" i="23" s="1"/>
  <c r="AG20" i="23" a="1"/>
  <c r="AG20" i="23" s="1"/>
  <c r="AU23" i="23"/>
  <c r="AU26" i="23"/>
  <c r="AL43" i="23"/>
  <c r="AT43" i="23"/>
  <c r="AO43" i="23"/>
  <c r="AT4" i="23"/>
  <c r="AT6" i="23"/>
  <c r="AG14" i="23" a="1"/>
  <c r="AG14" i="23" s="1"/>
  <c r="AG16" i="23" a="1"/>
  <c r="AG16" i="23" s="1"/>
  <c r="AG26" i="23" a="1"/>
  <c r="AG26" i="23" s="1"/>
  <c r="AG25" i="23" a="1"/>
  <c r="AG25" i="23" s="1"/>
  <c r="AO38" i="23"/>
  <c r="AL38" i="23"/>
  <c r="AT38" i="23"/>
  <c r="AH18" i="23" a="1"/>
  <c r="AH18" i="23" s="1"/>
  <c r="AH20" i="23" a="1"/>
  <c r="AH20" i="23" s="1"/>
  <c r="AT37" i="23"/>
  <c r="AO37" i="23"/>
  <c r="AL37" i="23"/>
  <c r="AJ37" i="23"/>
  <c r="AK37" i="23" s="1"/>
  <c r="AU38" i="23"/>
  <c r="AT44" i="23"/>
  <c r="AO44" i="23"/>
  <c r="AL44" i="23"/>
  <c r="AG4" i="23" a="1"/>
  <c r="AG4" i="23" s="1"/>
  <c r="AG6" i="23" a="1"/>
  <c r="AG6" i="23" s="1"/>
  <c r="AH14" i="23" a="1"/>
  <c r="AH14" i="23" s="1"/>
  <c r="AO15" i="23"/>
  <c r="AH16" i="23" a="1"/>
  <c r="AH16" i="23" s="1"/>
  <c r="AI22" i="23"/>
  <c r="AH26" i="23" a="1"/>
  <c r="AH26" i="23" s="1"/>
  <c r="AH25" i="23" a="1"/>
  <c r="AH25" i="23" s="1"/>
  <c r="AL24" i="23"/>
  <c r="AT27" i="23"/>
  <c r="AO27" i="23"/>
  <c r="AL27" i="23"/>
  <c r="AL45" i="23"/>
  <c r="AT45" i="23"/>
  <c r="AO45" i="23"/>
  <c r="AH10" i="23" a="1"/>
  <c r="AH10" i="23" s="1"/>
  <c r="AT28" i="23"/>
  <c r="AO28" i="23"/>
  <c r="AL28" i="23"/>
  <c r="AT46" i="23"/>
  <c r="AO46" i="23"/>
  <c r="AL46" i="23"/>
  <c r="AO5" i="23"/>
  <c r="AO7" i="23"/>
  <c r="AG23" i="23" a="1"/>
  <c r="AG23" i="23" s="1"/>
  <c r="AI23" i="23" s="1"/>
  <c r="AT33" i="23"/>
  <c r="AO33" i="23"/>
  <c r="AL33" i="23"/>
  <c r="AI12" i="23"/>
  <c r="AF19" i="23" a="1"/>
  <c r="AF19" i="23" s="1"/>
  <c r="AJ12" i="23"/>
  <c r="AK12" i="23" s="1"/>
  <c r="AU22" i="23"/>
  <c r="AL25" i="23"/>
  <c r="AT25" i="23"/>
  <c r="AO25" i="23"/>
  <c r="AF9" i="23" a="1"/>
  <c r="AF9" i="23" s="1"/>
  <c r="AL14" i="23"/>
  <c r="AL16" i="23"/>
  <c r="AG19" i="23" a="1"/>
  <c r="AG19" i="23" s="1"/>
  <c r="AF24" i="23" a="1"/>
  <c r="AF24" i="23" s="1"/>
  <c r="AG13" i="23" a="1"/>
  <c r="AG13" i="23" s="1"/>
  <c r="AG24" i="23" a="1"/>
  <c r="AG24" i="23" s="1"/>
  <c r="AU39" i="23"/>
  <c r="AL39" i="23"/>
  <c r="AL4" i="23"/>
  <c r="AL6" i="23"/>
  <c r="AH19" i="23" a="1"/>
  <c r="AH19" i="23" s="1"/>
  <c r="AO23" i="23"/>
  <c r="AH24" i="23" a="1"/>
  <c r="AH24" i="23" s="1"/>
  <c r="AI41" i="23"/>
  <c r="AH13" i="23" a="1"/>
  <c r="AH13" i="23" s="1"/>
  <c r="AL34" i="23"/>
  <c r="AT34" i="23"/>
  <c r="AO34" i="23"/>
  <c r="AH9" i="23" a="1"/>
  <c r="AH9" i="23" s="1"/>
  <c r="AT23" i="23"/>
  <c r="AU34" i="23"/>
  <c r="AT35" i="23"/>
  <c r="AO35" i="23"/>
  <c r="AL35" i="23"/>
  <c r="AI17" i="23"/>
  <c r="AU35" i="23"/>
  <c r="AL36" i="23"/>
  <c r="AT36" i="23"/>
  <c r="AO36" i="23"/>
  <c r="AJ17" i="23"/>
  <c r="AK17" i="23" s="1"/>
  <c r="AF18" i="23" a="1"/>
  <c r="AF18" i="23" s="1"/>
  <c r="AF20" i="23" a="1"/>
  <c r="AF20" i="23" s="1"/>
  <c r="AO24" i="23"/>
  <c r="AU36" i="23"/>
  <c r="AL30" i="23"/>
  <c r="AH33" i="23" a="1"/>
  <c r="AH33" i="23" s="1"/>
  <c r="AH35" i="23" a="1"/>
  <c r="AH35" i="23" s="1"/>
  <c r="AI37" i="23"/>
  <c r="AG44" i="23" a="1"/>
  <c r="AG44" i="23" s="1"/>
  <c r="AG46" i="23" a="1"/>
  <c r="AG46" i="23" s="1"/>
  <c r="AG29" i="23" a="1"/>
  <c r="AG29" i="23" s="1"/>
  <c r="AG31" i="23" a="1"/>
  <c r="AG31" i="23" s="1"/>
  <c r="AO32" i="23"/>
  <c r="AF38" i="23" a="1"/>
  <c r="AF38" i="23" s="1"/>
  <c r="AF40" i="23" a="1"/>
  <c r="AF40" i="23" s="1"/>
  <c r="AT40" i="23"/>
  <c r="AL41" i="23"/>
  <c r="AH44" i="23" a="1"/>
  <c r="AH44" i="23" s="1"/>
  <c r="AH46" i="23" a="1"/>
  <c r="AH46" i="23" s="1"/>
  <c r="AH29" i="23" a="1"/>
  <c r="AH29" i="23" s="1"/>
  <c r="AO30" i="23"/>
  <c r="AH31" i="23" a="1"/>
  <c r="AH31" i="23" s="1"/>
  <c r="AG38" i="23" a="1"/>
  <c r="AG38" i="23" s="1"/>
  <c r="AG40" i="23" a="1"/>
  <c r="AG40" i="23" s="1"/>
  <c r="AT32" i="23"/>
  <c r="AF34" i="23" a="1"/>
  <c r="AF34" i="23" s="1"/>
  <c r="AF36" i="23" a="1"/>
  <c r="AF36" i="23" s="1"/>
  <c r="AH38" i="23" a="1"/>
  <c r="AH38" i="23" s="1"/>
  <c r="AO39" i="23"/>
  <c r="AH40" i="23" a="1"/>
  <c r="AH40" i="23" s="1"/>
  <c r="AO41" i="23"/>
  <c r="AI42" i="23"/>
  <c r="AI27" i="23"/>
  <c r="AG34" i="23" a="1"/>
  <c r="AG34" i="23" s="1"/>
  <c r="AG36" i="23" a="1"/>
  <c r="AG36" i="23" s="1"/>
  <c r="AJ42" i="23"/>
  <c r="AK42" i="23" s="1"/>
  <c r="AF43" i="23" a="1"/>
  <c r="AF43" i="23" s="1"/>
  <c r="AF45" i="23" a="1"/>
  <c r="AF45" i="23" s="1"/>
  <c r="AI45" i="23" s="1"/>
  <c r="AJ27" i="23"/>
  <c r="AK27" i="23" s="1"/>
  <c r="AF28" i="23" a="1"/>
  <c r="AF28" i="23" s="1"/>
  <c r="AF30" i="23" a="1"/>
  <c r="AF30" i="23" s="1"/>
  <c r="AI30" i="23" s="1"/>
  <c r="AL29" i="23"/>
  <c r="AL31" i="23"/>
  <c r="AH34" i="23" a="1"/>
  <c r="AH34" i="23" s="1"/>
  <c r="AH36" i="23" a="1"/>
  <c r="AH36" i="23" s="1"/>
  <c r="AL42" i="23"/>
  <c r="AG43" i="23" a="1"/>
  <c r="AG43" i="23" s="1"/>
  <c r="AG28" i="23" a="1"/>
  <c r="AG28" i="23" s="1"/>
  <c r="AF39" i="23" a="1"/>
  <c r="AF39" i="23" s="1"/>
  <c r="AH43" i="23" a="1"/>
  <c r="AH43" i="23" s="1"/>
  <c r="AH28" i="23" a="1"/>
  <c r="AH28" i="23" s="1"/>
  <c r="AO29" i="23"/>
  <c r="AO31" i="23"/>
  <c r="AG39" i="23" a="1"/>
  <c r="AG39" i="23" s="1"/>
  <c r="AF33" i="23" a="1"/>
  <c r="AF33" i="23" s="1"/>
  <c r="AH39" i="23" a="1"/>
  <c r="AH39" i="23" s="1"/>
  <c r="AF44" i="23" a="1"/>
  <c r="AF44" i="23" s="1"/>
  <c r="AF29" i="23" a="1"/>
  <c r="AF29" i="23" s="1"/>
  <c r="AJ23" i="23" l="1"/>
  <c r="AI26" i="23"/>
  <c r="AI34" i="23"/>
  <c r="AI40" i="23"/>
  <c r="AI25" i="23"/>
  <c r="AI10" i="23"/>
  <c r="AI8" i="23"/>
  <c r="AI11" i="23"/>
  <c r="AI9" i="23"/>
  <c r="AN5" i="23"/>
  <c r="AJ30" i="23"/>
  <c r="AK30" i="23" s="1"/>
  <c r="AI3" i="23"/>
  <c r="AI5" i="23"/>
  <c r="AI36" i="23"/>
  <c r="AI35" i="23"/>
  <c r="AI16" i="23"/>
  <c r="AI14" i="23"/>
  <c r="AQ22" i="23"/>
  <c r="AS22" i="23" s="1"/>
  <c r="AM32" i="23"/>
  <c r="AN28" i="23"/>
  <c r="AN36" i="23"/>
  <c r="AN40" i="23"/>
  <c r="AN31" i="23"/>
  <c r="AN38" i="23"/>
  <c r="AN6" i="23"/>
  <c r="AN27" i="23"/>
  <c r="AN43" i="23"/>
  <c r="AN7" i="23"/>
  <c r="AN16" i="23"/>
  <c r="AN42" i="23"/>
  <c r="AN35" i="23"/>
  <c r="AN32" i="23"/>
  <c r="AN41" i="23"/>
  <c r="AN46" i="23"/>
  <c r="AN34" i="23"/>
  <c r="AJ3" i="23"/>
  <c r="AK3" i="23" s="1"/>
  <c r="AK21" i="23"/>
  <c r="AM21" i="23" s="1"/>
  <c r="AN30" i="23"/>
  <c r="AM22" i="23"/>
  <c r="AN37" i="23"/>
  <c r="AN12" i="23"/>
  <c r="AN22" i="23"/>
  <c r="AN45" i="23"/>
  <c r="AP45" i="23" s="1"/>
  <c r="AN15" i="23"/>
  <c r="AN3" i="23"/>
  <c r="AN26" i="23"/>
  <c r="AN23" i="23"/>
  <c r="AP23" i="23" s="1"/>
  <c r="AN9" i="23"/>
  <c r="AN19" i="23"/>
  <c r="AN4" i="23"/>
  <c r="AN14" i="23"/>
  <c r="AN33" i="23"/>
  <c r="AQ32" i="23"/>
  <c r="AS32" i="23" s="1"/>
  <c r="AN29" i="23"/>
  <c r="AN39" i="23"/>
  <c r="AJ5" i="23"/>
  <c r="AN11" i="23"/>
  <c r="AN21" i="23"/>
  <c r="AP21" i="23" s="1"/>
  <c r="AN25" i="23"/>
  <c r="AN44" i="23"/>
  <c r="AN17" i="23"/>
  <c r="AJ14" i="23"/>
  <c r="AN18" i="23"/>
  <c r="AN24" i="23"/>
  <c r="AN8" i="23"/>
  <c r="AJ33" i="23"/>
  <c r="AN10" i="23"/>
  <c r="AJ11" i="23"/>
  <c r="AK11" i="23" s="1"/>
  <c r="AJ29" i="23"/>
  <c r="AJ4" i="23"/>
  <c r="AJ18" i="23"/>
  <c r="AK18" i="23" s="1"/>
  <c r="AJ15" i="23"/>
  <c r="AK15" i="23" s="1"/>
  <c r="AJ6" i="23"/>
  <c r="AJ31" i="23"/>
  <c r="AK31" i="23" s="1"/>
  <c r="AJ25" i="23"/>
  <c r="AN20" i="23"/>
  <c r="AJ10" i="23"/>
  <c r="AJ36" i="23"/>
  <c r="AJ16" i="23"/>
  <c r="AJ46" i="23"/>
  <c r="AM2" i="23"/>
  <c r="AJ24" i="23"/>
  <c r="AK24" i="23" s="1"/>
  <c r="AN13" i="23"/>
  <c r="AK23" i="23"/>
  <c r="AI28" i="23"/>
  <c r="AJ44" i="23"/>
  <c r="AI38" i="23"/>
  <c r="AQ17" i="23"/>
  <c r="AS17" i="23" s="1"/>
  <c r="AM17" i="23"/>
  <c r="AJ41" i="23"/>
  <c r="AI39" i="23"/>
  <c r="AJ38" i="23"/>
  <c r="AJ9" i="23"/>
  <c r="AI4" i="23"/>
  <c r="AI43" i="23"/>
  <c r="AJ35" i="23"/>
  <c r="AI19" i="23"/>
  <c r="AJ40" i="23"/>
  <c r="AI6" i="23"/>
  <c r="AJ13" i="23"/>
  <c r="AI33" i="23"/>
  <c r="AJ19" i="23"/>
  <c r="AI31" i="23"/>
  <c r="AJ28" i="23"/>
  <c r="AJ8" i="23"/>
  <c r="AQ27" i="23"/>
  <c r="AS27" i="23" s="1"/>
  <c r="AM27" i="23"/>
  <c r="AI29" i="23"/>
  <c r="AJ20" i="23"/>
  <c r="AK45" i="23"/>
  <c r="AI46" i="23"/>
  <c r="AI13" i="23"/>
  <c r="AI20" i="23"/>
  <c r="AQ12" i="23"/>
  <c r="AS12" i="23" s="1"/>
  <c r="AM12" i="23"/>
  <c r="AI44" i="23"/>
  <c r="AJ43" i="23"/>
  <c r="AJ26" i="23"/>
  <c r="AI18" i="23"/>
  <c r="AQ7" i="23"/>
  <c r="AS7" i="23" s="1"/>
  <c r="AM7" i="23"/>
  <c r="AQ37" i="23"/>
  <c r="AS37" i="23" s="1"/>
  <c r="AM37" i="23"/>
  <c r="AJ34" i="23"/>
  <c r="AQ42" i="23"/>
  <c r="AS42" i="23" s="1"/>
  <c r="AM42" i="23"/>
  <c r="AI24" i="23"/>
  <c r="AJ39" i="23"/>
  <c r="AP5" i="23" l="1"/>
  <c r="AP6" i="23"/>
  <c r="AP25" i="23"/>
  <c r="AP3" i="23"/>
  <c r="AP30" i="23"/>
  <c r="AP36" i="23"/>
  <c r="AP15" i="23"/>
  <c r="AP11" i="23"/>
  <c r="AP18" i="23"/>
  <c r="AP4" i="23"/>
  <c r="AP46" i="23"/>
  <c r="AP33" i="23"/>
  <c r="AP16" i="23"/>
  <c r="AP29" i="23"/>
  <c r="AP31" i="23"/>
  <c r="AQ21" i="23"/>
  <c r="AS21" i="23" s="1"/>
  <c r="AK4" i="23"/>
  <c r="AM4" i="23" s="1"/>
  <c r="AK5" i="23"/>
  <c r="AQ5" i="23" s="1"/>
  <c r="AS5" i="23" s="1"/>
  <c r="AK6" i="23"/>
  <c r="AQ6" i="23" s="1"/>
  <c r="AS6" i="23" s="1"/>
  <c r="AK29" i="23"/>
  <c r="AQ29" i="23" s="1"/>
  <c r="AS29" i="23" s="1"/>
  <c r="AP14" i="23"/>
  <c r="AP10" i="23"/>
  <c r="AK33" i="23"/>
  <c r="AQ33" i="23" s="1"/>
  <c r="AS33" i="23" s="1"/>
  <c r="AK14" i="23"/>
  <c r="AQ14" i="23" s="1"/>
  <c r="AS14" i="23" s="1"/>
  <c r="AK10" i="23"/>
  <c r="AQ10" i="23" s="1"/>
  <c r="AS10" i="23" s="1"/>
  <c r="AK25" i="23"/>
  <c r="AM25" i="23" s="1"/>
  <c r="AK36" i="23"/>
  <c r="AM36" i="23" s="1"/>
  <c r="AP24" i="23"/>
  <c r="AK46" i="23"/>
  <c r="AM46" i="23" s="1"/>
  <c r="AK16" i="23"/>
  <c r="AM16" i="23" s="1"/>
  <c r="AQ18" i="23"/>
  <c r="AS18" i="23" s="1"/>
  <c r="AM18" i="23"/>
  <c r="AP9" i="23"/>
  <c r="AK9" i="23"/>
  <c r="AP38" i="23"/>
  <c r="AK38" i="23"/>
  <c r="AM24" i="23"/>
  <c r="AQ24" i="23"/>
  <c r="AS24" i="23" s="1"/>
  <c r="AK34" i="23"/>
  <c r="AP34" i="23"/>
  <c r="AQ23" i="23"/>
  <c r="AS23" i="23" s="1"/>
  <c r="AM23" i="23"/>
  <c r="AP8" i="23"/>
  <c r="AK8" i="23"/>
  <c r="AK28" i="23"/>
  <c r="AP28" i="23"/>
  <c r="AQ30" i="23"/>
  <c r="AS30" i="23" s="1"/>
  <c r="AM30" i="23"/>
  <c r="AK19" i="23"/>
  <c r="AP19" i="23"/>
  <c r="AP41" i="23"/>
  <c r="AK41" i="23"/>
  <c r="AQ45" i="23"/>
  <c r="AS45" i="23" s="1"/>
  <c r="AM45" i="23"/>
  <c r="AP13" i="23"/>
  <c r="AK13" i="23"/>
  <c r="AQ15" i="23"/>
  <c r="AS15" i="23" s="1"/>
  <c r="AM15" i="23"/>
  <c r="AP26" i="23"/>
  <c r="AK26" i="23"/>
  <c r="AP20" i="23"/>
  <c r="AK20" i="23"/>
  <c r="AK43" i="23"/>
  <c r="AP43" i="23"/>
  <c r="AP40" i="23"/>
  <c r="AK40" i="23"/>
  <c r="AP44" i="23"/>
  <c r="AK44" i="23"/>
  <c r="AQ3" i="23"/>
  <c r="AS3" i="23" s="1"/>
  <c r="AM3" i="23"/>
  <c r="AQ11" i="23"/>
  <c r="AS11" i="23" s="1"/>
  <c r="AM11" i="23"/>
  <c r="AP35" i="23"/>
  <c r="AK35" i="23"/>
  <c r="AQ31" i="23"/>
  <c r="AS31" i="23" s="1"/>
  <c r="AM31" i="23"/>
  <c r="AP39" i="23"/>
  <c r="AK39" i="23"/>
  <c r="AE46" i="22" a="1"/>
  <c r="AE46" i="22" s="1"/>
  <c r="AD46" i="22" a="1"/>
  <c r="AD46" i="22" s="1"/>
  <c r="S46" i="22" a="1"/>
  <c r="S46" i="22" s="1"/>
  <c r="R46" i="22" a="1"/>
  <c r="R46" i="22" s="1"/>
  <c r="Q46" i="22" a="1"/>
  <c r="Q46" i="22" s="1"/>
  <c r="P46" i="22" a="1"/>
  <c r="P46" i="22" s="1"/>
  <c r="O46" i="22" a="1"/>
  <c r="O46" i="22" s="1"/>
  <c r="N46" i="22" a="1"/>
  <c r="N46" i="22" s="1"/>
  <c r="M46" i="22" a="1"/>
  <c r="M46" i="22" s="1"/>
  <c r="L46" i="22" a="1"/>
  <c r="L46" i="22" s="1"/>
  <c r="K46" i="22" a="1"/>
  <c r="K46" i="22" s="1"/>
  <c r="J46" i="22" a="1"/>
  <c r="J46" i="22" s="1"/>
  <c r="I46" i="22" a="1"/>
  <c r="I46" i="22" s="1"/>
  <c r="H46" i="22" a="1"/>
  <c r="H46" i="22" s="1"/>
  <c r="G46" i="22" a="1"/>
  <c r="G46" i="22" s="1"/>
  <c r="F46" i="22" a="1"/>
  <c r="F46" i="22" s="1"/>
  <c r="E46" i="22" a="1"/>
  <c r="E46" i="22" s="1"/>
  <c r="AE45" i="22" a="1"/>
  <c r="AE45" i="22" s="1"/>
  <c r="AD45" i="22" a="1"/>
  <c r="AD45" i="22" s="1"/>
  <c r="S45" i="22" a="1"/>
  <c r="S45" i="22" s="1"/>
  <c r="R45" i="22" a="1"/>
  <c r="R45" i="22" s="1"/>
  <c r="Q45" i="22" a="1"/>
  <c r="Q45" i="22" s="1"/>
  <c r="P45" i="22" a="1"/>
  <c r="P45" i="22" s="1"/>
  <c r="O45" i="22" a="1"/>
  <c r="O45" i="22" s="1"/>
  <c r="N45" i="22" a="1"/>
  <c r="N45" i="22" s="1"/>
  <c r="M45" i="22" a="1"/>
  <c r="M45" i="22" s="1"/>
  <c r="L45" i="22" a="1"/>
  <c r="L45" i="22" s="1"/>
  <c r="K45" i="22" a="1"/>
  <c r="K45" i="22" s="1"/>
  <c r="J45" i="22" a="1"/>
  <c r="J45" i="22" s="1"/>
  <c r="I45" i="22" a="1"/>
  <c r="I45" i="22" s="1"/>
  <c r="H45" i="22" a="1"/>
  <c r="H45" i="22" s="1"/>
  <c r="G45" i="22" a="1"/>
  <c r="G45" i="22" s="1"/>
  <c r="F45" i="22" a="1"/>
  <c r="F45" i="22" s="1"/>
  <c r="E45" i="22" a="1"/>
  <c r="E45" i="22" s="1"/>
  <c r="AE44" i="22" a="1"/>
  <c r="AE44" i="22" s="1"/>
  <c r="AD44" i="22" a="1"/>
  <c r="AD44" i="22" s="1"/>
  <c r="S44" i="22" a="1"/>
  <c r="S44" i="22" s="1"/>
  <c r="R44" i="22" a="1"/>
  <c r="R44" i="22" s="1"/>
  <c r="Q44" i="22" a="1"/>
  <c r="Q44" i="22" s="1"/>
  <c r="P44" i="22" a="1"/>
  <c r="P44" i="22" s="1"/>
  <c r="O44" i="22" a="1"/>
  <c r="O44" i="22" s="1"/>
  <c r="N44" i="22" a="1"/>
  <c r="N44" i="22" s="1"/>
  <c r="M44" i="22" a="1"/>
  <c r="M44" i="22" s="1"/>
  <c r="L44" i="22" a="1"/>
  <c r="L44" i="22" s="1"/>
  <c r="K44" i="22" a="1"/>
  <c r="K44" i="22" s="1"/>
  <c r="J44" i="22" a="1"/>
  <c r="J44" i="22" s="1"/>
  <c r="I44" i="22" a="1"/>
  <c r="I44" i="22" s="1"/>
  <c r="H44" i="22" a="1"/>
  <c r="H44" i="22" s="1"/>
  <c r="G44" i="22" a="1"/>
  <c r="G44" i="22" s="1"/>
  <c r="F44" i="22" a="1"/>
  <c r="F44" i="22" s="1"/>
  <c r="E44" i="22" a="1"/>
  <c r="E44" i="22" s="1"/>
  <c r="AE43" i="22" a="1"/>
  <c r="AE43" i="22" s="1"/>
  <c r="AD43" i="22" a="1"/>
  <c r="AD43" i="22" s="1"/>
  <c r="S43" i="22" a="1"/>
  <c r="S43" i="22" s="1"/>
  <c r="R43" i="22" a="1"/>
  <c r="R43" i="22" s="1"/>
  <c r="Q43" i="22" a="1"/>
  <c r="Q43" i="22" s="1"/>
  <c r="P43" i="22" a="1"/>
  <c r="P43" i="22" s="1"/>
  <c r="O43" i="22" a="1"/>
  <c r="O43" i="22" s="1"/>
  <c r="N43" i="22" a="1"/>
  <c r="N43" i="22" s="1"/>
  <c r="M43" i="22" a="1"/>
  <c r="M43" i="22" s="1"/>
  <c r="L43" i="22" a="1"/>
  <c r="L43" i="22" s="1"/>
  <c r="K43" i="22" a="1"/>
  <c r="K43" i="22" s="1"/>
  <c r="J43" i="22" a="1"/>
  <c r="J43" i="22" s="1"/>
  <c r="I43" i="22" a="1"/>
  <c r="I43" i="22" s="1"/>
  <c r="H43" i="22" a="1"/>
  <c r="H43" i="22" s="1"/>
  <c r="G43" i="22" a="1"/>
  <c r="G43" i="22" s="1"/>
  <c r="F43" i="22" a="1"/>
  <c r="F43" i="22" s="1"/>
  <c r="E43" i="22" a="1"/>
  <c r="E43" i="22" s="1"/>
  <c r="AH42" i="22" a="1"/>
  <c r="AH42" i="22" s="1"/>
  <c r="AG42" i="22" a="1"/>
  <c r="AG42" i="22" s="1"/>
  <c r="AG46" i="22" s="1" a="1"/>
  <c r="AG46" i="22" s="1"/>
  <c r="AF42" i="22" a="1"/>
  <c r="AF42" i="22" s="1"/>
  <c r="AE42" i="22" a="1"/>
  <c r="AE42" i="22" s="1"/>
  <c r="AC42" i="22" a="1"/>
  <c r="AC42" i="22" s="1"/>
  <c r="AB42" i="22" a="1"/>
  <c r="AB42" i="22" s="1"/>
  <c r="AB46" i="22" s="1" a="1"/>
  <c r="AB46" i="22" s="1"/>
  <c r="AA42" i="22" a="1"/>
  <c r="AA42" i="22" s="1"/>
  <c r="AA46" i="22" s="1" a="1"/>
  <c r="AA46" i="22" s="1"/>
  <c r="Z42" i="22" a="1"/>
  <c r="Z42" i="22" s="1"/>
  <c r="Y42" i="22" a="1"/>
  <c r="Y42" i="22" s="1"/>
  <c r="Y46" i="22" s="1" a="1"/>
  <c r="Y46" i="22" s="1"/>
  <c r="X42" i="22" a="1"/>
  <c r="X42" i="22" s="1"/>
  <c r="W42" i="22" a="1"/>
  <c r="W42" i="22" s="1"/>
  <c r="V42" i="22" a="1"/>
  <c r="V42" i="22" s="1"/>
  <c r="U42" i="22" a="1"/>
  <c r="U42" i="22" s="1"/>
  <c r="T42" i="22" a="1"/>
  <c r="T42" i="22" s="1"/>
  <c r="S42" i="22" a="1"/>
  <c r="S42" i="22" s="1"/>
  <c r="R42" i="22" a="1"/>
  <c r="R42" i="22" s="1"/>
  <c r="Q42" i="22" a="1"/>
  <c r="Q42" i="22" s="1"/>
  <c r="P42" i="22" a="1"/>
  <c r="P42" i="22" s="1"/>
  <c r="O42" i="22" a="1"/>
  <c r="O42" i="22" s="1"/>
  <c r="N42" i="22" a="1"/>
  <c r="N42" i="22" s="1"/>
  <c r="M42" i="22" a="1"/>
  <c r="M42" i="22" s="1"/>
  <c r="L42" i="22" a="1"/>
  <c r="L42" i="22" s="1"/>
  <c r="K42" i="22" a="1"/>
  <c r="K42" i="22" s="1"/>
  <c r="J42" i="22" a="1"/>
  <c r="J42" i="22" s="1"/>
  <c r="I42" i="22" a="1"/>
  <c r="I42" i="22" s="1"/>
  <c r="H42" i="22" a="1"/>
  <c r="H42" i="22" s="1"/>
  <c r="G42" i="22" a="1"/>
  <c r="G42" i="22" s="1"/>
  <c r="F42" i="22" a="1"/>
  <c r="F42" i="22" s="1"/>
  <c r="E42" i="22" a="1"/>
  <c r="E42" i="22" s="1"/>
  <c r="AE41" i="22" a="1"/>
  <c r="AE41" i="22" s="1"/>
  <c r="AD41" i="22" a="1"/>
  <c r="AD41" i="22" s="1"/>
  <c r="S41" i="22" a="1"/>
  <c r="S41" i="22" s="1"/>
  <c r="R41" i="22" a="1"/>
  <c r="R41" i="22" s="1"/>
  <c r="Q41" i="22" a="1"/>
  <c r="Q41" i="22" s="1"/>
  <c r="P41" i="22" a="1"/>
  <c r="P41" i="22" s="1"/>
  <c r="O41" i="22" a="1"/>
  <c r="O41" i="22" s="1"/>
  <c r="N41" i="22" a="1"/>
  <c r="N41" i="22" s="1"/>
  <c r="M41" i="22" a="1"/>
  <c r="M41" i="22" s="1"/>
  <c r="L41" i="22" a="1"/>
  <c r="L41" i="22" s="1"/>
  <c r="K41" i="22" a="1"/>
  <c r="K41" i="22" s="1"/>
  <c r="J41" i="22" a="1"/>
  <c r="J41" i="22" s="1"/>
  <c r="I41" i="22" a="1"/>
  <c r="I41" i="22" s="1"/>
  <c r="H41" i="22" a="1"/>
  <c r="H41" i="22" s="1"/>
  <c r="G41" i="22" a="1"/>
  <c r="G41" i="22" s="1"/>
  <c r="F41" i="22" a="1"/>
  <c r="F41" i="22" s="1"/>
  <c r="E41" i="22" a="1"/>
  <c r="E41" i="22" s="1"/>
  <c r="AE40" i="22" a="1"/>
  <c r="AE40" i="22" s="1"/>
  <c r="AD40" i="22" a="1"/>
  <c r="AD40" i="22" s="1"/>
  <c r="S40" i="22" a="1"/>
  <c r="S40" i="22" s="1"/>
  <c r="R40" i="22" a="1"/>
  <c r="R40" i="22" s="1"/>
  <c r="Q40" i="22" a="1"/>
  <c r="Q40" i="22" s="1"/>
  <c r="P40" i="22" a="1"/>
  <c r="P40" i="22" s="1"/>
  <c r="O40" i="22" a="1"/>
  <c r="O40" i="22" s="1"/>
  <c r="N40" i="22" a="1"/>
  <c r="N40" i="22" s="1"/>
  <c r="M40" i="22" a="1"/>
  <c r="M40" i="22" s="1"/>
  <c r="L40" i="22" a="1"/>
  <c r="L40" i="22" s="1"/>
  <c r="K40" i="22" a="1"/>
  <c r="K40" i="22" s="1"/>
  <c r="J40" i="22" a="1"/>
  <c r="J40" i="22" s="1"/>
  <c r="I40" i="22" a="1"/>
  <c r="I40" i="22" s="1"/>
  <c r="H40" i="22" a="1"/>
  <c r="H40" i="22" s="1"/>
  <c r="G40" i="22" a="1"/>
  <c r="G40" i="22" s="1"/>
  <c r="F40" i="22" a="1"/>
  <c r="F40" i="22" s="1"/>
  <c r="E40" i="22" a="1"/>
  <c r="E40" i="22" s="1"/>
  <c r="AE39" i="22" a="1"/>
  <c r="AE39" i="22" s="1"/>
  <c r="AD39" i="22" a="1"/>
  <c r="AD39" i="22" s="1"/>
  <c r="S39" i="22" a="1"/>
  <c r="S39" i="22" s="1"/>
  <c r="R39" i="22" a="1"/>
  <c r="R39" i="22" s="1"/>
  <c r="Q39" i="22" a="1"/>
  <c r="Q39" i="22" s="1"/>
  <c r="P39" i="22" a="1"/>
  <c r="P39" i="22" s="1"/>
  <c r="O39" i="22" a="1"/>
  <c r="O39" i="22" s="1"/>
  <c r="N39" i="22" a="1"/>
  <c r="N39" i="22" s="1"/>
  <c r="M39" i="22" a="1"/>
  <c r="M39" i="22" s="1"/>
  <c r="L39" i="22" a="1"/>
  <c r="L39" i="22" s="1"/>
  <c r="K39" i="22" a="1"/>
  <c r="K39" i="22" s="1"/>
  <c r="J39" i="22" a="1"/>
  <c r="J39" i="22" s="1"/>
  <c r="I39" i="22" a="1"/>
  <c r="I39" i="22" s="1"/>
  <c r="H39" i="22" a="1"/>
  <c r="H39" i="22" s="1"/>
  <c r="G39" i="22" a="1"/>
  <c r="G39" i="22" s="1"/>
  <c r="F39" i="22" a="1"/>
  <c r="F39" i="22" s="1"/>
  <c r="E39" i="22" a="1"/>
  <c r="E39" i="22" s="1"/>
  <c r="AE38" i="22" a="1"/>
  <c r="AE38" i="22" s="1"/>
  <c r="AD38" i="22" a="1"/>
  <c r="AD38" i="22" s="1"/>
  <c r="S38" i="22" a="1"/>
  <c r="S38" i="22" s="1"/>
  <c r="R38" i="22" a="1"/>
  <c r="R38" i="22" s="1"/>
  <c r="Q38" i="22" a="1"/>
  <c r="Q38" i="22" s="1"/>
  <c r="P38" i="22" a="1"/>
  <c r="P38" i="22" s="1"/>
  <c r="O38" i="22" a="1"/>
  <c r="O38" i="22" s="1"/>
  <c r="N38" i="22" a="1"/>
  <c r="N38" i="22" s="1"/>
  <c r="M38" i="22" a="1"/>
  <c r="M38" i="22" s="1"/>
  <c r="L38" i="22" a="1"/>
  <c r="L38" i="22" s="1"/>
  <c r="K38" i="22" a="1"/>
  <c r="K38" i="22" s="1"/>
  <c r="J38" i="22" a="1"/>
  <c r="J38" i="22" s="1"/>
  <c r="I38" i="22" a="1"/>
  <c r="I38" i="22" s="1"/>
  <c r="H38" i="22" a="1"/>
  <c r="H38" i="22" s="1"/>
  <c r="G38" i="22" a="1"/>
  <c r="G38" i="22" s="1"/>
  <c r="F38" i="22" a="1"/>
  <c r="F38" i="22" s="1"/>
  <c r="E38" i="22" a="1"/>
  <c r="E38" i="22" s="1"/>
  <c r="AH37" i="22" a="1"/>
  <c r="AH37" i="22" s="1"/>
  <c r="AH41" i="22" s="1" a="1"/>
  <c r="AH41" i="22" s="1"/>
  <c r="AG37" i="22" a="1"/>
  <c r="AG37" i="22" s="1"/>
  <c r="AG41" i="22" s="1" a="1"/>
  <c r="AG41" i="22" s="1"/>
  <c r="AF37" i="22" a="1"/>
  <c r="AF37" i="22" s="1"/>
  <c r="AE37" i="22" a="1"/>
  <c r="AE37" i="22" s="1"/>
  <c r="AC37" i="22" a="1"/>
  <c r="AC37" i="22" s="1"/>
  <c r="AB37" i="22" a="1"/>
  <c r="AB37" i="22" s="1"/>
  <c r="AA37" i="22" a="1"/>
  <c r="AA37" i="22" s="1"/>
  <c r="AA41" i="22" s="1" a="1"/>
  <c r="AA41" i="22" s="1"/>
  <c r="Z37" i="22" a="1"/>
  <c r="Z37" i="22" s="1"/>
  <c r="Z41" i="22" s="1" a="1"/>
  <c r="Z41" i="22" s="1"/>
  <c r="Y37" i="22" a="1"/>
  <c r="Y37" i="22" s="1"/>
  <c r="Y41" i="22" s="1" a="1"/>
  <c r="Y41" i="22" s="1"/>
  <c r="X37" i="22" a="1"/>
  <c r="X37" i="22" s="1"/>
  <c r="W37" i="22" a="1"/>
  <c r="W37" i="22" s="1"/>
  <c r="V37" i="22" a="1"/>
  <c r="V37" i="22" s="1"/>
  <c r="U37" i="22" a="1"/>
  <c r="U37" i="22" s="1"/>
  <c r="T37" i="22" a="1"/>
  <c r="T37" i="22" s="1"/>
  <c r="S37" i="22" a="1"/>
  <c r="S37" i="22" s="1"/>
  <c r="R37" i="22" a="1"/>
  <c r="R37" i="22" s="1"/>
  <c r="Q37" i="22" a="1"/>
  <c r="Q37" i="22" s="1"/>
  <c r="P37" i="22" a="1"/>
  <c r="P37" i="22" s="1"/>
  <c r="O37" i="22" a="1"/>
  <c r="O37" i="22" s="1"/>
  <c r="N37" i="22" a="1"/>
  <c r="N37" i="22" s="1"/>
  <c r="M37" i="22" a="1"/>
  <c r="M37" i="22" s="1"/>
  <c r="L37" i="22" a="1"/>
  <c r="L37" i="22" s="1"/>
  <c r="K37" i="22" a="1"/>
  <c r="K37" i="22" s="1"/>
  <c r="J37" i="22" a="1"/>
  <c r="J37" i="22" s="1"/>
  <c r="I37" i="22" a="1"/>
  <c r="I37" i="22" s="1"/>
  <c r="H37" i="22" a="1"/>
  <c r="H37" i="22" s="1"/>
  <c r="G37" i="22" a="1"/>
  <c r="G37" i="22" s="1"/>
  <c r="F37" i="22" a="1"/>
  <c r="F37" i="22" s="1"/>
  <c r="E37" i="22" a="1"/>
  <c r="E37" i="22" s="1"/>
  <c r="AE36" i="22" a="1"/>
  <c r="AE36" i="22" s="1"/>
  <c r="AD36" i="22" a="1"/>
  <c r="AD36" i="22" s="1"/>
  <c r="S36" i="22" a="1"/>
  <c r="S36" i="22" s="1"/>
  <c r="R36" i="22" a="1"/>
  <c r="R36" i="22" s="1"/>
  <c r="Q36" i="22" a="1"/>
  <c r="Q36" i="22" s="1"/>
  <c r="P36" i="22" a="1"/>
  <c r="P36" i="22" s="1"/>
  <c r="O36" i="22" a="1"/>
  <c r="O36" i="22" s="1"/>
  <c r="N36" i="22" a="1"/>
  <c r="N36" i="22" s="1"/>
  <c r="M36" i="22" a="1"/>
  <c r="M36" i="22" s="1"/>
  <c r="L36" i="22" a="1"/>
  <c r="L36" i="22" s="1"/>
  <c r="K36" i="22" a="1"/>
  <c r="K36" i="22" s="1"/>
  <c r="J36" i="22" a="1"/>
  <c r="J36" i="22" s="1"/>
  <c r="I36" i="22" a="1"/>
  <c r="I36" i="22" s="1"/>
  <c r="H36" i="22" a="1"/>
  <c r="H36" i="22" s="1"/>
  <c r="G36" i="22" a="1"/>
  <c r="G36" i="22" s="1"/>
  <c r="F36" i="22" a="1"/>
  <c r="F36" i="22" s="1"/>
  <c r="E36" i="22" a="1"/>
  <c r="E36" i="22" s="1"/>
  <c r="AE35" i="22" a="1"/>
  <c r="AE35" i="22" s="1"/>
  <c r="AD35" i="22" a="1"/>
  <c r="AD35" i="22" s="1"/>
  <c r="S35" i="22" a="1"/>
  <c r="S35" i="22" s="1"/>
  <c r="R35" i="22" a="1"/>
  <c r="R35" i="22" s="1"/>
  <c r="Q35" i="22" a="1"/>
  <c r="Q35" i="22" s="1"/>
  <c r="P35" i="22" a="1"/>
  <c r="P35" i="22" s="1"/>
  <c r="O35" i="22" a="1"/>
  <c r="O35" i="22" s="1"/>
  <c r="N35" i="22" a="1"/>
  <c r="N35" i="22" s="1"/>
  <c r="M35" i="22" a="1"/>
  <c r="M35" i="22" s="1"/>
  <c r="L35" i="22" a="1"/>
  <c r="L35" i="22" s="1"/>
  <c r="K35" i="22" a="1"/>
  <c r="K35" i="22" s="1"/>
  <c r="J35" i="22" a="1"/>
  <c r="J35" i="22" s="1"/>
  <c r="I35" i="22" a="1"/>
  <c r="I35" i="22" s="1"/>
  <c r="H35" i="22" a="1"/>
  <c r="H35" i="22" s="1"/>
  <c r="G35" i="22" a="1"/>
  <c r="G35" i="22" s="1"/>
  <c r="F35" i="22" a="1"/>
  <c r="F35" i="22" s="1"/>
  <c r="E35" i="22" a="1"/>
  <c r="E35" i="22" s="1"/>
  <c r="AE34" i="22" a="1"/>
  <c r="AE34" i="22" s="1"/>
  <c r="AD34" i="22" a="1"/>
  <c r="AD34" i="22" s="1"/>
  <c r="S34" i="22" a="1"/>
  <c r="S34" i="22" s="1"/>
  <c r="R34" i="22" a="1"/>
  <c r="R34" i="22" s="1"/>
  <c r="Q34" i="22" a="1"/>
  <c r="Q34" i="22" s="1"/>
  <c r="P34" i="22" a="1"/>
  <c r="P34" i="22" s="1"/>
  <c r="O34" i="22" a="1"/>
  <c r="O34" i="22" s="1"/>
  <c r="N34" i="22" a="1"/>
  <c r="N34" i="22" s="1"/>
  <c r="M34" i="22" a="1"/>
  <c r="M34" i="22" s="1"/>
  <c r="L34" i="22" a="1"/>
  <c r="L34" i="22" s="1"/>
  <c r="K34" i="22" a="1"/>
  <c r="K34" i="22" s="1"/>
  <c r="J34" i="22" a="1"/>
  <c r="J34" i="22" s="1"/>
  <c r="I34" i="22" a="1"/>
  <c r="I34" i="22" s="1"/>
  <c r="H34" i="22" a="1"/>
  <c r="H34" i="22" s="1"/>
  <c r="G34" i="22" a="1"/>
  <c r="G34" i="22" s="1"/>
  <c r="F34" i="22" a="1"/>
  <c r="F34" i="22" s="1"/>
  <c r="E34" i="22" a="1"/>
  <c r="E34" i="22" s="1"/>
  <c r="AE33" i="22" a="1"/>
  <c r="AE33" i="22" s="1"/>
  <c r="AD33" i="22" a="1"/>
  <c r="AD33" i="22" s="1"/>
  <c r="S33" i="22" a="1"/>
  <c r="S33" i="22" s="1"/>
  <c r="R33" i="22" a="1"/>
  <c r="R33" i="22" s="1"/>
  <c r="Q33" i="22" a="1"/>
  <c r="Q33" i="22" s="1"/>
  <c r="P33" i="22" a="1"/>
  <c r="P33" i="22" s="1"/>
  <c r="O33" i="22" a="1"/>
  <c r="O33" i="22" s="1"/>
  <c r="N33" i="22" a="1"/>
  <c r="N33" i="22" s="1"/>
  <c r="M33" i="22" a="1"/>
  <c r="M33" i="22" s="1"/>
  <c r="L33" i="22" a="1"/>
  <c r="L33" i="22" s="1"/>
  <c r="K33" i="22" a="1"/>
  <c r="K33" i="22" s="1"/>
  <c r="J33" i="22" a="1"/>
  <c r="J33" i="22" s="1"/>
  <c r="I33" i="22" a="1"/>
  <c r="I33" i="22" s="1"/>
  <c r="H33" i="22" a="1"/>
  <c r="H33" i="22" s="1"/>
  <c r="G33" i="22" a="1"/>
  <c r="G33" i="22" s="1"/>
  <c r="F33" i="22" a="1"/>
  <c r="F33" i="22" s="1"/>
  <c r="E33" i="22" a="1"/>
  <c r="E33" i="22" s="1"/>
  <c r="AH32" i="22" a="1"/>
  <c r="AH32" i="22" s="1"/>
  <c r="AG32" i="22" a="1"/>
  <c r="AG32" i="22" s="1"/>
  <c r="AG36" i="22" s="1" a="1"/>
  <c r="AG36" i="22" s="1"/>
  <c r="AF32" i="22" a="1"/>
  <c r="AF32" i="22" s="1"/>
  <c r="AE32" i="22" a="1"/>
  <c r="AE32" i="22" s="1"/>
  <c r="AC32" i="22" a="1"/>
  <c r="AC32" i="22" s="1"/>
  <c r="AB32" i="22" a="1"/>
  <c r="AB32" i="22" s="1"/>
  <c r="AA32" i="22" a="1"/>
  <c r="AA32" i="22" s="1"/>
  <c r="Z32" i="22" a="1"/>
  <c r="Z32" i="22" s="1"/>
  <c r="Y32" i="22" a="1"/>
  <c r="Y32" i="22" s="1"/>
  <c r="Y36" i="22" s="1" a="1"/>
  <c r="Y36" i="22" s="1"/>
  <c r="X32" i="22" a="1"/>
  <c r="X32" i="22" s="1"/>
  <c r="X36" i="22" s="1" a="1"/>
  <c r="X36" i="22" s="1"/>
  <c r="W32" i="22" a="1"/>
  <c r="W32" i="22" s="1"/>
  <c r="V32" i="22" a="1"/>
  <c r="V32" i="22" s="1"/>
  <c r="V36" i="22" s="1" a="1"/>
  <c r="V36" i="22" s="1"/>
  <c r="U32" i="22" a="1"/>
  <c r="U32" i="22" s="1"/>
  <c r="T32" i="22" a="1"/>
  <c r="T32" i="22" s="1"/>
  <c r="S32" i="22" a="1"/>
  <c r="S32" i="22" s="1"/>
  <c r="R32" i="22" a="1"/>
  <c r="R32" i="22" s="1"/>
  <c r="Q32" i="22" a="1"/>
  <c r="Q32" i="22" s="1"/>
  <c r="P32" i="22" a="1"/>
  <c r="P32" i="22" s="1"/>
  <c r="O32" i="22" a="1"/>
  <c r="O32" i="22" s="1"/>
  <c r="N32" i="22" a="1"/>
  <c r="N32" i="22" s="1"/>
  <c r="M32" i="22" a="1"/>
  <c r="M32" i="22" s="1"/>
  <c r="L32" i="22" a="1"/>
  <c r="L32" i="22" s="1"/>
  <c r="K32" i="22" a="1"/>
  <c r="K32" i="22" s="1"/>
  <c r="J32" i="22" a="1"/>
  <c r="J32" i="22" s="1"/>
  <c r="I32" i="22" a="1"/>
  <c r="I32" i="22" s="1"/>
  <c r="H32" i="22" a="1"/>
  <c r="H32" i="22" s="1"/>
  <c r="G32" i="22" a="1"/>
  <c r="G32" i="22" s="1"/>
  <c r="F32" i="22" a="1"/>
  <c r="F32" i="22" s="1"/>
  <c r="E32" i="22" a="1"/>
  <c r="E32" i="22" s="1"/>
  <c r="AE31" i="22" a="1"/>
  <c r="AE31" i="22" s="1"/>
  <c r="AD31" i="22" a="1"/>
  <c r="AD31" i="22" s="1"/>
  <c r="S31" i="22" a="1"/>
  <c r="S31" i="22" s="1"/>
  <c r="R31" i="22" a="1"/>
  <c r="R31" i="22" s="1"/>
  <c r="Q31" i="22" a="1"/>
  <c r="Q31" i="22" s="1"/>
  <c r="P31" i="22" a="1"/>
  <c r="P31" i="22" s="1"/>
  <c r="O31" i="22" a="1"/>
  <c r="O31" i="22" s="1"/>
  <c r="N31" i="22" a="1"/>
  <c r="N31" i="22" s="1"/>
  <c r="M31" i="22" a="1"/>
  <c r="M31" i="22" s="1"/>
  <c r="L31" i="22" a="1"/>
  <c r="L31" i="22" s="1"/>
  <c r="K31" i="22" a="1"/>
  <c r="K31" i="22" s="1"/>
  <c r="J31" i="22" a="1"/>
  <c r="J31" i="22" s="1"/>
  <c r="I31" i="22" a="1"/>
  <c r="I31" i="22" s="1"/>
  <c r="H31" i="22" a="1"/>
  <c r="H31" i="22" s="1"/>
  <c r="G31" i="22" a="1"/>
  <c r="G31" i="22" s="1"/>
  <c r="F31" i="22" a="1"/>
  <c r="F31" i="22" s="1"/>
  <c r="E31" i="22" a="1"/>
  <c r="E31" i="22" s="1"/>
  <c r="AE30" i="22" a="1"/>
  <c r="AE30" i="22" s="1"/>
  <c r="AD30" i="22" a="1"/>
  <c r="AD30" i="22" s="1"/>
  <c r="S30" i="22" a="1"/>
  <c r="S30" i="22" s="1"/>
  <c r="R30" i="22" a="1"/>
  <c r="R30" i="22" s="1"/>
  <c r="Q30" i="22" a="1"/>
  <c r="Q30" i="22" s="1"/>
  <c r="P30" i="22" a="1"/>
  <c r="P30" i="22" s="1"/>
  <c r="O30" i="22" a="1"/>
  <c r="O30" i="22" s="1"/>
  <c r="N30" i="22" a="1"/>
  <c r="N30" i="22" s="1"/>
  <c r="M30" i="22" a="1"/>
  <c r="M30" i="22" s="1"/>
  <c r="L30" i="22" a="1"/>
  <c r="L30" i="22" s="1"/>
  <c r="K30" i="22" a="1"/>
  <c r="K30" i="22" s="1"/>
  <c r="J30" i="22" a="1"/>
  <c r="J30" i="22" s="1"/>
  <c r="I30" i="22" a="1"/>
  <c r="I30" i="22" s="1"/>
  <c r="H30" i="22" a="1"/>
  <c r="H30" i="22" s="1"/>
  <c r="G30" i="22" a="1"/>
  <c r="G30" i="22" s="1"/>
  <c r="F30" i="22" a="1"/>
  <c r="F30" i="22" s="1"/>
  <c r="E30" i="22" a="1"/>
  <c r="E30" i="22" s="1"/>
  <c r="AE29" i="22" a="1"/>
  <c r="AE29" i="22" s="1"/>
  <c r="AD29" i="22" a="1"/>
  <c r="AD29" i="22" s="1"/>
  <c r="S29" i="22" a="1"/>
  <c r="S29" i="22" s="1"/>
  <c r="R29" i="22" a="1"/>
  <c r="R29" i="22" s="1"/>
  <c r="Q29" i="22" a="1"/>
  <c r="Q29" i="22" s="1"/>
  <c r="P29" i="22" a="1"/>
  <c r="P29" i="22" s="1"/>
  <c r="O29" i="22" a="1"/>
  <c r="O29" i="22" s="1"/>
  <c r="N29" i="22" a="1"/>
  <c r="N29" i="22" s="1"/>
  <c r="M29" i="22" a="1"/>
  <c r="M29" i="22" s="1"/>
  <c r="L29" i="22" a="1"/>
  <c r="L29" i="22" s="1"/>
  <c r="K29" i="22" a="1"/>
  <c r="K29" i="22" s="1"/>
  <c r="J29" i="22" a="1"/>
  <c r="J29" i="22" s="1"/>
  <c r="I29" i="22" a="1"/>
  <c r="I29" i="22" s="1"/>
  <c r="H29" i="22" a="1"/>
  <c r="H29" i="22" s="1"/>
  <c r="G29" i="22" a="1"/>
  <c r="G29" i="22" s="1"/>
  <c r="F29" i="22" a="1"/>
  <c r="F29" i="22" s="1"/>
  <c r="E29" i="22" a="1"/>
  <c r="E29" i="22" s="1"/>
  <c r="AE28" i="22" a="1"/>
  <c r="AE28" i="22" s="1"/>
  <c r="AD28" i="22" a="1"/>
  <c r="AD28" i="22" s="1"/>
  <c r="S28" i="22" a="1"/>
  <c r="S28" i="22" s="1"/>
  <c r="R28" i="22" a="1"/>
  <c r="R28" i="22" s="1"/>
  <c r="Q28" i="22" a="1"/>
  <c r="Q28" i="22" s="1"/>
  <c r="P28" i="22" a="1"/>
  <c r="P28" i="22" s="1"/>
  <c r="O28" i="22" a="1"/>
  <c r="O28" i="22" s="1"/>
  <c r="N28" i="22" a="1"/>
  <c r="N28" i="22" s="1"/>
  <c r="M28" i="22" a="1"/>
  <c r="M28" i="22" s="1"/>
  <c r="L28" i="22" a="1"/>
  <c r="L28" i="22" s="1"/>
  <c r="K28" i="22" a="1"/>
  <c r="K28" i="22" s="1"/>
  <c r="J28" i="22" a="1"/>
  <c r="J28" i="22" s="1"/>
  <c r="I28" i="22" a="1"/>
  <c r="I28" i="22" s="1"/>
  <c r="H28" i="22" a="1"/>
  <c r="H28" i="22" s="1"/>
  <c r="G28" i="22" a="1"/>
  <c r="G28" i="22" s="1"/>
  <c r="F28" i="22" a="1"/>
  <c r="F28" i="22" s="1"/>
  <c r="E28" i="22" a="1"/>
  <c r="E28" i="22" s="1"/>
  <c r="AH27" i="22" a="1"/>
  <c r="AH27" i="22" s="1"/>
  <c r="AG27" i="22" a="1"/>
  <c r="AG27" i="22" s="1"/>
  <c r="AF27" i="22" a="1"/>
  <c r="AF27" i="22" s="1"/>
  <c r="AE27" i="22" a="1"/>
  <c r="AE27" i="22" s="1"/>
  <c r="AD27" i="22" a="1"/>
  <c r="AD27" i="22" s="1"/>
  <c r="AC27" i="22" a="1"/>
  <c r="AC27" i="22" s="1"/>
  <c r="AC28" i="22" s="1" a="1"/>
  <c r="AC28" i="22" s="1"/>
  <c r="AB27" i="22" a="1"/>
  <c r="AB27" i="22" s="1"/>
  <c r="AA27" i="22" a="1"/>
  <c r="AA27" i="22" s="1"/>
  <c r="Z27" i="22" a="1"/>
  <c r="Z27" i="22" s="1"/>
  <c r="Y27" i="22" a="1"/>
  <c r="Y27" i="22" s="1"/>
  <c r="Y28" i="22" s="1" a="1"/>
  <c r="Y28" i="22" s="1"/>
  <c r="X27" i="22" a="1"/>
  <c r="X27" i="22" s="1"/>
  <c r="X28" i="22" s="1" a="1"/>
  <c r="X28" i="22" s="1"/>
  <c r="W27" i="22" a="1"/>
  <c r="W27" i="22" s="1"/>
  <c r="V27" i="22" a="1"/>
  <c r="V27" i="22" s="1"/>
  <c r="U27" i="22" a="1"/>
  <c r="U27" i="22" s="1"/>
  <c r="T27" i="22" a="1"/>
  <c r="T27" i="22" s="1"/>
  <c r="T28" i="22" s="1" a="1"/>
  <c r="T28" i="22" s="1"/>
  <c r="S27" i="22" a="1"/>
  <c r="S27" i="22" s="1"/>
  <c r="R27" i="22" a="1"/>
  <c r="R27" i="22" s="1"/>
  <c r="Q27" i="22" a="1"/>
  <c r="Q27" i="22" s="1"/>
  <c r="P27" i="22" a="1"/>
  <c r="P27" i="22" s="1"/>
  <c r="O27" i="22" a="1"/>
  <c r="O27" i="22" s="1"/>
  <c r="N27" i="22" a="1"/>
  <c r="N27" i="22" s="1"/>
  <c r="M27" i="22" a="1"/>
  <c r="M27" i="22" s="1"/>
  <c r="L27" i="22" a="1"/>
  <c r="L27" i="22" s="1"/>
  <c r="K27" i="22" a="1"/>
  <c r="K27" i="22" s="1"/>
  <c r="J27" i="22" a="1"/>
  <c r="J27" i="22" s="1"/>
  <c r="I27" i="22" a="1"/>
  <c r="I27" i="22" s="1"/>
  <c r="H27" i="22" a="1"/>
  <c r="H27" i="22" s="1"/>
  <c r="G27" i="22" a="1"/>
  <c r="G27" i="22" s="1"/>
  <c r="F27" i="22" a="1"/>
  <c r="F27" i="22" s="1"/>
  <c r="E27" i="22" a="1"/>
  <c r="E27" i="22" s="1"/>
  <c r="AE26" i="22" a="1"/>
  <c r="AE26" i="22" s="1"/>
  <c r="AD26" i="22" a="1"/>
  <c r="AD26" i="22" s="1"/>
  <c r="S26" i="22" a="1"/>
  <c r="S26" i="22" s="1"/>
  <c r="R26" i="22" a="1"/>
  <c r="R26" i="22" s="1"/>
  <c r="Q26" i="22" a="1"/>
  <c r="Q26" i="22" s="1"/>
  <c r="P26" i="22" a="1"/>
  <c r="P26" i="22" s="1"/>
  <c r="O26" i="22" a="1"/>
  <c r="O26" i="22" s="1"/>
  <c r="N26" i="22" a="1"/>
  <c r="N26" i="22" s="1"/>
  <c r="M26" i="22" a="1"/>
  <c r="M26" i="22" s="1"/>
  <c r="L26" i="22" a="1"/>
  <c r="L26" i="22" s="1"/>
  <c r="K26" i="22" a="1"/>
  <c r="K26" i="22" s="1"/>
  <c r="J26" i="22" a="1"/>
  <c r="J26" i="22" s="1"/>
  <c r="I26" i="22" a="1"/>
  <c r="I26" i="22" s="1"/>
  <c r="H26" i="22" a="1"/>
  <c r="H26" i="22" s="1"/>
  <c r="G26" i="22" a="1"/>
  <c r="G26" i="22" s="1"/>
  <c r="F26" i="22" a="1"/>
  <c r="F26" i="22" s="1"/>
  <c r="E26" i="22" a="1"/>
  <c r="E26" i="22" s="1"/>
  <c r="AE25" i="22" a="1"/>
  <c r="AE25" i="22" s="1"/>
  <c r="AD25" i="22" a="1"/>
  <c r="AD25" i="22" s="1"/>
  <c r="S25" i="22" a="1"/>
  <c r="S25" i="22" s="1"/>
  <c r="R25" i="22" a="1"/>
  <c r="R25" i="22" s="1"/>
  <c r="Q25" i="22" a="1"/>
  <c r="Q25" i="22" s="1"/>
  <c r="P25" i="22" a="1"/>
  <c r="P25" i="22" s="1"/>
  <c r="O25" i="22" a="1"/>
  <c r="O25" i="22" s="1"/>
  <c r="N25" i="22" a="1"/>
  <c r="N25" i="22" s="1"/>
  <c r="M25" i="22" a="1"/>
  <c r="M25" i="22" s="1"/>
  <c r="L25" i="22" a="1"/>
  <c r="L25" i="22" s="1"/>
  <c r="K25" i="22" a="1"/>
  <c r="K25" i="22" s="1"/>
  <c r="J25" i="22" a="1"/>
  <c r="J25" i="22" s="1"/>
  <c r="I25" i="22" a="1"/>
  <c r="I25" i="22" s="1"/>
  <c r="H25" i="22" a="1"/>
  <c r="H25" i="22" s="1"/>
  <c r="G25" i="22" a="1"/>
  <c r="G25" i="22" s="1"/>
  <c r="F25" i="22" a="1"/>
  <c r="F25" i="22" s="1"/>
  <c r="E25" i="22" a="1"/>
  <c r="E25" i="22" s="1"/>
  <c r="AE24" i="22" a="1"/>
  <c r="AE24" i="22" s="1"/>
  <c r="AD24" i="22" a="1"/>
  <c r="AD24" i="22" s="1"/>
  <c r="S24" i="22" a="1"/>
  <c r="S24" i="22" s="1"/>
  <c r="R24" i="22" a="1"/>
  <c r="R24" i="22" s="1"/>
  <c r="Q24" i="22" a="1"/>
  <c r="Q24" i="22" s="1"/>
  <c r="P24" i="22" a="1"/>
  <c r="P24" i="22" s="1"/>
  <c r="O24" i="22" a="1"/>
  <c r="O24" i="22" s="1"/>
  <c r="N24" i="22" a="1"/>
  <c r="N24" i="22" s="1"/>
  <c r="M24" i="22" a="1"/>
  <c r="M24" i="22" s="1"/>
  <c r="L24" i="22" a="1"/>
  <c r="L24" i="22" s="1"/>
  <c r="K24" i="22" a="1"/>
  <c r="K24" i="22" s="1"/>
  <c r="J24" i="22" a="1"/>
  <c r="J24" i="22" s="1"/>
  <c r="I24" i="22" a="1"/>
  <c r="I24" i="22" s="1"/>
  <c r="H24" i="22" a="1"/>
  <c r="H24" i="22" s="1"/>
  <c r="G24" i="22" a="1"/>
  <c r="G24" i="22" s="1"/>
  <c r="F24" i="22" a="1"/>
  <c r="F24" i="22" s="1"/>
  <c r="E24" i="22" a="1"/>
  <c r="E24" i="22" s="1"/>
  <c r="AE23" i="22" a="1"/>
  <c r="AE23" i="22" s="1"/>
  <c r="AD23" i="22" a="1"/>
  <c r="AD23" i="22" s="1"/>
  <c r="S23" i="22" a="1"/>
  <c r="S23" i="22" s="1"/>
  <c r="R23" i="22" a="1"/>
  <c r="R23" i="22" s="1"/>
  <c r="Q23" i="22" a="1"/>
  <c r="Q23" i="22" s="1"/>
  <c r="P23" i="22" a="1"/>
  <c r="P23" i="22" s="1"/>
  <c r="O23" i="22" a="1"/>
  <c r="O23" i="22" s="1"/>
  <c r="N23" i="22" a="1"/>
  <c r="N23" i="22" s="1"/>
  <c r="M23" i="22" a="1"/>
  <c r="M23" i="22" s="1"/>
  <c r="L23" i="22" a="1"/>
  <c r="L23" i="22" s="1"/>
  <c r="K23" i="22" a="1"/>
  <c r="K23" i="22" s="1"/>
  <c r="J23" i="22" a="1"/>
  <c r="J23" i="22" s="1"/>
  <c r="I23" i="22" a="1"/>
  <c r="I23" i="22" s="1"/>
  <c r="H23" i="22" a="1"/>
  <c r="H23" i="22" s="1"/>
  <c r="G23" i="22" a="1"/>
  <c r="G23" i="22" s="1"/>
  <c r="F23" i="22" a="1"/>
  <c r="F23" i="22" s="1"/>
  <c r="E23" i="22" a="1"/>
  <c r="E23" i="22" s="1"/>
  <c r="AH22" i="22" a="1"/>
  <c r="AH22" i="22" s="1"/>
  <c r="AG22" i="22" a="1"/>
  <c r="AG22" i="22" s="1"/>
  <c r="AF22" i="22" a="1"/>
  <c r="AF22" i="22" s="1"/>
  <c r="AF24" i="22" s="1" a="1"/>
  <c r="AF24" i="22" s="1"/>
  <c r="AE22" i="22" a="1"/>
  <c r="AE22" i="22" s="1"/>
  <c r="AD22" i="22" a="1"/>
  <c r="AD22" i="22" s="1"/>
  <c r="AC22" i="22" a="1"/>
  <c r="AC22" i="22" s="1"/>
  <c r="AB22" i="22" a="1"/>
  <c r="AB22" i="22" s="1"/>
  <c r="AB26" i="22" s="1" a="1"/>
  <c r="AB26" i="22" s="1"/>
  <c r="AA22" i="22" a="1"/>
  <c r="AA22" i="22" s="1"/>
  <c r="AA26" i="22" s="1" a="1"/>
  <c r="AA26" i="22" s="1"/>
  <c r="Z22" i="22" a="1"/>
  <c r="Z22" i="22" s="1"/>
  <c r="Y22" i="22" a="1"/>
  <c r="Y22" i="22" s="1"/>
  <c r="Y24" i="22" s="1" a="1"/>
  <c r="Y24" i="22" s="1"/>
  <c r="X22" i="22" a="1"/>
  <c r="X22" i="22" s="1"/>
  <c r="X24" i="22" s="1" a="1"/>
  <c r="X24" i="22" s="1"/>
  <c r="W22" i="22" a="1"/>
  <c r="W22" i="22" s="1"/>
  <c r="W24" i="22" s="1" a="1"/>
  <c r="W24" i="22" s="1"/>
  <c r="V22" i="22" a="1"/>
  <c r="V22" i="22" s="1"/>
  <c r="U22" i="22" a="1"/>
  <c r="U22" i="22" s="1"/>
  <c r="U25" i="22" s="1" a="1"/>
  <c r="U25" i="22" s="1"/>
  <c r="T22" i="22" a="1"/>
  <c r="T22" i="22" s="1"/>
  <c r="S22" i="22" a="1"/>
  <c r="S22" i="22" s="1"/>
  <c r="R22" i="22" a="1"/>
  <c r="R22" i="22" s="1"/>
  <c r="Q22" i="22" a="1"/>
  <c r="Q22" i="22" s="1"/>
  <c r="P22" i="22" a="1"/>
  <c r="P22" i="22" s="1"/>
  <c r="O22" i="22" a="1"/>
  <c r="O22" i="22" s="1"/>
  <c r="N22" i="22" a="1"/>
  <c r="N22" i="22" s="1"/>
  <c r="M22" i="22" a="1"/>
  <c r="M22" i="22" s="1"/>
  <c r="L22" i="22" a="1"/>
  <c r="L22" i="22" s="1"/>
  <c r="K22" i="22" a="1"/>
  <c r="K22" i="22" s="1"/>
  <c r="J22" i="22" a="1"/>
  <c r="J22" i="22" s="1"/>
  <c r="I22" i="22" a="1"/>
  <c r="I22" i="22" s="1"/>
  <c r="H22" i="22" a="1"/>
  <c r="H22" i="22" s="1"/>
  <c r="G22" i="22" a="1"/>
  <c r="G22" i="22" s="1"/>
  <c r="F22" i="22" a="1"/>
  <c r="F22" i="22" s="1"/>
  <c r="E22" i="22" a="1"/>
  <c r="E22" i="22" s="1"/>
  <c r="AE21" i="22" a="1"/>
  <c r="AE21" i="22" s="1"/>
  <c r="AD21" i="22" a="1"/>
  <c r="AD21" i="22" s="1"/>
  <c r="S21" i="22" a="1"/>
  <c r="S21" i="22" s="1"/>
  <c r="R21" i="22" a="1"/>
  <c r="R21" i="22" s="1"/>
  <c r="Q21" i="22" a="1"/>
  <c r="Q21" i="22" s="1"/>
  <c r="P21" i="22" a="1"/>
  <c r="P21" i="22" s="1"/>
  <c r="O21" i="22" a="1"/>
  <c r="O21" i="22" s="1"/>
  <c r="N21" i="22" a="1"/>
  <c r="N21" i="22" s="1"/>
  <c r="M21" i="22" a="1"/>
  <c r="M21" i="22" s="1"/>
  <c r="L21" i="22" a="1"/>
  <c r="L21" i="22" s="1"/>
  <c r="K21" i="22" a="1"/>
  <c r="K21" i="22" s="1"/>
  <c r="J21" i="22" a="1"/>
  <c r="J21" i="22" s="1"/>
  <c r="I21" i="22" a="1"/>
  <c r="I21" i="22" s="1"/>
  <c r="H21" i="22" a="1"/>
  <c r="H21" i="22" s="1"/>
  <c r="G21" i="22" a="1"/>
  <c r="G21" i="22" s="1"/>
  <c r="F21" i="22" a="1"/>
  <c r="F21" i="22" s="1"/>
  <c r="E21" i="22" a="1"/>
  <c r="E21" i="22" s="1"/>
  <c r="AE20" i="22" a="1"/>
  <c r="AE20" i="22" s="1"/>
  <c r="AD20" i="22" a="1"/>
  <c r="AD20" i="22" s="1"/>
  <c r="S20" i="22" a="1"/>
  <c r="S20" i="22" s="1"/>
  <c r="R20" i="22" a="1"/>
  <c r="R20" i="22" s="1"/>
  <c r="Q20" i="22" a="1"/>
  <c r="Q20" i="22" s="1"/>
  <c r="P20" i="22" a="1"/>
  <c r="P20" i="22" s="1"/>
  <c r="O20" i="22" a="1"/>
  <c r="O20" i="22" s="1"/>
  <c r="N20" i="22" a="1"/>
  <c r="N20" i="22" s="1"/>
  <c r="M20" i="22" a="1"/>
  <c r="M20" i="22" s="1"/>
  <c r="L20" i="22" a="1"/>
  <c r="L20" i="22" s="1"/>
  <c r="K20" i="22" a="1"/>
  <c r="K20" i="22" s="1"/>
  <c r="J20" i="22" a="1"/>
  <c r="J20" i="22" s="1"/>
  <c r="I20" i="22" a="1"/>
  <c r="I20" i="22" s="1"/>
  <c r="H20" i="22" a="1"/>
  <c r="H20" i="22" s="1"/>
  <c r="G20" i="22" a="1"/>
  <c r="G20" i="22" s="1"/>
  <c r="F20" i="22" a="1"/>
  <c r="F20" i="22" s="1"/>
  <c r="E20" i="22" a="1"/>
  <c r="E20" i="22" s="1"/>
  <c r="AE19" i="22" a="1"/>
  <c r="AE19" i="22" s="1"/>
  <c r="AD19" i="22" a="1"/>
  <c r="AD19" i="22" s="1"/>
  <c r="S19" i="22" a="1"/>
  <c r="S19" i="22" s="1"/>
  <c r="R19" i="22" a="1"/>
  <c r="R19" i="22" s="1"/>
  <c r="Q19" i="22" a="1"/>
  <c r="Q19" i="22" s="1"/>
  <c r="P19" i="22" a="1"/>
  <c r="P19" i="22" s="1"/>
  <c r="O19" i="22" a="1"/>
  <c r="O19" i="22" s="1"/>
  <c r="N19" i="22" a="1"/>
  <c r="N19" i="22" s="1"/>
  <c r="M19" i="22" a="1"/>
  <c r="M19" i="22" s="1"/>
  <c r="L19" i="22" a="1"/>
  <c r="L19" i="22" s="1"/>
  <c r="K19" i="22" a="1"/>
  <c r="K19" i="22" s="1"/>
  <c r="J19" i="22" a="1"/>
  <c r="J19" i="22" s="1"/>
  <c r="I19" i="22" a="1"/>
  <c r="I19" i="22" s="1"/>
  <c r="H19" i="22" a="1"/>
  <c r="H19" i="22" s="1"/>
  <c r="G19" i="22" a="1"/>
  <c r="G19" i="22" s="1"/>
  <c r="F19" i="22" a="1"/>
  <c r="F19" i="22" s="1"/>
  <c r="E19" i="22" a="1"/>
  <c r="E19" i="22" s="1"/>
  <c r="AE18" i="22" a="1"/>
  <c r="AE18" i="22" s="1"/>
  <c r="AD18" i="22" a="1"/>
  <c r="AD18" i="22" s="1"/>
  <c r="S18" i="22" a="1"/>
  <c r="S18" i="22" s="1"/>
  <c r="R18" i="22" a="1"/>
  <c r="R18" i="22" s="1"/>
  <c r="Q18" i="22" a="1"/>
  <c r="Q18" i="22" s="1"/>
  <c r="P18" i="22" a="1"/>
  <c r="P18" i="22" s="1"/>
  <c r="O18" i="22" a="1"/>
  <c r="O18" i="22" s="1"/>
  <c r="N18" i="22" a="1"/>
  <c r="N18" i="22" s="1"/>
  <c r="M18" i="22" a="1"/>
  <c r="M18" i="22" s="1"/>
  <c r="L18" i="22" a="1"/>
  <c r="L18" i="22" s="1"/>
  <c r="K18" i="22" a="1"/>
  <c r="K18" i="22" s="1"/>
  <c r="J18" i="22" a="1"/>
  <c r="J18" i="22" s="1"/>
  <c r="I18" i="22" a="1"/>
  <c r="I18" i="22" s="1"/>
  <c r="H18" i="22" a="1"/>
  <c r="H18" i="22" s="1"/>
  <c r="G18" i="22" a="1"/>
  <c r="G18" i="22" s="1"/>
  <c r="F18" i="22" a="1"/>
  <c r="F18" i="22" s="1"/>
  <c r="E18" i="22" a="1"/>
  <c r="E18" i="22" s="1"/>
  <c r="AH17" i="22" a="1"/>
  <c r="AH17" i="22" s="1"/>
  <c r="AG17" i="22" a="1"/>
  <c r="AG17" i="22" s="1"/>
  <c r="AG21" i="22" s="1" a="1"/>
  <c r="AG21" i="22" s="1"/>
  <c r="AF17" i="22" a="1"/>
  <c r="AF17" i="22" s="1"/>
  <c r="AF21" i="22" s="1" a="1"/>
  <c r="AF21" i="22" s="1"/>
  <c r="AE17" i="22" a="1"/>
  <c r="AE17" i="22" s="1"/>
  <c r="AD17" i="22" a="1"/>
  <c r="AD17" i="22" s="1"/>
  <c r="AC17" i="22" a="1"/>
  <c r="AC17" i="22" s="1"/>
  <c r="AB17" i="22" a="1"/>
  <c r="AB17" i="22" s="1"/>
  <c r="AA17" i="22" a="1"/>
  <c r="AA17" i="22" s="1"/>
  <c r="Z17" i="22" a="1"/>
  <c r="Z17" i="22" s="1"/>
  <c r="Y17" i="22" a="1"/>
  <c r="Y17" i="22" s="1"/>
  <c r="Y21" i="22" s="1" a="1"/>
  <c r="Y21" i="22" s="1"/>
  <c r="X17" i="22" a="1"/>
  <c r="X17" i="22" s="1"/>
  <c r="X21" i="22" s="1" a="1"/>
  <c r="X21" i="22" s="1"/>
  <c r="W17" i="22" a="1"/>
  <c r="W17" i="22" s="1"/>
  <c r="W21" i="22" s="1" a="1"/>
  <c r="W21" i="22" s="1"/>
  <c r="V17" i="22" a="1"/>
  <c r="V17" i="22" s="1"/>
  <c r="V21" i="22" s="1" a="1"/>
  <c r="V21" i="22" s="1"/>
  <c r="U17" i="22" a="1"/>
  <c r="U17" i="22" s="1"/>
  <c r="T17" i="22" a="1"/>
  <c r="T17" i="22" s="1"/>
  <c r="S17" i="22" a="1"/>
  <c r="S17" i="22" s="1"/>
  <c r="R17" i="22" a="1"/>
  <c r="R17" i="22" s="1"/>
  <c r="Q17" i="22" a="1"/>
  <c r="Q17" i="22" s="1"/>
  <c r="P17" i="22" a="1"/>
  <c r="P17" i="22" s="1"/>
  <c r="O17" i="22" a="1"/>
  <c r="O17" i="22" s="1"/>
  <c r="N17" i="22" a="1"/>
  <c r="N17" i="22" s="1"/>
  <c r="M17" i="22" a="1"/>
  <c r="M17" i="22" s="1"/>
  <c r="L17" i="22" a="1"/>
  <c r="L17" i="22" s="1"/>
  <c r="K17" i="22" a="1"/>
  <c r="K17" i="22" s="1"/>
  <c r="J17" i="22" a="1"/>
  <c r="J17" i="22" s="1"/>
  <c r="I17" i="22" a="1"/>
  <c r="I17" i="22" s="1"/>
  <c r="H17" i="22" a="1"/>
  <c r="H17" i="22" s="1"/>
  <c r="G17" i="22" a="1"/>
  <c r="G17" i="22" s="1"/>
  <c r="F17" i="22" a="1"/>
  <c r="F17" i="22" s="1"/>
  <c r="E17" i="22" a="1"/>
  <c r="E17" i="22" s="1"/>
  <c r="AE16" i="22" a="1"/>
  <c r="AE16" i="22" s="1"/>
  <c r="AD16" i="22" a="1"/>
  <c r="AD16" i="22" s="1"/>
  <c r="S16" i="22" a="1"/>
  <c r="S16" i="22" s="1"/>
  <c r="R16" i="22" a="1"/>
  <c r="R16" i="22" s="1"/>
  <c r="Q16" i="22" a="1"/>
  <c r="Q16" i="22" s="1"/>
  <c r="P16" i="22" a="1"/>
  <c r="P16" i="22" s="1"/>
  <c r="O16" i="22" a="1"/>
  <c r="O16" i="22" s="1"/>
  <c r="N16" i="22" a="1"/>
  <c r="N16" i="22" s="1"/>
  <c r="M16" i="22" a="1"/>
  <c r="M16" i="22" s="1"/>
  <c r="L16" i="22" a="1"/>
  <c r="L16" i="22" s="1"/>
  <c r="K16" i="22" a="1"/>
  <c r="K16" i="22" s="1"/>
  <c r="J16" i="22" a="1"/>
  <c r="J16" i="22" s="1"/>
  <c r="I16" i="22" a="1"/>
  <c r="I16" i="22" s="1"/>
  <c r="H16" i="22" a="1"/>
  <c r="H16" i="22" s="1"/>
  <c r="G16" i="22" a="1"/>
  <c r="G16" i="22" s="1"/>
  <c r="F16" i="22" a="1"/>
  <c r="F16" i="22" s="1"/>
  <c r="E16" i="22" a="1"/>
  <c r="E16" i="22" s="1"/>
  <c r="AE15" i="22" a="1"/>
  <c r="AE15" i="22" s="1"/>
  <c r="AD15" i="22" a="1"/>
  <c r="AD15" i="22" s="1"/>
  <c r="S15" i="22" a="1"/>
  <c r="S15" i="22" s="1"/>
  <c r="R15" i="22" a="1"/>
  <c r="R15" i="22" s="1"/>
  <c r="Q15" i="22" a="1"/>
  <c r="Q15" i="22" s="1"/>
  <c r="P15" i="22" a="1"/>
  <c r="P15" i="22" s="1"/>
  <c r="O15" i="22" a="1"/>
  <c r="O15" i="22" s="1"/>
  <c r="N15" i="22" a="1"/>
  <c r="N15" i="22" s="1"/>
  <c r="M15" i="22" a="1"/>
  <c r="M15" i="22" s="1"/>
  <c r="L15" i="22" a="1"/>
  <c r="L15" i="22" s="1"/>
  <c r="K15" i="22" a="1"/>
  <c r="K15" i="22" s="1"/>
  <c r="J15" i="22" a="1"/>
  <c r="J15" i="22" s="1"/>
  <c r="I15" i="22" a="1"/>
  <c r="I15" i="22" s="1"/>
  <c r="H15" i="22" a="1"/>
  <c r="H15" i="22" s="1"/>
  <c r="G15" i="22" a="1"/>
  <c r="G15" i="22" s="1"/>
  <c r="F15" i="22" a="1"/>
  <c r="F15" i="22" s="1"/>
  <c r="E15" i="22" a="1"/>
  <c r="E15" i="22" s="1"/>
  <c r="AE14" i="22" a="1"/>
  <c r="AE14" i="22" s="1"/>
  <c r="AD14" i="22" a="1"/>
  <c r="AD14" i="22" s="1"/>
  <c r="S14" i="22" a="1"/>
  <c r="S14" i="22" s="1"/>
  <c r="R14" i="22" a="1"/>
  <c r="R14" i="22" s="1"/>
  <c r="Q14" i="22" a="1"/>
  <c r="Q14" i="22" s="1"/>
  <c r="P14" i="22" a="1"/>
  <c r="P14" i="22" s="1"/>
  <c r="O14" i="22" a="1"/>
  <c r="O14" i="22" s="1"/>
  <c r="N14" i="22" a="1"/>
  <c r="N14" i="22" s="1"/>
  <c r="M14" i="22" a="1"/>
  <c r="M14" i="22" s="1"/>
  <c r="L14" i="22" a="1"/>
  <c r="L14" i="22" s="1"/>
  <c r="K14" i="22" a="1"/>
  <c r="K14" i="22" s="1"/>
  <c r="J14" i="22" a="1"/>
  <c r="J14" i="22" s="1"/>
  <c r="I14" i="22" a="1"/>
  <c r="I14" i="22" s="1"/>
  <c r="H14" i="22" a="1"/>
  <c r="H14" i="22" s="1"/>
  <c r="G14" i="22" a="1"/>
  <c r="G14" i="22" s="1"/>
  <c r="F14" i="22" a="1"/>
  <c r="F14" i="22" s="1"/>
  <c r="E14" i="22" a="1"/>
  <c r="E14" i="22" s="1"/>
  <c r="AE13" i="22" a="1"/>
  <c r="AE13" i="22" s="1"/>
  <c r="AD13" i="22" a="1"/>
  <c r="AD13" i="22" s="1"/>
  <c r="S13" i="22" a="1"/>
  <c r="S13" i="22" s="1"/>
  <c r="R13" i="22" a="1"/>
  <c r="R13" i="22" s="1"/>
  <c r="Q13" i="22" a="1"/>
  <c r="Q13" i="22" s="1"/>
  <c r="P13" i="22" a="1"/>
  <c r="P13" i="22" s="1"/>
  <c r="O13" i="22" a="1"/>
  <c r="O13" i="22" s="1"/>
  <c r="N13" i="22" a="1"/>
  <c r="N13" i="22" s="1"/>
  <c r="M13" i="22" a="1"/>
  <c r="M13" i="22" s="1"/>
  <c r="L13" i="22" a="1"/>
  <c r="L13" i="22" s="1"/>
  <c r="K13" i="22" a="1"/>
  <c r="K13" i="22" s="1"/>
  <c r="J13" i="22" a="1"/>
  <c r="J13" i="22" s="1"/>
  <c r="I13" i="22" a="1"/>
  <c r="I13" i="22" s="1"/>
  <c r="H13" i="22" a="1"/>
  <c r="H13" i="22" s="1"/>
  <c r="G13" i="22" a="1"/>
  <c r="G13" i="22" s="1"/>
  <c r="F13" i="22" a="1"/>
  <c r="F13" i="22" s="1"/>
  <c r="E13" i="22" a="1"/>
  <c r="E13" i="22" s="1"/>
  <c r="AH12" i="22" a="1"/>
  <c r="AH12" i="22" s="1"/>
  <c r="AG12" i="22" a="1"/>
  <c r="AG12" i="22" s="1"/>
  <c r="AF12" i="22" a="1"/>
  <c r="AF12" i="22" s="1"/>
  <c r="AE12" i="22" a="1"/>
  <c r="AE12" i="22" s="1"/>
  <c r="AD12" i="22" a="1"/>
  <c r="AD12" i="22" s="1"/>
  <c r="AC12" i="22" a="1"/>
  <c r="AC12" i="22" s="1"/>
  <c r="AC16" i="22" s="1" a="1"/>
  <c r="AC16" i="22" s="1"/>
  <c r="AB12" i="22" a="1"/>
  <c r="AB12" i="22" s="1"/>
  <c r="AA12" i="22" a="1"/>
  <c r="AA12" i="22" s="1"/>
  <c r="Z12" i="22" a="1"/>
  <c r="Z12" i="22" s="1"/>
  <c r="Y12" i="22" a="1"/>
  <c r="Y12" i="22" s="1"/>
  <c r="X12" i="22" a="1"/>
  <c r="X12" i="22" s="1"/>
  <c r="W12" i="22" a="1"/>
  <c r="W12" i="22" s="1"/>
  <c r="W16" i="22" s="1" a="1"/>
  <c r="W16" i="22" s="1"/>
  <c r="V12" i="22" a="1"/>
  <c r="V12" i="22" s="1"/>
  <c r="V16" i="22" s="1" a="1"/>
  <c r="V16" i="22" s="1"/>
  <c r="U12" i="22" a="1"/>
  <c r="U12" i="22" s="1"/>
  <c r="U16" i="22" s="1" a="1"/>
  <c r="U16" i="22" s="1"/>
  <c r="T12" i="22" a="1"/>
  <c r="T12" i="22" s="1"/>
  <c r="S12" i="22" a="1"/>
  <c r="S12" i="22" s="1"/>
  <c r="R12" i="22" a="1"/>
  <c r="R12" i="22" s="1"/>
  <c r="Q12" i="22" a="1"/>
  <c r="Q12" i="22" s="1"/>
  <c r="P12" i="22" a="1"/>
  <c r="P12" i="22" s="1"/>
  <c r="O12" i="22" a="1"/>
  <c r="O12" i="22" s="1"/>
  <c r="N12" i="22" a="1"/>
  <c r="N12" i="22" s="1"/>
  <c r="M12" i="22" a="1"/>
  <c r="M12" i="22" s="1"/>
  <c r="L12" i="22" a="1"/>
  <c r="L12" i="22" s="1"/>
  <c r="K12" i="22" a="1"/>
  <c r="K12" i="22" s="1"/>
  <c r="J12" i="22" a="1"/>
  <c r="J12" i="22" s="1"/>
  <c r="I12" i="22" a="1"/>
  <c r="I12" i="22" s="1"/>
  <c r="H12" i="22" a="1"/>
  <c r="H12" i="22" s="1"/>
  <c r="G12" i="22" a="1"/>
  <c r="G12" i="22" s="1"/>
  <c r="F12" i="22" a="1"/>
  <c r="F12" i="22" s="1"/>
  <c r="E12" i="22" a="1"/>
  <c r="E12" i="22" s="1"/>
  <c r="AE11" i="22" a="1"/>
  <c r="AE11" i="22" s="1"/>
  <c r="AD11" i="22" a="1"/>
  <c r="AD11" i="22" s="1"/>
  <c r="S11" i="22" a="1"/>
  <c r="S11" i="22" s="1"/>
  <c r="R11" i="22" a="1"/>
  <c r="R11" i="22" s="1"/>
  <c r="Q11" i="22" a="1"/>
  <c r="Q11" i="22" s="1"/>
  <c r="P11" i="22" a="1"/>
  <c r="P11" i="22" s="1"/>
  <c r="O11" i="22" a="1"/>
  <c r="O11" i="22" s="1"/>
  <c r="N11" i="22" a="1"/>
  <c r="N11" i="22" s="1"/>
  <c r="M11" i="22" a="1"/>
  <c r="M11" i="22" s="1"/>
  <c r="L11" i="22" a="1"/>
  <c r="L11" i="22" s="1"/>
  <c r="K11" i="22" a="1"/>
  <c r="K11" i="22" s="1"/>
  <c r="J11" i="22" a="1"/>
  <c r="J11" i="22" s="1"/>
  <c r="I11" i="22" a="1"/>
  <c r="I11" i="22" s="1"/>
  <c r="H11" i="22" a="1"/>
  <c r="H11" i="22" s="1"/>
  <c r="G11" i="22" a="1"/>
  <c r="G11" i="22" s="1"/>
  <c r="F11" i="22" a="1"/>
  <c r="F11" i="22" s="1"/>
  <c r="E11" i="22" a="1"/>
  <c r="E11" i="22" s="1"/>
  <c r="AE10" i="22" a="1"/>
  <c r="AE10" i="22" s="1"/>
  <c r="AD10" i="22" a="1"/>
  <c r="AD10" i="22" s="1"/>
  <c r="S10" i="22" a="1"/>
  <c r="S10" i="22" s="1"/>
  <c r="R10" i="22" a="1"/>
  <c r="R10" i="22" s="1"/>
  <c r="Q10" i="22" a="1"/>
  <c r="Q10" i="22" s="1"/>
  <c r="P10" i="22" a="1"/>
  <c r="P10" i="22" s="1"/>
  <c r="O10" i="22" a="1"/>
  <c r="O10" i="22" s="1"/>
  <c r="N10" i="22" a="1"/>
  <c r="N10" i="22" s="1"/>
  <c r="M10" i="22" a="1"/>
  <c r="M10" i="22" s="1"/>
  <c r="L10" i="22" a="1"/>
  <c r="L10" i="22" s="1"/>
  <c r="K10" i="22" a="1"/>
  <c r="K10" i="22" s="1"/>
  <c r="J10" i="22" a="1"/>
  <c r="J10" i="22" s="1"/>
  <c r="I10" i="22" a="1"/>
  <c r="I10" i="22" s="1"/>
  <c r="H10" i="22" a="1"/>
  <c r="H10" i="22" s="1"/>
  <c r="G10" i="22" a="1"/>
  <c r="G10" i="22" s="1"/>
  <c r="F10" i="22" a="1"/>
  <c r="F10" i="22" s="1"/>
  <c r="E10" i="22" a="1"/>
  <c r="E10" i="22" s="1"/>
  <c r="AE9" i="22" a="1"/>
  <c r="AE9" i="22" s="1"/>
  <c r="AD9" i="22" a="1"/>
  <c r="AD9" i="22" s="1"/>
  <c r="S9" i="22" a="1"/>
  <c r="S9" i="22" s="1"/>
  <c r="R9" i="22" a="1"/>
  <c r="R9" i="22" s="1"/>
  <c r="Q9" i="22" a="1"/>
  <c r="Q9" i="22" s="1"/>
  <c r="P9" i="22" a="1"/>
  <c r="P9" i="22" s="1"/>
  <c r="O9" i="22" a="1"/>
  <c r="O9" i="22" s="1"/>
  <c r="N9" i="22" a="1"/>
  <c r="N9" i="22" s="1"/>
  <c r="M9" i="22" a="1"/>
  <c r="M9" i="22" s="1"/>
  <c r="L9" i="22" a="1"/>
  <c r="L9" i="22" s="1"/>
  <c r="K9" i="22" a="1"/>
  <c r="K9" i="22" s="1"/>
  <c r="J9" i="22" a="1"/>
  <c r="J9" i="22" s="1"/>
  <c r="I9" i="22" a="1"/>
  <c r="I9" i="22" s="1"/>
  <c r="H9" i="22" a="1"/>
  <c r="H9" i="22" s="1"/>
  <c r="G9" i="22" a="1"/>
  <c r="G9" i="22" s="1"/>
  <c r="F9" i="22" a="1"/>
  <c r="F9" i="22" s="1"/>
  <c r="E9" i="22" a="1"/>
  <c r="E9" i="22" s="1"/>
  <c r="AE8" i="22" a="1"/>
  <c r="AE8" i="22" s="1"/>
  <c r="AD8" i="22" a="1"/>
  <c r="AD8" i="22" s="1"/>
  <c r="S8" i="22" a="1"/>
  <c r="S8" i="22" s="1"/>
  <c r="R8" i="22" a="1"/>
  <c r="R8" i="22" s="1"/>
  <c r="Q8" i="22" a="1"/>
  <c r="Q8" i="22" s="1"/>
  <c r="P8" i="22" a="1"/>
  <c r="P8" i="22" s="1"/>
  <c r="O8" i="22" a="1"/>
  <c r="O8" i="22" s="1"/>
  <c r="N8" i="22" a="1"/>
  <c r="N8" i="22" s="1"/>
  <c r="M8" i="22" a="1"/>
  <c r="M8" i="22" s="1"/>
  <c r="L8" i="22" a="1"/>
  <c r="L8" i="22" s="1"/>
  <c r="K8" i="22" a="1"/>
  <c r="K8" i="22" s="1"/>
  <c r="J8" i="22" a="1"/>
  <c r="J8" i="22" s="1"/>
  <c r="I8" i="22" a="1"/>
  <c r="I8" i="22" s="1"/>
  <c r="H8" i="22" a="1"/>
  <c r="H8" i="22" s="1"/>
  <c r="G8" i="22" a="1"/>
  <c r="G8" i="22" s="1"/>
  <c r="F8" i="22" a="1"/>
  <c r="F8" i="22" s="1"/>
  <c r="E8" i="22" a="1"/>
  <c r="E8" i="22" s="1"/>
  <c r="AH7" i="22" a="1"/>
  <c r="AH7" i="22" s="1"/>
  <c r="AG7" i="22" a="1"/>
  <c r="AG7" i="22" s="1"/>
  <c r="AG8" i="22" s="1" a="1"/>
  <c r="AG8" i="22" s="1"/>
  <c r="AF7" i="22" a="1"/>
  <c r="AF7" i="22" s="1"/>
  <c r="AF8" i="22" s="1" a="1"/>
  <c r="AF8" i="22" s="1"/>
  <c r="AE7" i="22" a="1"/>
  <c r="AE7" i="22" s="1"/>
  <c r="AD7" i="22" a="1"/>
  <c r="AD7" i="22" s="1"/>
  <c r="AC7" i="22" a="1"/>
  <c r="AC7" i="22" s="1"/>
  <c r="AC11" i="22" s="1" a="1"/>
  <c r="AC11" i="22" s="1"/>
  <c r="AB7" i="22" a="1"/>
  <c r="AB7" i="22" s="1"/>
  <c r="AB8" i="22" s="1" a="1"/>
  <c r="AB8" i="22" s="1"/>
  <c r="AA7" i="22" a="1"/>
  <c r="AA7" i="22" s="1"/>
  <c r="Z7" i="22" a="1"/>
  <c r="Z7" i="22" s="1"/>
  <c r="Y7" i="22" a="1"/>
  <c r="Y7" i="22" s="1"/>
  <c r="X7" i="22" a="1"/>
  <c r="X7" i="22" s="1"/>
  <c r="W7" i="22" a="1"/>
  <c r="W7" i="22" s="1"/>
  <c r="V7" i="22" a="1"/>
  <c r="V7" i="22" s="1"/>
  <c r="V8" i="22" s="1" a="1"/>
  <c r="V8" i="22" s="1"/>
  <c r="U7" i="22" a="1"/>
  <c r="U7" i="22" s="1"/>
  <c r="U11" i="22" s="1" a="1"/>
  <c r="U11" i="22" s="1"/>
  <c r="T7" i="22" a="1"/>
  <c r="T7" i="22" s="1"/>
  <c r="S7" i="22" a="1"/>
  <c r="S7" i="22" s="1"/>
  <c r="R7" i="22" a="1"/>
  <c r="R7" i="22" s="1"/>
  <c r="Q7" i="22" a="1"/>
  <c r="Q7" i="22" s="1"/>
  <c r="P7" i="22" a="1"/>
  <c r="P7" i="22" s="1"/>
  <c r="O7" i="22" a="1"/>
  <c r="O7" i="22" s="1"/>
  <c r="N7" i="22" a="1"/>
  <c r="N7" i="22" s="1"/>
  <c r="M7" i="22" a="1"/>
  <c r="M7" i="22" s="1"/>
  <c r="L7" i="22" a="1"/>
  <c r="L7" i="22" s="1"/>
  <c r="K7" i="22" a="1"/>
  <c r="K7" i="22" s="1"/>
  <c r="J7" i="22" a="1"/>
  <c r="J7" i="22" s="1"/>
  <c r="I7" i="22" a="1"/>
  <c r="I7" i="22" s="1"/>
  <c r="H7" i="22" a="1"/>
  <c r="H7" i="22" s="1"/>
  <c r="G7" i="22" a="1"/>
  <c r="G7" i="22" s="1"/>
  <c r="F7" i="22" a="1"/>
  <c r="F7" i="22" s="1"/>
  <c r="E7" i="22" a="1"/>
  <c r="E7" i="22" s="1"/>
  <c r="AE6" i="22" a="1"/>
  <c r="AE6" i="22" s="1"/>
  <c r="AD6" i="22" a="1"/>
  <c r="AD6" i="22" s="1"/>
  <c r="S6" i="22" a="1"/>
  <c r="S6" i="22" s="1"/>
  <c r="R6" i="22" a="1"/>
  <c r="R6" i="22" s="1"/>
  <c r="Q6" i="22" a="1"/>
  <c r="Q6" i="22" s="1"/>
  <c r="P6" i="22" a="1"/>
  <c r="P6" i="22" s="1"/>
  <c r="O6" i="22" a="1"/>
  <c r="O6" i="22" s="1"/>
  <c r="N6" i="22" a="1"/>
  <c r="N6" i="22" s="1"/>
  <c r="M6" i="22" a="1"/>
  <c r="M6" i="22" s="1"/>
  <c r="L6" i="22" a="1"/>
  <c r="L6" i="22" s="1"/>
  <c r="K6" i="22" a="1"/>
  <c r="K6" i="22" s="1"/>
  <c r="J6" i="22" a="1"/>
  <c r="J6" i="22" s="1"/>
  <c r="I6" i="22" a="1"/>
  <c r="I6" i="22" s="1"/>
  <c r="H6" i="22" a="1"/>
  <c r="H6" i="22" s="1"/>
  <c r="G6" i="22" a="1"/>
  <c r="G6" i="22" s="1"/>
  <c r="F6" i="22" a="1"/>
  <c r="F6" i="22" s="1"/>
  <c r="E6" i="22" a="1"/>
  <c r="E6" i="22" s="1"/>
  <c r="AE5" i="22" a="1"/>
  <c r="AE5" i="22" s="1"/>
  <c r="AD5" i="22" a="1"/>
  <c r="AD5" i="22" s="1"/>
  <c r="S5" i="22" a="1"/>
  <c r="S5" i="22" s="1"/>
  <c r="R5" i="22" a="1"/>
  <c r="R5" i="22" s="1"/>
  <c r="Q5" i="22" a="1"/>
  <c r="Q5" i="22" s="1"/>
  <c r="P5" i="22" a="1"/>
  <c r="P5" i="22" s="1"/>
  <c r="O5" i="22" a="1"/>
  <c r="O5" i="22" s="1"/>
  <c r="N5" i="22" a="1"/>
  <c r="N5" i="22" s="1"/>
  <c r="M5" i="22" a="1"/>
  <c r="M5" i="22" s="1"/>
  <c r="L5" i="22" a="1"/>
  <c r="L5" i="22" s="1"/>
  <c r="K5" i="22" a="1"/>
  <c r="K5" i="22" s="1"/>
  <c r="J5" i="22" a="1"/>
  <c r="J5" i="22" s="1"/>
  <c r="I5" i="22" a="1"/>
  <c r="I5" i="22" s="1"/>
  <c r="H5" i="22" a="1"/>
  <c r="H5" i="22" s="1"/>
  <c r="G5" i="22" a="1"/>
  <c r="G5" i="22" s="1"/>
  <c r="F5" i="22" a="1"/>
  <c r="F5" i="22" s="1"/>
  <c r="E5" i="22" a="1"/>
  <c r="E5" i="22" s="1"/>
  <c r="AE4" i="22" a="1"/>
  <c r="AE4" i="22" s="1"/>
  <c r="AD4" i="22" a="1"/>
  <c r="AD4" i="22" s="1"/>
  <c r="S4" i="22" a="1"/>
  <c r="S4" i="22" s="1"/>
  <c r="R4" i="22" a="1"/>
  <c r="R4" i="22" s="1"/>
  <c r="Q4" i="22" a="1"/>
  <c r="Q4" i="22" s="1"/>
  <c r="P4" i="22" a="1"/>
  <c r="P4" i="22" s="1"/>
  <c r="O4" i="22" a="1"/>
  <c r="O4" i="22" s="1"/>
  <c r="N4" i="22" a="1"/>
  <c r="N4" i="22" s="1"/>
  <c r="M4" i="22" a="1"/>
  <c r="M4" i="22" s="1"/>
  <c r="L4" i="22" a="1"/>
  <c r="L4" i="22" s="1"/>
  <c r="K4" i="22" a="1"/>
  <c r="K4" i="22" s="1"/>
  <c r="J4" i="22" a="1"/>
  <c r="J4" i="22" s="1"/>
  <c r="I4" i="22" a="1"/>
  <c r="I4" i="22" s="1"/>
  <c r="H4" i="22" a="1"/>
  <c r="H4" i="22" s="1"/>
  <c r="G4" i="22" a="1"/>
  <c r="G4" i="22" s="1"/>
  <c r="F4" i="22" a="1"/>
  <c r="F4" i="22" s="1"/>
  <c r="E4" i="22" a="1"/>
  <c r="E4" i="22" s="1"/>
  <c r="AE3" i="22" a="1"/>
  <c r="AE3" i="22" s="1"/>
  <c r="AD3" i="22" a="1"/>
  <c r="AD3" i="22" s="1"/>
  <c r="S3" i="22" a="1"/>
  <c r="S3" i="22" s="1"/>
  <c r="R3" i="22" a="1"/>
  <c r="R3" i="22" s="1"/>
  <c r="Q3" i="22" a="1"/>
  <c r="Q3" i="22" s="1"/>
  <c r="P3" i="22" a="1"/>
  <c r="P3" i="22" s="1"/>
  <c r="O3" i="22" a="1"/>
  <c r="O3" i="22" s="1"/>
  <c r="N3" i="22" a="1"/>
  <c r="N3" i="22" s="1"/>
  <c r="M3" i="22" a="1"/>
  <c r="M3" i="22" s="1"/>
  <c r="L3" i="22" a="1"/>
  <c r="L3" i="22" s="1"/>
  <c r="K3" i="22" a="1"/>
  <c r="K3" i="22" s="1"/>
  <c r="J3" i="22" a="1"/>
  <c r="J3" i="22" s="1"/>
  <c r="I3" i="22" a="1"/>
  <c r="I3" i="22" s="1"/>
  <c r="H3" i="22" a="1"/>
  <c r="H3" i="22" s="1"/>
  <c r="G3" i="22" a="1"/>
  <c r="G3" i="22" s="1"/>
  <c r="F3" i="22" a="1"/>
  <c r="F3" i="22" s="1"/>
  <c r="E3" i="22" a="1"/>
  <c r="E3" i="22" s="1"/>
  <c r="AH2" i="22" a="1"/>
  <c r="AH2" i="22" s="1"/>
  <c r="AG2" i="22" a="1"/>
  <c r="AG2" i="22" s="1"/>
  <c r="AF2" i="22" a="1"/>
  <c r="AF2" i="22" s="1"/>
  <c r="AE2" i="22" a="1"/>
  <c r="AE2" i="22" s="1"/>
  <c r="AD2" i="22" a="1"/>
  <c r="AD2" i="22" s="1"/>
  <c r="AC2" i="22" a="1"/>
  <c r="AC2" i="22" s="1"/>
  <c r="AB2" i="22" a="1"/>
  <c r="AB2" i="22" s="1"/>
  <c r="AA2" i="22" a="1"/>
  <c r="AA2" i="22" s="1"/>
  <c r="Z2" i="22" a="1"/>
  <c r="Z2" i="22" s="1"/>
  <c r="Y2" i="22" a="1"/>
  <c r="Y2" i="22" s="1"/>
  <c r="X2" i="22" a="1"/>
  <c r="X2" i="22" s="1"/>
  <c r="W2" i="22" a="1"/>
  <c r="W2" i="22" s="1"/>
  <c r="V2" i="22" a="1"/>
  <c r="V2" i="22" s="1"/>
  <c r="T2" i="22" a="1"/>
  <c r="T2" i="22" s="1"/>
  <c r="S2" i="22" a="1"/>
  <c r="S2" i="22" s="1"/>
  <c r="R2" i="22" a="1"/>
  <c r="R2" i="22" s="1"/>
  <c r="Q2" i="22" a="1"/>
  <c r="Q2" i="22" s="1"/>
  <c r="P2" i="22" a="1"/>
  <c r="P2" i="22" s="1"/>
  <c r="O2" i="22" a="1"/>
  <c r="O2" i="22" s="1"/>
  <c r="N2" i="22" a="1"/>
  <c r="N2" i="22" s="1"/>
  <c r="M2" i="22" a="1"/>
  <c r="M2" i="22" s="1"/>
  <c r="L2" i="22" a="1"/>
  <c r="L2" i="22" s="1"/>
  <c r="K2" i="22" a="1"/>
  <c r="K2" i="22" s="1"/>
  <c r="J2" i="22" a="1"/>
  <c r="J2" i="22" s="1"/>
  <c r="I2" i="22" a="1"/>
  <c r="I2" i="22" s="1"/>
  <c r="H2" i="22" a="1"/>
  <c r="H2" i="22" s="1"/>
  <c r="G2" i="22" a="1"/>
  <c r="G2" i="22" s="1"/>
  <c r="F2" i="22" a="1"/>
  <c r="F2" i="22" s="1"/>
  <c r="E2" i="22" a="1"/>
  <c r="E2" i="22" s="1"/>
  <c r="BX2" i="2" a="1"/>
  <c r="BX2" i="2" s="1"/>
  <c r="M9" i="21" a="1"/>
  <c r="M9" i="21" s="1"/>
  <c r="N9" i="21" a="1"/>
  <c r="N9" i="21" s="1"/>
  <c r="H9" i="21" a="1"/>
  <c r="H9" i="21" s="1"/>
  <c r="O9" i="21" a="1"/>
  <c r="O9" i="21" s="1"/>
  <c r="I3" i="17" a="1"/>
  <c r="I3" i="17" s="1"/>
  <c r="J3" i="17" a="1"/>
  <c r="J3" i="17" s="1"/>
  <c r="I4" i="17" a="1"/>
  <c r="I4" i="17" s="1"/>
  <c r="J4" i="17" a="1"/>
  <c r="J4" i="17" s="1"/>
  <c r="I5" i="17" a="1"/>
  <c r="I5" i="17" s="1"/>
  <c r="J5" i="17" a="1"/>
  <c r="J5" i="17" s="1"/>
  <c r="I6" i="17" a="1"/>
  <c r="I6" i="17" s="1"/>
  <c r="J6" i="17" a="1"/>
  <c r="J6" i="17" s="1"/>
  <c r="I7" i="17" a="1"/>
  <c r="I7" i="17" s="1"/>
  <c r="J7" i="17" a="1"/>
  <c r="J7" i="17" s="1"/>
  <c r="I8" i="17" a="1"/>
  <c r="I8" i="17" s="1"/>
  <c r="J8" i="17" a="1"/>
  <c r="J8" i="17" s="1"/>
  <c r="I9" i="17" a="1"/>
  <c r="I9" i="17" s="1"/>
  <c r="J9" i="17" a="1"/>
  <c r="J9" i="17" s="1"/>
  <c r="I10" i="17" a="1"/>
  <c r="I10" i="17" s="1"/>
  <c r="J10" i="17" a="1"/>
  <c r="J10" i="17" s="1"/>
  <c r="I11" i="17" a="1"/>
  <c r="I11" i="17" s="1"/>
  <c r="J11" i="17" a="1"/>
  <c r="J11" i="17" s="1"/>
  <c r="I12" i="17" a="1"/>
  <c r="I12" i="17" s="1"/>
  <c r="J12" i="17" a="1"/>
  <c r="J12" i="17" s="1"/>
  <c r="I13" i="17" a="1"/>
  <c r="I13" i="17" s="1"/>
  <c r="J13" i="17" a="1"/>
  <c r="J13" i="17" s="1"/>
  <c r="I14" i="17" a="1"/>
  <c r="I14" i="17" s="1"/>
  <c r="J14" i="17" a="1"/>
  <c r="J14" i="17" s="1"/>
  <c r="I15" i="17" a="1"/>
  <c r="I15" i="17" s="1"/>
  <c r="J15" i="17" a="1"/>
  <c r="J15" i="17" s="1"/>
  <c r="I16" i="17" a="1"/>
  <c r="I16" i="17" s="1"/>
  <c r="J16" i="17" a="1"/>
  <c r="J16" i="17" s="1"/>
  <c r="I17" i="17" a="1"/>
  <c r="I17" i="17" s="1"/>
  <c r="J17" i="17" a="1"/>
  <c r="J17" i="17" s="1"/>
  <c r="I18" i="17" a="1"/>
  <c r="I18" i="17" s="1"/>
  <c r="J18" i="17" a="1"/>
  <c r="J18" i="17" s="1"/>
  <c r="I19" i="17" a="1"/>
  <c r="I19" i="17" s="1"/>
  <c r="J19" i="17" a="1"/>
  <c r="J19" i="17" s="1"/>
  <c r="I20" i="17" a="1"/>
  <c r="I20" i="17" s="1"/>
  <c r="J20" i="17" a="1"/>
  <c r="J20" i="17" s="1"/>
  <c r="I21" i="17" a="1"/>
  <c r="I21" i="17" s="1"/>
  <c r="J21" i="17" a="1"/>
  <c r="J21" i="17" s="1"/>
  <c r="I22" i="17" a="1"/>
  <c r="I22" i="17" s="1"/>
  <c r="J22" i="17" a="1"/>
  <c r="J22" i="17" s="1"/>
  <c r="I23" i="17" a="1"/>
  <c r="I23" i="17" s="1"/>
  <c r="J23" i="17" a="1"/>
  <c r="J23" i="17" s="1"/>
  <c r="I24" i="17" a="1"/>
  <c r="I24" i="17" s="1"/>
  <c r="J24" i="17" a="1"/>
  <c r="J24" i="17" s="1"/>
  <c r="I25" i="17" a="1"/>
  <c r="I25" i="17" s="1"/>
  <c r="J25" i="17" a="1"/>
  <c r="J25" i="17" s="1"/>
  <c r="I26" i="17" a="1"/>
  <c r="I26" i="17" s="1"/>
  <c r="J26" i="17" a="1"/>
  <c r="J26" i="17" s="1"/>
  <c r="I27" i="17" a="1"/>
  <c r="I27" i="17" s="1"/>
  <c r="J27" i="17" a="1"/>
  <c r="J27" i="17" s="1"/>
  <c r="I28" i="17" a="1"/>
  <c r="I28" i="17" s="1"/>
  <c r="J28" i="17" a="1"/>
  <c r="J28" i="17" s="1"/>
  <c r="I29" i="17" a="1"/>
  <c r="I29" i="17" s="1"/>
  <c r="J29" i="17" a="1"/>
  <c r="J29" i="17" s="1"/>
  <c r="I30" i="17" a="1"/>
  <c r="I30" i="17" s="1"/>
  <c r="J30" i="17" a="1"/>
  <c r="J30" i="17" s="1"/>
  <c r="I31" i="17" a="1"/>
  <c r="I31" i="17" s="1"/>
  <c r="J31" i="17" a="1"/>
  <c r="J31" i="17" s="1"/>
  <c r="I32" i="17" a="1"/>
  <c r="I32" i="17" s="1"/>
  <c r="J32" i="17" a="1"/>
  <c r="J32" i="17" s="1"/>
  <c r="I33" i="17" a="1"/>
  <c r="I33" i="17" s="1"/>
  <c r="J33" i="17" a="1"/>
  <c r="J33" i="17" s="1"/>
  <c r="I34" i="17" a="1"/>
  <c r="I34" i="17" s="1"/>
  <c r="J34" i="17" a="1"/>
  <c r="J34" i="17" s="1"/>
  <c r="I35" i="17" a="1"/>
  <c r="I35" i="17" s="1"/>
  <c r="J35" i="17" a="1"/>
  <c r="J35" i="17" s="1"/>
  <c r="I36" i="17" a="1"/>
  <c r="I36" i="17" s="1"/>
  <c r="J36" i="17" a="1"/>
  <c r="J36" i="17" s="1"/>
  <c r="I37" i="17" a="1"/>
  <c r="I37" i="17" s="1"/>
  <c r="J37" i="17" a="1"/>
  <c r="J37" i="17" s="1"/>
  <c r="I38" i="17" a="1"/>
  <c r="I38" i="17" s="1"/>
  <c r="J38" i="17" a="1"/>
  <c r="J38" i="17" s="1"/>
  <c r="I39" i="17" a="1"/>
  <c r="I39" i="17" s="1"/>
  <c r="J39" i="17" a="1"/>
  <c r="J39" i="17" s="1"/>
  <c r="I40" i="17" a="1"/>
  <c r="I40" i="17" s="1"/>
  <c r="J40" i="17" a="1"/>
  <c r="J40" i="17" s="1"/>
  <c r="I41" i="17" a="1"/>
  <c r="I41" i="17" s="1"/>
  <c r="J41" i="17" a="1"/>
  <c r="J41" i="17" s="1"/>
  <c r="I42" i="17" a="1"/>
  <c r="I42" i="17" s="1"/>
  <c r="J42" i="17" a="1"/>
  <c r="J42" i="17" s="1"/>
  <c r="I43" i="17" a="1"/>
  <c r="I43" i="17" s="1"/>
  <c r="J43" i="17" a="1"/>
  <c r="J43" i="17" s="1"/>
  <c r="I44" i="17" a="1"/>
  <c r="I44" i="17" s="1"/>
  <c r="J44" i="17" a="1"/>
  <c r="J44" i="17" s="1"/>
  <c r="I45" i="17" a="1"/>
  <c r="I45" i="17" s="1"/>
  <c r="J45" i="17" a="1"/>
  <c r="J45" i="17" s="1"/>
  <c r="I46" i="17" a="1"/>
  <c r="I46" i="17" s="1"/>
  <c r="J46" i="17" a="1"/>
  <c r="J46" i="17" s="1"/>
  <c r="I47" i="17" a="1"/>
  <c r="I47" i="17" s="1"/>
  <c r="J47" i="17" a="1"/>
  <c r="J47" i="17" s="1"/>
  <c r="I48" i="17" a="1"/>
  <c r="I48" i="17" s="1"/>
  <c r="J48" i="17" a="1"/>
  <c r="J48" i="17" s="1"/>
  <c r="I49" i="17" a="1"/>
  <c r="I49" i="17" s="1"/>
  <c r="J49" i="17" a="1"/>
  <c r="J49" i="17" s="1"/>
  <c r="I50" i="17" a="1"/>
  <c r="I50" i="17" s="1"/>
  <c r="J50" i="17" a="1"/>
  <c r="J50" i="17" s="1"/>
  <c r="I51" i="17" a="1"/>
  <c r="I51" i="17" s="1"/>
  <c r="J51" i="17" a="1"/>
  <c r="J51" i="17" s="1"/>
  <c r="I52" i="17" a="1"/>
  <c r="I52" i="17" s="1"/>
  <c r="J52" i="17" a="1"/>
  <c r="J52" i="17" s="1"/>
  <c r="I53" i="17" a="1"/>
  <c r="I53" i="17" s="1"/>
  <c r="J53" i="17" a="1"/>
  <c r="J53" i="17" s="1"/>
  <c r="I54" i="17" a="1"/>
  <c r="I54" i="17" s="1"/>
  <c r="J54" i="17" a="1"/>
  <c r="J54" i="17" s="1"/>
  <c r="I55" i="17" a="1"/>
  <c r="I55" i="17" s="1"/>
  <c r="J55" i="17" a="1"/>
  <c r="J55" i="17" s="1"/>
  <c r="I56" i="17" a="1"/>
  <c r="I56" i="17" s="1"/>
  <c r="J56" i="17" a="1"/>
  <c r="J56" i="17" s="1"/>
  <c r="I57" i="17" a="1"/>
  <c r="I57" i="17" s="1"/>
  <c r="J57" i="17" a="1"/>
  <c r="J57" i="17" s="1"/>
  <c r="I58" i="17" a="1"/>
  <c r="I58" i="17" s="1"/>
  <c r="J58" i="17" a="1"/>
  <c r="J58" i="17" s="1"/>
  <c r="I59" i="17" a="1"/>
  <c r="I59" i="17" s="1"/>
  <c r="J59" i="17" a="1"/>
  <c r="J59" i="17" s="1"/>
  <c r="I60" i="17" a="1"/>
  <c r="I60" i="17" s="1"/>
  <c r="J60" i="17" a="1"/>
  <c r="J60" i="17" s="1"/>
  <c r="I61" i="17" a="1"/>
  <c r="I61" i="17" s="1"/>
  <c r="J61" i="17" a="1"/>
  <c r="J61" i="17" s="1"/>
  <c r="I62" i="17" a="1"/>
  <c r="I62" i="17" s="1"/>
  <c r="J62" i="17" a="1"/>
  <c r="J62" i="17" s="1"/>
  <c r="I63" i="17" a="1"/>
  <c r="I63" i="17" s="1"/>
  <c r="J63" i="17" a="1"/>
  <c r="J63" i="17" s="1"/>
  <c r="J2" i="17" a="1"/>
  <c r="J2" i="17" s="1"/>
  <c r="I2" i="17" a="1"/>
  <c r="I2" i="17" s="1"/>
  <c r="H3" i="17" a="1"/>
  <c r="H3" i="17" s="1"/>
  <c r="H4" i="17" a="1"/>
  <c r="H4" i="17" s="1"/>
  <c r="H5" i="17" a="1"/>
  <c r="H5" i="17" s="1"/>
  <c r="H6" i="17" a="1"/>
  <c r="H6" i="17" s="1"/>
  <c r="H7" i="17" a="1"/>
  <c r="H7" i="17" s="1"/>
  <c r="H8" i="17" a="1"/>
  <c r="H8" i="17" s="1"/>
  <c r="H9" i="17" a="1"/>
  <c r="H9" i="17" s="1"/>
  <c r="H10" i="17" a="1"/>
  <c r="H10" i="17" s="1"/>
  <c r="H11" i="17" a="1"/>
  <c r="H11" i="17" s="1"/>
  <c r="H12" i="17" a="1"/>
  <c r="H12" i="17" s="1"/>
  <c r="H13" i="17" a="1"/>
  <c r="H13" i="17" s="1"/>
  <c r="H14" i="17" a="1"/>
  <c r="H14" i="17" s="1"/>
  <c r="H15" i="17" a="1"/>
  <c r="H15" i="17" s="1"/>
  <c r="H16" i="17" a="1"/>
  <c r="H16" i="17" s="1"/>
  <c r="H17" i="17" a="1"/>
  <c r="H17" i="17" s="1"/>
  <c r="H18" i="17" a="1"/>
  <c r="H18" i="17" s="1"/>
  <c r="H19" i="17" a="1"/>
  <c r="H19" i="17" s="1"/>
  <c r="H20" i="17" a="1"/>
  <c r="H20" i="17" s="1"/>
  <c r="H21" i="17" a="1"/>
  <c r="H21" i="17" s="1"/>
  <c r="H22" i="17" a="1"/>
  <c r="H22" i="17" s="1"/>
  <c r="H23" i="17" a="1"/>
  <c r="H23" i="17" s="1"/>
  <c r="H24" i="17" a="1"/>
  <c r="H24" i="17" s="1"/>
  <c r="H25" i="17" a="1"/>
  <c r="H25" i="17" s="1"/>
  <c r="H26" i="17" a="1"/>
  <c r="H26" i="17" s="1"/>
  <c r="H27" i="17" a="1"/>
  <c r="H27" i="17" s="1"/>
  <c r="H28" i="17" a="1"/>
  <c r="H28" i="17" s="1"/>
  <c r="H29" i="17" a="1"/>
  <c r="H29" i="17" s="1"/>
  <c r="H30" i="17" a="1"/>
  <c r="H30" i="17" s="1"/>
  <c r="H31" i="17" a="1"/>
  <c r="H31" i="17" s="1"/>
  <c r="H32" i="17" a="1"/>
  <c r="H32" i="17" s="1"/>
  <c r="H33" i="17" a="1"/>
  <c r="H33" i="17" s="1"/>
  <c r="H34" i="17" a="1"/>
  <c r="H34" i="17" s="1"/>
  <c r="H35" i="17" a="1"/>
  <c r="H35" i="17" s="1"/>
  <c r="H36" i="17" a="1"/>
  <c r="H36" i="17" s="1"/>
  <c r="H37" i="17" a="1"/>
  <c r="H37" i="17" s="1"/>
  <c r="H38" i="17" a="1"/>
  <c r="H38" i="17" s="1"/>
  <c r="H39" i="17" a="1"/>
  <c r="H39" i="17" s="1"/>
  <c r="H40" i="17" a="1"/>
  <c r="H40" i="17" s="1"/>
  <c r="H41" i="17" a="1"/>
  <c r="H41" i="17" s="1"/>
  <c r="H42" i="17" a="1"/>
  <c r="H42" i="17" s="1"/>
  <c r="H43" i="17" a="1"/>
  <c r="H43" i="17" s="1"/>
  <c r="H44" i="17" a="1"/>
  <c r="H44" i="17" s="1"/>
  <c r="H45" i="17" a="1"/>
  <c r="H45" i="17" s="1"/>
  <c r="H46" i="17" a="1"/>
  <c r="H46" i="17" s="1"/>
  <c r="H47" i="17" a="1"/>
  <c r="H47" i="17" s="1"/>
  <c r="H48" i="17" a="1"/>
  <c r="H48" i="17" s="1"/>
  <c r="H49" i="17" a="1"/>
  <c r="H49" i="17" s="1"/>
  <c r="H50" i="17" a="1"/>
  <c r="H50" i="17" s="1"/>
  <c r="H51" i="17" a="1"/>
  <c r="H51" i="17" s="1"/>
  <c r="H52" i="17" a="1"/>
  <c r="H52" i="17" s="1"/>
  <c r="H53" i="17" a="1"/>
  <c r="H53" i="17" s="1"/>
  <c r="H54" i="17" a="1"/>
  <c r="H54" i="17" s="1"/>
  <c r="H55" i="17" a="1"/>
  <c r="H55" i="17" s="1"/>
  <c r="H56" i="17" a="1"/>
  <c r="H56" i="17" s="1"/>
  <c r="H57" i="17" a="1"/>
  <c r="H57" i="17" s="1"/>
  <c r="H58" i="17" a="1"/>
  <c r="H58" i="17" s="1"/>
  <c r="H59" i="17" a="1"/>
  <c r="H59" i="17" s="1"/>
  <c r="H60" i="17" a="1"/>
  <c r="H60" i="17" s="1"/>
  <c r="H61" i="17" a="1"/>
  <c r="H61" i="17" s="1"/>
  <c r="H62" i="17" a="1"/>
  <c r="H62" i="17" s="1"/>
  <c r="H63" i="17" a="1"/>
  <c r="H63" i="17" s="1"/>
  <c r="H2" i="17" a="1"/>
  <c r="H2" i="17" s="1"/>
  <c r="O35" i="21" a="1"/>
  <c r="O35" i="21" s="1"/>
  <c r="L35" i="21" a="1"/>
  <c r="L35" i="21" s="1"/>
  <c r="I35" i="21" a="1"/>
  <c r="I35" i="21" s="1"/>
  <c r="N35" i="21" a="1"/>
  <c r="N35" i="21" s="1"/>
  <c r="K35" i="21" a="1"/>
  <c r="K35" i="21" s="1"/>
  <c r="H35" i="21" a="1"/>
  <c r="H35" i="21" s="1"/>
  <c r="F35" i="21" a="1"/>
  <c r="F35" i="21" s="1"/>
  <c r="E35" i="21" a="1"/>
  <c r="E35" i="21" s="1"/>
  <c r="D35" i="21" a="1"/>
  <c r="D35" i="21" s="1"/>
  <c r="M35" i="21" a="1"/>
  <c r="M35" i="21" s="1"/>
  <c r="J35" i="21" a="1"/>
  <c r="J35" i="21" s="1"/>
  <c r="G35" i="21" a="1"/>
  <c r="G35" i="21" s="1"/>
  <c r="C35" i="21" a="1"/>
  <c r="C35" i="21" s="1"/>
  <c r="O34" i="21" a="1"/>
  <c r="O34" i="21" s="1"/>
  <c r="L34" i="21" a="1"/>
  <c r="L34" i="21" s="1"/>
  <c r="I34" i="21" a="1"/>
  <c r="I34" i="21" s="1"/>
  <c r="N34" i="21" a="1"/>
  <c r="N34" i="21" s="1"/>
  <c r="K34" i="21" a="1"/>
  <c r="K34" i="21" s="1"/>
  <c r="H34" i="21" a="1"/>
  <c r="H34" i="21" s="1"/>
  <c r="F34" i="21" a="1"/>
  <c r="F34" i="21" s="1"/>
  <c r="E34" i="21" a="1"/>
  <c r="E34" i="21" s="1"/>
  <c r="D34" i="21" a="1"/>
  <c r="D34" i="21" s="1"/>
  <c r="M34" i="21" a="1"/>
  <c r="M34" i="21" s="1"/>
  <c r="J34" i="21" a="1"/>
  <c r="J34" i="21" s="1"/>
  <c r="G34" i="21" a="1"/>
  <c r="G34" i="21" s="1"/>
  <c r="C34" i="21" a="1"/>
  <c r="C34" i="21" s="1"/>
  <c r="O33" i="21" a="1"/>
  <c r="O33" i="21" s="1"/>
  <c r="L33" i="21" a="1"/>
  <c r="L33" i="21" s="1"/>
  <c r="I33" i="21" a="1"/>
  <c r="I33" i="21" s="1"/>
  <c r="N33" i="21" a="1"/>
  <c r="N33" i="21" s="1"/>
  <c r="K33" i="21" a="1"/>
  <c r="K33" i="21" s="1"/>
  <c r="H33" i="21" a="1"/>
  <c r="H33" i="21" s="1"/>
  <c r="F33" i="21" a="1"/>
  <c r="F33" i="21" s="1"/>
  <c r="E33" i="21" a="1"/>
  <c r="E33" i="21" s="1"/>
  <c r="D33" i="21" a="1"/>
  <c r="D33" i="21" s="1"/>
  <c r="M33" i="21" a="1"/>
  <c r="M33" i="21" s="1"/>
  <c r="J33" i="21" a="1"/>
  <c r="J33" i="21" s="1"/>
  <c r="G33" i="21" a="1"/>
  <c r="G33" i="21" s="1"/>
  <c r="C33" i="21" a="1"/>
  <c r="C33" i="21" s="1"/>
  <c r="O32" i="21" a="1"/>
  <c r="O32" i="21" s="1"/>
  <c r="L32" i="21" a="1"/>
  <c r="L32" i="21" s="1"/>
  <c r="I32" i="21" a="1"/>
  <c r="I32" i="21" s="1"/>
  <c r="N32" i="21" a="1"/>
  <c r="N32" i="21" s="1"/>
  <c r="K32" i="21" a="1"/>
  <c r="K32" i="21" s="1"/>
  <c r="H32" i="21" a="1"/>
  <c r="H32" i="21" s="1"/>
  <c r="F32" i="21" a="1"/>
  <c r="F32" i="21" s="1"/>
  <c r="E32" i="21" a="1"/>
  <c r="E32" i="21" s="1"/>
  <c r="D32" i="21" a="1"/>
  <c r="D32" i="21" s="1"/>
  <c r="M32" i="21" a="1"/>
  <c r="M32" i="21" s="1"/>
  <c r="J32" i="21" a="1"/>
  <c r="J32" i="21" s="1"/>
  <c r="G32" i="21" a="1"/>
  <c r="G32" i="21" s="1"/>
  <c r="C32" i="21" a="1"/>
  <c r="C32" i="21" s="1"/>
  <c r="O31" i="21" a="1"/>
  <c r="O31" i="21" s="1"/>
  <c r="L31" i="21" a="1"/>
  <c r="L31" i="21" s="1"/>
  <c r="I31" i="21" a="1"/>
  <c r="I31" i="21" s="1"/>
  <c r="N31" i="21" a="1"/>
  <c r="N31" i="21" s="1"/>
  <c r="K31" i="21" a="1"/>
  <c r="K31" i="21" s="1"/>
  <c r="H31" i="21" a="1"/>
  <c r="H31" i="21" s="1"/>
  <c r="F31" i="21" a="1"/>
  <c r="F31" i="21" s="1"/>
  <c r="E31" i="21" a="1"/>
  <c r="E31" i="21" s="1"/>
  <c r="D31" i="21" a="1"/>
  <c r="D31" i="21" s="1"/>
  <c r="M31" i="21" a="1"/>
  <c r="M31" i="21" s="1"/>
  <c r="J31" i="21" a="1"/>
  <c r="J31" i="21" s="1"/>
  <c r="G31" i="21" a="1"/>
  <c r="G31" i="21" s="1"/>
  <c r="C31" i="21" a="1"/>
  <c r="C31" i="21" s="1"/>
  <c r="O30" i="21" a="1"/>
  <c r="O30" i="21" s="1"/>
  <c r="L30" i="21" a="1"/>
  <c r="L30" i="21" s="1"/>
  <c r="I30" i="21" a="1"/>
  <c r="I30" i="21" s="1"/>
  <c r="N30" i="21" a="1"/>
  <c r="N30" i="21" s="1"/>
  <c r="K30" i="21" a="1"/>
  <c r="K30" i="21" s="1"/>
  <c r="H30" i="21" a="1"/>
  <c r="H30" i="21" s="1"/>
  <c r="F30" i="21" a="1"/>
  <c r="F30" i="21" s="1"/>
  <c r="E30" i="21" a="1"/>
  <c r="E30" i="21" s="1"/>
  <c r="D30" i="21" a="1"/>
  <c r="D30" i="21" s="1"/>
  <c r="M30" i="21" a="1"/>
  <c r="M30" i="21" s="1"/>
  <c r="J30" i="21" a="1"/>
  <c r="J30" i="21" s="1"/>
  <c r="G30" i="21" a="1"/>
  <c r="G30" i="21" s="1"/>
  <c r="C30" i="21" a="1"/>
  <c r="C30" i="21" s="1"/>
  <c r="O29" i="21" a="1"/>
  <c r="O29" i="21" s="1"/>
  <c r="L29" i="21" a="1"/>
  <c r="L29" i="21" s="1"/>
  <c r="I29" i="21" a="1"/>
  <c r="I29" i="21" s="1"/>
  <c r="N29" i="21" a="1"/>
  <c r="N29" i="21" s="1"/>
  <c r="K29" i="21" a="1"/>
  <c r="K29" i="21" s="1"/>
  <c r="H29" i="21" a="1"/>
  <c r="H29" i="21" s="1"/>
  <c r="F29" i="21" a="1"/>
  <c r="F29" i="21" s="1"/>
  <c r="E29" i="21" a="1"/>
  <c r="E29" i="21" s="1"/>
  <c r="D29" i="21" a="1"/>
  <c r="D29" i="21" s="1"/>
  <c r="M29" i="21" a="1"/>
  <c r="M29" i="21" s="1"/>
  <c r="J29" i="21" a="1"/>
  <c r="J29" i="21" s="1"/>
  <c r="G29" i="21" a="1"/>
  <c r="G29" i="21" s="1"/>
  <c r="C29" i="21" a="1"/>
  <c r="C29" i="21" s="1"/>
  <c r="O28" i="21" a="1"/>
  <c r="O28" i="21" s="1"/>
  <c r="L28" i="21" a="1"/>
  <c r="L28" i="21" s="1"/>
  <c r="I28" i="21" a="1"/>
  <c r="I28" i="21" s="1"/>
  <c r="N28" i="21" a="1"/>
  <c r="N28" i="21" s="1"/>
  <c r="K28" i="21" a="1"/>
  <c r="K28" i="21" s="1"/>
  <c r="H28" i="21" a="1"/>
  <c r="H28" i="21" s="1"/>
  <c r="F28" i="21" a="1"/>
  <c r="F28" i="21" s="1"/>
  <c r="E28" i="21" a="1"/>
  <c r="E28" i="21" s="1"/>
  <c r="D28" i="21" a="1"/>
  <c r="D28" i="21" s="1"/>
  <c r="M28" i="21" a="1"/>
  <c r="M28" i="21" s="1"/>
  <c r="J28" i="21" a="1"/>
  <c r="J28" i="21" s="1"/>
  <c r="G28" i="21" a="1"/>
  <c r="G28" i="21" s="1"/>
  <c r="C28" i="21" a="1"/>
  <c r="C28" i="21" s="1"/>
  <c r="O27" i="21" a="1"/>
  <c r="O27" i="21" s="1"/>
  <c r="L27" i="21" a="1"/>
  <c r="L27" i="21" s="1"/>
  <c r="I27" i="21" a="1"/>
  <c r="I27" i="21" s="1"/>
  <c r="N27" i="21" a="1"/>
  <c r="N27" i="21" s="1"/>
  <c r="K27" i="21" a="1"/>
  <c r="K27" i="21" s="1"/>
  <c r="H27" i="21" a="1"/>
  <c r="H27" i="21" s="1"/>
  <c r="F27" i="21" a="1"/>
  <c r="F27" i="21" s="1"/>
  <c r="E27" i="21" a="1"/>
  <c r="E27" i="21" s="1"/>
  <c r="D27" i="21" a="1"/>
  <c r="D27" i="21" s="1"/>
  <c r="M27" i="21" a="1"/>
  <c r="M27" i="21" s="1"/>
  <c r="J27" i="21" a="1"/>
  <c r="J27" i="21" s="1"/>
  <c r="G27" i="21" a="1"/>
  <c r="G27" i="21" s="1"/>
  <c r="C27" i="21" a="1"/>
  <c r="C27" i="21" s="1"/>
  <c r="O26" i="21" a="1"/>
  <c r="O26" i="21" s="1"/>
  <c r="L26" i="21" a="1"/>
  <c r="L26" i="21" s="1"/>
  <c r="I26" i="21" a="1"/>
  <c r="I26" i="21" s="1"/>
  <c r="N26" i="21" a="1"/>
  <c r="N26" i="21" s="1"/>
  <c r="K26" i="21" a="1"/>
  <c r="K26" i="21" s="1"/>
  <c r="H26" i="21" a="1"/>
  <c r="H26" i="21" s="1"/>
  <c r="F26" i="21" a="1"/>
  <c r="F26" i="21" s="1"/>
  <c r="E26" i="21" a="1"/>
  <c r="E26" i="21" s="1"/>
  <c r="D26" i="21" a="1"/>
  <c r="D26" i="21" s="1"/>
  <c r="M26" i="21" a="1"/>
  <c r="M26" i="21" s="1"/>
  <c r="J26" i="21" a="1"/>
  <c r="J26" i="21" s="1"/>
  <c r="G26" i="21" a="1"/>
  <c r="G26" i="21" s="1"/>
  <c r="C26" i="21" a="1"/>
  <c r="C26" i="21" s="1"/>
  <c r="O25" i="21" a="1"/>
  <c r="O25" i="21" s="1"/>
  <c r="L25" i="21" a="1"/>
  <c r="L25" i="21" s="1"/>
  <c r="I25" i="21" a="1"/>
  <c r="I25" i="21" s="1"/>
  <c r="N25" i="21" a="1"/>
  <c r="N25" i="21" s="1"/>
  <c r="K25" i="21" a="1"/>
  <c r="K25" i="21" s="1"/>
  <c r="H25" i="21" a="1"/>
  <c r="H25" i="21" s="1"/>
  <c r="F25" i="21" a="1"/>
  <c r="F25" i="21" s="1"/>
  <c r="E25" i="21" a="1"/>
  <c r="E25" i="21" s="1"/>
  <c r="D25" i="21" a="1"/>
  <c r="D25" i="21" s="1"/>
  <c r="M25" i="21" a="1"/>
  <c r="M25" i="21" s="1"/>
  <c r="J25" i="21" a="1"/>
  <c r="J25" i="21" s="1"/>
  <c r="G25" i="21" a="1"/>
  <c r="G25" i="21" s="1"/>
  <c r="C25" i="21" a="1"/>
  <c r="C25" i="21" s="1"/>
  <c r="O24" i="21" a="1"/>
  <c r="O24" i="21" s="1"/>
  <c r="L24" i="21" a="1"/>
  <c r="L24" i="21" s="1"/>
  <c r="I24" i="21" a="1"/>
  <c r="I24" i="21" s="1"/>
  <c r="N24" i="21" a="1"/>
  <c r="N24" i="21" s="1"/>
  <c r="K24" i="21" a="1"/>
  <c r="K24" i="21" s="1"/>
  <c r="H24" i="21" a="1"/>
  <c r="H24" i="21" s="1"/>
  <c r="F24" i="21" a="1"/>
  <c r="F24" i="21" s="1"/>
  <c r="E24" i="21" a="1"/>
  <c r="E24" i="21" s="1"/>
  <c r="D24" i="21" a="1"/>
  <c r="D24" i="21" s="1"/>
  <c r="M24" i="21" a="1"/>
  <c r="M24" i="21" s="1"/>
  <c r="J24" i="21" a="1"/>
  <c r="J24" i="21" s="1"/>
  <c r="G24" i="21" a="1"/>
  <c r="G24" i="21" s="1"/>
  <c r="C24" i="21" a="1"/>
  <c r="C24" i="21" s="1"/>
  <c r="O23" i="21" a="1"/>
  <c r="O23" i="21" s="1"/>
  <c r="L23" i="21" a="1"/>
  <c r="L23" i="21" s="1"/>
  <c r="I23" i="21" a="1"/>
  <c r="I23" i="21" s="1"/>
  <c r="N23" i="21" a="1"/>
  <c r="N23" i="21" s="1"/>
  <c r="K23" i="21" a="1"/>
  <c r="K23" i="21" s="1"/>
  <c r="H23" i="21" a="1"/>
  <c r="H23" i="21" s="1"/>
  <c r="F23" i="21" a="1"/>
  <c r="F23" i="21" s="1"/>
  <c r="E23" i="21" a="1"/>
  <c r="E23" i="21" s="1"/>
  <c r="D23" i="21" a="1"/>
  <c r="D23" i="21" s="1"/>
  <c r="M23" i="21" a="1"/>
  <c r="M23" i="21" s="1"/>
  <c r="J23" i="21" a="1"/>
  <c r="J23" i="21" s="1"/>
  <c r="G23" i="21" a="1"/>
  <c r="G23" i="21" s="1"/>
  <c r="C23" i="21" a="1"/>
  <c r="C23" i="21" s="1"/>
  <c r="O22" i="21" a="1"/>
  <c r="O22" i="21" s="1"/>
  <c r="L22" i="21" a="1"/>
  <c r="L22" i="21" s="1"/>
  <c r="I22" i="21" a="1"/>
  <c r="I22" i="21" s="1"/>
  <c r="N22" i="21" a="1"/>
  <c r="N22" i="21" s="1"/>
  <c r="K22" i="21" a="1"/>
  <c r="K22" i="21" s="1"/>
  <c r="H22" i="21" a="1"/>
  <c r="H22" i="21" s="1"/>
  <c r="F22" i="21" a="1"/>
  <c r="F22" i="21" s="1"/>
  <c r="E22" i="21" a="1"/>
  <c r="E22" i="21" s="1"/>
  <c r="D22" i="21" a="1"/>
  <c r="D22" i="21" s="1"/>
  <c r="M22" i="21" a="1"/>
  <c r="M22" i="21" s="1"/>
  <c r="J22" i="21" a="1"/>
  <c r="J22" i="21" s="1"/>
  <c r="G22" i="21" a="1"/>
  <c r="G22" i="21" s="1"/>
  <c r="C22" i="21" a="1"/>
  <c r="C22" i="21" s="1"/>
  <c r="O21" i="21" a="1"/>
  <c r="O21" i="21" s="1"/>
  <c r="L21" i="21" a="1"/>
  <c r="L21" i="21" s="1"/>
  <c r="I21" i="21" a="1"/>
  <c r="I21" i="21" s="1"/>
  <c r="N21" i="21" a="1"/>
  <c r="N21" i="21" s="1"/>
  <c r="K21" i="21" a="1"/>
  <c r="K21" i="21" s="1"/>
  <c r="H21" i="21" a="1"/>
  <c r="H21" i="21" s="1"/>
  <c r="F21" i="21" a="1"/>
  <c r="F21" i="21" s="1"/>
  <c r="E21" i="21" a="1"/>
  <c r="E21" i="21" s="1"/>
  <c r="D21" i="21" a="1"/>
  <c r="D21" i="21" s="1"/>
  <c r="M21" i="21" a="1"/>
  <c r="M21" i="21" s="1"/>
  <c r="J21" i="21" a="1"/>
  <c r="J21" i="21" s="1"/>
  <c r="G21" i="21" a="1"/>
  <c r="G21" i="21" s="1"/>
  <c r="C21" i="21" a="1"/>
  <c r="C21" i="21" s="1"/>
  <c r="O20" i="21" a="1"/>
  <c r="O20" i="21" s="1"/>
  <c r="L20" i="21" a="1"/>
  <c r="L20" i="21" s="1"/>
  <c r="I20" i="21" a="1"/>
  <c r="I20" i="21" s="1"/>
  <c r="N20" i="21" a="1"/>
  <c r="N20" i="21" s="1"/>
  <c r="K20" i="21" a="1"/>
  <c r="K20" i="21" s="1"/>
  <c r="H20" i="21" a="1"/>
  <c r="H20" i="21" s="1"/>
  <c r="F20" i="21" a="1"/>
  <c r="F20" i="21" s="1"/>
  <c r="E20" i="21" a="1"/>
  <c r="E20" i="21" s="1"/>
  <c r="D20" i="21" a="1"/>
  <c r="D20" i="21" s="1"/>
  <c r="M20" i="21" a="1"/>
  <c r="M20" i="21" s="1"/>
  <c r="J20" i="21" a="1"/>
  <c r="J20" i="21" s="1"/>
  <c r="G20" i="21" a="1"/>
  <c r="G20" i="21" s="1"/>
  <c r="C20" i="21" a="1"/>
  <c r="C20" i="21" s="1"/>
  <c r="O19" i="21" a="1"/>
  <c r="O19" i="21" s="1"/>
  <c r="L19" i="21" a="1"/>
  <c r="L19" i="21" s="1"/>
  <c r="I19" i="21" a="1"/>
  <c r="I19" i="21" s="1"/>
  <c r="N19" i="21" a="1"/>
  <c r="N19" i="21" s="1"/>
  <c r="K19" i="21" a="1"/>
  <c r="K19" i="21" s="1"/>
  <c r="H19" i="21" a="1"/>
  <c r="H19" i="21" s="1"/>
  <c r="F19" i="21" a="1"/>
  <c r="F19" i="21" s="1"/>
  <c r="E19" i="21" a="1"/>
  <c r="E19" i="21" s="1"/>
  <c r="D19" i="21" a="1"/>
  <c r="D19" i="21" s="1"/>
  <c r="M19" i="21" a="1"/>
  <c r="M19" i="21" s="1"/>
  <c r="J19" i="21" a="1"/>
  <c r="J19" i="21" s="1"/>
  <c r="G19" i="21" a="1"/>
  <c r="G19" i="21" s="1"/>
  <c r="C19" i="21" a="1"/>
  <c r="C19" i="21" s="1"/>
  <c r="O18" i="21" a="1"/>
  <c r="O18" i="21" s="1"/>
  <c r="L18" i="21" a="1"/>
  <c r="L18" i="21" s="1"/>
  <c r="I18" i="21" a="1"/>
  <c r="I18" i="21" s="1"/>
  <c r="N18" i="21" a="1"/>
  <c r="N18" i="21" s="1"/>
  <c r="K18" i="21" a="1"/>
  <c r="K18" i="21" s="1"/>
  <c r="H18" i="21" a="1"/>
  <c r="H18" i="21" s="1"/>
  <c r="F18" i="21" a="1"/>
  <c r="F18" i="21" s="1"/>
  <c r="E18" i="21" a="1"/>
  <c r="E18" i="21" s="1"/>
  <c r="D18" i="21" a="1"/>
  <c r="D18" i="21" s="1"/>
  <c r="M18" i="21" a="1"/>
  <c r="M18" i="21" s="1"/>
  <c r="J18" i="21" a="1"/>
  <c r="J18" i="21" s="1"/>
  <c r="G18" i="21" a="1"/>
  <c r="G18" i="21" s="1"/>
  <c r="C18" i="21" a="1"/>
  <c r="C18" i="21" s="1"/>
  <c r="O17" i="21" a="1"/>
  <c r="O17" i="21" s="1"/>
  <c r="L17" i="21" a="1"/>
  <c r="L17" i="21" s="1"/>
  <c r="I17" i="21" a="1"/>
  <c r="I17" i="21" s="1"/>
  <c r="N17" i="21" a="1"/>
  <c r="N17" i="21" s="1"/>
  <c r="K17" i="21" a="1"/>
  <c r="K17" i="21" s="1"/>
  <c r="H17" i="21" a="1"/>
  <c r="H17" i="21" s="1"/>
  <c r="F17" i="21" a="1"/>
  <c r="F17" i="21" s="1"/>
  <c r="E17" i="21" a="1"/>
  <c r="E17" i="21" s="1"/>
  <c r="D17" i="21" a="1"/>
  <c r="D17" i="21" s="1"/>
  <c r="M17" i="21" a="1"/>
  <c r="M17" i="21" s="1"/>
  <c r="J17" i="21" a="1"/>
  <c r="J17" i="21" s="1"/>
  <c r="G17" i="21" a="1"/>
  <c r="G17" i="21" s="1"/>
  <c r="C17" i="21" a="1"/>
  <c r="C17" i="21" s="1"/>
  <c r="O16" i="21" a="1"/>
  <c r="O16" i="21" s="1"/>
  <c r="L16" i="21" a="1"/>
  <c r="L16" i="21" s="1"/>
  <c r="I16" i="21" a="1"/>
  <c r="I16" i="21" s="1"/>
  <c r="N16" i="21" a="1"/>
  <c r="N16" i="21" s="1"/>
  <c r="K16" i="21" a="1"/>
  <c r="K16" i="21" s="1"/>
  <c r="H16" i="21" a="1"/>
  <c r="H16" i="21" s="1"/>
  <c r="F16" i="21" a="1"/>
  <c r="F16" i="21" s="1"/>
  <c r="E16" i="21" a="1"/>
  <c r="E16" i="21" s="1"/>
  <c r="D16" i="21" a="1"/>
  <c r="D16" i="21" s="1"/>
  <c r="M16" i="21" a="1"/>
  <c r="M16" i="21" s="1"/>
  <c r="J16" i="21" a="1"/>
  <c r="J16" i="21" s="1"/>
  <c r="G16" i="21" a="1"/>
  <c r="G16" i="21" s="1"/>
  <c r="C16" i="21" a="1"/>
  <c r="C16" i="21" s="1"/>
  <c r="O15" i="21" a="1"/>
  <c r="O15" i="21" s="1"/>
  <c r="L15" i="21" a="1"/>
  <c r="L15" i="21" s="1"/>
  <c r="I15" i="21" a="1"/>
  <c r="I15" i="21" s="1"/>
  <c r="N15" i="21" a="1"/>
  <c r="N15" i="21" s="1"/>
  <c r="K15" i="21" a="1"/>
  <c r="K15" i="21" s="1"/>
  <c r="H15" i="21" a="1"/>
  <c r="H15" i="21" s="1"/>
  <c r="F15" i="21" a="1"/>
  <c r="F15" i="21" s="1"/>
  <c r="E15" i="21" a="1"/>
  <c r="E15" i="21" s="1"/>
  <c r="D15" i="21" a="1"/>
  <c r="D15" i="21" s="1"/>
  <c r="M15" i="21" a="1"/>
  <c r="M15" i="21" s="1"/>
  <c r="J15" i="21" a="1"/>
  <c r="J15" i="21" s="1"/>
  <c r="G15" i="21" a="1"/>
  <c r="G15" i="21" s="1"/>
  <c r="C15" i="21" a="1"/>
  <c r="C15" i="21" s="1"/>
  <c r="O14" i="21" a="1"/>
  <c r="O14" i="21" s="1"/>
  <c r="L14" i="21" a="1"/>
  <c r="L14" i="21" s="1"/>
  <c r="I14" i="21" a="1"/>
  <c r="I14" i="21" s="1"/>
  <c r="N14" i="21" a="1"/>
  <c r="N14" i="21" s="1"/>
  <c r="K14" i="21" a="1"/>
  <c r="K14" i="21" s="1"/>
  <c r="H14" i="21" a="1"/>
  <c r="H14" i="21" s="1"/>
  <c r="F14" i="21" a="1"/>
  <c r="F14" i="21" s="1"/>
  <c r="E14" i="21" a="1"/>
  <c r="E14" i="21" s="1"/>
  <c r="D14" i="21" a="1"/>
  <c r="D14" i="21" s="1"/>
  <c r="M14" i="21" a="1"/>
  <c r="M14" i="21" s="1"/>
  <c r="J14" i="21" a="1"/>
  <c r="J14" i="21" s="1"/>
  <c r="G14" i="21" a="1"/>
  <c r="G14" i="21" s="1"/>
  <c r="C14" i="21" a="1"/>
  <c r="C14" i="21" s="1"/>
  <c r="O13" i="21" a="1"/>
  <c r="O13" i="21" s="1"/>
  <c r="L13" i="21" a="1"/>
  <c r="L13" i="21" s="1"/>
  <c r="I13" i="21" a="1"/>
  <c r="I13" i="21" s="1"/>
  <c r="N13" i="21" a="1"/>
  <c r="N13" i="21" s="1"/>
  <c r="K13" i="21" a="1"/>
  <c r="K13" i="21" s="1"/>
  <c r="H13" i="21" a="1"/>
  <c r="H13" i="21" s="1"/>
  <c r="F13" i="21" a="1"/>
  <c r="F13" i="21" s="1"/>
  <c r="E13" i="21" a="1"/>
  <c r="E13" i="21" s="1"/>
  <c r="D13" i="21" a="1"/>
  <c r="D13" i="21" s="1"/>
  <c r="M13" i="21" a="1"/>
  <c r="M13" i="21" s="1"/>
  <c r="J13" i="21" a="1"/>
  <c r="J13" i="21" s="1"/>
  <c r="G13" i="21" a="1"/>
  <c r="G13" i="21" s="1"/>
  <c r="C13" i="21" a="1"/>
  <c r="C13" i="21" s="1"/>
  <c r="O12" i="21" a="1"/>
  <c r="O12" i="21" s="1"/>
  <c r="L12" i="21" a="1"/>
  <c r="L12" i="21" s="1"/>
  <c r="I12" i="21" a="1"/>
  <c r="I12" i="21" s="1"/>
  <c r="N12" i="21" a="1"/>
  <c r="N12" i="21" s="1"/>
  <c r="K12" i="21" a="1"/>
  <c r="K12" i="21" s="1"/>
  <c r="H12" i="21" a="1"/>
  <c r="H12" i="21" s="1"/>
  <c r="F12" i="21" a="1"/>
  <c r="F12" i="21" s="1"/>
  <c r="E12" i="21" a="1"/>
  <c r="E12" i="21" s="1"/>
  <c r="D12" i="21" a="1"/>
  <c r="D12" i="21" s="1"/>
  <c r="M12" i="21" a="1"/>
  <c r="M12" i="21" s="1"/>
  <c r="J12" i="21" a="1"/>
  <c r="J12" i="21" s="1"/>
  <c r="G12" i="21" a="1"/>
  <c r="G12" i="21" s="1"/>
  <c r="C12" i="21" a="1"/>
  <c r="C12" i="21" s="1"/>
  <c r="O11" i="21" a="1"/>
  <c r="O11" i="21" s="1"/>
  <c r="L11" i="21" a="1"/>
  <c r="L11" i="21" s="1"/>
  <c r="I11" i="21" a="1"/>
  <c r="I11" i="21" s="1"/>
  <c r="N11" i="21" a="1"/>
  <c r="N11" i="21" s="1"/>
  <c r="K11" i="21" a="1"/>
  <c r="K11" i="21" s="1"/>
  <c r="H11" i="21" a="1"/>
  <c r="H11" i="21" s="1"/>
  <c r="F11" i="21" a="1"/>
  <c r="F11" i="21" s="1"/>
  <c r="E11" i="21" a="1"/>
  <c r="E11" i="21" s="1"/>
  <c r="D11" i="21" a="1"/>
  <c r="D11" i="21" s="1"/>
  <c r="M11" i="21" a="1"/>
  <c r="M11" i="21" s="1"/>
  <c r="J11" i="21" a="1"/>
  <c r="J11" i="21" s="1"/>
  <c r="G11" i="21" a="1"/>
  <c r="G11" i="21" s="1"/>
  <c r="C11" i="21" a="1"/>
  <c r="C11" i="21" s="1"/>
  <c r="O10" i="21" a="1"/>
  <c r="O10" i="21" s="1"/>
  <c r="L10" i="21" a="1"/>
  <c r="L10" i="21" s="1"/>
  <c r="I10" i="21" a="1"/>
  <c r="I10" i="21" s="1"/>
  <c r="N10" i="21" a="1"/>
  <c r="N10" i="21" s="1"/>
  <c r="K10" i="21" a="1"/>
  <c r="K10" i="21" s="1"/>
  <c r="H10" i="21" a="1"/>
  <c r="H10" i="21" s="1"/>
  <c r="F10" i="21" a="1"/>
  <c r="F10" i="21" s="1"/>
  <c r="E10" i="21" a="1"/>
  <c r="E10" i="21" s="1"/>
  <c r="D10" i="21" a="1"/>
  <c r="D10" i="21" s="1"/>
  <c r="M10" i="21" a="1"/>
  <c r="M10" i="21" s="1"/>
  <c r="J10" i="21" a="1"/>
  <c r="J10" i="21" s="1"/>
  <c r="G10" i="21" a="1"/>
  <c r="G10" i="21" s="1"/>
  <c r="C10" i="21" a="1"/>
  <c r="C10" i="21" s="1"/>
  <c r="I9" i="21" a="1"/>
  <c r="I9" i="21" s="1"/>
  <c r="K9" i="21" a="1"/>
  <c r="K9" i="21" s="1"/>
  <c r="E9" i="21" a="1"/>
  <c r="E9" i="21" s="1"/>
  <c r="D9" i="21" a="1"/>
  <c r="D9" i="21" s="1"/>
  <c r="G9" i="21" a="1"/>
  <c r="G9" i="21" s="1"/>
  <c r="C9" i="21" a="1"/>
  <c r="C9" i="21" s="1"/>
  <c r="O8" i="21" a="1"/>
  <c r="O8" i="21" s="1"/>
  <c r="L8" i="21" a="1"/>
  <c r="L8" i="21" s="1"/>
  <c r="I8" i="21" a="1"/>
  <c r="I8" i="21" s="1"/>
  <c r="N8" i="21" a="1"/>
  <c r="N8" i="21" s="1"/>
  <c r="K8" i="21" a="1"/>
  <c r="K8" i="21" s="1"/>
  <c r="H8" i="21" a="1"/>
  <c r="H8" i="21" s="1"/>
  <c r="F8" i="21" a="1"/>
  <c r="F8" i="21" s="1"/>
  <c r="E8" i="21" a="1"/>
  <c r="E8" i="21" s="1"/>
  <c r="D8" i="21" a="1"/>
  <c r="D8" i="21" s="1"/>
  <c r="M8" i="21" a="1"/>
  <c r="M8" i="21" s="1"/>
  <c r="J8" i="21" a="1"/>
  <c r="J8" i="21" s="1"/>
  <c r="G8" i="21" a="1"/>
  <c r="G8" i="21" s="1"/>
  <c r="C8" i="21" a="1"/>
  <c r="C8" i="21" s="1"/>
  <c r="O7" i="21" a="1"/>
  <c r="O7" i="21" s="1"/>
  <c r="L7" i="21" a="1"/>
  <c r="L7" i="21" s="1"/>
  <c r="I7" i="21" a="1"/>
  <c r="I7" i="21" s="1"/>
  <c r="N7" i="21" a="1"/>
  <c r="N7" i="21" s="1"/>
  <c r="K7" i="21" a="1"/>
  <c r="K7" i="21" s="1"/>
  <c r="H7" i="21" a="1"/>
  <c r="H7" i="21" s="1"/>
  <c r="F7" i="21" a="1"/>
  <c r="F7" i="21" s="1"/>
  <c r="E7" i="21" a="1"/>
  <c r="E7" i="21" s="1"/>
  <c r="M7" i="21" a="1"/>
  <c r="M7" i="21" s="1"/>
  <c r="J7" i="21" a="1"/>
  <c r="J7" i="21" s="1"/>
  <c r="G7" i="21" a="1"/>
  <c r="G7" i="21" s="1"/>
  <c r="C7" i="21" a="1"/>
  <c r="C7" i="21" s="1"/>
  <c r="O5" i="21" a="1"/>
  <c r="O5" i="21" s="1"/>
  <c r="L5" i="21" a="1"/>
  <c r="L5" i="21" s="1"/>
  <c r="I5" i="21" a="1"/>
  <c r="I5" i="21" s="1"/>
  <c r="N5" i="21" a="1"/>
  <c r="N5" i="21" s="1"/>
  <c r="K5" i="21" a="1"/>
  <c r="K5" i="21" s="1"/>
  <c r="H5" i="21" a="1"/>
  <c r="H5" i="21" s="1"/>
  <c r="F5" i="21" a="1"/>
  <c r="F5" i="21" s="1"/>
  <c r="E5" i="21" a="1"/>
  <c r="E5" i="21" s="1"/>
  <c r="D5" i="21" a="1"/>
  <c r="D5" i="21" s="1"/>
  <c r="M5" i="21" a="1"/>
  <c r="M5" i="21" s="1"/>
  <c r="J5" i="21" a="1"/>
  <c r="J5" i="21" s="1"/>
  <c r="G5" i="21" a="1"/>
  <c r="G5" i="21" s="1"/>
  <c r="C5" i="21" a="1"/>
  <c r="C5" i="21" s="1"/>
  <c r="O4" i="21" a="1"/>
  <c r="O4" i="21" s="1"/>
  <c r="L4" i="21" a="1"/>
  <c r="L4" i="21" s="1"/>
  <c r="I4" i="21" a="1"/>
  <c r="I4" i="21" s="1"/>
  <c r="N4" i="21" a="1"/>
  <c r="N4" i="21" s="1"/>
  <c r="K4" i="21" a="1"/>
  <c r="K4" i="21" s="1"/>
  <c r="H4" i="21" a="1"/>
  <c r="H4" i="21" s="1"/>
  <c r="F4" i="21" a="1"/>
  <c r="F4" i="21" s="1"/>
  <c r="E4" i="21" a="1"/>
  <c r="E4" i="21" s="1"/>
  <c r="D4" i="21" a="1"/>
  <c r="D4" i="21" s="1"/>
  <c r="M4" i="21" a="1"/>
  <c r="M4" i="21" s="1"/>
  <c r="J4" i="21" a="1"/>
  <c r="J4" i="21" s="1"/>
  <c r="G4" i="21" a="1"/>
  <c r="G4" i="21" s="1"/>
  <c r="C4" i="21" a="1"/>
  <c r="C4" i="21" s="1"/>
  <c r="O3" i="21" a="1"/>
  <c r="O3" i="21" s="1"/>
  <c r="L3" i="21" a="1"/>
  <c r="L3" i="21" s="1"/>
  <c r="I3" i="21" a="1"/>
  <c r="I3" i="21" s="1"/>
  <c r="N3" i="21" a="1"/>
  <c r="N3" i="21" s="1"/>
  <c r="K3" i="21" a="1"/>
  <c r="K3" i="21" s="1"/>
  <c r="H3" i="21" a="1"/>
  <c r="H3" i="21" s="1"/>
  <c r="F3" i="21" a="1"/>
  <c r="F3" i="21" s="1"/>
  <c r="E3" i="21" a="1"/>
  <c r="E3" i="21" s="1"/>
  <c r="D3" i="21" a="1"/>
  <c r="D3" i="21" s="1"/>
  <c r="M3" i="21" a="1"/>
  <c r="M3" i="21" s="1"/>
  <c r="J3" i="21" a="1"/>
  <c r="J3" i="21" s="1"/>
  <c r="G3" i="21" a="1"/>
  <c r="G3" i="21" s="1"/>
  <c r="C3" i="21" a="1"/>
  <c r="C3" i="21" s="1"/>
  <c r="G3" i="17" a="1"/>
  <c r="G3" i="17" s="1"/>
  <c r="G4" i="17" a="1"/>
  <c r="G4" i="17" s="1"/>
  <c r="G5" i="17" a="1"/>
  <c r="G5" i="17" s="1"/>
  <c r="G6" i="17" a="1"/>
  <c r="G6" i="17" s="1"/>
  <c r="G7" i="17" a="1"/>
  <c r="G7" i="17" s="1"/>
  <c r="G8" i="17" a="1"/>
  <c r="G8" i="17" s="1"/>
  <c r="G9" i="17" a="1"/>
  <c r="G9" i="17" s="1"/>
  <c r="G10" i="17" a="1"/>
  <c r="G10" i="17" s="1"/>
  <c r="G11" i="17" a="1"/>
  <c r="G11" i="17" s="1"/>
  <c r="G12" i="17" a="1"/>
  <c r="G12" i="17" s="1"/>
  <c r="G13" i="17" a="1"/>
  <c r="G13" i="17" s="1"/>
  <c r="G14" i="17" a="1"/>
  <c r="G14" i="17" s="1"/>
  <c r="G15" i="17" a="1"/>
  <c r="G15" i="17" s="1"/>
  <c r="G16" i="17" a="1"/>
  <c r="G16" i="17" s="1"/>
  <c r="G17" i="17" a="1"/>
  <c r="G17" i="17" s="1"/>
  <c r="G18" i="17" a="1"/>
  <c r="G18" i="17" s="1"/>
  <c r="G19" i="17" a="1"/>
  <c r="G19" i="17" s="1"/>
  <c r="G20" i="17" a="1"/>
  <c r="G20" i="17" s="1"/>
  <c r="G21" i="17" a="1"/>
  <c r="G21" i="17" s="1"/>
  <c r="G22" i="17" a="1"/>
  <c r="G22" i="17" s="1"/>
  <c r="G23" i="17" a="1"/>
  <c r="G23" i="17" s="1"/>
  <c r="G24" i="17" a="1"/>
  <c r="G24" i="17" s="1"/>
  <c r="G25" i="17" a="1"/>
  <c r="G25" i="17" s="1"/>
  <c r="G26" i="17" a="1"/>
  <c r="G26" i="17" s="1"/>
  <c r="G27" i="17" a="1"/>
  <c r="G27" i="17" s="1"/>
  <c r="G28" i="17" a="1"/>
  <c r="G28" i="17" s="1"/>
  <c r="G29" i="17" a="1"/>
  <c r="G29" i="17" s="1"/>
  <c r="G30" i="17" a="1"/>
  <c r="G30" i="17" s="1"/>
  <c r="G31" i="17" a="1"/>
  <c r="G31" i="17" s="1"/>
  <c r="G32" i="17" a="1"/>
  <c r="G32" i="17" s="1"/>
  <c r="G33" i="17" a="1"/>
  <c r="G33" i="17" s="1"/>
  <c r="G34" i="17" a="1"/>
  <c r="G34" i="17" s="1"/>
  <c r="G35" i="17" a="1"/>
  <c r="G35" i="17" s="1"/>
  <c r="G36" i="17" a="1"/>
  <c r="G36" i="17" s="1"/>
  <c r="G37" i="17" a="1"/>
  <c r="G37" i="17" s="1"/>
  <c r="G38" i="17" a="1"/>
  <c r="G38" i="17" s="1"/>
  <c r="G39" i="17" a="1"/>
  <c r="G39" i="17" s="1"/>
  <c r="G40" i="17" a="1"/>
  <c r="G40" i="17" s="1"/>
  <c r="G41" i="17" a="1"/>
  <c r="G41" i="17" s="1"/>
  <c r="G42" i="17" a="1"/>
  <c r="G42" i="17" s="1"/>
  <c r="G43" i="17" a="1"/>
  <c r="G43" i="17" s="1"/>
  <c r="G44" i="17" a="1"/>
  <c r="G44" i="17" s="1"/>
  <c r="G45" i="17" a="1"/>
  <c r="G45" i="17" s="1"/>
  <c r="G46" i="17" a="1"/>
  <c r="G46" i="17" s="1"/>
  <c r="G47" i="17" a="1"/>
  <c r="G47" i="17" s="1"/>
  <c r="G48" i="17" a="1"/>
  <c r="G48" i="17" s="1"/>
  <c r="G49" i="17" a="1"/>
  <c r="G49" i="17" s="1"/>
  <c r="G50" i="17" a="1"/>
  <c r="G50" i="17" s="1"/>
  <c r="G51" i="17" a="1"/>
  <c r="G51" i="17" s="1"/>
  <c r="G52" i="17" a="1"/>
  <c r="G52" i="17" s="1"/>
  <c r="G53" i="17" a="1"/>
  <c r="G53" i="17" s="1"/>
  <c r="G54" i="17" a="1"/>
  <c r="G54" i="17" s="1"/>
  <c r="G55" i="17" a="1"/>
  <c r="G55" i="17" s="1"/>
  <c r="G56" i="17" a="1"/>
  <c r="G56" i="17" s="1"/>
  <c r="G57" i="17" a="1"/>
  <c r="G57" i="17" s="1"/>
  <c r="G58" i="17" a="1"/>
  <c r="G58" i="17" s="1"/>
  <c r="G59" i="17" a="1"/>
  <c r="G59" i="17" s="1"/>
  <c r="G60" i="17" a="1"/>
  <c r="G60" i="17" s="1"/>
  <c r="G61" i="17" a="1"/>
  <c r="G61" i="17" s="1"/>
  <c r="G62" i="17" a="1"/>
  <c r="G62" i="17" s="1"/>
  <c r="G63" i="17" a="1"/>
  <c r="G63" i="17" s="1"/>
  <c r="G2" i="17" a="1"/>
  <c r="G2" i="17" s="1"/>
  <c r="W30" i="16" a="1"/>
  <c r="W30" i="16" s="1"/>
  <c r="V30" i="16" a="1"/>
  <c r="V30" i="16" s="1"/>
  <c r="U30" i="16" a="1"/>
  <c r="U30" i="16" s="1"/>
  <c r="T30" i="16" a="1"/>
  <c r="T30" i="16" s="1"/>
  <c r="S30" i="16" a="1"/>
  <c r="S30" i="16" s="1"/>
  <c r="R30" i="16" a="1"/>
  <c r="R30" i="16" s="1"/>
  <c r="J30" i="16" a="1"/>
  <c r="J30" i="16" s="1"/>
  <c r="H30" i="16" a="1"/>
  <c r="H30" i="16" s="1"/>
  <c r="F30" i="16" a="1"/>
  <c r="F30" i="16" s="1"/>
  <c r="P30" i="16" a="1"/>
  <c r="P30" i="16" s="1"/>
  <c r="N30" i="16" a="1"/>
  <c r="N30" i="16" s="1"/>
  <c r="L30" i="16" a="1"/>
  <c r="L30" i="16" s="1"/>
  <c r="D30" i="16" a="1"/>
  <c r="D30" i="16" s="1"/>
  <c r="C30" i="16" a="1"/>
  <c r="C30" i="16" s="1"/>
  <c r="W29" i="16" a="1"/>
  <c r="W29" i="16" s="1"/>
  <c r="V29" i="16" a="1"/>
  <c r="V29" i="16" s="1"/>
  <c r="U29" i="16" a="1"/>
  <c r="U29" i="16" s="1"/>
  <c r="T29" i="16" a="1"/>
  <c r="T29" i="16" s="1"/>
  <c r="S29" i="16" a="1"/>
  <c r="S29" i="16" s="1"/>
  <c r="R29" i="16" a="1"/>
  <c r="R29" i="16" s="1"/>
  <c r="J29" i="16" a="1"/>
  <c r="J29" i="16" s="1"/>
  <c r="H29" i="16" a="1"/>
  <c r="H29" i="16" s="1"/>
  <c r="F29" i="16" a="1"/>
  <c r="F29" i="16" s="1"/>
  <c r="P29" i="16" a="1"/>
  <c r="P29" i="16" s="1"/>
  <c r="N29" i="16" a="1"/>
  <c r="N29" i="16" s="1"/>
  <c r="L29" i="16" a="1"/>
  <c r="L29" i="16" s="1"/>
  <c r="D29" i="16" a="1"/>
  <c r="D29" i="16" s="1"/>
  <c r="C29" i="16" a="1"/>
  <c r="C29" i="16" s="1"/>
  <c r="W28" i="16" a="1"/>
  <c r="W28" i="16" s="1"/>
  <c r="V28" i="16" a="1"/>
  <c r="V28" i="16" s="1"/>
  <c r="U28" i="16" a="1"/>
  <c r="U28" i="16" s="1"/>
  <c r="T28" i="16" a="1"/>
  <c r="T28" i="16" s="1"/>
  <c r="S28" i="16" a="1"/>
  <c r="S28" i="16" s="1"/>
  <c r="R28" i="16" a="1"/>
  <c r="R28" i="16" s="1"/>
  <c r="J28" i="16" a="1"/>
  <c r="J28" i="16" s="1"/>
  <c r="H28" i="16" a="1"/>
  <c r="H28" i="16" s="1"/>
  <c r="F28" i="16" a="1"/>
  <c r="F28" i="16" s="1"/>
  <c r="P28" i="16" a="1"/>
  <c r="P28" i="16" s="1"/>
  <c r="N28" i="16" a="1"/>
  <c r="N28" i="16" s="1"/>
  <c r="L28" i="16" a="1"/>
  <c r="L28" i="16" s="1"/>
  <c r="D28" i="16" a="1"/>
  <c r="D28" i="16" s="1"/>
  <c r="C28" i="16" a="1"/>
  <c r="C28" i="16" s="1"/>
  <c r="W27" i="16" a="1"/>
  <c r="W27" i="16" s="1"/>
  <c r="V27" i="16" a="1"/>
  <c r="V27" i="16" s="1"/>
  <c r="U27" i="16" a="1"/>
  <c r="U27" i="16" s="1"/>
  <c r="T27" i="16" a="1"/>
  <c r="T27" i="16" s="1"/>
  <c r="S27" i="16" a="1"/>
  <c r="S27" i="16" s="1"/>
  <c r="R27" i="16" a="1"/>
  <c r="R27" i="16" s="1"/>
  <c r="J27" i="16" a="1"/>
  <c r="J27" i="16" s="1"/>
  <c r="H27" i="16" a="1"/>
  <c r="H27" i="16" s="1"/>
  <c r="F27" i="16" a="1"/>
  <c r="F27" i="16" s="1"/>
  <c r="P27" i="16" a="1"/>
  <c r="P27" i="16" s="1"/>
  <c r="N27" i="16" a="1"/>
  <c r="N27" i="16" s="1"/>
  <c r="L27" i="16" a="1"/>
  <c r="L27" i="16" s="1"/>
  <c r="D27" i="16" a="1"/>
  <c r="D27" i="16" s="1"/>
  <c r="C27" i="16" a="1"/>
  <c r="C27" i="16" s="1"/>
  <c r="W26" i="16" a="1"/>
  <c r="W26" i="16" s="1"/>
  <c r="V26" i="16" a="1"/>
  <c r="V26" i="16" s="1"/>
  <c r="U26" i="16" a="1"/>
  <c r="U26" i="16" s="1"/>
  <c r="T26" i="16" a="1"/>
  <c r="T26" i="16" s="1"/>
  <c r="S26" i="16" a="1"/>
  <c r="S26" i="16" s="1"/>
  <c r="R26" i="16" a="1"/>
  <c r="R26" i="16" s="1"/>
  <c r="J26" i="16" a="1"/>
  <c r="J26" i="16" s="1"/>
  <c r="H26" i="16" a="1"/>
  <c r="H26" i="16" s="1"/>
  <c r="F26" i="16" a="1"/>
  <c r="F26" i="16" s="1"/>
  <c r="P26" i="16" a="1"/>
  <c r="P26" i="16" s="1"/>
  <c r="N26" i="16" a="1"/>
  <c r="N26" i="16" s="1"/>
  <c r="L26" i="16" a="1"/>
  <c r="L26" i="16" s="1"/>
  <c r="D26" i="16" a="1"/>
  <c r="D26" i="16" s="1"/>
  <c r="C26" i="16" a="1"/>
  <c r="C26" i="16" s="1"/>
  <c r="W25" i="16" a="1"/>
  <c r="W25" i="16" s="1"/>
  <c r="V25" i="16" a="1"/>
  <c r="V25" i="16" s="1"/>
  <c r="U25" i="16" a="1"/>
  <c r="U25" i="16" s="1"/>
  <c r="T25" i="16" a="1"/>
  <c r="T25" i="16" s="1"/>
  <c r="S25" i="16" a="1"/>
  <c r="S25" i="16" s="1"/>
  <c r="R25" i="16" a="1"/>
  <c r="R25" i="16" s="1"/>
  <c r="J25" i="16" a="1"/>
  <c r="J25" i="16" s="1"/>
  <c r="H25" i="16" a="1"/>
  <c r="H25" i="16" s="1"/>
  <c r="F25" i="16" a="1"/>
  <c r="F25" i="16" s="1"/>
  <c r="P25" i="16" a="1"/>
  <c r="P25" i="16" s="1"/>
  <c r="N25" i="16" a="1"/>
  <c r="N25" i="16" s="1"/>
  <c r="L25" i="16" a="1"/>
  <c r="L25" i="16" s="1"/>
  <c r="D25" i="16" a="1"/>
  <c r="D25" i="16" s="1"/>
  <c r="C25" i="16" a="1"/>
  <c r="C25" i="16" s="1"/>
  <c r="W24" i="16" a="1"/>
  <c r="W24" i="16" s="1"/>
  <c r="V24" i="16" a="1"/>
  <c r="V24" i="16" s="1"/>
  <c r="U24" i="16" a="1"/>
  <c r="U24" i="16" s="1"/>
  <c r="T24" i="16" a="1"/>
  <c r="T24" i="16" s="1"/>
  <c r="S24" i="16" a="1"/>
  <c r="S24" i="16" s="1"/>
  <c r="R24" i="16" a="1"/>
  <c r="R24" i="16" s="1"/>
  <c r="J24" i="16" a="1"/>
  <c r="J24" i="16" s="1"/>
  <c r="H24" i="16" a="1"/>
  <c r="H24" i="16" s="1"/>
  <c r="F24" i="16" a="1"/>
  <c r="F24" i="16" s="1"/>
  <c r="P24" i="16" a="1"/>
  <c r="P24" i="16" s="1"/>
  <c r="N24" i="16" a="1"/>
  <c r="N24" i="16" s="1"/>
  <c r="L24" i="16" a="1"/>
  <c r="L24" i="16" s="1"/>
  <c r="D24" i="16" a="1"/>
  <c r="D24" i="16" s="1"/>
  <c r="C24" i="16" a="1"/>
  <c r="C24" i="16" s="1"/>
  <c r="W23" i="16" a="1"/>
  <c r="W23" i="16" s="1"/>
  <c r="V23" i="16" a="1"/>
  <c r="V23" i="16" s="1"/>
  <c r="U23" i="16" a="1"/>
  <c r="U23" i="16" s="1"/>
  <c r="T23" i="16" a="1"/>
  <c r="T23" i="16" s="1"/>
  <c r="S23" i="16" a="1"/>
  <c r="S23" i="16" s="1"/>
  <c r="R23" i="16" a="1"/>
  <c r="R23" i="16" s="1"/>
  <c r="J23" i="16" a="1"/>
  <c r="J23" i="16" s="1"/>
  <c r="H23" i="16" a="1"/>
  <c r="H23" i="16" s="1"/>
  <c r="F23" i="16" a="1"/>
  <c r="F23" i="16" s="1"/>
  <c r="P23" i="16" a="1"/>
  <c r="P23" i="16" s="1"/>
  <c r="N23" i="16" a="1"/>
  <c r="N23" i="16" s="1"/>
  <c r="L23" i="16" a="1"/>
  <c r="L23" i="16" s="1"/>
  <c r="D23" i="16" a="1"/>
  <c r="D23" i="16" s="1"/>
  <c r="C23" i="16" a="1"/>
  <c r="C23" i="16" s="1"/>
  <c r="AF8" i="2" a="1"/>
  <c r="AF8" i="2" s="1"/>
  <c r="AF9" i="2" a="1"/>
  <c r="AF9" i="2" s="1"/>
  <c r="AF10" i="2" a="1"/>
  <c r="AF10" i="2" s="1"/>
  <c r="AF11" i="2" a="1"/>
  <c r="AF11" i="2" s="1"/>
  <c r="AF12" i="2" a="1"/>
  <c r="AF12" i="2" s="1"/>
  <c r="AF13" i="2" a="1"/>
  <c r="AF13" i="2" s="1"/>
  <c r="AF14" i="2" a="1"/>
  <c r="AF14" i="2" s="1"/>
  <c r="AF15" i="2" a="1"/>
  <c r="AF15" i="2" s="1"/>
  <c r="AF16" i="2" a="1"/>
  <c r="AF16" i="2" s="1"/>
  <c r="AF17" i="2" a="1"/>
  <c r="AF17" i="2" s="1"/>
  <c r="AF18" i="2" a="1"/>
  <c r="AF18" i="2" s="1"/>
  <c r="AF19" i="2" a="1"/>
  <c r="AF19" i="2" s="1"/>
  <c r="AF20" i="2" a="1"/>
  <c r="AF20" i="2" s="1"/>
  <c r="AG2" i="2" a="1"/>
  <c r="AG2" i="2" s="1"/>
  <c r="AG3" i="2" a="1"/>
  <c r="AG3" i="2" s="1"/>
  <c r="AG4" i="2" a="1"/>
  <c r="AG4" i="2" s="1"/>
  <c r="AG5" i="2" a="1"/>
  <c r="AG5" i="2" s="1"/>
  <c r="AG6" i="2" a="1"/>
  <c r="AG6" i="2" s="1"/>
  <c r="AG7" i="2" a="1"/>
  <c r="AG7" i="2" s="1"/>
  <c r="AG8" i="2" a="1"/>
  <c r="AG8" i="2" s="1"/>
  <c r="AG9" i="2" a="1"/>
  <c r="AG9" i="2" s="1"/>
  <c r="AG10" i="2" a="1"/>
  <c r="AG10" i="2" s="1"/>
  <c r="AG11" i="2" a="1"/>
  <c r="AG11" i="2" s="1"/>
  <c r="AG12" i="2" a="1"/>
  <c r="AG12" i="2" s="1"/>
  <c r="AG13" i="2" a="1"/>
  <c r="AG13" i="2" s="1"/>
  <c r="AG14" i="2" a="1"/>
  <c r="AG14" i="2" s="1"/>
  <c r="AG15" i="2" a="1"/>
  <c r="AG15" i="2" s="1"/>
  <c r="AG16" i="2" a="1"/>
  <c r="AG16" i="2" s="1"/>
  <c r="AG17" i="2" a="1"/>
  <c r="AG17" i="2" s="1"/>
  <c r="AG18" i="2" a="1"/>
  <c r="AG18" i="2" s="1"/>
  <c r="AG19" i="2" a="1"/>
  <c r="AG19" i="2" s="1"/>
  <c r="AG20" i="2" a="1"/>
  <c r="AG20" i="2" s="1"/>
  <c r="Y34" i="17" a="1"/>
  <c r="Y34" i="17" s="1"/>
  <c r="Y37" i="17" s="1" a="1"/>
  <c r="Y37" i="17" s="1"/>
  <c r="Y22" i="17" a="1"/>
  <c r="Y22" i="17" s="1"/>
  <c r="W17" i="16" a="1"/>
  <c r="W17" i="16" s="1"/>
  <c r="V17" i="16" a="1"/>
  <c r="V17" i="16" s="1"/>
  <c r="U17" i="16" a="1"/>
  <c r="U17" i="16" s="1"/>
  <c r="T17" i="16" a="1"/>
  <c r="T17" i="16" s="1"/>
  <c r="S17" i="16" a="1"/>
  <c r="S17" i="16" s="1"/>
  <c r="R17" i="16" a="1"/>
  <c r="R17" i="16" s="1"/>
  <c r="J17" i="16" a="1"/>
  <c r="J17" i="16" s="1"/>
  <c r="H17" i="16" a="1"/>
  <c r="H17" i="16" s="1"/>
  <c r="F17" i="16" a="1"/>
  <c r="F17" i="16" s="1"/>
  <c r="P17" i="16" a="1"/>
  <c r="P17" i="16" s="1"/>
  <c r="N17" i="16" a="1"/>
  <c r="N17" i="16" s="1"/>
  <c r="L17" i="16" a="1"/>
  <c r="L17" i="16" s="1"/>
  <c r="D17" i="16" a="1"/>
  <c r="D17" i="16" s="1"/>
  <c r="C17" i="16" a="1"/>
  <c r="C17" i="16" s="1"/>
  <c r="AE63" i="17" a="1"/>
  <c r="AE63" i="17" s="1"/>
  <c r="AE62" i="17" a="1"/>
  <c r="AE62" i="17" s="1"/>
  <c r="AE61" i="17" a="1"/>
  <c r="AE61" i="17" s="1"/>
  <c r="AE60" i="17" a="1"/>
  <c r="AE60" i="17" s="1"/>
  <c r="AE59" i="17" a="1"/>
  <c r="AE59" i="17" s="1"/>
  <c r="AE57" i="17" a="1"/>
  <c r="AE57" i="17" s="1"/>
  <c r="AE56" i="17" a="1"/>
  <c r="AE56" i="17" s="1"/>
  <c r="AE55" i="17" a="1"/>
  <c r="AE55" i="17" s="1"/>
  <c r="AE54" i="17" a="1"/>
  <c r="AE54" i="17" s="1"/>
  <c r="AE53" i="17" a="1"/>
  <c r="AE53" i="17" s="1"/>
  <c r="AE51" i="17" a="1"/>
  <c r="AE51" i="17" s="1"/>
  <c r="AE50" i="17" a="1"/>
  <c r="AE50" i="17" s="1"/>
  <c r="AE49" i="17" a="1"/>
  <c r="AE49" i="17" s="1"/>
  <c r="AE48" i="17" a="1"/>
  <c r="AE48" i="17" s="1"/>
  <c r="AE47" i="17" a="1"/>
  <c r="AE47" i="17" s="1"/>
  <c r="AE45" i="17" a="1"/>
  <c r="AE45" i="17" s="1"/>
  <c r="AE44" i="17" a="1"/>
  <c r="AE44" i="17" s="1"/>
  <c r="AE43" i="17" a="1"/>
  <c r="AE43" i="17" s="1"/>
  <c r="AE42" i="17" a="1"/>
  <c r="AE42" i="17" s="1"/>
  <c r="AE41" i="17" a="1"/>
  <c r="AE41" i="17" s="1"/>
  <c r="AE39" i="17" a="1"/>
  <c r="AE39" i="17" s="1"/>
  <c r="AE38" i="17" a="1"/>
  <c r="AE38" i="17" s="1"/>
  <c r="AE37" i="17" a="1"/>
  <c r="AE37" i="17" s="1"/>
  <c r="AE36" i="17" a="1"/>
  <c r="AE36" i="17" s="1"/>
  <c r="AE35" i="17" a="1"/>
  <c r="AE35" i="17" s="1"/>
  <c r="AE33" i="17" a="1"/>
  <c r="AE33" i="17" s="1"/>
  <c r="AE32" i="17" a="1"/>
  <c r="AE32" i="17" s="1"/>
  <c r="AE31" i="17" a="1"/>
  <c r="AE31" i="17" s="1"/>
  <c r="AE30" i="17" a="1"/>
  <c r="AE30" i="17" s="1"/>
  <c r="AE29" i="17" a="1"/>
  <c r="AE29" i="17" s="1"/>
  <c r="AE27" i="17" a="1"/>
  <c r="AE27" i="17" s="1"/>
  <c r="AE26" i="17" a="1"/>
  <c r="AE26" i="17" s="1"/>
  <c r="AE25" i="17" a="1"/>
  <c r="AE25" i="17" s="1"/>
  <c r="AE24" i="17" a="1"/>
  <c r="AE24" i="17" s="1"/>
  <c r="AE23" i="17" a="1"/>
  <c r="AE23" i="17" s="1"/>
  <c r="AE18" i="17" a="1"/>
  <c r="AE18" i="17" s="1"/>
  <c r="AE19" i="17" a="1"/>
  <c r="AE19" i="17" s="1"/>
  <c r="AE20" i="17" a="1"/>
  <c r="AE20" i="17" s="1"/>
  <c r="AE21" i="17" a="1"/>
  <c r="AE21" i="17" s="1"/>
  <c r="AH58" i="17" a="1"/>
  <c r="AH58" i="17" s="1"/>
  <c r="AH59" i="17" s="1" a="1"/>
  <c r="AH59" i="17" s="1"/>
  <c r="AG58" i="17" a="1"/>
  <c r="AG58" i="17" s="1"/>
  <c r="AG60" i="17" s="1" a="1"/>
  <c r="AG60" i="17" s="1"/>
  <c r="AF58" i="17" a="1"/>
  <c r="AF58" i="17" s="1"/>
  <c r="AF60" i="17" s="1" a="1"/>
  <c r="AF60" i="17" s="1"/>
  <c r="AH52" i="17" a="1"/>
  <c r="AH52" i="17" s="1"/>
  <c r="AH53" i="17" s="1" a="1"/>
  <c r="AH53" i="17" s="1"/>
  <c r="AG52" i="17" a="1"/>
  <c r="AG52" i="17" s="1"/>
  <c r="AG53" i="17" s="1" a="1"/>
  <c r="AG53" i="17" s="1"/>
  <c r="AF52" i="17" a="1"/>
  <c r="AF52" i="17" s="1"/>
  <c r="AF54" i="17" s="1" a="1"/>
  <c r="AF54" i="17" s="1"/>
  <c r="AH46" i="17" a="1"/>
  <c r="AH46" i="17" s="1"/>
  <c r="AH47" i="17" s="1" a="1"/>
  <c r="AH47" i="17" s="1"/>
  <c r="AG46" i="17" a="1"/>
  <c r="AG46" i="17" s="1"/>
  <c r="AG47" i="17" s="1" a="1"/>
  <c r="AG47" i="17" s="1"/>
  <c r="AF46" i="17" a="1"/>
  <c r="AF46" i="17" s="1"/>
  <c r="AF47" i="17" s="1" a="1"/>
  <c r="AF47" i="17" s="1"/>
  <c r="AH40" i="17" a="1"/>
  <c r="AH40" i="17" s="1"/>
  <c r="AH42" i="17" s="1" a="1"/>
  <c r="AH42" i="17" s="1"/>
  <c r="AG40" i="17" a="1"/>
  <c r="AG40" i="17" s="1"/>
  <c r="AG42" i="17" s="1" a="1"/>
  <c r="AG42" i="17" s="1"/>
  <c r="AF40" i="17" a="1"/>
  <c r="AF40" i="17" s="1"/>
  <c r="AF42" i="17" s="1" a="1"/>
  <c r="AF42" i="17" s="1"/>
  <c r="AH34" i="17" a="1"/>
  <c r="AH34" i="17" s="1"/>
  <c r="AH39" i="17" s="1" a="1"/>
  <c r="AH39" i="17" s="1"/>
  <c r="AG34" i="17" a="1"/>
  <c r="AG34" i="17" s="1"/>
  <c r="AG35" i="17" s="1" a="1"/>
  <c r="AG35" i="17" s="1"/>
  <c r="AF34" i="17" a="1"/>
  <c r="AF34" i="17" s="1"/>
  <c r="AF35" i="17" s="1" a="1"/>
  <c r="AF35" i="17" s="1"/>
  <c r="AE34" i="17" a="1"/>
  <c r="AE34" i="17" s="1"/>
  <c r="AH28" i="17" a="1"/>
  <c r="AH28" i="17" s="1"/>
  <c r="AH33" i="17" s="1" a="1"/>
  <c r="AH33" i="17" s="1"/>
  <c r="AG28" i="17" a="1"/>
  <c r="AG28" i="17" s="1"/>
  <c r="AG33" i="17" s="1" a="1"/>
  <c r="AG33" i="17" s="1"/>
  <c r="AF28" i="17" a="1"/>
  <c r="AF28" i="17" s="1"/>
  <c r="AF29" i="17" s="1" a="1"/>
  <c r="AF29" i="17" s="1"/>
  <c r="AH22" i="17" a="1"/>
  <c r="AH22" i="17" s="1"/>
  <c r="AH27" i="17" s="1" a="1"/>
  <c r="AH27" i="17" s="1"/>
  <c r="AG22" i="17" a="1"/>
  <c r="AG22" i="17" s="1"/>
  <c r="AG27" i="17" s="1" a="1"/>
  <c r="AG27" i="17" s="1"/>
  <c r="AF22" i="17" a="1"/>
  <c r="AF22" i="17" s="1"/>
  <c r="AF27" i="17" s="1" a="1"/>
  <c r="AF27" i="17" s="1"/>
  <c r="AH16" i="17" a="1"/>
  <c r="AH16" i="17" s="1"/>
  <c r="AH18" i="17" s="1" a="1"/>
  <c r="AH18" i="17" s="1"/>
  <c r="AG16" i="17" a="1"/>
  <c r="AG16" i="17" s="1"/>
  <c r="AG17" i="17" s="1" a="1"/>
  <c r="AG17" i="17" s="1"/>
  <c r="AF16" i="17" a="1"/>
  <c r="AF16" i="17" s="1"/>
  <c r="AF21" i="17" s="1" a="1"/>
  <c r="AF21" i="17" s="1"/>
  <c r="AE46" i="17" a="1"/>
  <c r="AE46" i="17" s="1"/>
  <c r="AE52" i="17" a="1"/>
  <c r="AE52" i="17" s="1"/>
  <c r="AE58" i="17" a="1"/>
  <c r="AE58" i="17" s="1"/>
  <c r="E44" i="17" a="1"/>
  <c r="E44" i="17" s="1"/>
  <c r="F44" i="17" a="1"/>
  <c r="F44" i="17" s="1"/>
  <c r="K44" i="17" a="1"/>
  <c r="K44" i="17" s="1"/>
  <c r="L44" i="17" a="1"/>
  <c r="L44" i="17" s="1"/>
  <c r="M44" i="17" a="1"/>
  <c r="M44" i="17" s="1"/>
  <c r="N44" i="17" a="1"/>
  <c r="N44" i="17" s="1"/>
  <c r="O44" i="17" a="1"/>
  <c r="O44" i="17" s="1"/>
  <c r="P44" i="17" a="1"/>
  <c r="P44" i="17" s="1"/>
  <c r="Q44" i="17" a="1"/>
  <c r="Q44" i="17" s="1"/>
  <c r="R44" i="17" a="1"/>
  <c r="R44" i="17" s="1"/>
  <c r="S44" i="17" a="1"/>
  <c r="S44" i="17" s="1"/>
  <c r="E45" i="17" a="1"/>
  <c r="E45" i="17" s="1"/>
  <c r="F45" i="17" a="1"/>
  <c r="F45" i="17" s="1"/>
  <c r="K45" i="17" a="1"/>
  <c r="K45" i="17" s="1"/>
  <c r="L45" i="17" a="1"/>
  <c r="L45" i="17" s="1"/>
  <c r="M45" i="17" a="1"/>
  <c r="M45" i="17" s="1"/>
  <c r="N45" i="17" a="1"/>
  <c r="N45" i="17" s="1"/>
  <c r="O45" i="17" a="1"/>
  <c r="O45" i="17" s="1"/>
  <c r="P45" i="17" a="1"/>
  <c r="P45" i="17" s="1"/>
  <c r="Q45" i="17" a="1"/>
  <c r="Q45" i="17" s="1"/>
  <c r="R45" i="17" a="1"/>
  <c r="R45" i="17" s="1"/>
  <c r="S45" i="17" a="1"/>
  <c r="S45" i="17" s="1"/>
  <c r="E46" i="17" a="1"/>
  <c r="E46" i="17" s="1"/>
  <c r="F46" i="17" a="1"/>
  <c r="F46" i="17" s="1"/>
  <c r="K46" i="17" a="1"/>
  <c r="K46" i="17" s="1"/>
  <c r="L46" i="17" a="1"/>
  <c r="L46" i="17" s="1"/>
  <c r="M46" i="17" a="1"/>
  <c r="M46" i="17" s="1"/>
  <c r="N46" i="17" a="1"/>
  <c r="N46" i="17" s="1"/>
  <c r="O46" i="17" a="1"/>
  <c r="O46" i="17" s="1"/>
  <c r="P46" i="17" a="1"/>
  <c r="P46" i="17" s="1"/>
  <c r="Q46" i="17" a="1"/>
  <c r="Q46" i="17" s="1"/>
  <c r="R46" i="17" a="1"/>
  <c r="R46" i="17" s="1"/>
  <c r="S46" i="17" a="1"/>
  <c r="S46" i="17" s="1"/>
  <c r="E47" i="17" a="1"/>
  <c r="E47" i="17" s="1"/>
  <c r="F47" i="17" a="1"/>
  <c r="F47" i="17" s="1"/>
  <c r="K47" i="17" a="1"/>
  <c r="K47" i="17" s="1"/>
  <c r="L47" i="17" a="1"/>
  <c r="L47" i="17" s="1"/>
  <c r="M47" i="17" a="1"/>
  <c r="M47" i="17" s="1"/>
  <c r="N47" i="17" a="1"/>
  <c r="N47" i="17" s="1"/>
  <c r="O47" i="17" a="1"/>
  <c r="O47" i="17" s="1"/>
  <c r="P47" i="17" a="1"/>
  <c r="P47" i="17" s="1"/>
  <c r="Q47" i="17" a="1"/>
  <c r="Q47" i="17" s="1"/>
  <c r="R47" i="17" a="1"/>
  <c r="R47" i="17" s="1"/>
  <c r="S47" i="17" a="1"/>
  <c r="S47" i="17" s="1"/>
  <c r="E48" i="17" a="1"/>
  <c r="E48" i="17" s="1"/>
  <c r="F48" i="17" a="1"/>
  <c r="F48" i="17" s="1"/>
  <c r="K48" i="17" a="1"/>
  <c r="K48" i="17" s="1"/>
  <c r="L48" i="17" a="1"/>
  <c r="L48" i="17" s="1"/>
  <c r="M48" i="17" a="1"/>
  <c r="M48" i="17" s="1"/>
  <c r="N48" i="17" a="1"/>
  <c r="N48" i="17" s="1"/>
  <c r="O48" i="17" a="1"/>
  <c r="O48" i="17" s="1"/>
  <c r="P48" i="17" a="1"/>
  <c r="P48" i="17" s="1"/>
  <c r="Q48" i="17" a="1"/>
  <c r="Q48" i="17" s="1"/>
  <c r="R48" i="17" a="1"/>
  <c r="R48" i="17" s="1"/>
  <c r="S48" i="17" a="1"/>
  <c r="S48" i="17" s="1"/>
  <c r="E49" i="17" a="1"/>
  <c r="E49" i="17" s="1"/>
  <c r="F49" i="17" a="1"/>
  <c r="F49" i="17" s="1"/>
  <c r="K49" i="17" a="1"/>
  <c r="K49" i="17" s="1"/>
  <c r="L49" i="17" a="1"/>
  <c r="L49" i="17" s="1"/>
  <c r="M49" i="17" a="1"/>
  <c r="M49" i="17" s="1"/>
  <c r="N49" i="17" a="1"/>
  <c r="N49" i="17" s="1"/>
  <c r="O49" i="17" a="1"/>
  <c r="O49" i="17" s="1"/>
  <c r="P49" i="17" a="1"/>
  <c r="P49" i="17" s="1"/>
  <c r="Q49" i="17" a="1"/>
  <c r="Q49" i="17" s="1"/>
  <c r="R49" i="17" a="1"/>
  <c r="R49" i="17" s="1"/>
  <c r="S49" i="17" a="1"/>
  <c r="S49" i="17" s="1"/>
  <c r="E50" i="17" a="1"/>
  <c r="E50" i="17" s="1"/>
  <c r="F50" i="17" a="1"/>
  <c r="F50" i="17" s="1"/>
  <c r="K50" i="17" a="1"/>
  <c r="K50" i="17" s="1"/>
  <c r="L50" i="17" a="1"/>
  <c r="L50" i="17" s="1"/>
  <c r="M50" i="17" a="1"/>
  <c r="M50" i="17" s="1"/>
  <c r="N50" i="17" a="1"/>
  <c r="N50" i="17" s="1"/>
  <c r="O50" i="17" a="1"/>
  <c r="O50" i="17" s="1"/>
  <c r="P50" i="17" a="1"/>
  <c r="P50" i="17" s="1"/>
  <c r="Q50" i="17" a="1"/>
  <c r="Q50" i="17" s="1"/>
  <c r="R50" i="17" a="1"/>
  <c r="R50" i="17" s="1"/>
  <c r="S50" i="17" a="1"/>
  <c r="S50" i="17" s="1"/>
  <c r="E51" i="17" a="1"/>
  <c r="E51" i="17" s="1"/>
  <c r="F51" i="17" a="1"/>
  <c r="F51" i="17" s="1"/>
  <c r="K51" i="17" a="1"/>
  <c r="K51" i="17" s="1"/>
  <c r="L51" i="17" a="1"/>
  <c r="L51" i="17" s="1"/>
  <c r="M51" i="17" a="1"/>
  <c r="M51" i="17" s="1"/>
  <c r="N51" i="17" a="1"/>
  <c r="N51" i="17" s="1"/>
  <c r="O51" i="17" a="1"/>
  <c r="O51" i="17" s="1"/>
  <c r="P51" i="17" a="1"/>
  <c r="P51" i="17" s="1"/>
  <c r="Q51" i="17" a="1"/>
  <c r="Q51" i="17" s="1"/>
  <c r="R51" i="17" a="1"/>
  <c r="R51" i="17" s="1"/>
  <c r="S51" i="17" a="1"/>
  <c r="S51" i="17" s="1"/>
  <c r="E52" i="17" a="1"/>
  <c r="E52" i="17" s="1"/>
  <c r="F52" i="17" a="1"/>
  <c r="F52" i="17" s="1"/>
  <c r="K52" i="17" a="1"/>
  <c r="K52" i="17" s="1"/>
  <c r="L52" i="17" a="1"/>
  <c r="L52" i="17" s="1"/>
  <c r="M52" i="17" a="1"/>
  <c r="M52" i="17" s="1"/>
  <c r="N52" i="17" a="1"/>
  <c r="N52" i="17" s="1"/>
  <c r="O52" i="17" a="1"/>
  <c r="O52" i="17" s="1"/>
  <c r="P52" i="17" a="1"/>
  <c r="P52" i="17" s="1"/>
  <c r="Q52" i="17" a="1"/>
  <c r="Q52" i="17" s="1"/>
  <c r="R52" i="17" a="1"/>
  <c r="R52" i="17" s="1"/>
  <c r="S52" i="17" a="1"/>
  <c r="S52" i="17" s="1"/>
  <c r="E53" i="17" a="1"/>
  <c r="E53" i="17" s="1"/>
  <c r="F53" i="17" a="1"/>
  <c r="F53" i="17" s="1"/>
  <c r="K53" i="17" a="1"/>
  <c r="K53" i="17" s="1"/>
  <c r="L53" i="17" a="1"/>
  <c r="L53" i="17" s="1"/>
  <c r="M53" i="17" a="1"/>
  <c r="M53" i="17" s="1"/>
  <c r="N53" i="17" a="1"/>
  <c r="N53" i="17" s="1"/>
  <c r="O53" i="17" a="1"/>
  <c r="O53" i="17" s="1"/>
  <c r="P53" i="17" a="1"/>
  <c r="P53" i="17" s="1"/>
  <c r="Q53" i="17" a="1"/>
  <c r="Q53" i="17" s="1"/>
  <c r="R53" i="17" a="1"/>
  <c r="R53" i="17" s="1"/>
  <c r="S53" i="17" a="1"/>
  <c r="S53" i="17" s="1"/>
  <c r="E54" i="17" a="1"/>
  <c r="E54" i="17" s="1"/>
  <c r="F54" i="17" a="1"/>
  <c r="F54" i="17" s="1"/>
  <c r="K54" i="17" a="1"/>
  <c r="K54" i="17" s="1"/>
  <c r="L54" i="17" a="1"/>
  <c r="L54" i="17" s="1"/>
  <c r="M54" i="17" a="1"/>
  <c r="M54" i="17" s="1"/>
  <c r="N54" i="17" a="1"/>
  <c r="N54" i="17" s="1"/>
  <c r="O54" i="17" a="1"/>
  <c r="O54" i="17" s="1"/>
  <c r="P54" i="17" a="1"/>
  <c r="P54" i="17" s="1"/>
  <c r="Q54" i="17" a="1"/>
  <c r="Q54" i="17" s="1"/>
  <c r="R54" i="17" a="1"/>
  <c r="R54" i="17" s="1"/>
  <c r="S54" i="17" a="1"/>
  <c r="S54" i="17" s="1"/>
  <c r="E55" i="17" a="1"/>
  <c r="E55" i="17" s="1"/>
  <c r="F55" i="17" a="1"/>
  <c r="F55" i="17" s="1"/>
  <c r="K55" i="17" a="1"/>
  <c r="K55" i="17" s="1"/>
  <c r="L55" i="17" a="1"/>
  <c r="L55" i="17" s="1"/>
  <c r="M55" i="17" a="1"/>
  <c r="M55" i="17" s="1"/>
  <c r="N55" i="17" a="1"/>
  <c r="N55" i="17" s="1"/>
  <c r="O55" i="17" a="1"/>
  <c r="O55" i="17" s="1"/>
  <c r="P55" i="17" a="1"/>
  <c r="P55" i="17" s="1"/>
  <c r="Q55" i="17" a="1"/>
  <c r="Q55" i="17" s="1"/>
  <c r="R55" i="17" a="1"/>
  <c r="R55" i="17" s="1"/>
  <c r="S55" i="17" a="1"/>
  <c r="S55" i="17" s="1"/>
  <c r="E56" i="17" a="1"/>
  <c r="E56" i="17" s="1"/>
  <c r="F56" i="17" a="1"/>
  <c r="F56" i="17" s="1"/>
  <c r="K56" i="17" a="1"/>
  <c r="K56" i="17" s="1"/>
  <c r="L56" i="17" a="1"/>
  <c r="L56" i="17" s="1"/>
  <c r="M56" i="17" a="1"/>
  <c r="M56" i="17" s="1"/>
  <c r="N56" i="17" a="1"/>
  <c r="N56" i="17" s="1"/>
  <c r="O56" i="17" a="1"/>
  <c r="O56" i="17" s="1"/>
  <c r="P56" i="17" a="1"/>
  <c r="P56" i="17" s="1"/>
  <c r="Q56" i="17" a="1"/>
  <c r="Q56" i="17" s="1"/>
  <c r="R56" i="17" a="1"/>
  <c r="R56" i="17" s="1"/>
  <c r="S56" i="17" a="1"/>
  <c r="S56" i="17" s="1"/>
  <c r="E57" i="17" a="1"/>
  <c r="E57" i="17" s="1"/>
  <c r="F57" i="17" a="1"/>
  <c r="F57" i="17" s="1"/>
  <c r="K57" i="17" a="1"/>
  <c r="K57" i="17" s="1"/>
  <c r="L57" i="17" a="1"/>
  <c r="L57" i="17" s="1"/>
  <c r="M57" i="17" a="1"/>
  <c r="M57" i="17" s="1"/>
  <c r="N57" i="17" a="1"/>
  <c r="N57" i="17" s="1"/>
  <c r="O57" i="17" a="1"/>
  <c r="O57" i="17" s="1"/>
  <c r="P57" i="17" a="1"/>
  <c r="P57" i="17" s="1"/>
  <c r="Q57" i="17" a="1"/>
  <c r="Q57" i="17" s="1"/>
  <c r="R57" i="17" a="1"/>
  <c r="R57" i="17" s="1"/>
  <c r="S57" i="17" a="1"/>
  <c r="S57" i="17" s="1"/>
  <c r="E58" i="17" a="1"/>
  <c r="E58" i="17" s="1"/>
  <c r="F58" i="17" a="1"/>
  <c r="F58" i="17" s="1"/>
  <c r="K58" i="17" a="1"/>
  <c r="K58" i="17" s="1"/>
  <c r="L58" i="17" a="1"/>
  <c r="L58" i="17" s="1"/>
  <c r="M58" i="17" a="1"/>
  <c r="M58" i="17" s="1"/>
  <c r="N58" i="17" a="1"/>
  <c r="N58" i="17" s="1"/>
  <c r="O58" i="17" a="1"/>
  <c r="O58" i="17" s="1"/>
  <c r="P58" i="17" a="1"/>
  <c r="P58" i="17" s="1"/>
  <c r="Q58" i="17" a="1"/>
  <c r="Q58" i="17" s="1"/>
  <c r="R58" i="17" a="1"/>
  <c r="R58" i="17" s="1"/>
  <c r="S58" i="17" a="1"/>
  <c r="S58" i="17" s="1"/>
  <c r="E59" i="17" a="1"/>
  <c r="E59" i="17" s="1"/>
  <c r="F59" i="17" a="1"/>
  <c r="F59" i="17" s="1"/>
  <c r="K59" i="17" a="1"/>
  <c r="K59" i="17" s="1"/>
  <c r="L59" i="17" a="1"/>
  <c r="L59" i="17" s="1"/>
  <c r="M59" i="17" a="1"/>
  <c r="M59" i="17" s="1"/>
  <c r="N59" i="17" a="1"/>
  <c r="N59" i="17" s="1"/>
  <c r="O59" i="17" a="1"/>
  <c r="O59" i="17" s="1"/>
  <c r="P59" i="17" a="1"/>
  <c r="P59" i="17" s="1"/>
  <c r="Q59" i="17" a="1"/>
  <c r="Q59" i="17" s="1"/>
  <c r="R59" i="17" a="1"/>
  <c r="R59" i="17" s="1"/>
  <c r="S59" i="17" a="1"/>
  <c r="S59" i="17" s="1"/>
  <c r="E60" i="17" a="1"/>
  <c r="E60" i="17" s="1"/>
  <c r="F60" i="17" a="1"/>
  <c r="F60" i="17" s="1"/>
  <c r="K60" i="17" a="1"/>
  <c r="K60" i="17" s="1"/>
  <c r="L60" i="17" a="1"/>
  <c r="L60" i="17" s="1"/>
  <c r="M60" i="17" a="1"/>
  <c r="M60" i="17" s="1"/>
  <c r="N60" i="17" a="1"/>
  <c r="N60" i="17" s="1"/>
  <c r="O60" i="17" a="1"/>
  <c r="O60" i="17" s="1"/>
  <c r="P60" i="17" a="1"/>
  <c r="P60" i="17" s="1"/>
  <c r="Q60" i="17" a="1"/>
  <c r="Q60" i="17" s="1"/>
  <c r="R60" i="17" a="1"/>
  <c r="R60" i="17" s="1"/>
  <c r="S60" i="17" a="1"/>
  <c r="S60" i="17" s="1"/>
  <c r="E61" i="17" a="1"/>
  <c r="E61" i="17" s="1"/>
  <c r="F61" i="17" a="1"/>
  <c r="F61" i="17" s="1"/>
  <c r="K61" i="17" a="1"/>
  <c r="K61" i="17" s="1"/>
  <c r="L61" i="17" a="1"/>
  <c r="L61" i="17" s="1"/>
  <c r="M61" i="17" a="1"/>
  <c r="M61" i="17" s="1"/>
  <c r="N61" i="17" a="1"/>
  <c r="N61" i="17" s="1"/>
  <c r="O61" i="17" a="1"/>
  <c r="O61" i="17" s="1"/>
  <c r="P61" i="17" a="1"/>
  <c r="P61" i="17" s="1"/>
  <c r="Q61" i="17" a="1"/>
  <c r="Q61" i="17" s="1"/>
  <c r="R61" i="17" a="1"/>
  <c r="R61" i="17" s="1"/>
  <c r="S61" i="17" a="1"/>
  <c r="S61" i="17" s="1"/>
  <c r="E62" i="17" a="1"/>
  <c r="E62" i="17" s="1"/>
  <c r="F62" i="17" a="1"/>
  <c r="F62" i="17" s="1"/>
  <c r="K62" i="17" a="1"/>
  <c r="K62" i="17" s="1"/>
  <c r="L62" i="17" a="1"/>
  <c r="L62" i="17" s="1"/>
  <c r="M62" i="17" a="1"/>
  <c r="M62" i="17" s="1"/>
  <c r="N62" i="17" a="1"/>
  <c r="N62" i="17" s="1"/>
  <c r="O62" i="17" a="1"/>
  <c r="O62" i="17" s="1"/>
  <c r="P62" i="17" a="1"/>
  <c r="P62" i="17" s="1"/>
  <c r="Q62" i="17" a="1"/>
  <c r="Q62" i="17" s="1"/>
  <c r="R62" i="17" a="1"/>
  <c r="R62" i="17" s="1"/>
  <c r="S62" i="17" a="1"/>
  <c r="S62" i="17" s="1"/>
  <c r="E63" i="17" a="1"/>
  <c r="E63" i="17" s="1"/>
  <c r="F63" i="17" a="1"/>
  <c r="F63" i="17" s="1"/>
  <c r="K63" i="17" a="1"/>
  <c r="K63" i="17" s="1"/>
  <c r="L63" i="17" a="1"/>
  <c r="L63" i="17" s="1"/>
  <c r="M63" i="17" a="1"/>
  <c r="M63" i="17" s="1"/>
  <c r="N63" i="17" a="1"/>
  <c r="N63" i="17" s="1"/>
  <c r="O63" i="17" a="1"/>
  <c r="O63" i="17" s="1"/>
  <c r="P63" i="17" a="1"/>
  <c r="P63" i="17" s="1"/>
  <c r="Q63" i="17" a="1"/>
  <c r="Q63" i="17" s="1"/>
  <c r="R63" i="17" a="1"/>
  <c r="R63" i="17" s="1"/>
  <c r="S63" i="17" a="1"/>
  <c r="S63" i="17" s="1"/>
  <c r="AD47" i="17" a="1"/>
  <c r="AD47" i="17" s="1"/>
  <c r="AD48" i="17" a="1"/>
  <c r="AD48" i="17" s="1"/>
  <c r="AD49" i="17" a="1"/>
  <c r="AD49" i="17" s="1"/>
  <c r="AD50" i="17" a="1"/>
  <c r="AD50" i="17" s="1"/>
  <c r="AD51" i="17" a="1"/>
  <c r="AD51" i="17" s="1"/>
  <c r="AD63" i="17" a="1"/>
  <c r="AD63" i="17" s="1"/>
  <c r="AD62" i="17" a="1"/>
  <c r="AD62" i="17" s="1"/>
  <c r="AD61" i="17" a="1"/>
  <c r="AD61" i="17" s="1"/>
  <c r="AD60" i="17" a="1"/>
  <c r="AD60" i="17" s="1"/>
  <c r="AD59" i="17" a="1"/>
  <c r="AD59" i="17" s="1"/>
  <c r="AD57" i="17" a="1"/>
  <c r="AD57" i="17" s="1"/>
  <c r="AD56" i="17" a="1"/>
  <c r="AD56" i="17" s="1"/>
  <c r="AD55" i="17" a="1"/>
  <c r="AD55" i="17" s="1"/>
  <c r="AD54" i="17" a="1"/>
  <c r="AD54" i="17" s="1"/>
  <c r="AD53" i="17" a="1"/>
  <c r="AD53" i="17" s="1"/>
  <c r="AD45" i="17" a="1"/>
  <c r="AD45" i="17" s="1"/>
  <c r="AD44" i="17" a="1"/>
  <c r="AD44" i="17" s="1"/>
  <c r="AD43" i="17" a="1"/>
  <c r="AD43" i="17" s="1"/>
  <c r="AD42" i="17" a="1"/>
  <c r="AD42" i="17" s="1"/>
  <c r="AD41" i="17" a="1"/>
  <c r="AD41" i="17" s="1"/>
  <c r="AD39" i="17" a="1"/>
  <c r="AD39" i="17" s="1"/>
  <c r="AD38" i="17" a="1"/>
  <c r="AD38" i="17" s="1"/>
  <c r="AD37" i="17" a="1"/>
  <c r="AD37" i="17" s="1"/>
  <c r="AD36" i="17" a="1"/>
  <c r="AD36" i="17" s="1"/>
  <c r="AD35" i="17" a="1"/>
  <c r="AD35" i="17" s="1"/>
  <c r="AD33" i="17" a="1"/>
  <c r="AD33" i="17" s="1"/>
  <c r="AD32" i="17" a="1"/>
  <c r="AD32" i="17" s="1"/>
  <c r="AD31" i="17" a="1"/>
  <c r="AD31" i="17" s="1"/>
  <c r="AD30" i="17" a="1"/>
  <c r="AD30" i="17" s="1"/>
  <c r="AD29" i="17" a="1"/>
  <c r="AD29" i="17" s="1"/>
  <c r="AC58" i="17" a="1"/>
  <c r="AC58" i="17" s="1"/>
  <c r="AC59" i="17" s="1" a="1"/>
  <c r="AC59" i="17" s="1"/>
  <c r="AB58" i="17" a="1"/>
  <c r="AB58" i="17" s="1"/>
  <c r="AB59" i="17" s="1" a="1"/>
  <c r="AB59" i="17" s="1"/>
  <c r="AA58" i="17" a="1"/>
  <c r="AA58" i="17" s="1"/>
  <c r="AA59" i="17" s="1" a="1"/>
  <c r="AA59" i="17" s="1"/>
  <c r="Z58" i="17" a="1"/>
  <c r="Z58" i="17" s="1"/>
  <c r="Z59" i="17" s="1" a="1"/>
  <c r="Z59" i="17" s="1"/>
  <c r="Y58" i="17" a="1"/>
  <c r="Y58" i="17" s="1"/>
  <c r="Y61" i="17" s="1" a="1"/>
  <c r="Y61" i="17" s="1"/>
  <c r="X58" i="17" a="1"/>
  <c r="X58" i="17" s="1"/>
  <c r="X61" i="17" s="1" a="1"/>
  <c r="X61" i="17" s="1"/>
  <c r="W58" i="17" a="1"/>
  <c r="W58" i="17" s="1"/>
  <c r="W61" i="17" s="1" a="1"/>
  <c r="W61" i="17" s="1"/>
  <c r="V58" i="17" a="1"/>
  <c r="V58" i="17" s="1"/>
  <c r="V61" i="17" s="1" a="1"/>
  <c r="V61" i="17" s="1"/>
  <c r="U58" i="17" a="1"/>
  <c r="U58" i="17" s="1"/>
  <c r="U62" i="17" s="1" a="1"/>
  <c r="U62" i="17" s="1"/>
  <c r="T58" i="17" a="1"/>
  <c r="T58" i="17" s="1"/>
  <c r="T59" i="17" s="1" a="1"/>
  <c r="T59" i="17" s="1"/>
  <c r="AC52" i="17" a="1"/>
  <c r="AC52" i="17" s="1"/>
  <c r="AC56" i="17" s="1" a="1"/>
  <c r="AC56" i="17" s="1"/>
  <c r="AB52" i="17" a="1"/>
  <c r="AB52" i="17" s="1"/>
  <c r="AB56" i="17" s="1" a="1"/>
  <c r="AB56" i="17" s="1"/>
  <c r="AA52" i="17" a="1"/>
  <c r="AA52" i="17" s="1"/>
  <c r="AA53" i="17" s="1" a="1"/>
  <c r="AA53" i="17" s="1"/>
  <c r="Z52" i="17" a="1"/>
  <c r="Z52" i="17" s="1"/>
  <c r="Z53" i="17" s="1" a="1"/>
  <c r="Z53" i="17" s="1"/>
  <c r="Y52" i="17" a="1"/>
  <c r="Y52" i="17" s="1"/>
  <c r="Y53" i="17" s="1" a="1"/>
  <c r="Y53" i="17" s="1"/>
  <c r="X52" i="17" a="1"/>
  <c r="X52" i="17" s="1"/>
  <c r="X53" i="17" s="1" a="1"/>
  <c r="X53" i="17" s="1"/>
  <c r="W52" i="17" a="1"/>
  <c r="W52" i="17" s="1"/>
  <c r="W57" i="17" s="1" a="1"/>
  <c r="W57" i="17" s="1"/>
  <c r="V52" i="17" a="1"/>
  <c r="V52" i="17" s="1"/>
  <c r="V54" i="17" s="1" a="1"/>
  <c r="V54" i="17" s="1"/>
  <c r="U52" i="17" a="1"/>
  <c r="U52" i="17" s="1"/>
  <c r="U54" i="17" s="1" a="1"/>
  <c r="U54" i="17" s="1"/>
  <c r="T52" i="17" a="1"/>
  <c r="T52" i="17" s="1"/>
  <c r="T54" i="17" s="1" a="1"/>
  <c r="T54" i="17" s="1"/>
  <c r="AC46" i="17" a="1"/>
  <c r="AC46" i="17" s="1"/>
  <c r="AC49" i="17" s="1" a="1"/>
  <c r="AC49" i="17" s="1"/>
  <c r="AB46" i="17" a="1"/>
  <c r="AB46" i="17" s="1"/>
  <c r="AB51" i="17" s="1" a="1"/>
  <c r="AB51" i="17" s="1"/>
  <c r="AA46" i="17" a="1"/>
  <c r="AA46" i="17" s="1"/>
  <c r="AA51" i="17" s="1" a="1"/>
  <c r="AA51" i="17" s="1"/>
  <c r="Z46" i="17" a="1"/>
  <c r="Z46" i="17" s="1"/>
  <c r="Z48" i="17" s="1" a="1"/>
  <c r="Z48" i="17" s="1"/>
  <c r="Y46" i="17" a="1"/>
  <c r="Y46" i="17" s="1"/>
  <c r="Y48" i="17" s="1" a="1"/>
  <c r="Y48" i="17" s="1"/>
  <c r="X46" i="17" a="1"/>
  <c r="X46" i="17" s="1"/>
  <c r="X48" i="17" s="1" a="1"/>
  <c r="X48" i="17" s="1"/>
  <c r="W46" i="17" a="1"/>
  <c r="W46" i="17" s="1"/>
  <c r="W48" i="17" s="1" a="1"/>
  <c r="W48" i="17" s="1"/>
  <c r="V46" i="17" a="1"/>
  <c r="V46" i="17" s="1"/>
  <c r="V48" i="17" s="1" a="1"/>
  <c r="V48" i="17" s="1"/>
  <c r="U46" i="17" a="1"/>
  <c r="U46" i="17" s="1"/>
  <c r="U48" i="17" s="1" a="1"/>
  <c r="U48" i="17" s="1"/>
  <c r="T46" i="17" a="1"/>
  <c r="T46" i="17" s="1"/>
  <c r="T48" i="17" s="1" a="1"/>
  <c r="T48" i="17" s="1"/>
  <c r="AC40" i="17" a="1"/>
  <c r="AC40" i="17" s="1"/>
  <c r="AC45" i="17" s="1" a="1"/>
  <c r="AC45" i="17" s="1"/>
  <c r="AB40" i="17" a="1"/>
  <c r="AB40" i="17" s="1"/>
  <c r="AB45" i="17" s="1" a="1"/>
  <c r="AB45" i="17" s="1"/>
  <c r="AA40" i="17" a="1"/>
  <c r="AA40" i="17" s="1"/>
  <c r="AA42" i="17" s="1" a="1"/>
  <c r="AA42" i="17" s="1"/>
  <c r="Z40" i="17" a="1"/>
  <c r="Z40" i="17" s="1"/>
  <c r="Z42" i="17" s="1" a="1"/>
  <c r="Z42" i="17" s="1"/>
  <c r="Y40" i="17" a="1"/>
  <c r="Y40" i="17" s="1"/>
  <c r="Y42" i="17" s="1" a="1"/>
  <c r="Y42" i="17" s="1"/>
  <c r="X40" i="17" a="1"/>
  <c r="X40" i="17" s="1"/>
  <c r="X41" i="17" s="1" a="1"/>
  <c r="X41" i="17" s="1"/>
  <c r="W40" i="17" a="1"/>
  <c r="W40" i="17" s="1"/>
  <c r="W45" i="17" s="1" a="1"/>
  <c r="W45" i="17" s="1"/>
  <c r="V40" i="17" a="1"/>
  <c r="V40" i="17" s="1"/>
  <c r="V42" i="17" s="1" a="1"/>
  <c r="V42" i="17" s="1"/>
  <c r="U40" i="17" a="1"/>
  <c r="U40" i="17" s="1"/>
  <c r="U42" i="17" s="1" a="1"/>
  <c r="U42" i="17" s="1"/>
  <c r="T40" i="17" a="1"/>
  <c r="T40" i="17" s="1"/>
  <c r="T42" i="17" s="1" a="1"/>
  <c r="T42" i="17" s="1"/>
  <c r="AC34" i="17" a="1"/>
  <c r="AC34" i="17" s="1"/>
  <c r="AC39" i="17" s="1" a="1"/>
  <c r="AC39" i="17" s="1"/>
  <c r="AB34" i="17" a="1"/>
  <c r="AB34" i="17" s="1"/>
  <c r="AB39" i="17" s="1" a="1"/>
  <c r="AB39" i="17" s="1"/>
  <c r="AA34" i="17" a="1"/>
  <c r="AA34" i="17" s="1"/>
  <c r="AA39" i="17" s="1" a="1"/>
  <c r="AA39" i="17" s="1"/>
  <c r="Z34" i="17" a="1"/>
  <c r="Z34" i="17" s="1"/>
  <c r="Z36" i="17" s="1" a="1"/>
  <c r="Z36" i="17" s="1"/>
  <c r="X34" i="17" a="1"/>
  <c r="X34" i="17" s="1"/>
  <c r="X37" i="17" s="1" a="1"/>
  <c r="X37" i="17" s="1"/>
  <c r="W34" i="17" a="1"/>
  <c r="W34" i="17" s="1"/>
  <c r="W37" i="17" s="1" a="1"/>
  <c r="W37" i="17" s="1"/>
  <c r="V34" i="17" a="1"/>
  <c r="V34" i="17" s="1"/>
  <c r="V37" i="17" s="1" a="1"/>
  <c r="V37" i="17" s="1"/>
  <c r="U34" i="17" a="1"/>
  <c r="U34" i="17" s="1"/>
  <c r="U38" i="17" s="1" a="1"/>
  <c r="U38" i="17" s="1"/>
  <c r="T34" i="17" a="1"/>
  <c r="T34" i="17" s="1"/>
  <c r="T35" i="17" s="1" a="1"/>
  <c r="T35" i="17" s="1"/>
  <c r="AC28" i="17" a="1"/>
  <c r="AC28" i="17" s="1"/>
  <c r="AC31" i="17" s="1" a="1"/>
  <c r="AC31" i="17" s="1"/>
  <c r="AB28" i="17" a="1"/>
  <c r="AB28" i="17" s="1"/>
  <c r="AB31" i="17" s="1" a="1"/>
  <c r="AB31" i="17" s="1"/>
  <c r="AA28" i="17" a="1"/>
  <c r="AA28" i="17" s="1"/>
  <c r="AA33" i="17" s="1" a="1"/>
  <c r="AA33" i="17" s="1"/>
  <c r="Z28" i="17" a="1"/>
  <c r="Z28" i="17" s="1"/>
  <c r="Z33" i="17" s="1" a="1"/>
  <c r="Z33" i="17" s="1"/>
  <c r="Y28" i="17" a="1"/>
  <c r="Y28" i="17" s="1"/>
  <c r="Y30" i="17" s="1" a="1"/>
  <c r="Y30" i="17" s="1"/>
  <c r="X28" i="17" a="1"/>
  <c r="X28" i="17" s="1"/>
  <c r="X31" i="17" s="1" a="1"/>
  <c r="X31" i="17" s="1"/>
  <c r="W28" i="17" a="1"/>
  <c r="W28" i="17" s="1"/>
  <c r="W31" i="17" s="1" a="1"/>
  <c r="W31" i="17" s="1"/>
  <c r="V28" i="17" a="1"/>
  <c r="V28" i="17" s="1"/>
  <c r="V31" i="17" s="1" a="1"/>
  <c r="V31" i="17" s="1"/>
  <c r="U28" i="17" a="1"/>
  <c r="U28" i="17" s="1"/>
  <c r="U31" i="17" s="1" a="1"/>
  <c r="U31" i="17" s="1"/>
  <c r="T28" i="17" a="1"/>
  <c r="T28" i="17" s="1"/>
  <c r="T31" i="17" s="1" a="1"/>
  <c r="T31" i="17" s="1"/>
  <c r="AC22" i="17" a="1"/>
  <c r="AC22" i="17" s="1"/>
  <c r="AC27" i="17" s="1" a="1"/>
  <c r="AC27" i="17" s="1"/>
  <c r="AB22" i="17" a="1"/>
  <c r="AB22" i="17" s="1"/>
  <c r="AB27" i="17" s="1" a="1"/>
  <c r="AB27" i="17" s="1"/>
  <c r="AA22" i="17" a="1"/>
  <c r="AA22" i="17" s="1"/>
  <c r="AA27" i="17" s="1" a="1"/>
  <c r="AA27" i="17" s="1"/>
  <c r="Z22" i="17" a="1"/>
  <c r="Z22" i="17" s="1"/>
  <c r="Z27" i="17" s="1" a="1"/>
  <c r="Z27" i="17" s="1"/>
  <c r="X22" i="17" a="1"/>
  <c r="X22" i="17" s="1"/>
  <c r="X25" i="17" s="1" a="1"/>
  <c r="X25" i="17" s="1"/>
  <c r="W22" i="17" a="1"/>
  <c r="W22" i="17" s="1"/>
  <c r="W25" i="17" s="1" a="1"/>
  <c r="W25" i="17" s="1"/>
  <c r="V22" i="17" a="1"/>
  <c r="V22" i="17" s="1"/>
  <c r="V25" i="17" s="1" a="1"/>
  <c r="V25" i="17" s="1"/>
  <c r="U22" i="17" a="1"/>
  <c r="U22" i="17" s="1"/>
  <c r="U26" i="17" s="1" a="1"/>
  <c r="U26" i="17" s="1"/>
  <c r="T22" i="17" a="1"/>
  <c r="T22" i="17" s="1"/>
  <c r="T27" i="17" s="1" a="1"/>
  <c r="T27" i="17" s="1"/>
  <c r="AR4" i="2" a="1"/>
  <c r="AR4" i="2" s="1"/>
  <c r="AR5" i="2" a="1"/>
  <c r="AR5" i="2" s="1"/>
  <c r="AR6" i="2" a="1"/>
  <c r="AR6" i="2" s="1"/>
  <c r="AR7" i="2" a="1"/>
  <c r="AR7" i="2" s="1"/>
  <c r="AR8" i="2" a="1"/>
  <c r="AR8" i="2" s="1"/>
  <c r="AR9" i="2" a="1"/>
  <c r="AR9" i="2" s="1"/>
  <c r="AR10" i="2" a="1"/>
  <c r="AR10" i="2" s="1"/>
  <c r="AR11" i="2" a="1"/>
  <c r="AR11" i="2" s="1"/>
  <c r="AR12" i="2" a="1"/>
  <c r="AR12" i="2" s="1"/>
  <c r="AR13" i="2" a="1"/>
  <c r="AR13" i="2" s="1"/>
  <c r="AR14" i="2" a="1"/>
  <c r="AR14" i="2" s="1"/>
  <c r="AR15" i="2" a="1"/>
  <c r="AR15" i="2" s="1"/>
  <c r="AR16" i="2" a="1"/>
  <c r="AR16" i="2" s="1"/>
  <c r="AR17" i="2" a="1"/>
  <c r="AR17" i="2" s="1"/>
  <c r="AR18" i="2" a="1"/>
  <c r="AR18" i="2" s="1"/>
  <c r="AR19" i="2" a="1"/>
  <c r="AR19" i="2" s="1"/>
  <c r="AR20" i="2" a="1"/>
  <c r="AR20" i="2" s="1"/>
  <c r="AR21" i="2" a="1"/>
  <c r="AR21" i="2" s="1"/>
  <c r="AR22" i="2" a="1"/>
  <c r="AR22" i="2" s="1"/>
  <c r="AR23" i="2" a="1"/>
  <c r="AR23" i="2" s="1"/>
  <c r="AR24" i="2" a="1"/>
  <c r="AR24" i="2" s="1"/>
  <c r="AR25" i="2" a="1"/>
  <c r="AR25" i="2" s="1"/>
  <c r="AR26" i="2" a="1"/>
  <c r="AR26" i="2" s="1"/>
  <c r="AR27" i="2" a="1"/>
  <c r="AR27" i="2" s="1"/>
  <c r="AR28" i="2" a="1"/>
  <c r="AR28" i="2" s="1"/>
  <c r="AR29" i="2" a="1"/>
  <c r="AR29" i="2" s="1"/>
  <c r="AR30" i="2" a="1"/>
  <c r="AR30" i="2" s="1"/>
  <c r="AR31" i="2" a="1"/>
  <c r="AR31" i="2" s="1"/>
  <c r="AR3" i="2" a="1"/>
  <c r="AR3" i="2" s="1"/>
  <c r="AR2" i="2" a="1"/>
  <c r="AR2" i="2" s="1"/>
  <c r="AB4" i="2" a="1"/>
  <c r="AB4" i="2" s="1"/>
  <c r="AB5" i="2" a="1"/>
  <c r="AB5" i="2" s="1"/>
  <c r="AB6" i="2" a="1"/>
  <c r="AB6" i="2" s="1"/>
  <c r="AB7" i="2" a="1"/>
  <c r="AB7" i="2" s="1"/>
  <c r="AB8" i="2" a="1"/>
  <c r="AB8" i="2" s="1"/>
  <c r="AB9" i="2" a="1"/>
  <c r="AB9" i="2" s="1"/>
  <c r="AB10" i="2" a="1"/>
  <c r="AB10" i="2" s="1"/>
  <c r="AB11" i="2" a="1"/>
  <c r="AB11" i="2" s="1"/>
  <c r="AB12" i="2" a="1"/>
  <c r="AB12" i="2" s="1"/>
  <c r="AB13" i="2" a="1"/>
  <c r="AB13" i="2" s="1"/>
  <c r="AB14" i="2" a="1"/>
  <c r="AB14" i="2" s="1"/>
  <c r="R43" i="17" a="1"/>
  <c r="R43" i="17" s="1"/>
  <c r="Q43" i="17" a="1"/>
  <c r="Q43" i="17" s="1"/>
  <c r="P43" i="17" a="1"/>
  <c r="P43" i="17" s="1"/>
  <c r="O43" i="17" a="1"/>
  <c r="O43" i="17" s="1"/>
  <c r="N43" i="17" a="1"/>
  <c r="N43" i="17" s="1"/>
  <c r="M43" i="17" a="1"/>
  <c r="M43" i="17" s="1"/>
  <c r="L43" i="17" a="1"/>
  <c r="L43" i="17" s="1"/>
  <c r="K43" i="17" a="1"/>
  <c r="K43" i="17" s="1"/>
  <c r="E43" i="17" a="1"/>
  <c r="E43" i="17" s="1"/>
  <c r="R42" i="17" a="1"/>
  <c r="R42" i="17" s="1"/>
  <c r="Q42" i="17" a="1"/>
  <c r="Q42" i="17" s="1"/>
  <c r="P42" i="17" a="1"/>
  <c r="P42" i="17" s="1"/>
  <c r="O42" i="17" a="1"/>
  <c r="O42" i="17" s="1"/>
  <c r="N42" i="17" a="1"/>
  <c r="N42" i="17" s="1"/>
  <c r="M42" i="17" a="1"/>
  <c r="M42" i="17" s="1"/>
  <c r="L42" i="17" a="1"/>
  <c r="L42" i="17" s="1"/>
  <c r="K42" i="17" a="1"/>
  <c r="K42" i="17" s="1"/>
  <c r="E42" i="17" a="1"/>
  <c r="E42" i="17" s="1"/>
  <c r="R41" i="17" a="1"/>
  <c r="R41" i="17" s="1"/>
  <c r="Q41" i="17" a="1"/>
  <c r="Q41" i="17" s="1"/>
  <c r="P41" i="17" a="1"/>
  <c r="P41" i="17" s="1"/>
  <c r="O41" i="17" a="1"/>
  <c r="O41" i="17" s="1"/>
  <c r="N41" i="17" a="1"/>
  <c r="N41" i="17" s="1"/>
  <c r="M41" i="17" a="1"/>
  <c r="M41" i="17" s="1"/>
  <c r="L41" i="17" a="1"/>
  <c r="L41" i="17" s="1"/>
  <c r="K41" i="17" a="1"/>
  <c r="K41" i="17" s="1"/>
  <c r="E41" i="17" a="1"/>
  <c r="E41" i="17" s="1"/>
  <c r="AD40" i="17" a="1"/>
  <c r="AD40" i="17" s="1"/>
  <c r="R40" i="17" a="1"/>
  <c r="R40" i="17" s="1"/>
  <c r="Q40" i="17" a="1"/>
  <c r="Q40" i="17" s="1"/>
  <c r="P40" i="17" a="1"/>
  <c r="P40" i="17" s="1"/>
  <c r="O40" i="17" a="1"/>
  <c r="O40" i="17" s="1"/>
  <c r="N40" i="17" a="1"/>
  <c r="N40" i="17" s="1"/>
  <c r="M40" i="17" a="1"/>
  <c r="M40" i="17" s="1"/>
  <c r="L40" i="17" a="1"/>
  <c r="L40" i="17" s="1"/>
  <c r="K40" i="17" a="1"/>
  <c r="K40" i="17" s="1"/>
  <c r="E40" i="17" a="1"/>
  <c r="E40" i="17" s="1"/>
  <c r="R39" i="17" a="1"/>
  <c r="R39" i="17" s="1"/>
  <c r="Q39" i="17" a="1"/>
  <c r="Q39" i="17" s="1"/>
  <c r="P39" i="17" a="1"/>
  <c r="P39" i="17" s="1"/>
  <c r="O39" i="17" a="1"/>
  <c r="O39" i="17" s="1"/>
  <c r="N39" i="17" a="1"/>
  <c r="N39" i="17" s="1"/>
  <c r="M39" i="17" a="1"/>
  <c r="M39" i="17" s="1"/>
  <c r="L39" i="17" a="1"/>
  <c r="L39" i="17" s="1"/>
  <c r="K39" i="17" a="1"/>
  <c r="K39" i="17" s="1"/>
  <c r="E39" i="17" a="1"/>
  <c r="E39" i="17" s="1"/>
  <c r="R38" i="17" a="1"/>
  <c r="R38" i="17" s="1"/>
  <c r="Q38" i="17" a="1"/>
  <c r="Q38" i="17" s="1"/>
  <c r="P38" i="17" a="1"/>
  <c r="P38" i="17" s="1"/>
  <c r="O38" i="17" a="1"/>
  <c r="O38" i="17" s="1"/>
  <c r="N38" i="17" a="1"/>
  <c r="N38" i="17" s="1"/>
  <c r="M38" i="17" a="1"/>
  <c r="M38" i="17" s="1"/>
  <c r="L38" i="17" a="1"/>
  <c r="L38" i="17" s="1"/>
  <c r="K38" i="17" a="1"/>
  <c r="K38" i="17" s="1"/>
  <c r="E38" i="17" a="1"/>
  <c r="E38" i="17" s="1"/>
  <c r="R37" i="17" a="1"/>
  <c r="R37" i="17" s="1"/>
  <c r="Q37" i="17" a="1"/>
  <c r="Q37" i="17" s="1"/>
  <c r="P37" i="17" a="1"/>
  <c r="P37" i="17" s="1"/>
  <c r="O37" i="17" a="1"/>
  <c r="O37" i="17" s="1"/>
  <c r="N37" i="17" a="1"/>
  <c r="N37" i="17" s="1"/>
  <c r="M37" i="17" a="1"/>
  <c r="M37" i="17" s="1"/>
  <c r="L37" i="17" a="1"/>
  <c r="L37" i="17" s="1"/>
  <c r="K37" i="17" a="1"/>
  <c r="K37" i="17" s="1"/>
  <c r="E37" i="17" a="1"/>
  <c r="E37" i="17" s="1"/>
  <c r="R36" i="17" a="1"/>
  <c r="R36" i="17" s="1"/>
  <c r="Q36" i="17" a="1"/>
  <c r="Q36" i="17" s="1"/>
  <c r="P36" i="17" a="1"/>
  <c r="P36" i="17" s="1"/>
  <c r="O36" i="17" a="1"/>
  <c r="O36" i="17" s="1"/>
  <c r="N36" i="17" a="1"/>
  <c r="N36" i="17" s="1"/>
  <c r="M36" i="17" a="1"/>
  <c r="M36" i="17" s="1"/>
  <c r="L36" i="17" a="1"/>
  <c r="L36" i="17" s="1"/>
  <c r="K36" i="17" a="1"/>
  <c r="K36" i="17" s="1"/>
  <c r="E36" i="17" a="1"/>
  <c r="E36" i="17" s="1"/>
  <c r="R35" i="17" a="1"/>
  <c r="R35" i="17" s="1"/>
  <c r="Q35" i="17" a="1"/>
  <c r="Q35" i="17" s="1"/>
  <c r="P35" i="17" a="1"/>
  <c r="P35" i="17" s="1"/>
  <c r="O35" i="17" a="1"/>
  <c r="O35" i="17" s="1"/>
  <c r="N35" i="17" a="1"/>
  <c r="N35" i="17" s="1"/>
  <c r="M35" i="17" a="1"/>
  <c r="M35" i="17" s="1"/>
  <c r="L35" i="17" a="1"/>
  <c r="L35" i="17" s="1"/>
  <c r="K35" i="17" a="1"/>
  <c r="K35" i="17" s="1"/>
  <c r="E35" i="17" a="1"/>
  <c r="E35" i="17" s="1"/>
  <c r="AD34" i="17" a="1"/>
  <c r="AD34" i="17" s="1"/>
  <c r="R34" i="17" a="1"/>
  <c r="R34" i="17" s="1"/>
  <c r="Q34" i="17" a="1"/>
  <c r="Q34" i="17" s="1"/>
  <c r="P34" i="17" a="1"/>
  <c r="P34" i="17" s="1"/>
  <c r="O34" i="17" a="1"/>
  <c r="O34" i="17" s="1"/>
  <c r="N34" i="17" a="1"/>
  <c r="N34" i="17" s="1"/>
  <c r="M34" i="17" a="1"/>
  <c r="M34" i="17" s="1"/>
  <c r="L34" i="17" a="1"/>
  <c r="L34" i="17" s="1"/>
  <c r="K34" i="17" a="1"/>
  <c r="K34" i="17" s="1"/>
  <c r="E34" i="17" a="1"/>
  <c r="E34" i="17" s="1"/>
  <c r="R33" i="17" a="1"/>
  <c r="R33" i="17" s="1"/>
  <c r="Q33" i="17" a="1"/>
  <c r="Q33" i="17" s="1"/>
  <c r="P33" i="17" a="1"/>
  <c r="P33" i="17" s="1"/>
  <c r="O33" i="17" a="1"/>
  <c r="O33" i="17" s="1"/>
  <c r="N33" i="17" a="1"/>
  <c r="N33" i="17" s="1"/>
  <c r="M33" i="17" a="1"/>
  <c r="M33" i="17" s="1"/>
  <c r="L33" i="17" a="1"/>
  <c r="L33" i="17" s="1"/>
  <c r="K33" i="17" a="1"/>
  <c r="K33" i="17" s="1"/>
  <c r="E33" i="17" a="1"/>
  <c r="E33" i="17" s="1"/>
  <c r="R32" i="17" a="1"/>
  <c r="R32" i="17" s="1"/>
  <c r="Q32" i="17" a="1"/>
  <c r="Q32" i="17" s="1"/>
  <c r="P32" i="17" a="1"/>
  <c r="P32" i="17" s="1"/>
  <c r="O32" i="17" a="1"/>
  <c r="O32" i="17" s="1"/>
  <c r="N32" i="17" a="1"/>
  <c r="N32" i="17" s="1"/>
  <c r="M32" i="17" a="1"/>
  <c r="M32" i="17" s="1"/>
  <c r="L32" i="17" a="1"/>
  <c r="L32" i="17" s="1"/>
  <c r="K32" i="17" a="1"/>
  <c r="K32" i="17" s="1"/>
  <c r="E32" i="17" a="1"/>
  <c r="E32" i="17" s="1"/>
  <c r="R31" i="17" a="1"/>
  <c r="R31" i="17" s="1"/>
  <c r="Q31" i="17" a="1"/>
  <c r="Q31" i="17" s="1"/>
  <c r="P31" i="17" a="1"/>
  <c r="P31" i="17" s="1"/>
  <c r="O31" i="17" a="1"/>
  <c r="O31" i="17" s="1"/>
  <c r="N31" i="17" a="1"/>
  <c r="N31" i="17" s="1"/>
  <c r="M31" i="17" a="1"/>
  <c r="M31" i="17" s="1"/>
  <c r="L31" i="17" a="1"/>
  <c r="L31" i="17" s="1"/>
  <c r="K31" i="17" a="1"/>
  <c r="K31" i="17" s="1"/>
  <c r="E31" i="17" a="1"/>
  <c r="E31" i="17" s="1"/>
  <c r="R30" i="17" a="1"/>
  <c r="R30" i="17" s="1"/>
  <c r="Q30" i="17" a="1"/>
  <c r="Q30" i="17" s="1"/>
  <c r="P30" i="17" a="1"/>
  <c r="P30" i="17" s="1"/>
  <c r="O30" i="17" a="1"/>
  <c r="O30" i="17" s="1"/>
  <c r="N30" i="17" a="1"/>
  <c r="N30" i="17" s="1"/>
  <c r="M30" i="17" a="1"/>
  <c r="M30" i="17" s="1"/>
  <c r="L30" i="17" a="1"/>
  <c r="L30" i="17" s="1"/>
  <c r="K30" i="17" a="1"/>
  <c r="K30" i="17" s="1"/>
  <c r="E30" i="17" a="1"/>
  <c r="E30" i="17" s="1"/>
  <c r="R29" i="17" a="1"/>
  <c r="R29" i="17" s="1"/>
  <c r="Q29" i="17" a="1"/>
  <c r="Q29" i="17" s="1"/>
  <c r="P29" i="17" a="1"/>
  <c r="P29" i="17" s="1"/>
  <c r="O29" i="17" a="1"/>
  <c r="O29" i="17" s="1"/>
  <c r="N29" i="17" a="1"/>
  <c r="N29" i="17" s="1"/>
  <c r="M29" i="17" a="1"/>
  <c r="M29" i="17" s="1"/>
  <c r="L29" i="17" a="1"/>
  <c r="L29" i="17" s="1"/>
  <c r="K29" i="17" a="1"/>
  <c r="K29" i="17" s="1"/>
  <c r="E29" i="17" a="1"/>
  <c r="E29" i="17" s="1"/>
  <c r="AD28" i="17" a="1"/>
  <c r="AD28" i="17" s="1"/>
  <c r="R28" i="17" a="1"/>
  <c r="R28" i="17" s="1"/>
  <c r="Q28" i="17" a="1"/>
  <c r="Q28" i="17" s="1"/>
  <c r="P28" i="17" a="1"/>
  <c r="P28" i="17" s="1"/>
  <c r="O28" i="17" a="1"/>
  <c r="O28" i="17" s="1"/>
  <c r="N28" i="17" a="1"/>
  <c r="N28" i="17" s="1"/>
  <c r="M28" i="17" a="1"/>
  <c r="M28" i="17" s="1"/>
  <c r="L28" i="17" a="1"/>
  <c r="L28" i="17" s="1"/>
  <c r="K28" i="17" a="1"/>
  <c r="K28" i="17" s="1"/>
  <c r="E28" i="17" a="1"/>
  <c r="E28" i="17" s="1"/>
  <c r="AD27" i="17" a="1"/>
  <c r="AD27" i="17" s="1"/>
  <c r="R27" i="17" a="1"/>
  <c r="R27" i="17" s="1"/>
  <c r="Q27" i="17" a="1"/>
  <c r="Q27" i="17" s="1"/>
  <c r="P27" i="17" a="1"/>
  <c r="P27" i="17" s="1"/>
  <c r="O27" i="17" a="1"/>
  <c r="O27" i="17" s="1"/>
  <c r="N27" i="17" a="1"/>
  <c r="N27" i="17" s="1"/>
  <c r="M27" i="17" a="1"/>
  <c r="M27" i="17" s="1"/>
  <c r="L27" i="17" a="1"/>
  <c r="L27" i="17" s="1"/>
  <c r="K27" i="17" a="1"/>
  <c r="K27" i="17" s="1"/>
  <c r="E27" i="17" a="1"/>
  <c r="E27" i="17" s="1"/>
  <c r="AD26" i="17" a="1"/>
  <c r="AD26" i="17" s="1"/>
  <c r="R26" i="17" a="1"/>
  <c r="R26" i="17" s="1"/>
  <c r="Q26" i="17" a="1"/>
  <c r="Q26" i="17" s="1"/>
  <c r="P26" i="17" a="1"/>
  <c r="P26" i="17" s="1"/>
  <c r="O26" i="17" a="1"/>
  <c r="O26" i="17" s="1"/>
  <c r="N26" i="17" a="1"/>
  <c r="N26" i="17" s="1"/>
  <c r="M26" i="17" a="1"/>
  <c r="M26" i="17" s="1"/>
  <c r="L26" i="17" a="1"/>
  <c r="L26" i="17" s="1"/>
  <c r="K26" i="17" a="1"/>
  <c r="K26" i="17" s="1"/>
  <c r="E26" i="17" a="1"/>
  <c r="E26" i="17" s="1"/>
  <c r="AD25" i="17" a="1"/>
  <c r="AD25" i="17" s="1"/>
  <c r="R25" i="17" a="1"/>
  <c r="R25" i="17" s="1"/>
  <c r="Q25" i="17" a="1"/>
  <c r="Q25" i="17" s="1"/>
  <c r="P25" i="17" a="1"/>
  <c r="P25" i="17" s="1"/>
  <c r="O25" i="17" a="1"/>
  <c r="O25" i="17" s="1"/>
  <c r="N25" i="17" a="1"/>
  <c r="N25" i="17" s="1"/>
  <c r="M25" i="17" a="1"/>
  <c r="M25" i="17" s="1"/>
  <c r="L25" i="17" a="1"/>
  <c r="L25" i="17" s="1"/>
  <c r="K25" i="17" a="1"/>
  <c r="K25" i="17" s="1"/>
  <c r="E25" i="17" a="1"/>
  <c r="E25" i="17" s="1"/>
  <c r="AD24" i="17" a="1"/>
  <c r="AD24" i="17" s="1"/>
  <c r="R24" i="17" a="1"/>
  <c r="R24" i="17" s="1"/>
  <c r="Q24" i="17" a="1"/>
  <c r="Q24" i="17" s="1"/>
  <c r="P24" i="17" a="1"/>
  <c r="P24" i="17" s="1"/>
  <c r="O24" i="17" a="1"/>
  <c r="O24" i="17" s="1"/>
  <c r="N24" i="17" a="1"/>
  <c r="N24" i="17" s="1"/>
  <c r="M24" i="17" a="1"/>
  <c r="M24" i="17" s="1"/>
  <c r="L24" i="17" a="1"/>
  <c r="L24" i="17" s="1"/>
  <c r="K24" i="17" a="1"/>
  <c r="K24" i="17" s="1"/>
  <c r="E24" i="17" a="1"/>
  <c r="E24" i="17" s="1"/>
  <c r="AD23" i="17" a="1"/>
  <c r="AD23" i="17" s="1"/>
  <c r="R23" i="17" a="1"/>
  <c r="R23" i="17" s="1"/>
  <c r="Q23" i="17" a="1"/>
  <c r="Q23" i="17" s="1"/>
  <c r="P23" i="17" a="1"/>
  <c r="P23" i="17" s="1"/>
  <c r="O23" i="17" a="1"/>
  <c r="O23" i="17" s="1"/>
  <c r="N23" i="17" a="1"/>
  <c r="N23" i="17" s="1"/>
  <c r="M23" i="17" a="1"/>
  <c r="M23" i="17" s="1"/>
  <c r="L23" i="17" a="1"/>
  <c r="L23" i="17" s="1"/>
  <c r="K23" i="17" a="1"/>
  <c r="K23" i="17" s="1"/>
  <c r="E23" i="17" a="1"/>
  <c r="E23" i="17" s="1"/>
  <c r="AD22" i="17" a="1"/>
  <c r="AD22" i="17" s="1"/>
  <c r="R22" i="17" a="1"/>
  <c r="R22" i="17" s="1"/>
  <c r="Q22" i="17" a="1"/>
  <c r="Q22" i="17" s="1"/>
  <c r="P22" i="17" a="1"/>
  <c r="P22" i="17" s="1"/>
  <c r="O22" i="17" a="1"/>
  <c r="O22" i="17" s="1"/>
  <c r="N22" i="17" a="1"/>
  <c r="N22" i="17" s="1"/>
  <c r="M22" i="17" a="1"/>
  <c r="M22" i="17" s="1"/>
  <c r="L22" i="17" a="1"/>
  <c r="L22" i="17" s="1"/>
  <c r="K22" i="17" a="1"/>
  <c r="K22" i="17" s="1"/>
  <c r="E22" i="17" a="1"/>
  <c r="E22" i="17" s="1"/>
  <c r="AD21" i="17" a="1"/>
  <c r="AD21" i="17" s="1"/>
  <c r="R21" i="17" a="1"/>
  <c r="R21" i="17" s="1"/>
  <c r="Q21" i="17" a="1"/>
  <c r="Q21" i="17" s="1"/>
  <c r="P21" i="17" a="1"/>
  <c r="P21" i="17" s="1"/>
  <c r="O21" i="17" a="1"/>
  <c r="O21" i="17" s="1"/>
  <c r="N21" i="17" a="1"/>
  <c r="N21" i="17" s="1"/>
  <c r="M21" i="17" a="1"/>
  <c r="M21" i="17" s="1"/>
  <c r="L21" i="17" a="1"/>
  <c r="L21" i="17" s="1"/>
  <c r="K21" i="17" a="1"/>
  <c r="K21" i="17" s="1"/>
  <c r="E21" i="17" a="1"/>
  <c r="E21" i="17" s="1"/>
  <c r="AD20" i="17" a="1"/>
  <c r="AD20" i="17" s="1"/>
  <c r="R20" i="17" a="1"/>
  <c r="R20" i="17" s="1"/>
  <c r="Q20" i="17" a="1"/>
  <c r="Q20" i="17" s="1"/>
  <c r="P20" i="17" a="1"/>
  <c r="P20" i="17" s="1"/>
  <c r="O20" i="17" a="1"/>
  <c r="O20" i="17" s="1"/>
  <c r="N20" i="17" a="1"/>
  <c r="N20" i="17" s="1"/>
  <c r="M20" i="17" a="1"/>
  <c r="M20" i="17" s="1"/>
  <c r="L20" i="17" a="1"/>
  <c r="L20" i="17" s="1"/>
  <c r="K20" i="17" a="1"/>
  <c r="K20" i="17" s="1"/>
  <c r="E20" i="17" a="1"/>
  <c r="E20" i="17" s="1"/>
  <c r="AD19" i="17" a="1"/>
  <c r="AD19" i="17" s="1"/>
  <c r="R19" i="17" a="1"/>
  <c r="R19" i="17" s="1"/>
  <c r="Q19" i="17" a="1"/>
  <c r="Q19" i="17" s="1"/>
  <c r="P19" i="17" a="1"/>
  <c r="P19" i="17" s="1"/>
  <c r="O19" i="17" a="1"/>
  <c r="O19" i="17" s="1"/>
  <c r="N19" i="17" a="1"/>
  <c r="N19" i="17" s="1"/>
  <c r="M19" i="17" a="1"/>
  <c r="M19" i="17" s="1"/>
  <c r="L19" i="17" a="1"/>
  <c r="L19" i="17" s="1"/>
  <c r="K19" i="17" a="1"/>
  <c r="K19" i="17" s="1"/>
  <c r="E19" i="17" a="1"/>
  <c r="E19" i="17" s="1"/>
  <c r="AD18" i="17" a="1"/>
  <c r="AD18" i="17" s="1"/>
  <c r="R18" i="17" a="1"/>
  <c r="R18" i="17" s="1"/>
  <c r="Q18" i="17" a="1"/>
  <c r="Q18" i="17" s="1"/>
  <c r="P18" i="17" a="1"/>
  <c r="P18" i="17" s="1"/>
  <c r="O18" i="17" a="1"/>
  <c r="O18" i="17" s="1"/>
  <c r="N18" i="17" a="1"/>
  <c r="N18" i="17" s="1"/>
  <c r="M18" i="17" a="1"/>
  <c r="M18" i="17" s="1"/>
  <c r="L18" i="17" a="1"/>
  <c r="L18" i="17" s="1"/>
  <c r="K18" i="17" a="1"/>
  <c r="K18" i="17" s="1"/>
  <c r="E18" i="17" a="1"/>
  <c r="E18" i="17" s="1"/>
  <c r="AD17" i="17" a="1"/>
  <c r="AD17" i="17" s="1"/>
  <c r="R17" i="17" a="1"/>
  <c r="R17" i="17" s="1"/>
  <c r="Q17" i="17" a="1"/>
  <c r="Q17" i="17" s="1"/>
  <c r="P17" i="17" a="1"/>
  <c r="P17" i="17" s="1"/>
  <c r="O17" i="17" a="1"/>
  <c r="O17" i="17" s="1"/>
  <c r="N17" i="17" a="1"/>
  <c r="N17" i="17" s="1"/>
  <c r="M17" i="17" a="1"/>
  <c r="M17" i="17" s="1"/>
  <c r="L17" i="17" a="1"/>
  <c r="L17" i="17" s="1"/>
  <c r="K17" i="17" a="1"/>
  <c r="K17" i="17" s="1"/>
  <c r="E17" i="17" a="1"/>
  <c r="E17" i="17" s="1"/>
  <c r="AD16" i="17" a="1"/>
  <c r="AD16" i="17" s="1"/>
  <c r="AC16" i="17" a="1"/>
  <c r="AC16" i="17" s="1"/>
  <c r="AC17" i="17" s="1" a="1"/>
  <c r="AC17" i="17" s="1"/>
  <c r="AB16" i="17" a="1"/>
  <c r="AB16" i="17" s="1"/>
  <c r="AB17" i="17" s="1" a="1"/>
  <c r="AB17" i="17" s="1"/>
  <c r="AA16" i="17" a="1"/>
  <c r="AA16" i="17" s="1"/>
  <c r="AA19" i="17" s="1" a="1"/>
  <c r="AA19" i="17" s="1"/>
  <c r="Z16" i="17" a="1"/>
  <c r="Z16" i="17" s="1"/>
  <c r="Z19" i="17" s="1" a="1"/>
  <c r="Z19" i="17" s="1"/>
  <c r="Y16" i="17" a="1"/>
  <c r="Y16" i="17" s="1"/>
  <c r="Y19" i="17" s="1" a="1"/>
  <c r="Y19" i="17" s="1"/>
  <c r="X16" i="17" a="1"/>
  <c r="X16" i="17" s="1"/>
  <c r="X17" i="17" s="1" a="1"/>
  <c r="X17" i="17" s="1"/>
  <c r="W16" i="17" a="1"/>
  <c r="W16" i="17" s="1"/>
  <c r="W17" i="17" s="1" a="1"/>
  <c r="W17" i="17" s="1"/>
  <c r="V16" i="17" a="1"/>
  <c r="V16" i="17" s="1"/>
  <c r="V21" i="17" s="1" a="1"/>
  <c r="V21" i="17" s="1"/>
  <c r="U16" i="17" a="1"/>
  <c r="U16" i="17" s="1"/>
  <c r="U18" i="17" s="1" a="1"/>
  <c r="U18" i="17" s="1"/>
  <c r="T16" i="17" a="1"/>
  <c r="T16" i="17" s="1"/>
  <c r="T18" i="17" s="1" a="1"/>
  <c r="T18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E16" i="17" a="1"/>
  <c r="E16" i="17" s="1"/>
  <c r="AD15" i="17" a="1"/>
  <c r="AD15" i="17" s="1"/>
  <c r="R15" i="17" a="1"/>
  <c r="R15" i="17" s="1"/>
  <c r="Q15" i="17" a="1"/>
  <c r="Q15" i="17" s="1"/>
  <c r="P15" i="17" a="1"/>
  <c r="P15" i="17" s="1"/>
  <c r="O15" i="17" a="1"/>
  <c r="O15" i="17" s="1"/>
  <c r="N15" i="17" a="1"/>
  <c r="N15" i="17" s="1"/>
  <c r="M15" i="17" a="1"/>
  <c r="M15" i="17" s="1"/>
  <c r="L15" i="17" a="1"/>
  <c r="L15" i="17" s="1"/>
  <c r="K15" i="17" a="1"/>
  <c r="K15" i="17" s="1"/>
  <c r="E15" i="17" a="1"/>
  <c r="E15" i="17" s="1"/>
  <c r="AD14" i="17" a="1"/>
  <c r="AD14" i="17" s="1"/>
  <c r="R14" i="17" a="1"/>
  <c r="R14" i="17" s="1"/>
  <c r="Q14" i="17" a="1"/>
  <c r="Q14" i="17" s="1"/>
  <c r="P14" i="17" a="1"/>
  <c r="P14" i="17" s="1"/>
  <c r="O14" i="17" a="1"/>
  <c r="O14" i="17" s="1"/>
  <c r="N14" i="17" a="1"/>
  <c r="N14" i="17" s="1"/>
  <c r="M14" i="17" a="1"/>
  <c r="M14" i="17" s="1"/>
  <c r="L14" i="17" a="1"/>
  <c r="L14" i="17" s="1"/>
  <c r="K14" i="17" a="1"/>
  <c r="K14" i="17" s="1"/>
  <c r="E14" i="17" a="1"/>
  <c r="E14" i="17" s="1"/>
  <c r="AD13" i="17" a="1"/>
  <c r="AD13" i="17" s="1"/>
  <c r="R13" i="17" a="1"/>
  <c r="R13" i="17" s="1"/>
  <c r="Q13" i="17" a="1"/>
  <c r="Q13" i="17" s="1"/>
  <c r="P13" i="17" a="1"/>
  <c r="P13" i="17" s="1"/>
  <c r="O13" i="17" a="1"/>
  <c r="O13" i="17" s="1"/>
  <c r="N13" i="17" a="1"/>
  <c r="N13" i="17" s="1"/>
  <c r="M13" i="17" a="1"/>
  <c r="M13" i="17" s="1"/>
  <c r="L13" i="17" a="1"/>
  <c r="L13" i="17" s="1"/>
  <c r="K13" i="17" a="1"/>
  <c r="K13" i="17" s="1"/>
  <c r="E13" i="17" a="1"/>
  <c r="E13" i="17" s="1"/>
  <c r="AD12" i="17" a="1"/>
  <c r="AD12" i="17" s="1"/>
  <c r="R12" i="17" a="1"/>
  <c r="R12" i="17" s="1"/>
  <c r="Q12" i="17" a="1"/>
  <c r="Q12" i="17" s="1"/>
  <c r="P12" i="17" a="1"/>
  <c r="P12" i="17" s="1"/>
  <c r="O12" i="17" a="1"/>
  <c r="O12" i="17" s="1"/>
  <c r="N12" i="17" a="1"/>
  <c r="N12" i="17" s="1"/>
  <c r="M12" i="17" a="1"/>
  <c r="M12" i="17" s="1"/>
  <c r="L12" i="17" a="1"/>
  <c r="L12" i="17" s="1"/>
  <c r="K12" i="17" a="1"/>
  <c r="K12" i="17" s="1"/>
  <c r="E12" i="17" a="1"/>
  <c r="E12" i="17" s="1"/>
  <c r="AD11" i="17" a="1"/>
  <c r="AD11" i="17" s="1"/>
  <c r="R11" i="17" a="1"/>
  <c r="R11" i="17" s="1"/>
  <c r="Q11" i="17" a="1"/>
  <c r="Q11" i="17" s="1"/>
  <c r="P11" i="17" a="1"/>
  <c r="P11" i="17" s="1"/>
  <c r="O11" i="17" a="1"/>
  <c r="O11" i="17" s="1"/>
  <c r="N11" i="17" a="1"/>
  <c r="N11" i="17" s="1"/>
  <c r="M11" i="17" a="1"/>
  <c r="M11" i="17" s="1"/>
  <c r="L11" i="17" a="1"/>
  <c r="L11" i="17" s="1"/>
  <c r="K11" i="17" a="1"/>
  <c r="K11" i="17" s="1"/>
  <c r="E11" i="17" a="1"/>
  <c r="E11" i="17" s="1"/>
  <c r="AD10" i="17" a="1"/>
  <c r="AD10" i="17" s="1"/>
  <c r="R10" i="17" a="1"/>
  <c r="R10" i="17" s="1"/>
  <c r="Q10" i="17" a="1"/>
  <c r="Q10" i="17" s="1"/>
  <c r="P10" i="17" a="1"/>
  <c r="P10" i="17" s="1"/>
  <c r="O10" i="17" a="1"/>
  <c r="O10" i="17" s="1"/>
  <c r="N10" i="17" a="1"/>
  <c r="N10" i="17" s="1"/>
  <c r="M10" i="17" a="1"/>
  <c r="M10" i="17" s="1"/>
  <c r="E10" i="17" a="1"/>
  <c r="E10" i="17" s="1"/>
  <c r="AD9" i="17" a="1"/>
  <c r="AD9" i="17" s="1"/>
  <c r="R9" i="17" a="1"/>
  <c r="R9" i="17" s="1"/>
  <c r="Q9" i="17" a="1"/>
  <c r="Q9" i="17" s="1"/>
  <c r="P9" i="17" a="1"/>
  <c r="P9" i="17" s="1"/>
  <c r="O9" i="17" a="1"/>
  <c r="O9" i="17" s="1"/>
  <c r="N9" i="17" a="1"/>
  <c r="N9" i="17" s="1"/>
  <c r="M9" i="17" a="1"/>
  <c r="M9" i="17" s="1"/>
  <c r="E9" i="17" a="1"/>
  <c r="E9" i="17" s="1"/>
  <c r="AD8" i="17" a="1"/>
  <c r="AD8" i="17" s="1"/>
  <c r="R8" i="17" a="1"/>
  <c r="R8" i="17" s="1"/>
  <c r="Q8" i="17" a="1"/>
  <c r="Q8" i="17" s="1"/>
  <c r="P8" i="17" a="1"/>
  <c r="P8" i="17" s="1"/>
  <c r="O8" i="17" a="1"/>
  <c r="O8" i="17" s="1"/>
  <c r="N8" i="17" a="1"/>
  <c r="N8" i="17" s="1"/>
  <c r="M8" i="17" a="1"/>
  <c r="M8" i="17" s="1"/>
  <c r="E8" i="17" a="1"/>
  <c r="E8" i="17" s="1"/>
  <c r="AD7" i="17" a="1"/>
  <c r="AD7" i="17" s="1"/>
  <c r="R7" i="17" a="1"/>
  <c r="R7" i="17" s="1"/>
  <c r="Q7" i="17" a="1"/>
  <c r="Q7" i="17" s="1"/>
  <c r="P7" i="17" a="1"/>
  <c r="P7" i="17" s="1"/>
  <c r="O7" i="17" a="1"/>
  <c r="O7" i="17" s="1"/>
  <c r="N7" i="17" a="1"/>
  <c r="N7" i="17" s="1"/>
  <c r="M7" i="17" a="1"/>
  <c r="M7" i="17" s="1"/>
  <c r="E7" i="17" a="1"/>
  <c r="E7" i="17" s="1"/>
  <c r="AD6" i="17" a="1"/>
  <c r="AD6" i="17" s="1"/>
  <c r="R6" i="17" a="1"/>
  <c r="R6" i="17" s="1"/>
  <c r="Q6" i="17" a="1"/>
  <c r="Q6" i="17" s="1"/>
  <c r="P6" i="17" a="1"/>
  <c r="P6" i="17" s="1"/>
  <c r="O6" i="17" a="1"/>
  <c r="O6" i="17" s="1"/>
  <c r="N6" i="17" a="1"/>
  <c r="N6" i="17" s="1"/>
  <c r="M6" i="17" a="1"/>
  <c r="M6" i="17" s="1"/>
  <c r="E6" i="17" a="1"/>
  <c r="E6" i="17" s="1"/>
  <c r="AD5" i="17" a="1"/>
  <c r="AD5" i="17" s="1"/>
  <c r="R5" i="17" a="1"/>
  <c r="R5" i="17" s="1"/>
  <c r="Q5" i="17" a="1"/>
  <c r="Q5" i="17" s="1"/>
  <c r="P5" i="17" a="1"/>
  <c r="P5" i="17" s="1"/>
  <c r="O5" i="17" a="1"/>
  <c r="O5" i="17" s="1"/>
  <c r="N5" i="17" a="1"/>
  <c r="N5" i="17" s="1"/>
  <c r="M5" i="17" a="1"/>
  <c r="M5" i="17" s="1"/>
  <c r="E5" i="17" a="1"/>
  <c r="E5" i="17" s="1"/>
  <c r="AD4" i="17" a="1"/>
  <c r="AD4" i="17" s="1"/>
  <c r="R4" i="17" a="1"/>
  <c r="R4" i="17" s="1"/>
  <c r="Q4" i="17" a="1"/>
  <c r="Q4" i="17" s="1"/>
  <c r="P4" i="17" a="1"/>
  <c r="P4" i="17" s="1"/>
  <c r="O4" i="17" a="1"/>
  <c r="O4" i="17" s="1"/>
  <c r="N4" i="17" a="1"/>
  <c r="N4" i="17" s="1"/>
  <c r="M4" i="17" a="1"/>
  <c r="M4" i="17" s="1"/>
  <c r="E4" i="17" a="1"/>
  <c r="E4" i="17" s="1"/>
  <c r="AD3" i="17" a="1"/>
  <c r="AD3" i="17" s="1"/>
  <c r="R3" i="17" a="1"/>
  <c r="R3" i="17" s="1"/>
  <c r="Q3" i="17" a="1"/>
  <c r="Q3" i="17" s="1"/>
  <c r="P3" i="17" a="1"/>
  <c r="P3" i="17" s="1"/>
  <c r="O3" i="17" a="1"/>
  <c r="O3" i="17" s="1"/>
  <c r="N3" i="17" a="1"/>
  <c r="N3" i="17" s="1"/>
  <c r="M3" i="17" a="1"/>
  <c r="M3" i="17" s="1"/>
  <c r="E3" i="17" a="1"/>
  <c r="E3" i="17" s="1"/>
  <c r="AD2" i="17" a="1"/>
  <c r="AD2" i="17" s="1"/>
  <c r="AC2" i="17" a="1"/>
  <c r="AC2" i="17" s="1"/>
  <c r="AB2" i="17" a="1"/>
  <c r="AB2" i="17" s="1"/>
  <c r="AA2" i="17" a="1"/>
  <c r="AA2" i="17" s="1"/>
  <c r="Z2" i="17" a="1"/>
  <c r="Z2" i="17" s="1"/>
  <c r="Y2" i="17" a="1"/>
  <c r="Y2" i="17" s="1"/>
  <c r="X2" i="17" a="1"/>
  <c r="X2" i="17" s="1"/>
  <c r="W2" i="17" a="1"/>
  <c r="W2" i="17" s="1"/>
  <c r="V2" i="17" a="1"/>
  <c r="V2" i="17" s="1"/>
  <c r="U2" i="17" a="1"/>
  <c r="U2" i="17" s="1"/>
  <c r="T2" i="17" a="1"/>
  <c r="T2" i="17" s="1"/>
  <c r="R2" i="17" a="1"/>
  <c r="R2" i="17" s="1"/>
  <c r="Q2" i="17" a="1"/>
  <c r="Q2" i="17" s="1"/>
  <c r="P2" i="17" a="1"/>
  <c r="P2" i="17" s="1"/>
  <c r="O2" i="17" a="1"/>
  <c r="O2" i="17" s="1"/>
  <c r="N2" i="17" a="1"/>
  <c r="N2" i="17" s="1"/>
  <c r="M2" i="17" a="1"/>
  <c r="M2" i="17" s="1"/>
  <c r="E2" i="17" a="1"/>
  <c r="E2" i="17" s="1"/>
  <c r="F3" i="17" a="1"/>
  <c r="F3" i="17" s="1"/>
  <c r="F4" i="17" a="1"/>
  <c r="F4" i="17" s="1"/>
  <c r="F5" i="17" a="1"/>
  <c r="F5" i="17" s="1"/>
  <c r="F6" i="17" a="1"/>
  <c r="F6" i="17" s="1"/>
  <c r="F7" i="17" a="1"/>
  <c r="F7" i="17" s="1"/>
  <c r="F8" i="17" a="1"/>
  <c r="F8" i="17" s="1"/>
  <c r="F9" i="17" a="1"/>
  <c r="F9" i="17" s="1"/>
  <c r="F10" i="17" a="1"/>
  <c r="F10" i="17" s="1"/>
  <c r="F11" i="17" a="1"/>
  <c r="F11" i="17" s="1"/>
  <c r="F12" i="17" a="1"/>
  <c r="F12" i="17" s="1"/>
  <c r="F13" i="17" a="1"/>
  <c r="F13" i="17" s="1"/>
  <c r="F14" i="17" a="1"/>
  <c r="F14" i="17" s="1"/>
  <c r="F15" i="17" a="1"/>
  <c r="F15" i="17" s="1"/>
  <c r="F16" i="17" a="1"/>
  <c r="F16" i="17" s="1"/>
  <c r="F2" i="17" a="1"/>
  <c r="F2" i="17" s="1"/>
  <c r="S43" i="17" a="1"/>
  <c r="S43" i="17" s="1"/>
  <c r="F43" i="17" a="1"/>
  <c r="F43" i="17" s="1"/>
  <c r="S42" i="17" a="1"/>
  <c r="S42" i="17" s="1"/>
  <c r="F42" i="17" a="1"/>
  <c r="F42" i="17" s="1"/>
  <c r="S41" i="17" a="1"/>
  <c r="S41" i="17" s="1"/>
  <c r="F41" i="17" a="1"/>
  <c r="F41" i="17" s="1"/>
  <c r="AE40" i="17" a="1"/>
  <c r="AE40" i="17" s="1"/>
  <c r="S40" i="17" a="1"/>
  <c r="S40" i="17" s="1"/>
  <c r="F40" i="17" a="1"/>
  <c r="F40" i="17" s="1"/>
  <c r="S39" i="17" a="1"/>
  <c r="S39" i="17" s="1"/>
  <c r="F39" i="17" a="1"/>
  <c r="F39" i="17" s="1"/>
  <c r="S38" i="17" a="1"/>
  <c r="S38" i="17" s="1"/>
  <c r="F38" i="17" a="1"/>
  <c r="F38" i="17" s="1"/>
  <c r="S37" i="17" a="1"/>
  <c r="S37" i="17" s="1"/>
  <c r="F37" i="17" a="1"/>
  <c r="F37" i="17" s="1"/>
  <c r="S36" i="17" a="1"/>
  <c r="S36" i="17" s="1"/>
  <c r="F36" i="17" a="1"/>
  <c r="F36" i="17" s="1"/>
  <c r="S35" i="17" a="1"/>
  <c r="S35" i="17" s="1"/>
  <c r="F35" i="17" a="1"/>
  <c r="F35" i="17" s="1"/>
  <c r="S34" i="17" a="1"/>
  <c r="S34" i="17" s="1"/>
  <c r="F34" i="17" a="1"/>
  <c r="F34" i="17" s="1"/>
  <c r="S33" i="17" a="1"/>
  <c r="S33" i="17" s="1"/>
  <c r="F33" i="17" a="1"/>
  <c r="F33" i="17" s="1"/>
  <c r="S32" i="17" a="1"/>
  <c r="S32" i="17" s="1"/>
  <c r="F32" i="17" a="1"/>
  <c r="F32" i="17" s="1"/>
  <c r="S31" i="17" a="1"/>
  <c r="S31" i="17" s="1"/>
  <c r="F31" i="17" a="1"/>
  <c r="F31" i="17" s="1"/>
  <c r="S30" i="17" a="1"/>
  <c r="S30" i="17" s="1"/>
  <c r="F30" i="17" a="1"/>
  <c r="F30" i="17" s="1"/>
  <c r="S29" i="17" a="1"/>
  <c r="S29" i="17" s="1"/>
  <c r="F29" i="17" a="1"/>
  <c r="F29" i="17" s="1"/>
  <c r="AE28" i="17" a="1"/>
  <c r="AE28" i="17" s="1"/>
  <c r="S28" i="17" a="1"/>
  <c r="S28" i="17" s="1"/>
  <c r="F28" i="17" a="1"/>
  <c r="F28" i="17" s="1"/>
  <c r="S27" i="17" a="1"/>
  <c r="S27" i="17" s="1"/>
  <c r="F27" i="17" a="1"/>
  <c r="F27" i="17" s="1"/>
  <c r="S26" i="17" a="1"/>
  <c r="S26" i="17" s="1"/>
  <c r="F26" i="17" a="1"/>
  <c r="F26" i="17" s="1"/>
  <c r="S25" i="17" a="1"/>
  <c r="S25" i="17" s="1"/>
  <c r="F25" i="17" a="1"/>
  <c r="F25" i="17" s="1"/>
  <c r="S24" i="17" a="1"/>
  <c r="S24" i="17" s="1"/>
  <c r="F24" i="17" a="1"/>
  <c r="F24" i="17" s="1"/>
  <c r="S23" i="17" a="1"/>
  <c r="S23" i="17" s="1"/>
  <c r="F23" i="17" a="1"/>
  <c r="F23" i="17" s="1"/>
  <c r="AE22" i="17" a="1"/>
  <c r="AE22" i="17" s="1"/>
  <c r="S22" i="17" a="1"/>
  <c r="S22" i="17" s="1"/>
  <c r="F22" i="17" a="1"/>
  <c r="F22" i="17" s="1"/>
  <c r="S21" i="17" a="1"/>
  <c r="S21" i="17" s="1"/>
  <c r="F21" i="17" a="1"/>
  <c r="F21" i="17" s="1"/>
  <c r="S20" i="17" a="1"/>
  <c r="S20" i="17" s="1"/>
  <c r="F20" i="17" a="1"/>
  <c r="F20" i="17" s="1"/>
  <c r="S19" i="17" a="1"/>
  <c r="S19" i="17" s="1"/>
  <c r="F19" i="17" a="1"/>
  <c r="F19" i="17" s="1"/>
  <c r="S18" i="17" a="1"/>
  <c r="S18" i="17" s="1"/>
  <c r="F18" i="17" a="1"/>
  <c r="F18" i="17" s="1"/>
  <c r="AE17" i="17" a="1"/>
  <c r="AE17" i="17" s="1"/>
  <c r="S17" i="17" a="1"/>
  <c r="S17" i="17" s="1"/>
  <c r="F17" i="17" a="1"/>
  <c r="F17" i="17" s="1"/>
  <c r="AE16" i="17" a="1"/>
  <c r="AE16" i="17" s="1"/>
  <c r="S16" i="17" a="1"/>
  <c r="S16" i="17" s="1"/>
  <c r="Q3" i="19" a="1"/>
  <c r="Q3" i="19" s="1"/>
  <c r="R3" i="19" a="1"/>
  <c r="R3" i="19" s="1"/>
  <c r="S3" i="19" a="1"/>
  <c r="S3" i="19" s="1"/>
  <c r="T3" i="19" a="1"/>
  <c r="T3" i="19" s="1"/>
  <c r="U3" i="19" a="1"/>
  <c r="U3" i="19" s="1"/>
  <c r="Q4" i="19" a="1"/>
  <c r="Q4" i="19" s="1"/>
  <c r="R4" i="19" a="1"/>
  <c r="R4" i="19" s="1"/>
  <c r="S4" i="19" a="1"/>
  <c r="S4" i="19" s="1"/>
  <c r="T4" i="19" a="1"/>
  <c r="T4" i="19" s="1"/>
  <c r="U4" i="19" a="1"/>
  <c r="U4" i="19" s="1"/>
  <c r="Q5" i="19" a="1"/>
  <c r="Q5" i="19" s="1"/>
  <c r="R5" i="19" a="1"/>
  <c r="R5" i="19" s="1"/>
  <c r="S5" i="19" a="1"/>
  <c r="S5" i="19" s="1"/>
  <c r="T5" i="19" a="1"/>
  <c r="T5" i="19" s="1"/>
  <c r="U5" i="19" a="1"/>
  <c r="U5" i="19" s="1"/>
  <c r="Q6" i="19" a="1"/>
  <c r="Q6" i="19" s="1"/>
  <c r="R6" i="19" a="1"/>
  <c r="R6" i="19" s="1"/>
  <c r="S6" i="19" a="1"/>
  <c r="S6" i="19" s="1"/>
  <c r="T6" i="19" a="1"/>
  <c r="T6" i="19" s="1"/>
  <c r="U6" i="19" a="1"/>
  <c r="U6" i="19" s="1"/>
  <c r="Q7" i="19" a="1"/>
  <c r="Q7" i="19" s="1"/>
  <c r="R7" i="19" a="1"/>
  <c r="R7" i="19" s="1"/>
  <c r="S7" i="19" a="1"/>
  <c r="S7" i="19" s="1"/>
  <c r="T7" i="19" a="1"/>
  <c r="T7" i="19" s="1"/>
  <c r="U7" i="19" a="1"/>
  <c r="U7" i="19" s="1"/>
  <c r="Q8" i="19" a="1"/>
  <c r="Q8" i="19" s="1"/>
  <c r="R8" i="19" a="1"/>
  <c r="R8" i="19" s="1"/>
  <c r="S8" i="19" a="1"/>
  <c r="S8" i="19" s="1"/>
  <c r="T8" i="19" a="1"/>
  <c r="T8" i="19" s="1"/>
  <c r="U8" i="19" a="1"/>
  <c r="U8" i="19" s="1"/>
  <c r="Q9" i="19" a="1"/>
  <c r="Q9" i="19" s="1"/>
  <c r="R9" i="19" a="1"/>
  <c r="R9" i="19" s="1"/>
  <c r="S9" i="19" a="1"/>
  <c r="S9" i="19" s="1"/>
  <c r="T9" i="19" a="1"/>
  <c r="T9" i="19" s="1"/>
  <c r="U9" i="19" a="1"/>
  <c r="U9" i="19" s="1"/>
  <c r="Q10" i="19" a="1"/>
  <c r="Q10" i="19" s="1"/>
  <c r="R10" i="19" a="1"/>
  <c r="R10" i="19" s="1"/>
  <c r="S10" i="19" a="1"/>
  <c r="S10" i="19" s="1"/>
  <c r="T10" i="19" a="1"/>
  <c r="T10" i="19" s="1"/>
  <c r="U10" i="19" a="1"/>
  <c r="U10" i="19" s="1"/>
  <c r="Q11" i="19" a="1"/>
  <c r="Q11" i="19" s="1"/>
  <c r="R11" i="19" a="1"/>
  <c r="R11" i="19" s="1"/>
  <c r="S11" i="19" a="1"/>
  <c r="S11" i="19" s="1"/>
  <c r="T11" i="19" a="1"/>
  <c r="T11" i="19" s="1"/>
  <c r="U11" i="19" a="1"/>
  <c r="U11" i="19" s="1"/>
  <c r="Q12" i="19" a="1"/>
  <c r="Q12" i="19" s="1"/>
  <c r="R12" i="19" a="1"/>
  <c r="R12" i="19" s="1"/>
  <c r="S12" i="19" a="1"/>
  <c r="S12" i="19" s="1"/>
  <c r="T12" i="19" a="1"/>
  <c r="T12" i="19" s="1"/>
  <c r="U12" i="19" a="1"/>
  <c r="U12" i="19" s="1"/>
  <c r="Q13" i="19" a="1"/>
  <c r="Q13" i="19" s="1"/>
  <c r="R13" i="19" a="1"/>
  <c r="R13" i="19" s="1"/>
  <c r="S13" i="19" a="1"/>
  <c r="S13" i="19" s="1"/>
  <c r="T13" i="19" a="1"/>
  <c r="T13" i="19" s="1"/>
  <c r="U13" i="19" a="1"/>
  <c r="U13" i="19" s="1"/>
  <c r="Q14" i="19" a="1"/>
  <c r="Q14" i="19" s="1"/>
  <c r="R14" i="19" a="1"/>
  <c r="R14" i="19" s="1"/>
  <c r="S14" i="19" a="1"/>
  <c r="S14" i="19" s="1"/>
  <c r="T14" i="19" a="1"/>
  <c r="T14" i="19" s="1"/>
  <c r="U14" i="19" a="1"/>
  <c r="U14" i="19" s="1"/>
  <c r="Q15" i="19" a="1"/>
  <c r="Q15" i="19" s="1"/>
  <c r="R15" i="19" a="1"/>
  <c r="R15" i="19" s="1"/>
  <c r="S15" i="19" a="1"/>
  <c r="S15" i="19" s="1"/>
  <c r="T15" i="19" a="1"/>
  <c r="T15" i="19" s="1"/>
  <c r="U15" i="19" a="1"/>
  <c r="U15" i="19" s="1"/>
  <c r="U2" i="19" a="1"/>
  <c r="U2" i="19" s="1"/>
  <c r="T2" i="19" a="1"/>
  <c r="T2" i="19" s="1"/>
  <c r="S2" i="19" a="1"/>
  <c r="S2" i="19" s="1"/>
  <c r="R2" i="19" a="1"/>
  <c r="R2" i="19" s="1"/>
  <c r="Q2" i="19" a="1"/>
  <c r="Q2" i="19" s="1"/>
  <c r="F3" i="19" a="1"/>
  <c r="F3" i="19" s="1"/>
  <c r="G3" i="19" a="1"/>
  <c r="G3" i="19" s="1"/>
  <c r="H3" i="19" a="1"/>
  <c r="H3" i="19" s="1"/>
  <c r="I3" i="19" a="1"/>
  <c r="I3" i="19" s="1"/>
  <c r="J3" i="19" a="1"/>
  <c r="J3" i="19" s="1"/>
  <c r="K3" i="19" a="1"/>
  <c r="K3" i="19" s="1"/>
  <c r="L3" i="19" a="1"/>
  <c r="L3" i="19" s="1"/>
  <c r="M3" i="19" a="1"/>
  <c r="M3" i="19" s="1"/>
  <c r="N3" i="19" a="1"/>
  <c r="N3" i="19" s="1"/>
  <c r="F4" i="19" a="1"/>
  <c r="F4" i="19" s="1"/>
  <c r="G4" i="19" a="1"/>
  <c r="G4" i="19" s="1"/>
  <c r="H4" i="19" a="1"/>
  <c r="H4" i="19" s="1"/>
  <c r="I4" i="19" a="1"/>
  <c r="I4" i="19" s="1"/>
  <c r="J4" i="19" a="1"/>
  <c r="J4" i="19" s="1"/>
  <c r="K4" i="19" a="1"/>
  <c r="K4" i="19" s="1"/>
  <c r="L4" i="19" a="1"/>
  <c r="L4" i="19" s="1"/>
  <c r="M4" i="19" a="1"/>
  <c r="M4" i="19" s="1"/>
  <c r="N4" i="19" a="1"/>
  <c r="N4" i="19" s="1"/>
  <c r="F5" i="19" a="1"/>
  <c r="F5" i="19" s="1"/>
  <c r="G5" i="19" a="1"/>
  <c r="G5" i="19" s="1"/>
  <c r="H5" i="19" a="1"/>
  <c r="H5" i="19" s="1"/>
  <c r="I5" i="19" a="1"/>
  <c r="I5" i="19" s="1"/>
  <c r="J5" i="19" a="1"/>
  <c r="J5" i="19" s="1"/>
  <c r="K5" i="19" a="1"/>
  <c r="K5" i="19" s="1"/>
  <c r="L5" i="19" a="1"/>
  <c r="L5" i="19" s="1"/>
  <c r="M5" i="19" a="1"/>
  <c r="M5" i="19" s="1"/>
  <c r="N5" i="19" a="1"/>
  <c r="N5" i="19" s="1"/>
  <c r="F6" i="19" a="1"/>
  <c r="F6" i="19" s="1"/>
  <c r="G6" i="19" a="1"/>
  <c r="G6" i="19" s="1"/>
  <c r="H6" i="19" a="1"/>
  <c r="H6" i="19" s="1"/>
  <c r="I6" i="19" a="1"/>
  <c r="I6" i="19" s="1"/>
  <c r="J6" i="19" a="1"/>
  <c r="J6" i="19" s="1"/>
  <c r="K6" i="19" a="1"/>
  <c r="K6" i="19" s="1"/>
  <c r="L6" i="19" a="1"/>
  <c r="L6" i="19" s="1"/>
  <c r="M6" i="19" a="1"/>
  <c r="M6" i="19" s="1"/>
  <c r="N6" i="19" a="1"/>
  <c r="N6" i="19" s="1"/>
  <c r="F7" i="19" a="1"/>
  <c r="F7" i="19" s="1"/>
  <c r="G7" i="19" a="1"/>
  <c r="G7" i="19" s="1"/>
  <c r="H7" i="19" a="1"/>
  <c r="H7" i="19" s="1"/>
  <c r="I7" i="19" a="1"/>
  <c r="I7" i="19" s="1"/>
  <c r="J7" i="19" a="1"/>
  <c r="J7" i="19" s="1"/>
  <c r="K7" i="19" a="1"/>
  <c r="K7" i="19" s="1"/>
  <c r="L7" i="19" a="1"/>
  <c r="L7" i="19" s="1"/>
  <c r="M7" i="19" a="1"/>
  <c r="M7" i="19" s="1"/>
  <c r="N7" i="19" a="1"/>
  <c r="N7" i="19" s="1"/>
  <c r="F8" i="19" a="1"/>
  <c r="F8" i="19" s="1"/>
  <c r="G8" i="19" a="1"/>
  <c r="G8" i="19" s="1"/>
  <c r="H8" i="19" a="1"/>
  <c r="H8" i="19" s="1"/>
  <c r="I8" i="19" a="1"/>
  <c r="I8" i="19" s="1"/>
  <c r="J8" i="19" a="1"/>
  <c r="J8" i="19" s="1"/>
  <c r="K8" i="19" a="1"/>
  <c r="K8" i="19" s="1"/>
  <c r="L8" i="19" a="1"/>
  <c r="L8" i="19" s="1"/>
  <c r="M8" i="19" a="1"/>
  <c r="M8" i="19" s="1"/>
  <c r="N8" i="19" a="1"/>
  <c r="N8" i="19" s="1"/>
  <c r="F9" i="19" a="1"/>
  <c r="F9" i="19" s="1"/>
  <c r="G9" i="19" a="1"/>
  <c r="G9" i="19" s="1"/>
  <c r="H9" i="19" a="1"/>
  <c r="H9" i="19" s="1"/>
  <c r="I9" i="19" a="1"/>
  <c r="I9" i="19" s="1"/>
  <c r="J9" i="19" a="1"/>
  <c r="J9" i="19" s="1"/>
  <c r="K9" i="19" a="1"/>
  <c r="K9" i="19" s="1"/>
  <c r="L9" i="19" a="1"/>
  <c r="L9" i="19" s="1"/>
  <c r="M9" i="19" a="1"/>
  <c r="M9" i="19" s="1"/>
  <c r="N9" i="19" a="1"/>
  <c r="N9" i="19" s="1"/>
  <c r="F10" i="19" a="1"/>
  <c r="F10" i="19" s="1"/>
  <c r="G10" i="19" a="1"/>
  <c r="G10" i="19" s="1"/>
  <c r="H10" i="19" a="1"/>
  <c r="H10" i="19" s="1"/>
  <c r="I10" i="19" a="1"/>
  <c r="I10" i="19" s="1"/>
  <c r="J10" i="19" a="1"/>
  <c r="J10" i="19" s="1"/>
  <c r="K10" i="19" a="1"/>
  <c r="K10" i="19" s="1"/>
  <c r="L10" i="19" a="1"/>
  <c r="L10" i="19" s="1"/>
  <c r="M10" i="19" a="1"/>
  <c r="M10" i="19" s="1"/>
  <c r="N10" i="19" a="1"/>
  <c r="N10" i="19" s="1"/>
  <c r="F11" i="19" a="1"/>
  <c r="F11" i="19" s="1"/>
  <c r="G11" i="19" a="1"/>
  <c r="G11" i="19" s="1"/>
  <c r="H11" i="19" a="1"/>
  <c r="H11" i="19" s="1"/>
  <c r="I11" i="19" a="1"/>
  <c r="I11" i="19" s="1"/>
  <c r="J11" i="19" a="1"/>
  <c r="J11" i="19" s="1"/>
  <c r="K11" i="19" a="1"/>
  <c r="K11" i="19" s="1"/>
  <c r="L11" i="19" a="1"/>
  <c r="L11" i="19" s="1"/>
  <c r="M11" i="19" a="1"/>
  <c r="M11" i="19" s="1"/>
  <c r="N11" i="19" a="1"/>
  <c r="N11" i="19" s="1"/>
  <c r="F12" i="19" a="1"/>
  <c r="F12" i="19" s="1"/>
  <c r="G12" i="19" a="1"/>
  <c r="G12" i="19" s="1"/>
  <c r="H12" i="19" a="1"/>
  <c r="H12" i="19" s="1"/>
  <c r="I12" i="19" a="1"/>
  <c r="I12" i="19" s="1"/>
  <c r="J12" i="19" a="1"/>
  <c r="J12" i="19" s="1"/>
  <c r="K12" i="19" a="1"/>
  <c r="K12" i="19" s="1"/>
  <c r="L12" i="19" a="1"/>
  <c r="L12" i="19" s="1"/>
  <c r="M12" i="19" a="1"/>
  <c r="M12" i="19" s="1"/>
  <c r="N12" i="19" a="1"/>
  <c r="N12" i="19" s="1"/>
  <c r="F13" i="19" a="1"/>
  <c r="F13" i="19" s="1"/>
  <c r="G13" i="19" a="1"/>
  <c r="G13" i="19" s="1"/>
  <c r="H13" i="19" a="1"/>
  <c r="H13" i="19" s="1"/>
  <c r="I13" i="19" a="1"/>
  <c r="I13" i="19" s="1"/>
  <c r="J13" i="19" a="1"/>
  <c r="J13" i="19" s="1"/>
  <c r="K13" i="19" a="1"/>
  <c r="K13" i="19" s="1"/>
  <c r="L13" i="19" a="1"/>
  <c r="L13" i="19" s="1"/>
  <c r="M13" i="19" a="1"/>
  <c r="M13" i="19" s="1"/>
  <c r="N13" i="19" a="1"/>
  <c r="N13" i="19" s="1"/>
  <c r="F14" i="19" a="1"/>
  <c r="F14" i="19" s="1"/>
  <c r="G14" i="19" a="1"/>
  <c r="G14" i="19" s="1"/>
  <c r="H14" i="19" a="1"/>
  <c r="H14" i="19" s="1"/>
  <c r="I14" i="19" a="1"/>
  <c r="I14" i="19" s="1"/>
  <c r="J14" i="19" a="1"/>
  <c r="J14" i="19" s="1"/>
  <c r="K14" i="19" a="1"/>
  <c r="K14" i="19" s="1"/>
  <c r="L14" i="19" a="1"/>
  <c r="L14" i="19" s="1"/>
  <c r="M14" i="19" a="1"/>
  <c r="M14" i="19" s="1"/>
  <c r="N14" i="19" a="1"/>
  <c r="N14" i="19" s="1"/>
  <c r="F15" i="19" a="1"/>
  <c r="F15" i="19" s="1"/>
  <c r="G15" i="19" a="1"/>
  <c r="G15" i="19" s="1"/>
  <c r="H15" i="19" a="1"/>
  <c r="H15" i="19" s="1"/>
  <c r="I15" i="19" a="1"/>
  <c r="I15" i="19" s="1"/>
  <c r="J15" i="19" a="1"/>
  <c r="J15" i="19" s="1"/>
  <c r="K15" i="19" a="1"/>
  <c r="K15" i="19" s="1"/>
  <c r="L15" i="19" a="1"/>
  <c r="L15" i="19" s="1"/>
  <c r="M15" i="19" a="1"/>
  <c r="M15" i="19" s="1"/>
  <c r="N15" i="19" a="1"/>
  <c r="N15" i="19" s="1"/>
  <c r="N2" i="19" a="1"/>
  <c r="N2" i="19" s="1"/>
  <c r="M2" i="19" a="1"/>
  <c r="M2" i="19" s="1"/>
  <c r="L2" i="19" a="1"/>
  <c r="L2" i="19" s="1"/>
  <c r="K2" i="19" a="1"/>
  <c r="K2" i="19" s="1"/>
  <c r="J2" i="19" a="1"/>
  <c r="J2" i="19" s="1"/>
  <c r="I2" i="19" a="1"/>
  <c r="I2" i="19" s="1"/>
  <c r="H2" i="19" a="1"/>
  <c r="H2" i="19" s="1"/>
  <c r="G2" i="19" a="1"/>
  <c r="G2" i="19" s="1"/>
  <c r="F2" i="19" a="1"/>
  <c r="F2" i="19" s="1"/>
  <c r="P3" i="19" a="1"/>
  <c r="P3" i="19" s="1"/>
  <c r="V3" i="19" a="1"/>
  <c r="V3" i="19" s="1"/>
  <c r="W3" i="19" a="1"/>
  <c r="W3" i="19" s="1"/>
  <c r="X3" i="19" a="1"/>
  <c r="X3" i="19" s="1"/>
  <c r="Y3" i="19" a="1"/>
  <c r="Y3" i="19" s="1"/>
  <c r="P4" i="19" a="1"/>
  <c r="P4" i="19" s="1"/>
  <c r="V4" i="19" a="1"/>
  <c r="V4" i="19" s="1"/>
  <c r="W4" i="19" a="1"/>
  <c r="W4" i="19" s="1"/>
  <c r="X4" i="19" a="1"/>
  <c r="X4" i="19" s="1"/>
  <c r="Y4" i="19" a="1"/>
  <c r="Y4" i="19" s="1"/>
  <c r="P5" i="19" a="1"/>
  <c r="P5" i="19" s="1"/>
  <c r="V5" i="19" a="1"/>
  <c r="V5" i="19" s="1"/>
  <c r="W5" i="19" a="1"/>
  <c r="W5" i="19" s="1"/>
  <c r="X5" i="19" a="1"/>
  <c r="X5" i="19" s="1"/>
  <c r="Y5" i="19" a="1"/>
  <c r="Y5" i="19" s="1"/>
  <c r="P6" i="19" a="1"/>
  <c r="P6" i="19" s="1"/>
  <c r="V6" i="19" a="1"/>
  <c r="V6" i="19" s="1"/>
  <c r="W6" i="19" a="1"/>
  <c r="W6" i="19" s="1"/>
  <c r="X6" i="19" a="1"/>
  <c r="X6" i="19" s="1"/>
  <c r="Y6" i="19" a="1"/>
  <c r="Y6" i="19" s="1"/>
  <c r="P7" i="19" a="1"/>
  <c r="P7" i="19" s="1"/>
  <c r="V7" i="19" a="1"/>
  <c r="V7" i="19" s="1"/>
  <c r="W7" i="19" a="1"/>
  <c r="W7" i="19" s="1"/>
  <c r="X7" i="19" a="1"/>
  <c r="X7" i="19" s="1"/>
  <c r="Y7" i="19" a="1"/>
  <c r="Y7" i="19" s="1"/>
  <c r="P8" i="19" a="1"/>
  <c r="P8" i="19" s="1"/>
  <c r="V8" i="19" a="1"/>
  <c r="V8" i="19" s="1"/>
  <c r="W8" i="19" a="1"/>
  <c r="W8" i="19" s="1"/>
  <c r="X8" i="19" a="1"/>
  <c r="X8" i="19" s="1"/>
  <c r="Y8" i="19" a="1"/>
  <c r="Y8" i="19" s="1"/>
  <c r="P9" i="19" a="1"/>
  <c r="P9" i="19" s="1"/>
  <c r="V9" i="19" a="1"/>
  <c r="V9" i="19" s="1"/>
  <c r="W9" i="19" a="1"/>
  <c r="W9" i="19" s="1"/>
  <c r="X9" i="19" a="1"/>
  <c r="X9" i="19" s="1"/>
  <c r="Y9" i="19" a="1"/>
  <c r="Y9" i="19" s="1"/>
  <c r="P10" i="19" a="1"/>
  <c r="P10" i="19" s="1"/>
  <c r="V10" i="19" a="1"/>
  <c r="V10" i="19" s="1"/>
  <c r="W10" i="19" a="1"/>
  <c r="W10" i="19" s="1"/>
  <c r="X10" i="19" a="1"/>
  <c r="X10" i="19" s="1"/>
  <c r="Y10" i="19" a="1"/>
  <c r="Y10" i="19" s="1"/>
  <c r="P11" i="19" a="1"/>
  <c r="P11" i="19" s="1"/>
  <c r="V11" i="19" a="1"/>
  <c r="V11" i="19" s="1"/>
  <c r="W11" i="19" a="1"/>
  <c r="W11" i="19" s="1"/>
  <c r="X11" i="19" a="1"/>
  <c r="X11" i="19" s="1"/>
  <c r="Y11" i="19" a="1"/>
  <c r="Y11" i="19" s="1"/>
  <c r="P12" i="19" a="1"/>
  <c r="P12" i="19" s="1"/>
  <c r="V12" i="19" a="1"/>
  <c r="V12" i="19" s="1"/>
  <c r="W12" i="19" a="1"/>
  <c r="W12" i="19" s="1"/>
  <c r="X12" i="19" a="1"/>
  <c r="X12" i="19" s="1"/>
  <c r="Y12" i="19" a="1"/>
  <c r="Y12" i="19" s="1"/>
  <c r="P13" i="19" a="1"/>
  <c r="P13" i="19" s="1"/>
  <c r="V13" i="19" a="1"/>
  <c r="V13" i="19" s="1"/>
  <c r="W13" i="19" a="1"/>
  <c r="W13" i="19" s="1"/>
  <c r="X13" i="19" a="1"/>
  <c r="X13" i="19" s="1"/>
  <c r="Y13" i="19" a="1"/>
  <c r="Y13" i="19" s="1"/>
  <c r="P14" i="19" a="1"/>
  <c r="P14" i="19" s="1"/>
  <c r="V14" i="19" a="1"/>
  <c r="V14" i="19" s="1"/>
  <c r="W14" i="19" a="1"/>
  <c r="W14" i="19" s="1"/>
  <c r="X14" i="19" a="1"/>
  <c r="X14" i="19" s="1"/>
  <c r="Y14" i="19" a="1"/>
  <c r="Y14" i="19" s="1"/>
  <c r="P15" i="19" a="1"/>
  <c r="P15" i="19" s="1"/>
  <c r="V15" i="19" a="1"/>
  <c r="V15" i="19" s="1"/>
  <c r="W15" i="19" a="1"/>
  <c r="W15" i="19" s="1"/>
  <c r="X15" i="19" a="1"/>
  <c r="X15" i="19" s="1"/>
  <c r="Y15" i="19" a="1"/>
  <c r="Y15" i="19" s="1"/>
  <c r="Y2" i="19" a="1"/>
  <c r="Y2" i="19" s="1"/>
  <c r="X2" i="19" a="1"/>
  <c r="X2" i="19" s="1"/>
  <c r="W2" i="19" a="1"/>
  <c r="W2" i="19" s="1"/>
  <c r="V2" i="19" a="1"/>
  <c r="V2" i="19" s="1"/>
  <c r="P2" i="19" a="1"/>
  <c r="P2" i="19" s="1"/>
  <c r="O18" i="19" a="1"/>
  <c r="O18" i="19" s="1"/>
  <c r="E18" i="19" a="1"/>
  <c r="E18" i="19" s="1"/>
  <c r="O15" i="19" a="1"/>
  <c r="O15" i="19" s="1"/>
  <c r="E15" i="19" a="1"/>
  <c r="E15" i="19" s="1"/>
  <c r="O14" i="19" a="1"/>
  <c r="O14" i="19" s="1"/>
  <c r="E14" i="19" a="1"/>
  <c r="E14" i="19" s="1"/>
  <c r="O13" i="19" a="1"/>
  <c r="O13" i="19" s="1"/>
  <c r="E13" i="19" a="1"/>
  <c r="E13" i="19" s="1"/>
  <c r="O12" i="19" a="1"/>
  <c r="O12" i="19" s="1"/>
  <c r="E12" i="19" a="1"/>
  <c r="E12" i="19" s="1"/>
  <c r="O11" i="19" a="1"/>
  <c r="O11" i="19" s="1"/>
  <c r="E11" i="19" a="1"/>
  <c r="E11" i="19" s="1"/>
  <c r="O10" i="19" a="1"/>
  <c r="O10" i="19" s="1"/>
  <c r="E10" i="19" a="1"/>
  <c r="E10" i="19" s="1"/>
  <c r="O9" i="19" a="1"/>
  <c r="O9" i="19" s="1"/>
  <c r="E9" i="19" a="1"/>
  <c r="E9" i="19" s="1"/>
  <c r="O8" i="19" a="1"/>
  <c r="O8" i="19" s="1"/>
  <c r="E8" i="19" a="1"/>
  <c r="E8" i="19" s="1"/>
  <c r="O7" i="19" a="1"/>
  <c r="O7" i="19" s="1"/>
  <c r="E7" i="19" a="1"/>
  <c r="E7" i="19" s="1"/>
  <c r="O6" i="19" a="1"/>
  <c r="O6" i="19" s="1"/>
  <c r="E6" i="19" a="1"/>
  <c r="E6" i="19" s="1"/>
  <c r="O5" i="19" a="1"/>
  <c r="O5" i="19" s="1"/>
  <c r="E5" i="19" a="1"/>
  <c r="E5" i="19" s="1"/>
  <c r="O4" i="19" a="1"/>
  <c r="O4" i="19" s="1"/>
  <c r="E4" i="19" a="1"/>
  <c r="E4" i="19" s="1"/>
  <c r="O3" i="19" a="1"/>
  <c r="O3" i="19" s="1"/>
  <c r="E3" i="19" a="1"/>
  <c r="E3" i="19" s="1"/>
  <c r="O2" i="19" a="1"/>
  <c r="O2" i="19" s="1"/>
  <c r="E2" i="19" a="1"/>
  <c r="E2" i="19" s="1"/>
  <c r="S3" i="17" a="1"/>
  <c r="S3" i="17" s="1"/>
  <c r="AE3" i="17" a="1"/>
  <c r="AE3" i="17" s="1"/>
  <c r="S4" i="17" a="1"/>
  <c r="S4" i="17" s="1"/>
  <c r="AE4" i="17" a="1"/>
  <c r="AE4" i="17" s="1"/>
  <c r="S5" i="17" a="1"/>
  <c r="S5" i="17" s="1"/>
  <c r="AE5" i="17" a="1"/>
  <c r="AE5" i="17" s="1"/>
  <c r="S6" i="17" a="1"/>
  <c r="S6" i="17" s="1"/>
  <c r="AE6" i="17" a="1"/>
  <c r="AE6" i="17" s="1"/>
  <c r="S7" i="17" a="1"/>
  <c r="S7" i="17" s="1"/>
  <c r="AE7" i="17" a="1"/>
  <c r="AE7" i="17" s="1"/>
  <c r="S8" i="17" a="1"/>
  <c r="S8" i="17" s="1"/>
  <c r="AE8" i="17" a="1"/>
  <c r="AE8" i="17" s="1"/>
  <c r="S9" i="17" a="1"/>
  <c r="S9" i="17" s="1"/>
  <c r="AE9" i="17" a="1"/>
  <c r="AE9" i="17" s="1"/>
  <c r="S10" i="17" a="1"/>
  <c r="S10" i="17" s="1"/>
  <c r="AE10" i="17" a="1"/>
  <c r="AE10" i="17" s="1"/>
  <c r="S11" i="17" a="1"/>
  <c r="S11" i="17" s="1"/>
  <c r="AE11" i="17" a="1"/>
  <c r="AE11" i="17" s="1"/>
  <c r="S12" i="17" a="1"/>
  <c r="S12" i="17" s="1"/>
  <c r="AE12" i="17" a="1"/>
  <c r="AE12" i="17" s="1"/>
  <c r="S13" i="17" a="1"/>
  <c r="S13" i="17" s="1"/>
  <c r="AE13" i="17" a="1"/>
  <c r="AE13" i="17" s="1"/>
  <c r="S14" i="17" a="1"/>
  <c r="S14" i="17" s="1"/>
  <c r="AE14" i="17" a="1"/>
  <c r="AE14" i="17" s="1"/>
  <c r="S15" i="17" a="1"/>
  <c r="S15" i="17" s="1"/>
  <c r="AE15" i="17" a="1"/>
  <c r="AE15" i="17" s="1"/>
  <c r="AH2" i="17" a="1"/>
  <c r="AH2" i="17" s="1"/>
  <c r="AH9" i="17" s="1" a="1"/>
  <c r="AH9" i="17" s="1"/>
  <c r="AG2" i="17" a="1"/>
  <c r="AG2" i="17" s="1"/>
  <c r="AG4" i="17" s="1" a="1"/>
  <c r="AG4" i="17" s="1"/>
  <c r="AF2" i="17" a="1"/>
  <c r="AF2" i="17" s="1"/>
  <c r="AF15" i="17" s="1" a="1"/>
  <c r="AF15" i="17" s="1"/>
  <c r="AE2" i="17" a="1"/>
  <c r="AE2" i="17" s="1"/>
  <c r="S2" i="17" a="1"/>
  <c r="S2" i="17" s="1"/>
  <c r="CF3" i="2" a="1"/>
  <c r="CF3" i="2" s="1"/>
  <c r="CG3" i="2" a="1"/>
  <c r="CG3" i="2" s="1"/>
  <c r="CH3" i="2" a="1"/>
  <c r="CH3" i="2" s="1"/>
  <c r="CI3" i="2" a="1"/>
  <c r="CI3" i="2" s="1"/>
  <c r="CJ3" i="2" a="1"/>
  <c r="CJ3" i="2" s="1"/>
  <c r="CK3" i="2" a="1"/>
  <c r="CK3" i="2" s="1"/>
  <c r="CL3" i="2" a="1"/>
  <c r="CL3" i="2" s="1"/>
  <c r="CM3" i="2" a="1"/>
  <c r="CM3" i="2" s="1"/>
  <c r="CF4" i="2" a="1"/>
  <c r="CF4" i="2" s="1"/>
  <c r="CG4" i="2" a="1"/>
  <c r="CG4" i="2" s="1"/>
  <c r="CH4" i="2" a="1"/>
  <c r="CH4" i="2" s="1"/>
  <c r="CI4" i="2" a="1"/>
  <c r="CI4" i="2" s="1"/>
  <c r="CJ4" i="2" a="1"/>
  <c r="CJ4" i="2" s="1"/>
  <c r="CK4" i="2" a="1"/>
  <c r="CK4" i="2" s="1"/>
  <c r="CL4" i="2" a="1"/>
  <c r="CL4" i="2" s="1"/>
  <c r="CM4" i="2" a="1"/>
  <c r="CM4" i="2" s="1"/>
  <c r="CF5" i="2" a="1"/>
  <c r="CF5" i="2" s="1"/>
  <c r="CG5" i="2" a="1"/>
  <c r="CG5" i="2" s="1"/>
  <c r="CH5" i="2" a="1"/>
  <c r="CH5" i="2" s="1"/>
  <c r="CI5" i="2" a="1"/>
  <c r="CI5" i="2" s="1"/>
  <c r="CJ5" i="2" a="1"/>
  <c r="CJ5" i="2" s="1"/>
  <c r="CK5" i="2" a="1"/>
  <c r="CK5" i="2" s="1"/>
  <c r="CL5" i="2" a="1"/>
  <c r="CL5" i="2" s="1"/>
  <c r="CM5" i="2" a="1"/>
  <c r="CM5" i="2" s="1"/>
  <c r="CF6" i="2" a="1"/>
  <c r="CF6" i="2" s="1"/>
  <c r="CG6" i="2" a="1"/>
  <c r="CG6" i="2" s="1"/>
  <c r="CH6" i="2" a="1"/>
  <c r="CH6" i="2" s="1"/>
  <c r="CI6" i="2" a="1"/>
  <c r="CI6" i="2" s="1"/>
  <c r="CJ6" i="2" a="1"/>
  <c r="CJ6" i="2" s="1"/>
  <c r="CK6" i="2" a="1"/>
  <c r="CK6" i="2" s="1"/>
  <c r="CL6" i="2" a="1"/>
  <c r="CL6" i="2" s="1"/>
  <c r="CM6" i="2" a="1"/>
  <c r="CM6" i="2" s="1"/>
  <c r="CF7" i="2" a="1"/>
  <c r="CF7" i="2" s="1"/>
  <c r="CG7" i="2" a="1"/>
  <c r="CG7" i="2" s="1"/>
  <c r="CH7" i="2" a="1"/>
  <c r="CH7" i="2" s="1"/>
  <c r="CI7" i="2" a="1"/>
  <c r="CI7" i="2" s="1"/>
  <c r="CJ7" i="2" a="1"/>
  <c r="CJ7" i="2" s="1"/>
  <c r="CK7" i="2" a="1"/>
  <c r="CK7" i="2" s="1"/>
  <c r="CL7" i="2" a="1"/>
  <c r="CL7" i="2" s="1"/>
  <c r="CM7" i="2" a="1"/>
  <c r="CM7" i="2" s="1"/>
  <c r="CF8" i="2" a="1"/>
  <c r="CF8" i="2" s="1"/>
  <c r="CG8" i="2" a="1"/>
  <c r="CG8" i="2" s="1"/>
  <c r="CH8" i="2" a="1"/>
  <c r="CH8" i="2" s="1"/>
  <c r="CI8" i="2" a="1"/>
  <c r="CI8" i="2" s="1"/>
  <c r="CJ8" i="2" a="1"/>
  <c r="CJ8" i="2" s="1"/>
  <c r="CK8" i="2" a="1"/>
  <c r="CK8" i="2" s="1"/>
  <c r="CL8" i="2" a="1"/>
  <c r="CL8" i="2" s="1"/>
  <c r="CM8" i="2" a="1"/>
  <c r="CM8" i="2" s="1"/>
  <c r="CF9" i="2" a="1"/>
  <c r="CF9" i="2" s="1"/>
  <c r="CG9" i="2" a="1"/>
  <c r="CG9" i="2" s="1"/>
  <c r="CH9" i="2" a="1"/>
  <c r="CH9" i="2" s="1"/>
  <c r="CI9" i="2" a="1"/>
  <c r="CI9" i="2" s="1"/>
  <c r="CJ9" i="2" a="1"/>
  <c r="CJ9" i="2" s="1"/>
  <c r="CK9" i="2" a="1"/>
  <c r="CK9" i="2" s="1"/>
  <c r="CL9" i="2" a="1"/>
  <c r="CL9" i="2" s="1"/>
  <c r="CM9" i="2" a="1"/>
  <c r="CM9" i="2" s="1"/>
  <c r="CF10" i="2" a="1"/>
  <c r="CF10" i="2" s="1"/>
  <c r="CG10" i="2" a="1"/>
  <c r="CG10" i="2" s="1"/>
  <c r="CH10" i="2" a="1"/>
  <c r="CH10" i="2" s="1"/>
  <c r="CI10" i="2" a="1"/>
  <c r="CI10" i="2" s="1"/>
  <c r="CJ10" i="2" a="1"/>
  <c r="CJ10" i="2" s="1"/>
  <c r="CK10" i="2" a="1"/>
  <c r="CK10" i="2" s="1"/>
  <c r="CL10" i="2" a="1"/>
  <c r="CL10" i="2" s="1"/>
  <c r="CM10" i="2" a="1"/>
  <c r="CM10" i="2" s="1"/>
  <c r="CF11" i="2" a="1"/>
  <c r="CF11" i="2" s="1"/>
  <c r="CG11" i="2" a="1"/>
  <c r="CG11" i="2" s="1"/>
  <c r="CH11" i="2" a="1"/>
  <c r="CH11" i="2" s="1"/>
  <c r="CI11" i="2" a="1"/>
  <c r="CI11" i="2" s="1"/>
  <c r="CJ11" i="2" a="1"/>
  <c r="CJ11" i="2" s="1"/>
  <c r="CK11" i="2" a="1"/>
  <c r="CK11" i="2" s="1"/>
  <c r="CL11" i="2" a="1"/>
  <c r="CL11" i="2" s="1"/>
  <c r="CM11" i="2" a="1"/>
  <c r="CM11" i="2" s="1"/>
  <c r="CF12" i="2" a="1"/>
  <c r="CF12" i="2" s="1"/>
  <c r="CG12" i="2" a="1"/>
  <c r="CG12" i="2" s="1"/>
  <c r="CH12" i="2" a="1"/>
  <c r="CH12" i="2" s="1"/>
  <c r="CI12" i="2" a="1"/>
  <c r="CI12" i="2" s="1"/>
  <c r="CJ12" i="2" a="1"/>
  <c r="CJ12" i="2" s="1"/>
  <c r="CK12" i="2" a="1"/>
  <c r="CK12" i="2" s="1"/>
  <c r="CL12" i="2" a="1"/>
  <c r="CL12" i="2" s="1"/>
  <c r="CM12" i="2" a="1"/>
  <c r="CM12" i="2" s="1"/>
  <c r="CF13" i="2" a="1"/>
  <c r="CF13" i="2" s="1"/>
  <c r="CG13" i="2" a="1"/>
  <c r="CG13" i="2" s="1"/>
  <c r="CH13" i="2" a="1"/>
  <c r="CH13" i="2" s="1"/>
  <c r="CI13" i="2" a="1"/>
  <c r="CI13" i="2" s="1"/>
  <c r="CJ13" i="2" a="1"/>
  <c r="CJ13" i="2" s="1"/>
  <c r="CK13" i="2" a="1"/>
  <c r="CK13" i="2" s="1"/>
  <c r="CL13" i="2" a="1"/>
  <c r="CL13" i="2" s="1"/>
  <c r="CM13" i="2" a="1"/>
  <c r="CM13" i="2" s="1"/>
  <c r="CF14" i="2" a="1"/>
  <c r="CF14" i="2" s="1"/>
  <c r="CG14" i="2" a="1"/>
  <c r="CG14" i="2" s="1"/>
  <c r="CH14" i="2" a="1"/>
  <c r="CH14" i="2" s="1"/>
  <c r="CI14" i="2" a="1"/>
  <c r="CI14" i="2" s="1"/>
  <c r="CJ14" i="2" a="1"/>
  <c r="CJ14" i="2" s="1"/>
  <c r="CK14" i="2" a="1"/>
  <c r="CK14" i="2" s="1"/>
  <c r="CL14" i="2" a="1"/>
  <c r="CL14" i="2" s="1"/>
  <c r="CM14" i="2" a="1"/>
  <c r="CM14" i="2" s="1"/>
  <c r="CF15" i="2" a="1"/>
  <c r="CF15" i="2" s="1"/>
  <c r="CG15" i="2" a="1"/>
  <c r="CG15" i="2" s="1"/>
  <c r="CH15" i="2" a="1"/>
  <c r="CH15" i="2" s="1"/>
  <c r="CI15" i="2" a="1"/>
  <c r="CI15" i="2" s="1"/>
  <c r="CJ15" i="2" a="1"/>
  <c r="CJ15" i="2" s="1"/>
  <c r="CK15" i="2" a="1"/>
  <c r="CK15" i="2" s="1"/>
  <c r="CL15" i="2" a="1"/>
  <c r="CL15" i="2" s="1"/>
  <c r="CM15" i="2" a="1"/>
  <c r="CM15" i="2" s="1"/>
  <c r="CF16" i="2" a="1"/>
  <c r="CF16" i="2" s="1"/>
  <c r="CG16" i="2" a="1"/>
  <c r="CG16" i="2" s="1"/>
  <c r="CH16" i="2" a="1"/>
  <c r="CH16" i="2" s="1"/>
  <c r="CI16" i="2" a="1"/>
  <c r="CI16" i="2" s="1"/>
  <c r="CJ16" i="2" a="1"/>
  <c r="CJ16" i="2" s="1"/>
  <c r="CK16" i="2" a="1"/>
  <c r="CK16" i="2" s="1"/>
  <c r="CL16" i="2" a="1"/>
  <c r="CL16" i="2" s="1"/>
  <c r="CM16" i="2" a="1"/>
  <c r="CM16" i="2" s="1"/>
  <c r="CF17" i="2" a="1"/>
  <c r="CF17" i="2" s="1"/>
  <c r="CG17" i="2" a="1"/>
  <c r="CG17" i="2" s="1"/>
  <c r="CH17" i="2" a="1"/>
  <c r="CH17" i="2" s="1"/>
  <c r="CI17" i="2" a="1"/>
  <c r="CI17" i="2" s="1"/>
  <c r="CJ17" i="2" a="1"/>
  <c r="CJ17" i="2" s="1"/>
  <c r="CK17" i="2" a="1"/>
  <c r="CK17" i="2" s="1"/>
  <c r="CL17" i="2" a="1"/>
  <c r="CL17" i="2" s="1"/>
  <c r="CM17" i="2" a="1"/>
  <c r="CM17" i="2" s="1"/>
  <c r="CF18" i="2" a="1"/>
  <c r="CF18" i="2" s="1"/>
  <c r="CG18" i="2" a="1"/>
  <c r="CG18" i="2" s="1"/>
  <c r="CH18" i="2" a="1"/>
  <c r="CH18" i="2" s="1"/>
  <c r="CI18" i="2" a="1"/>
  <c r="CI18" i="2" s="1"/>
  <c r="CJ18" i="2" a="1"/>
  <c r="CJ18" i="2" s="1"/>
  <c r="CK18" i="2" a="1"/>
  <c r="CK18" i="2" s="1"/>
  <c r="CL18" i="2" a="1"/>
  <c r="CL18" i="2" s="1"/>
  <c r="CM18" i="2" a="1"/>
  <c r="CM18" i="2" s="1"/>
  <c r="CF19" i="2" a="1"/>
  <c r="CF19" i="2" s="1"/>
  <c r="CG19" i="2" a="1"/>
  <c r="CG19" i="2" s="1"/>
  <c r="CH19" i="2" a="1"/>
  <c r="CH19" i="2" s="1"/>
  <c r="CI19" i="2" a="1"/>
  <c r="CI19" i="2" s="1"/>
  <c r="CJ19" i="2" a="1"/>
  <c r="CJ19" i="2" s="1"/>
  <c r="CK19" i="2" a="1"/>
  <c r="CK19" i="2" s="1"/>
  <c r="CL19" i="2" a="1"/>
  <c r="CL19" i="2" s="1"/>
  <c r="CM19" i="2" a="1"/>
  <c r="CM19" i="2" s="1"/>
  <c r="CF20" i="2" a="1"/>
  <c r="CF20" i="2" s="1"/>
  <c r="CG20" i="2" a="1"/>
  <c r="CG20" i="2" s="1"/>
  <c r="CH20" i="2" a="1"/>
  <c r="CH20" i="2" s="1"/>
  <c r="CI20" i="2" a="1"/>
  <c r="CI20" i="2" s="1"/>
  <c r="CJ20" i="2" a="1"/>
  <c r="CJ20" i="2" s="1"/>
  <c r="CK20" i="2" a="1"/>
  <c r="CK20" i="2" s="1"/>
  <c r="CL20" i="2" a="1"/>
  <c r="CL20" i="2" s="1"/>
  <c r="CM20" i="2" a="1"/>
  <c r="CM20" i="2" s="1"/>
  <c r="CF21" i="2" a="1"/>
  <c r="CF21" i="2" s="1"/>
  <c r="CG21" i="2" a="1"/>
  <c r="CG21" i="2" s="1"/>
  <c r="CH21" i="2" a="1"/>
  <c r="CH21" i="2" s="1"/>
  <c r="CI21" i="2" a="1"/>
  <c r="CI21" i="2" s="1"/>
  <c r="CJ21" i="2" a="1"/>
  <c r="CJ21" i="2" s="1"/>
  <c r="CK21" i="2" a="1"/>
  <c r="CK21" i="2" s="1"/>
  <c r="CL21" i="2" a="1"/>
  <c r="CL21" i="2" s="1"/>
  <c r="CM21" i="2" a="1"/>
  <c r="CM21" i="2" s="1"/>
  <c r="CF22" i="2" a="1"/>
  <c r="CF22" i="2" s="1"/>
  <c r="CG22" i="2" a="1"/>
  <c r="CG22" i="2" s="1"/>
  <c r="CH22" i="2" a="1"/>
  <c r="CH22" i="2" s="1"/>
  <c r="CI22" i="2" a="1"/>
  <c r="CI22" i="2" s="1"/>
  <c r="CJ22" i="2" a="1"/>
  <c r="CJ22" i="2" s="1"/>
  <c r="CK22" i="2" a="1"/>
  <c r="CK22" i="2" s="1"/>
  <c r="CL22" i="2" a="1"/>
  <c r="CL22" i="2" s="1"/>
  <c r="CM22" i="2" a="1"/>
  <c r="CM22" i="2" s="1"/>
  <c r="CF23" i="2" a="1"/>
  <c r="CF23" i="2" s="1"/>
  <c r="CG23" i="2" a="1"/>
  <c r="CG23" i="2" s="1"/>
  <c r="CH23" i="2" a="1"/>
  <c r="CH23" i="2" s="1"/>
  <c r="CI23" i="2" a="1"/>
  <c r="CI23" i="2" s="1"/>
  <c r="CJ23" i="2" a="1"/>
  <c r="CJ23" i="2" s="1"/>
  <c r="CK23" i="2" a="1"/>
  <c r="CK23" i="2" s="1"/>
  <c r="CL23" i="2" a="1"/>
  <c r="CL23" i="2" s="1"/>
  <c r="CM23" i="2" a="1"/>
  <c r="CM23" i="2" s="1"/>
  <c r="CF24" i="2" a="1"/>
  <c r="CF24" i="2" s="1"/>
  <c r="CG24" i="2" a="1"/>
  <c r="CG24" i="2" s="1"/>
  <c r="CH24" i="2" a="1"/>
  <c r="CH24" i="2" s="1"/>
  <c r="CI24" i="2" a="1"/>
  <c r="CI24" i="2" s="1"/>
  <c r="CJ24" i="2" a="1"/>
  <c r="CJ24" i="2" s="1"/>
  <c r="CK24" i="2" a="1"/>
  <c r="CK24" i="2" s="1"/>
  <c r="CL24" i="2" a="1"/>
  <c r="CL24" i="2" s="1"/>
  <c r="CM24" i="2" a="1"/>
  <c r="CM24" i="2" s="1"/>
  <c r="CF25" i="2" a="1"/>
  <c r="CF25" i="2" s="1"/>
  <c r="CG25" i="2" a="1"/>
  <c r="CG25" i="2" s="1"/>
  <c r="CH25" i="2" a="1"/>
  <c r="CH25" i="2" s="1"/>
  <c r="CI25" i="2" a="1"/>
  <c r="CI25" i="2" s="1"/>
  <c r="CJ25" i="2" a="1"/>
  <c r="CJ25" i="2" s="1"/>
  <c r="CK25" i="2" a="1"/>
  <c r="CK25" i="2" s="1"/>
  <c r="CL25" i="2" a="1"/>
  <c r="CL25" i="2" s="1"/>
  <c r="CM25" i="2" a="1"/>
  <c r="CM25" i="2" s="1"/>
  <c r="CF26" i="2" a="1"/>
  <c r="CF26" i="2" s="1"/>
  <c r="CG26" i="2" a="1"/>
  <c r="CG26" i="2" s="1"/>
  <c r="CH26" i="2" a="1"/>
  <c r="CH26" i="2" s="1"/>
  <c r="CI26" i="2" a="1"/>
  <c r="CI26" i="2" s="1"/>
  <c r="CJ26" i="2" a="1"/>
  <c r="CJ26" i="2" s="1"/>
  <c r="CK26" i="2" a="1"/>
  <c r="CK26" i="2" s="1"/>
  <c r="CL26" i="2" a="1"/>
  <c r="CL26" i="2" s="1"/>
  <c r="CM26" i="2" a="1"/>
  <c r="CM26" i="2" s="1"/>
  <c r="CF27" i="2" a="1"/>
  <c r="CF27" i="2" s="1"/>
  <c r="CG27" i="2" a="1"/>
  <c r="CG27" i="2" s="1"/>
  <c r="CH27" i="2" a="1"/>
  <c r="CH27" i="2" s="1"/>
  <c r="CI27" i="2" a="1"/>
  <c r="CI27" i="2" s="1"/>
  <c r="CJ27" i="2" a="1"/>
  <c r="CJ27" i="2" s="1"/>
  <c r="CK27" i="2" a="1"/>
  <c r="CK27" i="2" s="1"/>
  <c r="CL27" i="2" a="1"/>
  <c r="CL27" i="2" s="1"/>
  <c r="CM27" i="2" a="1"/>
  <c r="CM27" i="2" s="1"/>
  <c r="CF28" i="2" a="1"/>
  <c r="CF28" i="2" s="1"/>
  <c r="CG28" i="2" a="1"/>
  <c r="CG28" i="2" s="1"/>
  <c r="CH28" i="2" a="1"/>
  <c r="CH28" i="2" s="1"/>
  <c r="CI28" i="2" a="1"/>
  <c r="CI28" i="2" s="1"/>
  <c r="CJ28" i="2" a="1"/>
  <c r="CJ28" i="2" s="1"/>
  <c r="CK28" i="2" a="1"/>
  <c r="CK28" i="2" s="1"/>
  <c r="CL28" i="2" a="1"/>
  <c r="CL28" i="2" s="1"/>
  <c r="CM28" i="2" a="1"/>
  <c r="CM28" i="2" s="1"/>
  <c r="CF29" i="2" a="1"/>
  <c r="CF29" i="2" s="1"/>
  <c r="CG29" i="2" a="1"/>
  <c r="CG29" i="2" s="1"/>
  <c r="CH29" i="2" a="1"/>
  <c r="CH29" i="2" s="1"/>
  <c r="CI29" i="2" a="1"/>
  <c r="CI29" i="2" s="1"/>
  <c r="CJ29" i="2" a="1"/>
  <c r="CJ29" i="2" s="1"/>
  <c r="CK29" i="2" a="1"/>
  <c r="CK29" i="2" s="1"/>
  <c r="CL29" i="2" a="1"/>
  <c r="CL29" i="2" s="1"/>
  <c r="CM29" i="2" a="1"/>
  <c r="CM29" i="2" s="1"/>
  <c r="CF30" i="2" a="1"/>
  <c r="CF30" i="2" s="1"/>
  <c r="CG30" i="2" a="1"/>
  <c r="CG30" i="2" s="1"/>
  <c r="CH30" i="2" a="1"/>
  <c r="CH30" i="2" s="1"/>
  <c r="CI30" i="2" a="1"/>
  <c r="CI30" i="2" s="1"/>
  <c r="CJ30" i="2" a="1"/>
  <c r="CJ30" i="2" s="1"/>
  <c r="CK30" i="2" a="1"/>
  <c r="CK30" i="2" s="1"/>
  <c r="CL30" i="2" a="1"/>
  <c r="CL30" i="2" s="1"/>
  <c r="CM30" i="2" a="1"/>
  <c r="CM30" i="2" s="1"/>
  <c r="CF31" i="2" a="1"/>
  <c r="CF31" i="2" s="1"/>
  <c r="CG31" i="2" a="1"/>
  <c r="CG31" i="2" s="1"/>
  <c r="CH31" i="2" a="1"/>
  <c r="CH31" i="2" s="1"/>
  <c r="CI31" i="2" a="1"/>
  <c r="CI31" i="2" s="1"/>
  <c r="CJ31" i="2" a="1"/>
  <c r="CJ31" i="2" s="1"/>
  <c r="CK31" i="2" a="1"/>
  <c r="CK31" i="2" s="1"/>
  <c r="CL31" i="2" a="1"/>
  <c r="CL31" i="2" s="1"/>
  <c r="CM31" i="2" a="1"/>
  <c r="CM31" i="2" s="1"/>
  <c r="CG2" i="2" a="1"/>
  <c r="CG2" i="2" s="1"/>
  <c r="CH2" i="2" a="1"/>
  <c r="CH2" i="2" s="1"/>
  <c r="CI2" i="2" a="1"/>
  <c r="CI2" i="2" s="1"/>
  <c r="CJ2" i="2" a="1"/>
  <c r="CJ2" i="2" s="1"/>
  <c r="CK2" i="2" a="1"/>
  <c r="CK2" i="2" s="1"/>
  <c r="CL2" i="2" a="1"/>
  <c r="CL2" i="2" s="1"/>
  <c r="CM2" i="2" a="1"/>
  <c r="CM2" i="2" s="1"/>
  <c r="CF2" i="2" a="1"/>
  <c r="CF2" i="2" s="1"/>
  <c r="BX3" i="2" a="1"/>
  <c r="BX3" i="2" s="1"/>
  <c r="BY3" i="2" a="1"/>
  <c r="BY3" i="2" s="1"/>
  <c r="BZ3" i="2" a="1"/>
  <c r="BZ3" i="2" s="1"/>
  <c r="CA3" i="2" a="1"/>
  <c r="CA3" i="2" s="1"/>
  <c r="CB3" i="2" a="1"/>
  <c r="CB3" i="2" s="1"/>
  <c r="CC3" i="2" a="1"/>
  <c r="CC3" i="2" s="1"/>
  <c r="CD3" i="2" a="1"/>
  <c r="CD3" i="2" s="1"/>
  <c r="CE3" i="2" a="1"/>
  <c r="CE3" i="2" s="1"/>
  <c r="BX4" i="2" a="1"/>
  <c r="BX4" i="2" s="1"/>
  <c r="BY4" i="2" a="1"/>
  <c r="BY4" i="2" s="1"/>
  <c r="BZ4" i="2" a="1"/>
  <c r="BZ4" i="2" s="1"/>
  <c r="CA4" i="2" a="1"/>
  <c r="CA4" i="2" s="1"/>
  <c r="CB4" i="2" a="1"/>
  <c r="CB4" i="2" s="1"/>
  <c r="CC4" i="2" a="1"/>
  <c r="CC4" i="2" s="1"/>
  <c r="CD4" i="2" a="1"/>
  <c r="CD4" i="2" s="1"/>
  <c r="CE4" i="2" a="1"/>
  <c r="CE4" i="2" s="1"/>
  <c r="BX5" i="2" a="1"/>
  <c r="BX5" i="2" s="1"/>
  <c r="BY5" i="2" a="1"/>
  <c r="BY5" i="2" s="1"/>
  <c r="BZ5" i="2" a="1"/>
  <c r="BZ5" i="2" s="1"/>
  <c r="CA5" i="2" a="1"/>
  <c r="CA5" i="2" s="1"/>
  <c r="CB5" i="2" a="1"/>
  <c r="CB5" i="2" s="1"/>
  <c r="CC5" i="2" a="1"/>
  <c r="CC5" i="2" s="1"/>
  <c r="CD5" i="2" a="1"/>
  <c r="CD5" i="2" s="1"/>
  <c r="CE5" i="2" a="1"/>
  <c r="CE5" i="2" s="1"/>
  <c r="BX6" i="2" a="1"/>
  <c r="BX6" i="2" s="1"/>
  <c r="BY6" i="2" a="1"/>
  <c r="BY6" i="2" s="1"/>
  <c r="BZ6" i="2" a="1"/>
  <c r="BZ6" i="2" s="1"/>
  <c r="CA6" i="2" a="1"/>
  <c r="CA6" i="2" s="1"/>
  <c r="CB6" i="2" a="1"/>
  <c r="CB6" i="2" s="1"/>
  <c r="CC6" i="2" a="1"/>
  <c r="CC6" i="2" s="1"/>
  <c r="CD6" i="2" a="1"/>
  <c r="CD6" i="2" s="1"/>
  <c r="CE6" i="2" a="1"/>
  <c r="CE6" i="2" s="1"/>
  <c r="BX7" i="2" a="1"/>
  <c r="BX7" i="2" s="1"/>
  <c r="BY7" i="2" a="1"/>
  <c r="BY7" i="2" s="1"/>
  <c r="BZ7" i="2" a="1"/>
  <c r="BZ7" i="2" s="1"/>
  <c r="CA7" i="2" a="1"/>
  <c r="CA7" i="2" s="1"/>
  <c r="CB7" i="2" a="1"/>
  <c r="CB7" i="2" s="1"/>
  <c r="CC7" i="2" a="1"/>
  <c r="CC7" i="2" s="1"/>
  <c r="CD7" i="2" a="1"/>
  <c r="CD7" i="2" s="1"/>
  <c r="CE7" i="2" a="1"/>
  <c r="CE7" i="2" s="1"/>
  <c r="BX8" i="2" a="1"/>
  <c r="BX8" i="2" s="1"/>
  <c r="BY8" i="2" a="1"/>
  <c r="BY8" i="2" s="1"/>
  <c r="BZ8" i="2" a="1"/>
  <c r="BZ8" i="2" s="1"/>
  <c r="CA8" i="2" a="1"/>
  <c r="CA8" i="2" s="1"/>
  <c r="CB8" i="2" a="1"/>
  <c r="CB8" i="2" s="1"/>
  <c r="CC8" i="2" a="1"/>
  <c r="CC8" i="2" s="1"/>
  <c r="CD8" i="2" a="1"/>
  <c r="CD8" i="2" s="1"/>
  <c r="CE8" i="2" a="1"/>
  <c r="CE8" i="2" s="1"/>
  <c r="BX9" i="2" a="1"/>
  <c r="BX9" i="2" s="1"/>
  <c r="BY9" i="2" a="1"/>
  <c r="BY9" i="2" s="1"/>
  <c r="BZ9" i="2" a="1"/>
  <c r="BZ9" i="2" s="1"/>
  <c r="CA9" i="2" a="1"/>
  <c r="CA9" i="2" s="1"/>
  <c r="CB9" i="2" a="1"/>
  <c r="CB9" i="2" s="1"/>
  <c r="CC9" i="2" a="1"/>
  <c r="CC9" i="2" s="1"/>
  <c r="CD9" i="2" a="1"/>
  <c r="CD9" i="2" s="1"/>
  <c r="CE9" i="2" a="1"/>
  <c r="CE9" i="2" s="1"/>
  <c r="BX10" i="2" a="1"/>
  <c r="BX10" i="2" s="1"/>
  <c r="BY10" i="2" a="1"/>
  <c r="BY10" i="2" s="1"/>
  <c r="BZ10" i="2" a="1"/>
  <c r="BZ10" i="2" s="1"/>
  <c r="CA10" i="2" a="1"/>
  <c r="CA10" i="2" s="1"/>
  <c r="CB10" i="2" a="1"/>
  <c r="CB10" i="2" s="1"/>
  <c r="CC10" i="2" a="1"/>
  <c r="CC10" i="2" s="1"/>
  <c r="CD10" i="2" a="1"/>
  <c r="CD10" i="2" s="1"/>
  <c r="CE10" i="2" a="1"/>
  <c r="CE10" i="2" s="1"/>
  <c r="BX11" i="2" a="1"/>
  <c r="BX11" i="2" s="1"/>
  <c r="BY11" i="2" a="1"/>
  <c r="BY11" i="2" s="1"/>
  <c r="BZ11" i="2" a="1"/>
  <c r="BZ11" i="2" s="1"/>
  <c r="CA11" i="2" a="1"/>
  <c r="CA11" i="2" s="1"/>
  <c r="CB11" i="2" a="1"/>
  <c r="CB11" i="2" s="1"/>
  <c r="CC11" i="2" a="1"/>
  <c r="CC11" i="2" s="1"/>
  <c r="CD11" i="2" a="1"/>
  <c r="CD11" i="2" s="1"/>
  <c r="CE11" i="2" a="1"/>
  <c r="CE11" i="2" s="1"/>
  <c r="BX12" i="2" a="1"/>
  <c r="BX12" i="2" s="1"/>
  <c r="BY12" i="2" a="1"/>
  <c r="BY12" i="2" s="1"/>
  <c r="BZ12" i="2" a="1"/>
  <c r="BZ12" i="2" s="1"/>
  <c r="CA12" i="2" a="1"/>
  <c r="CA12" i="2" s="1"/>
  <c r="CB12" i="2" a="1"/>
  <c r="CB12" i="2" s="1"/>
  <c r="CC12" i="2" a="1"/>
  <c r="CC12" i="2" s="1"/>
  <c r="CD12" i="2" a="1"/>
  <c r="CD12" i="2" s="1"/>
  <c r="CE12" i="2" a="1"/>
  <c r="CE12" i="2" s="1"/>
  <c r="BX13" i="2" a="1"/>
  <c r="BX13" i="2" s="1"/>
  <c r="BY13" i="2" a="1"/>
  <c r="BY13" i="2" s="1"/>
  <c r="BZ13" i="2" a="1"/>
  <c r="BZ13" i="2" s="1"/>
  <c r="CA13" i="2" a="1"/>
  <c r="CA13" i="2" s="1"/>
  <c r="CB13" i="2" a="1"/>
  <c r="CB13" i="2" s="1"/>
  <c r="CC13" i="2" a="1"/>
  <c r="CC13" i="2" s="1"/>
  <c r="CD13" i="2" a="1"/>
  <c r="CD13" i="2" s="1"/>
  <c r="CE13" i="2" a="1"/>
  <c r="CE13" i="2" s="1"/>
  <c r="BX14" i="2" a="1"/>
  <c r="BX14" i="2" s="1"/>
  <c r="BY14" i="2" a="1"/>
  <c r="BY14" i="2" s="1"/>
  <c r="BZ14" i="2" a="1"/>
  <c r="BZ14" i="2" s="1"/>
  <c r="CA14" i="2" a="1"/>
  <c r="CA14" i="2" s="1"/>
  <c r="CB14" i="2" a="1"/>
  <c r="CB14" i="2" s="1"/>
  <c r="CC14" i="2" a="1"/>
  <c r="CC14" i="2" s="1"/>
  <c r="CD14" i="2" a="1"/>
  <c r="CD14" i="2" s="1"/>
  <c r="CE14" i="2" a="1"/>
  <c r="CE14" i="2" s="1"/>
  <c r="BY15" i="2" a="1"/>
  <c r="BY15" i="2" s="1"/>
  <c r="BZ15" i="2" a="1"/>
  <c r="BZ15" i="2" s="1"/>
  <c r="CA15" i="2" a="1"/>
  <c r="CA15" i="2" s="1"/>
  <c r="CB15" i="2" a="1"/>
  <c r="CB15" i="2" s="1"/>
  <c r="CC15" i="2" a="1"/>
  <c r="CC15" i="2" s="1"/>
  <c r="CD15" i="2" a="1"/>
  <c r="CD15" i="2" s="1"/>
  <c r="CE15" i="2" a="1"/>
  <c r="CE15" i="2" s="1"/>
  <c r="BY16" i="2" a="1"/>
  <c r="BY16" i="2" s="1"/>
  <c r="BZ16" i="2" a="1"/>
  <c r="BZ16" i="2" s="1"/>
  <c r="CA16" i="2" a="1"/>
  <c r="CA16" i="2" s="1"/>
  <c r="CB16" i="2" a="1"/>
  <c r="CB16" i="2" s="1"/>
  <c r="CC16" i="2" a="1"/>
  <c r="CC16" i="2" s="1"/>
  <c r="CD16" i="2" a="1"/>
  <c r="CD16" i="2" s="1"/>
  <c r="CE16" i="2" a="1"/>
  <c r="CE16" i="2" s="1"/>
  <c r="BY17" i="2" a="1"/>
  <c r="BY17" i="2" s="1"/>
  <c r="BZ17" i="2" a="1"/>
  <c r="BZ17" i="2" s="1"/>
  <c r="CA17" i="2" a="1"/>
  <c r="CA17" i="2" s="1"/>
  <c r="CB17" i="2" a="1"/>
  <c r="CB17" i="2" s="1"/>
  <c r="CC17" i="2" a="1"/>
  <c r="CC17" i="2" s="1"/>
  <c r="CD17" i="2" a="1"/>
  <c r="CD17" i="2" s="1"/>
  <c r="CE17" i="2" a="1"/>
  <c r="CE17" i="2" s="1"/>
  <c r="BY18" i="2" a="1"/>
  <c r="BY18" i="2" s="1"/>
  <c r="BZ18" i="2" a="1"/>
  <c r="BZ18" i="2" s="1"/>
  <c r="CA18" i="2" a="1"/>
  <c r="CA18" i="2" s="1"/>
  <c r="CB18" i="2" a="1"/>
  <c r="CB18" i="2" s="1"/>
  <c r="CC18" i="2" a="1"/>
  <c r="CC18" i="2" s="1"/>
  <c r="CD18" i="2" a="1"/>
  <c r="CD18" i="2" s="1"/>
  <c r="CE18" i="2" a="1"/>
  <c r="CE18" i="2" s="1"/>
  <c r="BY19" i="2" a="1"/>
  <c r="BY19" i="2" s="1"/>
  <c r="BZ19" i="2" a="1"/>
  <c r="BZ19" i="2" s="1"/>
  <c r="CA19" i="2" a="1"/>
  <c r="CA19" i="2" s="1"/>
  <c r="CB19" i="2" a="1"/>
  <c r="CB19" i="2" s="1"/>
  <c r="CC19" i="2" a="1"/>
  <c r="CC19" i="2" s="1"/>
  <c r="CD19" i="2" a="1"/>
  <c r="CD19" i="2" s="1"/>
  <c r="CE19" i="2" a="1"/>
  <c r="CE19" i="2" s="1"/>
  <c r="BY20" i="2" a="1"/>
  <c r="BY20" i="2" s="1"/>
  <c r="BZ20" i="2" a="1"/>
  <c r="BZ20" i="2" s="1"/>
  <c r="CA20" i="2" a="1"/>
  <c r="CA20" i="2" s="1"/>
  <c r="CB20" i="2" a="1"/>
  <c r="CB20" i="2" s="1"/>
  <c r="CC20" i="2" a="1"/>
  <c r="CC20" i="2" s="1"/>
  <c r="CD20" i="2" a="1"/>
  <c r="CD20" i="2" s="1"/>
  <c r="CE20" i="2" a="1"/>
  <c r="CE20" i="2" s="1"/>
  <c r="CD21" i="2" a="1"/>
  <c r="CD21" i="2" s="1"/>
  <c r="CE21" i="2" a="1"/>
  <c r="CE21" i="2" s="1"/>
  <c r="CD22" i="2" a="1"/>
  <c r="CD22" i="2" s="1"/>
  <c r="CE22" i="2" a="1"/>
  <c r="CE22" i="2" s="1"/>
  <c r="CD23" i="2" a="1"/>
  <c r="CD23" i="2" s="1"/>
  <c r="CE23" i="2" a="1"/>
  <c r="CE23" i="2" s="1"/>
  <c r="CD24" i="2" a="1"/>
  <c r="CD24" i="2" s="1"/>
  <c r="CE24" i="2" a="1"/>
  <c r="CE24" i="2" s="1"/>
  <c r="CD25" i="2" a="1"/>
  <c r="CD25" i="2" s="1"/>
  <c r="CE25" i="2" a="1"/>
  <c r="CE25" i="2" s="1"/>
  <c r="CD26" i="2" a="1"/>
  <c r="CD26" i="2" s="1"/>
  <c r="CD27" i="2" a="1"/>
  <c r="CD27" i="2" s="1"/>
  <c r="CE27" i="2" a="1"/>
  <c r="CE27" i="2" s="1"/>
  <c r="CD28" i="2" a="1"/>
  <c r="CD28" i="2" s="1"/>
  <c r="CE28" i="2" a="1"/>
  <c r="CE28" i="2" s="1"/>
  <c r="CD29" i="2" a="1"/>
  <c r="CD29" i="2" s="1"/>
  <c r="CE29" i="2" a="1"/>
  <c r="CE29" i="2" s="1"/>
  <c r="CD30" i="2" a="1"/>
  <c r="CD30" i="2" s="1"/>
  <c r="CE30" i="2" a="1"/>
  <c r="CE30" i="2" s="1"/>
  <c r="CD31" i="2" a="1"/>
  <c r="CD31" i="2" s="1"/>
  <c r="CE31" i="2" a="1"/>
  <c r="CE31" i="2" s="1"/>
  <c r="BY2" i="2" a="1"/>
  <c r="BY2" i="2" s="1"/>
  <c r="BZ2" i="2" a="1"/>
  <c r="BZ2" i="2" s="1"/>
  <c r="CA2" i="2" a="1"/>
  <c r="CA2" i="2" s="1"/>
  <c r="CB2" i="2" a="1"/>
  <c r="CB2" i="2" s="1"/>
  <c r="CC2" i="2" a="1"/>
  <c r="CC2" i="2" s="1"/>
  <c r="CD2" i="2" a="1"/>
  <c r="CD2" i="2" s="1"/>
  <c r="CE2" i="2" a="1"/>
  <c r="CE2" i="2" s="1"/>
  <c r="BV2" i="2" a="1"/>
  <c r="BV2" i="2" s="1"/>
  <c r="BW2" i="2" a="1"/>
  <c r="BW2" i="2" s="1"/>
  <c r="BV3" i="2" a="1"/>
  <c r="BV3" i="2" s="1"/>
  <c r="BW3" i="2" a="1"/>
  <c r="BW3" i="2" s="1"/>
  <c r="BV4" i="2" a="1"/>
  <c r="BV4" i="2" s="1"/>
  <c r="BW4" i="2" a="1"/>
  <c r="BW4" i="2" s="1"/>
  <c r="BV5" i="2" a="1"/>
  <c r="BV5" i="2" s="1"/>
  <c r="BW5" i="2" a="1"/>
  <c r="BW5" i="2" s="1"/>
  <c r="BV6" i="2" a="1"/>
  <c r="BV6" i="2" s="1"/>
  <c r="BW6" i="2" a="1"/>
  <c r="BW6" i="2" s="1"/>
  <c r="BV7" i="2" a="1"/>
  <c r="BV7" i="2" s="1"/>
  <c r="BW7" i="2" a="1"/>
  <c r="BW7" i="2" s="1"/>
  <c r="BV8" i="2" a="1"/>
  <c r="BV8" i="2" s="1"/>
  <c r="BW8" i="2" a="1"/>
  <c r="BW8" i="2" s="1"/>
  <c r="BV9" i="2" a="1"/>
  <c r="BV9" i="2" s="1"/>
  <c r="BW9" i="2" a="1"/>
  <c r="BW9" i="2" s="1"/>
  <c r="BV10" i="2" a="1"/>
  <c r="BV10" i="2" s="1"/>
  <c r="BW10" i="2" a="1"/>
  <c r="BW10" i="2" s="1"/>
  <c r="BV11" i="2" a="1"/>
  <c r="BV11" i="2" s="1"/>
  <c r="BW11" i="2" a="1"/>
  <c r="BW11" i="2" s="1"/>
  <c r="BV12" i="2" a="1"/>
  <c r="BV12" i="2" s="1"/>
  <c r="BW12" i="2" a="1"/>
  <c r="BW12" i="2" s="1"/>
  <c r="BV13" i="2" a="1"/>
  <c r="BV13" i="2" s="1"/>
  <c r="BW13" i="2" a="1"/>
  <c r="BW13" i="2" s="1"/>
  <c r="BV14" i="2" a="1"/>
  <c r="BV14" i="2" s="1"/>
  <c r="BW14" i="2" a="1"/>
  <c r="BW14" i="2" s="1"/>
  <c r="BV15" i="2" a="1"/>
  <c r="BV15" i="2" s="1"/>
  <c r="BW15" i="2" a="1"/>
  <c r="BW15" i="2" s="1"/>
  <c r="BV16" i="2" a="1"/>
  <c r="BV16" i="2" s="1"/>
  <c r="BW16" i="2" a="1"/>
  <c r="BW16" i="2" s="1"/>
  <c r="BV17" i="2" a="1"/>
  <c r="BV17" i="2" s="1"/>
  <c r="BW17" i="2" a="1"/>
  <c r="BW17" i="2" s="1"/>
  <c r="BV18" i="2" a="1"/>
  <c r="BV18" i="2" s="1"/>
  <c r="BW18" i="2" a="1"/>
  <c r="BW18" i="2" s="1"/>
  <c r="BV19" i="2" a="1"/>
  <c r="BV19" i="2" s="1"/>
  <c r="BW19" i="2" a="1"/>
  <c r="BW19" i="2" s="1"/>
  <c r="BV20" i="2" a="1"/>
  <c r="BV20" i="2" s="1"/>
  <c r="BW20" i="2" a="1"/>
  <c r="BW20" i="2" s="1"/>
  <c r="BV21" i="2" a="1"/>
  <c r="BV21" i="2" s="1"/>
  <c r="BW21" i="2" a="1"/>
  <c r="BW21" i="2" s="1"/>
  <c r="BV22" i="2" a="1"/>
  <c r="BV22" i="2" s="1"/>
  <c r="BW22" i="2" a="1"/>
  <c r="BW22" i="2" s="1"/>
  <c r="BV23" i="2" a="1"/>
  <c r="BV23" i="2" s="1"/>
  <c r="BW23" i="2" a="1"/>
  <c r="BW23" i="2" s="1"/>
  <c r="BV24" i="2" a="1"/>
  <c r="BV24" i="2" s="1"/>
  <c r="BW24" i="2" a="1"/>
  <c r="BW24" i="2" s="1"/>
  <c r="BV25" i="2" a="1"/>
  <c r="BV25" i="2" s="1"/>
  <c r="BW25" i="2" a="1"/>
  <c r="BW25" i="2" s="1"/>
  <c r="BV26" i="2" a="1"/>
  <c r="BV26" i="2" s="1"/>
  <c r="BV27" i="2" a="1"/>
  <c r="BV27" i="2" s="1"/>
  <c r="BW27" i="2" a="1"/>
  <c r="BW27" i="2" s="1"/>
  <c r="BV28" i="2" a="1"/>
  <c r="BV28" i="2" s="1"/>
  <c r="BW28" i="2" a="1"/>
  <c r="BW28" i="2" s="1"/>
  <c r="BV29" i="2" a="1"/>
  <c r="BV29" i="2" s="1"/>
  <c r="BW29" i="2" a="1"/>
  <c r="BW29" i="2" s="1"/>
  <c r="BV30" i="2" a="1"/>
  <c r="BV30" i="2" s="1"/>
  <c r="BW30" i="2" a="1"/>
  <c r="BW30" i="2" s="1"/>
  <c r="BV31" i="2" a="1"/>
  <c r="BV31" i="2" s="1"/>
  <c r="BW31" i="2" a="1"/>
  <c r="BW31" i="2" s="1"/>
  <c r="BP3" i="2" a="1"/>
  <c r="BP3" i="2" s="1"/>
  <c r="BQ3" i="2" a="1"/>
  <c r="BQ3" i="2" s="1"/>
  <c r="BR3" i="2" a="1"/>
  <c r="BR3" i="2" s="1"/>
  <c r="BS3" i="2" a="1"/>
  <c r="BS3" i="2" s="1"/>
  <c r="BT3" i="2" a="1"/>
  <c r="BT3" i="2" s="1"/>
  <c r="BU3" i="2" a="1"/>
  <c r="BU3" i="2" s="1"/>
  <c r="BP4" i="2" a="1"/>
  <c r="BP4" i="2" s="1"/>
  <c r="BQ4" i="2" a="1"/>
  <c r="BQ4" i="2" s="1"/>
  <c r="BR4" i="2" a="1"/>
  <c r="BR4" i="2" s="1"/>
  <c r="BS4" i="2" a="1"/>
  <c r="BS4" i="2" s="1"/>
  <c r="BT4" i="2" a="1"/>
  <c r="BT4" i="2" s="1"/>
  <c r="BU4" i="2" a="1"/>
  <c r="BU4" i="2" s="1"/>
  <c r="BP5" i="2" a="1"/>
  <c r="BP5" i="2" s="1"/>
  <c r="BQ5" i="2" a="1"/>
  <c r="BQ5" i="2" s="1"/>
  <c r="BR5" i="2" a="1"/>
  <c r="BR5" i="2" s="1"/>
  <c r="BS5" i="2" a="1"/>
  <c r="BS5" i="2" s="1"/>
  <c r="BT5" i="2" a="1"/>
  <c r="BT5" i="2" s="1"/>
  <c r="BU5" i="2" a="1"/>
  <c r="BU5" i="2" s="1"/>
  <c r="BP6" i="2" a="1"/>
  <c r="BP6" i="2" s="1"/>
  <c r="BQ6" i="2" a="1"/>
  <c r="BQ6" i="2" s="1"/>
  <c r="BR6" i="2" a="1"/>
  <c r="BR6" i="2" s="1"/>
  <c r="BS6" i="2" a="1"/>
  <c r="BS6" i="2" s="1"/>
  <c r="BT6" i="2" a="1"/>
  <c r="BT6" i="2" s="1"/>
  <c r="BU6" i="2" a="1"/>
  <c r="BU6" i="2" s="1"/>
  <c r="BP7" i="2" a="1"/>
  <c r="BP7" i="2" s="1"/>
  <c r="BQ7" i="2" a="1"/>
  <c r="BQ7" i="2" s="1"/>
  <c r="BR7" i="2" a="1"/>
  <c r="BR7" i="2" s="1"/>
  <c r="BS7" i="2" a="1"/>
  <c r="BS7" i="2" s="1"/>
  <c r="BT7" i="2" a="1"/>
  <c r="BT7" i="2" s="1"/>
  <c r="BU7" i="2" a="1"/>
  <c r="BU7" i="2" s="1"/>
  <c r="BP8" i="2" a="1"/>
  <c r="BP8" i="2" s="1"/>
  <c r="BQ8" i="2" a="1"/>
  <c r="BQ8" i="2" s="1"/>
  <c r="BR8" i="2" a="1"/>
  <c r="BR8" i="2" s="1"/>
  <c r="BS8" i="2" a="1"/>
  <c r="BS8" i="2" s="1"/>
  <c r="BT8" i="2" a="1"/>
  <c r="BT8" i="2" s="1"/>
  <c r="BU8" i="2" a="1"/>
  <c r="BU8" i="2" s="1"/>
  <c r="BP9" i="2" a="1"/>
  <c r="BP9" i="2" s="1"/>
  <c r="BQ9" i="2" a="1"/>
  <c r="BQ9" i="2" s="1"/>
  <c r="BR9" i="2" a="1"/>
  <c r="BR9" i="2" s="1"/>
  <c r="BS9" i="2" a="1"/>
  <c r="BS9" i="2" s="1"/>
  <c r="BT9" i="2" a="1"/>
  <c r="BT9" i="2" s="1"/>
  <c r="BU9" i="2" a="1"/>
  <c r="BU9" i="2" s="1"/>
  <c r="BP10" i="2" a="1"/>
  <c r="BP10" i="2" s="1"/>
  <c r="BQ10" i="2" a="1"/>
  <c r="BQ10" i="2" s="1"/>
  <c r="BR10" i="2" a="1"/>
  <c r="BR10" i="2" s="1"/>
  <c r="BS10" i="2" a="1"/>
  <c r="BS10" i="2" s="1"/>
  <c r="BT10" i="2" a="1"/>
  <c r="BT10" i="2" s="1"/>
  <c r="BU10" i="2" a="1"/>
  <c r="BU10" i="2" s="1"/>
  <c r="BP11" i="2" a="1"/>
  <c r="BP11" i="2" s="1"/>
  <c r="BQ11" i="2" a="1"/>
  <c r="BQ11" i="2" s="1"/>
  <c r="BR11" i="2" a="1"/>
  <c r="BR11" i="2" s="1"/>
  <c r="BS11" i="2" a="1"/>
  <c r="BS11" i="2" s="1"/>
  <c r="BT11" i="2" a="1"/>
  <c r="BT11" i="2" s="1"/>
  <c r="BU11" i="2" a="1"/>
  <c r="BU11" i="2" s="1"/>
  <c r="BP12" i="2" a="1"/>
  <c r="BP12" i="2" s="1"/>
  <c r="BQ12" i="2" a="1"/>
  <c r="BQ12" i="2" s="1"/>
  <c r="BR12" i="2" a="1"/>
  <c r="BR12" i="2" s="1"/>
  <c r="BS12" i="2" a="1"/>
  <c r="BS12" i="2" s="1"/>
  <c r="BT12" i="2" a="1"/>
  <c r="BT12" i="2" s="1"/>
  <c r="BU12" i="2" a="1"/>
  <c r="BU12" i="2" s="1"/>
  <c r="BP13" i="2" a="1"/>
  <c r="BP13" i="2" s="1"/>
  <c r="BQ13" i="2" a="1"/>
  <c r="BQ13" i="2" s="1"/>
  <c r="BR13" i="2" a="1"/>
  <c r="BR13" i="2" s="1"/>
  <c r="BS13" i="2" a="1"/>
  <c r="BS13" i="2" s="1"/>
  <c r="BT13" i="2" a="1"/>
  <c r="BT13" i="2" s="1"/>
  <c r="BU13" i="2" a="1"/>
  <c r="BU13" i="2" s="1"/>
  <c r="BP14" i="2" a="1"/>
  <c r="BP14" i="2" s="1"/>
  <c r="BQ14" i="2" a="1"/>
  <c r="BQ14" i="2" s="1"/>
  <c r="BR14" i="2" a="1"/>
  <c r="BR14" i="2" s="1"/>
  <c r="BS14" i="2" a="1"/>
  <c r="BS14" i="2" s="1"/>
  <c r="BT14" i="2" a="1"/>
  <c r="BT14" i="2" s="1"/>
  <c r="BU14" i="2" a="1"/>
  <c r="BU14" i="2" s="1"/>
  <c r="BQ15" i="2" a="1"/>
  <c r="BQ15" i="2" s="1"/>
  <c r="BR15" i="2" a="1"/>
  <c r="BR15" i="2" s="1"/>
  <c r="BS15" i="2" a="1"/>
  <c r="BS15" i="2" s="1"/>
  <c r="BT15" i="2" a="1"/>
  <c r="BT15" i="2" s="1"/>
  <c r="BU15" i="2" a="1"/>
  <c r="BU15" i="2" s="1"/>
  <c r="BQ16" i="2" a="1"/>
  <c r="BQ16" i="2" s="1"/>
  <c r="BR16" i="2" a="1"/>
  <c r="BR16" i="2" s="1"/>
  <c r="BS16" i="2" a="1"/>
  <c r="BS16" i="2" s="1"/>
  <c r="BT16" i="2" a="1"/>
  <c r="BT16" i="2" s="1"/>
  <c r="BU16" i="2" a="1"/>
  <c r="BU16" i="2" s="1"/>
  <c r="BQ17" i="2" a="1"/>
  <c r="BQ17" i="2" s="1"/>
  <c r="BR17" i="2" a="1"/>
  <c r="BR17" i="2" s="1"/>
  <c r="BS17" i="2" a="1"/>
  <c r="BS17" i="2" s="1"/>
  <c r="BT17" i="2" a="1"/>
  <c r="BT17" i="2" s="1"/>
  <c r="BU17" i="2" a="1"/>
  <c r="BU17" i="2" s="1"/>
  <c r="BQ18" i="2" a="1"/>
  <c r="BQ18" i="2" s="1"/>
  <c r="BR18" i="2" a="1"/>
  <c r="BR18" i="2" s="1"/>
  <c r="BS18" i="2" a="1"/>
  <c r="BS18" i="2" s="1"/>
  <c r="BT18" i="2" a="1"/>
  <c r="BT18" i="2" s="1"/>
  <c r="BU18" i="2" a="1"/>
  <c r="BU18" i="2" s="1"/>
  <c r="BQ19" i="2" a="1"/>
  <c r="BQ19" i="2" s="1"/>
  <c r="BR19" i="2" a="1"/>
  <c r="BR19" i="2" s="1"/>
  <c r="BS19" i="2" a="1"/>
  <c r="BS19" i="2" s="1"/>
  <c r="BT19" i="2" a="1"/>
  <c r="BT19" i="2" s="1"/>
  <c r="BU19" i="2" a="1"/>
  <c r="BU19" i="2" s="1"/>
  <c r="BQ20" i="2" a="1"/>
  <c r="BQ20" i="2" s="1"/>
  <c r="BR20" i="2" a="1"/>
  <c r="BR20" i="2" s="1"/>
  <c r="BS20" i="2" a="1"/>
  <c r="BS20" i="2" s="1"/>
  <c r="BT20" i="2" a="1"/>
  <c r="BT20" i="2" s="1"/>
  <c r="BU20" i="2" a="1"/>
  <c r="BU20" i="2" s="1"/>
  <c r="BQ2" i="2" a="1"/>
  <c r="BQ2" i="2" s="1"/>
  <c r="BR2" i="2" a="1"/>
  <c r="BR2" i="2" s="1"/>
  <c r="BS2" i="2" a="1"/>
  <c r="BS2" i="2" s="1"/>
  <c r="BT2" i="2" a="1"/>
  <c r="BT2" i="2" s="1"/>
  <c r="BU2" i="2" a="1"/>
  <c r="BU2" i="2" s="1"/>
  <c r="AS3" i="2" a="1"/>
  <c r="AS3" i="2" s="1"/>
  <c r="AT3" i="2" a="1"/>
  <c r="AT3" i="2" s="1"/>
  <c r="AU3" i="2" a="1"/>
  <c r="AU3" i="2" s="1"/>
  <c r="AV3" i="2" a="1"/>
  <c r="AV3" i="2" s="1"/>
  <c r="AW3" i="2" a="1"/>
  <c r="AW3" i="2" s="1"/>
  <c r="AX3" i="2" a="1"/>
  <c r="AX3" i="2" s="1"/>
  <c r="AY3" i="2" a="1"/>
  <c r="AY3" i="2" s="1"/>
  <c r="AS4" i="2" a="1"/>
  <c r="AS4" i="2" s="1"/>
  <c r="AT4" i="2" a="1"/>
  <c r="AT4" i="2" s="1"/>
  <c r="AU4" i="2" a="1"/>
  <c r="AU4" i="2" s="1"/>
  <c r="AV4" i="2" a="1"/>
  <c r="AV4" i="2" s="1"/>
  <c r="AW4" i="2" a="1"/>
  <c r="AW4" i="2" s="1"/>
  <c r="AX4" i="2" a="1"/>
  <c r="AX4" i="2" s="1"/>
  <c r="AY4" i="2" a="1"/>
  <c r="AY4" i="2" s="1"/>
  <c r="AS5" i="2" a="1"/>
  <c r="AS5" i="2" s="1"/>
  <c r="AT5" i="2" a="1"/>
  <c r="AT5" i="2" s="1"/>
  <c r="AU5" i="2" a="1"/>
  <c r="AU5" i="2" s="1"/>
  <c r="AV5" i="2" a="1"/>
  <c r="AV5" i="2" s="1"/>
  <c r="AW5" i="2" a="1"/>
  <c r="AW5" i="2" s="1"/>
  <c r="AX5" i="2" a="1"/>
  <c r="AX5" i="2" s="1"/>
  <c r="AY5" i="2" a="1"/>
  <c r="AY5" i="2" s="1"/>
  <c r="AS6" i="2" a="1"/>
  <c r="AS6" i="2" s="1"/>
  <c r="AT6" i="2" a="1"/>
  <c r="AT6" i="2" s="1"/>
  <c r="AU6" i="2" a="1"/>
  <c r="AU6" i="2" s="1"/>
  <c r="AV6" i="2" a="1"/>
  <c r="AV6" i="2" s="1"/>
  <c r="AW6" i="2" a="1"/>
  <c r="AW6" i="2" s="1"/>
  <c r="AX6" i="2" a="1"/>
  <c r="AX6" i="2" s="1"/>
  <c r="AY6" i="2" a="1"/>
  <c r="AY6" i="2" s="1"/>
  <c r="AS7" i="2" a="1"/>
  <c r="AS7" i="2" s="1"/>
  <c r="AT7" i="2" a="1"/>
  <c r="AT7" i="2" s="1"/>
  <c r="AU7" i="2" a="1"/>
  <c r="AU7" i="2" s="1"/>
  <c r="AV7" i="2" a="1"/>
  <c r="AV7" i="2" s="1"/>
  <c r="AW7" i="2" a="1"/>
  <c r="AW7" i="2" s="1"/>
  <c r="AX7" i="2" a="1"/>
  <c r="AX7" i="2" s="1"/>
  <c r="AY7" i="2" a="1"/>
  <c r="AY7" i="2" s="1"/>
  <c r="AS8" i="2" a="1"/>
  <c r="AS8" i="2" s="1"/>
  <c r="AT8" i="2" a="1"/>
  <c r="AT8" i="2" s="1"/>
  <c r="AU8" i="2" a="1"/>
  <c r="AU8" i="2" s="1"/>
  <c r="AV8" i="2" a="1"/>
  <c r="AV8" i="2" s="1"/>
  <c r="AW8" i="2" a="1"/>
  <c r="AW8" i="2" s="1"/>
  <c r="AX8" i="2" a="1"/>
  <c r="AX8" i="2" s="1"/>
  <c r="AY8" i="2" a="1"/>
  <c r="AY8" i="2" s="1"/>
  <c r="AS9" i="2" a="1"/>
  <c r="AS9" i="2" s="1"/>
  <c r="AT9" i="2" a="1"/>
  <c r="AT9" i="2" s="1"/>
  <c r="AU9" i="2" a="1"/>
  <c r="AU9" i="2" s="1"/>
  <c r="AV9" i="2" a="1"/>
  <c r="AV9" i="2" s="1"/>
  <c r="AW9" i="2" a="1"/>
  <c r="AW9" i="2" s="1"/>
  <c r="AX9" i="2" a="1"/>
  <c r="AX9" i="2" s="1"/>
  <c r="AY9" i="2" a="1"/>
  <c r="AY9" i="2" s="1"/>
  <c r="AS10" i="2" a="1"/>
  <c r="AS10" i="2" s="1"/>
  <c r="AT10" i="2" a="1"/>
  <c r="AT10" i="2" s="1"/>
  <c r="AU10" i="2" a="1"/>
  <c r="AU10" i="2" s="1"/>
  <c r="AV10" i="2" a="1"/>
  <c r="AV10" i="2" s="1"/>
  <c r="AW10" i="2" a="1"/>
  <c r="AW10" i="2" s="1"/>
  <c r="AX10" i="2" a="1"/>
  <c r="AX10" i="2" s="1"/>
  <c r="AY10" i="2" a="1"/>
  <c r="AY10" i="2" s="1"/>
  <c r="AS11" i="2" a="1"/>
  <c r="AS11" i="2" s="1"/>
  <c r="AT11" i="2" a="1"/>
  <c r="AT11" i="2" s="1"/>
  <c r="AU11" i="2" a="1"/>
  <c r="AU11" i="2" s="1"/>
  <c r="AV11" i="2" a="1"/>
  <c r="AV11" i="2" s="1"/>
  <c r="AW11" i="2" a="1"/>
  <c r="AW11" i="2" s="1"/>
  <c r="AX11" i="2" a="1"/>
  <c r="AX11" i="2" s="1"/>
  <c r="AY11" i="2" a="1"/>
  <c r="AY11" i="2" s="1"/>
  <c r="AS12" i="2" a="1"/>
  <c r="AS12" i="2" s="1"/>
  <c r="AT12" i="2" a="1"/>
  <c r="AT12" i="2" s="1"/>
  <c r="AU12" i="2" a="1"/>
  <c r="AU12" i="2" s="1"/>
  <c r="AV12" i="2" a="1"/>
  <c r="AV12" i="2" s="1"/>
  <c r="AW12" i="2" a="1"/>
  <c r="AW12" i="2" s="1"/>
  <c r="AX12" i="2" a="1"/>
  <c r="AX12" i="2" s="1"/>
  <c r="AY12" i="2" a="1"/>
  <c r="AY12" i="2" s="1"/>
  <c r="AS13" i="2" a="1"/>
  <c r="AS13" i="2" s="1"/>
  <c r="AT13" i="2" a="1"/>
  <c r="AT13" i="2" s="1"/>
  <c r="AU13" i="2" a="1"/>
  <c r="AU13" i="2" s="1"/>
  <c r="AV13" i="2" a="1"/>
  <c r="AV13" i="2" s="1"/>
  <c r="AW13" i="2" a="1"/>
  <c r="AW13" i="2" s="1"/>
  <c r="AX13" i="2" a="1"/>
  <c r="AX13" i="2" s="1"/>
  <c r="AY13" i="2" a="1"/>
  <c r="AY13" i="2" s="1"/>
  <c r="AS14" i="2" a="1"/>
  <c r="AS14" i="2" s="1"/>
  <c r="AT14" i="2" a="1"/>
  <c r="AT14" i="2" s="1"/>
  <c r="AU14" i="2" a="1"/>
  <c r="AU14" i="2" s="1"/>
  <c r="AV14" i="2" a="1"/>
  <c r="AV14" i="2" s="1"/>
  <c r="AW14" i="2" a="1"/>
  <c r="AW14" i="2" s="1"/>
  <c r="AX14" i="2" a="1"/>
  <c r="AX14" i="2" s="1"/>
  <c r="AY14" i="2" a="1"/>
  <c r="AY14" i="2" s="1"/>
  <c r="AS15" i="2" a="1"/>
  <c r="AS15" i="2" s="1"/>
  <c r="AT15" i="2" a="1"/>
  <c r="AT15" i="2" s="1"/>
  <c r="AU15" i="2" a="1"/>
  <c r="AU15" i="2" s="1"/>
  <c r="AV15" i="2" a="1"/>
  <c r="AV15" i="2" s="1"/>
  <c r="AW15" i="2" a="1"/>
  <c r="AW15" i="2" s="1"/>
  <c r="AX15" i="2" a="1"/>
  <c r="AX15" i="2" s="1"/>
  <c r="AY15" i="2" a="1"/>
  <c r="AY15" i="2" s="1"/>
  <c r="AS16" i="2" a="1"/>
  <c r="AS16" i="2" s="1"/>
  <c r="AT16" i="2" a="1"/>
  <c r="AT16" i="2" s="1"/>
  <c r="AU16" i="2" a="1"/>
  <c r="AU16" i="2" s="1"/>
  <c r="AV16" i="2" a="1"/>
  <c r="AV16" i="2" s="1"/>
  <c r="AW16" i="2" a="1"/>
  <c r="AW16" i="2" s="1"/>
  <c r="AX16" i="2" a="1"/>
  <c r="AX16" i="2" s="1"/>
  <c r="AY16" i="2" a="1"/>
  <c r="AY16" i="2" s="1"/>
  <c r="AS17" i="2" a="1"/>
  <c r="AS17" i="2" s="1"/>
  <c r="AT17" i="2" a="1"/>
  <c r="AT17" i="2" s="1"/>
  <c r="AU17" i="2" a="1"/>
  <c r="AU17" i="2" s="1"/>
  <c r="AV17" i="2" a="1"/>
  <c r="AV17" i="2" s="1"/>
  <c r="AW17" i="2" a="1"/>
  <c r="AW17" i="2" s="1"/>
  <c r="AX17" i="2" a="1"/>
  <c r="AX17" i="2" s="1"/>
  <c r="AY17" i="2" a="1"/>
  <c r="AY17" i="2" s="1"/>
  <c r="AS18" i="2" a="1"/>
  <c r="AS18" i="2" s="1"/>
  <c r="AT18" i="2" a="1"/>
  <c r="AT18" i="2" s="1"/>
  <c r="AU18" i="2" a="1"/>
  <c r="AU18" i="2" s="1"/>
  <c r="AV18" i="2" a="1"/>
  <c r="AV18" i="2" s="1"/>
  <c r="AW18" i="2" a="1"/>
  <c r="AW18" i="2" s="1"/>
  <c r="AX18" i="2" a="1"/>
  <c r="AX18" i="2" s="1"/>
  <c r="AY18" i="2" a="1"/>
  <c r="AY18" i="2" s="1"/>
  <c r="AS19" i="2" a="1"/>
  <c r="AS19" i="2" s="1"/>
  <c r="AT19" i="2" a="1"/>
  <c r="AT19" i="2" s="1"/>
  <c r="AU19" i="2" a="1"/>
  <c r="AU19" i="2" s="1"/>
  <c r="AV19" i="2" a="1"/>
  <c r="AV19" i="2" s="1"/>
  <c r="AW19" i="2" a="1"/>
  <c r="AW19" i="2" s="1"/>
  <c r="AX19" i="2" a="1"/>
  <c r="AX19" i="2" s="1"/>
  <c r="AY19" i="2" a="1"/>
  <c r="AY19" i="2" s="1"/>
  <c r="AS20" i="2" a="1"/>
  <c r="AS20" i="2" s="1"/>
  <c r="AT20" i="2" a="1"/>
  <c r="AT20" i="2" s="1"/>
  <c r="AU20" i="2" a="1"/>
  <c r="AU20" i="2" s="1"/>
  <c r="AV20" i="2" a="1"/>
  <c r="AV20" i="2" s="1"/>
  <c r="AW20" i="2" a="1"/>
  <c r="AW20" i="2" s="1"/>
  <c r="AX20" i="2" a="1"/>
  <c r="AX20" i="2" s="1"/>
  <c r="AY20" i="2" a="1"/>
  <c r="AY20" i="2" s="1"/>
  <c r="AS21" i="2" a="1"/>
  <c r="AS21" i="2" s="1"/>
  <c r="AT21" i="2" a="1"/>
  <c r="AT21" i="2" s="1"/>
  <c r="AU21" i="2" a="1"/>
  <c r="AU21" i="2" s="1"/>
  <c r="AV21" i="2" a="1"/>
  <c r="AV21" i="2" s="1"/>
  <c r="AW21" i="2" a="1"/>
  <c r="AW21" i="2" s="1"/>
  <c r="AX21" i="2" a="1"/>
  <c r="AX21" i="2" s="1"/>
  <c r="AY21" i="2" a="1"/>
  <c r="AY21" i="2" s="1"/>
  <c r="AS22" i="2" a="1"/>
  <c r="AS22" i="2" s="1"/>
  <c r="AT22" i="2" a="1"/>
  <c r="AT22" i="2" s="1"/>
  <c r="AU22" i="2" a="1"/>
  <c r="AU22" i="2" s="1"/>
  <c r="AV22" i="2" a="1"/>
  <c r="AV22" i="2" s="1"/>
  <c r="AW22" i="2" a="1"/>
  <c r="AW22" i="2" s="1"/>
  <c r="AX22" i="2" a="1"/>
  <c r="AX22" i="2" s="1"/>
  <c r="AY22" i="2" a="1"/>
  <c r="AY22" i="2" s="1"/>
  <c r="AS23" i="2" a="1"/>
  <c r="AS23" i="2" s="1"/>
  <c r="AT23" i="2" a="1"/>
  <c r="AT23" i="2" s="1"/>
  <c r="AU23" i="2" a="1"/>
  <c r="AU23" i="2" s="1"/>
  <c r="AV23" i="2" a="1"/>
  <c r="AV23" i="2" s="1"/>
  <c r="AW23" i="2" a="1"/>
  <c r="AW23" i="2" s="1"/>
  <c r="AX23" i="2" a="1"/>
  <c r="AX23" i="2" s="1"/>
  <c r="AY23" i="2" a="1"/>
  <c r="AY23" i="2" s="1"/>
  <c r="AS24" i="2" a="1"/>
  <c r="AS24" i="2" s="1"/>
  <c r="AT24" i="2" a="1"/>
  <c r="AT24" i="2" s="1"/>
  <c r="AU24" i="2" a="1"/>
  <c r="AU24" i="2" s="1"/>
  <c r="AV24" i="2" a="1"/>
  <c r="AV24" i="2" s="1"/>
  <c r="AW24" i="2" a="1"/>
  <c r="AW24" i="2" s="1"/>
  <c r="AX24" i="2" a="1"/>
  <c r="AX24" i="2" s="1"/>
  <c r="AY24" i="2" a="1"/>
  <c r="AY24" i="2" s="1"/>
  <c r="AS25" i="2" a="1"/>
  <c r="AS25" i="2" s="1"/>
  <c r="AT25" i="2" a="1"/>
  <c r="AT25" i="2" s="1"/>
  <c r="AU25" i="2" a="1"/>
  <c r="AU25" i="2" s="1"/>
  <c r="AV25" i="2" a="1"/>
  <c r="AV25" i="2" s="1"/>
  <c r="AW25" i="2" a="1"/>
  <c r="AW25" i="2" s="1"/>
  <c r="AX25" i="2" a="1"/>
  <c r="AX25" i="2" s="1"/>
  <c r="AY25" i="2" a="1"/>
  <c r="AY25" i="2" s="1"/>
  <c r="AS26" i="2" a="1"/>
  <c r="AS26" i="2" s="1"/>
  <c r="AT26" i="2" a="1"/>
  <c r="AT26" i="2" s="1"/>
  <c r="AU26" i="2" a="1"/>
  <c r="AU26" i="2" s="1"/>
  <c r="AV26" i="2" a="1"/>
  <c r="AV26" i="2" s="1"/>
  <c r="AW26" i="2" a="1"/>
  <c r="AW26" i="2" s="1"/>
  <c r="AX26" i="2" a="1"/>
  <c r="AX26" i="2" s="1"/>
  <c r="AY26" i="2" a="1"/>
  <c r="AY26" i="2" s="1"/>
  <c r="AS27" i="2" a="1"/>
  <c r="AS27" i="2" s="1"/>
  <c r="AT27" i="2" a="1"/>
  <c r="AT27" i="2" s="1"/>
  <c r="AU27" i="2" a="1"/>
  <c r="AU27" i="2" s="1"/>
  <c r="AV27" i="2" a="1"/>
  <c r="AV27" i="2" s="1"/>
  <c r="AW27" i="2" a="1"/>
  <c r="AW27" i="2" s="1"/>
  <c r="AX27" i="2" a="1"/>
  <c r="AX27" i="2" s="1"/>
  <c r="AY27" i="2" a="1"/>
  <c r="AY27" i="2" s="1"/>
  <c r="AS28" i="2" a="1"/>
  <c r="AS28" i="2" s="1"/>
  <c r="AT28" i="2" a="1"/>
  <c r="AT28" i="2" s="1"/>
  <c r="AU28" i="2" a="1"/>
  <c r="AU28" i="2" s="1"/>
  <c r="AV28" i="2" a="1"/>
  <c r="AV28" i="2" s="1"/>
  <c r="AW28" i="2" a="1"/>
  <c r="AW28" i="2" s="1"/>
  <c r="AX28" i="2" a="1"/>
  <c r="AX28" i="2" s="1"/>
  <c r="AY28" i="2" a="1"/>
  <c r="AY28" i="2" s="1"/>
  <c r="AS29" i="2" a="1"/>
  <c r="AS29" i="2" s="1"/>
  <c r="AT29" i="2" a="1"/>
  <c r="AT29" i="2" s="1"/>
  <c r="AU29" i="2" a="1"/>
  <c r="AU29" i="2" s="1"/>
  <c r="AV29" i="2" a="1"/>
  <c r="AV29" i="2" s="1"/>
  <c r="AW29" i="2" a="1"/>
  <c r="AW29" i="2" s="1"/>
  <c r="AX29" i="2" a="1"/>
  <c r="AX29" i="2" s="1"/>
  <c r="AY29" i="2" a="1"/>
  <c r="AY29" i="2" s="1"/>
  <c r="AS30" i="2" a="1"/>
  <c r="AS30" i="2" s="1"/>
  <c r="AT30" i="2" a="1"/>
  <c r="AT30" i="2" s="1"/>
  <c r="AU30" i="2" a="1"/>
  <c r="AU30" i="2" s="1"/>
  <c r="AV30" i="2" a="1"/>
  <c r="AV30" i="2" s="1"/>
  <c r="AW30" i="2" a="1"/>
  <c r="AW30" i="2" s="1"/>
  <c r="AX30" i="2" a="1"/>
  <c r="AX30" i="2" s="1"/>
  <c r="AY30" i="2" a="1"/>
  <c r="AY30" i="2" s="1"/>
  <c r="AS31" i="2" a="1"/>
  <c r="AS31" i="2" s="1"/>
  <c r="AT31" i="2" a="1"/>
  <c r="AT31" i="2" s="1"/>
  <c r="AU31" i="2" a="1"/>
  <c r="AU31" i="2" s="1"/>
  <c r="AV31" i="2" a="1"/>
  <c r="AV31" i="2" s="1"/>
  <c r="AW31" i="2" a="1"/>
  <c r="AW31" i="2" s="1"/>
  <c r="AX31" i="2" a="1"/>
  <c r="AX31" i="2" s="1"/>
  <c r="AY31" i="2" a="1"/>
  <c r="AY31" i="2" s="1"/>
  <c r="AS2" i="2" a="1"/>
  <c r="AS2" i="2" s="1"/>
  <c r="AT2" i="2" a="1"/>
  <c r="AT2" i="2" s="1"/>
  <c r="AU2" i="2" a="1"/>
  <c r="AU2" i="2" s="1"/>
  <c r="AV2" i="2" a="1"/>
  <c r="AV2" i="2" s="1"/>
  <c r="AW2" i="2" a="1"/>
  <c r="AW2" i="2" s="1"/>
  <c r="AX2" i="2" a="1"/>
  <c r="AX2" i="2" s="1"/>
  <c r="AY2" i="2" a="1"/>
  <c r="AY2" i="2" s="1"/>
  <c r="D7" i="16" a="1"/>
  <c r="D7" i="16" s="1"/>
  <c r="D8" i="16" a="1"/>
  <c r="D8" i="16" s="1"/>
  <c r="D10" i="16" a="1"/>
  <c r="D10" i="16" s="1"/>
  <c r="F7" i="16" a="1"/>
  <c r="F7" i="16" s="1"/>
  <c r="F8" i="16" a="1"/>
  <c r="F8" i="16" s="1"/>
  <c r="F10" i="16" a="1"/>
  <c r="F10" i="16" s="1"/>
  <c r="F11" i="16" a="1"/>
  <c r="F11" i="16" s="1"/>
  <c r="F12" i="16" a="1"/>
  <c r="F12" i="16" s="1"/>
  <c r="F13" i="16" a="1"/>
  <c r="F13" i="16" s="1"/>
  <c r="F14" i="16" a="1"/>
  <c r="F14" i="16" s="1"/>
  <c r="F15" i="16" a="1"/>
  <c r="F15" i="16" s="1"/>
  <c r="F16" i="16" a="1"/>
  <c r="F16" i="16" s="1"/>
  <c r="F18" i="16" a="1"/>
  <c r="F18" i="16" s="1"/>
  <c r="F19" i="16" a="1"/>
  <c r="F19" i="16" s="1"/>
  <c r="F20" i="16" a="1"/>
  <c r="F20" i="16" s="1"/>
  <c r="F21" i="16" a="1"/>
  <c r="F21" i="16" s="1"/>
  <c r="F22" i="16" a="1"/>
  <c r="F22" i="16" s="1"/>
  <c r="F31" i="16" a="1"/>
  <c r="F31" i="16" s="1"/>
  <c r="F32" i="16" a="1"/>
  <c r="F32" i="16" s="1"/>
  <c r="F33" i="16" a="1"/>
  <c r="F33" i="16" s="1"/>
  <c r="F34" i="16" a="1"/>
  <c r="F34" i="16" s="1"/>
  <c r="F35" i="16" a="1"/>
  <c r="F35" i="16" s="1"/>
  <c r="D16" i="16" a="1"/>
  <c r="D16" i="16" s="1"/>
  <c r="L16" i="16" a="1"/>
  <c r="L16" i="16" s="1"/>
  <c r="N16" i="16" a="1"/>
  <c r="N16" i="16" s="1"/>
  <c r="P16" i="16" a="1"/>
  <c r="P16" i="16" s="1"/>
  <c r="H16" i="16" a="1"/>
  <c r="H16" i="16" s="1"/>
  <c r="R16" i="16" a="1"/>
  <c r="R16" i="16" s="1"/>
  <c r="S16" i="16" a="1"/>
  <c r="S16" i="16" s="1"/>
  <c r="T16" i="16" a="1"/>
  <c r="T16" i="16" s="1"/>
  <c r="J16" i="16" a="1"/>
  <c r="J16" i="16" s="1"/>
  <c r="U16" i="16" a="1"/>
  <c r="U16" i="16" s="1"/>
  <c r="V16" i="16" a="1"/>
  <c r="V16" i="16" s="1"/>
  <c r="W16" i="16" a="1"/>
  <c r="W16" i="16" s="1"/>
  <c r="C16" i="16" a="1"/>
  <c r="C16" i="16" s="1"/>
  <c r="D15" i="16" a="1"/>
  <c r="D15" i="16" s="1"/>
  <c r="L15" i="16" a="1"/>
  <c r="L15" i="16" s="1"/>
  <c r="N15" i="16" a="1"/>
  <c r="N15" i="16" s="1"/>
  <c r="P15" i="16" a="1"/>
  <c r="P15" i="16" s="1"/>
  <c r="H15" i="16" a="1"/>
  <c r="H15" i="16" s="1"/>
  <c r="R15" i="16" a="1"/>
  <c r="R15" i="16" s="1"/>
  <c r="S15" i="16" a="1"/>
  <c r="S15" i="16" s="1"/>
  <c r="T15" i="16" a="1"/>
  <c r="T15" i="16" s="1"/>
  <c r="J15" i="16" a="1"/>
  <c r="J15" i="16" s="1"/>
  <c r="U15" i="16" a="1"/>
  <c r="U15" i="16" s="1"/>
  <c r="V15" i="16" a="1"/>
  <c r="V15" i="16" s="1"/>
  <c r="W15" i="16" a="1"/>
  <c r="W15" i="16" s="1"/>
  <c r="C15" i="16" a="1"/>
  <c r="C15" i="16" s="1"/>
  <c r="D14" i="16" a="1"/>
  <c r="D14" i="16" s="1"/>
  <c r="L14" i="16" a="1"/>
  <c r="L14" i="16" s="1"/>
  <c r="N14" i="16" a="1"/>
  <c r="N14" i="16" s="1"/>
  <c r="P14" i="16" a="1"/>
  <c r="P14" i="16" s="1"/>
  <c r="H14" i="16" a="1"/>
  <c r="H14" i="16" s="1"/>
  <c r="R14" i="16" a="1"/>
  <c r="R14" i="16" s="1"/>
  <c r="S14" i="16" a="1"/>
  <c r="S14" i="16" s="1"/>
  <c r="T14" i="16" a="1"/>
  <c r="T14" i="16" s="1"/>
  <c r="J14" i="16" a="1"/>
  <c r="J14" i="16" s="1"/>
  <c r="U14" i="16" a="1"/>
  <c r="U14" i="16" s="1"/>
  <c r="V14" i="16" a="1"/>
  <c r="V14" i="16" s="1"/>
  <c r="W14" i="16" a="1"/>
  <c r="W14" i="16" s="1"/>
  <c r="C14" i="16" a="1"/>
  <c r="C14" i="16" s="1"/>
  <c r="L13" i="16" a="1"/>
  <c r="L13" i="16" s="1"/>
  <c r="N13" i="16" a="1"/>
  <c r="N13" i="16" s="1"/>
  <c r="P13" i="16" a="1"/>
  <c r="P13" i="16" s="1"/>
  <c r="H13" i="16" a="1"/>
  <c r="H13" i="16" s="1"/>
  <c r="R13" i="16" a="1"/>
  <c r="R13" i="16" s="1"/>
  <c r="S13" i="16" a="1"/>
  <c r="S13" i="16" s="1"/>
  <c r="T13" i="16" a="1"/>
  <c r="T13" i="16" s="1"/>
  <c r="J13" i="16" a="1"/>
  <c r="J13" i="16" s="1"/>
  <c r="U13" i="16" a="1"/>
  <c r="U13" i="16" s="1"/>
  <c r="V13" i="16" a="1"/>
  <c r="V13" i="16" s="1"/>
  <c r="W13" i="16" a="1"/>
  <c r="W13" i="16" s="1"/>
  <c r="C13" i="16" a="1"/>
  <c r="C13" i="16" s="1"/>
  <c r="D22" i="16" a="1"/>
  <c r="D22" i="16" s="1"/>
  <c r="L22" i="16" a="1"/>
  <c r="L22" i="16" s="1"/>
  <c r="N22" i="16" a="1"/>
  <c r="N22" i="16" s="1"/>
  <c r="P22" i="16" a="1"/>
  <c r="P22" i="16" s="1"/>
  <c r="H22" i="16" a="1"/>
  <c r="H22" i="16" s="1"/>
  <c r="R22" i="16" a="1"/>
  <c r="R22" i="16" s="1"/>
  <c r="S22" i="16" a="1"/>
  <c r="S22" i="16" s="1"/>
  <c r="T22" i="16" a="1"/>
  <c r="T22" i="16" s="1"/>
  <c r="J22" i="16" a="1"/>
  <c r="J22" i="16" s="1"/>
  <c r="U22" i="16" a="1"/>
  <c r="U22" i="16" s="1"/>
  <c r="V22" i="16" a="1"/>
  <c r="V22" i="16" s="1"/>
  <c r="W22" i="16" a="1"/>
  <c r="W22" i="16" s="1"/>
  <c r="C22" i="16" a="1"/>
  <c r="C22" i="16" s="1"/>
  <c r="D21" i="16" a="1"/>
  <c r="D21" i="16" s="1"/>
  <c r="L21" i="16" a="1"/>
  <c r="L21" i="16" s="1"/>
  <c r="N21" i="16" a="1"/>
  <c r="N21" i="16" s="1"/>
  <c r="P21" i="16" a="1"/>
  <c r="P21" i="16" s="1"/>
  <c r="H21" i="16" a="1"/>
  <c r="H21" i="16" s="1"/>
  <c r="R21" i="16" a="1"/>
  <c r="R21" i="16" s="1"/>
  <c r="S21" i="16" a="1"/>
  <c r="S21" i="16" s="1"/>
  <c r="T21" i="16" a="1"/>
  <c r="T21" i="16" s="1"/>
  <c r="J21" i="16" a="1"/>
  <c r="J21" i="16" s="1"/>
  <c r="U21" i="16" a="1"/>
  <c r="U21" i="16" s="1"/>
  <c r="V21" i="16" a="1"/>
  <c r="V21" i="16" s="1"/>
  <c r="W21" i="16" a="1"/>
  <c r="W21" i="16" s="1"/>
  <c r="C20" i="16" a="1"/>
  <c r="C20" i="16" s="1"/>
  <c r="C21" i="16" a="1"/>
  <c r="C21" i="16" s="1"/>
  <c r="D20" i="16" a="1"/>
  <c r="D20" i="16" s="1"/>
  <c r="L20" i="16" a="1"/>
  <c r="L20" i="16" s="1"/>
  <c r="N20" i="16" a="1"/>
  <c r="N20" i="16" s="1"/>
  <c r="P20" i="16" a="1"/>
  <c r="P20" i="16" s="1"/>
  <c r="H20" i="16" a="1"/>
  <c r="H20" i="16" s="1"/>
  <c r="R20" i="16" a="1"/>
  <c r="R20" i="16" s="1"/>
  <c r="S20" i="16" a="1"/>
  <c r="S20" i="16" s="1"/>
  <c r="T20" i="16" a="1"/>
  <c r="T20" i="16" s="1"/>
  <c r="J20" i="16" a="1"/>
  <c r="J20" i="16" s="1"/>
  <c r="U20" i="16" a="1"/>
  <c r="U20" i="16" s="1"/>
  <c r="V20" i="16" a="1"/>
  <c r="V20" i="16" s="1"/>
  <c r="W20" i="16" a="1"/>
  <c r="W20" i="16" s="1"/>
  <c r="D34" i="16" a="1"/>
  <c r="D34" i="16" s="1"/>
  <c r="L34" i="16" a="1"/>
  <c r="L34" i="16" s="1"/>
  <c r="N34" i="16" a="1"/>
  <c r="N34" i="16" s="1"/>
  <c r="P34" i="16" a="1"/>
  <c r="P34" i="16" s="1"/>
  <c r="H34" i="16" a="1"/>
  <c r="H34" i="16" s="1"/>
  <c r="R34" i="16" a="1"/>
  <c r="R34" i="16" s="1"/>
  <c r="S34" i="16" a="1"/>
  <c r="S34" i="16" s="1"/>
  <c r="T34" i="16" a="1"/>
  <c r="T34" i="16" s="1"/>
  <c r="J34" i="16" a="1"/>
  <c r="J34" i="16" s="1"/>
  <c r="U34" i="16" a="1"/>
  <c r="U34" i="16" s="1"/>
  <c r="V34" i="16" a="1"/>
  <c r="V34" i="16" s="1"/>
  <c r="W34" i="16" a="1"/>
  <c r="W34" i="16" s="1"/>
  <c r="D35" i="16" a="1"/>
  <c r="D35" i="16" s="1"/>
  <c r="L35" i="16" a="1"/>
  <c r="L35" i="16" s="1"/>
  <c r="N35" i="16" a="1"/>
  <c r="N35" i="16" s="1"/>
  <c r="P35" i="16" a="1"/>
  <c r="P35" i="16" s="1"/>
  <c r="H35" i="16" a="1"/>
  <c r="H35" i="16" s="1"/>
  <c r="R35" i="16" a="1"/>
  <c r="R35" i="16" s="1"/>
  <c r="S35" i="16" a="1"/>
  <c r="S35" i="16" s="1"/>
  <c r="T35" i="16" a="1"/>
  <c r="T35" i="16" s="1"/>
  <c r="J35" i="16" a="1"/>
  <c r="J35" i="16" s="1"/>
  <c r="U35" i="16" a="1"/>
  <c r="U35" i="16" s="1"/>
  <c r="V35" i="16" a="1"/>
  <c r="V35" i="16" s="1"/>
  <c r="W35" i="16" a="1"/>
  <c r="W35" i="16" s="1"/>
  <c r="C35" i="16" a="1"/>
  <c r="C35" i="16" s="1"/>
  <c r="C34" i="16" a="1"/>
  <c r="C34" i="16" s="1"/>
  <c r="C33" i="16" a="1"/>
  <c r="C33" i="16" s="1"/>
  <c r="D33" i="16" a="1"/>
  <c r="D33" i="16" s="1"/>
  <c r="L33" i="16" a="1"/>
  <c r="L33" i="16" s="1"/>
  <c r="N33" i="16" a="1"/>
  <c r="N33" i="16" s="1"/>
  <c r="P33" i="16" a="1"/>
  <c r="P33" i="16" s="1"/>
  <c r="H33" i="16" a="1"/>
  <c r="H33" i="16" s="1"/>
  <c r="R33" i="16" a="1"/>
  <c r="R33" i="16" s="1"/>
  <c r="S33" i="16" a="1"/>
  <c r="S33" i="16" s="1"/>
  <c r="T33" i="16" a="1"/>
  <c r="T33" i="16" s="1"/>
  <c r="J33" i="16" a="1"/>
  <c r="J33" i="16" s="1"/>
  <c r="U33" i="16" a="1"/>
  <c r="U33" i="16" s="1"/>
  <c r="V33" i="16" a="1"/>
  <c r="V33" i="16" s="1"/>
  <c r="W33" i="16" a="1"/>
  <c r="W33" i="16" s="1"/>
  <c r="D18" i="16" a="1"/>
  <c r="D18" i="16" s="1"/>
  <c r="L18" i="16" a="1"/>
  <c r="L18" i="16" s="1"/>
  <c r="N18" i="16" a="1"/>
  <c r="N18" i="16" s="1"/>
  <c r="P18" i="16" a="1"/>
  <c r="P18" i="16" s="1"/>
  <c r="H18" i="16" a="1"/>
  <c r="H18" i="16" s="1"/>
  <c r="R18" i="16" a="1"/>
  <c r="R18" i="16" s="1"/>
  <c r="S18" i="16" a="1"/>
  <c r="S18" i="16" s="1"/>
  <c r="T18" i="16" a="1"/>
  <c r="T18" i="16" s="1"/>
  <c r="J18" i="16" a="1"/>
  <c r="J18" i="16" s="1"/>
  <c r="U18" i="16" a="1"/>
  <c r="U18" i="16" s="1"/>
  <c r="V18" i="16" a="1"/>
  <c r="V18" i="16" s="1"/>
  <c r="W18" i="16" a="1"/>
  <c r="W18" i="16" s="1"/>
  <c r="D19" i="16" a="1"/>
  <c r="D19" i="16" s="1"/>
  <c r="L19" i="16" a="1"/>
  <c r="L19" i="16" s="1"/>
  <c r="N19" i="16" a="1"/>
  <c r="N19" i="16" s="1"/>
  <c r="P19" i="16" a="1"/>
  <c r="P19" i="16" s="1"/>
  <c r="H19" i="16" a="1"/>
  <c r="H19" i="16" s="1"/>
  <c r="R19" i="16" a="1"/>
  <c r="R19" i="16" s="1"/>
  <c r="S19" i="16" a="1"/>
  <c r="S19" i="16" s="1"/>
  <c r="T19" i="16" a="1"/>
  <c r="T19" i="16" s="1"/>
  <c r="J19" i="16" a="1"/>
  <c r="J19" i="16" s="1"/>
  <c r="U19" i="16" a="1"/>
  <c r="U19" i="16" s="1"/>
  <c r="V19" i="16" a="1"/>
  <c r="V19" i="16" s="1"/>
  <c r="W19" i="16" a="1"/>
  <c r="W19" i="16" s="1"/>
  <c r="C19" i="16" a="1"/>
  <c r="C19" i="16" s="1"/>
  <c r="C18" i="16" a="1"/>
  <c r="C18" i="16" s="1"/>
  <c r="D12" i="16" a="1"/>
  <c r="D12" i="16" s="1"/>
  <c r="L12" i="16" a="1"/>
  <c r="L12" i="16" s="1"/>
  <c r="N12" i="16" a="1"/>
  <c r="N12" i="16" s="1"/>
  <c r="P12" i="16" a="1"/>
  <c r="P12" i="16" s="1"/>
  <c r="H12" i="16" a="1"/>
  <c r="H12" i="16" s="1"/>
  <c r="R12" i="16" a="1"/>
  <c r="R12" i="16" s="1"/>
  <c r="S12" i="16" a="1"/>
  <c r="S12" i="16" s="1"/>
  <c r="T12" i="16" a="1"/>
  <c r="T12" i="16" s="1"/>
  <c r="J12" i="16" a="1"/>
  <c r="J12" i="16" s="1"/>
  <c r="U12" i="16" a="1"/>
  <c r="U12" i="16" s="1"/>
  <c r="V12" i="16" a="1"/>
  <c r="V12" i="16" s="1"/>
  <c r="W12" i="16" a="1"/>
  <c r="W12" i="16" s="1"/>
  <c r="C12" i="16" a="1"/>
  <c r="C12" i="16" s="1"/>
  <c r="D11" i="16" a="1"/>
  <c r="D11" i="16" s="1"/>
  <c r="L11" i="16" a="1"/>
  <c r="L11" i="16" s="1"/>
  <c r="N11" i="16" a="1"/>
  <c r="N11" i="16" s="1"/>
  <c r="P11" i="16" a="1"/>
  <c r="P11" i="16" s="1"/>
  <c r="H11" i="16" a="1"/>
  <c r="H11" i="16" s="1"/>
  <c r="R11" i="16" a="1"/>
  <c r="R11" i="16" s="1"/>
  <c r="S11" i="16" a="1"/>
  <c r="S11" i="16" s="1"/>
  <c r="T11" i="16" a="1"/>
  <c r="T11" i="16" s="1"/>
  <c r="J11" i="16" a="1"/>
  <c r="J11" i="16" s="1"/>
  <c r="U11" i="16" a="1"/>
  <c r="U11" i="16" s="1"/>
  <c r="V11" i="16" a="1"/>
  <c r="V11" i="16" s="1"/>
  <c r="W11" i="16" a="1"/>
  <c r="W11" i="16" s="1"/>
  <c r="C11" i="16" a="1"/>
  <c r="C11" i="16" s="1"/>
  <c r="D32" i="16" a="1"/>
  <c r="D32" i="16" s="1"/>
  <c r="L32" i="16" a="1"/>
  <c r="L32" i="16" s="1"/>
  <c r="N32" i="16" a="1"/>
  <c r="N32" i="16" s="1"/>
  <c r="P32" i="16" a="1"/>
  <c r="P32" i="16" s="1"/>
  <c r="H32" i="16" a="1"/>
  <c r="H32" i="16" s="1"/>
  <c r="R32" i="16" a="1"/>
  <c r="R32" i="16" s="1"/>
  <c r="S32" i="16" a="1"/>
  <c r="S32" i="16" s="1"/>
  <c r="T32" i="16" a="1"/>
  <c r="T32" i="16" s="1"/>
  <c r="J32" i="16" a="1"/>
  <c r="J32" i="16" s="1"/>
  <c r="U32" i="16" a="1"/>
  <c r="U32" i="16" s="1"/>
  <c r="V32" i="16" a="1"/>
  <c r="V32" i="16" s="1"/>
  <c r="W32" i="16" a="1"/>
  <c r="W32" i="16" s="1"/>
  <c r="C32" i="16" a="1"/>
  <c r="C32" i="16" s="1"/>
  <c r="D31" i="16" a="1"/>
  <c r="D31" i="16" s="1"/>
  <c r="L31" i="16" a="1"/>
  <c r="L31" i="16" s="1"/>
  <c r="N31" i="16" a="1"/>
  <c r="N31" i="16" s="1"/>
  <c r="P31" i="16" a="1"/>
  <c r="P31" i="16" s="1"/>
  <c r="H31" i="16" a="1"/>
  <c r="H31" i="16" s="1"/>
  <c r="R31" i="16" a="1"/>
  <c r="R31" i="16" s="1"/>
  <c r="S31" i="16" a="1"/>
  <c r="S31" i="16" s="1"/>
  <c r="T31" i="16" a="1"/>
  <c r="T31" i="16" s="1"/>
  <c r="J31" i="16" a="1"/>
  <c r="J31" i="16" s="1"/>
  <c r="U31" i="16" a="1"/>
  <c r="U31" i="16" s="1"/>
  <c r="V31" i="16" a="1"/>
  <c r="V31" i="16" s="1"/>
  <c r="W31" i="16" a="1"/>
  <c r="W31" i="16" s="1"/>
  <c r="L10" i="16" a="1"/>
  <c r="L10" i="16" s="1"/>
  <c r="N10" i="16" a="1"/>
  <c r="N10" i="16" s="1"/>
  <c r="P10" i="16" a="1"/>
  <c r="P10" i="16" s="1"/>
  <c r="H10" i="16" a="1"/>
  <c r="H10" i="16" s="1"/>
  <c r="R10" i="16" a="1"/>
  <c r="R10" i="16" s="1"/>
  <c r="S10" i="16" a="1"/>
  <c r="S10" i="16" s="1"/>
  <c r="T10" i="16" a="1"/>
  <c r="T10" i="16" s="1"/>
  <c r="J10" i="16" a="1"/>
  <c r="J10" i="16" s="1"/>
  <c r="U10" i="16" a="1"/>
  <c r="U10" i="16" s="1"/>
  <c r="V10" i="16" a="1"/>
  <c r="V10" i="16" s="1"/>
  <c r="W10" i="16" a="1"/>
  <c r="W10" i="16" s="1"/>
  <c r="C10" i="16" a="1"/>
  <c r="C10" i="16" s="1"/>
  <c r="C8" i="16" a="1"/>
  <c r="C8" i="16" s="1"/>
  <c r="L8" i="16" a="1"/>
  <c r="L8" i="16" s="1"/>
  <c r="N8" i="16" a="1"/>
  <c r="N8" i="16" s="1"/>
  <c r="P8" i="16" a="1"/>
  <c r="P8" i="16" s="1"/>
  <c r="H8" i="16" a="1"/>
  <c r="H8" i="16" s="1"/>
  <c r="R8" i="16" a="1"/>
  <c r="R8" i="16" s="1"/>
  <c r="S8" i="16" a="1"/>
  <c r="S8" i="16" s="1"/>
  <c r="T8" i="16" a="1"/>
  <c r="T8" i="16" s="1"/>
  <c r="J8" i="16" a="1"/>
  <c r="J8" i="16" s="1"/>
  <c r="U8" i="16" a="1"/>
  <c r="U8" i="16" s="1"/>
  <c r="V8" i="16" a="1"/>
  <c r="V8" i="16" s="1"/>
  <c r="W8" i="16" a="1"/>
  <c r="W8" i="16" s="1"/>
  <c r="C7" i="16" a="1"/>
  <c r="C7" i="16" s="1"/>
  <c r="L7" i="16" a="1"/>
  <c r="L7" i="16" s="1"/>
  <c r="N7" i="16" a="1"/>
  <c r="N7" i="16" s="1"/>
  <c r="P7" i="16" a="1"/>
  <c r="P7" i="16" s="1"/>
  <c r="H7" i="16" a="1"/>
  <c r="H7" i="16" s="1"/>
  <c r="R7" i="16" a="1"/>
  <c r="R7" i="16" s="1"/>
  <c r="S7" i="16" a="1"/>
  <c r="S7" i="16" s="1"/>
  <c r="T7" i="16" a="1"/>
  <c r="T7" i="16" s="1"/>
  <c r="J7" i="16" a="1"/>
  <c r="J7" i="16" s="1"/>
  <c r="U7" i="16" a="1"/>
  <c r="U7" i="16" s="1"/>
  <c r="V7" i="16" a="1"/>
  <c r="V7" i="16" s="1"/>
  <c r="W7" i="16" a="1"/>
  <c r="W7" i="16" s="1"/>
  <c r="W3" i="15" a="1"/>
  <c r="W3" i="15" s="1"/>
  <c r="X3" i="15" a="1"/>
  <c r="X3" i="15" s="1"/>
  <c r="Y3" i="15" a="1"/>
  <c r="Y3" i="15" s="1"/>
  <c r="Z3" i="15" a="1"/>
  <c r="Z3" i="15" s="1"/>
  <c r="AA3" i="15" a="1"/>
  <c r="AA3" i="15" s="1"/>
  <c r="AB3" i="15" a="1"/>
  <c r="AB3" i="15" s="1"/>
  <c r="AC3" i="15" a="1"/>
  <c r="AC3" i="15" s="1"/>
  <c r="W4" i="15" a="1"/>
  <c r="W4" i="15" s="1"/>
  <c r="X4" i="15" a="1"/>
  <c r="X4" i="15" s="1"/>
  <c r="Y4" i="15" a="1"/>
  <c r="Y4" i="15" s="1"/>
  <c r="Z4" i="15" a="1"/>
  <c r="Z4" i="15" s="1"/>
  <c r="AA4" i="15" a="1"/>
  <c r="AA4" i="15" s="1"/>
  <c r="AB4" i="15" a="1"/>
  <c r="AB4" i="15" s="1"/>
  <c r="AC4" i="15" a="1"/>
  <c r="AC4" i="15" s="1"/>
  <c r="W5" i="15" a="1"/>
  <c r="W5" i="15" s="1"/>
  <c r="X5" i="15" a="1"/>
  <c r="X5" i="15" s="1"/>
  <c r="Y5" i="15" a="1"/>
  <c r="Y5" i="15" s="1"/>
  <c r="Z5" i="15" a="1"/>
  <c r="Z5" i="15" s="1"/>
  <c r="AA5" i="15" a="1"/>
  <c r="AA5" i="15" s="1"/>
  <c r="AB5" i="15" a="1"/>
  <c r="AB5" i="15" s="1"/>
  <c r="AC5" i="15" a="1"/>
  <c r="AC5" i="15" s="1"/>
  <c r="W6" i="15" a="1"/>
  <c r="W6" i="15" s="1"/>
  <c r="X6" i="15" a="1"/>
  <c r="X6" i="15" s="1"/>
  <c r="Y6" i="15" a="1"/>
  <c r="Y6" i="15" s="1"/>
  <c r="Z6" i="15" a="1"/>
  <c r="Z6" i="15" s="1"/>
  <c r="AA6" i="15" a="1"/>
  <c r="AA6" i="15" s="1"/>
  <c r="AB6" i="15" a="1"/>
  <c r="AB6" i="15" s="1"/>
  <c r="AC6" i="15" a="1"/>
  <c r="AC6" i="15" s="1"/>
  <c r="W7" i="15" a="1"/>
  <c r="W7" i="15" s="1"/>
  <c r="X7" i="15" a="1"/>
  <c r="X7" i="15" s="1"/>
  <c r="Y7" i="15" a="1"/>
  <c r="Y7" i="15" s="1"/>
  <c r="Z7" i="15" a="1"/>
  <c r="Z7" i="15" s="1"/>
  <c r="AA7" i="15" a="1"/>
  <c r="AA7" i="15" s="1"/>
  <c r="AB7" i="15" a="1"/>
  <c r="AB7" i="15" s="1"/>
  <c r="AC7" i="15" a="1"/>
  <c r="AC7" i="15" s="1"/>
  <c r="W8" i="15" a="1"/>
  <c r="W8" i="15" s="1"/>
  <c r="X8" i="15" a="1"/>
  <c r="X8" i="15" s="1"/>
  <c r="Y8" i="15" a="1"/>
  <c r="Y8" i="15" s="1"/>
  <c r="Z8" i="15" a="1"/>
  <c r="Z8" i="15" s="1"/>
  <c r="AA8" i="15" a="1"/>
  <c r="AA8" i="15" s="1"/>
  <c r="AB8" i="15" a="1"/>
  <c r="AB8" i="15" s="1"/>
  <c r="AC8" i="15" a="1"/>
  <c r="AC8" i="15" s="1"/>
  <c r="W9" i="15" a="1"/>
  <c r="W9" i="15" s="1"/>
  <c r="X9" i="15" a="1"/>
  <c r="X9" i="15" s="1"/>
  <c r="Y9" i="15" a="1"/>
  <c r="Y9" i="15" s="1"/>
  <c r="Z9" i="15" a="1"/>
  <c r="Z9" i="15" s="1"/>
  <c r="AA9" i="15" a="1"/>
  <c r="AA9" i="15" s="1"/>
  <c r="AB9" i="15" a="1"/>
  <c r="AB9" i="15" s="1"/>
  <c r="AC9" i="15" a="1"/>
  <c r="AC9" i="15" s="1"/>
  <c r="W10" i="15" a="1"/>
  <c r="W10" i="15" s="1"/>
  <c r="X10" i="15" a="1"/>
  <c r="X10" i="15" s="1"/>
  <c r="Y10" i="15" a="1"/>
  <c r="Y10" i="15" s="1"/>
  <c r="Z10" i="15" a="1"/>
  <c r="Z10" i="15" s="1"/>
  <c r="AA10" i="15" a="1"/>
  <c r="AA10" i="15" s="1"/>
  <c r="AB10" i="15" a="1"/>
  <c r="AB10" i="15" s="1"/>
  <c r="AC10" i="15" a="1"/>
  <c r="AC10" i="15" s="1"/>
  <c r="W11" i="15" a="1"/>
  <c r="W11" i="15" s="1"/>
  <c r="X11" i="15" a="1"/>
  <c r="X11" i="15" s="1"/>
  <c r="Y11" i="15" a="1"/>
  <c r="Y11" i="15" s="1"/>
  <c r="Z11" i="15" a="1"/>
  <c r="Z11" i="15" s="1"/>
  <c r="AA11" i="15" a="1"/>
  <c r="AA11" i="15" s="1"/>
  <c r="AB11" i="15" a="1"/>
  <c r="AB11" i="15" s="1"/>
  <c r="AC11" i="15" a="1"/>
  <c r="AC11" i="15" s="1"/>
  <c r="W12" i="15" a="1"/>
  <c r="W12" i="15" s="1"/>
  <c r="X12" i="15" a="1"/>
  <c r="X12" i="15" s="1"/>
  <c r="Y12" i="15" a="1"/>
  <c r="Y12" i="15" s="1"/>
  <c r="Z12" i="15" a="1"/>
  <c r="Z12" i="15" s="1"/>
  <c r="AA12" i="15" a="1"/>
  <c r="AA12" i="15" s="1"/>
  <c r="AB12" i="15" a="1"/>
  <c r="AB12" i="15" s="1"/>
  <c r="AC12" i="15" a="1"/>
  <c r="AC12" i="15" s="1"/>
  <c r="W13" i="15" a="1"/>
  <c r="W13" i="15" s="1"/>
  <c r="X13" i="15" a="1"/>
  <c r="X13" i="15" s="1"/>
  <c r="Y13" i="15" a="1"/>
  <c r="Y13" i="15" s="1"/>
  <c r="Z13" i="15" a="1"/>
  <c r="Z13" i="15" s="1"/>
  <c r="AA13" i="15" a="1"/>
  <c r="AA13" i="15" s="1"/>
  <c r="AB13" i="15" a="1"/>
  <c r="AB13" i="15" s="1"/>
  <c r="AC13" i="15" a="1"/>
  <c r="AC13" i="15" s="1"/>
  <c r="W14" i="15" a="1"/>
  <c r="W14" i="15" s="1"/>
  <c r="X14" i="15" a="1"/>
  <c r="X14" i="15" s="1"/>
  <c r="Y14" i="15" a="1"/>
  <c r="Y14" i="15" s="1"/>
  <c r="Z14" i="15" a="1"/>
  <c r="Z14" i="15" s="1"/>
  <c r="AA14" i="15" a="1"/>
  <c r="AA14" i="15" s="1"/>
  <c r="AB14" i="15" a="1"/>
  <c r="AB14" i="15" s="1"/>
  <c r="AC14" i="15" a="1"/>
  <c r="AC14" i="15" s="1"/>
  <c r="W15" i="15" a="1"/>
  <c r="W15" i="15" s="1"/>
  <c r="X15" i="15" a="1"/>
  <c r="X15" i="15" s="1"/>
  <c r="Y15" i="15" a="1"/>
  <c r="Y15" i="15" s="1"/>
  <c r="Z15" i="15" a="1"/>
  <c r="Z15" i="15" s="1"/>
  <c r="AA15" i="15" a="1"/>
  <c r="AA15" i="15" s="1"/>
  <c r="AB15" i="15" a="1"/>
  <c r="AB15" i="15" s="1"/>
  <c r="AC15" i="15" a="1"/>
  <c r="AC15" i="15" s="1"/>
  <c r="W16" i="15" a="1"/>
  <c r="W16" i="15" s="1"/>
  <c r="X16" i="15" a="1"/>
  <c r="X16" i="15" s="1"/>
  <c r="Y16" i="15" a="1"/>
  <c r="Y16" i="15" s="1"/>
  <c r="Z16" i="15" a="1"/>
  <c r="Z16" i="15" s="1"/>
  <c r="AA16" i="15" a="1"/>
  <c r="AA16" i="15" s="1"/>
  <c r="AB16" i="15" a="1"/>
  <c r="AB16" i="15" s="1"/>
  <c r="AC16" i="15" a="1"/>
  <c r="AC16" i="15" s="1"/>
  <c r="W17" i="15" a="1"/>
  <c r="W17" i="15" s="1"/>
  <c r="X17" i="15" a="1"/>
  <c r="X17" i="15" s="1"/>
  <c r="Y17" i="15" a="1"/>
  <c r="Y17" i="15" s="1"/>
  <c r="Z17" i="15" a="1"/>
  <c r="Z17" i="15" s="1"/>
  <c r="AA17" i="15" a="1"/>
  <c r="AA17" i="15" s="1"/>
  <c r="AB17" i="15" a="1"/>
  <c r="AB17" i="15" s="1"/>
  <c r="AC17" i="15" a="1"/>
  <c r="AC17" i="15" s="1"/>
  <c r="W18" i="15" a="1"/>
  <c r="W18" i="15" s="1"/>
  <c r="X18" i="15" a="1"/>
  <c r="X18" i="15" s="1"/>
  <c r="Y18" i="15" a="1"/>
  <c r="Y18" i="15" s="1"/>
  <c r="Z18" i="15" a="1"/>
  <c r="Z18" i="15" s="1"/>
  <c r="AA18" i="15" a="1"/>
  <c r="AA18" i="15" s="1"/>
  <c r="AB18" i="15" a="1"/>
  <c r="AB18" i="15" s="1"/>
  <c r="AC18" i="15" a="1"/>
  <c r="AC18" i="15" s="1"/>
  <c r="W19" i="15" a="1"/>
  <c r="W19" i="15" s="1"/>
  <c r="X19" i="15" a="1"/>
  <c r="X19" i="15" s="1"/>
  <c r="Y19" i="15" a="1"/>
  <c r="Y19" i="15" s="1"/>
  <c r="Z19" i="15" a="1"/>
  <c r="Z19" i="15" s="1"/>
  <c r="AA19" i="15" a="1"/>
  <c r="AA19" i="15" s="1"/>
  <c r="AB19" i="15" a="1"/>
  <c r="AB19" i="15" s="1"/>
  <c r="AC19" i="15" a="1"/>
  <c r="AC19" i="15" s="1"/>
  <c r="W20" i="15" a="1"/>
  <c r="W20" i="15" s="1"/>
  <c r="X20" i="15" a="1"/>
  <c r="X20" i="15" s="1"/>
  <c r="Y20" i="15" a="1"/>
  <c r="Y20" i="15" s="1"/>
  <c r="Z20" i="15" a="1"/>
  <c r="Z20" i="15" s="1"/>
  <c r="AA20" i="15" a="1"/>
  <c r="AA20" i="15" s="1"/>
  <c r="AB20" i="15" a="1"/>
  <c r="AB20" i="15" s="1"/>
  <c r="AC20" i="15" a="1"/>
  <c r="AC20" i="15" s="1"/>
  <c r="W21" i="15" a="1"/>
  <c r="W21" i="15" s="1"/>
  <c r="X21" i="15" a="1"/>
  <c r="X21" i="15" s="1"/>
  <c r="Y21" i="15" a="1"/>
  <c r="Y21" i="15" s="1"/>
  <c r="Z21" i="15" a="1"/>
  <c r="Z21" i="15" s="1"/>
  <c r="AA21" i="15" a="1"/>
  <c r="AA21" i="15" s="1"/>
  <c r="AB21" i="15" a="1"/>
  <c r="AB21" i="15" s="1"/>
  <c r="AC21" i="15" a="1"/>
  <c r="AC21" i="15" s="1"/>
  <c r="W22" i="15" a="1"/>
  <c r="W22" i="15" s="1"/>
  <c r="X22" i="15" a="1"/>
  <c r="X22" i="15" s="1"/>
  <c r="Y22" i="15" a="1"/>
  <c r="Y22" i="15" s="1"/>
  <c r="Z22" i="15" a="1"/>
  <c r="Z22" i="15" s="1"/>
  <c r="AA22" i="15" a="1"/>
  <c r="AA22" i="15" s="1"/>
  <c r="AB22" i="15" a="1"/>
  <c r="AB22" i="15" s="1"/>
  <c r="AC22" i="15" a="1"/>
  <c r="AC22" i="15" s="1"/>
  <c r="W23" i="15" a="1"/>
  <c r="W23" i="15" s="1"/>
  <c r="X23" i="15" a="1"/>
  <c r="X23" i="15" s="1"/>
  <c r="Y23" i="15" a="1"/>
  <c r="Y23" i="15" s="1"/>
  <c r="Z23" i="15" a="1"/>
  <c r="Z23" i="15" s="1"/>
  <c r="AA23" i="15" a="1"/>
  <c r="AA23" i="15" s="1"/>
  <c r="AB23" i="15" a="1"/>
  <c r="AB23" i="15" s="1"/>
  <c r="AC23" i="15" a="1"/>
  <c r="AC23" i="15" s="1"/>
  <c r="W24" i="15" a="1"/>
  <c r="W24" i="15" s="1"/>
  <c r="X24" i="15" a="1"/>
  <c r="X24" i="15" s="1"/>
  <c r="Y24" i="15" a="1"/>
  <c r="Y24" i="15" s="1"/>
  <c r="Z24" i="15" a="1"/>
  <c r="Z24" i="15" s="1"/>
  <c r="AA24" i="15" a="1"/>
  <c r="AA24" i="15" s="1"/>
  <c r="AB24" i="15" a="1"/>
  <c r="AB24" i="15" s="1"/>
  <c r="AC24" i="15" a="1"/>
  <c r="AC24" i="15" s="1"/>
  <c r="W25" i="15" a="1"/>
  <c r="W25" i="15" s="1"/>
  <c r="X25" i="15" a="1"/>
  <c r="X25" i="15" s="1"/>
  <c r="Y25" i="15" a="1"/>
  <c r="Y25" i="15" s="1"/>
  <c r="Z25" i="15" a="1"/>
  <c r="Z25" i="15" s="1"/>
  <c r="AA25" i="15" a="1"/>
  <c r="AA25" i="15" s="1"/>
  <c r="AB25" i="15" a="1"/>
  <c r="AB25" i="15" s="1"/>
  <c r="AC25" i="15" a="1"/>
  <c r="AC25" i="15" s="1"/>
  <c r="W26" i="15" a="1"/>
  <c r="W26" i="15" s="1"/>
  <c r="X26" i="15" a="1"/>
  <c r="X26" i="15" s="1"/>
  <c r="Y26" i="15" a="1"/>
  <c r="Y26" i="15" s="1"/>
  <c r="Z26" i="15" a="1"/>
  <c r="Z26" i="15" s="1"/>
  <c r="AA26" i="15" a="1"/>
  <c r="AA26" i="15" s="1"/>
  <c r="AB26" i="15" a="1"/>
  <c r="AB26" i="15" s="1"/>
  <c r="AC26" i="15" a="1"/>
  <c r="AC26" i="15" s="1"/>
  <c r="W27" i="15" a="1"/>
  <c r="W27" i="15" s="1"/>
  <c r="X27" i="15" a="1"/>
  <c r="X27" i="15" s="1"/>
  <c r="Y27" i="15" a="1"/>
  <c r="Y27" i="15" s="1"/>
  <c r="Z27" i="15" a="1"/>
  <c r="Z27" i="15" s="1"/>
  <c r="AA27" i="15" a="1"/>
  <c r="AA27" i="15" s="1"/>
  <c r="AB27" i="15" a="1"/>
  <c r="AB27" i="15" s="1"/>
  <c r="AC27" i="15" a="1"/>
  <c r="AC27" i="15" s="1"/>
  <c r="W28" i="15" a="1"/>
  <c r="W28" i="15" s="1"/>
  <c r="X28" i="15" a="1"/>
  <c r="X28" i="15" s="1"/>
  <c r="Y28" i="15" a="1"/>
  <c r="Y28" i="15" s="1"/>
  <c r="Z28" i="15" a="1"/>
  <c r="Z28" i="15" s="1"/>
  <c r="AA28" i="15" a="1"/>
  <c r="AA28" i="15" s="1"/>
  <c r="AB28" i="15" a="1"/>
  <c r="AB28" i="15" s="1"/>
  <c r="AC28" i="15" a="1"/>
  <c r="AC28" i="15" s="1"/>
  <c r="W29" i="15" a="1"/>
  <c r="W29" i="15" s="1"/>
  <c r="X29" i="15" a="1"/>
  <c r="X29" i="15" s="1"/>
  <c r="Y29" i="15" a="1"/>
  <c r="Y29" i="15" s="1"/>
  <c r="Z29" i="15" a="1"/>
  <c r="Z29" i="15" s="1"/>
  <c r="AA29" i="15" a="1"/>
  <c r="AA29" i="15" s="1"/>
  <c r="AB29" i="15" a="1"/>
  <c r="AB29" i="15" s="1"/>
  <c r="AC29" i="15" a="1"/>
  <c r="AC29" i="15" s="1"/>
  <c r="W30" i="15" a="1"/>
  <c r="W30" i="15" s="1"/>
  <c r="X30" i="15" a="1"/>
  <c r="X30" i="15" s="1"/>
  <c r="Y30" i="15" a="1"/>
  <c r="Y30" i="15" s="1"/>
  <c r="Z30" i="15" a="1"/>
  <c r="Z30" i="15" s="1"/>
  <c r="AA30" i="15" a="1"/>
  <c r="AA30" i="15" s="1"/>
  <c r="AB30" i="15" a="1"/>
  <c r="AB30" i="15" s="1"/>
  <c r="AC30" i="15" a="1"/>
  <c r="AC30" i="15" s="1"/>
  <c r="W31" i="15" a="1"/>
  <c r="W31" i="15" s="1"/>
  <c r="X31" i="15" a="1"/>
  <c r="X31" i="15" s="1"/>
  <c r="Y31" i="15" a="1"/>
  <c r="Y31" i="15" s="1"/>
  <c r="Z31" i="15" a="1"/>
  <c r="Z31" i="15" s="1"/>
  <c r="AA31" i="15" a="1"/>
  <c r="AA31" i="15" s="1"/>
  <c r="AB31" i="15" a="1"/>
  <c r="AB31" i="15" s="1"/>
  <c r="AC31" i="15" a="1"/>
  <c r="AC31" i="15" s="1"/>
  <c r="W32" i="15" a="1"/>
  <c r="W32" i="15" s="1"/>
  <c r="X32" i="15" a="1"/>
  <c r="X32" i="15" s="1"/>
  <c r="Y32" i="15" a="1"/>
  <c r="Y32" i="15" s="1"/>
  <c r="Z32" i="15" a="1"/>
  <c r="Z32" i="15" s="1"/>
  <c r="AA32" i="15" a="1"/>
  <c r="AA32" i="15" s="1"/>
  <c r="AB32" i="15" a="1"/>
  <c r="AB32" i="15" s="1"/>
  <c r="AC32" i="15" a="1"/>
  <c r="AC32" i="15" s="1"/>
  <c r="W33" i="15" a="1"/>
  <c r="W33" i="15" s="1"/>
  <c r="X33" i="15" a="1"/>
  <c r="X33" i="15" s="1"/>
  <c r="Y33" i="15" a="1"/>
  <c r="Y33" i="15" s="1"/>
  <c r="Z33" i="15" a="1"/>
  <c r="Z33" i="15" s="1"/>
  <c r="AA33" i="15" a="1"/>
  <c r="AA33" i="15" s="1"/>
  <c r="AB33" i="15" a="1"/>
  <c r="AB33" i="15" s="1"/>
  <c r="AC33" i="15" a="1"/>
  <c r="AC33" i="15" s="1"/>
  <c r="W34" i="15" a="1"/>
  <c r="W34" i="15" s="1"/>
  <c r="X34" i="15" a="1"/>
  <c r="X34" i="15" s="1"/>
  <c r="Y34" i="15" a="1"/>
  <c r="Y34" i="15" s="1"/>
  <c r="Z34" i="15" a="1"/>
  <c r="Z34" i="15" s="1"/>
  <c r="AA34" i="15" a="1"/>
  <c r="AA34" i="15" s="1"/>
  <c r="AB34" i="15" a="1"/>
  <c r="AB34" i="15" s="1"/>
  <c r="AC34" i="15" a="1"/>
  <c r="AC34" i="15" s="1"/>
  <c r="W35" i="15" a="1"/>
  <c r="W35" i="15" s="1"/>
  <c r="X35" i="15" a="1"/>
  <c r="X35" i="15" s="1"/>
  <c r="Y35" i="15" a="1"/>
  <c r="Y35" i="15" s="1"/>
  <c r="Z35" i="15" a="1"/>
  <c r="Z35" i="15" s="1"/>
  <c r="AA35" i="15" a="1"/>
  <c r="AA35" i="15" s="1"/>
  <c r="AB35" i="15" a="1"/>
  <c r="AB35" i="15" s="1"/>
  <c r="AC35" i="15" a="1"/>
  <c r="AC35" i="15" s="1"/>
  <c r="W36" i="15" a="1"/>
  <c r="W36" i="15" s="1"/>
  <c r="X36" i="15" a="1"/>
  <c r="X36" i="15" s="1"/>
  <c r="Y36" i="15" a="1"/>
  <c r="Y36" i="15" s="1"/>
  <c r="Z36" i="15" a="1"/>
  <c r="Z36" i="15" s="1"/>
  <c r="AA36" i="15" a="1"/>
  <c r="AA36" i="15" s="1"/>
  <c r="AB36" i="15" a="1"/>
  <c r="AB36" i="15" s="1"/>
  <c r="AC36" i="15" a="1"/>
  <c r="AC36" i="15" s="1"/>
  <c r="W37" i="15" a="1"/>
  <c r="W37" i="15" s="1"/>
  <c r="X37" i="15" a="1"/>
  <c r="X37" i="15" s="1"/>
  <c r="Y37" i="15" a="1"/>
  <c r="Y37" i="15" s="1"/>
  <c r="Z37" i="15" a="1"/>
  <c r="Z37" i="15" s="1"/>
  <c r="AA37" i="15" a="1"/>
  <c r="AA37" i="15" s="1"/>
  <c r="AB37" i="15" a="1"/>
  <c r="AB37" i="15" s="1"/>
  <c r="AC37" i="15" a="1"/>
  <c r="AC37" i="15" s="1"/>
  <c r="W38" i="15" a="1"/>
  <c r="W38" i="15" s="1"/>
  <c r="X38" i="15" a="1"/>
  <c r="X38" i="15" s="1"/>
  <c r="Y38" i="15" a="1"/>
  <c r="Y38" i="15" s="1"/>
  <c r="Z38" i="15" a="1"/>
  <c r="Z38" i="15" s="1"/>
  <c r="AA38" i="15" a="1"/>
  <c r="AA38" i="15" s="1"/>
  <c r="AB38" i="15" a="1"/>
  <c r="AB38" i="15" s="1"/>
  <c r="AC38" i="15" a="1"/>
  <c r="AC38" i="15" s="1"/>
  <c r="W39" i="15" a="1"/>
  <c r="W39" i="15" s="1"/>
  <c r="X39" i="15" a="1"/>
  <c r="X39" i="15" s="1"/>
  <c r="Y39" i="15" a="1"/>
  <c r="Y39" i="15" s="1"/>
  <c r="Z39" i="15" a="1"/>
  <c r="Z39" i="15" s="1"/>
  <c r="AA39" i="15" a="1"/>
  <c r="AA39" i="15" s="1"/>
  <c r="AB39" i="15" a="1"/>
  <c r="AB39" i="15" s="1"/>
  <c r="AC39" i="15" a="1"/>
  <c r="AC39" i="15" s="1"/>
  <c r="W40" i="15" a="1"/>
  <c r="W40" i="15" s="1"/>
  <c r="X40" i="15" a="1"/>
  <c r="X40" i="15" s="1"/>
  <c r="Y40" i="15" a="1"/>
  <c r="Y40" i="15" s="1"/>
  <c r="Z40" i="15" a="1"/>
  <c r="Z40" i="15" s="1"/>
  <c r="AA40" i="15" a="1"/>
  <c r="AA40" i="15" s="1"/>
  <c r="AB40" i="15" a="1"/>
  <c r="AB40" i="15" s="1"/>
  <c r="AC40" i="15" a="1"/>
  <c r="AC40" i="15" s="1"/>
  <c r="W41" i="15" a="1"/>
  <c r="W41" i="15" s="1"/>
  <c r="X41" i="15" a="1"/>
  <c r="X41" i="15" s="1"/>
  <c r="Y41" i="15" a="1"/>
  <c r="Y41" i="15" s="1"/>
  <c r="Z41" i="15" a="1"/>
  <c r="Z41" i="15" s="1"/>
  <c r="AA41" i="15" a="1"/>
  <c r="AA41" i="15" s="1"/>
  <c r="AB41" i="15" a="1"/>
  <c r="AB41" i="15" s="1"/>
  <c r="AC41" i="15" a="1"/>
  <c r="AC41" i="15" s="1"/>
  <c r="W42" i="15" a="1"/>
  <c r="W42" i="15" s="1"/>
  <c r="X42" i="15" a="1"/>
  <c r="X42" i="15" s="1"/>
  <c r="Y42" i="15" a="1"/>
  <c r="Y42" i="15" s="1"/>
  <c r="Z42" i="15" a="1"/>
  <c r="Z42" i="15" s="1"/>
  <c r="AA42" i="15" a="1"/>
  <c r="AA42" i="15" s="1"/>
  <c r="AB42" i="15" a="1"/>
  <c r="AB42" i="15" s="1"/>
  <c r="AC42" i="15" a="1"/>
  <c r="AC42" i="15" s="1"/>
  <c r="W43" i="15" a="1"/>
  <c r="W43" i="15" s="1"/>
  <c r="X43" i="15" a="1"/>
  <c r="X43" i="15" s="1"/>
  <c r="Y43" i="15" a="1"/>
  <c r="Y43" i="15" s="1"/>
  <c r="Z43" i="15" a="1"/>
  <c r="Z43" i="15" s="1"/>
  <c r="AA43" i="15" a="1"/>
  <c r="AA43" i="15" s="1"/>
  <c r="AB43" i="15" a="1"/>
  <c r="AB43" i="15" s="1"/>
  <c r="AC43" i="15" a="1"/>
  <c r="AC43" i="15" s="1"/>
  <c r="W44" i="15" a="1"/>
  <c r="W44" i="15" s="1"/>
  <c r="X44" i="15" a="1"/>
  <c r="X44" i="15" s="1"/>
  <c r="Y44" i="15" a="1"/>
  <c r="Y44" i="15" s="1"/>
  <c r="Z44" i="15" a="1"/>
  <c r="Z44" i="15" s="1"/>
  <c r="AA44" i="15" a="1"/>
  <c r="AA44" i="15" s="1"/>
  <c r="AB44" i="15" a="1"/>
  <c r="AB44" i="15" s="1"/>
  <c r="AC44" i="15" a="1"/>
  <c r="AC44" i="15" s="1"/>
  <c r="W45" i="15" a="1"/>
  <c r="W45" i="15" s="1"/>
  <c r="X45" i="15" a="1"/>
  <c r="X45" i="15" s="1"/>
  <c r="Y45" i="15" a="1"/>
  <c r="Y45" i="15" s="1"/>
  <c r="Z45" i="15" a="1"/>
  <c r="Z45" i="15" s="1"/>
  <c r="AA45" i="15" a="1"/>
  <c r="AA45" i="15" s="1"/>
  <c r="AB45" i="15" a="1"/>
  <c r="AB45" i="15" s="1"/>
  <c r="AC45" i="15" a="1"/>
  <c r="AC45" i="15" s="1"/>
  <c r="W46" i="15" a="1"/>
  <c r="W46" i="15" s="1"/>
  <c r="X46" i="15" a="1"/>
  <c r="X46" i="15" s="1"/>
  <c r="Y46" i="15" a="1"/>
  <c r="Y46" i="15" s="1"/>
  <c r="Z46" i="15" a="1"/>
  <c r="Z46" i="15" s="1"/>
  <c r="AA46" i="15" a="1"/>
  <c r="AA46" i="15" s="1"/>
  <c r="AB46" i="15" a="1"/>
  <c r="AB46" i="15" s="1"/>
  <c r="AC46" i="15" a="1"/>
  <c r="AC46" i="15" s="1"/>
  <c r="W47" i="15" a="1"/>
  <c r="W47" i="15" s="1"/>
  <c r="X47" i="15" a="1"/>
  <c r="X47" i="15" s="1"/>
  <c r="Y47" i="15" a="1"/>
  <c r="Y47" i="15" s="1"/>
  <c r="Z47" i="15" a="1"/>
  <c r="Z47" i="15" s="1"/>
  <c r="AA47" i="15" a="1"/>
  <c r="AA47" i="15" s="1"/>
  <c r="AB47" i="15" a="1"/>
  <c r="AB47" i="15" s="1"/>
  <c r="AC47" i="15" a="1"/>
  <c r="AC47" i="15" s="1"/>
  <c r="W48" i="15" a="1"/>
  <c r="W48" i="15" s="1"/>
  <c r="X48" i="15" a="1"/>
  <c r="X48" i="15" s="1"/>
  <c r="Y48" i="15" a="1"/>
  <c r="Y48" i="15" s="1"/>
  <c r="Z48" i="15" a="1"/>
  <c r="Z48" i="15" s="1"/>
  <c r="AA48" i="15" a="1"/>
  <c r="AA48" i="15" s="1"/>
  <c r="AB48" i="15" a="1"/>
  <c r="AB48" i="15" s="1"/>
  <c r="AC48" i="15" a="1"/>
  <c r="AC48" i="15" s="1"/>
  <c r="W49" i="15" a="1"/>
  <c r="W49" i="15" s="1"/>
  <c r="X49" i="15" a="1"/>
  <c r="X49" i="15" s="1"/>
  <c r="Y49" i="15" a="1"/>
  <c r="Y49" i="15" s="1"/>
  <c r="Z49" i="15" a="1"/>
  <c r="Z49" i="15" s="1"/>
  <c r="AA49" i="15" a="1"/>
  <c r="AA49" i="15" s="1"/>
  <c r="AB49" i="15" a="1"/>
  <c r="AB49" i="15" s="1"/>
  <c r="AC49" i="15" a="1"/>
  <c r="AC49" i="15" s="1"/>
  <c r="W50" i="15" a="1"/>
  <c r="W50" i="15" s="1"/>
  <c r="X50" i="15" a="1"/>
  <c r="X50" i="15" s="1"/>
  <c r="Y50" i="15" a="1"/>
  <c r="Y50" i="15" s="1"/>
  <c r="Z50" i="15" a="1"/>
  <c r="Z50" i="15" s="1"/>
  <c r="AA50" i="15" a="1"/>
  <c r="AA50" i="15" s="1"/>
  <c r="AB50" i="15" a="1"/>
  <c r="AB50" i="15" s="1"/>
  <c r="AC50" i="15" a="1"/>
  <c r="AC50" i="15" s="1"/>
  <c r="W51" i="15" a="1"/>
  <c r="W51" i="15" s="1"/>
  <c r="X51" i="15" a="1"/>
  <c r="X51" i="15" s="1"/>
  <c r="Y51" i="15" a="1"/>
  <c r="Y51" i="15" s="1"/>
  <c r="Z51" i="15" a="1"/>
  <c r="Z51" i="15" s="1"/>
  <c r="AA51" i="15" a="1"/>
  <c r="AA51" i="15" s="1"/>
  <c r="AB51" i="15" a="1"/>
  <c r="AB51" i="15" s="1"/>
  <c r="AC51" i="15" a="1"/>
  <c r="AC51" i="15" s="1"/>
  <c r="X2" i="15" a="1"/>
  <c r="X2" i="15" s="1"/>
  <c r="Y2" i="15" a="1"/>
  <c r="Y2" i="15" s="1"/>
  <c r="Z2" i="15" a="1"/>
  <c r="Z2" i="15" s="1"/>
  <c r="AA2" i="15" a="1"/>
  <c r="AA2" i="15" s="1"/>
  <c r="AB2" i="15" a="1"/>
  <c r="AB2" i="15" s="1"/>
  <c r="AC2" i="15" a="1"/>
  <c r="AC2" i="15" s="1"/>
  <c r="W2" i="15" a="1"/>
  <c r="W2" i="15" s="1"/>
  <c r="P3" i="15" a="1"/>
  <c r="P3" i="15" s="1"/>
  <c r="Q3" i="15" a="1"/>
  <c r="Q3" i="15" s="1"/>
  <c r="R3" i="15" a="1"/>
  <c r="R3" i="15" s="1"/>
  <c r="S3" i="15" a="1"/>
  <c r="S3" i="15" s="1"/>
  <c r="T3" i="15" a="1"/>
  <c r="T3" i="15" s="1"/>
  <c r="U3" i="15" a="1"/>
  <c r="U3" i="15" s="1"/>
  <c r="V3" i="15" a="1"/>
  <c r="V3" i="15" s="1"/>
  <c r="P4" i="15" a="1"/>
  <c r="P4" i="15" s="1"/>
  <c r="Q4" i="15" a="1"/>
  <c r="Q4" i="15" s="1"/>
  <c r="R4" i="15" a="1"/>
  <c r="R4" i="15" s="1"/>
  <c r="S4" i="15" a="1"/>
  <c r="S4" i="15" s="1"/>
  <c r="T4" i="15" a="1"/>
  <c r="T4" i="15" s="1"/>
  <c r="U4" i="15" a="1"/>
  <c r="U4" i="15" s="1"/>
  <c r="V4" i="15" a="1"/>
  <c r="V4" i="15" s="1"/>
  <c r="P5" i="15" a="1"/>
  <c r="P5" i="15" s="1"/>
  <c r="Q5" i="15" a="1"/>
  <c r="Q5" i="15" s="1"/>
  <c r="R5" i="15" a="1"/>
  <c r="R5" i="15" s="1"/>
  <c r="S5" i="15" a="1"/>
  <c r="S5" i="15" s="1"/>
  <c r="T5" i="15" a="1"/>
  <c r="T5" i="15" s="1"/>
  <c r="U5" i="15" a="1"/>
  <c r="U5" i="15" s="1"/>
  <c r="V5" i="15" a="1"/>
  <c r="V5" i="15" s="1"/>
  <c r="P6" i="15" a="1"/>
  <c r="P6" i="15" s="1"/>
  <c r="Q6" i="15" a="1"/>
  <c r="Q6" i="15" s="1"/>
  <c r="R6" i="15" a="1"/>
  <c r="R6" i="15" s="1"/>
  <c r="S6" i="15" a="1"/>
  <c r="S6" i="15" s="1"/>
  <c r="T6" i="15" a="1"/>
  <c r="T6" i="15" s="1"/>
  <c r="U6" i="15" a="1"/>
  <c r="U6" i="15" s="1"/>
  <c r="V6" i="15" a="1"/>
  <c r="V6" i="15" s="1"/>
  <c r="P7" i="15" a="1"/>
  <c r="P7" i="15" s="1"/>
  <c r="Q7" i="15" a="1"/>
  <c r="Q7" i="15" s="1"/>
  <c r="R7" i="15" a="1"/>
  <c r="R7" i="15" s="1"/>
  <c r="S7" i="15" a="1"/>
  <c r="S7" i="15" s="1"/>
  <c r="T7" i="15" a="1"/>
  <c r="T7" i="15" s="1"/>
  <c r="U7" i="15" a="1"/>
  <c r="U7" i="15" s="1"/>
  <c r="V7" i="15" a="1"/>
  <c r="V7" i="15" s="1"/>
  <c r="P8" i="15" a="1"/>
  <c r="P8" i="15" s="1"/>
  <c r="Q8" i="15" a="1"/>
  <c r="Q8" i="15" s="1"/>
  <c r="R8" i="15" a="1"/>
  <c r="R8" i="15" s="1"/>
  <c r="S8" i="15" a="1"/>
  <c r="S8" i="15" s="1"/>
  <c r="T8" i="15" a="1"/>
  <c r="T8" i="15" s="1"/>
  <c r="U8" i="15" a="1"/>
  <c r="U8" i="15" s="1"/>
  <c r="V8" i="15" a="1"/>
  <c r="V8" i="15" s="1"/>
  <c r="P9" i="15" a="1"/>
  <c r="P9" i="15" s="1"/>
  <c r="Q9" i="15" a="1"/>
  <c r="Q9" i="15" s="1"/>
  <c r="R9" i="15" a="1"/>
  <c r="R9" i="15" s="1"/>
  <c r="S9" i="15" a="1"/>
  <c r="S9" i="15" s="1"/>
  <c r="T9" i="15" a="1"/>
  <c r="T9" i="15" s="1"/>
  <c r="U9" i="15" a="1"/>
  <c r="U9" i="15" s="1"/>
  <c r="V9" i="15" a="1"/>
  <c r="V9" i="15" s="1"/>
  <c r="P10" i="15" a="1"/>
  <c r="P10" i="15" s="1"/>
  <c r="Q10" i="15" a="1"/>
  <c r="Q10" i="15" s="1"/>
  <c r="R10" i="15" a="1"/>
  <c r="R10" i="15" s="1"/>
  <c r="S10" i="15" a="1"/>
  <c r="S10" i="15" s="1"/>
  <c r="T10" i="15" a="1"/>
  <c r="T10" i="15" s="1"/>
  <c r="U10" i="15" a="1"/>
  <c r="U10" i="15" s="1"/>
  <c r="V10" i="15" a="1"/>
  <c r="V10" i="15" s="1"/>
  <c r="P11" i="15" a="1"/>
  <c r="P11" i="15" s="1"/>
  <c r="Q11" i="15" a="1"/>
  <c r="Q11" i="15" s="1"/>
  <c r="R11" i="15" a="1"/>
  <c r="R11" i="15" s="1"/>
  <c r="S11" i="15" a="1"/>
  <c r="S11" i="15" s="1"/>
  <c r="T11" i="15" a="1"/>
  <c r="T11" i="15" s="1"/>
  <c r="U11" i="15" a="1"/>
  <c r="U11" i="15" s="1"/>
  <c r="V11" i="15" a="1"/>
  <c r="V11" i="15" s="1"/>
  <c r="P12" i="15" a="1"/>
  <c r="P12" i="15" s="1"/>
  <c r="Q12" i="15" a="1"/>
  <c r="Q12" i="15" s="1"/>
  <c r="R12" i="15" a="1"/>
  <c r="R12" i="15" s="1"/>
  <c r="S12" i="15" a="1"/>
  <c r="S12" i="15" s="1"/>
  <c r="T12" i="15" a="1"/>
  <c r="T12" i="15" s="1"/>
  <c r="U12" i="15" a="1"/>
  <c r="U12" i="15" s="1"/>
  <c r="V12" i="15" a="1"/>
  <c r="V12" i="15" s="1"/>
  <c r="P13" i="15" a="1"/>
  <c r="P13" i="15" s="1"/>
  <c r="Q13" i="15" a="1"/>
  <c r="Q13" i="15" s="1"/>
  <c r="R13" i="15" a="1"/>
  <c r="R13" i="15" s="1"/>
  <c r="S13" i="15" a="1"/>
  <c r="S13" i="15" s="1"/>
  <c r="T13" i="15" a="1"/>
  <c r="T13" i="15" s="1"/>
  <c r="U13" i="15" a="1"/>
  <c r="U13" i="15" s="1"/>
  <c r="V13" i="15" a="1"/>
  <c r="V13" i="15" s="1"/>
  <c r="P14" i="15" a="1"/>
  <c r="P14" i="15" s="1"/>
  <c r="Q14" i="15" a="1"/>
  <c r="Q14" i="15" s="1"/>
  <c r="R14" i="15" a="1"/>
  <c r="R14" i="15" s="1"/>
  <c r="S14" i="15" a="1"/>
  <c r="S14" i="15" s="1"/>
  <c r="T14" i="15" a="1"/>
  <c r="T14" i="15" s="1"/>
  <c r="U14" i="15" a="1"/>
  <c r="U14" i="15" s="1"/>
  <c r="V14" i="15" a="1"/>
  <c r="V14" i="15" s="1"/>
  <c r="P15" i="15" a="1"/>
  <c r="P15" i="15" s="1"/>
  <c r="Q15" i="15" a="1"/>
  <c r="Q15" i="15" s="1"/>
  <c r="R15" i="15" a="1"/>
  <c r="R15" i="15" s="1"/>
  <c r="S15" i="15" a="1"/>
  <c r="S15" i="15" s="1"/>
  <c r="T15" i="15" a="1"/>
  <c r="T15" i="15" s="1"/>
  <c r="U15" i="15" a="1"/>
  <c r="U15" i="15" s="1"/>
  <c r="V15" i="15" a="1"/>
  <c r="V15" i="15" s="1"/>
  <c r="P16" i="15" a="1"/>
  <c r="P16" i="15" s="1"/>
  <c r="Q16" i="15" a="1"/>
  <c r="Q16" i="15" s="1"/>
  <c r="R16" i="15" a="1"/>
  <c r="R16" i="15" s="1"/>
  <c r="S16" i="15" a="1"/>
  <c r="S16" i="15" s="1"/>
  <c r="T16" i="15" a="1"/>
  <c r="T16" i="15" s="1"/>
  <c r="U16" i="15" a="1"/>
  <c r="U16" i="15" s="1"/>
  <c r="V16" i="15" a="1"/>
  <c r="V16" i="15" s="1"/>
  <c r="P17" i="15" a="1"/>
  <c r="P17" i="15" s="1"/>
  <c r="Q17" i="15" a="1"/>
  <c r="Q17" i="15" s="1"/>
  <c r="R17" i="15" a="1"/>
  <c r="R17" i="15" s="1"/>
  <c r="S17" i="15" a="1"/>
  <c r="S17" i="15" s="1"/>
  <c r="T17" i="15" a="1"/>
  <c r="T17" i="15" s="1"/>
  <c r="U17" i="15" a="1"/>
  <c r="U17" i="15" s="1"/>
  <c r="V17" i="15" a="1"/>
  <c r="V17" i="15" s="1"/>
  <c r="P18" i="15" a="1"/>
  <c r="P18" i="15" s="1"/>
  <c r="Q18" i="15" a="1"/>
  <c r="Q18" i="15" s="1"/>
  <c r="R18" i="15" a="1"/>
  <c r="R18" i="15" s="1"/>
  <c r="S18" i="15" a="1"/>
  <c r="S18" i="15" s="1"/>
  <c r="T18" i="15" a="1"/>
  <c r="T18" i="15" s="1"/>
  <c r="U18" i="15" a="1"/>
  <c r="U18" i="15" s="1"/>
  <c r="V18" i="15" a="1"/>
  <c r="V18" i="15" s="1"/>
  <c r="P19" i="15" a="1"/>
  <c r="P19" i="15" s="1"/>
  <c r="Q19" i="15" a="1"/>
  <c r="Q19" i="15" s="1"/>
  <c r="R19" i="15" a="1"/>
  <c r="R19" i="15" s="1"/>
  <c r="S19" i="15" a="1"/>
  <c r="S19" i="15" s="1"/>
  <c r="T19" i="15" a="1"/>
  <c r="T19" i="15" s="1"/>
  <c r="U19" i="15" a="1"/>
  <c r="U19" i="15" s="1"/>
  <c r="V19" i="15" a="1"/>
  <c r="V19" i="15" s="1"/>
  <c r="P20" i="15" a="1"/>
  <c r="P20" i="15" s="1"/>
  <c r="Q20" i="15" a="1"/>
  <c r="Q20" i="15" s="1"/>
  <c r="R20" i="15" a="1"/>
  <c r="R20" i="15" s="1"/>
  <c r="S20" i="15" a="1"/>
  <c r="S20" i="15" s="1"/>
  <c r="T20" i="15" a="1"/>
  <c r="T20" i="15" s="1"/>
  <c r="U20" i="15" a="1"/>
  <c r="U20" i="15" s="1"/>
  <c r="V20" i="15" a="1"/>
  <c r="V20" i="15" s="1"/>
  <c r="P21" i="15" a="1"/>
  <c r="P21" i="15" s="1"/>
  <c r="Q21" i="15" a="1"/>
  <c r="Q21" i="15" s="1"/>
  <c r="R21" i="15" a="1"/>
  <c r="R21" i="15" s="1"/>
  <c r="S21" i="15" a="1"/>
  <c r="S21" i="15" s="1"/>
  <c r="T21" i="15" a="1"/>
  <c r="T21" i="15" s="1"/>
  <c r="U21" i="15" a="1"/>
  <c r="U21" i="15" s="1"/>
  <c r="V21" i="15" a="1"/>
  <c r="V21" i="15" s="1"/>
  <c r="P22" i="15" a="1"/>
  <c r="P22" i="15" s="1"/>
  <c r="Q22" i="15" a="1"/>
  <c r="Q22" i="15" s="1"/>
  <c r="R22" i="15" a="1"/>
  <c r="R22" i="15" s="1"/>
  <c r="S22" i="15" a="1"/>
  <c r="S22" i="15" s="1"/>
  <c r="T22" i="15" a="1"/>
  <c r="T22" i="15" s="1"/>
  <c r="U22" i="15" a="1"/>
  <c r="U22" i="15" s="1"/>
  <c r="V22" i="15" a="1"/>
  <c r="V22" i="15" s="1"/>
  <c r="P23" i="15" a="1"/>
  <c r="P23" i="15" s="1"/>
  <c r="Q23" i="15" a="1"/>
  <c r="Q23" i="15" s="1"/>
  <c r="R23" i="15" a="1"/>
  <c r="R23" i="15" s="1"/>
  <c r="S23" i="15" a="1"/>
  <c r="S23" i="15" s="1"/>
  <c r="T23" i="15" a="1"/>
  <c r="T23" i="15" s="1"/>
  <c r="U23" i="15" a="1"/>
  <c r="U23" i="15" s="1"/>
  <c r="V23" i="15" a="1"/>
  <c r="V23" i="15" s="1"/>
  <c r="P24" i="15" a="1"/>
  <c r="P24" i="15" s="1"/>
  <c r="Q24" i="15" a="1"/>
  <c r="Q24" i="15" s="1"/>
  <c r="R24" i="15" a="1"/>
  <c r="R24" i="15" s="1"/>
  <c r="S24" i="15" a="1"/>
  <c r="S24" i="15" s="1"/>
  <c r="T24" i="15" a="1"/>
  <c r="T24" i="15" s="1"/>
  <c r="U24" i="15" a="1"/>
  <c r="U24" i="15" s="1"/>
  <c r="V24" i="15" a="1"/>
  <c r="V24" i="15" s="1"/>
  <c r="P25" i="15" a="1"/>
  <c r="P25" i="15" s="1"/>
  <c r="Q25" i="15" a="1"/>
  <c r="Q25" i="15" s="1"/>
  <c r="R25" i="15" a="1"/>
  <c r="R25" i="15" s="1"/>
  <c r="S25" i="15" a="1"/>
  <c r="S25" i="15" s="1"/>
  <c r="T25" i="15" a="1"/>
  <c r="T25" i="15" s="1"/>
  <c r="U25" i="15" a="1"/>
  <c r="U25" i="15" s="1"/>
  <c r="V25" i="15" a="1"/>
  <c r="V25" i="15" s="1"/>
  <c r="P26" i="15" a="1"/>
  <c r="P26" i="15" s="1"/>
  <c r="Q26" i="15" a="1"/>
  <c r="Q26" i="15" s="1"/>
  <c r="R26" i="15" a="1"/>
  <c r="R26" i="15" s="1"/>
  <c r="S26" i="15" a="1"/>
  <c r="S26" i="15" s="1"/>
  <c r="T26" i="15" a="1"/>
  <c r="T26" i="15" s="1"/>
  <c r="U26" i="15" a="1"/>
  <c r="U26" i="15" s="1"/>
  <c r="V26" i="15" a="1"/>
  <c r="V26" i="15" s="1"/>
  <c r="P27" i="15" a="1"/>
  <c r="P27" i="15" s="1"/>
  <c r="Q27" i="15" a="1"/>
  <c r="Q27" i="15" s="1"/>
  <c r="R27" i="15" a="1"/>
  <c r="R27" i="15" s="1"/>
  <c r="S27" i="15" a="1"/>
  <c r="S27" i="15" s="1"/>
  <c r="T27" i="15" a="1"/>
  <c r="T27" i="15" s="1"/>
  <c r="U27" i="15" a="1"/>
  <c r="U27" i="15" s="1"/>
  <c r="V27" i="15" a="1"/>
  <c r="V27" i="15" s="1"/>
  <c r="P28" i="15" a="1"/>
  <c r="P28" i="15" s="1"/>
  <c r="Q28" i="15" a="1"/>
  <c r="Q28" i="15" s="1"/>
  <c r="R28" i="15" a="1"/>
  <c r="R28" i="15" s="1"/>
  <c r="S28" i="15" a="1"/>
  <c r="S28" i="15" s="1"/>
  <c r="T28" i="15" a="1"/>
  <c r="T28" i="15" s="1"/>
  <c r="U28" i="15" a="1"/>
  <c r="U28" i="15" s="1"/>
  <c r="V28" i="15" a="1"/>
  <c r="V28" i="15" s="1"/>
  <c r="P29" i="15" a="1"/>
  <c r="P29" i="15" s="1"/>
  <c r="Q29" i="15" a="1"/>
  <c r="Q29" i="15" s="1"/>
  <c r="R29" i="15" a="1"/>
  <c r="R29" i="15" s="1"/>
  <c r="S29" i="15" a="1"/>
  <c r="S29" i="15" s="1"/>
  <c r="T29" i="15" a="1"/>
  <c r="T29" i="15" s="1"/>
  <c r="U29" i="15" a="1"/>
  <c r="U29" i="15" s="1"/>
  <c r="V29" i="15" a="1"/>
  <c r="V29" i="15" s="1"/>
  <c r="P30" i="15" a="1"/>
  <c r="P30" i="15" s="1"/>
  <c r="Q30" i="15" a="1"/>
  <c r="Q30" i="15" s="1"/>
  <c r="R30" i="15" a="1"/>
  <c r="R30" i="15" s="1"/>
  <c r="S30" i="15" a="1"/>
  <c r="S30" i="15" s="1"/>
  <c r="T30" i="15" a="1"/>
  <c r="T30" i="15" s="1"/>
  <c r="U30" i="15" a="1"/>
  <c r="U30" i="15" s="1"/>
  <c r="V30" i="15" a="1"/>
  <c r="V30" i="15" s="1"/>
  <c r="P31" i="15" a="1"/>
  <c r="P31" i="15" s="1"/>
  <c r="Q31" i="15" a="1"/>
  <c r="Q31" i="15" s="1"/>
  <c r="R31" i="15" a="1"/>
  <c r="R31" i="15" s="1"/>
  <c r="S31" i="15" a="1"/>
  <c r="S31" i="15" s="1"/>
  <c r="T31" i="15" a="1"/>
  <c r="T31" i="15" s="1"/>
  <c r="U31" i="15" a="1"/>
  <c r="U31" i="15" s="1"/>
  <c r="V31" i="15" a="1"/>
  <c r="V31" i="15" s="1"/>
  <c r="P32" i="15" a="1"/>
  <c r="P32" i="15" s="1"/>
  <c r="Q32" i="15" a="1"/>
  <c r="Q32" i="15" s="1"/>
  <c r="R32" i="15" a="1"/>
  <c r="R32" i="15" s="1"/>
  <c r="S32" i="15" a="1"/>
  <c r="S32" i="15" s="1"/>
  <c r="T32" i="15" a="1"/>
  <c r="T32" i="15" s="1"/>
  <c r="U32" i="15" a="1"/>
  <c r="U32" i="15" s="1"/>
  <c r="V32" i="15" a="1"/>
  <c r="V32" i="15" s="1"/>
  <c r="P33" i="15" a="1"/>
  <c r="P33" i="15" s="1"/>
  <c r="Q33" i="15" a="1"/>
  <c r="Q33" i="15" s="1"/>
  <c r="R33" i="15" a="1"/>
  <c r="R33" i="15" s="1"/>
  <c r="S33" i="15" a="1"/>
  <c r="S33" i="15" s="1"/>
  <c r="T33" i="15" a="1"/>
  <c r="T33" i="15" s="1"/>
  <c r="U33" i="15" a="1"/>
  <c r="U33" i="15" s="1"/>
  <c r="V33" i="15" a="1"/>
  <c r="V33" i="15" s="1"/>
  <c r="P34" i="15" a="1"/>
  <c r="P34" i="15" s="1"/>
  <c r="Q34" i="15" a="1"/>
  <c r="Q34" i="15" s="1"/>
  <c r="R34" i="15" a="1"/>
  <c r="R34" i="15" s="1"/>
  <c r="S34" i="15" a="1"/>
  <c r="S34" i="15" s="1"/>
  <c r="T34" i="15" a="1"/>
  <c r="T34" i="15" s="1"/>
  <c r="U34" i="15" a="1"/>
  <c r="U34" i="15" s="1"/>
  <c r="V34" i="15" a="1"/>
  <c r="V34" i="15" s="1"/>
  <c r="P35" i="15" a="1"/>
  <c r="P35" i="15" s="1"/>
  <c r="Q35" i="15" a="1"/>
  <c r="Q35" i="15" s="1"/>
  <c r="R35" i="15" a="1"/>
  <c r="R35" i="15" s="1"/>
  <c r="S35" i="15" a="1"/>
  <c r="S35" i="15" s="1"/>
  <c r="T35" i="15" a="1"/>
  <c r="T35" i="15" s="1"/>
  <c r="U35" i="15" a="1"/>
  <c r="U35" i="15" s="1"/>
  <c r="V35" i="15" a="1"/>
  <c r="V35" i="15" s="1"/>
  <c r="P36" i="15" a="1"/>
  <c r="P36" i="15" s="1"/>
  <c r="Q36" i="15" a="1"/>
  <c r="Q36" i="15" s="1"/>
  <c r="R36" i="15" a="1"/>
  <c r="R36" i="15" s="1"/>
  <c r="S36" i="15" a="1"/>
  <c r="S36" i="15" s="1"/>
  <c r="T36" i="15" a="1"/>
  <c r="T36" i="15" s="1"/>
  <c r="U36" i="15" a="1"/>
  <c r="U36" i="15" s="1"/>
  <c r="V36" i="15" a="1"/>
  <c r="V36" i="15" s="1"/>
  <c r="P37" i="15" a="1"/>
  <c r="P37" i="15" s="1"/>
  <c r="Q37" i="15" a="1"/>
  <c r="Q37" i="15" s="1"/>
  <c r="R37" i="15" a="1"/>
  <c r="R37" i="15" s="1"/>
  <c r="S37" i="15" a="1"/>
  <c r="S37" i="15" s="1"/>
  <c r="T37" i="15" a="1"/>
  <c r="T37" i="15" s="1"/>
  <c r="U37" i="15" a="1"/>
  <c r="U37" i="15" s="1"/>
  <c r="V37" i="15" a="1"/>
  <c r="V37" i="15" s="1"/>
  <c r="P38" i="15" a="1"/>
  <c r="P38" i="15" s="1"/>
  <c r="Q38" i="15" a="1"/>
  <c r="Q38" i="15" s="1"/>
  <c r="R38" i="15" a="1"/>
  <c r="R38" i="15" s="1"/>
  <c r="S38" i="15" a="1"/>
  <c r="S38" i="15" s="1"/>
  <c r="T38" i="15" a="1"/>
  <c r="T38" i="15" s="1"/>
  <c r="U38" i="15" a="1"/>
  <c r="U38" i="15" s="1"/>
  <c r="V38" i="15" a="1"/>
  <c r="V38" i="15" s="1"/>
  <c r="P39" i="15" a="1"/>
  <c r="P39" i="15" s="1"/>
  <c r="Q39" i="15" a="1"/>
  <c r="Q39" i="15" s="1"/>
  <c r="R39" i="15" a="1"/>
  <c r="R39" i="15" s="1"/>
  <c r="S39" i="15" a="1"/>
  <c r="S39" i="15" s="1"/>
  <c r="T39" i="15" a="1"/>
  <c r="T39" i="15" s="1"/>
  <c r="U39" i="15" a="1"/>
  <c r="U39" i="15" s="1"/>
  <c r="V39" i="15" a="1"/>
  <c r="V39" i="15" s="1"/>
  <c r="P40" i="15" a="1"/>
  <c r="P40" i="15" s="1"/>
  <c r="Q40" i="15" a="1"/>
  <c r="Q40" i="15" s="1"/>
  <c r="R40" i="15" a="1"/>
  <c r="R40" i="15" s="1"/>
  <c r="S40" i="15" a="1"/>
  <c r="S40" i="15" s="1"/>
  <c r="T40" i="15" a="1"/>
  <c r="T40" i="15" s="1"/>
  <c r="U40" i="15" a="1"/>
  <c r="U40" i="15" s="1"/>
  <c r="V40" i="15" a="1"/>
  <c r="V40" i="15" s="1"/>
  <c r="P41" i="15" a="1"/>
  <c r="P41" i="15" s="1"/>
  <c r="Q41" i="15" a="1"/>
  <c r="Q41" i="15" s="1"/>
  <c r="R41" i="15" a="1"/>
  <c r="R41" i="15" s="1"/>
  <c r="S41" i="15" a="1"/>
  <c r="S41" i="15" s="1"/>
  <c r="T41" i="15" a="1"/>
  <c r="T41" i="15" s="1"/>
  <c r="U41" i="15" a="1"/>
  <c r="U41" i="15" s="1"/>
  <c r="V41" i="15" a="1"/>
  <c r="V41" i="15" s="1"/>
  <c r="P42" i="15" a="1"/>
  <c r="P42" i="15" s="1"/>
  <c r="Q42" i="15" a="1"/>
  <c r="Q42" i="15" s="1"/>
  <c r="R42" i="15" a="1"/>
  <c r="R42" i="15" s="1"/>
  <c r="S42" i="15" a="1"/>
  <c r="S42" i="15" s="1"/>
  <c r="T42" i="15" a="1"/>
  <c r="T42" i="15" s="1"/>
  <c r="U42" i="15" a="1"/>
  <c r="U42" i="15" s="1"/>
  <c r="V42" i="15" a="1"/>
  <c r="V42" i="15" s="1"/>
  <c r="P43" i="15" a="1"/>
  <c r="P43" i="15" s="1"/>
  <c r="Q43" i="15" a="1"/>
  <c r="Q43" i="15" s="1"/>
  <c r="R43" i="15" a="1"/>
  <c r="R43" i="15" s="1"/>
  <c r="S43" i="15" a="1"/>
  <c r="S43" i="15" s="1"/>
  <c r="T43" i="15" a="1"/>
  <c r="T43" i="15" s="1"/>
  <c r="U43" i="15" a="1"/>
  <c r="U43" i="15" s="1"/>
  <c r="V43" i="15" a="1"/>
  <c r="V43" i="15" s="1"/>
  <c r="P44" i="15" a="1"/>
  <c r="P44" i="15" s="1"/>
  <c r="Q44" i="15" a="1"/>
  <c r="Q44" i="15" s="1"/>
  <c r="R44" i="15" a="1"/>
  <c r="R44" i="15" s="1"/>
  <c r="S44" i="15" a="1"/>
  <c r="S44" i="15" s="1"/>
  <c r="T44" i="15" a="1"/>
  <c r="T44" i="15" s="1"/>
  <c r="U44" i="15" a="1"/>
  <c r="U44" i="15" s="1"/>
  <c r="V44" i="15" a="1"/>
  <c r="V44" i="15" s="1"/>
  <c r="P45" i="15" a="1"/>
  <c r="P45" i="15" s="1"/>
  <c r="Q45" i="15" a="1"/>
  <c r="Q45" i="15" s="1"/>
  <c r="R45" i="15" a="1"/>
  <c r="R45" i="15" s="1"/>
  <c r="S45" i="15" a="1"/>
  <c r="S45" i="15" s="1"/>
  <c r="T45" i="15" a="1"/>
  <c r="T45" i="15" s="1"/>
  <c r="U45" i="15" a="1"/>
  <c r="U45" i="15" s="1"/>
  <c r="V45" i="15" a="1"/>
  <c r="V45" i="15" s="1"/>
  <c r="P46" i="15" a="1"/>
  <c r="P46" i="15" s="1"/>
  <c r="Q46" i="15" a="1"/>
  <c r="Q46" i="15" s="1"/>
  <c r="R46" i="15" a="1"/>
  <c r="R46" i="15" s="1"/>
  <c r="S46" i="15" a="1"/>
  <c r="S46" i="15" s="1"/>
  <c r="T46" i="15" a="1"/>
  <c r="T46" i="15" s="1"/>
  <c r="U46" i="15" a="1"/>
  <c r="U46" i="15" s="1"/>
  <c r="V46" i="15" a="1"/>
  <c r="V46" i="15" s="1"/>
  <c r="P47" i="15" a="1"/>
  <c r="P47" i="15" s="1"/>
  <c r="Q47" i="15" a="1"/>
  <c r="Q47" i="15" s="1"/>
  <c r="R47" i="15" a="1"/>
  <c r="R47" i="15" s="1"/>
  <c r="S47" i="15" a="1"/>
  <c r="S47" i="15" s="1"/>
  <c r="T47" i="15" a="1"/>
  <c r="T47" i="15" s="1"/>
  <c r="U47" i="15" a="1"/>
  <c r="U47" i="15" s="1"/>
  <c r="V47" i="15" a="1"/>
  <c r="V47" i="15" s="1"/>
  <c r="P48" i="15" a="1"/>
  <c r="P48" i="15" s="1"/>
  <c r="Q48" i="15" a="1"/>
  <c r="Q48" i="15" s="1"/>
  <c r="R48" i="15" a="1"/>
  <c r="R48" i="15" s="1"/>
  <c r="S48" i="15" a="1"/>
  <c r="S48" i="15" s="1"/>
  <c r="T48" i="15" a="1"/>
  <c r="T48" i="15" s="1"/>
  <c r="U48" i="15" a="1"/>
  <c r="U48" i="15" s="1"/>
  <c r="V48" i="15" a="1"/>
  <c r="V48" i="15" s="1"/>
  <c r="P49" i="15" a="1"/>
  <c r="P49" i="15" s="1"/>
  <c r="Q49" i="15" a="1"/>
  <c r="Q49" i="15" s="1"/>
  <c r="R49" i="15" a="1"/>
  <c r="R49" i="15" s="1"/>
  <c r="S49" i="15" a="1"/>
  <c r="S49" i="15" s="1"/>
  <c r="T49" i="15" a="1"/>
  <c r="T49" i="15" s="1"/>
  <c r="U49" i="15" a="1"/>
  <c r="U49" i="15" s="1"/>
  <c r="V49" i="15" a="1"/>
  <c r="V49" i="15" s="1"/>
  <c r="P50" i="15" a="1"/>
  <c r="P50" i="15" s="1"/>
  <c r="Q50" i="15" a="1"/>
  <c r="Q50" i="15" s="1"/>
  <c r="R50" i="15" a="1"/>
  <c r="R50" i="15" s="1"/>
  <c r="S50" i="15" a="1"/>
  <c r="S50" i="15" s="1"/>
  <c r="T50" i="15" a="1"/>
  <c r="T50" i="15" s="1"/>
  <c r="U50" i="15" a="1"/>
  <c r="U50" i="15" s="1"/>
  <c r="V50" i="15" a="1"/>
  <c r="V50" i="15" s="1"/>
  <c r="P51" i="15" a="1"/>
  <c r="P51" i="15" s="1"/>
  <c r="Q51" i="15" a="1"/>
  <c r="Q51" i="15" s="1"/>
  <c r="R51" i="15" a="1"/>
  <c r="R51" i="15" s="1"/>
  <c r="S51" i="15" a="1"/>
  <c r="S51" i="15" s="1"/>
  <c r="T51" i="15" a="1"/>
  <c r="T51" i="15" s="1"/>
  <c r="U51" i="15" a="1"/>
  <c r="U51" i="15" s="1"/>
  <c r="V51" i="15" a="1"/>
  <c r="V51" i="15" s="1"/>
  <c r="Q2" i="15" a="1"/>
  <c r="Q2" i="15" s="1"/>
  <c r="R2" i="15" a="1"/>
  <c r="R2" i="15" s="1"/>
  <c r="S2" i="15" a="1"/>
  <c r="S2" i="15" s="1"/>
  <c r="T2" i="15" a="1"/>
  <c r="T2" i="15" s="1"/>
  <c r="U2" i="15" a="1"/>
  <c r="U2" i="15" s="1"/>
  <c r="V2" i="15" a="1"/>
  <c r="V2" i="15" s="1"/>
  <c r="P2" i="15" a="1"/>
  <c r="P2" i="15" s="1"/>
  <c r="AT25" i="17" l="1"/>
  <c r="AT33" i="17"/>
  <c r="AU35" i="17"/>
  <c r="AT29" i="17"/>
  <c r="AT36" i="17"/>
  <c r="AT43" i="17"/>
  <c r="AT60" i="17"/>
  <c r="AU57" i="17"/>
  <c r="AT44" i="17"/>
  <c r="K8" i="16"/>
  <c r="I8" i="16"/>
  <c r="K25" i="16"/>
  <c r="I25" i="16"/>
  <c r="K7" i="16"/>
  <c r="I7" i="16"/>
  <c r="K12" i="16"/>
  <c r="I12" i="16"/>
  <c r="K14" i="16"/>
  <c r="I14" i="16"/>
  <c r="K24" i="16"/>
  <c r="I24" i="16"/>
  <c r="K11" i="16"/>
  <c r="I11" i="16"/>
  <c r="K33" i="16"/>
  <c r="I33" i="16"/>
  <c r="K21" i="16"/>
  <c r="I21" i="16"/>
  <c r="K23" i="16"/>
  <c r="I23" i="16"/>
  <c r="K34" i="16"/>
  <c r="I34" i="16"/>
  <c r="K13" i="16"/>
  <c r="I13" i="16"/>
  <c r="K30" i="16"/>
  <c r="I30" i="16"/>
  <c r="I35" i="16"/>
  <c r="K35" i="16"/>
  <c r="K32" i="16"/>
  <c r="I32" i="16"/>
  <c r="K22" i="16"/>
  <c r="I22" i="16"/>
  <c r="K29" i="16"/>
  <c r="I29" i="16"/>
  <c r="K17" i="16"/>
  <c r="I17" i="16"/>
  <c r="K31" i="16"/>
  <c r="I31" i="16"/>
  <c r="K28" i="16"/>
  <c r="I28" i="16"/>
  <c r="K20" i="16"/>
  <c r="I20" i="16"/>
  <c r="K16" i="16"/>
  <c r="I16" i="16"/>
  <c r="K27" i="16"/>
  <c r="I27" i="16"/>
  <c r="K10" i="16"/>
  <c r="I10" i="16"/>
  <c r="K18" i="16"/>
  <c r="I18" i="16"/>
  <c r="K26" i="16"/>
  <c r="I26" i="16"/>
  <c r="I19" i="16"/>
  <c r="K19" i="16"/>
  <c r="K15" i="16"/>
  <c r="I15" i="16"/>
  <c r="AM5" i="23"/>
  <c r="AM6" i="23"/>
  <c r="AQ46" i="23"/>
  <c r="AS46" i="23" s="1"/>
  <c r="AM10" i="23"/>
  <c r="AQ36" i="23"/>
  <c r="AS36" i="23" s="1"/>
  <c r="AQ4" i="23"/>
  <c r="AS4" i="23" s="1"/>
  <c r="AM14" i="23"/>
  <c r="AM29" i="23"/>
  <c r="AM33" i="23"/>
  <c r="AQ16" i="23"/>
  <c r="AS16" i="23" s="1"/>
  <c r="AQ25" i="23"/>
  <c r="AS25" i="23" s="1"/>
  <c r="AQ19" i="23"/>
  <c r="AS19" i="23" s="1"/>
  <c r="AM19" i="23"/>
  <c r="AQ20" i="23"/>
  <c r="AS20" i="23" s="1"/>
  <c r="AM20" i="23"/>
  <c r="AQ35" i="23"/>
  <c r="AS35" i="23" s="1"/>
  <c r="AM35" i="23"/>
  <c r="AQ26" i="23"/>
  <c r="AS26" i="23" s="1"/>
  <c r="AM26" i="23"/>
  <c r="AM34" i="23"/>
  <c r="AQ34" i="23"/>
  <c r="AS34" i="23" s="1"/>
  <c r="AQ28" i="23"/>
  <c r="AS28" i="23" s="1"/>
  <c r="AM28" i="23"/>
  <c r="AQ13" i="23"/>
  <c r="AS13" i="23" s="1"/>
  <c r="AM13" i="23"/>
  <c r="AQ38" i="23"/>
  <c r="AS38" i="23" s="1"/>
  <c r="AM38" i="23"/>
  <c r="AQ44" i="23"/>
  <c r="AS44" i="23" s="1"/>
  <c r="AM44" i="23"/>
  <c r="AQ8" i="23"/>
  <c r="AS8" i="23" s="1"/>
  <c r="AM8" i="23"/>
  <c r="AQ9" i="23"/>
  <c r="AS9" i="23" s="1"/>
  <c r="AM9" i="23"/>
  <c r="AQ40" i="23"/>
  <c r="AS40" i="23" s="1"/>
  <c r="AM40" i="23"/>
  <c r="AQ39" i="23"/>
  <c r="AS39" i="23" s="1"/>
  <c r="AM39" i="23"/>
  <c r="AQ41" i="23"/>
  <c r="AS41" i="23" s="1"/>
  <c r="AM41" i="23"/>
  <c r="AQ43" i="23"/>
  <c r="AS43" i="23" s="1"/>
  <c r="AM43" i="23"/>
  <c r="AT39" i="22"/>
  <c r="AU40" i="22"/>
  <c r="AT41" i="22"/>
  <c r="AU42" i="22"/>
  <c r="AI42" i="22"/>
  <c r="AU27" i="22"/>
  <c r="AU44" i="22"/>
  <c r="AL32" i="22"/>
  <c r="AH33" i="22" a="1"/>
  <c r="AH33" i="22" s="1"/>
  <c r="AU32" i="22"/>
  <c r="AT28" i="22"/>
  <c r="AU45" i="22"/>
  <c r="AU30" i="22"/>
  <c r="AU23" i="22"/>
  <c r="AT22" i="22"/>
  <c r="AU22" i="22"/>
  <c r="AU25" i="22"/>
  <c r="AL31" i="22"/>
  <c r="AU37" i="22"/>
  <c r="AU28" i="22"/>
  <c r="AT12" i="22"/>
  <c r="AL12" i="22"/>
  <c r="AT11" i="22"/>
  <c r="AU2" i="22"/>
  <c r="AU14" i="22"/>
  <c r="AU8" i="22"/>
  <c r="AU9" i="22"/>
  <c r="V18" i="22" a="1"/>
  <c r="V18" i="22" s="1"/>
  <c r="AU10" i="22"/>
  <c r="AG13" i="22" a="1"/>
  <c r="AG13" i="22" s="1"/>
  <c r="Z23" i="22" a="1"/>
  <c r="Z23" i="22" s="1"/>
  <c r="AO40" i="22"/>
  <c r="AF3" i="22" a="1"/>
  <c r="AF3" i="22" s="1"/>
  <c r="AF41" i="22" a="1"/>
  <c r="AF41" i="22" s="1"/>
  <c r="AI41" i="22" s="1"/>
  <c r="AF38" i="22" a="1"/>
  <c r="AF38" i="22" s="1"/>
  <c r="AJ42" i="22"/>
  <c r="AK42" i="22" s="1"/>
  <c r="AO42" i="22"/>
  <c r="AT42" i="22"/>
  <c r="T6" i="22" a="1"/>
  <c r="T6" i="22" s="1"/>
  <c r="T3" i="22" a="1"/>
  <c r="T3" i="22" s="1"/>
  <c r="AL11" i="22"/>
  <c r="AU11" i="22"/>
  <c r="AH23" i="22" a="1"/>
  <c r="AH23" i="22" s="1"/>
  <c r="AU41" i="22"/>
  <c r="T38" i="22" a="1"/>
  <c r="T38" i="22" s="1"/>
  <c r="AL10" i="22"/>
  <c r="V24" i="22" a="1"/>
  <c r="V24" i="22" s="1"/>
  <c r="V23" i="22" a="1"/>
  <c r="V23" i="22" s="1"/>
  <c r="AO37" i="22"/>
  <c r="AT37" i="22"/>
  <c r="T26" i="22" a="1"/>
  <c r="T26" i="22" s="1"/>
  <c r="T23" i="22" a="1"/>
  <c r="T23" i="22" s="1"/>
  <c r="AT2" i="22"/>
  <c r="X41" i="22" a="1"/>
  <c r="X41" i="22" s="1"/>
  <c r="X38" i="22" a="1"/>
  <c r="X38" i="22" s="1"/>
  <c r="AA3" i="22" a="1"/>
  <c r="AA3" i="22" s="1"/>
  <c r="T46" i="22" a="1"/>
  <c r="T46" i="22" s="1"/>
  <c r="T43" i="22" a="1"/>
  <c r="T43" i="22" s="1"/>
  <c r="U8" i="22" a="1"/>
  <c r="U8" i="22" s="1"/>
  <c r="AU35" i="22"/>
  <c r="AJ7" i="22"/>
  <c r="AK7" i="22" s="1"/>
  <c r="AC8" i="22" a="1"/>
  <c r="AC8" i="22" s="1"/>
  <c r="AU18" i="22"/>
  <c r="AU24" i="22"/>
  <c r="AL29" i="22"/>
  <c r="AU31" i="22"/>
  <c r="U33" i="22" a="1"/>
  <c r="U33" i="22" s="1"/>
  <c r="AU36" i="22"/>
  <c r="U13" i="22" a="1"/>
  <c r="U13" i="22" s="1"/>
  <c r="X33" i="22" a="1"/>
  <c r="X33" i="22" s="1"/>
  <c r="AU3" i="22"/>
  <c r="AO12" i="22"/>
  <c r="Y13" i="22" a="1"/>
  <c r="Y13" i="22" s="1"/>
  <c r="AT17" i="22"/>
  <c r="AT21" i="22"/>
  <c r="AU29" i="22"/>
  <c r="Y33" i="22" a="1"/>
  <c r="Y33" i="22" s="1"/>
  <c r="AU46" i="22"/>
  <c r="AT8" i="22"/>
  <c r="AC13" i="22" a="1"/>
  <c r="AC13" i="22" s="1"/>
  <c r="AU21" i="22"/>
  <c r="AC33" i="22" a="1"/>
  <c r="AC33" i="22" s="1"/>
  <c r="U9" i="22" a="1"/>
  <c r="U9" i="22" s="1"/>
  <c r="AU7" i="22"/>
  <c r="AC9" i="22" a="1"/>
  <c r="AC9" i="22" s="1"/>
  <c r="U14" i="22" a="1"/>
  <c r="U14" i="22" s="1"/>
  <c r="AJ32" i="22"/>
  <c r="AK32" i="22" s="1"/>
  <c r="AU5" i="22"/>
  <c r="Y14" i="22" a="1"/>
  <c r="Y14" i="22" s="1"/>
  <c r="AU6" i="22"/>
  <c r="AU33" i="22"/>
  <c r="Y18" i="22" a="1"/>
  <c r="Y18" i="22" s="1"/>
  <c r="AG14" i="22" a="1"/>
  <c r="AG14" i="22" s="1"/>
  <c r="AO17" i="22"/>
  <c r="AU17" i="22"/>
  <c r="V6" i="22" a="1"/>
  <c r="V6" i="22" s="1"/>
  <c r="V4" i="22" a="1"/>
  <c r="V4" i="22" s="1"/>
  <c r="V3" i="22" a="1"/>
  <c r="V3" i="22" s="1"/>
  <c r="V5" i="22" a="1"/>
  <c r="V5" i="22" s="1"/>
  <c r="W3" i="22" a="1"/>
  <c r="W3" i="22" s="1"/>
  <c r="W6" i="22" a="1"/>
  <c r="W6" i="22" s="1"/>
  <c r="W4" i="22" a="1"/>
  <c r="W4" i="22" s="1"/>
  <c r="W5" i="22" a="1"/>
  <c r="W5" i="22" s="1"/>
  <c r="X5" i="22" a="1"/>
  <c r="X5" i="22" s="1"/>
  <c r="X3" i="22" a="1"/>
  <c r="X3" i="22" s="1"/>
  <c r="X6" i="22" a="1"/>
  <c r="X6" i="22" s="1"/>
  <c r="X4" i="22" a="1"/>
  <c r="X4" i="22" s="1"/>
  <c r="T10" i="22" a="1"/>
  <c r="T10" i="22" s="1"/>
  <c r="T11" i="22" a="1"/>
  <c r="T11" i="22" s="1"/>
  <c r="T9" i="22" a="1"/>
  <c r="T9" i="22" s="1"/>
  <c r="T8" i="22" a="1"/>
  <c r="T8" i="22" s="1"/>
  <c r="Z5" i="22" a="1"/>
  <c r="Z5" i="22" s="1"/>
  <c r="Z6" i="22" a="1"/>
  <c r="Z6" i="22" s="1"/>
  <c r="Z4" i="22" a="1"/>
  <c r="Z4" i="22" s="1"/>
  <c r="Z3" i="22" a="1"/>
  <c r="Z3" i="22" s="1"/>
  <c r="AO4" i="22"/>
  <c r="AL4" i="22"/>
  <c r="AT4" i="22"/>
  <c r="AU4" i="22"/>
  <c r="AT5" i="22"/>
  <c r="AO5" i="22"/>
  <c r="AL5" i="22"/>
  <c r="AO6" i="22"/>
  <c r="AL6" i="22"/>
  <c r="AT6" i="22"/>
  <c r="W11" i="22" a="1"/>
  <c r="W11" i="22" s="1"/>
  <c r="W9" i="22" a="1"/>
  <c r="W9" i="22" s="1"/>
  <c r="W10" i="22" a="1"/>
  <c r="W10" i="22" s="1"/>
  <c r="W8" i="22" a="1"/>
  <c r="W8" i="22" s="1"/>
  <c r="X11" i="22" a="1"/>
  <c r="X11" i="22" s="1"/>
  <c r="X9" i="22" a="1"/>
  <c r="X9" i="22" s="1"/>
  <c r="X10" i="22" a="1"/>
  <c r="X10" i="22" s="1"/>
  <c r="X8" i="22" a="1"/>
  <c r="X8" i="22" s="1"/>
  <c r="AO3" i="22"/>
  <c r="AL3" i="22"/>
  <c r="AT3" i="22"/>
  <c r="AF4" i="22" a="1"/>
  <c r="AF4" i="22" s="1"/>
  <c r="AB5" i="22" a="1"/>
  <c r="AB5" i="22" s="1"/>
  <c r="AF6" i="22" a="1"/>
  <c r="AF6" i="22" s="1"/>
  <c r="AT14" i="22"/>
  <c r="AO14" i="22"/>
  <c r="AL14" i="22"/>
  <c r="T5" i="22" a="1"/>
  <c r="T5" i="22" s="1"/>
  <c r="AO7" i="22"/>
  <c r="AA10" i="22" a="1"/>
  <c r="AA10" i="22" s="1"/>
  <c r="AA8" i="22" a="1"/>
  <c r="AA8" i="22" s="1"/>
  <c r="AA11" i="22" a="1"/>
  <c r="AA11" i="22" s="1"/>
  <c r="AA9" i="22" a="1"/>
  <c r="AA9" i="22" s="1"/>
  <c r="AA30" i="22" a="1"/>
  <c r="AA30" i="22" s="1"/>
  <c r="AA28" i="22" a="1"/>
  <c r="AA28" i="22" s="1"/>
  <c r="AA31" i="22" a="1"/>
  <c r="AA31" i="22" s="1"/>
  <c r="AA29" i="22" a="1"/>
  <c r="AA29" i="22" s="1"/>
  <c r="Y4" i="22" a="1"/>
  <c r="Y4" i="22" s="1"/>
  <c r="U5" i="22" a="1"/>
  <c r="U5" i="22" s="1"/>
  <c r="AG6" i="22" a="1"/>
  <c r="AG6" i="22" s="1"/>
  <c r="AL7" i="22"/>
  <c r="AL18" i="22"/>
  <c r="AT18" i="22"/>
  <c r="AO18" i="22"/>
  <c r="AT24" i="22"/>
  <c r="AO24" i="22"/>
  <c r="AL24" i="22"/>
  <c r="AB30" i="22" a="1"/>
  <c r="AB30" i="22" s="1"/>
  <c r="AB28" i="22" a="1"/>
  <c r="AB28" i="22" s="1"/>
  <c r="AB31" i="22" a="1"/>
  <c r="AB31" i="22" s="1"/>
  <c r="AB29" i="22" a="1"/>
  <c r="AB29" i="22" s="1"/>
  <c r="AJ27" i="22"/>
  <c r="AK27" i="22" s="1"/>
  <c r="AG3" i="22" a="1"/>
  <c r="AG3" i="22" s="1"/>
  <c r="AG4" i="22" a="1"/>
  <c r="AG4" i="22" s="1"/>
  <c r="AC5" i="22" a="1"/>
  <c r="AC5" i="22" s="1"/>
  <c r="Y6" i="22" a="1"/>
  <c r="Y6" i="22" s="1"/>
  <c r="AI2" i="22"/>
  <c r="AB10" i="22" a="1"/>
  <c r="AB10" i="22" s="1"/>
  <c r="AB11" i="22" a="1"/>
  <c r="AB11" i="22" s="1"/>
  <c r="AT9" i="22"/>
  <c r="AO9" i="22"/>
  <c r="AB9" i="22" a="1"/>
  <c r="AB9" i="22" s="1"/>
  <c r="AO25" i="22"/>
  <c r="AL25" i="22"/>
  <c r="AT25" i="22"/>
  <c r="AJ2" i="22"/>
  <c r="AK2" i="22" s="1"/>
  <c r="AH4" i="22" a="1"/>
  <c r="AH4" i="22" s="1"/>
  <c r="AT7" i="22"/>
  <c r="AL15" i="22"/>
  <c r="AT15" i="22"/>
  <c r="AO15" i="22"/>
  <c r="Y3" i="22" a="1"/>
  <c r="Y3" i="22" s="1"/>
  <c r="AH3" i="22" a="1"/>
  <c r="AH3" i="22" s="1"/>
  <c r="AH6" i="22" a="1"/>
  <c r="AH6" i="22" s="1"/>
  <c r="AT10" i="22"/>
  <c r="AU15" i="22"/>
  <c r="AT19" i="22"/>
  <c r="AO19" i="22"/>
  <c r="AL19" i="22"/>
  <c r="AA4" i="22" a="1"/>
  <c r="AA4" i="22" s="1"/>
  <c r="AA6" i="22" a="1"/>
  <c r="AA6" i="22" s="1"/>
  <c r="AT16" i="22"/>
  <c r="AO16" i="22"/>
  <c r="AL16" i="22"/>
  <c r="AU19" i="22"/>
  <c r="V11" i="22" a="1"/>
  <c r="V11" i="22" s="1"/>
  <c r="V9" i="22" a="1"/>
  <c r="V9" i="22" s="1"/>
  <c r="V10" i="22" a="1"/>
  <c r="V10" i="22" s="1"/>
  <c r="AU12" i="22"/>
  <c r="T15" i="22" a="1"/>
  <c r="T15" i="22" s="1"/>
  <c r="T13" i="22" a="1"/>
  <c r="T13" i="22" s="1"/>
  <c r="T16" i="22" a="1"/>
  <c r="T16" i="22" s="1"/>
  <c r="T14" i="22" a="1"/>
  <c r="T14" i="22" s="1"/>
  <c r="AB15" i="22" a="1"/>
  <c r="AB15" i="22" s="1"/>
  <c r="AB13" i="22" a="1"/>
  <c r="AB13" i="22" s="1"/>
  <c r="AB16" i="22" a="1"/>
  <c r="AB16" i="22" s="1"/>
  <c r="AB14" i="22" a="1"/>
  <c r="AB14" i="22" s="1"/>
  <c r="AB4" i="22" a="1"/>
  <c r="AB4" i="22" s="1"/>
  <c r="AF5" i="22" a="1"/>
  <c r="AF5" i="22" s="1"/>
  <c r="AB6" i="22" a="1"/>
  <c r="AB6" i="22" s="1"/>
  <c r="AL8" i="22"/>
  <c r="AU16" i="22"/>
  <c r="AO27" i="22"/>
  <c r="AT27" i="22"/>
  <c r="AL27" i="22"/>
  <c r="AL2" i="22"/>
  <c r="AB3" i="22" a="1"/>
  <c r="AB3" i="22" s="1"/>
  <c r="T4" i="22" a="1"/>
  <c r="T4" i="22" s="1"/>
  <c r="AL20" i="22"/>
  <c r="AT20" i="22"/>
  <c r="AO20" i="22"/>
  <c r="AQ32" i="22"/>
  <c r="AS32" i="22" s="1"/>
  <c r="AM32" i="22"/>
  <c r="U3" i="22" a="1"/>
  <c r="U3" i="22" s="1"/>
  <c r="AC3" i="22" a="1"/>
  <c r="AC3" i="22" s="1"/>
  <c r="U4" i="22" a="1"/>
  <c r="U4" i="22" s="1"/>
  <c r="AG5" i="22" a="1"/>
  <c r="AG5" i="22" s="1"/>
  <c r="AC6" i="22" a="1"/>
  <c r="AC6" i="22" s="1"/>
  <c r="AL26" i="22"/>
  <c r="AT26" i="22"/>
  <c r="AO26" i="22"/>
  <c r="AC4" i="22" a="1"/>
  <c r="AC4" i="22" s="1"/>
  <c r="Y5" i="22" a="1"/>
  <c r="Y5" i="22" s="1"/>
  <c r="U6" i="22" a="1"/>
  <c r="U6" i="22" s="1"/>
  <c r="AF11" i="22" a="1"/>
  <c r="AF11" i="22" s="1"/>
  <c r="AF9" i="22" a="1"/>
  <c r="AF9" i="22" s="1"/>
  <c r="AF10" i="22" a="1"/>
  <c r="AF10" i="22" s="1"/>
  <c r="AL9" i="22"/>
  <c r="AL13" i="22"/>
  <c r="AT13" i="22"/>
  <c r="AO13" i="22"/>
  <c r="AU20" i="22"/>
  <c r="AU26" i="22"/>
  <c r="AH5" i="22" a="1"/>
  <c r="AH5" i="22" s="1"/>
  <c r="AU13" i="22"/>
  <c r="Y10" i="22" a="1"/>
  <c r="Y10" i="22" s="1"/>
  <c r="Y11" i="22" a="1"/>
  <c r="Y11" i="22" s="1"/>
  <c r="Y9" i="22" a="1"/>
  <c r="Y9" i="22" s="1"/>
  <c r="AG10" i="22" a="1"/>
  <c r="AG10" i="22" s="1"/>
  <c r="AG11" i="22" a="1"/>
  <c r="AG11" i="22" s="1"/>
  <c r="AG9" i="22" a="1"/>
  <c r="AG9" i="22" s="1"/>
  <c r="AO8" i="22"/>
  <c r="AL23" i="22"/>
  <c r="AT23" i="22"/>
  <c r="AO23" i="22"/>
  <c r="Y8" i="22" a="1"/>
  <c r="Y8" i="22" s="1"/>
  <c r="AA5" i="22" a="1"/>
  <c r="AA5" i="22" s="1"/>
  <c r="Z10" i="22" a="1"/>
  <c r="Z10" i="22" s="1"/>
  <c r="Z8" i="22" a="1"/>
  <c r="Z8" i="22" s="1"/>
  <c r="Z11" i="22" a="1"/>
  <c r="Z11" i="22" s="1"/>
  <c r="Z9" i="22" a="1"/>
  <c r="Z9" i="22" s="1"/>
  <c r="AH10" i="22" a="1"/>
  <c r="AH10" i="22" s="1"/>
  <c r="AH8" i="22" a="1"/>
  <c r="AH8" i="22" s="1"/>
  <c r="AI8" i="22" s="1"/>
  <c r="AI7" i="22"/>
  <c r="AH11" i="22" a="1"/>
  <c r="AH11" i="22" s="1"/>
  <c r="AH9" i="22" a="1"/>
  <c r="AH9" i="22" s="1"/>
  <c r="X16" i="22" a="1"/>
  <c r="X16" i="22" s="1"/>
  <c r="X14" i="22" a="1"/>
  <c r="X14" i="22" s="1"/>
  <c r="X15" i="22" a="1"/>
  <c r="X15" i="22" s="1"/>
  <c r="X13" i="22" a="1"/>
  <c r="X13" i="22" s="1"/>
  <c r="AF16" i="22" a="1"/>
  <c r="AF16" i="22" s="1"/>
  <c r="AF14" i="22" a="1"/>
  <c r="AF14" i="22" s="1"/>
  <c r="AF15" i="22" a="1"/>
  <c r="AF15" i="22" s="1"/>
  <c r="AF13" i="22" a="1"/>
  <c r="AF13" i="22" s="1"/>
  <c r="U15" i="22" a="1"/>
  <c r="U15" i="22" s="1"/>
  <c r="AC15" i="22" a="1"/>
  <c r="AC15" i="22" s="1"/>
  <c r="Y16" i="22" a="1"/>
  <c r="Y16" i="22" s="1"/>
  <c r="AG16" i="22" a="1"/>
  <c r="AG16" i="22" s="1"/>
  <c r="Z24" i="22" a="1"/>
  <c r="Z24" i="22" s="1"/>
  <c r="AH24" i="22" a="1"/>
  <c r="AH24" i="22" s="1"/>
  <c r="V25" i="22" a="1"/>
  <c r="V25" i="22" s="1"/>
  <c r="AC26" i="22" a="1"/>
  <c r="AC26" i="22" s="1"/>
  <c r="AT34" i="22"/>
  <c r="AO34" i="22"/>
  <c r="AL34" i="22"/>
  <c r="AT43" i="22"/>
  <c r="AO43" i="22"/>
  <c r="AL43" i="22"/>
  <c r="U10" i="22" a="1"/>
  <c r="U10" i="22" s="1"/>
  <c r="AC10" i="22" a="1"/>
  <c r="AC10" i="22" s="1"/>
  <c r="Z19" i="22" a="1"/>
  <c r="Z19" i="22" s="1"/>
  <c r="AH19" i="22" a="1"/>
  <c r="AH19" i="22" s="1"/>
  <c r="V20" i="22" a="1"/>
  <c r="V20" i="22" s="1"/>
  <c r="Z21" i="22" a="1"/>
  <c r="Z21" i="22" s="1"/>
  <c r="AH21" i="22" a="1"/>
  <c r="AH21" i="22" s="1"/>
  <c r="AI21" i="22" s="1"/>
  <c r="W25" i="22" a="1"/>
  <c r="W25" i="22" s="1"/>
  <c r="U26" i="22" a="1"/>
  <c r="U26" i="22" s="1"/>
  <c r="AO28" i="22"/>
  <c r="AL28" i="22"/>
  <c r="AU34" i="22"/>
  <c r="AL35" i="22"/>
  <c r="AT35" i="22"/>
  <c r="AO35" i="22"/>
  <c r="AU43" i="22"/>
  <c r="V13" i="22" a="1"/>
  <c r="V13" i="22" s="1"/>
  <c r="Z14" i="22" a="1"/>
  <c r="Z14" i="22" s="1"/>
  <c r="AH14" i="22" a="1"/>
  <c r="AH14" i="22" s="1"/>
  <c r="V15" i="22" a="1"/>
  <c r="V15" i="22" s="1"/>
  <c r="Z16" i="22" a="1"/>
  <c r="Z16" i="22" s="1"/>
  <c r="AH16" i="22" a="1"/>
  <c r="AH16" i="22" s="1"/>
  <c r="W23" i="22" a="1"/>
  <c r="W23" i="22" s="1"/>
  <c r="AA24" i="22" a="1"/>
  <c r="AA24" i="22" s="1"/>
  <c r="AF25" i="22" a="1"/>
  <c r="AF25" i="22" s="1"/>
  <c r="Z35" i="22" a="1"/>
  <c r="Z35" i="22" s="1"/>
  <c r="Z33" i="22" a="1"/>
  <c r="Z33" i="22" s="1"/>
  <c r="Z36" i="22" a="1"/>
  <c r="Z36" i="22" s="1"/>
  <c r="Z34" i="22" a="1"/>
  <c r="Z34" i="22" s="1"/>
  <c r="AT36" i="22"/>
  <c r="AO36" i="22"/>
  <c r="AL36" i="22"/>
  <c r="AL44" i="22"/>
  <c r="AT44" i="22"/>
  <c r="AO44" i="22"/>
  <c r="AO10" i="22"/>
  <c r="W18" i="22" a="1"/>
  <c r="W18" i="22" s="1"/>
  <c r="AA19" i="22" a="1"/>
  <c r="AA19" i="22" s="1"/>
  <c r="W20" i="22" a="1"/>
  <c r="W20" i="22" s="1"/>
  <c r="AA21" i="22" a="1"/>
  <c r="AA21" i="22" s="1"/>
  <c r="AI22" i="22"/>
  <c r="X25" i="22" a="1"/>
  <c r="X25" i="22" s="1"/>
  <c r="V26" i="22" a="1"/>
  <c r="V26" i="22" s="1"/>
  <c r="AT45" i="22"/>
  <c r="AO45" i="22"/>
  <c r="AL45" i="22"/>
  <c r="W13" i="22" a="1"/>
  <c r="W13" i="22" s="1"/>
  <c r="AA14" i="22" a="1"/>
  <c r="AA14" i="22" s="1"/>
  <c r="W15" i="22" a="1"/>
  <c r="W15" i="22" s="1"/>
  <c r="AA16" i="22" a="1"/>
  <c r="AA16" i="22" s="1"/>
  <c r="AI17" i="22"/>
  <c r="AJ22" i="22"/>
  <c r="AK22" i="22" s="1"/>
  <c r="X23" i="22" a="1"/>
  <c r="X23" i="22" s="1"/>
  <c r="AF23" i="22" a="1"/>
  <c r="AF23" i="22" s="1"/>
  <c r="T24" i="22" a="1"/>
  <c r="T24" i="22" s="1"/>
  <c r="AB24" i="22" a="1"/>
  <c r="AB24" i="22" s="1"/>
  <c r="AG25" i="22" a="1"/>
  <c r="AG25" i="22" s="1"/>
  <c r="T30" i="22" a="1"/>
  <c r="T30" i="22" s="1"/>
  <c r="T31" i="22" a="1"/>
  <c r="T31" i="22" s="1"/>
  <c r="T29" i="22" a="1"/>
  <c r="T29" i="22" s="1"/>
  <c r="AT32" i="22"/>
  <c r="AO32" i="22"/>
  <c r="AA35" i="22" a="1"/>
  <c r="AA35" i="22" s="1"/>
  <c r="AA33" i="22" a="1"/>
  <c r="AA33" i="22" s="1"/>
  <c r="AA36" i="22" a="1"/>
  <c r="AA36" i="22" s="1"/>
  <c r="AA34" i="22" a="1"/>
  <c r="AA34" i="22" s="1"/>
  <c r="AL46" i="22"/>
  <c r="AT46" i="22"/>
  <c r="AO46" i="22"/>
  <c r="AI12" i="22"/>
  <c r="AJ17" i="22"/>
  <c r="AK17" i="22" s="1"/>
  <c r="X18" i="22" a="1"/>
  <c r="X18" i="22" s="1"/>
  <c r="AF18" i="22" a="1"/>
  <c r="AF18" i="22" s="1"/>
  <c r="T19" i="22" a="1"/>
  <c r="T19" i="22" s="1"/>
  <c r="AB19" i="22" a="1"/>
  <c r="AB19" i="22" s="1"/>
  <c r="X20" i="22" a="1"/>
  <c r="X20" i="22" s="1"/>
  <c r="AF20" i="22" a="1"/>
  <c r="AF20" i="22" s="1"/>
  <c r="T21" i="22" a="1"/>
  <c r="T21" i="22" s="1"/>
  <c r="AB21" i="22" a="1"/>
  <c r="AB21" i="22" s="1"/>
  <c r="Y25" i="22" a="1"/>
  <c r="Y25" i="22" s="1"/>
  <c r="W26" i="22" a="1"/>
  <c r="W26" i="22" s="1"/>
  <c r="AC31" i="22" a="1"/>
  <c r="AC31" i="22" s="1"/>
  <c r="AC29" i="22" a="1"/>
  <c r="AC29" i="22" s="1"/>
  <c r="AC30" i="22" a="1"/>
  <c r="AC30" i="22" s="1"/>
  <c r="AT30" i="22"/>
  <c r="AO30" i="22"/>
  <c r="AL30" i="22"/>
  <c r="AN30" i="22" s="1"/>
  <c r="AJ12" i="22"/>
  <c r="AK12" i="22" s="1"/>
  <c r="AL21" i="22"/>
  <c r="AL22" i="22"/>
  <c r="Y23" i="22" a="1"/>
  <c r="Y23" i="22" s="1"/>
  <c r="AG23" i="22" a="1"/>
  <c r="AG23" i="22" s="1"/>
  <c r="U24" i="22" a="1"/>
  <c r="U24" i="22" s="1"/>
  <c r="AC24" i="22" a="1"/>
  <c r="AC24" i="22" s="1"/>
  <c r="AH25" i="22" a="1"/>
  <c r="AH25" i="22" s="1"/>
  <c r="AF26" i="22" a="1"/>
  <c r="AF26" i="22" s="1"/>
  <c r="U31" i="22" a="1"/>
  <c r="U31" i="22" s="1"/>
  <c r="U29" i="22" a="1"/>
  <c r="U29" i="22" s="1"/>
  <c r="U30" i="22" a="1"/>
  <c r="U30" i="22" s="1"/>
  <c r="T35" i="22" a="1"/>
  <c r="T35" i="22" s="1"/>
  <c r="T33" i="22" a="1"/>
  <c r="T33" i="22" s="1"/>
  <c r="T36" i="22" a="1"/>
  <c r="T36" i="22" s="1"/>
  <c r="T34" i="22" a="1"/>
  <c r="T34" i="22" s="1"/>
  <c r="AB35" i="22" a="1"/>
  <c r="AB35" i="22" s="1"/>
  <c r="AB33" i="22" a="1"/>
  <c r="AB33" i="22" s="1"/>
  <c r="AB36" i="22" a="1"/>
  <c r="AB36" i="22" s="1"/>
  <c r="AB34" i="22" a="1"/>
  <c r="AB34" i="22" s="1"/>
  <c r="AL17" i="22"/>
  <c r="AN17" i="22" s="1"/>
  <c r="AG18" i="22" a="1"/>
  <c r="AG18" i="22" s="1"/>
  <c r="U19" i="22" a="1"/>
  <c r="U19" i="22" s="1"/>
  <c r="AC19" i="22" a="1"/>
  <c r="AC19" i="22" s="1"/>
  <c r="Y20" i="22" a="1"/>
  <c r="Y20" i="22" s="1"/>
  <c r="AG20" i="22" a="1"/>
  <c r="AG20" i="22" s="1"/>
  <c r="U21" i="22" a="1"/>
  <c r="U21" i="22" s="1"/>
  <c r="AC21" i="22" a="1"/>
  <c r="AC21" i="22" s="1"/>
  <c r="Z25" i="22" a="1"/>
  <c r="Z25" i="22" s="1"/>
  <c r="X26" i="22" a="1"/>
  <c r="X26" i="22" s="1"/>
  <c r="AU39" i="22"/>
  <c r="AC14" i="22" a="1"/>
  <c r="AC14" i="22" s="1"/>
  <c r="Y15" i="22" a="1"/>
  <c r="Y15" i="22" s="1"/>
  <c r="AG15" i="22" a="1"/>
  <c r="AG15" i="22" s="1"/>
  <c r="AG26" i="22" a="1"/>
  <c r="AG26" i="22" s="1"/>
  <c r="V31" i="22" a="1"/>
  <c r="V31" i="22" s="1"/>
  <c r="V29" i="22" a="1"/>
  <c r="V29" i="22" s="1"/>
  <c r="V30" i="22" a="1"/>
  <c r="V30" i="22" s="1"/>
  <c r="V28" i="22" a="1"/>
  <c r="V28" i="22" s="1"/>
  <c r="Z18" i="22" a="1"/>
  <c r="Z18" i="22" s="1"/>
  <c r="AH18" i="22" a="1"/>
  <c r="AH18" i="22" s="1"/>
  <c r="V19" i="22" a="1"/>
  <c r="V19" i="22" s="1"/>
  <c r="Z20" i="22" a="1"/>
  <c r="Z20" i="22" s="1"/>
  <c r="AH20" i="22" a="1"/>
  <c r="AH20" i="22" s="1"/>
  <c r="AO21" i="22"/>
  <c r="AO22" i="22"/>
  <c r="AA25" i="22" a="1"/>
  <c r="AA25" i="22" s="1"/>
  <c r="Y26" i="22" a="1"/>
  <c r="Y26" i="22" s="1"/>
  <c r="Z13" i="22" a="1"/>
  <c r="Z13" i="22" s="1"/>
  <c r="AH13" i="22" a="1"/>
  <c r="AH13" i="22" s="1"/>
  <c r="AI13" i="22" s="1"/>
  <c r="V14" i="22" a="1"/>
  <c r="V14" i="22" s="1"/>
  <c r="Z15" i="22" a="1"/>
  <c r="Z15" i="22" s="1"/>
  <c r="AH15" i="22" a="1"/>
  <c r="AH15" i="22" s="1"/>
  <c r="AA23" i="22" a="1"/>
  <c r="AA23" i="22" s="1"/>
  <c r="AH26" i="22" a="1"/>
  <c r="AH26" i="22" s="1"/>
  <c r="W31" i="22" a="1"/>
  <c r="W31" i="22" s="1"/>
  <c r="W29" i="22" a="1"/>
  <c r="W29" i="22" s="1"/>
  <c r="W30" i="22" a="1"/>
  <c r="W30" i="22" s="1"/>
  <c r="W28" i="22" a="1"/>
  <c r="W28" i="22" s="1"/>
  <c r="AL33" i="22"/>
  <c r="AN33" i="22" s="1"/>
  <c r="AT33" i="22"/>
  <c r="AO33" i="22"/>
  <c r="AO11" i="22"/>
  <c r="AA18" i="22" a="1"/>
  <c r="AA18" i="22" s="1"/>
  <c r="W19" i="22" a="1"/>
  <c r="W19" i="22" s="1"/>
  <c r="AA20" i="22" a="1"/>
  <c r="AA20" i="22" s="1"/>
  <c r="AB25" i="22" a="1"/>
  <c r="AB25" i="22" s="1"/>
  <c r="Z26" i="22" a="1"/>
  <c r="Z26" i="22" s="1"/>
  <c r="AF31" i="22" a="1"/>
  <c r="AF31" i="22" s="1"/>
  <c r="AF29" i="22" a="1"/>
  <c r="AF29" i="22" s="1"/>
  <c r="AF30" i="22" a="1"/>
  <c r="AF30" i="22" s="1"/>
  <c r="AF28" i="22" a="1"/>
  <c r="AF28" i="22" s="1"/>
  <c r="AA13" i="22" a="1"/>
  <c r="AA13" i="22" s="1"/>
  <c r="W14" i="22" a="1"/>
  <c r="W14" i="22" s="1"/>
  <c r="AA15" i="22" a="1"/>
  <c r="AA15" i="22" s="1"/>
  <c r="AB23" i="22" a="1"/>
  <c r="AB23" i="22" s="1"/>
  <c r="T25" i="22" a="1"/>
  <c r="T25" i="22" s="1"/>
  <c r="X31" i="22" a="1"/>
  <c r="X31" i="22" s="1"/>
  <c r="X29" i="22" a="1"/>
  <c r="X29" i="22" s="1"/>
  <c r="X30" i="22" a="1"/>
  <c r="X30" i="22" s="1"/>
  <c r="W36" i="22" a="1"/>
  <c r="W36" i="22" s="1"/>
  <c r="W34" i="22" a="1"/>
  <c r="W34" i="22" s="1"/>
  <c r="W35" i="22" a="1"/>
  <c r="W35" i="22" s="1"/>
  <c r="W33" i="22" a="1"/>
  <c r="W33" i="22" s="1"/>
  <c r="AF36" i="22" a="1"/>
  <c r="AF36" i="22" s="1"/>
  <c r="AF34" i="22" a="1"/>
  <c r="AF34" i="22" s="1"/>
  <c r="AF35" i="22" a="1"/>
  <c r="AF35" i="22" s="1"/>
  <c r="AF33" i="22" a="1"/>
  <c r="AF33" i="22" s="1"/>
  <c r="AO38" i="22"/>
  <c r="AL38" i="22"/>
  <c r="AT38" i="22"/>
  <c r="T18" i="22" a="1"/>
  <c r="T18" i="22" s="1"/>
  <c r="AB18" i="22" a="1"/>
  <c r="AB18" i="22" s="1"/>
  <c r="X19" i="22" a="1"/>
  <c r="X19" i="22" s="1"/>
  <c r="AF19" i="22" a="1"/>
  <c r="AF19" i="22" s="1"/>
  <c r="T20" i="22" a="1"/>
  <c r="T20" i="22" s="1"/>
  <c r="AB20" i="22" a="1"/>
  <c r="AB20" i="22" s="1"/>
  <c r="AC25" i="22" a="1"/>
  <c r="AC25" i="22" s="1"/>
  <c r="AG30" i="22" a="1"/>
  <c r="AG30" i="22" s="1"/>
  <c r="AG31" i="22" a="1"/>
  <c r="AG31" i="22" s="1"/>
  <c r="AG29" i="22" a="1"/>
  <c r="AG29" i="22" s="1"/>
  <c r="AG28" i="22" a="1"/>
  <c r="AG28" i="22" s="1"/>
  <c r="AU38" i="22"/>
  <c r="U23" i="22" a="1"/>
  <c r="U23" i="22" s="1"/>
  <c r="AC23" i="22" a="1"/>
  <c r="AC23" i="22" s="1"/>
  <c r="AG24" i="22" a="1"/>
  <c r="AG24" i="22" s="1"/>
  <c r="Y30" i="22" a="1"/>
  <c r="Y30" i="22" s="1"/>
  <c r="Y31" i="22" a="1"/>
  <c r="Y31" i="22" s="1"/>
  <c r="Y29" i="22" a="1"/>
  <c r="Y29" i="22" s="1"/>
  <c r="AH30" i="22" a="1"/>
  <c r="AH30" i="22" s="1"/>
  <c r="AH28" i="22" a="1"/>
  <c r="AH28" i="22" s="1"/>
  <c r="AH31" i="22" a="1"/>
  <c r="AH31" i="22" s="1"/>
  <c r="AH29" i="22" a="1"/>
  <c r="AH29" i="22" s="1"/>
  <c r="AT29" i="22"/>
  <c r="AO29" i="22"/>
  <c r="AT31" i="22"/>
  <c r="AO31" i="22"/>
  <c r="U18" i="22" a="1"/>
  <c r="U18" i="22" s="1"/>
  <c r="AC18" i="22" a="1"/>
  <c r="AC18" i="22" s="1"/>
  <c r="Y19" i="22" a="1"/>
  <c r="Y19" i="22" s="1"/>
  <c r="AG19" i="22" a="1"/>
  <c r="AG19" i="22" s="1"/>
  <c r="U20" i="22" a="1"/>
  <c r="U20" i="22" s="1"/>
  <c r="AC20" i="22" a="1"/>
  <c r="AC20" i="22" s="1"/>
  <c r="Z30" i="22" a="1"/>
  <c r="Z30" i="22" s="1"/>
  <c r="Z28" i="22" a="1"/>
  <c r="Z28" i="22" s="1"/>
  <c r="Z31" i="22" a="1"/>
  <c r="Z31" i="22" s="1"/>
  <c r="Z29" i="22" a="1"/>
  <c r="Z29" i="22" s="1"/>
  <c r="AI27" i="22"/>
  <c r="U28" i="22" a="1"/>
  <c r="U28" i="22" s="1"/>
  <c r="V33" i="22" a="1"/>
  <c r="V33" i="22" s="1"/>
  <c r="AH34" i="22" a="1"/>
  <c r="AH34" i="22" s="1"/>
  <c r="V35" i="22" a="1"/>
  <c r="V35" i="22" s="1"/>
  <c r="AH36" i="22" a="1"/>
  <c r="AH36" i="22" s="1"/>
  <c r="AI36" i="22" s="1"/>
  <c r="AI37" i="22"/>
  <c r="AL42" i="22"/>
  <c r="Y43" i="22" a="1"/>
  <c r="Y43" i="22" s="1"/>
  <c r="AG43" i="22" a="1"/>
  <c r="AG43" i="22" s="1"/>
  <c r="U44" i="22" a="1"/>
  <c r="U44" i="22" s="1"/>
  <c r="AC44" i="22" a="1"/>
  <c r="AC44" i="22" s="1"/>
  <c r="Y45" i="22" a="1"/>
  <c r="Y45" i="22" s="1"/>
  <c r="AG45" i="22" a="1"/>
  <c r="AG45" i="22" s="1"/>
  <c r="U46" i="22" a="1"/>
  <c r="U46" i="22" s="1"/>
  <c r="AC46" i="22" a="1"/>
  <c r="AC46" i="22" s="1"/>
  <c r="AJ37" i="22"/>
  <c r="AK37" i="22" s="1"/>
  <c r="T39" i="22" a="1"/>
  <c r="T39" i="22" s="1"/>
  <c r="AB39" i="22" a="1"/>
  <c r="AB39" i="22" s="1"/>
  <c r="X40" i="22" a="1"/>
  <c r="X40" i="22" s="1"/>
  <c r="AF40" i="22" a="1"/>
  <c r="AF40" i="22" s="1"/>
  <c r="AT40" i="22"/>
  <c r="T41" i="22" a="1"/>
  <c r="T41" i="22" s="1"/>
  <c r="AB41" i="22" a="1"/>
  <c r="AB41" i="22" s="1"/>
  <c r="AL39" i="22"/>
  <c r="AL41" i="22"/>
  <c r="AN41" i="22" s="1"/>
  <c r="Z43" i="22" a="1"/>
  <c r="Z43" i="22" s="1"/>
  <c r="AH43" i="22" a="1"/>
  <c r="AH43" i="22" s="1"/>
  <c r="V44" i="22" a="1"/>
  <c r="V44" i="22" s="1"/>
  <c r="Z45" i="22" a="1"/>
  <c r="Z45" i="22" s="1"/>
  <c r="AH45" i="22" a="1"/>
  <c r="AH45" i="22" s="1"/>
  <c r="V46" i="22" a="1"/>
  <c r="V46" i="22" s="1"/>
  <c r="AI32" i="22"/>
  <c r="AL37" i="22"/>
  <c r="AN37" i="22" s="1"/>
  <c r="Y38" i="22" a="1"/>
  <c r="Y38" i="22" s="1"/>
  <c r="AG38" i="22" a="1"/>
  <c r="AG38" i="22" s="1"/>
  <c r="U39" i="22" a="1"/>
  <c r="U39" i="22" s="1"/>
  <c r="AC39" i="22" a="1"/>
  <c r="AC39" i="22" s="1"/>
  <c r="Y40" i="22" a="1"/>
  <c r="Y40" i="22" s="1"/>
  <c r="AG40" i="22" a="1"/>
  <c r="AG40" i="22" s="1"/>
  <c r="U41" i="22" a="1"/>
  <c r="U41" i="22" s="1"/>
  <c r="AC41" i="22" a="1"/>
  <c r="AC41" i="22" s="1"/>
  <c r="X35" i="22" a="1"/>
  <c r="X35" i="22" s="1"/>
  <c r="AA43" i="22" a="1"/>
  <c r="AA43" i="22" s="1"/>
  <c r="W44" i="22" a="1"/>
  <c r="W44" i="22" s="1"/>
  <c r="AA45" i="22" a="1"/>
  <c r="AA45" i="22" s="1"/>
  <c r="W46" i="22" a="1"/>
  <c r="W46" i="22" s="1"/>
  <c r="Z38" i="22" a="1"/>
  <c r="Z38" i="22" s="1"/>
  <c r="AH38" i="22" a="1"/>
  <c r="AH38" i="22" s="1"/>
  <c r="V39" i="22" a="1"/>
  <c r="V39" i="22" s="1"/>
  <c r="AO39" i="22"/>
  <c r="Z40" i="22" a="1"/>
  <c r="Z40" i="22" s="1"/>
  <c r="AH40" i="22" a="1"/>
  <c r="AH40" i="22" s="1"/>
  <c r="V41" i="22" a="1"/>
  <c r="V41" i="22" s="1"/>
  <c r="AO41" i="22"/>
  <c r="AG33" i="22" a="1"/>
  <c r="AG33" i="22" s="1"/>
  <c r="AI33" i="22" s="1"/>
  <c r="U34" i="22" a="1"/>
  <c r="U34" i="22" s="1"/>
  <c r="AC34" i="22" a="1"/>
  <c r="AC34" i="22" s="1"/>
  <c r="Y35" i="22" a="1"/>
  <c r="Y35" i="22" s="1"/>
  <c r="AG35" i="22" a="1"/>
  <c r="AG35" i="22" s="1"/>
  <c r="U36" i="22" a="1"/>
  <c r="U36" i="22" s="1"/>
  <c r="AC36" i="22" a="1"/>
  <c r="AC36" i="22" s="1"/>
  <c r="AJ36" i="22" s="1"/>
  <c r="AB43" i="22" a="1"/>
  <c r="AB43" i="22" s="1"/>
  <c r="X44" i="22" a="1"/>
  <c r="X44" i="22" s="1"/>
  <c r="AF44" i="22" a="1"/>
  <c r="AF44" i="22" s="1"/>
  <c r="T45" i="22" a="1"/>
  <c r="T45" i="22" s="1"/>
  <c r="AB45" i="22" a="1"/>
  <c r="AB45" i="22" s="1"/>
  <c r="X46" i="22" a="1"/>
  <c r="X46" i="22" s="1"/>
  <c r="AF46" i="22" a="1"/>
  <c r="AF46" i="22" s="1"/>
  <c r="AA38" i="22" a="1"/>
  <c r="AA38" i="22" s="1"/>
  <c r="W39" i="22" a="1"/>
  <c r="W39" i="22" s="1"/>
  <c r="AA40" i="22" a="1"/>
  <c r="AA40" i="22" s="1"/>
  <c r="W41" i="22" a="1"/>
  <c r="W41" i="22" s="1"/>
  <c r="V34" i="22" a="1"/>
  <c r="V34" i="22" s="1"/>
  <c r="AH35" i="22" a="1"/>
  <c r="AH35" i="22" s="1"/>
  <c r="U43" i="22" a="1"/>
  <c r="U43" i="22" s="1"/>
  <c r="AC43" i="22" a="1"/>
  <c r="AC43" i="22" s="1"/>
  <c r="Y44" i="22" a="1"/>
  <c r="Y44" i="22" s="1"/>
  <c r="AG44" i="22" a="1"/>
  <c r="AG44" i="22" s="1"/>
  <c r="U45" i="22" a="1"/>
  <c r="U45" i="22" s="1"/>
  <c r="AC45" i="22" a="1"/>
  <c r="AC45" i="22" s="1"/>
  <c r="AB38" i="22" a="1"/>
  <c r="AB38" i="22" s="1"/>
  <c r="X39" i="22" a="1"/>
  <c r="X39" i="22" s="1"/>
  <c r="AF39" i="22" a="1"/>
  <c r="AF39" i="22" s="1"/>
  <c r="T40" i="22" a="1"/>
  <c r="T40" i="22" s="1"/>
  <c r="AB40" i="22" a="1"/>
  <c r="AB40" i="22" s="1"/>
  <c r="AL40" i="22"/>
  <c r="AN40" i="22" s="1"/>
  <c r="V43" i="22" a="1"/>
  <c r="V43" i="22" s="1"/>
  <c r="Z44" i="22" a="1"/>
  <c r="Z44" i="22" s="1"/>
  <c r="AH44" i="22" a="1"/>
  <c r="AH44" i="22" s="1"/>
  <c r="V45" i="22" a="1"/>
  <c r="V45" i="22" s="1"/>
  <c r="Z46" i="22" a="1"/>
  <c r="Z46" i="22" s="1"/>
  <c r="AH46" i="22" a="1"/>
  <c r="AH46" i="22" s="1"/>
  <c r="U38" i="22" a="1"/>
  <c r="U38" i="22" s="1"/>
  <c r="AC38" i="22" a="1"/>
  <c r="AC38" i="22" s="1"/>
  <c r="Y39" i="22" a="1"/>
  <c r="Y39" i="22" s="1"/>
  <c r="AG39" i="22" a="1"/>
  <c r="AG39" i="22" s="1"/>
  <c r="U40" i="22" a="1"/>
  <c r="U40" i="22" s="1"/>
  <c r="AC40" i="22" a="1"/>
  <c r="AC40" i="22" s="1"/>
  <c r="X34" i="22" a="1"/>
  <c r="X34" i="22" s="1"/>
  <c r="W43" i="22" a="1"/>
  <c r="W43" i="22" s="1"/>
  <c r="AA44" i="22" a="1"/>
  <c r="AA44" i="22" s="1"/>
  <c r="W45" i="22" a="1"/>
  <c r="W45" i="22" s="1"/>
  <c r="V38" i="22" a="1"/>
  <c r="V38" i="22" s="1"/>
  <c r="Z39" i="22" a="1"/>
  <c r="Z39" i="22" s="1"/>
  <c r="AH39" i="22" a="1"/>
  <c r="AH39" i="22" s="1"/>
  <c r="V40" i="22" a="1"/>
  <c r="V40" i="22" s="1"/>
  <c r="Y34" i="22" a="1"/>
  <c r="Y34" i="22" s="1"/>
  <c r="AG34" i="22" a="1"/>
  <c r="AG34" i="22" s="1"/>
  <c r="U35" i="22" a="1"/>
  <c r="U35" i="22" s="1"/>
  <c r="AC35" i="22" a="1"/>
  <c r="AC35" i="22" s="1"/>
  <c r="X43" i="22" a="1"/>
  <c r="X43" i="22" s="1"/>
  <c r="AF43" i="22" a="1"/>
  <c r="AF43" i="22" s="1"/>
  <c r="T44" i="22" a="1"/>
  <c r="T44" i="22" s="1"/>
  <c r="AB44" i="22" a="1"/>
  <c r="AB44" i="22" s="1"/>
  <c r="X45" i="22" a="1"/>
  <c r="X45" i="22" s="1"/>
  <c r="AF45" i="22" a="1"/>
  <c r="AF45" i="22" s="1"/>
  <c r="W38" i="22" a="1"/>
  <c r="W38" i="22" s="1"/>
  <c r="AA39" i="22" a="1"/>
  <c r="AA39" i="22" s="1"/>
  <c r="W40" i="22" a="1"/>
  <c r="W40" i="22" s="1"/>
  <c r="E24" i="16"/>
  <c r="M24" i="16"/>
  <c r="O24" i="16"/>
  <c r="AU34" i="17"/>
  <c r="AT41" i="17"/>
  <c r="AU16" i="17"/>
  <c r="AU23" i="17"/>
  <c r="AU33" i="17"/>
  <c r="AU40" i="17"/>
  <c r="AT61" i="17"/>
  <c r="AU58" i="17"/>
  <c r="AT45" i="17"/>
  <c r="AU42" i="17"/>
  <c r="F9" i="21" a="1"/>
  <c r="F9" i="21" s="1"/>
  <c r="J9" i="21" a="1"/>
  <c r="J9" i="21" s="1"/>
  <c r="L9" i="21" a="1"/>
  <c r="L9" i="21" s="1"/>
  <c r="AU8" i="17"/>
  <c r="AU45" i="17"/>
  <c r="AU59" i="17"/>
  <c r="AT46" i="17"/>
  <c r="AT54" i="17"/>
  <c r="AT38" i="17"/>
  <c r="AT51" i="17"/>
  <c r="AU25" i="17"/>
  <c r="AT30" i="17"/>
  <c r="O6" i="21"/>
  <c r="H6" i="21"/>
  <c r="K6" i="21"/>
  <c r="L6" i="21"/>
  <c r="C36" i="21"/>
  <c r="E6" i="21"/>
  <c r="F6" i="21"/>
  <c r="C6" i="21"/>
  <c r="N6" i="21"/>
  <c r="I6" i="21"/>
  <c r="H36" i="21"/>
  <c r="I36" i="21"/>
  <c r="M6" i="21"/>
  <c r="D6" i="21"/>
  <c r="G36" i="21"/>
  <c r="M36" i="21"/>
  <c r="D36" i="21"/>
  <c r="E36" i="21"/>
  <c r="F36" i="21"/>
  <c r="K36" i="21"/>
  <c r="N36" i="21"/>
  <c r="L36" i="21"/>
  <c r="J6" i="21"/>
  <c r="O36" i="21"/>
  <c r="G6" i="21"/>
  <c r="J36" i="21"/>
  <c r="AT39" i="17"/>
  <c r="AT59" i="17"/>
  <c r="AU56" i="17"/>
  <c r="AT53" i="17"/>
  <c r="AU50" i="17"/>
  <c r="AU51" i="17"/>
  <c r="AU31" i="17"/>
  <c r="AU38" i="17"/>
  <c r="AU48" i="17"/>
  <c r="AT52" i="17"/>
  <c r="AU30" i="17"/>
  <c r="AU37" i="17"/>
  <c r="AT40" i="17"/>
  <c r="AU61" i="17"/>
  <c r="AT48" i="17"/>
  <c r="AT5" i="17"/>
  <c r="AT13" i="17"/>
  <c r="AT20" i="17"/>
  <c r="AT28" i="17"/>
  <c r="AT31" i="17"/>
  <c r="AT58" i="17"/>
  <c r="AU55" i="17"/>
  <c r="AU5" i="17"/>
  <c r="AU20" i="17"/>
  <c r="AU28" i="17"/>
  <c r="AT42" i="17"/>
  <c r="AT55" i="17"/>
  <c r="AU52" i="17"/>
  <c r="AU49" i="17"/>
  <c r="AT37" i="17"/>
  <c r="AU62" i="17"/>
  <c r="AT49" i="17"/>
  <c r="AU46" i="17"/>
  <c r="AU32" i="17"/>
  <c r="AU39" i="17"/>
  <c r="AT56" i="17"/>
  <c r="AU53" i="17"/>
  <c r="AU4" i="17"/>
  <c r="AU12" i="17"/>
  <c r="AU19" i="17"/>
  <c r="AU27" i="17"/>
  <c r="AT34" i="17"/>
  <c r="AF37" i="17" a="1"/>
  <c r="AF37" i="17" s="1"/>
  <c r="AT2" i="17"/>
  <c r="AT9" i="17"/>
  <c r="AT24" i="17"/>
  <c r="AU63" i="17"/>
  <c r="AT50" i="17"/>
  <c r="AU47" i="17"/>
  <c r="AU2" i="17"/>
  <c r="AU9" i="17"/>
  <c r="AU24" i="17"/>
  <c r="AU41" i="17"/>
  <c r="AT63" i="17"/>
  <c r="AU60" i="17"/>
  <c r="AT47" i="17"/>
  <c r="AU44" i="17"/>
  <c r="AU36" i="17"/>
  <c r="AU43" i="17"/>
  <c r="AT57" i="17"/>
  <c r="AU54" i="17"/>
  <c r="AT17" i="17"/>
  <c r="AU17" i="17"/>
  <c r="AU7" i="17"/>
  <c r="AU22" i="17"/>
  <c r="AT6" i="17"/>
  <c r="AT14" i="17"/>
  <c r="AT21" i="17"/>
  <c r="AU6" i="17"/>
  <c r="AU14" i="17"/>
  <c r="AU21" i="17"/>
  <c r="AU29" i="17"/>
  <c r="AU3" i="17"/>
  <c r="AU11" i="17"/>
  <c r="AU18" i="17"/>
  <c r="AU26" i="17"/>
  <c r="AU13" i="17"/>
  <c r="AU15" i="17"/>
  <c r="AT10" i="17"/>
  <c r="AU10" i="17"/>
  <c r="AT7" i="17"/>
  <c r="AT15" i="17"/>
  <c r="AT22" i="17"/>
  <c r="AO62" i="17"/>
  <c r="AT32" i="17"/>
  <c r="AT35" i="17"/>
  <c r="AT4" i="17"/>
  <c r="AT12" i="17"/>
  <c r="AT19" i="17"/>
  <c r="AT27" i="17"/>
  <c r="AT62" i="17"/>
  <c r="AT3" i="17"/>
  <c r="AT11" i="17"/>
  <c r="AT18" i="17"/>
  <c r="AT26" i="17"/>
  <c r="AT8" i="17"/>
  <c r="AT16" i="17"/>
  <c r="AT23" i="17"/>
  <c r="AO42" i="17"/>
  <c r="AO47" i="17"/>
  <c r="AO51" i="17"/>
  <c r="AO23" i="17"/>
  <c r="AO58" i="17"/>
  <c r="AL46" i="17"/>
  <c r="AO34" i="17"/>
  <c r="E26" i="16"/>
  <c r="O26" i="16"/>
  <c r="G26" i="16"/>
  <c r="M26" i="16"/>
  <c r="E27" i="16"/>
  <c r="M27" i="16"/>
  <c r="G24" i="16"/>
  <c r="Q26" i="16"/>
  <c r="Q30" i="16"/>
  <c r="Q24" i="16"/>
  <c r="O27" i="16"/>
  <c r="G30" i="16"/>
  <c r="Q27" i="16"/>
  <c r="G27" i="16"/>
  <c r="E25" i="16"/>
  <c r="M25" i="16"/>
  <c r="O25" i="16"/>
  <c r="Q25" i="16"/>
  <c r="G25" i="16"/>
  <c r="E30" i="16"/>
  <c r="M30" i="16"/>
  <c r="O23" i="16"/>
  <c r="O30" i="16"/>
  <c r="E23" i="16"/>
  <c r="G28" i="16"/>
  <c r="E28" i="16"/>
  <c r="AL55" i="17"/>
  <c r="AL7" i="17"/>
  <c r="AL15" i="17"/>
  <c r="AL22" i="17"/>
  <c r="AO4" i="17"/>
  <c r="AL12" i="17"/>
  <c r="AO19" i="17"/>
  <c r="AL27" i="17"/>
  <c r="AO50" i="17"/>
  <c r="AO63" i="17"/>
  <c r="AL3" i="17"/>
  <c r="AL11" i="17"/>
  <c r="AO18" i="17"/>
  <c r="AO33" i="17"/>
  <c r="AL40" i="17"/>
  <c r="AL10" i="17"/>
  <c r="AO17" i="17"/>
  <c r="AL25" i="17"/>
  <c r="AL6" i="17"/>
  <c r="AL14" i="17"/>
  <c r="AL21" i="17"/>
  <c r="AL29" i="17"/>
  <c r="AO36" i="17"/>
  <c r="AO43" i="17"/>
  <c r="AL44" i="17"/>
  <c r="AO8" i="17"/>
  <c r="AL16" i="17"/>
  <c r="AO48" i="17"/>
  <c r="AH25" i="17" a="1"/>
  <c r="AH25" i="17" s="1"/>
  <c r="AO52" i="17"/>
  <c r="AO49" i="17"/>
  <c r="AL56" i="17"/>
  <c r="AL26" i="17"/>
  <c r="AL54" i="17"/>
  <c r="AL61" i="17"/>
  <c r="AL45" i="17"/>
  <c r="AL5" i="17"/>
  <c r="AL13" i="17"/>
  <c r="AO20" i="17"/>
  <c r="AL28" i="17"/>
  <c r="AL35" i="17"/>
  <c r="AO30" i="17"/>
  <c r="AL37" i="17"/>
  <c r="AO32" i="17"/>
  <c r="AL39" i="17"/>
  <c r="AL59" i="17"/>
  <c r="AL53" i="17"/>
  <c r="AL2" i="17"/>
  <c r="AO24" i="17"/>
  <c r="AL41" i="17"/>
  <c r="AL60" i="17"/>
  <c r="AO57" i="17"/>
  <c r="AO31" i="17"/>
  <c r="AL38" i="17"/>
  <c r="V26" i="17" a="1"/>
  <c r="V26" i="17" s="1"/>
  <c r="V18" i="17" a="1"/>
  <c r="V18" i="17" s="1"/>
  <c r="W21" i="17" a="1"/>
  <c r="W21" i="17" s="1"/>
  <c r="W26" i="17" a="1"/>
  <c r="W26" i="17" s="1"/>
  <c r="U59" i="17" a="1"/>
  <c r="U59" i="17" s="1"/>
  <c r="V62" i="17" a="1"/>
  <c r="V62" i="17" s="1"/>
  <c r="W54" i="17" a="1"/>
  <c r="W54" i="17" s="1"/>
  <c r="X57" i="17" a="1"/>
  <c r="X57" i="17" s="1"/>
  <c r="T49" i="17" a="1"/>
  <c r="T49" i="17" s="1"/>
  <c r="U35" i="17" a="1"/>
  <c r="U35" i="17" s="1"/>
  <c r="V38" i="17" a="1"/>
  <c r="V38" i="17" s="1"/>
  <c r="W42" i="17" a="1"/>
  <c r="W42" i="17" s="1"/>
  <c r="X45" i="17" a="1"/>
  <c r="X45" i="17" s="1"/>
  <c r="T32" i="17" a="1"/>
  <c r="T32" i="17" s="1"/>
  <c r="W18" i="17" a="1"/>
  <c r="W18" i="17" s="1"/>
  <c r="X21" i="17" a="1"/>
  <c r="X21" i="17" s="1"/>
  <c r="X26" i="17" a="1"/>
  <c r="X26" i="17" s="1"/>
  <c r="V59" i="17" a="1"/>
  <c r="V59" i="17" s="1"/>
  <c r="W62" i="17" a="1"/>
  <c r="W62" i="17" s="1"/>
  <c r="X54" i="17" a="1"/>
  <c r="X54" i="17" s="1"/>
  <c r="U49" i="17" a="1"/>
  <c r="U49" i="17" s="1"/>
  <c r="V35" i="17" a="1"/>
  <c r="V35" i="17" s="1"/>
  <c r="W38" i="17" a="1"/>
  <c r="W38" i="17" s="1"/>
  <c r="X42" i="17" a="1"/>
  <c r="X42" i="17" s="1"/>
  <c r="T29" i="17" a="1"/>
  <c r="T29" i="17" s="1"/>
  <c r="U32" i="17" a="1"/>
  <c r="U32" i="17" s="1"/>
  <c r="X18" i="17" a="1"/>
  <c r="X18" i="17" s="1"/>
  <c r="U23" i="17" a="1"/>
  <c r="U23" i="17" s="1"/>
  <c r="U27" i="17" a="1"/>
  <c r="U27" i="17" s="1"/>
  <c r="W59" i="17" a="1"/>
  <c r="W59" i="17" s="1"/>
  <c r="X62" i="17" a="1"/>
  <c r="X62" i="17" s="1"/>
  <c r="T55" i="17" a="1"/>
  <c r="T55" i="17" s="1"/>
  <c r="V49" i="17" a="1"/>
  <c r="V49" i="17" s="1"/>
  <c r="W35" i="17" a="1"/>
  <c r="W35" i="17" s="1"/>
  <c r="X38" i="17" a="1"/>
  <c r="X38" i="17" s="1"/>
  <c r="T43" i="17" a="1"/>
  <c r="T43" i="17" s="1"/>
  <c r="U29" i="17" a="1"/>
  <c r="U29" i="17" s="1"/>
  <c r="V32" i="17" a="1"/>
  <c r="V32" i="17" s="1"/>
  <c r="T19" i="17" a="1"/>
  <c r="T19" i="17" s="1"/>
  <c r="V23" i="17" a="1"/>
  <c r="V23" i="17" s="1"/>
  <c r="V27" i="17" a="1"/>
  <c r="V27" i="17" s="1"/>
  <c r="X59" i="17" a="1"/>
  <c r="X59" i="17" s="1"/>
  <c r="T63" i="17" a="1"/>
  <c r="T63" i="17" s="1"/>
  <c r="U55" i="17" a="1"/>
  <c r="U55" i="17" s="1"/>
  <c r="W49" i="17" a="1"/>
  <c r="W49" i="17" s="1"/>
  <c r="X35" i="17" a="1"/>
  <c r="X35" i="17" s="1"/>
  <c r="T39" i="17" a="1"/>
  <c r="T39" i="17" s="1"/>
  <c r="U43" i="17" a="1"/>
  <c r="U43" i="17" s="1"/>
  <c r="V29" i="17" a="1"/>
  <c r="V29" i="17" s="1"/>
  <c r="W32" i="17" a="1"/>
  <c r="W32" i="17" s="1"/>
  <c r="T23" i="17" a="1"/>
  <c r="T23" i="17" s="1"/>
  <c r="U19" i="17" a="1"/>
  <c r="U19" i="17" s="1"/>
  <c r="W23" i="17" a="1"/>
  <c r="W23" i="17" s="1"/>
  <c r="W27" i="17" a="1"/>
  <c r="W27" i="17" s="1"/>
  <c r="T60" i="17" a="1"/>
  <c r="T60" i="17" s="1"/>
  <c r="U63" i="17" a="1"/>
  <c r="U63" i="17" s="1"/>
  <c r="V55" i="17" a="1"/>
  <c r="V55" i="17" s="1"/>
  <c r="X49" i="17" a="1"/>
  <c r="X49" i="17" s="1"/>
  <c r="T36" i="17" a="1"/>
  <c r="T36" i="17" s="1"/>
  <c r="U39" i="17" a="1"/>
  <c r="U39" i="17" s="1"/>
  <c r="V43" i="17" a="1"/>
  <c r="V43" i="17" s="1"/>
  <c r="W29" i="17" a="1"/>
  <c r="W29" i="17" s="1"/>
  <c r="X32" i="17" a="1"/>
  <c r="X32" i="17" s="1"/>
  <c r="T24" i="17" a="1"/>
  <c r="T24" i="17" s="1"/>
  <c r="V19" i="17" a="1"/>
  <c r="V19" i="17" s="1"/>
  <c r="X23" i="17" a="1"/>
  <c r="X23" i="17" s="1"/>
  <c r="X27" i="17" a="1"/>
  <c r="X27" i="17" s="1"/>
  <c r="U60" i="17" a="1"/>
  <c r="U60" i="17" s="1"/>
  <c r="V63" i="17" a="1"/>
  <c r="V63" i="17" s="1"/>
  <c r="W55" i="17" a="1"/>
  <c r="W55" i="17" s="1"/>
  <c r="T50" i="17" a="1"/>
  <c r="T50" i="17" s="1"/>
  <c r="U36" i="17" a="1"/>
  <c r="U36" i="17" s="1"/>
  <c r="V39" i="17" a="1"/>
  <c r="V39" i="17" s="1"/>
  <c r="W43" i="17" a="1"/>
  <c r="W43" i="17" s="1"/>
  <c r="X29" i="17" a="1"/>
  <c r="X29" i="17" s="1"/>
  <c r="T33" i="17" a="1"/>
  <c r="T33" i="17" s="1"/>
  <c r="T25" i="17" a="1"/>
  <c r="T25" i="17" s="1"/>
  <c r="W19" i="17" a="1"/>
  <c r="W19" i="17" s="1"/>
  <c r="U24" i="17" a="1"/>
  <c r="U24" i="17" s="1"/>
  <c r="V60" i="17" a="1"/>
  <c r="V60" i="17" s="1"/>
  <c r="W63" i="17" a="1"/>
  <c r="W63" i="17" s="1"/>
  <c r="X55" i="17" a="1"/>
  <c r="X55" i="17" s="1"/>
  <c r="T47" i="17" a="1"/>
  <c r="T47" i="17" s="1"/>
  <c r="U50" i="17" a="1"/>
  <c r="U50" i="17" s="1"/>
  <c r="V36" i="17" a="1"/>
  <c r="V36" i="17" s="1"/>
  <c r="W39" i="17" a="1"/>
  <c r="W39" i="17" s="1"/>
  <c r="X43" i="17" a="1"/>
  <c r="X43" i="17" s="1"/>
  <c r="T30" i="17" a="1"/>
  <c r="T30" i="17" s="1"/>
  <c r="U33" i="17" a="1"/>
  <c r="U33" i="17" s="1"/>
  <c r="T26" i="17" a="1"/>
  <c r="T26" i="17" s="1"/>
  <c r="X19" i="17" a="1"/>
  <c r="X19" i="17" s="1"/>
  <c r="V24" i="17" a="1"/>
  <c r="V24" i="17" s="1"/>
  <c r="W60" i="17" a="1"/>
  <c r="W60" i="17" s="1"/>
  <c r="X63" i="17" a="1"/>
  <c r="X63" i="17" s="1"/>
  <c r="T56" i="17" a="1"/>
  <c r="T56" i="17" s="1"/>
  <c r="U47" i="17" a="1"/>
  <c r="U47" i="17" s="1"/>
  <c r="V50" i="17" a="1"/>
  <c r="V50" i="17" s="1"/>
  <c r="W36" i="17" a="1"/>
  <c r="W36" i="17" s="1"/>
  <c r="X39" i="17" a="1"/>
  <c r="X39" i="17" s="1"/>
  <c r="T44" i="17" a="1"/>
  <c r="T44" i="17" s="1"/>
  <c r="U30" i="17" a="1"/>
  <c r="U30" i="17" s="1"/>
  <c r="V33" i="17" a="1"/>
  <c r="V33" i="17" s="1"/>
  <c r="T20" i="17" a="1"/>
  <c r="T20" i="17" s="1"/>
  <c r="W24" i="17" a="1"/>
  <c r="W24" i="17" s="1"/>
  <c r="X60" i="17" a="1"/>
  <c r="X60" i="17" s="1"/>
  <c r="T53" i="17" a="1"/>
  <c r="T53" i="17" s="1"/>
  <c r="U56" i="17" a="1"/>
  <c r="U56" i="17" s="1"/>
  <c r="V47" i="17" a="1"/>
  <c r="V47" i="17" s="1"/>
  <c r="W50" i="17" a="1"/>
  <c r="W50" i="17" s="1"/>
  <c r="X36" i="17" a="1"/>
  <c r="X36" i="17" s="1"/>
  <c r="T41" i="17" a="1"/>
  <c r="T41" i="17" s="1"/>
  <c r="U44" i="17" a="1"/>
  <c r="U44" i="17" s="1"/>
  <c r="V30" i="17" a="1"/>
  <c r="V30" i="17" s="1"/>
  <c r="W33" i="17" a="1"/>
  <c r="W33" i="17" s="1"/>
  <c r="T17" i="17" a="1"/>
  <c r="T17" i="17" s="1"/>
  <c r="U20" i="17" a="1"/>
  <c r="U20" i="17" s="1"/>
  <c r="X24" i="17" a="1"/>
  <c r="X24" i="17" s="1"/>
  <c r="T61" i="17" a="1"/>
  <c r="T61" i="17" s="1"/>
  <c r="U53" i="17" a="1"/>
  <c r="U53" i="17" s="1"/>
  <c r="V56" i="17" a="1"/>
  <c r="V56" i="17" s="1"/>
  <c r="W47" i="17" a="1"/>
  <c r="W47" i="17" s="1"/>
  <c r="X50" i="17" a="1"/>
  <c r="X50" i="17" s="1"/>
  <c r="T37" i="17" a="1"/>
  <c r="T37" i="17" s="1"/>
  <c r="U41" i="17" a="1"/>
  <c r="U41" i="17" s="1"/>
  <c r="V44" i="17" a="1"/>
  <c r="V44" i="17" s="1"/>
  <c r="W30" i="17" a="1"/>
  <c r="W30" i="17" s="1"/>
  <c r="X33" i="17" a="1"/>
  <c r="X33" i="17" s="1"/>
  <c r="U17" i="17" a="1"/>
  <c r="U17" i="17" s="1"/>
  <c r="V20" i="17" a="1"/>
  <c r="V20" i="17" s="1"/>
  <c r="U25" i="17" a="1"/>
  <c r="U25" i="17" s="1"/>
  <c r="U61" i="17" a="1"/>
  <c r="U61" i="17" s="1"/>
  <c r="V53" i="17" a="1"/>
  <c r="V53" i="17" s="1"/>
  <c r="W56" i="17" a="1"/>
  <c r="W56" i="17" s="1"/>
  <c r="X47" i="17" a="1"/>
  <c r="X47" i="17" s="1"/>
  <c r="T51" i="17" a="1"/>
  <c r="T51" i="17" s="1"/>
  <c r="U37" i="17" a="1"/>
  <c r="U37" i="17" s="1"/>
  <c r="V41" i="17" a="1"/>
  <c r="V41" i="17" s="1"/>
  <c r="W44" i="17" a="1"/>
  <c r="W44" i="17" s="1"/>
  <c r="X30" i="17" a="1"/>
  <c r="X30" i="17" s="1"/>
  <c r="V17" i="17" a="1"/>
  <c r="V17" i="17" s="1"/>
  <c r="W20" i="17" a="1"/>
  <c r="W20" i="17" s="1"/>
  <c r="W53" i="17" a="1"/>
  <c r="W53" i="17" s="1"/>
  <c r="X56" i="17" a="1"/>
  <c r="X56" i="17" s="1"/>
  <c r="U51" i="17" a="1"/>
  <c r="U51" i="17" s="1"/>
  <c r="W41" i="17" a="1"/>
  <c r="W41" i="17" s="1"/>
  <c r="X44" i="17" a="1"/>
  <c r="X44" i="17" s="1"/>
  <c r="X20" i="17" a="1"/>
  <c r="X20" i="17" s="1"/>
  <c r="T57" i="17" a="1"/>
  <c r="T57" i="17" s="1"/>
  <c r="V51" i="17" a="1"/>
  <c r="V51" i="17" s="1"/>
  <c r="T45" i="17" a="1"/>
  <c r="T45" i="17" s="1"/>
  <c r="T21" i="17" a="1"/>
  <c r="T21" i="17" s="1"/>
  <c r="U57" i="17" a="1"/>
  <c r="U57" i="17" s="1"/>
  <c r="W51" i="17" a="1"/>
  <c r="W51" i="17" s="1"/>
  <c r="U45" i="17" a="1"/>
  <c r="U45" i="17" s="1"/>
  <c r="U21" i="17" a="1"/>
  <c r="U21" i="17" s="1"/>
  <c r="T62" i="17" a="1"/>
  <c r="T62" i="17" s="1"/>
  <c r="V57" i="17" a="1"/>
  <c r="V57" i="17" s="1"/>
  <c r="X51" i="17" a="1"/>
  <c r="X51" i="17" s="1"/>
  <c r="T38" i="17" a="1"/>
  <c r="T38" i="17" s="1"/>
  <c r="V45" i="17" a="1"/>
  <c r="V45" i="17" s="1"/>
  <c r="AB19" i="17" a="1"/>
  <c r="AB19" i="17" s="1"/>
  <c r="Y17" i="17" a="1"/>
  <c r="Y17" i="17" s="1"/>
  <c r="AC19" i="17" a="1"/>
  <c r="AC19" i="17" s="1"/>
  <c r="Y21" i="17" a="1"/>
  <c r="Y21" i="17" s="1"/>
  <c r="Z61" i="17" a="1"/>
  <c r="Z61" i="17" s="1"/>
  <c r="AB53" i="17" a="1"/>
  <c r="AB53" i="17" s="1"/>
  <c r="AA48" i="17" a="1"/>
  <c r="AA48" i="17" s="1"/>
  <c r="AC51" i="17" a="1"/>
  <c r="AC51" i="17" s="1"/>
  <c r="AA36" i="17" a="1"/>
  <c r="AA36" i="17" s="1"/>
  <c r="AB42" i="17" a="1"/>
  <c r="AB42" i="17" s="1"/>
  <c r="Z30" i="17" a="1"/>
  <c r="Z30" i="17" s="1"/>
  <c r="AB33" i="17" a="1"/>
  <c r="AB33" i="17" s="1"/>
  <c r="Z21" i="17" a="1"/>
  <c r="Z21" i="17" s="1"/>
  <c r="Z24" i="17" a="1"/>
  <c r="Z24" i="17" s="1"/>
  <c r="Z26" i="17" a="1"/>
  <c r="Z26" i="17" s="1"/>
  <c r="AA61" i="17" a="1"/>
  <c r="AA61" i="17" s="1"/>
  <c r="AC53" i="17" a="1"/>
  <c r="AC53" i="17" s="1"/>
  <c r="Y55" i="17" a="1"/>
  <c r="Y55" i="17" s="1"/>
  <c r="AB48" i="17" a="1"/>
  <c r="AB48" i="17" s="1"/>
  <c r="AB36" i="17" a="1"/>
  <c r="AB36" i="17" s="1"/>
  <c r="Z38" i="17" a="1"/>
  <c r="Z38" i="17" s="1"/>
  <c r="AC42" i="17" a="1"/>
  <c r="AC42" i="17" s="1"/>
  <c r="Y44" i="17" a="1"/>
  <c r="Y44" i="17" s="1"/>
  <c r="AA30" i="17" a="1"/>
  <c r="AA30" i="17" s="1"/>
  <c r="AC33" i="17" a="1"/>
  <c r="AC33" i="17" s="1"/>
  <c r="AJ46" i="17"/>
  <c r="AK46" i="17" s="1"/>
  <c r="Y18" i="17" a="1"/>
  <c r="Y18" i="17" s="1"/>
  <c r="AA21" i="17" a="1"/>
  <c r="AA21" i="17" s="1"/>
  <c r="AA24" i="17" a="1"/>
  <c r="AA24" i="17" s="1"/>
  <c r="AA26" i="17" a="1"/>
  <c r="AA26" i="17" s="1"/>
  <c r="AB61" i="17" a="1"/>
  <c r="AB61" i="17" s="1"/>
  <c r="Z55" i="17" a="1"/>
  <c r="Z55" i="17" s="1"/>
  <c r="AC48" i="17" a="1"/>
  <c r="AC48" i="17" s="1"/>
  <c r="Y50" i="17" a="1"/>
  <c r="Y50" i="17" s="1"/>
  <c r="AC36" i="17" a="1"/>
  <c r="AC36" i="17" s="1"/>
  <c r="AA38" i="17" a="1"/>
  <c r="AA38" i="17" s="1"/>
  <c r="Z44" i="17" a="1"/>
  <c r="Z44" i="17" s="1"/>
  <c r="AB30" i="17" a="1"/>
  <c r="AB30" i="17" s="1"/>
  <c r="Z18" i="17" a="1"/>
  <c r="Z18" i="17" s="1"/>
  <c r="AB21" i="17" a="1"/>
  <c r="AB21" i="17" s="1"/>
  <c r="AB24" i="17" a="1"/>
  <c r="AB24" i="17" s="1"/>
  <c r="AB26" i="17" a="1"/>
  <c r="AB26" i="17" s="1"/>
  <c r="AC61" i="17" a="1"/>
  <c r="AC61" i="17" s="1"/>
  <c r="Y63" i="17" a="1"/>
  <c r="Y63" i="17" s="1"/>
  <c r="AA55" i="17" a="1"/>
  <c r="AA55" i="17" s="1"/>
  <c r="Z50" i="17" a="1"/>
  <c r="Z50" i="17" s="1"/>
  <c r="AB38" i="17" a="1"/>
  <c r="AB38" i="17" s="1"/>
  <c r="Y41" i="17" a="1"/>
  <c r="Y41" i="17" s="1"/>
  <c r="AA44" i="17" a="1"/>
  <c r="AA44" i="17" s="1"/>
  <c r="AC30" i="17" a="1"/>
  <c r="AC30" i="17" s="1"/>
  <c r="Y32" i="17" a="1"/>
  <c r="Y32" i="17" s="1"/>
  <c r="AJ58" i="17"/>
  <c r="AK58" i="17" s="1"/>
  <c r="AA18" i="17" a="1"/>
  <c r="AA18" i="17" s="1"/>
  <c r="AC21" i="17" a="1"/>
  <c r="AC21" i="17" s="1"/>
  <c r="AC24" i="17" a="1"/>
  <c r="AC24" i="17" s="1"/>
  <c r="AC26" i="17" a="1"/>
  <c r="AC26" i="17" s="1"/>
  <c r="Z63" i="17" a="1"/>
  <c r="Z63" i="17" s="1"/>
  <c r="AB55" i="17" a="1"/>
  <c r="AB55" i="17" s="1"/>
  <c r="Y47" i="17" a="1"/>
  <c r="Y47" i="17" s="1"/>
  <c r="AA50" i="17" a="1"/>
  <c r="AA50" i="17" s="1"/>
  <c r="AC38" i="17" a="1"/>
  <c r="AC38" i="17" s="1"/>
  <c r="Z41" i="17" a="1"/>
  <c r="Z41" i="17" s="1"/>
  <c r="AB44" i="17" a="1"/>
  <c r="AB44" i="17" s="1"/>
  <c r="Z32" i="17" a="1"/>
  <c r="Z32" i="17" s="1"/>
  <c r="AB18" i="17" a="1"/>
  <c r="AB18" i="17" s="1"/>
  <c r="Y60" i="17" a="1"/>
  <c r="Y60" i="17" s="1"/>
  <c r="AA63" i="17" a="1"/>
  <c r="AA63" i="17" s="1"/>
  <c r="AC55" i="17" a="1"/>
  <c r="AC55" i="17" s="1"/>
  <c r="Y57" i="17" a="1"/>
  <c r="Y57" i="17" s="1"/>
  <c r="Z47" i="17" a="1"/>
  <c r="Z47" i="17" s="1"/>
  <c r="AB50" i="17" a="1"/>
  <c r="AB50" i="17" s="1"/>
  <c r="AA41" i="17" a="1"/>
  <c r="AA41" i="17" s="1"/>
  <c r="AC44" i="17" a="1"/>
  <c r="AC44" i="17" s="1"/>
  <c r="Y29" i="17" a="1"/>
  <c r="Y29" i="17" s="1"/>
  <c r="AA32" i="17" a="1"/>
  <c r="AA32" i="17" s="1"/>
  <c r="AC18" i="17" a="1"/>
  <c r="AC18" i="17" s="1"/>
  <c r="Y20" i="17" a="1"/>
  <c r="Y20" i="17" s="1"/>
  <c r="Z60" i="17" a="1"/>
  <c r="Z60" i="17" s="1"/>
  <c r="AB63" i="17" a="1"/>
  <c r="AB63" i="17" s="1"/>
  <c r="Z57" i="17" a="1"/>
  <c r="Z57" i="17" s="1"/>
  <c r="AA47" i="17" a="1"/>
  <c r="AA47" i="17" s="1"/>
  <c r="AC50" i="17" a="1"/>
  <c r="AC50" i="17" s="1"/>
  <c r="Z35" i="17" a="1"/>
  <c r="Z35" i="17" s="1"/>
  <c r="AB41" i="17" a="1"/>
  <c r="AB41" i="17" s="1"/>
  <c r="Z29" i="17" a="1"/>
  <c r="Z29" i="17" s="1"/>
  <c r="AB32" i="17" a="1"/>
  <c r="AB32" i="17" s="1"/>
  <c r="Z20" i="17" a="1"/>
  <c r="Z20" i="17" s="1"/>
  <c r="AA60" i="17" a="1"/>
  <c r="AA60" i="17" s="1"/>
  <c r="AC63" i="17" a="1"/>
  <c r="AC63" i="17" s="1"/>
  <c r="Y54" i="17" a="1"/>
  <c r="Y54" i="17" s="1"/>
  <c r="AA57" i="17" a="1"/>
  <c r="AA57" i="17" s="1"/>
  <c r="AB47" i="17" a="1"/>
  <c r="AB47" i="17" s="1"/>
  <c r="AA35" i="17" a="1"/>
  <c r="AA35" i="17" s="1"/>
  <c r="AC41" i="17" a="1"/>
  <c r="AC41" i="17" s="1"/>
  <c r="Y43" i="17" a="1"/>
  <c r="Y43" i="17" s="1"/>
  <c r="AA29" i="17" a="1"/>
  <c r="AA29" i="17" s="1"/>
  <c r="AC32" i="17" a="1"/>
  <c r="AC32" i="17" s="1"/>
  <c r="AA20" i="17" a="1"/>
  <c r="AA20" i="17" s="1"/>
  <c r="AB60" i="17" a="1"/>
  <c r="AB60" i="17" s="1"/>
  <c r="Z54" i="17" a="1"/>
  <c r="Z54" i="17" s="1"/>
  <c r="AB57" i="17" a="1"/>
  <c r="AB57" i="17" s="1"/>
  <c r="AC47" i="17" a="1"/>
  <c r="AC47" i="17" s="1"/>
  <c r="Y49" i="17" a="1"/>
  <c r="Y49" i="17" s="1"/>
  <c r="AB35" i="17" a="1"/>
  <c r="AB35" i="17" s="1"/>
  <c r="Z37" i="17" a="1"/>
  <c r="Z37" i="17" s="1"/>
  <c r="Z43" i="17" a="1"/>
  <c r="Z43" i="17" s="1"/>
  <c r="AB29" i="17" a="1"/>
  <c r="AB29" i="17" s="1"/>
  <c r="AB20" i="17" a="1"/>
  <c r="AB20" i="17" s="1"/>
  <c r="Z23" i="17" a="1"/>
  <c r="Z23" i="17" s="1"/>
  <c r="Z25" i="17" a="1"/>
  <c r="Z25" i="17" s="1"/>
  <c r="AC60" i="17" a="1"/>
  <c r="AC60" i="17" s="1"/>
  <c r="Y62" i="17" a="1"/>
  <c r="Y62" i="17" s="1"/>
  <c r="AA54" i="17" a="1"/>
  <c r="AA54" i="17" s="1"/>
  <c r="AC57" i="17" a="1"/>
  <c r="AC57" i="17" s="1"/>
  <c r="Z49" i="17" a="1"/>
  <c r="Z49" i="17" s="1"/>
  <c r="AC35" i="17" a="1"/>
  <c r="AC35" i="17" s="1"/>
  <c r="AA37" i="17" a="1"/>
  <c r="AA37" i="17" s="1"/>
  <c r="AA43" i="17" a="1"/>
  <c r="AA43" i="17" s="1"/>
  <c r="AC29" i="17" a="1"/>
  <c r="AC29" i="17" s="1"/>
  <c r="Y31" i="17" a="1"/>
  <c r="Y31" i="17" s="1"/>
  <c r="Z17" i="17" a="1"/>
  <c r="Z17" i="17" s="1"/>
  <c r="AA17" i="17" a="1"/>
  <c r="AA17" i="17" s="1"/>
  <c r="AC20" i="17" a="1"/>
  <c r="AC20" i="17" s="1"/>
  <c r="AA23" i="17" a="1"/>
  <c r="AA23" i="17" s="1"/>
  <c r="AA25" i="17" a="1"/>
  <c r="AA25" i="17" s="1"/>
  <c r="Z62" i="17" a="1"/>
  <c r="Z62" i="17" s="1"/>
  <c r="AB54" i="17" a="1"/>
  <c r="AB54" i="17" s="1"/>
  <c r="AA49" i="17" a="1"/>
  <c r="AA49" i="17" s="1"/>
  <c r="AB37" i="17" a="1"/>
  <c r="AB37" i="17" s="1"/>
  <c r="Z39" i="17" a="1"/>
  <c r="Z39" i="17" s="1"/>
  <c r="AB43" i="17" a="1"/>
  <c r="AB43" i="17" s="1"/>
  <c r="Z31" i="17" a="1"/>
  <c r="Z31" i="17" s="1"/>
  <c r="AJ52" i="17"/>
  <c r="AK52" i="17" s="1"/>
  <c r="AB23" i="17" a="1"/>
  <c r="AB23" i="17" s="1"/>
  <c r="AB25" i="17" a="1"/>
  <c r="AB25" i="17" s="1"/>
  <c r="Y59" i="17" a="1"/>
  <c r="Y59" i="17" s="1"/>
  <c r="AJ59" i="17" s="1"/>
  <c r="AA62" i="17" a="1"/>
  <c r="AA62" i="17" s="1"/>
  <c r="AC54" i="17" a="1"/>
  <c r="AC54" i="17" s="1"/>
  <c r="Y56" i="17" a="1"/>
  <c r="Y56" i="17" s="1"/>
  <c r="AB49" i="17" a="1"/>
  <c r="AB49" i="17" s="1"/>
  <c r="AC37" i="17" a="1"/>
  <c r="AC37" i="17" s="1"/>
  <c r="AC43" i="17" a="1"/>
  <c r="AC43" i="17" s="1"/>
  <c r="Y45" i="17" a="1"/>
  <c r="Y45" i="17" s="1"/>
  <c r="AA31" i="17" a="1"/>
  <c r="AA31" i="17" s="1"/>
  <c r="AC23" i="17" a="1"/>
  <c r="AC23" i="17" s="1"/>
  <c r="AC25" i="17" a="1"/>
  <c r="AC25" i="17" s="1"/>
  <c r="AB62" i="17" a="1"/>
  <c r="AB62" i="17" s="1"/>
  <c r="Z56" i="17" a="1"/>
  <c r="Z56" i="17" s="1"/>
  <c r="Y51" i="17" a="1"/>
  <c r="Y51" i="17" s="1"/>
  <c r="Z45" i="17" a="1"/>
  <c r="Z45" i="17" s="1"/>
  <c r="AC62" i="17" a="1"/>
  <c r="AC62" i="17" s="1"/>
  <c r="AA56" i="17" a="1"/>
  <c r="AA56" i="17" s="1"/>
  <c r="Z51" i="17" a="1"/>
  <c r="Z51" i="17" s="1"/>
  <c r="AA45" i="17" a="1"/>
  <c r="AA45" i="17" s="1"/>
  <c r="Y33" i="17" a="1"/>
  <c r="Y33" i="17" s="1"/>
  <c r="AJ33" i="17" s="1"/>
  <c r="AH19" i="17" a="1"/>
  <c r="AH19" i="17" s="1"/>
  <c r="AG19" i="17" a="1"/>
  <c r="AG19" i="17" s="1"/>
  <c r="AH17" i="17" a="1"/>
  <c r="AH17" i="17" s="1"/>
  <c r="AH21" i="17" a="1"/>
  <c r="AH21" i="17" s="1"/>
  <c r="AG21" i="17" a="1"/>
  <c r="AG21" i="17" s="1"/>
  <c r="AH14" i="17" a="1"/>
  <c r="AH14" i="17" s="1"/>
  <c r="AG9" i="17" a="1"/>
  <c r="AG9" i="17" s="1"/>
  <c r="AF4" i="17" a="1"/>
  <c r="AF4" i="17" s="1"/>
  <c r="AF23" i="17" a="1"/>
  <c r="AF23" i="17" s="1"/>
  <c r="AG29" i="17" a="1"/>
  <c r="AG29" i="17" s="1"/>
  <c r="AH35" i="17" a="1"/>
  <c r="AH35" i="17" s="1"/>
  <c r="AF48" i="17" a="1"/>
  <c r="AF48" i="17" s="1"/>
  <c r="AG54" i="17" a="1"/>
  <c r="AG54" i="17" s="1"/>
  <c r="AH60" i="17" a="1"/>
  <c r="AH60" i="17" s="1"/>
  <c r="AF43" i="17" a="1"/>
  <c r="AF43" i="17" s="1"/>
  <c r="AG14" i="17" a="1"/>
  <c r="AG14" i="17" s="1"/>
  <c r="AF9" i="17" a="1"/>
  <c r="AF9" i="17" s="1"/>
  <c r="AH20" i="17" a="1"/>
  <c r="AH20" i="17" s="1"/>
  <c r="AG23" i="17" a="1"/>
  <c r="AG23" i="17" s="1"/>
  <c r="AH29" i="17" a="1"/>
  <c r="AH29" i="17" s="1"/>
  <c r="AF36" i="17" a="1"/>
  <c r="AF36" i="17" s="1"/>
  <c r="AG48" i="17" a="1"/>
  <c r="AG48" i="17" s="1"/>
  <c r="AH54" i="17" a="1"/>
  <c r="AH54" i="17" s="1"/>
  <c r="AF61" i="17" a="1"/>
  <c r="AF61" i="17" s="1"/>
  <c r="AG43" i="17" a="1"/>
  <c r="AG43" i="17" s="1"/>
  <c r="AF14" i="17" a="1"/>
  <c r="AF14" i="17" s="1"/>
  <c r="AH8" i="17" a="1"/>
  <c r="AH8" i="17" s="1"/>
  <c r="AG20" i="17" a="1"/>
  <c r="AG20" i="17" s="1"/>
  <c r="AH23" i="17" a="1"/>
  <c r="AH23" i="17" s="1"/>
  <c r="AF30" i="17" a="1"/>
  <c r="AF30" i="17" s="1"/>
  <c r="AG36" i="17" a="1"/>
  <c r="AG36" i="17" s="1"/>
  <c r="AH48" i="17" a="1"/>
  <c r="AH48" i="17" s="1"/>
  <c r="AF55" i="17" a="1"/>
  <c r="AF55" i="17" s="1"/>
  <c r="AG61" i="17" a="1"/>
  <c r="AG61" i="17" s="1"/>
  <c r="AH43" i="17" a="1"/>
  <c r="AH43" i="17" s="1"/>
  <c r="AH13" i="17" a="1"/>
  <c r="AH13" i="17" s="1"/>
  <c r="AG8" i="17" a="1"/>
  <c r="AG8" i="17" s="1"/>
  <c r="AF20" i="17" a="1"/>
  <c r="AF20" i="17" s="1"/>
  <c r="AF24" i="17" a="1"/>
  <c r="AF24" i="17" s="1"/>
  <c r="AG30" i="17" a="1"/>
  <c r="AG30" i="17" s="1"/>
  <c r="AH36" i="17" a="1"/>
  <c r="AH36" i="17" s="1"/>
  <c r="AF49" i="17" a="1"/>
  <c r="AF49" i="17" s="1"/>
  <c r="AG55" i="17" a="1"/>
  <c r="AG55" i="17" s="1"/>
  <c r="AH61" i="17" a="1"/>
  <c r="AH61" i="17" s="1"/>
  <c r="AF44" i="17" a="1"/>
  <c r="AF44" i="17" s="1"/>
  <c r="AG13" i="17" a="1"/>
  <c r="AG13" i="17" s="1"/>
  <c r="AF8" i="17" a="1"/>
  <c r="AF8" i="17" s="1"/>
  <c r="AG24" i="17" a="1"/>
  <c r="AG24" i="17" s="1"/>
  <c r="AH30" i="17" a="1"/>
  <c r="AH30" i="17" s="1"/>
  <c r="AG49" i="17" a="1"/>
  <c r="AG49" i="17" s="1"/>
  <c r="AH55" i="17" a="1"/>
  <c r="AH55" i="17" s="1"/>
  <c r="AF62" i="17" a="1"/>
  <c r="AF62" i="17" s="1"/>
  <c r="AG44" i="17" a="1"/>
  <c r="AG44" i="17" s="1"/>
  <c r="AF13" i="17" a="1"/>
  <c r="AF13" i="17" s="1"/>
  <c r="AH7" i="17" a="1"/>
  <c r="AH7" i="17" s="1"/>
  <c r="AH24" i="17" a="1"/>
  <c r="AH24" i="17" s="1"/>
  <c r="AF31" i="17" a="1"/>
  <c r="AF31" i="17" s="1"/>
  <c r="AG37" i="17" a="1"/>
  <c r="AG37" i="17" s="1"/>
  <c r="AH49" i="17" a="1"/>
  <c r="AH49" i="17" s="1"/>
  <c r="AF56" i="17" a="1"/>
  <c r="AF56" i="17" s="1"/>
  <c r="AG62" i="17" a="1"/>
  <c r="AG62" i="17" s="1"/>
  <c r="AH44" i="17" a="1"/>
  <c r="AH44" i="17" s="1"/>
  <c r="AH12" i="17" a="1"/>
  <c r="AH12" i="17" s="1"/>
  <c r="AG7" i="17" a="1"/>
  <c r="AG7" i="17" s="1"/>
  <c r="AF25" i="17" a="1"/>
  <c r="AF25" i="17" s="1"/>
  <c r="AG31" i="17" a="1"/>
  <c r="AG31" i="17" s="1"/>
  <c r="AH37" i="17" a="1"/>
  <c r="AH37" i="17" s="1"/>
  <c r="AF50" i="17" a="1"/>
  <c r="AF50" i="17" s="1"/>
  <c r="AG56" i="17" a="1"/>
  <c r="AG56" i="17" s="1"/>
  <c r="AH62" i="17" a="1"/>
  <c r="AH62" i="17" s="1"/>
  <c r="AF45" i="17" a="1"/>
  <c r="AF45" i="17" s="1"/>
  <c r="AG12" i="17" a="1"/>
  <c r="AG12" i="17" s="1"/>
  <c r="AF7" i="17" a="1"/>
  <c r="AF7" i="17" s="1"/>
  <c r="AF19" i="17" a="1"/>
  <c r="AF19" i="17" s="1"/>
  <c r="AG25" i="17" a="1"/>
  <c r="AG25" i="17" s="1"/>
  <c r="AH31" i="17" a="1"/>
  <c r="AH31" i="17" s="1"/>
  <c r="AF38" i="17" a="1"/>
  <c r="AF38" i="17" s="1"/>
  <c r="AG50" i="17" a="1"/>
  <c r="AG50" i="17" s="1"/>
  <c r="AH56" i="17" a="1"/>
  <c r="AH56" i="17" s="1"/>
  <c r="AF63" i="17" a="1"/>
  <c r="AF63" i="17" s="1"/>
  <c r="AG45" i="17" a="1"/>
  <c r="AG45" i="17" s="1"/>
  <c r="AF12" i="17" a="1"/>
  <c r="AF12" i="17" s="1"/>
  <c r="AH6" i="17" a="1"/>
  <c r="AH6" i="17" s="1"/>
  <c r="AF32" i="17" a="1"/>
  <c r="AF32" i="17" s="1"/>
  <c r="AG38" i="17" a="1"/>
  <c r="AG38" i="17" s="1"/>
  <c r="AH50" i="17" a="1"/>
  <c r="AH50" i="17" s="1"/>
  <c r="AF57" i="17" a="1"/>
  <c r="AF57" i="17" s="1"/>
  <c r="AG63" i="17" a="1"/>
  <c r="AG63" i="17" s="1"/>
  <c r="AH45" i="17" a="1"/>
  <c r="AH45" i="17" s="1"/>
  <c r="AH11" i="17" a="1"/>
  <c r="AH11" i="17" s="1"/>
  <c r="AG6" i="17" a="1"/>
  <c r="AG6" i="17" s="1"/>
  <c r="AF26" i="17" a="1"/>
  <c r="AF26" i="17" s="1"/>
  <c r="AG32" i="17" a="1"/>
  <c r="AG32" i="17" s="1"/>
  <c r="AH38" i="17" a="1"/>
  <c r="AH38" i="17" s="1"/>
  <c r="AF51" i="17" a="1"/>
  <c r="AF51" i="17" s="1"/>
  <c r="AG57" i="17" a="1"/>
  <c r="AG57" i="17" s="1"/>
  <c r="AH63" i="17" a="1"/>
  <c r="AH63" i="17" s="1"/>
  <c r="AF3" i="17" a="1"/>
  <c r="AF3" i="17" s="1"/>
  <c r="AG11" i="17" a="1"/>
  <c r="AG11" i="17" s="1"/>
  <c r="AF6" i="17" a="1"/>
  <c r="AF6" i="17" s="1"/>
  <c r="AF17" i="17" a="1"/>
  <c r="AF17" i="17" s="1"/>
  <c r="AI17" i="17" s="1"/>
  <c r="AG18" i="17" a="1"/>
  <c r="AG18" i="17" s="1"/>
  <c r="AG26" i="17" a="1"/>
  <c r="AG26" i="17" s="1"/>
  <c r="AH32" i="17" a="1"/>
  <c r="AH32" i="17" s="1"/>
  <c r="AF39" i="17" a="1"/>
  <c r="AF39" i="17" s="1"/>
  <c r="AG51" i="17" a="1"/>
  <c r="AG51" i="17" s="1"/>
  <c r="AH57" i="17" a="1"/>
  <c r="AH57" i="17" s="1"/>
  <c r="AF41" i="17" a="1"/>
  <c r="AF41" i="17" s="1"/>
  <c r="AH3" i="17" a="1"/>
  <c r="AH3" i="17" s="1"/>
  <c r="AF11" i="17" a="1"/>
  <c r="AF11" i="17" s="1"/>
  <c r="AH5" i="17" a="1"/>
  <c r="AH5" i="17" s="1"/>
  <c r="AF18" i="17" a="1"/>
  <c r="AF18" i="17" s="1"/>
  <c r="AH26" i="17" a="1"/>
  <c r="AH26" i="17" s="1"/>
  <c r="AF33" i="17" a="1"/>
  <c r="AF33" i="17" s="1"/>
  <c r="AI33" i="17" s="1"/>
  <c r="AG39" i="17" a="1"/>
  <c r="AG39" i="17" s="1"/>
  <c r="AH51" i="17" a="1"/>
  <c r="AH51" i="17" s="1"/>
  <c r="AF59" i="17" a="1"/>
  <c r="AF59" i="17" s="1"/>
  <c r="AG41" i="17" a="1"/>
  <c r="AG41" i="17" s="1"/>
  <c r="AG3" i="17" a="1"/>
  <c r="AG3" i="17" s="1"/>
  <c r="AH10" i="17" a="1"/>
  <c r="AH10" i="17" s="1"/>
  <c r="AG5" i="17" a="1"/>
  <c r="AG5" i="17" s="1"/>
  <c r="AF53" i="17" a="1"/>
  <c r="AF53" i="17" s="1"/>
  <c r="AI53" i="17" s="1"/>
  <c r="AG59" i="17" a="1"/>
  <c r="AG59" i="17" s="1"/>
  <c r="AH41" i="17" a="1"/>
  <c r="AH41" i="17" s="1"/>
  <c r="AH15" i="17" a="1"/>
  <c r="AH15" i="17" s="1"/>
  <c r="AG10" i="17" a="1"/>
  <c r="AG10" i="17" s="1"/>
  <c r="AF5" i="17" a="1"/>
  <c r="AF5" i="17" s="1"/>
  <c r="AG15" i="17" a="1"/>
  <c r="AG15" i="17" s="1"/>
  <c r="AF10" i="17" a="1"/>
  <c r="AF10" i="17" s="1"/>
  <c r="AH4" i="17" a="1"/>
  <c r="AH4" i="17" s="1"/>
  <c r="AL52" i="17"/>
  <c r="AL36" i="17"/>
  <c r="AL20" i="17"/>
  <c r="AL4" i="17"/>
  <c r="AO61" i="17"/>
  <c r="AO46" i="17"/>
  <c r="AO35" i="17"/>
  <c r="AO29" i="17"/>
  <c r="AO22" i="17"/>
  <c r="AL51" i="17"/>
  <c r="AL19" i="17"/>
  <c r="AO56" i="17"/>
  <c r="AO41" i="17"/>
  <c r="AO16" i="17"/>
  <c r="AL50" i="17"/>
  <c r="AL34" i="17"/>
  <c r="AL18" i="17"/>
  <c r="AO21" i="17"/>
  <c r="AL49" i="17"/>
  <c r="AL33" i="17"/>
  <c r="AL17" i="17"/>
  <c r="AO60" i="17"/>
  <c r="AO28" i="17"/>
  <c r="AL48" i="17"/>
  <c r="AL32" i="17"/>
  <c r="AO55" i="17"/>
  <c r="AO45" i="17"/>
  <c r="AL63" i="17"/>
  <c r="AL47" i="17"/>
  <c r="AL31" i="17"/>
  <c r="AO40" i="17"/>
  <c r="AL62" i="17"/>
  <c r="AL30" i="17"/>
  <c r="AO9" i="17"/>
  <c r="AO59" i="17"/>
  <c r="AO54" i="17"/>
  <c r="AO44" i="17"/>
  <c r="AO27" i="17"/>
  <c r="AO26" i="17"/>
  <c r="G17" i="16"/>
  <c r="AL43" i="17"/>
  <c r="AO39" i="17"/>
  <c r="AL58" i="17"/>
  <c r="AL42" i="17"/>
  <c r="AO38" i="17"/>
  <c r="AO25" i="17"/>
  <c r="AL57" i="17"/>
  <c r="AL9" i="17"/>
  <c r="AO53" i="17"/>
  <c r="AL24" i="17"/>
  <c r="AL8" i="17"/>
  <c r="AO37" i="17"/>
  <c r="AL23" i="17"/>
  <c r="Y26" i="17" a="1"/>
  <c r="Y26" i="17" s="1"/>
  <c r="Y24" i="17" a="1"/>
  <c r="Y24" i="17" s="1"/>
  <c r="Y27" i="17" a="1"/>
  <c r="Y27" i="17" s="1"/>
  <c r="AJ27" i="17" s="1"/>
  <c r="Y25" i="17" a="1"/>
  <c r="Y25" i="17" s="1"/>
  <c r="Y23" i="17" a="1"/>
  <c r="Y23" i="17" s="1"/>
  <c r="Y39" i="17" a="1"/>
  <c r="Y39" i="17" s="1"/>
  <c r="Y35" i="17" a="1"/>
  <c r="Y35" i="17" s="1"/>
  <c r="Y38" i="17" a="1"/>
  <c r="Y38" i="17" s="1"/>
  <c r="Y36" i="17" a="1"/>
  <c r="Y36" i="17" s="1"/>
  <c r="AI54" i="17"/>
  <c r="AI47" i="17"/>
  <c r="AI60" i="17"/>
  <c r="AI46" i="17"/>
  <c r="AI52" i="17"/>
  <c r="AI58" i="17"/>
  <c r="AO13" i="17"/>
  <c r="AO5" i="17"/>
  <c r="AO3" i="17"/>
  <c r="AO15" i="17"/>
  <c r="AO14" i="17"/>
  <c r="AO12" i="17"/>
  <c r="AO11" i="17"/>
  <c r="AO10" i="17"/>
  <c r="AO7" i="17"/>
  <c r="AO6" i="17"/>
  <c r="AJ16" i="17"/>
  <c r="AK16" i="17" s="1"/>
  <c r="T15" i="17" a="1"/>
  <c r="T15" i="17" s="1"/>
  <c r="T11" i="17" a="1"/>
  <c r="T11" i="17" s="1"/>
  <c r="T5" i="17" a="1"/>
  <c r="T5" i="17" s="1"/>
  <c r="T9" i="17" a="1"/>
  <c r="T9" i="17" s="1"/>
  <c r="T7" i="17" a="1"/>
  <c r="T7" i="17" s="1"/>
  <c r="T3" i="17" a="1"/>
  <c r="T3" i="17" s="1"/>
  <c r="T14" i="17" a="1"/>
  <c r="T14" i="17" s="1"/>
  <c r="T10" i="17" a="1"/>
  <c r="T10" i="17" s="1"/>
  <c r="T13" i="17" a="1"/>
  <c r="T13" i="17" s="1"/>
  <c r="T8" i="17" a="1"/>
  <c r="T8" i="17" s="1"/>
  <c r="T4" i="17" a="1"/>
  <c r="T4" i="17" s="1"/>
  <c r="T6" i="17" a="1"/>
  <c r="T6" i="17" s="1"/>
  <c r="T12" i="17" a="1"/>
  <c r="T12" i="17" s="1"/>
  <c r="U15" i="17" a="1"/>
  <c r="U15" i="17" s="1"/>
  <c r="U11" i="17" a="1"/>
  <c r="U11" i="17" s="1"/>
  <c r="U3" i="17" a="1"/>
  <c r="U3" i="17" s="1"/>
  <c r="U9" i="17" a="1"/>
  <c r="U9" i="17" s="1"/>
  <c r="U7" i="17" a="1"/>
  <c r="U7" i="17" s="1"/>
  <c r="U5" i="17" a="1"/>
  <c r="U5" i="17" s="1"/>
  <c r="U14" i="17" a="1"/>
  <c r="U14" i="17" s="1"/>
  <c r="U10" i="17" a="1"/>
  <c r="U10" i="17" s="1"/>
  <c r="U13" i="17" a="1"/>
  <c r="U13" i="17" s="1"/>
  <c r="U6" i="17" a="1"/>
  <c r="U6" i="17" s="1"/>
  <c r="U8" i="17" a="1"/>
  <c r="U8" i="17" s="1"/>
  <c r="U4" i="17" a="1"/>
  <c r="U4" i="17" s="1"/>
  <c r="U12" i="17" a="1"/>
  <c r="U12" i="17" s="1"/>
  <c r="V15" i="17" a="1"/>
  <c r="V15" i="17" s="1"/>
  <c r="V11" i="17" a="1"/>
  <c r="V11" i="17" s="1"/>
  <c r="V7" i="17" a="1"/>
  <c r="V7" i="17" s="1"/>
  <c r="V5" i="17" a="1"/>
  <c r="V5" i="17" s="1"/>
  <c r="V9" i="17" a="1"/>
  <c r="V9" i="17" s="1"/>
  <c r="V3" i="17" a="1"/>
  <c r="V3" i="17" s="1"/>
  <c r="V14" i="17" a="1"/>
  <c r="V14" i="17" s="1"/>
  <c r="V10" i="17" a="1"/>
  <c r="V10" i="17" s="1"/>
  <c r="V13" i="17" a="1"/>
  <c r="V13" i="17" s="1"/>
  <c r="V8" i="17" a="1"/>
  <c r="V8" i="17" s="1"/>
  <c r="V4" i="17" a="1"/>
  <c r="V4" i="17" s="1"/>
  <c r="V6" i="17" a="1"/>
  <c r="V6" i="17" s="1"/>
  <c r="V12" i="17" a="1"/>
  <c r="V12" i="17" s="1"/>
  <c r="W15" i="17" a="1"/>
  <c r="W15" i="17" s="1"/>
  <c r="W11" i="17" a="1"/>
  <c r="W11" i="17" s="1"/>
  <c r="W9" i="17" a="1"/>
  <c r="W9" i="17" s="1"/>
  <c r="W7" i="17" a="1"/>
  <c r="W7" i="17" s="1"/>
  <c r="W5" i="17" a="1"/>
  <c r="W5" i="17" s="1"/>
  <c r="W14" i="17" a="1"/>
  <c r="W14" i="17" s="1"/>
  <c r="W10" i="17" a="1"/>
  <c r="W10" i="17" s="1"/>
  <c r="W8" i="17" a="1"/>
  <c r="W8" i="17" s="1"/>
  <c r="W13" i="17" a="1"/>
  <c r="W13" i="17" s="1"/>
  <c r="W6" i="17" a="1"/>
  <c r="W6" i="17" s="1"/>
  <c r="W4" i="17" a="1"/>
  <c r="W4" i="17" s="1"/>
  <c r="W12" i="17" a="1"/>
  <c r="W12" i="17" s="1"/>
  <c r="W3" i="17" a="1"/>
  <c r="W3" i="17" s="1"/>
  <c r="X14" i="17" a="1"/>
  <c r="X14" i="17" s="1"/>
  <c r="X10" i="17" a="1"/>
  <c r="X10" i="17" s="1"/>
  <c r="X8" i="17" a="1"/>
  <c r="X8" i="17" s="1"/>
  <c r="X6" i="17" a="1"/>
  <c r="X6" i="17" s="1"/>
  <c r="X4" i="17" a="1"/>
  <c r="X4" i="17" s="1"/>
  <c r="X13" i="17" a="1"/>
  <c r="X13" i="17" s="1"/>
  <c r="X12" i="17" a="1"/>
  <c r="X12" i="17" s="1"/>
  <c r="X5" i="17" a="1"/>
  <c r="X5" i="17" s="1"/>
  <c r="X9" i="17" a="1"/>
  <c r="X9" i="17" s="1"/>
  <c r="X7" i="17" a="1"/>
  <c r="X7" i="17" s="1"/>
  <c r="X3" i="17" a="1"/>
  <c r="X3" i="17" s="1"/>
  <c r="X15" i="17" a="1"/>
  <c r="X15" i="17" s="1"/>
  <c r="X11" i="17" a="1"/>
  <c r="X11" i="17" s="1"/>
  <c r="Y14" i="17" a="1"/>
  <c r="Y14" i="17" s="1"/>
  <c r="Y10" i="17" a="1"/>
  <c r="Y10" i="17" s="1"/>
  <c r="Y6" i="17" a="1"/>
  <c r="Y6" i="17" s="1"/>
  <c r="Y8" i="17" a="1"/>
  <c r="Y8" i="17" s="1"/>
  <c r="Y4" i="17" a="1"/>
  <c r="Y4" i="17" s="1"/>
  <c r="Y13" i="17" a="1"/>
  <c r="Y13" i="17" s="1"/>
  <c r="Y12" i="17" a="1"/>
  <c r="Y12" i="17" s="1"/>
  <c r="Y5" i="17" a="1"/>
  <c r="Y5" i="17" s="1"/>
  <c r="Y3" i="17" a="1"/>
  <c r="Y3" i="17" s="1"/>
  <c r="Y9" i="17" a="1"/>
  <c r="Y9" i="17" s="1"/>
  <c r="Y7" i="17" a="1"/>
  <c r="Y7" i="17" s="1"/>
  <c r="Y11" i="17" a="1"/>
  <c r="Y11" i="17" s="1"/>
  <c r="Y15" i="17" a="1"/>
  <c r="Y15" i="17" s="1"/>
  <c r="Z14" i="17" a="1"/>
  <c r="Z14" i="17" s="1"/>
  <c r="Z10" i="17" a="1"/>
  <c r="Z10" i="17" s="1"/>
  <c r="Z4" i="17" a="1"/>
  <c r="Z4" i="17" s="1"/>
  <c r="Z8" i="17" a="1"/>
  <c r="Z8" i="17" s="1"/>
  <c r="Z6" i="17" a="1"/>
  <c r="Z6" i="17" s="1"/>
  <c r="Z13" i="17" a="1"/>
  <c r="Z13" i="17" s="1"/>
  <c r="Z12" i="17" a="1"/>
  <c r="Z12" i="17" s="1"/>
  <c r="Z7" i="17" a="1"/>
  <c r="Z7" i="17" s="1"/>
  <c r="Z9" i="17" a="1"/>
  <c r="Z9" i="17" s="1"/>
  <c r="Z5" i="17" a="1"/>
  <c r="Z5" i="17" s="1"/>
  <c r="Z3" i="17" a="1"/>
  <c r="Z3" i="17" s="1"/>
  <c r="Z15" i="17" a="1"/>
  <c r="Z15" i="17" s="1"/>
  <c r="Z11" i="17" a="1"/>
  <c r="Z11" i="17" s="1"/>
  <c r="AA14" i="17" a="1"/>
  <c r="AA14" i="17" s="1"/>
  <c r="AA10" i="17" a="1"/>
  <c r="AA10" i="17" s="1"/>
  <c r="AA8" i="17" a="1"/>
  <c r="AA8" i="17" s="1"/>
  <c r="AA6" i="17" a="1"/>
  <c r="AA6" i="17" s="1"/>
  <c r="AA4" i="17" a="1"/>
  <c r="AA4" i="17" s="1"/>
  <c r="AA13" i="17" a="1"/>
  <c r="AA13" i="17" s="1"/>
  <c r="AA7" i="17" a="1"/>
  <c r="AA7" i="17" s="1"/>
  <c r="AA12" i="17" a="1"/>
  <c r="AA12" i="17" s="1"/>
  <c r="AA9" i="17" a="1"/>
  <c r="AA9" i="17" s="1"/>
  <c r="AA5" i="17" a="1"/>
  <c r="AA5" i="17" s="1"/>
  <c r="AA3" i="17" a="1"/>
  <c r="AA3" i="17" s="1"/>
  <c r="AA15" i="17" a="1"/>
  <c r="AA15" i="17" s="1"/>
  <c r="AA11" i="17" a="1"/>
  <c r="AA11" i="17" s="1"/>
  <c r="AB13" i="17" a="1"/>
  <c r="AB13" i="17" s="1"/>
  <c r="AB9" i="17" a="1"/>
  <c r="AB9" i="17" s="1"/>
  <c r="AB7" i="17" a="1"/>
  <c r="AB7" i="17" s="1"/>
  <c r="AB5" i="17" a="1"/>
  <c r="AB5" i="17" s="1"/>
  <c r="AB3" i="17" a="1"/>
  <c r="AB3" i="17" s="1"/>
  <c r="AB12" i="17" a="1"/>
  <c r="AB12" i="17" s="1"/>
  <c r="AB15" i="17" a="1"/>
  <c r="AB15" i="17" s="1"/>
  <c r="AB11" i="17" a="1"/>
  <c r="AB11" i="17" s="1"/>
  <c r="AB6" i="17" a="1"/>
  <c r="AB6" i="17" s="1"/>
  <c r="AB4" i="17" a="1"/>
  <c r="AB4" i="17" s="1"/>
  <c r="AB8" i="17" a="1"/>
  <c r="AB8" i="17" s="1"/>
  <c r="AB14" i="17" a="1"/>
  <c r="AB14" i="17" s="1"/>
  <c r="AB10" i="17" a="1"/>
  <c r="AB10" i="17" s="1"/>
  <c r="AJ21" i="17"/>
  <c r="AC13" i="17" a="1"/>
  <c r="AC13" i="17" s="1"/>
  <c r="AC5" i="17" a="1"/>
  <c r="AC5" i="17" s="1"/>
  <c r="AC9" i="17" a="1"/>
  <c r="AC9" i="17" s="1"/>
  <c r="AC7" i="17" a="1"/>
  <c r="AC7" i="17" s="1"/>
  <c r="AC3" i="17" a="1"/>
  <c r="AC3" i="17" s="1"/>
  <c r="AC12" i="17" a="1"/>
  <c r="AC12" i="17" s="1"/>
  <c r="AC15" i="17" a="1"/>
  <c r="AC15" i="17" s="1"/>
  <c r="AC11" i="17" a="1"/>
  <c r="AC11" i="17" s="1"/>
  <c r="AC4" i="17" a="1"/>
  <c r="AC4" i="17" s="1"/>
  <c r="AC8" i="17" a="1"/>
  <c r="AC8" i="17" s="1"/>
  <c r="AC6" i="17" a="1"/>
  <c r="AC6" i="17" s="1"/>
  <c r="AJ22" i="17"/>
  <c r="AK22" i="17" s="1"/>
  <c r="AQ22" i="17" s="1"/>
  <c r="AS22" i="17" s="1"/>
  <c r="AJ18" i="17"/>
  <c r="AC14" i="17" a="1"/>
  <c r="AC14" i="17" s="1"/>
  <c r="AC10" i="17" a="1"/>
  <c r="AC10" i="17" s="1"/>
  <c r="AJ2" i="17"/>
  <c r="AK2" i="17" s="1"/>
  <c r="AI40" i="17"/>
  <c r="AI42" i="17"/>
  <c r="AI22" i="17"/>
  <c r="AI27" i="17"/>
  <c r="AI36" i="17"/>
  <c r="AI28" i="17"/>
  <c r="AI35" i="17"/>
  <c r="AI23" i="17"/>
  <c r="AI29" i="17"/>
  <c r="AI21" i="17"/>
  <c r="AI16" i="17"/>
  <c r="Q11" i="16"/>
  <c r="AI34" i="17"/>
  <c r="AI30" i="17"/>
  <c r="E19" i="19" a="1"/>
  <c r="E19" i="19" s="1"/>
  <c r="E22" i="19" a="1"/>
  <c r="E22" i="19" s="1"/>
  <c r="E25" i="19" a="1"/>
  <c r="E25" i="19" s="1"/>
  <c r="E28" i="19" a="1"/>
  <c r="E28" i="19" s="1"/>
  <c r="E31" i="19" a="1"/>
  <c r="E31" i="19" s="1"/>
  <c r="E21" i="19" a="1"/>
  <c r="E21" i="19" s="1"/>
  <c r="E24" i="19" a="1"/>
  <c r="E24" i="19" s="1"/>
  <c r="E27" i="19" a="1"/>
  <c r="E27" i="19" s="1"/>
  <c r="E30" i="19" a="1"/>
  <c r="E30" i="19" s="1"/>
  <c r="E20" i="19" a="1"/>
  <c r="E20" i="19" s="1"/>
  <c r="E23" i="19" a="1"/>
  <c r="E23" i="19" s="1"/>
  <c r="E26" i="19" a="1"/>
  <c r="E26" i="19" s="1"/>
  <c r="E29" i="19" a="1"/>
  <c r="E29" i="19" s="1"/>
  <c r="O25" i="19" a="1"/>
  <c r="O25" i="19" s="1"/>
  <c r="O28" i="19" a="1"/>
  <c r="O28" i="19" s="1"/>
  <c r="O31" i="19" a="1"/>
  <c r="O31" i="19" s="1"/>
  <c r="O21" i="19" a="1"/>
  <c r="O21" i="19" s="1"/>
  <c r="O24" i="19" a="1"/>
  <c r="O24" i="19" s="1"/>
  <c r="O27" i="19" a="1"/>
  <c r="O27" i="19" s="1"/>
  <c r="O30" i="19" a="1"/>
  <c r="O30" i="19" s="1"/>
  <c r="O20" i="19" a="1"/>
  <c r="O20" i="19" s="1"/>
  <c r="O23" i="19" a="1"/>
  <c r="O23" i="19" s="1"/>
  <c r="O26" i="19" a="1"/>
  <c r="O26" i="19" s="1"/>
  <c r="O29" i="19" a="1"/>
  <c r="O29" i="19" s="1"/>
  <c r="O19" i="19" a="1"/>
  <c r="O19" i="19" s="1"/>
  <c r="O22" i="19" a="1"/>
  <c r="O22" i="19" s="1"/>
  <c r="U9" i="16" a="1"/>
  <c r="U9" i="16" s="1"/>
  <c r="P9" i="16" a="1"/>
  <c r="P9" i="16" s="1"/>
  <c r="W9" i="16" a="1"/>
  <c r="W9" i="16" s="1"/>
  <c r="R9" i="16" a="1"/>
  <c r="R9" i="16" s="1"/>
  <c r="T9" i="16" a="1"/>
  <c r="T9" i="16" s="1"/>
  <c r="V9" i="16" a="1"/>
  <c r="V9" i="16" s="1"/>
  <c r="S9" i="16" a="1"/>
  <c r="S9" i="16" s="1"/>
  <c r="CC22" i="2" a="1"/>
  <c r="CC22" i="2" s="1"/>
  <c r="CE26" i="2" a="1"/>
  <c r="CE26" i="2" s="1"/>
  <c r="E20" i="16"/>
  <c r="Q34" i="16"/>
  <c r="E33" i="16"/>
  <c r="BY28" i="2" a="1"/>
  <c r="BY28" i="2" s="1"/>
  <c r="BY21" i="2" a="1"/>
  <c r="BY21" i="2" s="1"/>
  <c r="BX25" i="2" a="1"/>
  <c r="BX25" i="2" s="1"/>
  <c r="BZ27" i="2" a="1"/>
  <c r="BZ27" i="2" s="1"/>
  <c r="CB30" i="2" a="1"/>
  <c r="CB30" i="2" s="1"/>
  <c r="CA31" i="2" a="1"/>
  <c r="CA31" i="2" s="1"/>
  <c r="AI2" i="17"/>
  <c r="J9" i="16" a="1"/>
  <c r="J9" i="16" s="1"/>
  <c r="C9" i="16" a="1"/>
  <c r="C9" i="16" s="1"/>
  <c r="D9" i="16" a="1"/>
  <c r="D9" i="16" s="1"/>
  <c r="N9" i="16" a="1"/>
  <c r="N9" i="16" s="1"/>
  <c r="H9" i="16" a="1"/>
  <c r="H9" i="16" s="1"/>
  <c r="Q18" i="16"/>
  <c r="E22" i="16"/>
  <c r="M33" i="16"/>
  <c r="E8" i="16"/>
  <c r="M11" i="16"/>
  <c r="O17" i="16"/>
  <c r="Q12" i="16"/>
  <c r="O12" i="16"/>
  <c r="M15" i="16"/>
  <c r="O11" i="16"/>
  <c r="O18" i="16"/>
  <c r="O20" i="16"/>
  <c r="M20" i="16"/>
  <c r="Q21" i="16"/>
  <c r="Q33" i="16"/>
  <c r="O33" i="16"/>
  <c r="Q35" i="16"/>
  <c r="Q32" i="16"/>
  <c r="O35" i="16"/>
  <c r="O32" i="16"/>
  <c r="M35" i="16"/>
  <c r="E32" i="16"/>
  <c r="Q7" i="16"/>
  <c r="Q8" i="16"/>
  <c r="M8" i="16"/>
  <c r="E10" i="16"/>
  <c r="M22" i="16"/>
  <c r="M18" i="16"/>
  <c r="O21" i="16"/>
  <c r="E18" i="16"/>
  <c r="Q20" i="16"/>
  <c r="M21" i="16"/>
  <c r="E21" i="16"/>
  <c r="O19" i="16"/>
  <c r="M19" i="16"/>
  <c r="E19" i="16"/>
  <c r="Q19" i="16"/>
  <c r="G22" i="16"/>
  <c r="G21" i="16"/>
  <c r="G20" i="16"/>
  <c r="G19" i="16"/>
  <c r="G18" i="16"/>
  <c r="Q22" i="16"/>
  <c r="O22" i="16"/>
  <c r="E13" i="16"/>
  <c r="Q16" i="16"/>
  <c r="O16" i="16"/>
  <c r="Q17" i="16"/>
  <c r="M16" i="16"/>
  <c r="E16" i="16"/>
  <c r="M17" i="16"/>
  <c r="E17" i="16"/>
  <c r="G16" i="16"/>
  <c r="Q15" i="16"/>
  <c r="G15" i="16"/>
  <c r="O15" i="16"/>
  <c r="G14" i="16"/>
  <c r="G13" i="16"/>
  <c r="M12" i="16"/>
  <c r="Q14" i="16"/>
  <c r="E15" i="16"/>
  <c r="G12" i="16"/>
  <c r="E12" i="16"/>
  <c r="O14" i="16"/>
  <c r="G11" i="16"/>
  <c r="M14" i="16"/>
  <c r="Q13" i="16"/>
  <c r="E14" i="16"/>
  <c r="E11" i="16"/>
  <c r="O13" i="16"/>
  <c r="M13" i="16"/>
  <c r="Q31" i="16"/>
  <c r="O31" i="16"/>
  <c r="M31" i="16"/>
  <c r="E31" i="16"/>
  <c r="G35" i="16"/>
  <c r="G34" i="16"/>
  <c r="G33" i="16"/>
  <c r="G32" i="16"/>
  <c r="O34" i="16"/>
  <c r="G31" i="16"/>
  <c r="M34" i="16"/>
  <c r="E34" i="16"/>
  <c r="M32" i="16"/>
  <c r="E35" i="16"/>
  <c r="R36" i="16"/>
  <c r="E7" i="16"/>
  <c r="G7" i="16"/>
  <c r="O7" i="16"/>
  <c r="M7" i="16"/>
  <c r="F9" i="16" a="1"/>
  <c r="F9" i="16" s="1"/>
  <c r="O8" i="16"/>
  <c r="Q10" i="16"/>
  <c r="O10" i="16"/>
  <c r="M10" i="16"/>
  <c r="G10" i="16"/>
  <c r="G8" i="16"/>
  <c r="F36" i="16"/>
  <c r="S36" i="16"/>
  <c r="C36" i="16"/>
  <c r="D36" i="16"/>
  <c r="W36" i="16"/>
  <c r="U36" i="16"/>
  <c r="V36" i="16"/>
  <c r="T36" i="16"/>
  <c r="J36" i="16"/>
  <c r="H36" i="16"/>
  <c r="P36" i="16"/>
  <c r="N36" i="16"/>
  <c r="L36" i="16"/>
  <c r="L9" i="16" a="1"/>
  <c r="L9" i="16" s="1"/>
  <c r="AC3" i="2" a="1"/>
  <c r="AC3" i="2" s="1"/>
  <c r="AD3" i="2" a="1"/>
  <c r="AD3" i="2" s="1"/>
  <c r="AE3" i="2" a="1"/>
  <c r="AE3" i="2" s="1"/>
  <c r="AC4" i="2" a="1"/>
  <c r="AC4" i="2" s="1"/>
  <c r="AD4" i="2" a="1"/>
  <c r="AD4" i="2" s="1"/>
  <c r="AE4" i="2" a="1"/>
  <c r="AE4" i="2" s="1"/>
  <c r="AC5" i="2" a="1"/>
  <c r="AC5" i="2" s="1"/>
  <c r="AD5" i="2" a="1"/>
  <c r="AD5" i="2" s="1"/>
  <c r="AE5" i="2" a="1"/>
  <c r="AE5" i="2" s="1"/>
  <c r="AC6" i="2" a="1"/>
  <c r="AC6" i="2" s="1"/>
  <c r="AD6" i="2" a="1"/>
  <c r="AD6" i="2" s="1"/>
  <c r="AE6" i="2" a="1"/>
  <c r="AE6" i="2" s="1"/>
  <c r="AC7" i="2" a="1"/>
  <c r="AC7" i="2" s="1"/>
  <c r="AD7" i="2" a="1"/>
  <c r="AD7" i="2" s="1"/>
  <c r="AE7" i="2" a="1"/>
  <c r="AE7" i="2" s="1"/>
  <c r="AC8" i="2" a="1"/>
  <c r="AC8" i="2" s="1"/>
  <c r="AD8" i="2" a="1"/>
  <c r="AD8" i="2" s="1"/>
  <c r="AE8" i="2" a="1"/>
  <c r="AE8" i="2" s="1"/>
  <c r="AC9" i="2" a="1"/>
  <c r="AC9" i="2" s="1"/>
  <c r="AD9" i="2" a="1"/>
  <c r="AD9" i="2" s="1"/>
  <c r="AE9" i="2" a="1"/>
  <c r="AE9" i="2" s="1"/>
  <c r="AC10" i="2" a="1"/>
  <c r="AC10" i="2" s="1"/>
  <c r="AD10" i="2" a="1"/>
  <c r="AD10" i="2" s="1"/>
  <c r="AE10" i="2" a="1"/>
  <c r="AE10" i="2" s="1"/>
  <c r="AC11" i="2" a="1"/>
  <c r="AC11" i="2" s="1"/>
  <c r="AD11" i="2" a="1"/>
  <c r="AD11" i="2" s="1"/>
  <c r="AE11" i="2" a="1"/>
  <c r="AE11" i="2" s="1"/>
  <c r="AC12" i="2" a="1"/>
  <c r="AC12" i="2" s="1"/>
  <c r="AD12" i="2" a="1"/>
  <c r="AD12" i="2" s="1"/>
  <c r="AE12" i="2" a="1"/>
  <c r="AE12" i="2" s="1"/>
  <c r="AC13" i="2" a="1"/>
  <c r="AC13" i="2" s="1"/>
  <c r="AD13" i="2" a="1"/>
  <c r="AD13" i="2" s="1"/>
  <c r="AE13" i="2" a="1"/>
  <c r="AE13" i="2" s="1"/>
  <c r="AC14" i="2" a="1"/>
  <c r="AC14" i="2" s="1"/>
  <c r="AD14" i="2" a="1"/>
  <c r="AD14" i="2" s="1"/>
  <c r="AE14" i="2" a="1"/>
  <c r="AE14" i="2" s="1"/>
  <c r="AC15" i="2" a="1"/>
  <c r="AC15" i="2" s="1"/>
  <c r="AD15" i="2" a="1"/>
  <c r="AD15" i="2" s="1"/>
  <c r="AE15" i="2" a="1"/>
  <c r="AE15" i="2" s="1"/>
  <c r="AC16" i="2" a="1"/>
  <c r="AC16" i="2" s="1"/>
  <c r="AD16" i="2" a="1"/>
  <c r="AD16" i="2" s="1"/>
  <c r="AE16" i="2" a="1"/>
  <c r="AE16" i="2" s="1"/>
  <c r="AC17" i="2" a="1"/>
  <c r="AC17" i="2" s="1"/>
  <c r="AD17" i="2" a="1"/>
  <c r="AD17" i="2" s="1"/>
  <c r="AE17" i="2" a="1"/>
  <c r="AE17" i="2" s="1"/>
  <c r="AC18" i="2" a="1"/>
  <c r="AC18" i="2" s="1"/>
  <c r="AD18" i="2" a="1"/>
  <c r="AD18" i="2" s="1"/>
  <c r="AE18" i="2" a="1"/>
  <c r="AE18" i="2" s="1"/>
  <c r="AC19" i="2" a="1"/>
  <c r="AC19" i="2" s="1"/>
  <c r="AD19" i="2" a="1"/>
  <c r="AD19" i="2" s="1"/>
  <c r="AE19" i="2" a="1"/>
  <c r="AE19" i="2" s="1"/>
  <c r="AC20" i="2" a="1"/>
  <c r="AC20" i="2" s="1"/>
  <c r="AD20" i="2" a="1"/>
  <c r="AD20" i="2" s="1"/>
  <c r="AE20" i="2" a="1"/>
  <c r="AE20" i="2" s="1"/>
  <c r="AD2" i="2" a="1"/>
  <c r="AD2" i="2" s="1"/>
  <c r="AE2" i="2" a="1"/>
  <c r="AE2" i="2" s="1"/>
  <c r="AF3" i="2" a="1"/>
  <c r="AF3" i="2" s="1"/>
  <c r="AF4" i="2" a="1"/>
  <c r="AF4" i="2" s="1"/>
  <c r="AF5" i="2" a="1"/>
  <c r="AF5" i="2" s="1"/>
  <c r="AF6" i="2" a="1"/>
  <c r="AF6" i="2" s="1"/>
  <c r="AF7" i="2" a="1"/>
  <c r="AF7" i="2" s="1"/>
  <c r="AC2" i="2" a="1"/>
  <c r="AC2" i="2" s="1"/>
  <c r="AB3" i="2" a="1"/>
  <c r="AB3" i="2" s="1"/>
  <c r="U2" i="2" a="1"/>
  <c r="U2" i="2" s="1"/>
  <c r="V2" i="2" a="1"/>
  <c r="V2" i="2" s="1"/>
  <c r="W2" i="2" a="1"/>
  <c r="W2" i="2" s="1"/>
  <c r="X2" i="2" a="1"/>
  <c r="X2" i="2" s="1"/>
  <c r="Y2" i="2" a="1"/>
  <c r="Y2" i="2" s="1"/>
  <c r="Z2" i="2" a="1"/>
  <c r="Z2" i="2" s="1"/>
  <c r="AA2" i="2" a="1"/>
  <c r="AA2" i="2" s="1"/>
  <c r="T2" i="2" a="1"/>
  <c r="T2" i="2" s="1"/>
  <c r="M2" i="2" a="1"/>
  <c r="M2" i="2" s="1"/>
  <c r="N2" i="2" a="1"/>
  <c r="N2" i="2" s="1"/>
  <c r="O2" i="2" a="1"/>
  <c r="O2" i="2" s="1"/>
  <c r="P2" i="2" a="1"/>
  <c r="P2" i="2" s="1"/>
  <c r="Q2" i="2" a="1"/>
  <c r="Q2" i="2" s="1"/>
  <c r="R2" i="2" a="1"/>
  <c r="R2" i="2" s="1"/>
  <c r="S2" i="2" a="1"/>
  <c r="S2" i="2" s="1"/>
  <c r="L2" i="2" a="1"/>
  <c r="L2" i="2" s="1"/>
  <c r="T5" i="5"/>
  <c r="AI3" i="2" a="1"/>
  <c r="AI3" i="2" s="1"/>
  <c r="AI4" i="2" a="1"/>
  <c r="AI4" i="2" s="1"/>
  <c r="AI5" i="2" a="1"/>
  <c r="AI5" i="2" s="1"/>
  <c r="AI6" i="2" a="1"/>
  <c r="AI6" i="2" s="1"/>
  <c r="AI7" i="2" a="1"/>
  <c r="AI7" i="2" s="1"/>
  <c r="AI8" i="2" a="1"/>
  <c r="AI8" i="2" s="1"/>
  <c r="AI9" i="2" a="1"/>
  <c r="AI9" i="2" s="1"/>
  <c r="AI10" i="2" a="1"/>
  <c r="AI10" i="2" s="1"/>
  <c r="AI11" i="2" a="1"/>
  <c r="AI11" i="2" s="1"/>
  <c r="AI12" i="2" a="1"/>
  <c r="AI12" i="2" s="1"/>
  <c r="AI13" i="2" a="1"/>
  <c r="AI13" i="2" s="1"/>
  <c r="AI14" i="2" a="1"/>
  <c r="AI14" i="2" s="1"/>
  <c r="AI15" i="2" a="1"/>
  <c r="AI15" i="2" s="1"/>
  <c r="AI16" i="2" a="1"/>
  <c r="AI16" i="2" s="1"/>
  <c r="AI17" i="2" a="1"/>
  <c r="AI17" i="2" s="1"/>
  <c r="AI18" i="2" a="1"/>
  <c r="AI18" i="2" s="1"/>
  <c r="AI19" i="2" a="1"/>
  <c r="AI19" i="2" s="1"/>
  <c r="AI20" i="2" a="1"/>
  <c r="AI20" i="2" s="1"/>
  <c r="AI21" i="2" a="1"/>
  <c r="AI21" i="2" s="1"/>
  <c r="AI22" i="2" a="1"/>
  <c r="AI22" i="2" s="1"/>
  <c r="AI23" i="2" a="1"/>
  <c r="AI23" i="2" s="1"/>
  <c r="AI24" i="2" a="1"/>
  <c r="AI24" i="2" s="1"/>
  <c r="AI25" i="2" a="1"/>
  <c r="AI25" i="2" s="1"/>
  <c r="AI26" i="2" a="1"/>
  <c r="AI26" i="2" s="1"/>
  <c r="AI27" i="2" a="1"/>
  <c r="AI27" i="2" s="1"/>
  <c r="AI28" i="2" a="1"/>
  <c r="AI28" i="2" s="1"/>
  <c r="AI29" i="2" a="1"/>
  <c r="AI29" i="2" s="1"/>
  <c r="AI30" i="2" a="1"/>
  <c r="AI30" i="2" s="1"/>
  <c r="AI31" i="2" a="1"/>
  <c r="AI31" i="2" s="1"/>
  <c r="AI2" i="2" a="1"/>
  <c r="AI2" i="2" s="1"/>
  <c r="AH3" i="2" a="1"/>
  <c r="AH3" i="2" s="1"/>
  <c r="AH4" i="2" a="1"/>
  <c r="AH4" i="2" s="1"/>
  <c r="AH5" i="2" a="1"/>
  <c r="AH5" i="2" s="1"/>
  <c r="AH6" i="2" a="1"/>
  <c r="AH6" i="2" s="1"/>
  <c r="AH7" i="2" a="1"/>
  <c r="AH7" i="2" s="1"/>
  <c r="AH8" i="2" a="1"/>
  <c r="AH8" i="2" s="1"/>
  <c r="AH9" i="2" a="1"/>
  <c r="AH9" i="2" s="1"/>
  <c r="AH10" i="2" a="1"/>
  <c r="AH10" i="2" s="1"/>
  <c r="AH11" i="2" a="1"/>
  <c r="AH11" i="2" s="1"/>
  <c r="AH12" i="2" a="1"/>
  <c r="AH12" i="2" s="1"/>
  <c r="AH13" i="2" a="1"/>
  <c r="AH13" i="2" s="1"/>
  <c r="AH14" i="2" a="1"/>
  <c r="AH14" i="2" s="1"/>
  <c r="AH15" i="2" a="1"/>
  <c r="AH15" i="2" s="1"/>
  <c r="AH16" i="2" a="1"/>
  <c r="AH16" i="2" s="1"/>
  <c r="AH17" i="2" a="1"/>
  <c r="AH17" i="2" s="1"/>
  <c r="AH18" i="2" a="1"/>
  <c r="AH18" i="2" s="1"/>
  <c r="AH19" i="2" a="1"/>
  <c r="AH19" i="2" s="1"/>
  <c r="AH20" i="2" a="1"/>
  <c r="AH20" i="2" s="1"/>
  <c r="AH21" i="2" a="1"/>
  <c r="AH21" i="2" s="1"/>
  <c r="AH22" i="2" a="1"/>
  <c r="AH22" i="2" s="1"/>
  <c r="AH23" i="2" a="1"/>
  <c r="AH23" i="2" s="1"/>
  <c r="AH24" i="2" a="1"/>
  <c r="AH24" i="2" s="1"/>
  <c r="AH25" i="2" a="1"/>
  <c r="AH25" i="2" s="1"/>
  <c r="AH26" i="2" a="1"/>
  <c r="AH26" i="2" s="1"/>
  <c r="AH27" i="2" a="1"/>
  <c r="AH27" i="2" s="1"/>
  <c r="AH28" i="2" a="1"/>
  <c r="AH28" i="2" s="1"/>
  <c r="AH29" i="2" a="1"/>
  <c r="AH29" i="2" s="1"/>
  <c r="AH30" i="2" a="1"/>
  <c r="AH30" i="2" s="1"/>
  <c r="AH31" i="2" a="1"/>
  <c r="AH31" i="2" s="1"/>
  <c r="AF2" i="2" a="1"/>
  <c r="AF2" i="2" s="1"/>
  <c r="AH2" i="2" a="1"/>
  <c r="AH2" i="2" s="1"/>
  <c r="AN38" i="22" l="1"/>
  <c r="AN36" i="22"/>
  <c r="AN39" i="22"/>
  <c r="AN42" i="22"/>
  <c r="AN21" i="22"/>
  <c r="AQ46" i="17"/>
  <c r="AS46" i="17" s="1"/>
  <c r="AN46" i="22"/>
  <c r="AI7" i="17"/>
  <c r="AI4" i="17"/>
  <c r="AI37" i="17"/>
  <c r="AJ17" i="17"/>
  <c r="AI43" i="17"/>
  <c r="AI9" i="17"/>
  <c r="AN44" i="22"/>
  <c r="AN22" i="22"/>
  <c r="AN31" i="22"/>
  <c r="AN44" i="17"/>
  <c r="AI24" i="17"/>
  <c r="AI20" i="17"/>
  <c r="K36" i="16"/>
  <c r="I36" i="16"/>
  <c r="K9" i="16"/>
  <c r="I9" i="16"/>
  <c r="AI14" i="17"/>
  <c r="AI19" i="17"/>
  <c r="AI15" i="22"/>
  <c r="AI30" i="22"/>
  <c r="AJ9" i="22"/>
  <c r="AK9" i="22" s="1"/>
  <c r="AI25" i="22"/>
  <c r="AI23" i="22"/>
  <c r="AJ33" i="22"/>
  <c r="AK33" i="22" s="1"/>
  <c r="AJ24" i="22"/>
  <c r="AK24" i="22" s="1"/>
  <c r="AI20" i="22"/>
  <c r="AI4" i="22"/>
  <c r="AJ34" i="22"/>
  <c r="AK34" i="22" s="1"/>
  <c r="AJ21" i="22"/>
  <c r="AJ23" i="22"/>
  <c r="AK23" i="22" s="1"/>
  <c r="AJ16" i="22"/>
  <c r="AK16" i="22" s="1"/>
  <c r="AJ13" i="22"/>
  <c r="AK13" i="22" s="1"/>
  <c r="AI46" i="22"/>
  <c r="AJ6" i="22"/>
  <c r="AK6" i="22" s="1"/>
  <c r="AI14" i="22"/>
  <c r="AJ31" i="22"/>
  <c r="AI44" i="22"/>
  <c r="AI9" i="22"/>
  <c r="AI3" i="22"/>
  <c r="AJ11" i="22"/>
  <c r="AK11" i="22" s="1"/>
  <c r="AI26" i="22"/>
  <c r="AI18" i="22"/>
  <c r="AJ4" i="22"/>
  <c r="AJ8" i="22"/>
  <c r="AK8" i="22" s="1"/>
  <c r="AJ18" i="22"/>
  <c r="AK18" i="22" s="1"/>
  <c r="AJ3" i="22"/>
  <c r="AK3" i="22" s="1"/>
  <c r="AI45" i="22"/>
  <c r="AM42" i="22"/>
  <c r="AJ10" i="22"/>
  <c r="AI11" i="22"/>
  <c r="AN13" i="22"/>
  <c r="AN24" i="22"/>
  <c r="AN5" i="22"/>
  <c r="AJ45" i="22"/>
  <c r="AQ37" i="22"/>
  <c r="AS37" i="22" s="1"/>
  <c r="AM37" i="22"/>
  <c r="AI34" i="22"/>
  <c r="AQ42" i="22"/>
  <c r="AS42" i="22" s="1"/>
  <c r="AN35" i="22"/>
  <c r="AN9" i="22"/>
  <c r="AP9" i="22" s="1"/>
  <c r="AN26" i="22"/>
  <c r="AN11" i="22"/>
  <c r="AJ35" i="22"/>
  <c r="AJ38" i="22"/>
  <c r="AQ12" i="22"/>
  <c r="AS12" i="22" s="1"/>
  <c r="AM12" i="22"/>
  <c r="AN43" i="22"/>
  <c r="AN10" i="22"/>
  <c r="AN20" i="22"/>
  <c r="AN8" i="22"/>
  <c r="AJ41" i="22"/>
  <c r="AI43" i="22"/>
  <c r="AN28" i="22"/>
  <c r="AJ15" i="22"/>
  <c r="AI10" i="22"/>
  <c r="AN16" i="22"/>
  <c r="AP16" i="22" s="1"/>
  <c r="AM2" i="22"/>
  <c r="AJ5" i="22"/>
  <c r="AJ40" i="22"/>
  <c r="AI40" i="22"/>
  <c r="AJ46" i="22"/>
  <c r="AI29" i="22"/>
  <c r="AN29" i="22"/>
  <c r="AJ43" i="22"/>
  <c r="AI31" i="22"/>
  <c r="AN18" i="22"/>
  <c r="AN4" i="22"/>
  <c r="AI28" i="22"/>
  <c r="AJ25" i="22"/>
  <c r="AJ19" i="22"/>
  <c r="AN45" i="22"/>
  <c r="AN34" i="22"/>
  <c r="AN23" i="22"/>
  <c r="AN25" i="22"/>
  <c r="AN7" i="22"/>
  <c r="AN14" i="22"/>
  <c r="AN3" i="22"/>
  <c r="AI39" i="22"/>
  <c r="AI35" i="22"/>
  <c r="AJ39" i="22"/>
  <c r="AI5" i="22"/>
  <c r="AI6" i="22"/>
  <c r="AI38" i="22"/>
  <c r="AJ44" i="22"/>
  <c r="AI16" i="22"/>
  <c r="AP36" i="22"/>
  <c r="AK36" i="22"/>
  <c r="AJ30" i="22"/>
  <c r="AJ20" i="22"/>
  <c r="AQ17" i="22"/>
  <c r="AS17" i="22" s="1"/>
  <c r="AM17" i="22"/>
  <c r="AM27" i="22"/>
  <c r="AQ27" i="22"/>
  <c r="AS27" i="22" s="1"/>
  <c r="AJ14" i="22"/>
  <c r="AJ29" i="22"/>
  <c r="AJ26" i="22"/>
  <c r="AI19" i="22"/>
  <c r="AN32" i="22"/>
  <c r="AN15" i="22"/>
  <c r="AI24" i="22"/>
  <c r="AN27" i="22"/>
  <c r="AN19" i="22"/>
  <c r="AN12" i="22"/>
  <c r="AJ28" i="22"/>
  <c r="AQ7" i="22"/>
  <c r="AS7" i="22" s="1"/>
  <c r="AN6" i="22"/>
  <c r="AM7" i="22"/>
  <c r="AQ22" i="22"/>
  <c r="AS22" i="22" s="1"/>
  <c r="AM22" i="22"/>
  <c r="AN53" i="17"/>
  <c r="AN40" i="17"/>
  <c r="AN60" i="17"/>
  <c r="AN48" i="17"/>
  <c r="AN23" i="17"/>
  <c r="AN21" i="17"/>
  <c r="AP21" i="17" s="1"/>
  <c r="AN31" i="17"/>
  <c r="AI8" i="17"/>
  <c r="BP2" i="2" a="1"/>
  <c r="BP2" i="2" s="1"/>
  <c r="AI44" i="17"/>
  <c r="AJ30" i="17"/>
  <c r="AK30" i="17" s="1"/>
  <c r="AQ30" i="17" s="1"/>
  <c r="AS30" i="17" s="1"/>
  <c r="AI13" i="17"/>
  <c r="AI48" i="17"/>
  <c r="AN27" i="17"/>
  <c r="AP27" i="17" s="1"/>
  <c r="AI49" i="17"/>
  <c r="AI55" i="17"/>
  <c r="AI56" i="17"/>
  <c r="AI6" i="17"/>
  <c r="AI61" i="17"/>
  <c r="AJ44" i="17"/>
  <c r="AI50" i="17"/>
  <c r="AI62" i="17"/>
  <c r="AI12" i="17"/>
  <c r="AI31" i="17"/>
  <c r="AI26" i="17"/>
  <c r="AI63" i="17"/>
  <c r="AJ55" i="17"/>
  <c r="AK55" i="17" s="1"/>
  <c r="AN35" i="17"/>
  <c r="AJ48" i="17"/>
  <c r="AJ53" i="17"/>
  <c r="AJ61" i="17"/>
  <c r="AK61" i="17" s="1"/>
  <c r="AN25" i="17"/>
  <c r="E29" i="16"/>
  <c r="O29" i="16"/>
  <c r="M29" i="16"/>
  <c r="Q29" i="16"/>
  <c r="G29" i="16"/>
  <c r="O28" i="16"/>
  <c r="M28" i="16"/>
  <c r="Q28" i="16"/>
  <c r="M23" i="16"/>
  <c r="Q23" i="16"/>
  <c r="G23" i="16"/>
  <c r="AN28" i="17"/>
  <c r="AN56" i="17"/>
  <c r="AQ16" i="17"/>
  <c r="AS16" i="17" s="1"/>
  <c r="AN16" i="17"/>
  <c r="AN13" i="17"/>
  <c r="AN26" i="17"/>
  <c r="AM2" i="17"/>
  <c r="AN24" i="17"/>
  <c r="AN36" i="17"/>
  <c r="AN34" i="17"/>
  <c r="AN46" i="17"/>
  <c r="AN29" i="17"/>
  <c r="AN47" i="17"/>
  <c r="AN55" i="17"/>
  <c r="AN63" i="17"/>
  <c r="AN45" i="17"/>
  <c r="AN61" i="17"/>
  <c r="AN39" i="17"/>
  <c r="AN51" i="17"/>
  <c r="AN22" i="17"/>
  <c r="AQ52" i="17"/>
  <c r="AS52" i="17" s="1"/>
  <c r="AN43" i="17"/>
  <c r="AN32" i="17"/>
  <c r="AN54" i="17"/>
  <c r="AQ58" i="17"/>
  <c r="AS58" i="17" s="1"/>
  <c r="AN37" i="17"/>
  <c r="AI25" i="17"/>
  <c r="AI59" i="17"/>
  <c r="AI45" i="17"/>
  <c r="AI51" i="17"/>
  <c r="AI11" i="17"/>
  <c r="AI38" i="17"/>
  <c r="AI3" i="17"/>
  <c r="AI57" i="17"/>
  <c r="AI39" i="17"/>
  <c r="AJ45" i="17"/>
  <c r="AK45" i="17" s="1"/>
  <c r="AJ37" i="17"/>
  <c r="AK37" i="17" s="1"/>
  <c r="AJ49" i="17"/>
  <c r="AK49" i="17" s="1"/>
  <c r="AJ20" i="17"/>
  <c r="AK20" i="17" s="1"/>
  <c r="AJ29" i="17"/>
  <c r="AK29" i="17" s="1"/>
  <c r="AN41" i="17"/>
  <c r="AN59" i="17"/>
  <c r="AP59" i="17" s="1"/>
  <c r="AN38" i="17"/>
  <c r="AJ60" i="17"/>
  <c r="AK60" i="17" s="1"/>
  <c r="AJ56" i="17"/>
  <c r="AK56" i="17" s="1"/>
  <c r="AJ35" i="17"/>
  <c r="AK35" i="17" s="1"/>
  <c r="AJ62" i="17"/>
  <c r="AK62" i="17" s="1"/>
  <c r="AJ47" i="17"/>
  <c r="AK47" i="17" s="1"/>
  <c r="AJ39" i="17"/>
  <c r="AK39" i="17" s="1"/>
  <c r="AK59" i="17"/>
  <c r="AK33" i="17"/>
  <c r="AQ33" i="17" s="1"/>
  <c r="AS33" i="17" s="1"/>
  <c r="AJ54" i="17"/>
  <c r="AK54" i="17" s="1"/>
  <c r="AJ63" i="17"/>
  <c r="AK63" i="17" s="1"/>
  <c r="AM46" i="17"/>
  <c r="AJ51" i="17"/>
  <c r="AK51" i="17" s="1"/>
  <c r="AQ51" i="17" s="1"/>
  <c r="AS51" i="17" s="1"/>
  <c r="AJ12" i="17"/>
  <c r="AK12" i="17" s="1"/>
  <c r="AM52" i="17"/>
  <c r="AM16" i="17"/>
  <c r="AJ25" i="17"/>
  <c r="AK25" i="17" s="1"/>
  <c r="AJ57" i="17"/>
  <c r="AK57" i="17" s="1"/>
  <c r="AM58" i="17"/>
  <c r="AJ50" i="17"/>
  <c r="AK50" i="17" s="1"/>
  <c r="AQ50" i="17" s="1"/>
  <c r="AS50" i="17" s="1"/>
  <c r="AJ10" i="17"/>
  <c r="AK10" i="17" s="1"/>
  <c r="AK17" i="17"/>
  <c r="AJ14" i="17"/>
  <c r="AK14" i="17" s="1"/>
  <c r="AK21" i="17"/>
  <c r="AK18" i="17"/>
  <c r="AI41" i="17"/>
  <c r="AI15" i="17"/>
  <c r="AI10" i="17"/>
  <c r="AI32" i="17"/>
  <c r="AI18" i="17"/>
  <c r="AI5" i="17"/>
  <c r="AN62" i="17"/>
  <c r="AN17" i="17"/>
  <c r="AP17" i="17" s="1"/>
  <c r="AN30" i="17"/>
  <c r="AN33" i="17"/>
  <c r="AP33" i="17" s="1"/>
  <c r="AN42" i="17"/>
  <c r="AN49" i="17"/>
  <c r="AN58" i="17"/>
  <c r="AN52" i="17"/>
  <c r="AN18" i="17"/>
  <c r="AP18" i="17" s="1"/>
  <c r="AN19" i="17"/>
  <c r="AN50" i="17"/>
  <c r="AN20" i="17"/>
  <c r="AN57" i="17"/>
  <c r="T6" i="5"/>
  <c r="AK27" i="17"/>
  <c r="AM22" i="17"/>
  <c r="S5" i="2" a="1"/>
  <c r="S5" i="2" s="1"/>
  <c r="R6" i="2" a="1"/>
  <c r="R6" i="2" s="1"/>
  <c r="Q7" i="2" a="1"/>
  <c r="Q7" i="2" s="1"/>
  <c r="P8" i="2" a="1"/>
  <c r="P8" i="2" s="1"/>
  <c r="N9" i="2" a="1"/>
  <c r="N9" i="2" s="1"/>
  <c r="L10" i="2" a="1"/>
  <c r="L10" i="2" s="1"/>
  <c r="S15" i="2" a="1"/>
  <c r="S15" i="2" s="1"/>
  <c r="Q16" i="2" a="1"/>
  <c r="Q16" i="2" s="1"/>
  <c r="O17" i="2" a="1"/>
  <c r="O17" i="2" s="1"/>
  <c r="R24" i="2" a="1"/>
  <c r="R24" i="2" s="1"/>
  <c r="P25" i="2" a="1"/>
  <c r="P25" i="2" s="1"/>
  <c r="N26" i="2" a="1"/>
  <c r="N26" i="2" s="1"/>
  <c r="L27" i="2" a="1"/>
  <c r="L27" i="2" s="1"/>
  <c r="L3" i="2" a="1"/>
  <c r="L3" i="2" s="1"/>
  <c r="S6" i="2" a="1"/>
  <c r="S6" i="2" s="1"/>
  <c r="R7" i="2" a="1"/>
  <c r="R7" i="2" s="1"/>
  <c r="Q8" i="2" a="1"/>
  <c r="Q8" i="2" s="1"/>
  <c r="M10" i="2" a="1"/>
  <c r="M10" i="2" s="1"/>
  <c r="R16" i="2" a="1"/>
  <c r="R16" i="2" s="1"/>
  <c r="P17" i="2" a="1"/>
  <c r="P17" i="2" s="1"/>
  <c r="N18" i="2" a="1"/>
  <c r="N18" i="2" s="1"/>
  <c r="L19" i="2" a="1"/>
  <c r="L19" i="2" s="1"/>
  <c r="S24" i="2" a="1"/>
  <c r="S24" i="2" s="1"/>
  <c r="Q25" i="2" a="1"/>
  <c r="Q25" i="2" s="1"/>
  <c r="O26" i="2" a="1"/>
  <c r="O26" i="2" s="1"/>
  <c r="O3" i="2" a="1"/>
  <c r="O3" i="2" s="1"/>
  <c r="S7" i="2" a="1"/>
  <c r="S7" i="2" s="1"/>
  <c r="R8" i="2" a="1"/>
  <c r="R8" i="2" s="1"/>
  <c r="O9" i="2" a="1"/>
  <c r="O9" i="2" s="1"/>
  <c r="N10" i="2" a="1"/>
  <c r="N10" i="2" s="1"/>
  <c r="L11" i="2" a="1"/>
  <c r="L11" i="2" s="1"/>
  <c r="S16" i="2" a="1"/>
  <c r="S16" i="2" s="1"/>
  <c r="Q17" i="2" a="1"/>
  <c r="Q17" i="2" s="1"/>
  <c r="O18" i="2" a="1"/>
  <c r="O18" i="2" s="1"/>
  <c r="R25" i="2" a="1"/>
  <c r="R25" i="2" s="1"/>
  <c r="P26" i="2" a="1"/>
  <c r="P26" i="2" s="1"/>
  <c r="M27" i="2" a="1"/>
  <c r="M27" i="2" s="1"/>
  <c r="L28" i="2" a="1"/>
  <c r="L28" i="2" s="1"/>
  <c r="P3" i="2" a="1"/>
  <c r="P3" i="2" s="1"/>
  <c r="S8" i="2" a="1"/>
  <c r="S8" i="2" s="1"/>
  <c r="P9" i="2" a="1"/>
  <c r="P9" i="2" s="1"/>
  <c r="O10" i="2" a="1"/>
  <c r="O10" i="2" s="1"/>
  <c r="R17" i="2" a="1"/>
  <c r="R17" i="2" s="1"/>
  <c r="P18" i="2" a="1"/>
  <c r="P18" i="2" s="1"/>
  <c r="M19" i="2" a="1"/>
  <c r="M19" i="2" s="1"/>
  <c r="S25" i="2" a="1"/>
  <c r="S25" i="2" s="1"/>
  <c r="Q26" i="2" a="1"/>
  <c r="Q26" i="2" s="1"/>
  <c r="N27" i="2" a="1"/>
  <c r="N27" i="2" s="1"/>
  <c r="M28" i="2" a="1"/>
  <c r="M28" i="2" s="1"/>
  <c r="L29" i="2" a="1"/>
  <c r="L29" i="2" s="1"/>
  <c r="Q3" i="2" a="1"/>
  <c r="Q3" i="2" s="1"/>
  <c r="Q9" i="2" a="1"/>
  <c r="Q9" i="2" s="1"/>
  <c r="P10" i="2" a="1"/>
  <c r="P10" i="2" s="1"/>
  <c r="M11" i="2" a="1"/>
  <c r="M11" i="2" s="1"/>
  <c r="S17" i="2" a="1"/>
  <c r="S17" i="2" s="1"/>
  <c r="Q18" i="2" a="1"/>
  <c r="Q18" i="2" s="1"/>
  <c r="N19" i="2" a="1"/>
  <c r="N19" i="2" s="1"/>
  <c r="L20" i="2" a="1"/>
  <c r="L20" i="2" s="1"/>
  <c r="R26" i="2" a="1"/>
  <c r="R26" i="2" s="1"/>
  <c r="O27" i="2" a="1"/>
  <c r="O27" i="2" s="1"/>
  <c r="N28" i="2" a="1"/>
  <c r="N28" i="2" s="1"/>
  <c r="M29" i="2" a="1"/>
  <c r="M29" i="2" s="1"/>
  <c r="R3" i="2" a="1"/>
  <c r="R3" i="2" s="1"/>
  <c r="R9" i="2" a="1"/>
  <c r="R9" i="2" s="1"/>
  <c r="Q10" i="2" a="1"/>
  <c r="Q10" i="2" s="1"/>
  <c r="N11" i="2" a="1"/>
  <c r="N11" i="2" s="1"/>
  <c r="L12" i="2" a="1"/>
  <c r="L12" i="2" s="1"/>
  <c r="R18" i="2" a="1"/>
  <c r="R18" i="2" s="1"/>
  <c r="O19" i="2" a="1"/>
  <c r="O19" i="2" s="1"/>
  <c r="M20" i="2" a="1"/>
  <c r="M20" i="2" s="1"/>
  <c r="L21" i="2" a="1"/>
  <c r="L21" i="2" s="1"/>
  <c r="S26" i="2" a="1"/>
  <c r="S26" i="2" s="1"/>
  <c r="P27" i="2" a="1"/>
  <c r="P27" i="2" s="1"/>
  <c r="O28" i="2" a="1"/>
  <c r="O28" i="2" s="1"/>
  <c r="N29" i="2" a="1"/>
  <c r="N29" i="2" s="1"/>
  <c r="L30" i="2" a="1"/>
  <c r="L30" i="2" s="1"/>
  <c r="S3" i="2" a="1"/>
  <c r="S3" i="2" s="1"/>
  <c r="S9" i="2" a="1"/>
  <c r="S9" i="2" s="1"/>
  <c r="R10" i="2" a="1"/>
  <c r="R10" i="2" s="1"/>
  <c r="O11" i="2" a="1"/>
  <c r="O11" i="2" s="1"/>
  <c r="M12" i="2" a="1"/>
  <c r="M12" i="2" s="1"/>
  <c r="S18" i="2" a="1"/>
  <c r="S18" i="2" s="1"/>
  <c r="P19" i="2" a="1"/>
  <c r="P19" i="2" s="1"/>
  <c r="N20" i="2" a="1"/>
  <c r="N20" i="2" s="1"/>
  <c r="M21" i="2" a="1"/>
  <c r="M21" i="2" s="1"/>
  <c r="L22" i="2" a="1"/>
  <c r="L22" i="2" s="1"/>
  <c r="Q27" i="2" a="1"/>
  <c r="Q27" i="2" s="1"/>
  <c r="P28" i="2" a="1"/>
  <c r="P28" i="2" s="1"/>
  <c r="O29" i="2" a="1"/>
  <c r="O29" i="2" s="1"/>
  <c r="M30" i="2" a="1"/>
  <c r="M30" i="2" s="1"/>
  <c r="L31" i="2" a="1"/>
  <c r="L31" i="2" s="1"/>
  <c r="L4" i="2" a="1"/>
  <c r="L4" i="2" s="1"/>
  <c r="S10" i="2" a="1"/>
  <c r="S10" i="2" s="1"/>
  <c r="P11" i="2" a="1"/>
  <c r="P11" i="2" s="1"/>
  <c r="N12" i="2" a="1"/>
  <c r="N12" i="2" s="1"/>
  <c r="L13" i="2" a="1"/>
  <c r="L13" i="2" s="1"/>
  <c r="Q19" i="2" a="1"/>
  <c r="Q19" i="2" s="1"/>
  <c r="O20" i="2" a="1"/>
  <c r="O20" i="2" s="1"/>
  <c r="N21" i="2" a="1"/>
  <c r="N21" i="2" s="1"/>
  <c r="M22" i="2" a="1"/>
  <c r="M22" i="2" s="1"/>
  <c r="L23" i="2" a="1"/>
  <c r="L23" i="2" s="1"/>
  <c r="R27" i="2" a="1"/>
  <c r="R27" i="2" s="1"/>
  <c r="Q28" i="2" a="1"/>
  <c r="Q28" i="2" s="1"/>
  <c r="P29" i="2" a="1"/>
  <c r="P29" i="2" s="1"/>
  <c r="N30" i="2" a="1"/>
  <c r="N30" i="2" s="1"/>
  <c r="M31" i="2" a="1"/>
  <c r="M31" i="2" s="1"/>
  <c r="M4" i="2" a="1"/>
  <c r="M4" i="2" s="1"/>
  <c r="Q11" i="2" a="1"/>
  <c r="Q11" i="2" s="1"/>
  <c r="O12" i="2" a="1"/>
  <c r="O12" i="2" s="1"/>
  <c r="M13" i="2" a="1"/>
  <c r="M13" i="2" s="1"/>
  <c r="L14" i="2" a="1"/>
  <c r="L14" i="2" s="1"/>
  <c r="R19" i="2" a="1"/>
  <c r="R19" i="2" s="1"/>
  <c r="P20" i="2" a="1"/>
  <c r="P20" i="2" s="1"/>
  <c r="O21" i="2" a="1"/>
  <c r="O21" i="2" s="1"/>
  <c r="N22" i="2" a="1"/>
  <c r="N22" i="2" s="1"/>
  <c r="M23" i="2" a="1"/>
  <c r="M23" i="2" s="1"/>
  <c r="S27" i="2" a="1"/>
  <c r="S27" i="2" s="1"/>
  <c r="R28" i="2" a="1"/>
  <c r="R28" i="2" s="1"/>
  <c r="Q29" i="2" a="1"/>
  <c r="Q29" i="2" s="1"/>
  <c r="O30" i="2" a="1"/>
  <c r="O30" i="2" s="1"/>
  <c r="N31" i="2" a="1"/>
  <c r="N31" i="2" s="1"/>
  <c r="N4" i="2" a="1"/>
  <c r="N4" i="2" s="1"/>
  <c r="L5" i="2" a="1"/>
  <c r="L5" i="2" s="1"/>
  <c r="R11" i="2" a="1"/>
  <c r="R11" i="2" s="1"/>
  <c r="P12" i="2" a="1"/>
  <c r="P12" i="2" s="1"/>
  <c r="N13" i="2" a="1"/>
  <c r="N13" i="2" s="1"/>
  <c r="M14" i="2" a="1"/>
  <c r="M14" i="2" s="1"/>
  <c r="L15" i="2" a="1"/>
  <c r="L15" i="2" s="1"/>
  <c r="S19" i="2" a="1"/>
  <c r="S19" i="2" s="1"/>
  <c r="Q20" i="2" a="1"/>
  <c r="Q20" i="2" s="1"/>
  <c r="P21" i="2" a="1"/>
  <c r="P21" i="2" s="1"/>
  <c r="O22" i="2" a="1"/>
  <c r="O22" i="2" s="1"/>
  <c r="N23" i="2" a="1"/>
  <c r="N23" i="2" s="1"/>
  <c r="L24" i="2" a="1"/>
  <c r="L24" i="2" s="1"/>
  <c r="S28" i="2" a="1"/>
  <c r="S28" i="2" s="1"/>
  <c r="R29" i="2" a="1"/>
  <c r="R29" i="2" s="1"/>
  <c r="P30" i="2" a="1"/>
  <c r="P30" i="2" s="1"/>
  <c r="O31" i="2" a="1"/>
  <c r="O31" i="2" s="1"/>
  <c r="O4" i="2" a="1"/>
  <c r="O4" i="2" s="1"/>
  <c r="M5" i="2" a="1"/>
  <c r="M5" i="2" s="1"/>
  <c r="L6" i="2" a="1"/>
  <c r="L6" i="2" s="1"/>
  <c r="S11" i="2" a="1"/>
  <c r="S11" i="2" s="1"/>
  <c r="Q12" i="2" a="1"/>
  <c r="Q12" i="2" s="1"/>
  <c r="O13" i="2" a="1"/>
  <c r="O13" i="2" s="1"/>
  <c r="N14" i="2" a="1"/>
  <c r="N14" i="2" s="1"/>
  <c r="M15" i="2" a="1"/>
  <c r="M15" i="2" s="1"/>
  <c r="L16" i="2" a="1"/>
  <c r="L16" i="2" s="1"/>
  <c r="R20" i="2" a="1"/>
  <c r="R20" i="2" s="1"/>
  <c r="Q21" i="2" a="1"/>
  <c r="Q21" i="2" s="1"/>
  <c r="P22" i="2" a="1"/>
  <c r="P22" i="2" s="1"/>
  <c r="O23" i="2" a="1"/>
  <c r="O23" i="2" s="1"/>
  <c r="M24" i="2" a="1"/>
  <c r="M24" i="2" s="1"/>
  <c r="S29" i="2" a="1"/>
  <c r="S29" i="2" s="1"/>
  <c r="Q30" i="2" a="1"/>
  <c r="Q30" i="2" s="1"/>
  <c r="P31" i="2" a="1"/>
  <c r="P31" i="2" s="1"/>
  <c r="P4" i="2" a="1"/>
  <c r="P4" i="2" s="1"/>
  <c r="N5" i="2" a="1"/>
  <c r="N5" i="2" s="1"/>
  <c r="M6" i="2" a="1"/>
  <c r="M6" i="2" s="1"/>
  <c r="L7" i="2" a="1"/>
  <c r="L7" i="2" s="1"/>
  <c r="R12" i="2" a="1"/>
  <c r="R12" i="2" s="1"/>
  <c r="P13" i="2" a="1"/>
  <c r="P13" i="2" s="1"/>
  <c r="O14" i="2" a="1"/>
  <c r="O14" i="2" s="1"/>
  <c r="N15" i="2" a="1"/>
  <c r="N15" i="2" s="1"/>
  <c r="M16" i="2" a="1"/>
  <c r="M16" i="2" s="1"/>
  <c r="S20" i="2" a="1"/>
  <c r="S20" i="2" s="1"/>
  <c r="R21" i="2" a="1"/>
  <c r="R21" i="2" s="1"/>
  <c r="Q22" i="2" a="1"/>
  <c r="Q22" i="2" s="1"/>
  <c r="P23" i="2" a="1"/>
  <c r="P23" i="2" s="1"/>
  <c r="N24" i="2" a="1"/>
  <c r="N24" i="2" s="1"/>
  <c r="R30" i="2" a="1"/>
  <c r="R30" i="2" s="1"/>
  <c r="Q4" i="2" a="1"/>
  <c r="Q4" i="2" s="1"/>
  <c r="O5" i="2" a="1"/>
  <c r="O5" i="2" s="1"/>
  <c r="N6" i="2" a="1"/>
  <c r="N6" i="2" s="1"/>
  <c r="M7" i="2" a="1"/>
  <c r="M7" i="2" s="1"/>
  <c r="L8" i="2" a="1"/>
  <c r="L8" i="2" s="1"/>
  <c r="S12" i="2" a="1"/>
  <c r="S12" i="2" s="1"/>
  <c r="Q13" i="2" a="1"/>
  <c r="Q13" i="2" s="1"/>
  <c r="P14" i="2" a="1"/>
  <c r="P14" i="2" s="1"/>
  <c r="O15" i="2" a="1"/>
  <c r="O15" i="2" s="1"/>
  <c r="N16" i="2" a="1"/>
  <c r="N16" i="2" s="1"/>
  <c r="S21" i="2" a="1"/>
  <c r="S21" i="2" s="1"/>
  <c r="R22" i="2" a="1"/>
  <c r="R22" i="2" s="1"/>
  <c r="Q23" i="2" a="1"/>
  <c r="Q23" i="2" s="1"/>
  <c r="O24" i="2" a="1"/>
  <c r="O24" i="2" s="1"/>
  <c r="L25" i="2" a="1"/>
  <c r="L25" i="2" s="1"/>
  <c r="S30" i="2" a="1"/>
  <c r="S30" i="2" s="1"/>
  <c r="Q31" i="2" a="1"/>
  <c r="Q31" i="2" s="1"/>
  <c r="R4" i="2" a="1"/>
  <c r="R4" i="2" s="1"/>
  <c r="P5" i="2" a="1"/>
  <c r="P5" i="2" s="1"/>
  <c r="O6" i="2" a="1"/>
  <c r="O6" i="2" s="1"/>
  <c r="N7" i="2" a="1"/>
  <c r="N7" i="2" s="1"/>
  <c r="M8" i="2" a="1"/>
  <c r="M8" i="2" s="1"/>
  <c r="R13" i="2" a="1"/>
  <c r="R13" i="2" s="1"/>
  <c r="Q14" i="2" a="1"/>
  <c r="Q14" i="2" s="1"/>
  <c r="P15" i="2" a="1"/>
  <c r="P15" i="2" s="1"/>
  <c r="O16" i="2" a="1"/>
  <c r="O16" i="2" s="1"/>
  <c r="L17" i="2" a="1"/>
  <c r="L17" i="2" s="1"/>
  <c r="S22" i="2" a="1"/>
  <c r="S22" i="2" s="1"/>
  <c r="R23" i="2" a="1"/>
  <c r="R23" i="2" s="1"/>
  <c r="M25" i="2" a="1"/>
  <c r="M25" i="2" s="1"/>
  <c r="L26" i="2" a="1"/>
  <c r="L26" i="2" s="1"/>
  <c r="R31" i="2" a="1"/>
  <c r="R31" i="2" s="1"/>
  <c r="S4" i="2" a="1"/>
  <c r="S4" i="2" s="1"/>
  <c r="Q5" i="2" a="1"/>
  <c r="Q5" i="2" s="1"/>
  <c r="P6" i="2" a="1"/>
  <c r="P6" i="2" s="1"/>
  <c r="O7" i="2" a="1"/>
  <c r="O7" i="2" s="1"/>
  <c r="N8" i="2" a="1"/>
  <c r="N8" i="2" s="1"/>
  <c r="L9" i="2" a="1"/>
  <c r="L9" i="2" s="1"/>
  <c r="S13" i="2" a="1"/>
  <c r="S13" i="2" s="1"/>
  <c r="R14" i="2" a="1"/>
  <c r="R14" i="2" s="1"/>
  <c r="Q15" i="2" a="1"/>
  <c r="Q15" i="2" s="1"/>
  <c r="M17" i="2" a="1"/>
  <c r="M17" i="2" s="1"/>
  <c r="L18" i="2" a="1"/>
  <c r="L18" i="2" s="1"/>
  <c r="S23" i="2" a="1"/>
  <c r="S23" i="2" s="1"/>
  <c r="P24" i="2" a="1"/>
  <c r="P24" i="2" s="1"/>
  <c r="N25" i="2" a="1"/>
  <c r="N25" i="2" s="1"/>
  <c r="M26" i="2" a="1"/>
  <c r="M26" i="2" s="1"/>
  <c r="S31" i="2" a="1"/>
  <c r="S31" i="2" s="1"/>
  <c r="N3" i="2" a="1"/>
  <c r="N3" i="2" s="1"/>
  <c r="R5" i="2" a="1"/>
  <c r="R5" i="2" s="1"/>
  <c r="Q6" i="2" a="1"/>
  <c r="Q6" i="2" s="1"/>
  <c r="P7" i="2" a="1"/>
  <c r="P7" i="2" s="1"/>
  <c r="O8" i="2" a="1"/>
  <c r="O8" i="2" s="1"/>
  <c r="M9" i="2" a="1"/>
  <c r="M9" i="2" s="1"/>
  <c r="S14" i="2" a="1"/>
  <c r="S14" i="2" s="1"/>
  <c r="R15" i="2" a="1"/>
  <c r="R15" i="2" s="1"/>
  <c r="P16" i="2" a="1"/>
  <c r="P16" i="2" s="1"/>
  <c r="N17" i="2" a="1"/>
  <c r="N17" i="2" s="1"/>
  <c r="M18" i="2" a="1"/>
  <c r="M18" i="2" s="1"/>
  <c r="Q24" i="2" a="1"/>
  <c r="Q24" i="2" s="1"/>
  <c r="O25" i="2" a="1"/>
  <c r="O25" i="2" s="1"/>
  <c r="M3" i="2" a="1"/>
  <c r="M3" i="2" s="1"/>
  <c r="T4" i="2" a="1"/>
  <c r="T4" i="2" s="1"/>
  <c r="AA10" i="2" a="1"/>
  <c r="AA10" i="2" s="1"/>
  <c r="X11" i="2" a="1"/>
  <c r="X11" i="2" s="1"/>
  <c r="W12" i="2" a="1"/>
  <c r="W12" i="2" s="1"/>
  <c r="U13" i="2" a="1"/>
  <c r="U13" i="2" s="1"/>
  <c r="T14" i="2" a="1"/>
  <c r="T14" i="2" s="1"/>
  <c r="Y19" i="2" a="1"/>
  <c r="Y19" i="2" s="1"/>
  <c r="X20" i="2" a="1"/>
  <c r="X20" i="2" s="1"/>
  <c r="W21" i="2" a="1"/>
  <c r="W21" i="2" s="1"/>
  <c r="V22" i="2" a="1"/>
  <c r="V22" i="2" s="1"/>
  <c r="U23" i="2" a="1"/>
  <c r="U23" i="2" s="1"/>
  <c r="AA27" i="2" a="1"/>
  <c r="AA27" i="2" s="1"/>
  <c r="Z28" i="2" a="1"/>
  <c r="Z28" i="2" s="1"/>
  <c r="Y29" i="2" a="1"/>
  <c r="Y29" i="2" s="1"/>
  <c r="W30" i="2" a="1"/>
  <c r="W30" i="2" s="1"/>
  <c r="U31" i="2" a="1"/>
  <c r="U31" i="2" s="1"/>
  <c r="U4" i="2" a="1"/>
  <c r="U4" i="2" s="1"/>
  <c r="T5" i="2" a="1"/>
  <c r="T5" i="2" s="1"/>
  <c r="Y11" i="2" a="1"/>
  <c r="Y11" i="2" s="1"/>
  <c r="X12" i="2" a="1"/>
  <c r="X12" i="2" s="1"/>
  <c r="V13" i="2" a="1"/>
  <c r="V13" i="2" s="1"/>
  <c r="U14" i="2" a="1"/>
  <c r="U14" i="2" s="1"/>
  <c r="T15" i="2" a="1"/>
  <c r="T15" i="2" s="1"/>
  <c r="Z19" i="2" a="1"/>
  <c r="Z19" i="2" s="1"/>
  <c r="Y20" i="2" a="1"/>
  <c r="Y20" i="2" s="1"/>
  <c r="X21" i="2" a="1"/>
  <c r="X21" i="2" s="1"/>
  <c r="W22" i="2" a="1"/>
  <c r="W22" i="2" s="1"/>
  <c r="V23" i="2" a="1"/>
  <c r="V23" i="2" s="1"/>
  <c r="AA28" i="2" a="1"/>
  <c r="AA28" i="2" s="1"/>
  <c r="Z29" i="2" a="1"/>
  <c r="Z29" i="2" s="1"/>
  <c r="X30" i="2" a="1"/>
  <c r="X30" i="2" s="1"/>
  <c r="V31" i="2" a="1"/>
  <c r="V31" i="2" s="1"/>
  <c r="V4" i="2" a="1"/>
  <c r="V4" i="2" s="1"/>
  <c r="U5" i="2" a="1"/>
  <c r="U5" i="2" s="1"/>
  <c r="T6" i="2" a="1"/>
  <c r="T6" i="2" s="1"/>
  <c r="Z11" i="2" a="1"/>
  <c r="Z11" i="2" s="1"/>
  <c r="Y12" i="2" a="1"/>
  <c r="Y12" i="2" s="1"/>
  <c r="W13" i="2" a="1"/>
  <c r="W13" i="2" s="1"/>
  <c r="V14" i="2" a="1"/>
  <c r="V14" i="2" s="1"/>
  <c r="U15" i="2" a="1"/>
  <c r="U15" i="2" s="1"/>
  <c r="AA19" i="2" a="1"/>
  <c r="AA19" i="2" s="1"/>
  <c r="Z20" i="2" a="1"/>
  <c r="Z20" i="2" s="1"/>
  <c r="Y21" i="2" a="1"/>
  <c r="Y21" i="2" s="1"/>
  <c r="X22" i="2" a="1"/>
  <c r="X22" i="2" s="1"/>
  <c r="W23" i="2" a="1"/>
  <c r="W23" i="2" s="1"/>
  <c r="T24" i="2" a="1"/>
  <c r="T24" i="2" s="1"/>
  <c r="Y30" i="2" a="1"/>
  <c r="Y30" i="2" s="1"/>
  <c r="W31" i="2" a="1"/>
  <c r="W31" i="2" s="1"/>
  <c r="W4" i="2" a="1"/>
  <c r="W4" i="2" s="1"/>
  <c r="V5" i="2" a="1"/>
  <c r="V5" i="2" s="1"/>
  <c r="U6" i="2" a="1"/>
  <c r="U6" i="2" s="1"/>
  <c r="T7" i="2" a="1"/>
  <c r="T7" i="2" s="1"/>
  <c r="AA11" i="2" a="1"/>
  <c r="AA11" i="2" s="1"/>
  <c r="Z12" i="2" a="1"/>
  <c r="Z12" i="2" s="1"/>
  <c r="X13" i="2" a="1"/>
  <c r="X13" i="2" s="1"/>
  <c r="W14" i="2" a="1"/>
  <c r="W14" i="2" s="1"/>
  <c r="V15" i="2" a="1"/>
  <c r="V15" i="2" s="1"/>
  <c r="T16" i="2" a="1"/>
  <c r="T16" i="2" s="1"/>
  <c r="AA20" i="2" a="1"/>
  <c r="AA20" i="2" s="1"/>
  <c r="Z21" i="2" a="1"/>
  <c r="Z21" i="2" s="1"/>
  <c r="Y22" i="2" a="1"/>
  <c r="Y22" i="2" s="1"/>
  <c r="X23" i="2" a="1"/>
  <c r="X23" i="2" s="1"/>
  <c r="U24" i="2" a="1"/>
  <c r="U24" i="2" s="1"/>
  <c r="AA29" i="2" a="1"/>
  <c r="AA29" i="2" s="1"/>
  <c r="Z30" i="2" a="1"/>
  <c r="Z30" i="2" s="1"/>
  <c r="X31" i="2" a="1"/>
  <c r="X31" i="2" s="1"/>
  <c r="X4" i="2" a="1"/>
  <c r="X4" i="2" s="1"/>
  <c r="W5" i="2" a="1"/>
  <c r="W5" i="2" s="1"/>
  <c r="V6" i="2" a="1"/>
  <c r="V6" i="2" s="1"/>
  <c r="U7" i="2" a="1"/>
  <c r="U7" i="2" s="1"/>
  <c r="T8" i="2" a="1"/>
  <c r="T8" i="2" s="1"/>
  <c r="AA12" i="2" a="1"/>
  <c r="AA12" i="2" s="1"/>
  <c r="Y13" i="2" a="1"/>
  <c r="Y13" i="2" s="1"/>
  <c r="X14" i="2" a="1"/>
  <c r="X14" i="2" s="1"/>
  <c r="W15" i="2" a="1"/>
  <c r="W15" i="2" s="1"/>
  <c r="U16" i="2" a="1"/>
  <c r="U16" i="2" s="1"/>
  <c r="AA21" i="2" a="1"/>
  <c r="AA21" i="2" s="1"/>
  <c r="Z22" i="2" a="1"/>
  <c r="Z22" i="2" s="1"/>
  <c r="V24" i="2" a="1"/>
  <c r="V24" i="2" s="1"/>
  <c r="T25" i="2" a="1"/>
  <c r="T25" i="2" s="1"/>
  <c r="AA30" i="2" a="1"/>
  <c r="AA30" i="2" s="1"/>
  <c r="Y4" i="2" a="1"/>
  <c r="Y4" i="2" s="1"/>
  <c r="X5" i="2" a="1"/>
  <c r="X5" i="2" s="1"/>
  <c r="W6" i="2" a="1"/>
  <c r="W6" i="2" s="1"/>
  <c r="V7" i="2" a="1"/>
  <c r="V7" i="2" s="1"/>
  <c r="U8" i="2" a="1"/>
  <c r="U8" i="2" s="1"/>
  <c r="Z13" i="2" a="1"/>
  <c r="Z13" i="2" s="1"/>
  <c r="Y14" i="2" a="1"/>
  <c r="Y14" i="2" s="1"/>
  <c r="X15" i="2" a="1"/>
  <c r="X15" i="2" s="1"/>
  <c r="V16" i="2" a="1"/>
  <c r="V16" i="2" s="1"/>
  <c r="T17" i="2" a="1"/>
  <c r="T17" i="2" s="1"/>
  <c r="AA22" i="2" a="1"/>
  <c r="AA22" i="2" s="1"/>
  <c r="Y23" i="2" a="1"/>
  <c r="Y23" i="2" s="1"/>
  <c r="W24" i="2" a="1"/>
  <c r="W24" i="2" s="1"/>
  <c r="U25" i="2" a="1"/>
  <c r="U25" i="2" s="1"/>
  <c r="Y31" i="2" a="1"/>
  <c r="Y31" i="2" s="1"/>
  <c r="Z4" i="2" a="1"/>
  <c r="Z4" i="2" s="1"/>
  <c r="Y5" i="2" a="1"/>
  <c r="Y5" i="2" s="1"/>
  <c r="X6" i="2" a="1"/>
  <c r="X6" i="2" s="1"/>
  <c r="W7" i="2" a="1"/>
  <c r="W7" i="2" s="1"/>
  <c r="V8" i="2" a="1"/>
  <c r="V8" i="2" s="1"/>
  <c r="AA13" i="2" a="1"/>
  <c r="AA13" i="2" s="1"/>
  <c r="Z14" i="2" a="1"/>
  <c r="Z14" i="2" s="1"/>
  <c r="Y15" i="2" a="1"/>
  <c r="Y15" i="2" s="1"/>
  <c r="W16" i="2" a="1"/>
  <c r="W16" i="2" s="1"/>
  <c r="U17" i="2" a="1"/>
  <c r="U17" i="2" s="1"/>
  <c r="Z23" i="2" a="1"/>
  <c r="Z23" i="2" s="1"/>
  <c r="V25" i="2" a="1"/>
  <c r="V25" i="2" s="1"/>
  <c r="T26" i="2" a="1"/>
  <c r="T26" i="2" s="1"/>
  <c r="Z31" i="2" a="1"/>
  <c r="Z31" i="2" s="1"/>
  <c r="T3" i="2" a="1"/>
  <c r="T3" i="2" s="1"/>
  <c r="AA4" i="2" a="1"/>
  <c r="AA4" i="2" s="1"/>
  <c r="Z5" i="2" a="1"/>
  <c r="Z5" i="2" s="1"/>
  <c r="Y6" i="2" a="1"/>
  <c r="Y6" i="2" s="1"/>
  <c r="X7" i="2" a="1"/>
  <c r="X7" i="2" s="1"/>
  <c r="W8" i="2" a="1"/>
  <c r="W8" i="2" s="1"/>
  <c r="T9" i="2" a="1"/>
  <c r="T9" i="2" s="1"/>
  <c r="AA14" i="2" a="1"/>
  <c r="AA14" i="2" s="1"/>
  <c r="Z15" i="2" a="1"/>
  <c r="Z15" i="2" s="1"/>
  <c r="V17" i="2" a="1"/>
  <c r="V17" i="2" s="1"/>
  <c r="T18" i="2" a="1"/>
  <c r="T18" i="2" s="1"/>
  <c r="AA23" i="2" a="1"/>
  <c r="AA23" i="2" s="1"/>
  <c r="X24" i="2" a="1"/>
  <c r="X24" i="2" s="1"/>
  <c r="W25" i="2" a="1"/>
  <c r="W25" i="2" s="1"/>
  <c r="U26" i="2" a="1"/>
  <c r="U26" i="2" s="1"/>
  <c r="AA31" i="2" a="1"/>
  <c r="AA31" i="2" s="1"/>
  <c r="U3" i="2" a="1"/>
  <c r="U3" i="2" s="1"/>
  <c r="AA5" i="2" a="1"/>
  <c r="AA5" i="2" s="1"/>
  <c r="Z6" i="2" a="1"/>
  <c r="Z6" i="2" s="1"/>
  <c r="Y7" i="2" a="1"/>
  <c r="Y7" i="2" s="1"/>
  <c r="U9" i="2" a="1"/>
  <c r="U9" i="2" s="1"/>
  <c r="T10" i="2" a="1"/>
  <c r="T10" i="2" s="1"/>
  <c r="AA15" i="2" a="1"/>
  <c r="AA15" i="2" s="1"/>
  <c r="X16" i="2" a="1"/>
  <c r="X16" i="2" s="1"/>
  <c r="W17" i="2" a="1"/>
  <c r="W17" i="2" s="1"/>
  <c r="U18" i="2" a="1"/>
  <c r="U18" i="2" s="1"/>
  <c r="Y24" i="2" a="1"/>
  <c r="Y24" i="2" s="1"/>
  <c r="X25" i="2" a="1"/>
  <c r="X25" i="2" s="1"/>
  <c r="V3" i="2" a="1"/>
  <c r="V3" i="2" s="1"/>
  <c r="AA6" i="2" a="1"/>
  <c r="AA6" i="2" s="1"/>
  <c r="Z7" i="2" a="1"/>
  <c r="Z7" i="2" s="1"/>
  <c r="X8" i="2" a="1"/>
  <c r="X8" i="2" s="1"/>
  <c r="V9" i="2" a="1"/>
  <c r="V9" i="2" s="1"/>
  <c r="U10" i="2" a="1"/>
  <c r="U10" i="2" s="1"/>
  <c r="Y16" i="2" a="1"/>
  <c r="Y16" i="2" s="1"/>
  <c r="X17" i="2" a="1"/>
  <c r="X17" i="2" s="1"/>
  <c r="Z24" i="2" a="1"/>
  <c r="Z24" i="2" s="1"/>
  <c r="Y25" i="2" a="1"/>
  <c r="Y25" i="2" s="1"/>
  <c r="V26" i="2" a="1"/>
  <c r="V26" i="2" s="1"/>
  <c r="T27" i="2" a="1"/>
  <c r="T27" i="2" s="1"/>
  <c r="W3" i="2" a="1"/>
  <c r="W3" i="2" s="1"/>
  <c r="AA7" i="2" a="1"/>
  <c r="AA7" i="2" s="1"/>
  <c r="Y8" i="2" a="1"/>
  <c r="Y8" i="2" s="1"/>
  <c r="W9" i="2" a="1"/>
  <c r="W9" i="2" s="1"/>
  <c r="Z16" i="2" a="1"/>
  <c r="Z16" i="2" s="1"/>
  <c r="Y17" i="2" a="1"/>
  <c r="Y17" i="2" s="1"/>
  <c r="V18" i="2" a="1"/>
  <c r="V18" i="2" s="1"/>
  <c r="T19" i="2" a="1"/>
  <c r="T19" i="2" s="1"/>
  <c r="AA24" i="2" a="1"/>
  <c r="AA24" i="2" s="1"/>
  <c r="Z25" i="2" a="1"/>
  <c r="Z25" i="2" s="1"/>
  <c r="W26" i="2" a="1"/>
  <c r="W26" i="2" s="1"/>
  <c r="U27" i="2" a="1"/>
  <c r="U27" i="2" s="1"/>
  <c r="T28" i="2" a="1"/>
  <c r="T28" i="2" s="1"/>
  <c r="X3" i="2" a="1"/>
  <c r="X3" i="2" s="1"/>
  <c r="Z8" i="2" a="1"/>
  <c r="Z8" i="2" s="1"/>
  <c r="X9" i="2" a="1"/>
  <c r="X9" i="2" s="1"/>
  <c r="V10" i="2" a="1"/>
  <c r="V10" i="2" s="1"/>
  <c r="T11" i="2" a="1"/>
  <c r="T11" i="2" s="1"/>
  <c r="AA16" i="2" a="1"/>
  <c r="AA16" i="2" s="1"/>
  <c r="Z17" i="2" a="1"/>
  <c r="Z17" i="2" s="1"/>
  <c r="W18" i="2" a="1"/>
  <c r="W18" i="2" s="1"/>
  <c r="AA25" i="2" a="1"/>
  <c r="AA25" i="2" s="1"/>
  <c r="X26" i="2" a="1"/>
  <c r="X26" i="2" s="1"/>
  <c r="V27" i="2" a="1"/>
  <c r="V27" i="2" s="1"/>
  <c r="U28" i="2" a="1"/>
  <c r="U28" i="2" s="1"/>
  <c r="T29" i="2" a="1"/>
  <c r="T29" i="2" s="1"/>
  <c r="Y3" i="2" a="1"/>
  <c r="Y3" i="2" s="1"/>
  <c r="AA8" i="2" a="1"/>
  <c r="AA8" i="2" s="1"/>
  <c r="Y9" i="2" a="1"/>
  <c r="Y9" i="2" s="1"/>
  <c r="W10" i="2" a="1"/>
  <c r="W10" i="2" s="1"/>
  <c r="AA17" i="2" a="1"/>
  <c r="AA17" i="2" s="1"/>
  <c r="X18" i="2" a="1"/>
  <c r="X18" i="2" s="1"/>
  <c r="U19" i="2" a="1"/>
  <c r="U19" i="2" s="1"/>
  <c r="T20" i="2" a="1"/>
  <c r="T20" i="2" s="1"/>
  <c r="Y26" i="2" a="1"/>
  <c r="Y26" i="2" s="1"/>
  <c r="W27" i="2" a="1"/>
  <c r="W27" i="2" s="1"/>
  <c r="V28" i="2" a="1"/>
  <c r="V28" i="2" s="1"/>
  <c r="U29" i="2" a="1"/>
  <c r="U29" i="2" s="1"/>
  <c r="Z3" i="2" a="1"/>
  <c r="Z3" i="2" s="1"/>
  <c r="Z9" i="2" a="1"/>
  <c r="Z9" i="2" s="1"/>
  <c r="X10" i="2" a="1"/>
  <c r="X10" i="2" s="1"/>
  <c r="U11" i="2" a="1"/>
  <c r="U11" i="2" s="1"/>
  <c r="T12" i="2" a="1"/>
  <c r="T12" i="2" s="1"/>
  <c r="Y18" i="2" a="1"/>
  <c r="Y18" i="2" s="1"/>
  <c r="V19" i="2" a="1"/>
  <c r="V19" i="2" s="1"/>
  <c r="U20" i="2" a="1"/>
  <c r="U20" i="2" s="1"/>
  <c r="T21" i="2" a="1"/>
  <c r="T21" i="2" s="1"/>
  <c r="Z26" i="2" a="1"/>
  <c r="Z26" i="2" s="1"/>
  <c r="X27" i="2" a="1"/>
  <c r="X27" i="2" s="1"/>
  <c r="W28" i="2" a="1"/>
  <c r="W28" i="2" s="1"/>
  <c r="V29" i="2" a="1"/>
  <c r="V29" i="2" s="1"/>
  <c r="T30" i="2" a="1"/>
  <c r="T30" i="2" s="1"/>
  <c r="AA3" i="2" a="1"/>
  <c r="AA3" i="2" s="1"/>
  <c r="AA9" i="2" a="1"/>
  <c r="AA9" i="2" s="1"/>
  <c r="Y10" i="2" a="1"/>
  <c r="Y10" i="2" s="1"/>
  <c r="V11" i="2" a="1"/>
  <c r="V11" i="2" s="1"/>
  <c r="U12" i="2" a="1"/>
  <c r="U12" i="2" s="1"/>
  <c r="Z18" i="2" a="1"/>
  <c r="Z18" i="2" s="1"/>
  <c r="W19" i="2" a="1"/>
  <c r="W19" i="2" s="1"/>
  <c r="V20" i="2" a="1"/>
  <c r="V20" i="2" s="1"/>
  <c r="U21" i="2" a="1"/>
  <c r="U21" i="2" s="1"/>
  <c r="T22" i="2" a="1"/>
  <c r="T22" i="2" s="1"/>
  <c r="AA26" i="2" a="1"/>
  <c r="AA26" i="2" s="1"/>
  <c r="Y27" i="2" a="1"/>
  <c r="Y27" i="2" s="1"/>
  <c r="X28" i="2" a="1"/>
  <c r="X28" i="2" s="1"/>
  <c r="W29" i="2" a="1"/>
  <c r="W29" i="2" s="1"/>
  <c r="U30" i="2" a="1"/>
  <c r="U30" i="2" s="1"/>
  <c r="Z10" i="2" a="1"/>
  <c r="Z10" i="2" s="1"/>
  <c r="W11" i="2" a="1"/>
  <c r="W11" i="2" s="1"/>
  <c r="V12" i="2" a="1"/>
  <c r="V12" i="2" s="1"/>
  <c r="T13" i="2" a="1"/>
  <c r="T13" i="2" s="1"/>
  <c r="AA18" i="2" a="1"/>
  <c r="AA18" i="2" s="1"/>
  <c r="X19" i="2" a="1"/>
  <c r="X19" i="2" s="1"/>
  <c r="W20" i="2" a="1"/>
  <c r="W20" i="2" s="1"/>
  <c r="V21" i="2" a="1"/>
  <c r="V21" i="2" s="1"/>
  <c r="U22" i="2" a="1"/>
  <c r="U22" i="2" s="1"/>
  <c r="T23" i="2" a="1"/>
  <c r="T23" i="2" s="1"/>
  <c r="Z27" i="2" a="1"/>
  <c r="Z27" i="2" s="1"/>
  <c r="Y28" i="2" a="1"/>
  <c r="Y28" i="2" s="1"/>
  <c r="X29" i="2" a="1"/>
  <c r="X29" i="2" s="1"/>
  <c r="V30" i="2" a="1"/>
  <c r="V30" i="2" s="1"/>
  <c r="T31" i="2" a="1"/>
  <c r="T31" i="2" s="1"/>
  <c r="AJ26" i="17"/>
  <c r="BW26" i="2" a="1"/>
  <c r="BW26" i="2" s="1"/>
  <c r="Q9" i="16"/>
  <c r="AJ4" i="17"/>
  <c r="AK4" i="17" s="1"/>
  <c r="AN10" i="17"/>
  <c r="AJ13" i="17"/>
  <c r="AK13" i="17" s="1"/>
  <c r="AJ28" i="17"/>
  <c r="AJ9" i="17"/>
  <c r="AK9" i="17" s="1"/>
  <c r="AJ32" i="17"/>
  <c r="AK32" i="17" s="1"/>
  <c r="AJ40" i="17"/>
  <c r="AJ31" i="17"/>
  <c r="AK31" i="17" s="1"/>
  <c r="AJ34" i="17"/>
  <c r="AK34" i="17" s="1"/>
  <c r="AQ34" i="17" s="1"/>
  <c r="AS34" i="17" s="1"/>
  <c r="AJ24" i="17"/>
  <c r="AN3" i="17"/>
  <c r="AN9" i="17"/>
  <c r="AJ36" i="17"/>
  <c r="AJ23" i="17"/>
  <c r="AJ8" i="17"/>
  <c r="AK8" i="17" s="1"/>
  <c r="AJ3" i="17"/>
  <c r="AJ5" i="17"/>
  <c r="AK5" i="17" s="1"/>
  <c r="AN8" i="17"/>
  <c r="AJ38" i="17"/>
  <c r="AJ7" i="17"/>
  <c r="AK7" i="17" s="1"/>
  <c r="AJ15" i="17"/>
  <c r="AK15" i="17" s="1"/>
  <c r="AJ19" i="17"/>
  <c r="AK19" i="17" s="1"/>
  <c r="AJ11" i="17"/>
  <c r="AK11" i="17" s="1"/>
  <c r="AJ6" i="17"/>
  <c r="AK6" i="17" s="1"/>
  <c r="AN11" i="17"/>
  <c r="AN7" i="17"/>
  <c r="AN6" i="17"/>
  <c r="AN12" i="17"/>
  <c r="AN5" i="17"/>
  <c r="AN4" i="17"/>
  <c r="AN15" i="17"/>
  <c r="AN14" i="17"/>
  <c r="G9" i="16"/>
  <c r="BP21" i="2" a="1"/>
  <c r="BP21" i="2" s="1"/>
  <c r="CA21" i="2" a="1"/>
  <c r="CA21" i="2" s="1"/>
  <c r="CB25" i="2" a="1"/>
  <c r="CB25" i="2" s="1"/>
  <c r="BZ31" i="2" a="1"/>
  <c r="BZ31" i="2" s="1"/>
  <c r="BX27" i="2" a="1"/>
  <c r="BX27" i="2" s="1"/>
  <c r="BX21" i="2" a="1"/>
  <c r="BX21" i="2" s="1"/>
  <c r="BX29" i="2" a="1"/>
  <c r="BX29" i="2" s="1"/>
  <c r="BR24" i="2" a="1"/>
  <c r="BR24" i="2" s="1"/>
  <c r="BX23" i="2" a="1"/>
  <c r="BX23" i="2" s="1"/>
  <c r="CB31" i="2" a="1"/>
  <c r="CB31" i="2" s="1"/>
  <c r="BX20" i="2" a="1"/>
  <c r="BX20" i="2" s="1"/>
  <c r="CA24" i="2" a="1"/>
  <c r="CA24" i="2" s="1"/>
  <c r="BZ21" i="2" a="1"/>
  <c r="BZ21" i="2" s="1"/>
  <c r="CC23" i="2" a="1"/>
  <c r="CC23" i="2" s="1"/>
  <c r="CC28" i="2" a="1"/>
  <c r="CC28" i="2" s="1"/>
  <c r="CB27" i="2" a="1"/>
  <c r="CB27" i="2" s="1"/>
  <c r="BY25" i="2" a="1"/>
  <c r="BY25" i="2" s="1"/>
  <c r="BS21" i="2" a="1"/>
  <c r="BS21" i="2" s="1"/>
  <c r="BP19" i="2" a="1"/>
  <c r="BP19" i="2" s="1"/>
  <c r="BS24" i="2" a="1"/>
  <c r="BS24" i="2" s="1"/>
  <c r="BP28" i="2" a="1"/>
  <c r="BP28" i="2" s="1"/>
  <c r="BS25" i="2" a="1"/>
  <c r="BS25" i="2" s="1"/>
  <c r="BQ26" i="2" a="1"/>
  <c r="BQ26" i="2" s="1"/>
  <c r="BS27" i="2" a="1"/>
  <c r="BS27" i="2" s="1"/>
  <c r="BT31" i="2" a="1"/>
  <c r="BT31" i="2" s="1"/>
  <c r="BP15" i="2" a="1"/>
  <c r="BP15" i="2" s="1"/>
  <c r="BP17" i="2" a="1"/>
  <c r="BP17" i="2" s="1"/>
  <c r="BQ30" i="2" a="1"/>
  <c r="BQ30" i="2" s="1"/>
  <c r="BQ29" i="2" a="1"/>
  <c r="BQ29" i="2" s="1"/>
  <c r="BR28" i="2" a="1"/>
  <c r="BR28" i="2" s="1"/>
  <c r="BU26" i="2" a="1"/>
  <c r="BU26" i="2" s="1"/>
  <c r="BQ27" i="2" a="1"/>
  <c r="BQ27" i="2" s="1"/>
  <c r="BU28" i="2" a="1"/>
  <c r="BU28" i="2" s="1"/>
  <c r="BU21" i="2" a="1"/>
  <c r="BU21" i="2" s="1"/>
  <c r="CB21" i="2" a="1"/>
  <c r="CB21" i="2" s="1"/>
  <c r="BR22" i="2" a="1"/>
  <c r="BR22" i="2" s="1"/>
  <c r="BP22" i="2" a="1"/>
  <c r="BP22" i="2" s="1"/>
  <c r="BQ24" i="2" a="1"/>
  <c r="BQ24" i="2" s="1"/>
  <c r="BS28" i="2" a="1"/>
  <c r="BS28" i="2" s="1"/>
  <c r="BP24" i="2" a="1"/>
  <c r="BP24" i="2" s="1"/>
  <c r="CC26" i="2" a="1"/>
  <c r="CC26" i="2" s="1"/>
  <c r="BX22" i="2" a="1"/>
  <c r="BX22" i="2" s="1"/>
  <c r="BZ29" i="2" a="1"/>
  <c r="BZ29" i="2" s="1"/>
  <c r="BX16" i="2" a="1"/>
  <c r="BX16" i="2" s="1"/>
  <c r="CC31" i="2" a="1"/>
  <c r="CC31" i="2" s="1"/>
  <c r="BZ23" i="2" a="1"/>
  <c r="BZ23" i="2" s="1"/>
  <c r="BX24" i="2" a="1"/>
  <c r="BX24" i="2" s="1"/>
  <c r="BP29" i="2" a="1"/>
  <c r="BP29" i="2" s="1"/>
  <c r="BU25" i="2" a="1"/>
  <c r="BU25" i="2" s="1"/>
  <c r="BR29" i="2" a="1"/>
  <c r="BR29" i="2" s="1"/>
  <c r="BT26" i="2" a="1"/>
  <c r="BT26" i="2" s="1"/>
  <c r="CA22" i="2" a="1"/>
  <c r="CA22" i="2" s="1"/>
  <c r="CB24" i="2" a="1"/>
  <c r="CB24" i="2" s="1"/>
  <c r="BY22" i="2" a="1"/>
  <c r="BY22" i="2" s="1"/>
  <c r="CC30" i="2" a="1"/>
  <c r="CC30" i="2" s="1"/>
  <c r="BP27" i="2" a="1"/>
  <c r="BP27" i="2" s="1"/>
  <c r="BT21" i="2" a="1"/>
  <c r="BT21" i="2" s="1"/>
  <c r="BS26" i="2" a="1"/>
  <c r="BS26" i="2" s="1"/>
  <c r="BU27" i="2" a="1"/>
  <c r="BU27" i="2" s="1"/>
  <c r="BQ25" i="2" a="1"/>
  <c r="BQ25" i="2" s="1"/>
  <c r="CB23" i="2" a="1"/>
  <c r="CB23" i="2" s="1"/>
  <c r="BY27" i="2" a="1"/>
  <c r="BY27" i="2" s="1"/>
  <c r="CA25" i="2" a="1"/>
  <c r="CA25" i="2" s="1"/>
  <c r="BY23" i="2" a="1"/>
  <c r="BY23" i="2" s="1"/>
  <c r="BT27" i="2" a="1"/>
  <c r="BT27" i="2" s="1"/>
  <c r="BZ24" i="2" a="1"/>
  <c r="BZ24" i="2" s="1"/>
  <c r="BX19" i="2" a="1"/>
  <c r="BX19" i="2" s="1"/>
  <c r="CA28" i="2" a="1"/>
  <c r="CA28" i="2" s="1"/>
  <c r="BX30" i="2" a="1"/>
  <c r="BX30" i="2" s="1"/>
  <c r="CB22" i="2" a="1"/>
  <c r="CB22" i="2" s="1"/>
  <c r="BU23" i="2" a="1"/>
  <c r="BU23" i="2" s="1"/>
  <c r="BR31" i="2" a="1"/>
  <c r="BR31" i="2" s="1"/>
  <c r="BR23" i="2" a="1"/>
  <c r="BR23" i="2" s="1"/>
  <c r="BS31" i="2" a="1"/>
  <c r="BS31" i="2" s="1"/>
  <c r="BP23" i="2" a="1"/>
  <c r="BP23" i="2" s="1"/>
  <c r="BU31" i="2" a="1"/>
  <c r="BU31" i="2" s="1"/>
  <c r="BP25" i="2" a="1"/>
  <c r="BP25" i="2" s="1"/>
  <c r="BR21" i="2" a="1"/>
  <c r="BR21" i="2" s="1"/>
  <c r="CC27" i="2" a="1"/>
  <c r="CC27" i="2" s="1"/>
  <c r="BY30" i="2" a="1"/>
  <c r="BY30" i="2" s="1"/>
  <c r="BZ28" i="2" a="1"/>
  <c r="BZ28" i="2" s="1"/>
  <c r="BX17" i="2" a="1"/>
  <c r="BX17" i="2" s="1"/>
  <c r="BZ26" i="2" a="1"/>
  <c r="BZ26" i="2" s="1"/>
  <c r="BT25" i="2" a="1"/>
  <c r="BT25" i="2" s="1"/>
  <c r="BT30" i="2" a="1"/>
  <c r="BT30" i="2" s="1"/>
  <c r="BP30" i="2" a="1"/>
  <c r="BP30" i="2" s="1"/>
  <c r="BP31" i="2" a="1"/>
  <c r="BP31" i="2" s="1"/>
  <c r="CC21" i="2" a="1"/>
  <c r="CC21" i="2" s="1"/>
  <c r="CA23" i="2" a="1"/>
  <c r="CA23" i="2" s="1"/>
  <c r="BU29" i="2" a="1"/>
  <c r="BU29" i="2" s="1"/>
  <c r="BU24" i="2" a="1"/>
  <c r="BU24" i="2" s="1"/>
  <c r="BR26" i="2" a="1"/>
  <c r="BR26" i="2" s="1"/>
  <c r="BQ21" i="2" a="1"/>
  <c r="BQ21" i="2" s="1"/>
  <c r="BS29" i="2" a="1"/>
  <c r="BS29" i="2" s="1"/>
  <c r="CA26" i="2" a="1"/>
  <c r="CA26" i="2" s="1"/>
  <c r="BY24" i="2" a="1"/>
  <c r="BY24" i="2" s="1"/>
  <c r="CB29" i="2" a="1"/>
  <c r="CB29" i="2" s="1"/>
  <c r="BS30" i="2" a="1"/>
  <c r="BS30" i="2" s="1"/>
  <c r="BT22" i="2" a="1"/>
  <c r="BT22" i="2" s="1"/>
  <c r="BQ31" i="2" a="1"/>
  <c r="BQ31" i="2" s="1"/>
  <c r="BX26" i="2" a="1"/>
  <c r="BX26" i="2" s="1"/>
  <c r="BX18" i="2" a="1"/>
  <c r="BX18" i="2" s="1"/>
  <c r="CB26" i="2" a="1"/>
  <c r="CB26" i="2" s="1"/>
  <c r="BQ28" i="2" a="1"/>
  <c r="BQ28" i="2" s="1"/>
  <c r="BT23" i="2" a="1"/>
  <c r="BT23" i="2" s="1"/>
  <c r="BR30" i="2" a="1"/>
  <c r="BR30" i="2" s="1"/>
  <c r="BR25" i="2" a="1"/>
  <c r="BR25" i="2" s="1"/>
  <c r="CA27" i="2" a="1"/>
  <c r="CA27" i="2" s="1"/>
  <c r="BX15" i="2" a="1"/>
  <c r="BX15" i="2" s="1"/>
  <c r="BZ22" i="2" a="1"/>
  <c r="BZ22" i="2" s="1"/>
  <c r="BX28" i="2" a="1"/>
  <c r="BX28" i="2" s="1"/>
  <c r="BZ25" i="2" a="1"/>
  <c r="BZ25" i="2" s="1"/>
  <c r="BR27" i="2" a="1"/>
  <c r="BR27" i="2" s="1"/>
  <c r="BP26" i="2" a="1"/>
  <c r="BP26" i="2" s="1"/>
  <c r="BP16" i="2" a="1"/>
  <c r="BP16" i="2" s="1"/>
  <c r="BU30" i="2" a="1"/>
  <c r="BU30" i="2" s="1"/>
  <c r="BT28" i="2" a="1"/>
  <c r="BT28" i="2" s="1"/>
  <c r="CB28" i="2" a="1"/>
  <c r="CB28" i="2" s="1"/>
  <c r="CA30" i="2" a="1"/>
  <c r="CA30" i="2" s="1"/>
  <c r="CC29" i="2" a="1"/>
  <c r="CC29" i="2" s="1"/>
  <c r="BY31" i="2" a="1"/>
  <c r="BY31" i="2" s="1"/>
  <c r="BS23" i="2" a="1"/>
  <c r="BS23" i="2" s="1"/>
  <c r="BP18" i="2" a="1"/>
  <c r="BP18" i="2" s="1"/>
  <c r="BQ23" i="2" a="1"/>
  <c r="BQ23" i="2" s="1"/>
  <c r="BQ22" i="2" a="1"/>
  <c r="BQ22" i="2" s="1"/>
  <c r="BT29" i="2" a="1"/>
  <c r="BT29" i="2" s="1"/>
  <c r="BZ30" i="2" a="1"/>
  <c r="BZ30" i="2" s="1"/>
  <c r="BX31" i="2" a="1"/>
  <c r="BX31" i="2" s="1"/>
  <c r="CC24" i="2" a="1"/>
  <c r="CC24" i="2" s="1"/>
  <c r="BY29" i="2" a="1"/>
  <c r="BY29" i="2" s="1"/>
  <c r="CC25" i="2" a="1"/>
  <c r="CC25" i="2" s="1"/>
  <c r="BY26" i="2" a="1"/>
  <c r="BY26" i="2" s="1"/>
  <c r="CA29" i="2" a="1"/>
  <c r="CA29" i="2" s="1"/>
  <c r="BS22" i="2" a="1"/>
  <c r="BS22" i="2" s="1"/>
  <c r="BT24" i="2" a="1"/>
  <c r="BT24" i="2" s="1"/>
  <c r="BP20" i="2" a="1"/>
  <c r="BP20" i="2" s="1"/>
  <c r="BU22" i="2" a="1"/>
  <c r="BU22" i="2" s="1"/>
  <c r="M9" i="16"/>
  <c r="O9" i="16"/>
  <c r="E9" i="16"/>
  <c r="E36" i="16"/>
  <c r="Q36" i="16"/>
  <c r="G36" i="16"/>
  <c r="M36" i="16"/>
  <c r="O36" i="16"/>
  <c r="V7" i="5"/>
  <c r="AP21" i="22" l="1"/>
  <c r="AP44" i="17"/>
  <c r="AP53" i="17"/>
  <c r="AP31" i="22"/>
  <c r="AP33" i="22"/>
  <c r="AP23" i="22"/>
  <c r="AP34" i="22"/>
  <c r="AP24" i="22"/>
  <c r="AK53" i="17"/>
  <c r="AQ53" i="17" s="1"/>
  <c r="AS53" i="17" s="1"/>
  <c r="AP18" i="22"/>
  <c r="AP8" i="22"/>
  <c r="AP13" i="22"/>
  <c r="AK21" i="22"/>
  <c r="AQ21" i="22" s="1"/>
  <c r="AS21" i="22" s="1"/>
  <c r="AK31" i="22"/>
  <c r="AQ31" i="22" s="1"/>
  <c r="AS31" i="22" s="1"/>
  <c r="AP11" i="22"/>
  <c r="AP4" i="22"/>
  <c r="AK4" i="22"/>
  <c r="AM4" i="22" s="1"/>
  <c r="AP6" i="22"/>
  <c r="AP3" i="22"/>
  <c r="AP39" i="22"/>
  <c r="AK39" i="22"/>
  <c r="AK35" i="22"/>
  <c r="AP35" i="22"/>
  <c r="AM18" i="22"/>
  <c r="AQ18" i="22"/>
  <c r="AS18" i="22" s="1"/>
  <c r="AK15" i="22"/>
  <c r="AP15" i="22"/>
  <c r="AK26" i="22"/>
  <c r="AP26" i="22"/>
  <c r="AK30" i="22"/>
  <c r="AP30" i="22"/>
  <c r="AP41" i="22"/>
  <c r="AK41" i="22"/>
  <c r="AK20" i="22"/>
  <c r="AP20" i="22"/>
  <c r="AK28" i="22"/>
  <c r="AP28" i="22"/>
  <c r="AP29" i="22"/>
  <c r="AK29" i="22"/>
  <c r="AQ36" i="22"/>
  <c r="AS36" i="22" s="1"/>
  <c r="AM36" i="22"/>
  <c r="AP43" i="22"/>
  <c r="AK43" i="22"/>
  <c r="AQ24" i="22"/>
  <c r="AS24" i="22" s="1"/>
  <c r="AM24" i="22"/>
  <c r="AQ13" i="22"/>
  <c r="AS13" i="22" s="1"/>
  <c r="AM13" i="22"/>
  <c r="AM33" i="22"/>
  <c r="AQ33" i="22"/>
  <c r="AS33" i="22" s="1"/>
  <c r="AP14" i="22"/>
  <c r="AK14" i="22"/>
  <c r="AK44" i="22"/>
  <c r="AP44" i="22"/>
  <c r="AQ16" i="22"/>
  <c r="AS16" i="22" s="1"/>
  <c r="AM16" i="22"/>
  <c r="AK46" i="22"/>
  <c r="AP46" i="22"/>
  <c r="AQ34" i="22"/>
  <c r="AS34" i="22" s="1"/>
  <c r="AM34" i="22"/>
  <c r="AP45" i="22"/>
  <c r="AK45" i="22"/>
  <c r="AQ11" i="22"/>
  <c r="AS11" i="22" s="1"/>
  <c r="AM11" i="22"/>
  <c r="AP40" i="22"/>
  <c r="AK40" i="22"/>
  <c r="AK10" i="22"/>
  <c r="AP10" i="22"/>
  <c r="AP19" i="22"/>
  <c r="AK19" i="22"/>
  <c r="AP5" i="22"/>
  <c r="AK5" i="22"/>
  <c r="AQ9" i="22"/>
  <c r="AS9" i="22" s="1"/>
  <c r="AM9" i="22"/>
  <c r="AQ8" i="22"/>
  <c r="AS8" i="22" s="1"/>
  <c r="AM8" i="22"/>
  <c r="AQ6" i="22"/>
  <c r="AS6" i="22" s="1"/>
  <c r="AM6" i="22"/>
  <c r="AP25" i="22"/>
  <c r="AK25" i="22"/>
  <c r="AQ3" i="22"/>
  <c r="AS3" i="22" s="1"/>
  <c r="AM3" i="22"/>
  <c r="AM23" i="22"/>
  <c r="AQ23" i="22"/>
  <c r="AS23" i="22" s="1"/>
  <c r="AP38" i="22"/>
  <c r="AK38" i="22"/>
  <c r="AP48" i="17"/>
  <c r="AP30" i="17"/>
  <c r="AK48" i="17"/>
  <c r="AQ48" i="17" s="1"/>
  <c r="AS48" i="17" s="1"/>
  <c r="AK44" i="17"/>
  <c r="AQ44" i="17" s="1"/>
  <c r="AS44" i="17" s="1"/>
  <c r="AP55" i="17"/>
  <c r="AM33" i="17"/>
  <c r="AP49" i="17"/>
  <c r="AP37" i="17"/>
  <c r="AP20" i="17"/>
  <c r="AP61" i="17"/>
  <c r="AP45" i="17"/>
  <c r="AP50" i="17"/>
  <c r="AP29" i="17"/>
  <c r="AP35" i="17"/>
  <c r="AP60" i="17"/>
  <c r="AP25" i="17"/>
  <c r="AQ49" i="17"/>
  <c r="AS49" i="17" s="1"/>
  <c r="AM49" i="17"/>
  <c r="AP47" i="17"/>
  <c r="AM30" i="17"/>
  <c r="AP62" i="17"/>
  <c r="AP12" i="17"/>
  <c r="AM39" i="17"/>
  <c r="AQ39" i="17"/>
  <c r="AS39" i="17" s="1"/>
  <c r="AM15" i="17"/>
  <c r="AQ15" i="17"/>
  <c r="AS15" i="17" s="1"/>
  <c r="AM9" i="17"/>
  <c r="AQ9" i="17"/>
  <c r="AS9" i="17" s="1"/>
  <c r="AM27" i="17"/>
  <c r="AQ27" i="17"/>
  <c r="AS27" i="17" s="1"/>
  <c r="AM21" i="17"/>
  <c r="AQ21" i="17"/>
  <c r="AS21" i="17" s="1"/>
  <c r="AM20" i="17"/>
  <c r="AQ20" i="17"/>
  <c r="AS20" i="17" s="1"/>
  <c r="AM7" i="17"/>
  <c r="AQ7" i="17"/>
  <c r="AS7" i="17" s="1"/>
  <c r="AK28" i="17"/>
  <c r="AQ28" i="17" s="1"/>
  <c r="AS28" i="17" s="1"/>
  <c r="AM14" i="17"/>
  <c r="AQ14" i="17"/>
  <c r="AS14" i="17" s="1"/>
  <c r="AM12" i="17"/>
  <c r="AQ12" i="17"/>
  <c r="AS12" i="17" s="1"/>
  <c r="AM59" i="17"/>
  <c r="AQ59" i="17"/>
  <c r="AS59" i="17" s="1"/>
  <c r="AM53" i="17"/>
  <c r="AM62" i="17"/>
  <c r="AQ62" i="17"/>
  <c r="AS62" i="17" s="1"/>
  <c r="AM8" i="17"/>
  <c r="AQ8" i="17"/>
  <c r="AS8" i="17" s="1"/>
  <c r="AM51" i="17"/>
  <c r="AM10" i="17"/>
  <c r="AQ10" i="17"/>
  <c r="AS10" i="17" s="1"/>
  <c r="AP4" i="17"/>
  <c r="AM56" i="17"/>
  <c r="AQ56" i="17"/>
  <c r="AS56" i="17" s="1"/>
  <c r="AM13" i="17"/>
  <c r="AQ13" i="17"/>
  <c r="AS13" i="17" s="1"/>
  <c r="AM17" i="17"/>
  <c r="AQ17" i="17"/>
  <c r="AS17" i="17" s="1"/>
  <c r="AP39" i="17"/>
  <c r="AM63" i="17"/>
  <c r="AQ63" i="17"/>
  <c r="AS63" i="17" s="1"/>
  <c r="AM45" i="17"/>
  <c r="AQ45" i="17"/>
  <c r="AS45" i="17" s="1"/>
  <c r="AM55" i="17"/>
  <c r="AQ55" i="17"/>
  <c r="AS55" i="17" s="1"/>
  <c r="AP51" i="17"/>
  <c r="AM60" i="17"/>
  <c r="AQ60" i="17"/>
  <c r="AS60" i="17" s="1"/>
  <c r="AM57" i="17"/>
  <c r="AQ57" i="17"/>
  <c r="AS57" i="17" s="1"/>
  <c r="AM61" i="17"/>
  <c r="AQ61" i="17"/>
  <c r="AS61" i="17" s="1"/>
  <c r="AM37" i="17"/>
  <c r="AQ37" i="17"/>
  <c r="AS37" i="17" s="1"/>
  <c r="AM25" i="17"/>
  <c r="AQ25" i="17"/>
  <c r="AS25" i="17" s="1"/>
  <c r="AM47" i="17"/>
  <c r="AQ47" i="17"/>
  <c r="AS47" i="17" s="1"/>
  <c r="AP56" i="17"/>
  <c r="AM54" i="17"/>
  <c r="AQ54" i="17"/>
  <c r="AS54" i="17" s="1"/>
  <c r="AM4" i="17"/>
  <c r="AQ4" i="17"/>
  <c r="AS4" i="17" s="1"/>
  <c r="AM6" i="17"/>
  <c r="AQ6" i="17"/>
  <c r="AS6" i="17" s="1"/>
  <c r="AM31" i="17"/>
  <c r="AQ31" i="17"/>
  <c r="AS31" i="17" s="1"/>
  <c r="AM35" i="17"/>
  <c r="AQ35" i="17"/>
  <c r="AS35" i="17" s="1"/>
  <c r="AM50" i="17"/>
  <c r="AM11" i="17"/>
  <c r="AQ11" i="17"/>
  <c r="AS11" i="17" s="1"/>
  <c r="AK40" i="17"/>
  <c r="AQ40" i="17" s="1"/>
  <c r="AS40" i="17" s="1"/>
  <c r="AM29" i="17"/>
  <c r="AQ29" i="17"/>
  <c r="AS29" i="17" s="1"/>
  <c r="AM5" i="17"/>
  <c r="AQ5" i="17"/>
  <c r="AS5" i="17" s="1"/>
  <c r="AM19" i="17"/>
  <c r="AQ19" i="17"/>
  <c r="AS19" i="17" s="1"/>
  <c r="AM32" i="17"/>
  <c r="AQ32" i="17"/>
  <c r="AS32" i="17" s="1"/>
  <c r="AM18" i="17"/>
  <c r="AQ18" i="17"/>
  <c r="AS18" i="17" s="1"/>
  <c r="AP10" i="17"/>
  <c r="AP54" i="17"/>
  <c r="AP32" i="17"/>
  <c r="AP19" i="17"/>
  <c r="AP63" i="17"/>
  <c r="AP14" i="17"/>
  <c r="AP57" i="17"/>
  <c r="AP31" i="17"/>
  <c r="T7" i="5"/>
  <c r="AK23" i="17"/>
  <c r="AP23" i="17"/>
  <c r="AK26" i="17"/>
  <c r="AP26" i="17"/>
  <c r="AK24" i="17"/>
  <c r="AP24" i="17"/>
  <c r="AK38" i="17"/>
  <c r="AP38" i="17"/>
  <c r="AK36" i="17"/>
  <c r="AP36" i="17"/>
  <c r="AM34" i="17"/>
  <c r="AP13" i="17"/>
  <c r="AP3" i="17"/>
  <c r="AK3" i="17"/>
  <c r="AP9" i="17"/>
  <c r="AP8" i="17"/>
  <c r="AP5" i="17"/>
  <c r="AP11" i="17"/>
  <c r="AP6" i="17"/>
  <c r="AP7" i="17"/>
  <c r="AP15" i="17"/>
  <c r="AM21" i="22" l="1"/>
  <c r="AQ4" i="22"/>
  <c r="AS4" i="22" s="1"/>
  <c r="AM31" i="22"/>
  <c r="AM48" i="17"/>
  <c r="AQ19" i="22"/>
  <c r="AS19" i="22" s="1"/>
  <c r="AM19" i="22"/>
  <c r="AQ28" i="22"/>
  <c r="AS28" i="22" s="1"/>
  <c r="AM28" i="22"/>
  <c r="AQ10" i="22"/>
  <c r="AS10" i="22" s="1"/>
  <c r="AM10" i="22"/>
  <c r="AM20" i="22"/>
  <c r="AQ20" i="22"/>
  <c r="AS20" i="22" s="1"/>
  <c r="AQ15" i="22"/>
  <c r="AS15" i="22" s="1"/>
  <c r="AM15" i="22"/>
  <c r="AQ38" i="22"/>
  <c r="AS38" i="22" s="1"/>
  <c r="AM38" i="22"/>
  <c r="AQ40" i="22"/>
  <c r="AS40" i="22" s="1"/>
  <c r="AM40" i="22"/>
  <c r="AQ46" i="22"/>
  <c r="AS46" i="22" s="1"/>
  <c r="AM46" i="22"/>
  <c r="AQ29" i="22"/>
  <c r="AS29" i="22" s="1"/>
  <c r="AM29" i="22"/>
  <c r="AQ41" i="22"/>
  <c r="AS41" i="22" s="1"/>
  <c r="AM41" i="22"/>
  <c r="AQ45" i="22"/>
  <c r="AS45" i="22" s="1"/>
  <c r="AM45" i="22"/>
  <c r="AQ44" i="22"/>
  <c r="AS44" i="22" s="1"/>
  <c r="AM44" i="22"/>
  <c r="AQ30" i="22"/>
  <c r="AS30" i="22" s="1"/>
  <c r="AM30" i="22"/>
  <c r="AQ14" i="22"/>
  <c r="AS14" i="22" s="1"/>
  <c r="AM14" i="22"/>
  <c r="AQ43" i="22"/>
  <c r="AS43" i="22" s="1"/>
  <c r="AM43" i="22"/>
  <c r="AQ25" i="22"/>
  <c r="AS25" i="22" s="1"/>
  <c r="AM25" i="22"/>
  <c r="AM26" i="22"/>
  <c r="AQ26" i="22"/>
  <c r="AS26" i="22" s="1"/>
  <c r="AM35" i="22"/>
  <c r="AQ35" i="22"/>
  <c r="AS35" i="22" s="1"/>
  <c r="AQ5" i="22"/>
  <c r="AS5" i="22" s="1"/>
  <c r="AM5" i="22"/>
  <c r="AQ39" i="22"/>
  <c r="AS39" i="22" s="1"/>
  <c r="AM39" i="22"/>
  <c r="AM44" i="17"/>
  <c r="AM40" i="17"/>
  <c r="AM28" i="17"/>
  <c r="AM36" i="17"/>
  <c r="AQ36" i="17"/>
  <c r="AS36" i="17" s="1"/>
  <c r="AM38" i="17"/>
  <c r="AQ38" i="17"/>
  <c r="AS38" i="17" s="1"/>
  <c r="AM26" i="17"/>
  <c r="AQ26" i="17"/>
  <c r="AS26" i="17" s="1"/>
  <c r="AM24" i="17"/>
  <c r="AQ24" i="17"/>
  <c r="AS24" i="17" s="1"/>
  <c r="AM3" i="17"/>
  <c r="AQ3" i="17"/>
  <c r="AS3" i="17" s="1"/>
  <c r="AM23" i="17"/>
  <c r="AQ23" i="17"/>
  <c r="AS23" i="17" s="1"/>
  <c r="T8" i="5"/>
  <c r="T9" i="5" l="1"/>
  <c r="T10" i="5" l="1"/>
  <c r="T11" i="5" l="1"/>
  <c r="T12" i="5" l="1"/>
  <c r="T13" i="5" l="1"/>
  <c r="T14" i="5" l="1"/>
  <c r="T15" i="5" l="1"/>
  <c r="T16" i="5" l="1"/>
  <c r="T17" i="5" l="1"/>
  <c r="T18" i="5" l="1"/>
  <c r="T19" i="5" l="1"/>
  <c r="T20" i="5" l="1"/>
  <c r="U11" i="5" s="1"/>
  <c r="T21" i="5" l="1"/>
  <c r="AG26" i="2" l="1" a="1"/>
  <c r="AG26" i="2" s="1"/>
  <c r="AF28" i="2" a="1"/>
  <c r="AF28" i="2" s="1"/>
  <c r="AF27" i="2" a="1"/>
  <c r="AF27" i="2" s="1"/>
  <c r="AF26" i="2" a="1"/>
  <c r="AF26" i="2" s="1"/>
  <c r="AF25" i="2" a="1"/>
  <c r="AF25" i="2" s="1"/>
  <c r="AF24" i="2" a="1"/>
  <c r="AF24" i="2" s="1"/>
  <c r="AF23" i="2" a="1"/>
  <c r="AF23" i="2" s="1"/>
  <c r="AF22" i="2" a="1"/>
  <c r="AF22" i="2" s="1"/>
  <c r="AF21" i="2" a="1"/>
  <c r="AF21" i="2" s="1"/>
  <c r="AF31" i="2" a="1"/>
  <c r="AF31" i="2" s="1"/>
  <c r="AF30" i="2" a="1"/>
  <c r="AF30" i="2" s="1"/>
  <c r="AF29" i="2" a="1"/>
  <c r="AF29" i="2" s="1"/>
  <c r="T22" i="5"/>
  <c r="AG31" i="2" l="1" a="1"/>
  <c r="AG31" i="2" s="1"/>
  <c r="AG27" i="2" a="1"/>
  <c r="AG27" i="2" s="1"/>
  <c r="AG23" i="2" a="1"/>
  <c r="AG23" i="2" s="1"/>
  <c r="AG25" i="2" a="1"/>
  <c r="AG25" i="2" s="1"/>
  <c r="AG22" i="2" a="1"/>
  <c r="AG22" i="2" s="1"/>
  <c r="AG28" i="2" a="1"/>
  <c r="AG28" i="2" s="1"/>
  <c r="AG21" i="2" a="1"/>
  <c r="AG21" i="2" s="1"/>
  <c r="AG29" i="2" a="1"/>
  <c r="AG29" i="2" s="1"/>
  <c r="AG24" i="2" a="1"/>
  <c r="AG24" i="2" s="1"/>
  <c r="AG30" i="2" a="1"/>
  <c r="AG30" i="2" s="1"/>
  <c r="T23" i="5"/>
  <c r="T24" i="5" l="1"/>
  <c r="T25" i="5" l="1"/>
  <c r="T26" i="5" l="1"/>
  <c r="T27" i="5" l="1"/>
  <c r="T28" i="5" l="1"/>
  <c r="T29" i="5" l="1"/>
  <c r="T30" i="5" l="1"/>
  <c r="T31" i="5" l="1"/>
  <c r="T32" i="5" l="1"/>
  <c r="T33" i="5" l="1"/>
  <c r="T34" i="5" l="1"/>
  <c r="T35" i="5" l="1"/>
  <c r="T36" i="5" l="1"/>
  <c r="T37" i="5" l="1"/>
  <c r="T38" i="5" l="1"/>
  <c r="T39" i="5" l="1"/>
  <c r="T40" i="5" l="1"/>
  <c r="T41" i="5" l="1"/>
  <c r="AD21" i="2" l="1" a="1"/>
  <c r="AD21" i="2" s="1"/>
  <c r="AD23" i="2" a="1"/>
  <c r="AD23" i="2" s="1"/>
  <c r="AD25" i="2" a="1"/>
  <c r="AD25" i="2" s="1"/>
  <c r="AD22" i="2" a="1"/>
  <c r="AD22" i="2" s="1"/>
  <c r="AD27" i="2" a="1"/>
  <c r="AD27" i="2" s="1"/>
  <c r="AD29" i="2" a="1"/>
  <c r="AD29" i="2" s="1"/>
  <c r="AD31" i="2" a="1"/>
  <c r="AD31" i="2" s="1"/>
  <c r="AD24" i="2" a="1"/>
  <c r="AD24" i="2" s="1"/>
  <c r="L3" i="16" a="1"/>
  <c r="L3" i="16" s="1"/>
  <c r="AD28" i="2" a="1"/>
  <c r="AD28" i="2" s="1"/>
  <c r="AD30" i="2" a="1"/>
  <c r="AD30" i="2" s="1"/>
  <c r="H3" i="16" a="1"/>
  <c r="H3" i="16" s="1"/>
  <c r="J3" i="16" a="1"/>
  <c r="J3" i="16" s="1"/>
  <c r="D3" i="16" a="1"/>
  <c r="D3" i="16" s="1"/>
  <c r="C3" i="16" a="1"/>
  <c r="C3" i="16" s="1"/>
  <c r="AE22" i="2" a="1"/>
  <c r="AE22" i="2" s="1"/>
  <c r="AE24" i="2" a="1"/>
  <c r="AE24" i="2" s="1"/>
  <c r="AE21" i="2" a="1"/>
  <c r="AE21" i="2" s="1"/>
  <c r="AE23" i="2" a="1"/>
  <c r="AE23" i="2" s="1"/>
  <c r="AE25" i="2" a="1"/>
  <c r="AE25" i="2" s="1"/>
  <c r="AE27" i="2" a="1"/>
  <c r="AE27" i="2" s="1"/>
  <c r="AE29" i="2" a="1"/>
  <c r="AE29" i="2" s="1"/>
  <c r="AE30" i="2" a="1"/>
  <c r="AE30" i="2" s="1"/>
  <c r="AE28" i="2" a="1"/>
  <c r="AE28" i="2" s="1"/>
  <c r="AE26" i="2" a="1"/>
  <c r="AE26" i="2" s="1"/>
  <c r="AE31" i="2" a="1"/>
  <c r="AE31" i="2" s="1"/>
  <c r="S3" i="16" a="1"/>
  <c r="S3" i="16" s="1"/>
  <c r="AB2" i="2" a="1"/>
  <c r="AB2" i="2" s="1"/>
  <c r="AC22" i="2" a="1"/>
  <c r="AC22" i="2" s="1"/>
  <c r="AC24" i="2" a="1"/>
  <c r="AC24" i="2" s="1"/>
  <c r="F3" i="16" a="1"/>
  <c r="F3" i="16" s="1"/>
  <c r="AC28" i="2" a="1"/>
  <c r="AC28" i="2" s="1"/>
  <c r="AC30" i="2" a="1"/>
  <c r="AC30" i="2" s="1"/>
  <c r="T3" i="16" a="1"/>
  <c r="T3" i="16" s="1"/>
  <c r="W3" i="16" a="1"/>
  <c r="W3" i="16" s="1"/>
  <c r="AC21" i="2" a="1"/>
  <c r="AC21" i="2" s="1"/>
  <c r="AC23" i="2" a="1"/>
  <c r="AC23" i="2" s="1"/>
  <c r="AC25" i="2" a="1"/>
  <c r="AC25" i="2" s="1"/>
  <c r="AC27" i="2" a="1"/>
  <c r="AC27" i="2" s="1"/>
  <c r="AC29" i="2" a="1"/>
  <c r="AC29" i="2" s="1"/>
  <c r="AC31" i="2" a="1"/>
  <c r="AC31" i="2" s="1"/>
  <c r="R3" i="16" a="1"/>
  <c r="R3" i="16" s="1"/>
  <c r="V3" i="16" a="1"/>
  <c r="V3" i="16" s="1"/>
  <c r="AL23" i="2" a="1"/>
  <c r="AL23" i="2" s="1"/>
  <c r="AL25" i="2" a="1"/>
  <c r="AL25" i="2" s="1"/>
  <c r="AN22" i="2" a="1"/>
  <c r="AN22" i="2" s="1"/>
  <c r="U3" i="16" a="1"/>
  <c r="U3" i="16" s="1"/>
  <c r="AJ19" i="2" a="1"/>
  <c r="AJ19" i="2" s="1"/>
  <c r="AJ15" i="2" a="1"/>
  <c r="AJ15" i="2" s="1"/>
  <c r="AN25" i="2" a="1"/>
  <c r="AN25" i="2" s="1"/>
  <c r="AN27" i="2" a="1"/>
  <c r="AN27" i="2" s="1"/>
  <c r="AN23" i="2" a="1"/>
  <c r="AN23" i="2" s="1"/>
  <c r="AJ18" i="2" a="1"/>
  <c r="AJ18" i="2" s="1"/>
  <c r="AN31" i="2" a="1"/>
  <c r="AN31" i="2" s="1"/>
  <c r="AN21" i="2" a="1"/>
  <c r="AN21" i="2" s="1"/>
  <c r="AN30" i="2" a="1"/>
  <c r="AN30" i="2" s="1"/>
  <c r="AN24" i="2" a="1"/>
  <c r="AN24" i="2" s="1"/>
  <c r="AN26" i="2" a="1"/>
  <c r="AN26" i="2" s="1"/>
  <c r="AN28" i="2" a="1"/>
  <c r="AN28" i="2" s="1"/>
  <c r="AN7" i="2" a="1"/>
  <c r="AN7" i="2" s="1"/>
  <c r="AJ21" i="2" a="1"/>
  <c r="AJ21" i="2" s="1"/>
  <c r="AO22" i="2" a="1"/>
  <c r="AO22" i="2" s="1"/>
  <c r="AO24" i="2" a="1"/>
  <c r="AO24" i="2" s="1"/>
  <c r="J4" i="16" a="1"/>
  <c r="J4" i="16" s="1"/>
  <c r="AO28" i="2" a="1"/>
  <c r="AO28" i="2" s="1"/>
  <c r="AJ22" i="2" a="1"/>
  <c r="AJ22" i="2" s="1"/>
  <c r="AO31" i="2" a="1"/>
  <c r="AO31" i="2" s="1"/>
  <c r="AJ20" i="2" a="1"/>
  <c r="AJ20" i="2" s="1"/>
  <c r="AO21" i="2" a="1"/>
  <c r="AO21" i="2" s="1"/>
  <c r="AO23" i="2" a="1"/>
  <c r="AO23" i="2" s="1"/>
  <c r="AO25" i="2" a="1"/>
  <c r="AO25" i="2" s="1"/>
  <c r="AO27" i="2" a="1"/>
  <c r="AO27" i="2" s="1"/>
  <c r="AO29" i="2" a="1"/>
  <c r="AO29" i="2" s="1"/>
  <c r="AO30" i="2" a="1"/>
  <c r="AO30" i="2" s="1"/>
  <c r="AJ17" i="2" a="1"/>
  <c r="AJ17" i="2" s="1"/>
  <c r="AJ23" i="2" a="1"/>
  <c r="AJ23" i="2" s="1"/>
  <c r="AJ25" i="2" a="1"/>
  <c r="AJ25" i="2" s="1"/>
  <c r="AM21" i="2" a="1"/>
  <c r="AM21" i="2" s="1"/>
  <c r="AM23" i="2" a="1"/>
  <c r="AM23" i="2" s="1"/>
  <c r="AM25" i="2" a="1"/>
  <c r="AM25" i="2" s="1"/>
  <c r="AM27" i="2" a="1"/>
  <c r="AM27" i="2" s="1"/>
  <c r="AM29" i="2" a="1"/>
  <c r="AM29" i="2" s="1"/>
  <c r="AM30" i="2" a="1"/>
  <c r="AM30" i="2" s="1"/>
  <c r="AJ24" i="2" a="1"/>
  <c r="AJ24" i="2" s="1"/>
  <c r="AJ26" i="2" a="1"/>
  <c r="AJ26" i="2" s="1"/>
  <c r="AM22" i="2" a="1"/>
  <c r="AM22" i="2" s="1"/>
  <c r="AM24" i="2" a="1"/>
  <c r="AM24" i="2" s="1"/>
  <c r="AM26" i="2" a="1"/>
  <c r="AM26" i="2" s="1"/>
  <c r="AM28" i="2" a="1"/>
  <c r="AM28" i="2" s="1"/>
  <c r="AJ27" i="2" a="1"/>
  <c r="AJ27" i="2" s="1"/>
  <c r="AM31" i="2" a="1"/>
  <c r="AM31" i="2" s="1"/>
  <c r="AJ29" i="2" a="1"/>
  <c r="AJ29" i="2" s="1"/>
  <c r="AJ30" i="2" a="1"/>
  <c r="AJ30" i="2" s="1"/>
  <c r="R4" i="16" a="1"/>
  <c r="R4" i="16" s="1"/>
  <c r="T4" i="16" a="1"/>
  <c r="T4" i="16" s="1"/>
  <c r="W4" i="16" a="1"/>
  <c r="W4" i="16" s="1"/>
  <c r="AK22" i="2" a="1"/>
  <c r="AK22" i="2" s="1"/>
  <c r="AK24" i="2" a="1"/>
  <c r="AK24" i="2" s="1"/>
  <c r="AJ28" i="2" a="1"/>
  <c r="AJ28" i="2" s="1"/>
  <c r="AJ2" i="2" a="1"/>
  <c r="AJ2" i="2" s="1"/>
  <c r="AJ31" i="2" a="1"/>
  <c r="AJ31" i="2" s="1"/>
  <c r="AQ26" i="2" a="1"/>
  <c r="AQ26" i="2" s="1"/>
  <c r="S4" i="16" a="1"/>
  <c r="S4" i="16" s="1"/>
  <c r="U4" i="16" a="1"/>
  <c r="U4" i="16" s="1"/>
  <c r="V4" i="16" a="1"/>
  <c r="V4" i="16" s="1"/>
  <c r="AK21" i="2" a="1"/>
  <c r="AK21" i="2" s="1"/>
  <c r="AK23" i="2" a="1"/>
  <c r="AK23" i="2" s="1"/>
  <c r="AK25" i="2" a="1"/>
  <c r="AK25" i="2" s="1"/>
  <c r="AK27" i="2" a="1"/>
  <c r="AK27" i="2" s="1"/>
  <c r="AK29" i="2" a="1"/>
  <c r="AK29" i="2" s="1"/>
  <c r="AK31" i="2" a="1"/>
  <c r="AK31" i="2" s="1"/>
  <c r="BB30" i="2" a="1"/>
  <c r="BB30" i="2" s="1"/>
  <c r="F4" i="16" a="1"/>
  <c r="F4" i="16" s="1"/>
  <c r="AK28" i="2" a="1"/>
  <c r="AK28" i="2" s="1"/>
  <c r="AK30" i="2" a="1"/>
  <c r="AK30" i="2" s="1"/>
  <c r="BB31" i="2" a="1"/>
  <c r="BB31" i="2" s="1"/>
  <c r="AZ15" i="2" a="1"/>
  <c r="AZ15" i="2" s="1"/>
  <c r="BD30" i="2" a="1"/>
  <c r="BD30" i="2" s="1"/>
  <c r="AZ16" i="2" a="1"/>
  <c r="AZ16" i="2" s="1"/>
  <c r="BD22" i="2" a="1"/>
  <c r="BD22" i="2" s="1"/>
  <c r="BD31" i="2" a="1"/>
  <c r="BD31" i="2" s="1"/>
  <c r="AZ19" i="2" a="1"/>
  <c r="AZ19" i="2" s="1"/>
  <c r="BB16" i="2" a="1"/>
  <c r="BB16" i="2" s="1"/>
  <c r="BE29" i="2" a="1"/>
  <c r="BE29" i="2" s="1"/>
  <c r="AZ23" i="2" a="1"/>
  <c r="AZ23" i="2" s="1"/>
  <c r="AZ25" i="2" a="1"/>
  <c r="AZ25" i="2" s="1"/>
  <c r="BE21" i="2" a="1"/>
  <c r="BE21" i="2" s="1"/>
  <c r="BE28" i="2" a="1"/>
  <c r="BE28" i="2" s="1"/>
  <c r="AZ24" i="2" a="1"/>
  <c r="AZ24" i="2" s="1"/>
  <c r="AZ26" i="2" a="1"/>
  <c r="AZ26" i="2" s="1"/>
  <c r="BC26" i="2" a="1"/>
  <c r="BC26" i="2" s="1"/>
  <c r="AZ27" i="2" a="1"/>
  <c r="AZ27" i="2" s="1"/>
  <c r="BC31" i="2" a="1"/>
  <c r="BC31" i="2" s="1"/>
  <c r="AZ30" i="2" a="1"/>
  <c r="AZ30" i="2" s="1"/>
  <c r="R5" i="16" a="1"/>
  <c r="R5" i="16" s="1"/>
  <c r="T5" i="16" a="1"/>
  <c r="T5" i="16" s="1"/>
  <c r="BC28" i="2" a="1"/>
  <c r="BC28" i="2" s="1"/>
  <c r="BC27" i="2" a="1"/>
  <c r="BC27" i="2" s="1"/>
  <c r="BC30" i="2" a="1"/>
  <c r="BC30" i="2" s="1"/>
  <c r="AZ31" i="2" a="1"/>
  <c r="AZ31" i="2" s="1"/>
  <c r="S5" i="16" a="1"/>
  <c r="S5" i="16" s="1"/>
  <c r="U5" i="16" a="1"/>
  <c r="U5" i="16" s="1"/>
  <c r="V5" i="16" a="1"/>
  <c r="V5" i="16" s="1"/>
  <c r="BC29" i="2" a="1"/>
  <c r="BC29" i="2" s="1"/>
  <c r="BA21" i="2" a="1"/>
  <c r="BA21" i="2" s="1"/>
  <c r="BA23" i="2" a="1"/>
  <c r="BA23" i="2" s="1"/>
  <c r="BA25" i="2" a="1"/>
  <c r="BA25" i="2" s="1"/>
  <c r="BA27" i="2" a="1"/>
  <c r="BA27" i="2" s="1"/>
  <c r="BA29" i="2" a="1"/>
  <c r="BA29" i="2" s="1"/>
  <c r="BA31" i="2" a="1"/>
  <c r="BA31" i="2" s="1"/>
  <c r="BA24" i="2" a="1"/>
  <c r="BA24" i="2" s="1"/>
  <c r="BA28" i="2" a="1"/>
  <c r="BA28" i="2" s="1"/>
  <c r="BA30" i="2" a="1"/>
  <c r="BA30" i="2" s="1"/>
  <c r="I3" i="16" l="1"/>
  <c r="K3" i="16"/>
  <c r="BE30" i="2" a="1"/>
  <c r="BE30" i="2" s="1"/>
  <c r="BE31" i="2" a="1"/>
  <c r="BE31" i="2" s="1"/>
  <c r="AZ17" i="2" a="1"/>
  <c r="AZ17" i="2" s="1"/>
  <c r="BE27" i="2" a="1"/>
  <c r="BE27" i="2" s="1"/>
  <c r="BA22" i="2" a="1"/>
  <c r="BA22" i="2" s="1"/>
  <c r="AZ28" i="2" a="1"/>
  <c r="AZ28" i="2" s="1"/>
  <c r="BA26" i="2" a="1"/>
  <c r="BA26" i="2" s="1"/>
  <c r="AZ2" i="2" a="1"/>
  <c r="AZ2" i="2" s="1"/>
  <c r="BC22" i="2" a="1"/>
  <c r="BC22" i="2" s="1"/>
  <c r="J5" i="16" a="1"/>
  <c r="J5" i="16" s="1"/>
  <c r="J6" i="16" s="1"/>
  <c r="BE24" i="2" a="1"/>
  <c r="BE24" i="2" s="1"/>
  <c r="BG26" i="2" a="1"/>
  <c r="BG26" i="2" s="1"/>
  <c r="AZ20" i="2" a="1"/>
  <c r="AZ20" i="2" s="1"/>
  <c r="AZ29" i="2" a="1"/>
  <c r="AZ29" i="2" s="1"/>
  <c r="BC21" i="2" a="1"/>
  <c r="BC21" i="2" s="1"/>
  <c r="BB25" i="2" a="1"/>
  <c r="BB25" i="2" s="1"/>
  <c r="BE25" i="2" a="1"/>
  <c r="BE25" i="2" s="1"/>
  <c r="BE23" i="2" a="1"/>
  <c r="BE23" i="2" s="1"/>
  <c r="BE22" i="2" a="1"/>
  <c r="BE22" i="2" s="1"/>
  <c r="AZ21" i="2" a="1"/>
  <c r="AZ21" i="2" s="1"/>
  <c r="AL24" i="2" a="1"/>
  <c r="AL24" i="2" s="1"/>
  <c r="BF13" i="2" a="1"/>
  <c r="BF13" i="2" s="1"/>
  <c r="AZ18" i="2" a="1"/>
  <c r="AZ18" i="2" s="1"/>
  <c r="AL22" i="2" a="1"/>
  <c r="AL22" i="2" s="1"/>
  <c r="BE15" i="2" a="1"/>
  <c r="BE15" i="2" s="1"/>
  <c r="BF19" i="2" a="1"/>
  <c r="BF19" i="2" s="1"/>
  <c r="AL29" i="2" a="1"/>
  <c r="AL29" i="2" s="1"/>
  <c r="AL30" i="2" a="1"/>
  <c r="AL30" i="2" s="1"/>
  <c r="BJ30" i="2" s="1"/>
  <c r="BF29" i="2" a="1"/>
  <c r="BF29" i="2" s="1"/>
  <c r="AL31" i="2" a="1"/>
  <c r="AL31" i="2" s="1"/>
  <c r="BJ31" i="2" s="1"/>
  <c r="BF22" i="2" a="1"/>
  <c r="BF22" i="2" s="1"/>
  <c r="BB28" i="2" a="1"/>
  <c r="BB28" i="2" s="1"/>
  <c r="AJ16" i="2" a="1"/>
  <c r="AJ16" i="2" s="1"/>
  <c r="AL27" i="2" a="1"/>
  <c r="AL27" i="2" s="1"/>
  <c r="BD29" i="2" a="1"/>
  <c r="BD29" i="2" s="1"/>
  <c r="BB29" i="2" a="1"/>
  <c r="BB29" i="2" s="1"/>
  <c r="BB26" i="2" a="1"/>
  <c r="BB26" i="2" s="1"/>
  <c r="AZ22" i="2" a="1"/>
  <c r="AZ22" i="2" s="1"/>
  <c r="BC25" i="2" a="1"/>
  <c r="BC25" i="2" s="1"/>
  <c r="BK25" i="2" s="1"/>
  <c r="BD28" i="2" a="1"/>
  <c r="BD28" i="2" s="1"/>
  <c r="BL28" i="2" s="1"/>
  <c r="BD27" i="2" a="1"/>
  <c r="BD27" i="2" s="1"/>
  <c r="BB27" i="2" a="1"/>
  <c r="BB27" i="2" s="1"/>
  <c r="W5" i="16" a="1"/>
  <c r="W5" i="16" s="1"/>
  <c r="W6" i="16" s="1"/>
  <c r="BC24" i="2" a="1"/>
  <c r="BC24" i="2" s="1"/>
  <c r="BK24" i="2" s="1"/>
  <c r="BC23" i="2" a="1"/>
  <c r="BC23" i="2" s="1"/>
  <c r="BD26" i="2" a="1"/>
  <c r="BD26" i="2" s="1"/>
  <c r="BL26" i="2" s="1"/>
  <c r="BD25" i="2" a="1"/>
  <c r="BD25" i="2" s="1"/>
  <c r="BL25" i="2" s="1"/>
  <c r="AN29" i="2" a="1"/>
  <c r="AN29" i="2" s="1"/>
  <c r="AZ14" i="2" a="1"/>
  <c r="AZ14" i="2" s="1"/>
  <c r="BD24" i="2" a="1"/>
  <c r="BD24" i="2" s="1"/>
  <c r="BL24" i="2" s="1"/>
  <c r="BD23" i="2" a="1"/>
  <c r="BD23" i="2" s="1"/>
  <c r="BL23" i="2" s="1"/>
  <c r="AL28" i="2" a="1"/>
  <c r="AL28" i="2" s="1"/>
  <c r="BD21" i="2" a="1"/>
  <c r="BD21" i="2" s="1"/>
  <c r="L4" i="16" a="1"/>
  <c r="L4" i="16" s="1"/>
  <c r="BF31" i="2" a="1"/>
  <c r="BF31" i="2" s="1"/>
  <c r="BB24" i="2" a="1"/>
  <c r="BB24" i="2" s="1"/>
  <c r="BF12" i="2" a="1"/>
  <c r="BF12" i="2" s="1"/>
  <c r="BB22" i="2" a="1"/>
  <c r="BB22" i="2" s="1"/>
  <c r="BJ22" i="2" s="1"/>
  <c r="AL21" i="2" a="1"/>
  <c r="AL21" i="2" s="1"/>
  <c r="AZ3" i="2" a="1"/>
  <c r="AZ3" i="2" s="1"/>
  <c r="BB23" i="2" a="1"/>
  <c r="BB23" i="2" s="1"/>
  <c r="BJ23" i="2" s="1"/>
  <c r="BB21" i="2" a="1"/>
  <c r="BB21" i="2" s="1"/>
  <c r="BJ21" i="2" s="1"/>
  <c r="BE10" i="2" a="1"/>
  <c r="BE10" i="2" s="1"/>
  <c r="BG8" i="2" a="1"/>
  <c r="BG8" i="2" s="1"/>
  <c r="BM23" i="2"/>
  <c r="BM24" i="2"/>
  <c r="BL22" i="2"/>
  <c r="BI21" i="2"/>
  <c r="BI28" i="2"/>
  <c r="BK31" i="2"/>
  <c r="BM21" i="2"/>
  <c r="BM22" i="2"/>
  <c r="BL31" i="2"/>
  <c r="BK26" i="2"/>
  <c r="BK21" i="2"/>
  <c r="V6" i="16"/>
  <c r="BL27" i="2"/>
  <c r="S6" i="16"/>
  <c r="T6" i="16"/>
  <c r="BI24" i="2"/>
  <c r="BK30" i="2"/>
  <c r="BI31" i="2"/>
  <c r="BI22" i="2"/>
  <c r="BK29" i="2"/>
  <c r="BO26" i="2"/>
  <c r="BM30" i="2"/>
  <c r="BM31" i="2"/>
  <c r="BI29" i="2"/>
  <c r="BK27" i="2"/>
  <c r="BK22" i="2"/>
  <c r="BI27" i="2"/>
  <c r="BK28" i="2"/>
  <c r="BJ25" i="2"/>
  <c r="BL30" i="2"/>
  <c r="BM29" i="2"/>
  <c r="U6" i="16"/>
  <c r="BH2" i="2"/>
  <c r="BM27" i="2"/>
  <c r="BM28" i="2"/>
  <c r="R6" i="16"/>
  <c r="BI25" i="2"/>
  <c r="BM25" i="2"/>
  <c r="BI23" i="2"/>
  <c r="BI30" i="2"/>
  <c r="BD9" i="2" a="1"/>
  <c r="BD9" i="2" s="1"/>
  <c r="BD2" i="2" a="1"/>
  <c r="BD2" i="2" s="1"/>
  <c r="BB9" i="2" a="1"/>
  <c r="BB9" i="2" s="1"/>
  <c r="BD15" i="2" a="1"/>
  <c r="BD15" i="2" s="1"/>
  <c r="BG14" i="2" a="1"/>
  <c r="BG14" i="2" s="1"/>
  <c r="BA16" i="2" a="1"/>
  <c r="BA16" i="2" s="1"/>
  <c r="BF23" i="2" a="1"/>
  <c r="BF23" i="2" s="1"/>
  <c r="BB8" i="2" a="1"/>
  <c r="BB8" i="2" s="1"/>
  <c r="BE18" i="2" a="1"/>
  <c r="BE18" i="2" s="1"/>
  <c r="AP27" i="2" a="1"/>
  <c r="AP27" i="2" s="1"/>
  <c r="AM3" i="2" a="1"/>
  <c r="AM3" i="2" s="1"/>
  <c r="AJ13" i="2" a="1"/>
  <c r="AJ13" i="2" s="1"/>
  <c r="AN19" i="2" a="1"/>
  <c r="AN19" i="2" s="1"/>
  <c r="AK9" i="2" a="1"/>
  <c r="AK9" i="2" s="1"/>
  <c r="AK2" i="2" a="1"/>
  <c r="AK2" i="2" s="1"/>
  <c r="AQ31" i="2" a="1"/>
  <c r="AQ31" i="2" s="1"/>
  <c r="AN18" i="2" a="1"/>
  <c r="AN18" i="2" s="1"/>
  <c r="AM17" i="2" a="1"/>
  <c r="AM17" i="2" s="1"/>
  <c r="AP17" i="2" a="1"/>
  <c r="AP17" i="2" s="1"/>
  <c r="AK18" i="2" a="1"/>
  <c r="AK18" i="2" s="1"/>
  <c r="AQ13" i="2" a="1"/>
  <c r="AQ13" i="2" s="1"/>
  <c r="N5" i="16" a="1"/>
  <c r="N5" i="16" s="1"/>
  <c r="BG17" i="2" a="1"/>
  <c r="BG17" i="2" s="1"/>
  <c r="BF3" i="2" a="1"/>
  <c r="BF3" i="2" s="1"/>
  <c r="BG7" i="2" a="1"/>
  <c r="BG7" i="2" s="1"/>
  <c r="BB6" i="2" a="1"/>
  <c r="BB6" i="2" s="1"/>
  <c r="BD18" i="2" a="1"/>
  <c r="BD18" i="2" s="1"/>
  <c r="BE9" i="2" a="1"/>
  <c r="BE9" i="2" s="1"/>
  <c r="BE13" i="2" a="1"/>
  <c r="BE13" i="2" s="1"/>
  <c r="BA12" i="2" a="1"/>
  <c r="BA12" i="2" s="1"/>
  <c r="BB4" i="2" a="1"/>
  <c r="BB4" i="2" s="1"/>
  <c r="BC19" i="2" a="1"/>
  <c r="BC19" i="2" s="1"/>
  <c r="AD26" i="2" a="1"/>
  <c r="AD26" i="2" s="1"/>
  <c r="AK26" i="2" a="1"/>
  <c r="AK26" i="2" s="1"/>
  <c r="AQ11" i="2" a="1"/>
  <c r="AQ11" i="2" s="1"/>
  <c r="AP15" i="2" a="1"/>
  <c r="AP15" i="2" s="1"/>
  <c r="AO5" i="2" a="1"/>
  <c r="AO5" i="2" s="1"/>
  <c r="AM12" i="2" a="1"/>
  <c r="AM12" i="2" s="1"/>
  <c r="AN4" i="2" a="1"/>
  <c r="AN4" i="2" s="1"/>
  <c r="AN17" i="2" a="1"/>
  <c r="AN17" i="2" s="1"/>
  <c r="AL2" i="2" a="1"/>
  <c r="AL2" i="2" s="1"/>
  <c r="AM10" i="2" a="1"/>
  <c r="AM10" i="2" s="1"/>
  <c r="AN16" i="2" a="1"/>
  <c r="AN16" i="2" s="1"/>
  <c r="AK15" i="2" a="1"/>
  <c r="AK15" i="2" s="1"/>
  <c r="AP29" i="2" a="1"/>
  <c r="AP29" i="2" s="1"/>
  <c r="BN29" i="2" s="1"/>
  <c r="BC4" i="2" a="1"/>
  <c r="BC4" i="2" s="1"/>
  <c r="BE14" i="2" a="1"/>
  <c r="BE14" i="2" s="1"/>
  <c r="BC13" i="2" a="1"/>
  <c r="BC13" i="2" s="1"/>
  <c r="BE8" i="2" a="1"/>
  <c r="BE8" i="2" s="1"/>
  <c r="BF10" i="2" a="1"/>
  <c r="BF10" i="2" s="1"/>
  <c r="BC3" i="2" a="1"/>
  <c r="BC3" i="2" s="1"/>
  <c r="BD6" i="2" a="1"/>
  <c r="BD6" i="2" s="1"/>
  <c r="BG20" i="2" a="1"/>
  <c r="BG20" i="2" s="1"/>
  <c r="BG28" i="2" a="1"/>
  <c r="BG28" i="2" s="1"/>
  <c r="BC7" i="2" a="1"/>
  <c r="BC7" i="2" s="1"/>
  <c r="BB10" i="2" a="1"/>
  <c r="BB10" i="2" s="1"/>
  <c r="BA7" i="2" a="1"/>
  <c r="BA7" i="2" s="1"/>
  <c r="F5" i="16" a="1"/>
  <c r="F5" i="16" s="1"/>
  <c r="F6" i="16" s="1"/>
  <c r="N3" i="16" a="1"/>
  <c r="N3" i="16" s="1"/>
  <c r="O3" i="16" s="1"/>
  <c r="AQ17" i="2" a="1"/>
  <c r="AQ17" i="2" s="1"/>
  <c r="AQ27" i="2" a="1"/>
  <c r="AQ27" i="2" s="1"/>
  <c r="AK7" i="2" a="1"/>
  <c r="AK7" i="2" s="1"/>
  <c r="AM19" i="2" a="1"/>
  <c r="AM19" i="2" s="1"/>
  <c r="AP8" i="2" a="1"/>
  <c r="AP8" i="2" s="1"/>
  <c r="AP3" i="2" a="1"/>
  <c r="AP3" i="2" s="1"/>
  <c r="AJ7" i="2" a="1"/>
  <c r="AJ7" i="2" s="1"/>
  <c r="AM9" i="2" a="1"/>
  <c r="AM9" i="2" s="1"/>
  <c r="AP4" i="2" a="1"/>
  <c r="AP4" i="2" s="1"/>
  <c r="AL14" i="2" a="1"/>
  <c r="AL14" i="2" s="1"/>
  <c r="AM20" i="2" a="1"/>
  <c r="AM20" i="2" s="1"/>
  <c r="BK23" i="2"/>
  <c r="BD4" i="2" a="1"/>
  <c r="BD4" i="2" s="1"/>
  <c r="BD14" i="2" a="1"/>
  <c r="BD14" i="2" s="1"/>
  <c r="BB17" i="2" a="1"/>
  <c r="BB17" i="2" s="1"/>
  <c r="BC15" i="2" a="1"/>
  <c r="BC15" i="2" s="1"/>
  <c r="AZ7" i="2" a="1"/>
  <c r="AZ7" i="2" s="1"/>
  <c r="BA10" i="2" a="1"/>
  <c r="BA10" i="2" s="1"/>
  <c r="BG29" i="2" a="1"/>
  <c r="BG29" i="2" s="1"/>
  <c r="BC2" i="2" a="1"/>
  <c r="BC2" i="2" s="1"/>
  <c r="BE20" i="2" a="1"/>
  <c r="BE20" i="2" s="1"/>
  <c r="AZ4" i="2" a="1"/>
  <c r="AZ4" i="2" s="1"/>
  <c r="BF30" i="2" a="1"/>
  <c r="BF30" i="2" s="1"/>
  <c r="BA3" i="2" a="1"/>
  <c r="BA3" i="2" s="1"/>
  <c r="AP19" i="2" a="1"/>
  <c r="AP19" i="2" s="1"/>
  <c r="BN19" i="2" s="1"/>
  <c r="AP5" i="2" a="1"/>
  <c r="AP5" i="2" s="1"/>
  <c r="AK14" i="2" a="1"/>
  <c r="AK14" i="2" s="1"/>
  <c r="AP16" i="2" a="1"/>
  <c r="AP16" i="2" s="1"/>
  <c r="AQ12" i="2" a="1"/>
  <c r="AQ12" i="2" s="1"/>
  <c r="AK20" i="2" a="1"/>
  <c r="AK20" i="2" s="1"/>
  <c r="AK12" i="2" a="1"/>
  <c r="AK12" i="2" s="1"/>
  <c r="AN3" i="2" a="1"/>
  <c r="AN3" i="2" s="1"/>
  <c r="AO20" i="2" a="1"/>
  <c r="AO20" i="2" s="1"/>
  <c r="AN13" i="2" a="1"/>
  <c r="AN13" i="2" s="1"/>
  <c r="AQ3" i="2" a="1"/>
  <c r="AQ3" i="2" s="1"/>
  <c r="AM8" i="2" a="1"/>
  <c r="AM8" i="2" s="1"/>
  <c r="AP28" i="2" a="1"/>
  <c r="AP28" i="2" s="1"/>
  <c r="BL21" i="2"/>
  <c r="BF9" i="2" a="1"/>
  <c r="BF9" i="2" s="1"/>
  <c r="BE19" i="2" a="1"/>
  <c r="BE19" i="2" s="1"/>
  <c r="BD8" i="2" a="1"/>
  <c r="BD8" i="2" s="1"/>
  <c r="BA17" i="2" a="1"/>
  <c r="BA17" i="2" s="1"/>
  <c r="BC16" i="2" a="1"/>
  <c r="BC16" i="2" s="1"/>
  <c r="BC8" i="2" a="1"/>
  <c r="BC8" i="2" s="1"/>
  <c r="BA18" i="2" a="1"/>
  <c r="BA18" i="2" s="1"/>
  <c r="BE5" i="2" a="1"/>
  <c r="BE5" i="2" s="1"/>
  <c r="BG13" i="2" a="1"/>
  <c r="BG13" i="2" s="1"/>
  <c r="L5" i="16" a="1"/>
  <c r="L5" i="16" s="1"/>
  <c r="AL26" i="2" a="1"/>
  <c r="AL26" i="2" s="1"/>
  <c r="AO10" i="2" a="1"/>
  <c r="AO10" i="2" s="1"/>
  <c r="AN20" i="2" a="1"/>
  <c r="AN20" i="2" s="1"/>
  <c r="AL15" i="2" a="1"/>
  <c r="AL15" i="2" s="1"/>
  <c r="AL6" i="2" a="1"/>
  <c r="AL6" i="2" s="1"/>
  <c r="AL20" i="2" a="1"/>
  <c r="AL20" i="2" s="1"/>
  <c r="AP24" i="2" a="1"/>
  <c r="AP24" i="2" s="1"/>
  <c r="AQ14" i="2" a="1"/>
  <c r="AQ14" i="2" s="1"/>
  <c r="BO14" i="2" s="1"/>
  <c r="AJ14" i="2" a="1"/>
  <c r="AJ14" i="2" s="1"/>
  <c r="AN6" i="2" a="1"/>
  <c r="AN6" i="2" s="1"/>
  <c r="BL6" i="2" s="1"/>
  <c r="BF14" i="2" a="1"/>
  <c r="BF14" i="2" s="1"/>
  <c r="C5" i="16" a="1"/>
  <c r="C5" i="16" s="1"/>
  <c r="BB14" i="2" a="1"/>
  <c r="BB14" i="2" s="1"/>
  <c r="BC10" i="2" a="1"/>
  <c r="BC10" i="2" s="1"/>
  <c r="BF16" i="2" a="1"/>
  <c r="BF16" i="2" s="1"/>
  <c r="BD7" i="2" a="1"/>
  <c r="BD7" i="2" s="1"/>
  <c r="BL7" i="2" s="1"/>
  <c r="BB15" i="2" a="1"/>
  <c r="BB15" i="2" s="1"/>
  <c r="BD20" i="2" a="1"/>
  <c r="BD20" i="2" s="1"/>
  <c r="AZ13" i="2" a="1"/>
  <c r="AZ13" i="2" s="1"/>
  <c r="AL9" i="2" a="1"/>
  <c r="AL9" i="2" s="1"/>
  <c r="AP9" i="2" a="1"/>
  <c r="AP9" i="2" s="1"/>
  <c r="AO4" i="2" a="1"/>
  <c r="AO4" i="2" s="1"/>
  <c r="AN10" i="2" a="1"/>
  <c r="AN10" i="2" s="1"/>
  <c r="AP14" i="2" a="1"/>
  <c r="AP14" i="2" s="1"/>
  <c r="AQ5" i="2" a="1"/>
  <c r="AQ5" i="2" s="1"/>
  <c r="AP22" i="2" a="1"/>
  <c r="AP22" i="2" s="1"/>
  <c r="BN22" i="2" s="1"/>
  <c r="BD5" i="2" a="1"/>
  <c r="BD5" i="2" s="1"/>
  <c r="BC14" i="2" a="1"/>
  <c r="BC14" i="2" s="1"/>
  <c r="BG24" i="2" a="1"/>
  <c r="BG24" i="2" s="1"/>
  <c r="BA13" i="2" a="1"/>
  <c r="BA13" i="2" s="1"/>
  <c r="BG27" i="2" a="1"/>
  <c r="BG27" i="2" s="1"/>
  <c r="BE16" i="2" a="1"/>
  <c r="BE16" i="2" s="1"/>
  <c r="BF26" i="2" a="1"/>
  <c r="BF26" i="2" s="1"/>
  <c r="BF18" i="2" a="1"/>
  <c r="BF18" i="2" s="1"/>
  <c r="P4" i="16" a="1"/>
  <c r="P4" i="16" s="1"/>
  <c r="AM18" i="2" a="1"/>
  <c r="AM18" i="2" s="1"/>
  <c r="AP11" i="2" a="1"/>
  <c r="AP11" i="2" s="1"/>
  <c r="AO14" i="2" a="1"/>
  <c r="AO14" i="2" s="1"/>
  <c r="AN2" i="2" a="1"/>
  <c r="AN2" i="2" s="1"/>
  <c r="BL2" i="2" s="1"/>
  <c r="AK10" i="2" a="1"/>
  <c r="AK10" i="2" s="1"/>
  <c r="AM15" i="2" a="1"/>
  <c r="AM15" i="2" s="1"/>
  <c r="AM14" i="2" a="1"/>
  <c r="AM14" i="2" s="1"/>
  <c r="AQ16" i="2" a="1"/>
  <c r="AQ16" i="2" s="1"/>
  <c r="AO7" i="2" a="1"/>
  <c r="AO7" i="2" s="1"/>
  <c r="AL12" i="2" a="1"/>
  <c r="AL12" i="2" s="1"/>
  <c r="AK11" i="2" a="1"/>
  <c r="AK11" i="2" s="1"/>
  <c r="BF8" i="2" a="1"/>
  <c r="BF8" i="2" s="1"/>
  <c r="BB5" i="2" a="1"/>
  <c r="BB5" i="2" s="1"/>
  <c r="BF7" i="2" a="1"/>
  <c r="BF7" i="2" s="1"/>
  <c r="BB7" i="2" a="1"/>
  <c r="BB7" i="2" s="1"/>
  <c r="BC12" i="2" a="1"/>
  <c r="BC12" i="2" s="1"/>
  <c r="BD10" i="2" a="1"/>
  <c r="BD10" i="2" s="1"/>
  <c r="BF11" i="2" a="1"/>
  <c r="BF11" i="2" s="1"/>
  <c r="BB13" i="2" a="1"/>
  <c r="BB13" i="2" s="1"/>
  <c r="AP2" i="2" a="1"/>
  <c r="AP2" i="2" s="1"/>
  <c r="AJ11" i="2" a="1"/>
  <c r="AJ11" i="2" s="1"/>
  <c r="AQ28" i="2" a="1"/>
  <c r="AQ28" i="2" s="1"/>
  <c r="AQ18" i="2" a="1"/>
  <c r="AQ18" i="2" s="1"/>
  <c r="AN15" i="2" a="1"/>
  <c r="AN15" i="2" s="1"/>
  <c r="BL15" i="2" s="1"/>
  <c r="AL4" i="2" a="1"/>
  <c r="AL4" i="2" s="1"/>
  <c r="AQ20" i="2" a="1"/>
  <c r="AQ20" i="2" s="1"/>
  <c r="AP13" i="2" a="1"/>
  <c r="AP13" i="2" s="1"/>
  <c r="BN13" i="2" s="1"/>
  <c r="AP10" i="2" a="1"/>
  <c r="AP10" i="2" s="1"/>
  <c r="AL7" i="2" a="1"/>
  <c r="AL7" i="2" s="1"/>
  <c r="BA5" i="2" a="1"/>
  <c r="BA5" i="2" s="1"/>
  <c r="BG30" i="2" a="1"/>
  <c r="BG30" i="2" s="1"/>
  <c r="BB11" i="2" a="1"/>
  <c r="BB11" i="2" s="1"/>
  <c r="BF4" i="2" a="1"/>
  <c r="BF4" i="2" s="1"/>
  <c r="BG5" i="2" a="1"/>
  <c r="BG5" i="2" s="1"/>
  <c r="BG2" i="2" a="1"/>
  <c r="BG2" i="2" s="1"/>
  <c r="BB3" i="2" a="1"/>
  <c r="BB3" i="2" s="1"/>
  <c r="BF6" i="2" a="1"/>
  <c r="BF6" i="2" s="1"/>
  <c r="AZ6" i="2" a="1"/>
  <c r="AZ6" i="2" s="1"/>
  <c r="BD13" i="2" a="1"/>
  <c r="BD13" i="2" s="1"/>
  <c r="BA20" i="2" a="1"/>
  <c r="BA20" i="2" s="1"/>
  <c r="BG4" i="2" a="1"/>
  <c r="BG4" i="2" s="1"/>
  <c r="AC26" i="2" a="1"/>
  <c r="AC26" i="2" s="1"/>
  <c r="BI26" i="2" s="1"/>
  <c r="H5" i="16" a="1"/>
  <c r="H5" i="16" s="1"/>
  <c r="AO18" i="2" a="1"/>
  <c r="AO18" i="2" s="1"/>
  <c r="BM18" i="2" s="1"/>
  <c r="AP7" i="2" a="1"/>
  <c r="AP7" i="2" s="1"/>
  <c r="AP21" i="2" a="1"/>
  <c r="AP21" i="2" s="1"/>
  <c r="AM13" i="2" a="1"/>
  <c r="AM13" i="2" s="1"/>
  <c r="AL18" i="2" a="1"/>
  <c r="AL18" i="2" s="1"/>
  <c r="AL17" i="2" a="1"/>
  <c r="AL17" i="2" s="1"/>
  <c r="AO9" i="2" a="1"/>
  <c r="AO9" i="2" s="1"/>
  <c r="AM6" i="2" a="1"/>
  <c r="AM6" i="2" s="1"/>
  <c r="AK13" i="2" a="1"/>
  <c r="AK13" i="2" s="1"/>
  <c r="AK17" i="2" a="1"/>
  <c r="AK17" i="2" s="1"/>
  <c r="AP12" i="2" a="1"/>
  <c r="AP12" i="2" s="1"/>
  <c r="BN12" i="2" s="1"/>
  <c r="AQ22" i="2" a="1"/>
  <c r="AQ22" i="2" s="1"/>
  <c r="N4" i="16" a="1"/>
  <c r="N4" i="16" s="1"/>
  <c r="BC6" i="2" a="1"/>
  <c r="BC6" i="2" s="1"/>
  <c r="BG25" i="2" a="1"/>
  <c r="BG25" i="2" s="1"/>
  <c r="BD11" i="2" a="1"/>
  <c r="BD11" i="2" s="1"/>
  <c r="BA9" i="2" a="1"/>
  <c r="BA9" i="2" s="1"/>
  <c r="BG31" i="2" a="1"/>
  <c r="BG31" i="2" s="1"/>
  <c r="BD16" i="2" a="1"/>
  <c r="BD16" i="2" s="1"/>
  <c r="AZ10" i="2" a="1"/>
  <c r="AZ10" i="2" s="1"/>
  <c r="BA15" i="2" a="1"/>
  <c r="BA15" i="2" s="1"/>
  <c r="BG18" i="2" a="1"/>
  <c r="BG18" i="2" s="1"/>
  <c r="AZ12" i="2" a="1"/>
  <c r="AZ12" i="2" s="1"/>
  <c r="BG23" i="2" a="1"/>
  <c r="BG23" i="2" s="1"/>
  <c r="AK8" i="2" a="1"/>
  <c r="AK8" i="2" s="1"/>
  <c r="AQ23" i="2" a="1"/>
  <c r="AQ23" i="2" s="1"/>
  <c r="AQ25" i="2" a="1"/>
  <c r="AQ25" i="2" s="1"/>
  <c r="AM11" i="2" a="1"/>
  <c r="AM11" i="2" s="1"/>
  <c r="AL19" i="2" a="1"/>
  <c r="AL19" i="2" s="1"/>
  <c r="AJ4" i="2" a="1"/>
  <c r="AJ4" i="2" s="1"/>
  <c r="AM4" i="2" a="1"/>
  <c r="AM4" i="2" s="1"/>
  <c r="AO19" i="2" a="1"/>
  <c r="AO19" i="2" s="1"/>
  <c r="BB20" i="2" a="1"/>
  <c r="BB20" i="2" s="1"/>
  <c r="BB12" i="2" a="1"/>
  <c r="BB12" i="2" s="1"/>
  <c r="BD17" i="2" a="1"/>
  <c r="BD17" i="2" s="1"/>
  <c r="BG9" i="2" a="1"/>
  <c r="BG9" i="2" s="1"/>
  <c r="BG15" i="2" a="1"/>
  <c r="BG15" i="2" s="1"/>
  <c r="BE11" i="2" a="1"/>
  <c r="BE11" i="2" s="1"/>
  <c r="BD3" i="2" a="1"/>
  <c r="BD3" i="2" s="1"/>
  <c r="BB19" i="2" a="1"/>
  <c r="BB19" i="2" s="1"/>
  <c r="BC11" i="2" a="1"/>
  <c r="BC11" i="2" s="1"/>
  <c r="AZ11" i="2" a="1"/>
  <c r="AZ11" i="2" s="1"/>
  <c r="AN9" i="2" a="1"/>
  <c r="AN9" i="2" s="1"/>
  <c r="BL9" i="2" s="1"/>
  <c r="AQ6" i="2" a="1"/>
  <c r="AQ6" i="2" s="1"/>
  <c r="AO2" i="2" a="1"/>
  <c r="AO2" i="2" s="1"/>
  <c r="AL13" i="2" a="1"/>
  <c r="AL13" i="2" s="1"/>
  <c r="AL3" i="2" a="1"/>
  <c r="AL3" i="2" s="1"/>
  <c r="AN12" i="2" a="1"/>
  <c r="AN12" i="2" s="1"/>
  <c r="AQ4" i="2" a="1"/>
  <c r="AQ4" i="2" s="1"/>
  <c r="AN8" i="2" a="1"/>
  <c r="AN8" i="2" s="1"/>
  <c r="AO8" i="2" a="1"/>
  <c r="AO8" i="2" s="1"/>
  <c r="BM8" i="2" s="1"/>
  <c r="AN11" i="2" a="1"/>
  <c r="AN11" i="2" s="1"/>
  <c r="BG21" i="2" a="1"/>
  <c r="BG21" i="2" s="1"/>
  <c r="BF5" i="2" a="1"/>
  <c r="BF5" i="2" s="1"/>
  <c r="BD12" i="2" a="1"/>
  <c r="BD12" i="2" s="1"/>
  <c r="BC18" i="2" a="1"/>
  <c r="BC18" i="2" s="1"/>
  <c r="AZ8" i="2" a="1"/>
  <c r="AZ8" i="2" s="1"/>
  <c r="BE7" i="2" a="1"/>
  <c r="BE7" i="2" s="1"/>
  <c r="BF25" i="2" a="1"/>
  <c r="BF25" i="2" s="1"/>
  <c r="BE12" i="2" a="1"/>
  <c r="BE12" i="2" s="1"/>
  <c r="BC9" i="2" a="1"/>
  <c r="BC9" i="2" s="1"/>
  <c r="BF2" i="2" a="1"/>
  <c r="BF2" i="2" s="1"/>
  <c r="BG3" i="2" a="1"/>
  <c r="BG3" i="2" s="1"/>
  <c r="BB2" i="2" a="1"/>
  <c r="BB2" i="2" s="1"/>
  <c r="H4" i="16" a="1"/>
  <c r="H4" i="16" s="1"/>
  <c r="AO26" i="2" a="1"/>
  <c r="AO26" i="2" s="1"/>
  <c r="D4" i="16" a="1"/>
  <c r="D4" i="16" s="1"/>
  <c r="D5" i="16" a="1"/>
  <c r="D5" i="16" s="1"/>
  <c r="AP30" i="2" a="1"/>
  <c r="AP30" i="2" s="1"/>
  <c r="AO16" i="2" a="1"/>
  <c r="AO16" i="2" s="1"/>
  <c r="AP26" i="2" a="1"/>
  <c r="AP26" i="2" s="1"/>
  <c r="AO13" i="2" a="1"/>
  <c r="AO13" i="2" s="1"/>
  <c r="AL5" i="2" a="1"/>
  <c r="AL5" i="2" s="1"/>
  <c r="AM7" i="2" a="1"/>
  <c r="AM7" i="2" s="1"/>
  <c r="BK7" i="2" s="1"/>
  <c r="AQ19" i="2" a="1"/>
  <c r="AQ19" i="2" s="1"/>
  <c r="AK5" i="2" a="1"/>
  <c r="AK5" i="2" s="1"/>
  <c r="AK16" i="2" a="1"/>
  <c r="AK16" i="2" s="1"/>
  <c r="BI16" i="2" s="1"/>
  <c r="AK6" i="2" a="1"/>
  <c r="AK6" i="2" s="1"/>
  <c r="AM5" i="2" a="1"/>
  <c r="AM5" i="2" s="1"/>
  <c r="BE6" i="2" a="1"/>
  <c r="BE6" i="2" s="1"/>
  <c r="BE17" i="2" a="1"/>
  <c r="BE17" i="2" s="1"/>
  <c r="BF21" i="2" a="1"/>
  <c r="BF21" i="2" s="1"/>
  <c r="BA4" i="2" a="1"/>
  <c r="BA4" i="2" s="1"/>
  <c r="BF15" i="2" a="1"/>
  <c r="BF15" i="2" s="1"/>
  <c r="BA6" i="2" a="1"/>
  <c r="BA6" i="2" s="1"/>
  <c r="BC5" i="2" a="1"/>
  <c r="BC5" i="2" s="1"/>
  <c r="BF28" i="2" a="1"/>
  <c r="BF28" i="2" s="1"/>
  <c r="AP6" i="2" a="1"/>
  <c r="AP6" i="2" s="1"/>
  <c r="AO12" i="2" a="1"/>
  <c r="AO12" i="2" s="1"/>
  <c r="AK3" i="2" a="1"/>
  <c r="AK3" i="2" s="1"/>
  <c r="AP20" i="2" a="1"/>
  <c r="AP20" i="2" s="1"/>
  <c r="AN14" i="2" a="1"/>
  <c r="AN14" i="2" s="1"/>
  <c r="BL14" i="2" s="1"/>
  <c r="AQ2" i="2" a="1"/>
  <c r="AQ2" i="2" s="1"/>
  <c r="AJ12" i="2" a="1"/>
  <c r="AJ12" i="2" s="1"/>
  <c r="AP23" i="2" a="1"/>
  <c r="AP23" i="2" s="1"/>
  <c r="BN23" i="2" s="1"/>
  <c r="AP31" i="2" a="1"/>
  <c r="AP31" i="2" s="1"/>
  <c r="BN31" i="2" s="1"/>
  <c r="AP18" i="2" a="1"/>
  <c r="AP18" i="2" s="1"/>
  <c r="AJ9" i="2" a="1"/>
  <c r="AJ9" i="2" s="1"/>
  <c r="AQ8" i="2" a="1"/>
  <c r="AQ8" i="2" s="1"/>
  <c r="BO8" i="2" s="1"/>
  <c r="BG12" i="2" a="1"/>
  <c r="BG12" i="2" s="1"/>
  <c r="BG22" i="2" a="1"/>
  <c r="BG22" i="2" s="1"/>
  <c r="BA11" i="2" a="1"/>
  <c r="BA11" i="2" s="1"/>
  <c r="BD19" i="2" a="1"/>
  <c r="BD19" i="2" s="1"/>
  <c r="BC20" i="2" a="1"/>
  <c r="BC20" i="2" s="1"/>
  <c r="BE4" i="2" a="1"/>
  <c r="BE4" i="2" s="1"/>
  <c r="BG10" i="2" a="1"/>
  <c r="BG10" i="2" s="1"/>
  <c r="BB18" i="2" a="1"/>
  <c r="BB18" i="2" s="1"/>
  <c r="BE26" i="2" a="1"/>
  <c r="BE26" i="2" s="1"/>
  <c r="AL10" i="2" a="1"/>
  <c r="AL10" i="2" s="1"/>
  <c r="BJ10" i="2" s="1"/>
  <c r="AQ21" i="2" a="1"/>
  <c r="AQ21" i="2" s="1"/>
  <c r="AL16" i="2" a="1"/>
  <c r="AL16" i="2" s="1"/>
  <c r="BJ16" i="2" s="1"/>
  <c r="AQ24" i="2" a="1"/>
  <c r="AQ24" i="2" s="1"/>
  <c r="AO17" i="2" a="1"/>
  <c r="AO17" i="2" s="1"/>
  <c r="C4" i="16" a="1"/>
  <c r="C4" i="16" s="1"/>
  <c r="AO15" i="2" a="1"/>
  <c r="AO15" i="2" s="1"/>
  <c r="BM15" i="2" s="1"/>
  <c r="AO3" i="2" a="1"/>
  <c r="AO3" i="2" s="1"/>
  <c r="AK4" i="2" a="1"/>
  <c r="AK4" i="2" s="1"/>
  <c r="AJ8" i="2" a="1"/>
  <c r="AJ8" i="2" s="1"/>
  <c r="AN5" i="2" a="1"/>
  <c r="AN5" i="2" s="1"/>
  <c r="BA19" i="2" a="1"/>
  <c r="BA19" i="2" s="1"/>
  <c r="BF27" i="2" a="1"/>
  <c r="BF27" i="2" s="1"/>
  <c r="AZ5" i="2" a="1"/>
  <c r="AZ5" i="2" s="1"/>
  <c r="BG11" i="2" a="1"/>
  <c r="BG11" i="2" s="1"/>
  <c r="BA8" i="2" a="1"/>
  <c r="BA8" i="2" s="1"/>
  <c r="BC17" i="2" a="1"/>
  <c r="BC17" i="2" s="1"/>
  <c r="BE3" i="2" a="1"/>
  <c r="BE3" i="2" s="1"/>
  <c r="BG6" i="2" a="1"/>
  <c r="BG6" i="2" s="1"/>
  <c r="BF24" i="2" a="1"/>
  <c r="BF24" i="2" s="1"/>
  <c r="P5" i="16" a="1"/>
  <c r="P5" i="16" s="1"/>
  <c r="AO6" i="2" a="1"/>
  <c r="AO6" i="2" s="1"/>
  <c r="AK19" i="2" a="1"/>
  <c r="AK19" i="2" s="1"/>
  <c r="AJ10" i="2" a="1"/>
  <c r="AJ10" i="2" s="1"/>
  <c r="AO11" i="2" a="1"/>
  <c r="AO11" i="2" s="1"/>
  <c r="AM16" i="2" a="1"/>
  <c r="AM16" i="2" s="1"/>
  <c r="AQ15" i="2" a="1"/>
  <c r="AQ15" i="2" s="1"/>
  <c r="BO15" i="2" s="1"/>
  <c r="AP25" i="2" a="1"/>
  <c r="AP25" i="2" s="1"/>
  <c r="AQ9" i="2" a="1"/>
  <c r="AQ9" i="2" s="1"/>
  <c r="BO9" i="2" s="1"/>
  <c r="AQ10" i="2" a="1"/>
  <c r="AQ10" i="2" s="1"/>
  <c r="AJ6" i="2" a="1"/>
  <c r="AJ6" i="2" s="1"/>
  <c r="AL11" i="2" a="1"/>
  <c r="AL11" i="2" s="1"/>
  <c r="BA2" i="2" a="1"/>
  <c r="BA2" i="2" s="1"/>
  <c r="BG16" i="2" a="1"/>
  <c r="BG16" i="2" s="1"/>
  <c r="BF20" i="2" a="1"/>
  <c r="BF20" i="2" s="1"/>
  <c r="BE2" i="2" a="1"/>
  <c r="BE2" i="2" s="1"/>
  <c r="AZ9" i="2" a="1"/>
  <c r="AZ9" i="2" s="1"/>
  <c r="BG19" i="2" a="1"/>
  <c r="BG19" i="2" s="1"/>
  <c r="BF17" i="2" a="1"/>
  <c r="BF17" i="2" s="1"/>
  <c r="BA14" i="2" a="1"/>
  <c r="BA14" i="2" s="1"/>
  <c r="AQ7" i="2" a="1"/>
  <c r="AQ7" i="2" s="1"/>
  <c r="BO7" i="2" s="1"/>
  <c r="AL8" i="2" a="1"/>
  <c r="AL8" i="2" s="1"/>
  <c r="BJ8" i="2" s="1"/>
  <c r="AJ3" i="2" a="1"/>
  <c r="AJ3" i="2" s="1"/>
  <c r="BH3" i="2" s="1"/>
  <c r="AM2" i="2" a="1"/>
  <c r="AM2" i="2" s="1"/>
  <c r="BK2" i="2" s="1"/>
  <c r="AJ5" i="2" a="1"/>
  <c r="AJ5" i="2" s="1"/>
  <c r="AQ30" i="2" a="1"/>
  <c r="AQ30" i="2" s="1"/>
  <c r="AQ29" i="2" a="1"/>
  <c r="AQ29" i="2" s="1"/>
  <c r="BO29" i="2" s="1"/>
  <c r="G3" i="16"/>
  <c r="M3" i="16"/>
  <c r="E3" i="16"/>
  <c r="AB21" i="2" a="1"/>
  <c r="AB21" i="2" s="1"/>
  <c r="BH21" i="2" s="1"/>
  <c r="AB20" i="2" a="1"/>
  <c r="AB20" i="2" s="1"/>
  <c r="BH20" i="2" s="1"/>
  <c r="AB23" i="2" a="1"/>
  <c r="AB23" i="2" s="1"/>
  <c r="BH23" i="2" s="1"/>
  <c r="AB24" i="2" a="1"/>
  <c r="AB24" i="2" s="1"/>
  <c r="BH24" i="2" s="1"/>
  <c r="AB25" i="2" a="1"/>
  <c r="AB25" i="2" s="1"/>
  <c r="BH25" i="2" s="1"/>
  <c r="P3" i="16" a="1"/>
  <c r="P3" i="16" s="1"/>
  <c r="AB15" i="2" a="1"/>
  <c r="AB15" i="2" s="1"/>
  <c r="BH15" i="2" s="1"/>
  <c r="AB19" i="2" a="1"/>
  <c r="AB19" i="2" s="1"/>
  <c r="BH19" i="2" s="1"/>
  <c r="AB26" i="2" a="1"/>
  <c r="AB26" i="2" s="1"/>
  <c r="BH26" i="2" s="1"/>
  <c r="AB16" i="2" a="1"/>
  <c r="AB16" i="2" s="1"/>
  <c r="BH16" i="2" s="1"/>
  <c r="AB18" i="2" a="1"/>
  <c r="AB18" i="2" s="1"/>
  <c r="BH18" i="2" s="1"/>
  <c r="AB28" i="2" a="1"/>
  <c r="AB28" i="2" s="1"/>
  <c r="BH28" i="2" s="1"/>
  <c r="AB30" i="2" a="1"/>
  <c r="AB30" i="2" s="1"/>
  <c r="BH30" i="2" s="1"/>
  <c r="AB17" i="2" a="1"/>
  <c r="AB17" i="2" s="1"/>
  <c r="BH17" i="2" s="1"/>
  <c r="AB27" i="2" a="1"/>
  <c r="AB27" i="2" s="1"/>
  <c r="BH27" i="2" s="1"/>
  <c r="AB31" i="2" a="1"/>
  <c r="AB31" i="2" s="1"/>
  <c r="BH31" i="2" s="1"/>
  <c r="AB29" i="2" a="1"/>
  <c r="AB29" i="2" s="1"/>
  <c r="BH29" i="2" s="1"/>
  <c r="AB22" i="2" a="1"/>
  <c r="AB22" i="2" s="1"/>
  <c r="BH22" i="2" s="1"/>
  <c r="AJ42" i="17"/>
  <c r="AJ41" i="17"/>
  <c r="AJ43" i="17"/>
  <c r="K5" i="16" l="1"/>
  <c r="I5" i="16"/>
  <c r="G4" i="16"/>
  <c r="K4" i="16"/>
  <c r="I4" i="16"/>
  <c r="BN7" i="2"/>
  <c r="BJ6" i="2"/>
  <c r="BH10" i="2"/>
  <c r="BK19" i="2"/>
  <c r="BK4" i="2"/>
  <c r="BH14" i="2"/>
  <c r="BN18" i="2"/>
  <c r="BL8" i="2"/>
  <c r="BM14" i="2"/>
  <c r="BI3" i="2"/>
  <c r="BI17" i="2"/>
  <c r="BJ4" i="2"/>
  <c r="BK13" i="2"/>
  <c r="BJ9" i="2"/>
  <c r="BL29" i="2"/>
  <c r="BK14" i="2"/>
  <c r="E5" i="16"/>
  <c r="L6" i="16"/>
  <c r="Q5" i="16"/>
  <c r="BO20" i="2"/>
  <c r="BM11" i="2"/>
  <c r="BL5" i="2"/>
  <c r="BM16" i="2"/>
  <c r="BJ17" i="2"/>
  <c r="BN30" i="2"/>
  <c r="BN25" i="2"/>
  <c r="BL11" i="2"/>
  <c r="BH4" i="2"/>
  <c r="BJ29" i="2"/>
  <c r="BN6" i="2"/>
  <c r="BN14" i="2"/>
  <c r="BJ28" i="2"/>
  <c r="BJ27" i="2"/>
  <c r="BJ24" i="2"/>
  <c r="AK43" i="17"/>
  <c r="AP43" i="17"/>
  <c r="AK41" i="17"/>
  <c r="AP41" i="17"/>
  <c r="AK42" i="17"/>
  <c r="AP42" i="17"/>
  <c r="BN10" i="2"/>
  <c r="BK16" i="2"/>
  <c r="BO30" i="2"/>
  <c r="BM6" i="2"/>
  <c r="BI4" i="2"/>
  <c r="BI5" i="2"/>
  <c r="BJ3" i="2"/>
  <c r="BM10" i="2"/>
  <c r="BJ11" i="2"/>
  <c r="BM13" i="2"/>
  <c r="BI12" i="2"/>
  <c r="BJ13" i="2"/>
  <c r="BM19" i="2"/>
  <c r="BH6" i="2"/>
  <c r="BO24" i="2"/>
  <c r="BM9" i="2"/>
  <c r="BO28" i="2"/>
  <c r="BI13" i="2"/>
  <c r="BO21" i="2"/>
  <c r="BH12" i="2"/>
  <c r="D6" i="16"/>
  <c r="BN26" i="2"/>
  <c r="BO17" i="2"/>
  <c r="BO2" i="2"/>
  <c r="BK15" i="2"/>
  <c r="BO4" i="2"/>
  <c r="BJ7" i="2"/>
  <c r="BI10" i="2"/>
  <c r="BH8" i="2"/>
  <c r="BN3" i="2"/>
  <c r="BJ5" i="2"/>
  <c r="BN9" i="2"/>
  <c r="BM3" i="2"/>
  <c r="BI6" i="2"/>
  <c r="BM12" i="2"/>
  <c r="BO10" i="2"/>
  <c r="BJ15" i="2"/>
  <c r="H6" i="16"/>
  <c r="BM20" i="2"/>
  <c r="BH5" i="2"/>
  <c r="BM17" i="2"/>
  <c r="BK6" i="2"/>
  <c r="N6" i="16"/>
  <c r="BN20" i="2"/>
  <c r="BK11" i="2"/>
  <c r="BJ2" i="2"/>
  <c r="BI2" i="2"/>
  <c r="BI19" i="2"/>
  <c r="BL12" i="2"/>
  <c r="BO25" i="2"/>
  <c r="BL20" i="2"/>
  <c r="BN4" i="2"/>
  <c r="BL17" i="2"/>
  <c r="BI9" i="2"/>
  <c r="O4" i="16"/>
  <c r="BN28" i="2"/>
  <c r="BK9" i="2"/>
  <c r="BL19" i="2"/>
  <c r="BO23" i="2"/>
  <c r="BO22" i="2"/>
  <c r="BN11" i="2"/>
  <c r="BK8" i="2"/>
  <c r="BH7" i="2"/>
  <c r="BL4" i="2"/>
  <c r="BH13" i="2"/>
  <c r="BO19" i="2"/>
  <c r="BI8" i="2"/>
  <c r="BK18" i="2"/>
  <c r="BO5" i="2"/>
  <c r="BO3" i="2"/>
  <c r="BK12" i="2"/>
  <c r="BK3" i="2"/>
  <c r="Q4" i="16"/>
  <c r="BL13" i="2"/>
  <c r="BN8" i="2"/>
  <c r="BM5" i="2"/>
  <c r="BN27" i="2"/>
  <c r="M4" i="16"/>
  <c r="M5" i="16"/>
  <c r="BN15" i="2"/>
  <c r="BM2" i="2"/>
  <c r="BO18" i="2"/>
  <c r="BL3" i="2"/>
  <c r="BI7" i="2"/>
  <c r="BO11" i="2"/>
  <c r="BO6" i="2"/>
  <c r="BO27" i="2"/>
  <c r="O5" i="16"/>
  <c r="BH9" i="2"/>
  <c r="BL10" i="2"/>
  <c r="BI20" i="2"/>
  <c r="BJ26" i="2"/>
  <c r="BO13" i="2"/>
  <c r="BI11" i="2"/>
  <c r="BO12" i="2"/>
  <c r="BI18" i="2"/>
  <c r="BJ18" i="2"/>
  <c r="BH11" i="2"/>
  <c r="BJ12" i="2"/>
  <c r="BM4" i="2"/>
  <c r="BN24" i="2"/>
  <c r="BN16" i="2"/>
  <c r="G5" i="16"/>
  <c r="BN17" i="2"/>
  <c r="E4" i="16"/>
  <c r="C6" i="16"/>
  <c r="BN2" i="2"/>
  <c r="BM7" i="2"/>
  <c r="BI14" i="2"/>
  <c r="BI15" i="2"/>
  <c r="BK17" i="2"/>
  <c r="BM26" i="2"/>
  <c r="BN21" i="2"/>
  <c r="BO16" i="2"/>
  <c r="BJ20" i="2"/>
  <c r="BN5" i="2"/>
  <c r="BK20" i="2"/>
  <c r="BL16" i="2"/>
  <c r="BL18" i="2"/>
  <c r="BK5" i="2"/>
  <c r="BK10" i="2"/>
  <c r="BO31" i="2"/>
  <c r="BJ19" i="2"/>
  <c r="BJ14" i="2"/>
  <c r="Q3" i="16"/>
  <c r="P6" i="16"/>
  <c r="M6" i="16" l="1"/>
  <c r="K6" i="16"/>
  <c r="I6" i="16"/>
  <c r="AM41" i="17"/>
  <c r="AQ41" i="17"/>
  <c r="AS41" i="17" s="1"/>
  <c r="AM43" i="17"/>
  <c r="AQ43" i="17"/>
  <c r="AS43" i="17" s="1"/>
  <c r="AM42" i="17"/>
  <c r="AQ42" i="17"/>
  <c r="AS42" i="17" s="1"/>
  <c r="O6" i="16"/>
  <c r="G6" i="16"/>
  <c r="Q6" i="16"/>
  <c r="E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16A79-1A8B-461A-A196-32A801229093}" keepAlive="1" name="Query - agent_costs_16_repr_days" description="Connection to the 'agent_costs_16_repr_days' query in the workbook." type="5" refreshedVersion="8" background="1" saveData="1">
    <dbPr connection="Provider=Microsoft.Mashup.OleDb.1;Data Source=$Workbook$;Location=agent_costs_16_repr_days;Extended Properties=&quot;&quot;" command="SELECT * FROM [agent_costs_16_repr_days]"/>
  </connection>
  <connection id="2" xr16:uid="{1CDBC2F5-7620-45B7-B9EF-FFCBD71A5A07}" keepAlive="1" name="Query - agent_profits_2_repr_days" description="Connection to the 'agent_profits_2_repr_days' query in the workbook." type="5" refreshedVersion="8" background="1" saveData="1">
    <dbPr connection="Provider=Microsoft.Mashup.OleDb.1;Data Source=$Workbook$;Location=agent_profits_2_repr_days;Extended Properties=&quot;&quot;" command="SELECT * FROM [agent_profits_2_repr_days]"/>
  </connection>
  <connection id="3" xr16:uid="{10493354-31FA-4BE0-9D5A-8DE26B19A728}" keepAlive="1" name="Query - Errors in overview_results_2_repr_days" description="Connection to the 'Errors in overview_results_2_repr_days' query in the workbook." type="5" refreshedVersion="0" background="1">
    <dbPr connection="Provider=Microsoft.Mashup.OleDb.1;Data Source=$Workbook$;Location=&quot;Errors in overview_results_2_repr_days&quot;;Extended Properties=&quot;&quot;" command="SELECT * FROM [Errors in overview_results_2_repr_days]"/>
  </connection>
  <connection id="4" xr16:uid="{0DD8A220-9750-45B2-9461-16394CB54BDC}" keepAlive="1" name="Query - ETS" description="Connection to the 'ETS' query in the workbook." type="5" refreshedVersion="8" background="1" saveData="1">
    <dbPr connection="Provider=Microsoft.Mashup.OleDb.1;Data Source=$Workbook$;Location=ETS;Extended Properties=&quot;&quot;" command="SELECT * FROM [ETS]"/>
  </connection>
  <connection id="5" xr16:uid="{B840BEED-F2B7-4DA2-874F-2DCEFB3B160C}" keepAlive="1" name="Query - H2 (2)" description="Connection to the 'H2 (2)' query in the workbook." type="5" refreshedVersion="8" background="1" saveData="1">
    <dbPr connection="Provider=Microsoft.Mashup.OleDb.1;Data Source=$Workbook$;Location=&quot;H2 (2)&quot;;Extended Properties=&quot;&quot;" command="SELECT * FROM [H2 (2)]"/>
  </connection>
  <connection id="6" xr16:uid="{6A693E95-4D51-4F9B-8DA4-4D960EB8225E}" keepAlive="1" name="Query - overview_results_2_repr_days" description="Connection to the 'overview_results_2_repr_days' query in the workbook." type="5" refreshedVersion="8" background="1" saveData="1">
    <dbPr connection="Provider=Microsoft.Mashup.OleDb.1;Data Source=$Workbook$;Location=overview_results_2_repr_days;Extended Properties=&quot;&quot;" command="SELECT * FROM [overview_results_2_repr_days]"/>
  </connection>
  <connection id="7" xr16:uid="{37307162-AE73-4655-8B45-1C2267043595}" keepAlive="1" name="Query - overview_scenarios" description="Connection to the 'overview_scenarios' query in the workbook." type="5" refreshedVersion="8" background="1" saveData="1">
    <dbPr connection="Provider=Microsoft.Mashup.OleDb.1;Data Source=$Workbook$;Location=overview_scenarios;Extended Properties=&quot;&quot;" command="SELECT * FROM [overview_scenarios]"/>
  </connection>
  <connection id="8" xr16:uid="{1A2FEFCF-EFCC-4C5C-9E03-8B61FC684CE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9" xr16:uid="{15731887-D71E-4E82-9824-DDCAC9D2B60E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10" xr16:uid="{129D8355-013B-4F56-8629-23DC3F7856D0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11" xr16:uid="{83D943E0-B59B-48D5-A1FB-2C4949AEB52C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12" xr16:uid="{D1E46432-9ECF-41B5-AF19-88D3F313BD27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3" xr16:uid="{48EA93F1-8599-43C0-9DA2-A15BE587391F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4" xr16:uid="{317A1272-7C3F-46D7-AF32-3CA5B63A0187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5" xr16:uid="{6D5BE9E0-D698-4F9C-83B5-5264741A93E2}" keepAlive="1" name="Query - PS" description="Connection to the 'PS' query in the workbook." type="5" refreshedVersion="8" background="1" saveData="1">
    <dbPr connection="Provider=Microsoft.Mashup.OleDb.1;Data Source=$Workbook$;Location=PS;Extended Properties=&quot;&quot;" command="SELECT * FROM [PS]"/>
  </connection>
  <connection id="16" xr16:uid="{8B749D2E-488D-420E-9195-EB798343C7CF}" keepAlive="1" name="Query - PS (2)" description="Connection to the 'PS (2)' query in the workbook." type="5" refreshedVersion="8" background="1" saveData="1">
    <dbPr connection="Provider=Microsoft.Mashup.OleDb.1;Data Source=$Workbook$;Location=&quot;PS (2)&quot;;Extended Properties=&quot;&quot;" command="SELECT * FROM [PS (2)]"/>
  </connection>
  <connection id="17" xr16:uid="{6D94DC21-3278-4134-8C43-557980EA041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8" xr16:uid="{E94117BA-7B68-48CF-AFB0-2CC2A6E005A1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9" xr16:uid="{B9B54556-1282-49AE-A0E3-31B09616431C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0" xr16:uid="{7A202628-4DB4-46C1-ACB5-B00CD090DE82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1" xr16:uid="{49C20126-1FE1-4E8F-869C-92CB9939E901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2" xr16:uid="{097EF6A9-6F21-474A-A06D-F8D1E1D63797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3" xr16:uid="{EF37EE0F-2128-4489-B683-D4985AE4534F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4" xr16:uid="{24809264-AD96-4ABF-A257-000571F30D4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5" xr16:uid="{8B3230B6-0F7E-491E-8E82-0E13CCCD0417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6" xr16:uid="{33EE9607-0543-4FA6-964F-95FDB04AE9E9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7" xr16:uid="{832C6710-BDCD-4514-BDDF-BB3C35F26BEE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8" xr16:uid="{4503947C-20A9-4841-912A-9FCC75F24D83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29" xr16:uid="{1B6F1BBF-BE00-4BD6-A9EC-D571432E49BE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0" xr16:uid="{D982D691-1499-490E-AAA0-0EDA91FF66CE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1" xr16:uid="{64D68F55-F1D7-4B95-BF72-AF9F32D74892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2" xr16:uid="{4E5770AF-944D-4A0A-905E-EA53ABCAB49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3" xr16:uid="{179F095F-1D7A-4DA3-8072-FE51219C417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4" xr16:uid="{21D5E933-7CF4-494B-B47A-21BBEDC9FEA9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5" xr16:uid="{12D96FF2-4EAD-4F12-8A1F-5E5261F02E30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6" xr16:uid="{18A2F5EA-FB2C-427A-9E99-BA21E8A069C4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7" xr16:uid="{1C9D225A-FAF9-48B5-823E-B7ACD6A350FE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8" xr16:uid="{2E5F881B-356E-4D51-A2E8-74E46C217AD6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<sst xmlns="http://schemas.openxmlformats.org/spreadsheetml/2006/main" count="19757" uniqueCount="470">
  <si>
    <t>scen_number</t>
  </si>
  <si>
    <t>sensitivity</t>
  </si>
  <si>
    <t>n_iter</t>
  </si>
  <si>
    <t>walltime</t>
  </si>
  <si>
    <t>PrimalResidual_ETS</t>
  </si>
  <si>
    <t>PrimalResidual_MSR</t>
  </si>
  <si>
    <t>PrimalResidual_EOM</t>
  </si>
  <si>
    <t>PrimalResidual_REC</t>
  </si>
  <si>
    <t>PrimalResidual_H2</t>
  </si>
  <si>
    <t>PrimalResidual_H2CN_prod</t>
  </si>
  <si>
    <t>PrimalResidual_H2CN_cap</t>
  </si>
  <si>
    <t>DualResidual_ETS</t>
  </si>
  <si>
    <t>DualResidual_EOM</t>
  </si>
  <si>
    <t>DualResidual_REC</t>
  </si>
  <si>
    <t>DualResidual_H2</t>
  </si>
  <si>
    <t>DualResidual_H2CN_prod</t>
  </si>
  <si>
    <t>DualResidual_H2CN_cap</t>
  </si>
  <si>
    <t>Beta</t>
  </si>
  <si>
    <t>Alpha</t>
  </si>
  <si>
    <t>EUA_2022</t>
  </si>
  <si>
    <t>CumulativeEmissions</t>
  </si>
  <si>
    <t>TotalCost</t>
  </si>
  <si>
    <t>PolicyCost</t>
  </si>
  <si>
    <t>ref</t>
  </si>
  <si>
    <t>id</t>
  </si>
  <si>
    <t>MSR</t>
  </si>
  <si>
    <t>RES_target_2030</t>
  </si>
  <si>
    <t>H2_demand_2030</t>
  </si>
  <si>
    <t>H2_demand_2050</t>
  </si>
  <si>
    <t>CNH2_cap_target_2024</t>
  </si>
  <si>
    <t>CNH2_cap_target_2030</t>
  </si>
  <si>
    <t>CNH2_cap_target_2040</t>
  </si>
  <si>
    <t>CNH2_demand_2024</t>
  </si>
  <si>
    <t>CNH2_demand_2030</t>
  </si>
  <si>
    <t>CNH2_demand_2040</t>
  </si>
  <si>
    <t>gamma</t>
  </si>
  <si>
    <t>max_em_change</t>
  </si>
  <si>
    <t>Additionality_pre_2030</t>
  </si>
  <si>
    <t>Additionality_post_2030</t>
  </si>
  <si>
    <t>H2_balance</t>
  </si>
  <si>
    <t>import</t>
  </si>
  <si>
    <t>H2_cap_grant</t>
  </si>
  <si>
    <t>max_support_duration</t>
  </si>
  <si>
    <t>ref_scen_number</t>
  </si>
  <si>
    <t>Sens_analysis</t>
  </si>
  <si>
    <t>Comments</t>
  </si>
  <si>
    <t>NO</t>
  </si>
  <si>
    <t>NA</t>
  </si>
  <si>
    <t>Daily</t>
  </si>
  <si>
    <t>YES</t>
  </si>
  <si>
    <t>Used to calibrate MACC</t>
  </si>
  <si>
    <t/>
  </si>
  <si>
    <t>CN_CAP_CT</t>
  </si>
  <si>
    <t>CN_CAP_QT</t>
  </si>
  <si>
    <t>CN_CAP_H_2000</t>
  </si>
  <si>
    <t>CN_CAP_H_3000</t>
  </si>
  <si>
    <t>CN_CAP_FP</t>
  </si>
  <si>
    <t>CN_CAP_HPA</t>
  </si>
  <si>
    <t>CN_CAP_CG</t>
  </si>
  <si>
    <t>CN_PROD_CT</t>
  </si>
  <si>
    <t>CN_PROD_QT</t>
  </si>
  <si>
    <t>CN_PROD_H_2000</t>
  </si>
  <si>
    <t>CN_PROD_H_3000</t>
  </si>
  <si>
    <t>CN_PROD_FP</t>
  </si>
  <si>
    <t>CN_PROD_HPA</t>
  </si>
  <si>
    <t>CN_PROD_CG</t>
  </si>
  <si>
    <t>H2_COST_CT</t>
  </si>
  <si>
    <t>H2_COST_QT</t>
  </si>
  <si>
    <t>H2_COST_H_2000</t>
  </si>
  <si>
    <t>H2_COST_H_3000</t>
  </si>
  <si>
    <t>H2_COST_FP</t>
  </si>
  <si>
    <t>H2_COST_HPA</t>
  </si>
  <si>
    <t>H2_COST_CG</t>
  </si>
  <si>
    <t>RES_COST_CT</t>
  </si>
  <si>
    <t>RES_COST_QT</t>
  </si>
  <si>
    <t>RES_COST_H_2000</t>
  </si>
  <si>
    <t>RES_COST_H_3000</t>
  </si>
  <si>
    <t>RES_COST_FP</t>
  </si>
  <si>
    <t>RES_COST_HPA</t>
  </si>
  <si>
    <t>RES_COST_CG</t>
  </si>
  <si>
    <t>TOT_COST_CT</t>
  </si>
  <si>
    <t>TOT_COST_QT</t>
  </si>
  <si>
    <t>TOT_COST_H_2000</t>
  </si>
  <si>
    <t>TOT_COST_H_3000</t>
  </si>
  <si>
    <t>TOT_COST_FP</t>
  </si>
  <si>
    <t>TOT_COST_HPA</t>
  </si>
  <si>
    <t>TOT_COST_CG</t>
  </si>
  <si>
    <t>SCN_FP</t>
  </si>
  <si>
    <t>SCN_CG</t>
  </si>
  <si>
    <t>CCGT_new</t>
  </si>
  <si>
    <t>WindOffshore</t>
  </si>
  <si>
    <t>SPP_coal</t>
  </si>
  <si>
    <t>WindOnshore</t>
  </si>
  <si>
    <t>Nuclear</t>
  </si>
  <si>
    <t>Solar</t>
  </si>
  <si>
    <t>OCGT</t>
  </si>
  <si>
    <t>SMR</t>
  </si>
  <si>
    <t>SMRCCS</t>
  </si>
  <si>
    <t>Alkaline_base</t>
  </si>
  <si>
    <t>Alkaline_peak</t>
  </si>
  <si>
    <t>Import</t>
  </si>
  <si>
    <t>Name.1</t>
  </si>
  <si>
    <t>Name.2</t>
  </si>
  <si>
    <t>Name.3</t>
  </si>
  <si>
    <t>Name.4</t>
  </si>
  <si>
    <t>Scenario</t>
  </si>
  <si>
    <t>ETS</t>
  </si>
  <si>
    <t>H2</t>
  </si>
  <si>
    <t>PS</t>
  </si>
  <si>
    <t>Transform File.Year</t>
  </si>
  <si>
    <t>Transform File.EOM_avg</t>
  </si>
  <si>
    <t>Transform File.REC_y</t>
  </si>
  <si>
    <t>Transform File.ADD_CAP_CCGT_new</t>
  </si>
  <si>
    <t>Transform File.ADD_CAP_WindOffshore</t>
  </si>
  <si>
    <t>Transform File.ADD_CAP_SPP_coal</t>
  </si>
  <si>
    <t>Transform File.ADD_CAP_WindOnshore</t>
  </si>
  <si>
    <t>Transform File.ADD_CAP_Nuclear</t>
  </si>
  <si>
    <t>Transform File.ADD_CAP_Solar</t>
  </si>
  <si>
    <t>Transform File.ADD_CAP_OCGT</t>
  </si>
  <si>
    <t>Transform File.CAP_CCGT_new</t>
  </si>
  <si>
    <t>Transform File.CAP_WindOffshore</t>
  </si>
  <si>
    <t>Transform File.CAP_SPP_coal</t>
  </si>
  <si>
    <t>Transform File.CAP_WindOnshore</t>
  </si>
  <si>
    <t>Transform File.CAP_Nuclear</t>
  </si>
  <si>
    <t>Transform File.CAP_Solar</t>
  </si>
  <si>
    <t>Transform File.CAP_OCGT</t>
  </si>
  <si>
    <t>Transform File.CAP</t>
  </si>
  <si>
    <t>Transform File.Supply</t>
  </si>
  <si>
    <t>Transform File.Cancellation</t>
  </si>
  <si>
    <t>Transform File.MSR</t>
  </si>
  <si>
    <t>Transform File.TNAC</t>
  </si>
  <si>
    <t>Transform File.Emissions_Ind</t>
  </si>
  <si>
    <t>Transform File.Emissions_H2S</t>
  </si>
  <si>
    <t>Transform File.Emissions_PS</t>
  </si>
  <si>
    <t>Transform File.EUAprice</t>
  </si>
  <si>
    <t>Transform File.EUAs_Ind</t>
  </si>
  <si>
    <t>Transform File.EUAs_PS</t>
  </si>
  <si>
    <t>Demand</t>
  </si>
  <si>
    <t>PtH</t>
  </si>
  <si>
    <t>Peak_CT</t>
  </si>
  <si>
    <t>Peak_QT</t>
  </si>
  <si>
    <t>Peak_H_2000</t>
  </si>
  <si>
    <t>Peak_H_3000</t>
  </si>
  <si>
    <t>Peak_FP</t>
  </si>
  <si>
    <t>Peak_HPA</t>
  </si>
  <si>
    <t>Peak_CG</t>
  </si>
  <si>
    <t>Base_CT</t>
  </si>
  <si>
    <t>Base_QT</t>
  </si>
  <si>
    <t>Base_H_2000</t>
  </si>
  <si>
    <t>Base_H_3000</t>
  </si>
  <si>
    <t>Base_FP</t>
  </si>
  <si>
    <t>Base_HPA</t>
  </si>
  <si>
    <t>Base_CG</t>
  </si>
  <si>
    <t>ETS_COST_CT</t>
  </si>
  <si>
    <t>ETS_COST_QT</t>
  </si>
  <si>
    <t>ETS_COST_H_2000</t>
  </si>
  <si>
    <t>ETS_COST_H_3000</t>
  </si>
  <si>
    <t>ETS_COST_FP</t>
  </si>
  <si>
    <t>ETS_COST_HPA</t>
  </si>
  <si>
    <t>ETS_COST_CG</t>
  </si>
  <si>
    <t>ETS_revenue</t>
  </si>
  <si>
    <t>NET_COST_CT</t>
  </si>
  <si>
    <t>NET_COST_QT</t>
  </si>
  <si>
    <t>NET_COST_H_2000</t>
  </si>
  <si>
    <t>NET_COST_H_3000</t>
  </si>
  <si>
    <t>NET_COST_FP</t>
  </si>
  <si>
    <t>NET_COST_HPA</t>
  </si>
  <si>
    <t>NET_COST_CG</t>
  </si>
  <si>
    <t>SMR+CCS</t>
  </si>
  <si>
    <t>H2_sector</t>
  </si>
  <si>
    <t>FF</t>
  </si>
  <si>
    <t>RES</t>
  </si>
  <si>
    <t>PS2</t>
  </si>
  <si>
    <t>SMR+CCS2</t>
  </si>
  <si>
    <t>PtH3</t>
  </si>
  <si>
    <t>H2_sector4</t>
  </si>
  <si>
    <t>FF5</t>
  </si>
  <si>
    <t>RES6</t>
  </si>
  <si>
    <t>Nuclear2</t>
  </si>
  <si>
    <t>PS_COST_CT</t>
  </si>
  <si>
    <t>PS_COST_QT</t>
  </si>
  <si>
    <t>PS_COST_H_2000</t>
  </si>
  <si>
    <t>PS_COST_H_3000</t>
  </si>
  <si>
    <t>PS_COST_FP</t>
  </si>
  <si>
    <t>PS_COST_HPA</t>
  </si>
  <si>
    <t>PS_COST_CG</t>
  </si>
  <si>
    <t>H2S_COST_CT</t>
  </si>
  <si>
    <t>H2S_COST_QT</t>
  </si>
  <si>
    <t>H2S_COST_H_2000</t>
  </si>
  <si>
    <t>H2S_COST_H_3000</t>
  </si>
  <si>
    <t>H2S_COST_FP</t>
  </si>
  <si>
    <t>H2S_COST_HPA</t>
  </si>
  <si>
    <t>H2S_COST_CG</t>
  </si>
  <si>
    <t>Ind</t>
  </si>
  <si>
    <t>INDS_COST_CT</t>
  </si>
  <si>
    <t>INDS_COST_QT</t>
  </si>
  <si>
    <t>INDS_COST_H_2000</t>
  </si>
  <si>
    <t>INDS_COST_H_3000</t>
  </si>
  <si>
    <t>INDS_COST_FP</t>
  </si>
  <si>
    <t>INDS_COST_HPA</t>
  </si>
  <si>
    <t>INDS_COST_CG</t>
  </si>
  <si>
    <t>Import2</t>
  </si>
  <si>
    <t>Industry2</t>
  </si>
  <si>
    <t>CN_CAP_H_4000</t>
  </si>
  <si>
    <t>CN_PROD_H_4000</t>
  </si>
  <si>
    <t>H2_COST_H_4000</t>
  </si>
  <si>
    <t>TOT_COST_H_4000</t>
  </si>
  <si>
    <t>RES_COST_H_4000</t>
  </si>
  <si>
    <t>EST_COST_H_4000</t>
  </si>
  <si>
    <t>NET_COST_H_4000</t>
  </si>
  <si>
    <t>PS_COST_H_4000</t>
  </si>
  <si>
    <t>H2S_COST_H_4000</t>
  </si>
  <si>
    <t>INDS_COST_H_4000</t>
  </si>
  <si>
    <t>Annuity_social</t>
  </si>
  <si>
    <t>social_discount</t>
  </si>
  <si>
    <t>RES cost (simple)</t>
  </si>
  <si>
    <t>RES Cost</t>
  </si>
  <si>
    <t>Year</t>
  </si>
  <si>
    <t>CAP_SMR</t>
  </si>
  <si>
    <t>CAP_SMRCCS</t>
  </si>
  <si>
    <t>CAP_Alkaline_base</t>
  </si>
  <si>
    <t>CAP_Alkaline_peak</t>
  </si>
  <si>
    <t>PROD_SMR</t>
  </si>
  <si>
    <t>PROD_SMRCCS</t>
  </si>
  <si>
    <t>PROD_Alkaline_base</t>
  </si>
  <si>
    <t>PROD_Alkaline_peak</t>
  </si>
  <si>
    <t>IMPORT_Import</t>
  </si>
  <si>
    <t>PriceH2</t>
  </si>
  <si>
    <t>PremiumH2CN_prod</t>
  </si>
  <si>
    <t>PremiumH2CN_cap</t>
  </si>
  <si>
    <t>PremiumFP</t>
  </si>
  <si>
    <t>StrikeH2CfD</t>
  </si>
  <si>
    <t>RefH2CfD</t>
  </si>
  <si>
    <t>QT</t>
  </si>
  <si>
    <t>CT</t>
  </si>
  <si>
    <t>HT_3800</t>
  </si>
  <si>
    <t>HT_4000</t>
  </si>
  <si>
    <t>HT_3500</t>
  </si>
  <si>
    <t>FP</t>
  </si>
  <si>
    <t>FP_3500</t>
  </si>
  <si>
    <t>FP_3800</t>
  </si>
  <si>
    <t>FP_4000</t>
  </si>
  <si>
    <t>CfD</t>
  </si>
  <si>
    <t>CfD_3500</t>
  </si>
  <si>
    <t>CfD_3800</t>
  </si>
  <si>
    <t>CfD_4000</t>
  </si>
  <si>
    <t>HPC</t>
  </si>
  <si>
    <t>NPC</t>
  </si>
  <si>
    <t>TSC</t>
  </si>
  <si>
    <t>CONV_CAP_2030</t>
  </si>
  <si>
    <t>PS_emmisions</t>
  </si>
  <si>
    <t>IND_emissions</t>
  </si>
  <si>
    <t>H2S_emissions</t>
  </si>
  <si>
    <t>cumulative_emissions</t>
  </si>
  <si>
    <t>sensetivity</t>
  </si>
  <si>
    <t>scenario</t>
  </si>
  <si>
    <t>REF</t>
  </si>
  <si>
    <t>ETSC</t>
  </si>
  <si>
    <t>RESC</t>
  </si>
  <si>
    <t>PSC</t>
  </si>
  <si>
    <t>H2SC</t>
  </si>
  <si>
    <t>INDC</t>
  </si>
  <si>
    <t>ETS_price_2030</t>
  </si>
  <si>
    <t>ETS_price_2040</t>
  </si>
  <si>
    <t>H2_price_2030</t>
  </si>
  <si>
    <t>H2_price_2040</t>
  </si>
  <si>
    <t>EOM_price_2030</t>
  </si>
  <si>
    <t>EOM_price_2040</t>
  </si>
  <si>
    <t>SOLAR_CAP_2030</t>
  </si>
  <si>
    <t>WIND_CAP_2030</t>
  </si>
  <si>
    <t>PtH_PROD_2030</t>
  </si>
  <si>
    <t>SMRCCS_PROD_2030</t>
  </si>
  <si>
    <t>IMPORT_2030</t>
  </si>
  <si>
    <t>PtH_CAP_2030</t>
  </si>
  <si>
    <t>SMRCCS_CAP_2030</t>
  </si>
  <si>
    <t>Column1</t>
  </si>
  <si>
    <t>name</t>
  </si>
  <si>
    <t>PtH_PROD_base_2030</t>
  </si>
  <si>
    <t>PtH_CAP_base_2030</t>
  </si>
  <si>
    <t>PtH_PROD_peak_2030</t>
  </si>
  <si>
    <t>PtH_CAP_peak_2030</t>
  </si>
  <si>
    <t>GAS_CAP_2030</t>
  </si>
  <si>
    <t>NUCL_CAP_2030</t>
  </si>
  <si>
    <t>COAL_CAP_2030</t>
  </si>
  <si>
    <t>WIND_PROD_2030</t>
  </si>
  <si>
    <t>SOLAR_PROD_2030</t>
  </si>
  <si>
    <t>GAS_PROD_2030</t>
  </si>
  <si>
    <t>COAL_PROD_2030</t>
  </si>
  <si>
    <t>NUCL_PROD_2030</t>
  </si>
  <si>
    <t>EOM_avg</t>
  </si>
  <si>
    <t>FS_CCGT_new</t>
  </si>
  <si>
    <t>FS_WindOffshore</t>
  </si>
  <si>
    <t>FS_SPP_coal</t>
  </si>
  <si>
    <t>FS_WindOnshore</t>
  </si>
  <si>
    <t>FS_Nuclear</t>
  </si>
  <si>
    <t>FS_Solar</t>
  </si>
  <si>
    <t>FS_OCGT</t>
  </si>
  <si>
    <t>REC_y</t>
  </si>
  <si>
    <t>ADD_CAP_CCGT_new</t>
  </si>
  <si>
    <t>ADD_CAP_WindOffshore</t>
  </si>
  <si>
    <t>ADD_CAP_SPP_coal</t>
  </si>
  <si>
    <t>ADD_CAP_WindOnshore</t>
  </si>
  <si>
    <t>ADD_CAP_Nuclear</t>
  </si>
  <si>
    <t>ADD_CAP_Solar</t>
  </si>
  <si>
    <t>ADD_CAP_OCGT</t>
  </si>
  <si>
    <t>CAP_CCGT_new</t>
  </si>
  <si>
    <t>CAP_WindOffshore</t>
  </si>
  <si>
    <t>CAP_SPP_coal</t>
  </si>
  <si>
    <t>CAP_WindOnshore</t>
  </si>
  <si>
    <t>CAP_Nuclear</t>
  </si>
  <si>
    <t>CAP_Solar</t>
  </si>
  <si>
    <t>CAP_OCGT</t>
  </si>
  <si>
    <t>H2_price_2031</t>
  </si>
  <si>
    <t>H2_price_2032</t>
  </si>
  <si>
    <t>H2_price_2033</t>
  </si>
  <si>
    <t>H2_price_2034</t>
  </si>
  <si>
    <t>H2_price_2035</t>
  </si>
  <si>
    <t>H2_price_2036</t>
  </si>
  <si>
    <t>H2_price_2037</t>
  </si>
  <si>
    <t>H2_price_2038</t>
  </si>
  <si>
    <t>H2_price_2039</t>
  </si>
  <si>
    <t>PremiumH2CN_prod_2030</t>
  </si>
  <si>
    <t>PremiumH2CN_prod_2031</t>
  </si>
  <si>
    <t>PremiumH2CN_prod_2032</t>
  </si>
  <si>
    <t>PremiumH2CN_prod_2033</t>
  </si>
  <si>
    <t>PremiumH2CN_prod_2034</t>
  </si>
  <si>
    <t>PremiumH2CN_prod_2035</t>
  </si>
  <si>
    <t>high demand growth</t>
  </si>
  <si>
    <t>TOT_PROD</t>
  </si>
  <si>
    <t>10 MT</t>
  </si>
  <si>
    <t xml:space="preserve">18 Mt </t>
  </si>
  <si>
    <t>DIFF_PROD</t>
  </si>
  <si>
    <t>H2_PROD</t>
  </si>
  <si>
    <t>D_CUM</t>
  </si>
  <si>
    <t>ERROR</t>
  </si>
  <si>
    <t>H2_PROD_Twh</t>
  </si>
  <si>
    <t>Increase_elek</t>
  </si>
  <si>
    <t>low-natural-gas-price</t>
  </si>
  <si>
    <t>expensive-PtH</t>
  </si>
  <si>
    <t>Expensive-RES</t>
  </si>
  <si>
    <t>Cheap-RES</t>
  </si>
  <si>
    <t>cheap-PtH</t>
  </si>
  <si>
    <t>expensive-import</t>
  </si>
  <si>
    <t>cheap-import</t>
  </si>
  <si>
    <t>high-natural-gas-price</t>
  </si>
  <si>
    <t>expensive-RES</t>
  </si>
  <si>
    <t>PolicyCostCfD</t>
  </si>
  <si>
    <t>H2CfD_tender_2030</t>
  </si>
  <si>
    <t>H2FP_tender_2030</t>
  </si>
  <si>
    <t>Monthly</t>
  </si>
  <si>
    <t>Yearly</t>
  </si>
  <si>
    <t>Hourly</t>
  </si>
  <si>
    <t>PolicyCostFP</t>
  </si>
  <si>
    <t>PtH_PROD_2040</t>
  </si>
  <si>
    <t>SMRCCS_PROD_2040</t>
  </si>
  <si>
    <t>IMPORT_2040</t>
  </si>
  <si>
    <t>PtH_CAP_2040</t>
  </si>
  <si>
    <t>SMRCCS_CAP_2040</t>
  </si>
  <si>
    <t>WIND_CAP_2040</t>
  </si>
  <si>
    <t>SOLAR_CAP_2040</t>
  </si>
  <si>
    <t>CONV_CAP_2040</t>
  </si>
  <si>
    <t>PtH_base_H</t>
  </si>
  <si>
    <t>PtH_peak</t>
  </si>
  <si>
    <t xml:space="preserve"> </t>
  </si>
  <si>
    <t>Demand_2030</t>
  </si>
  <si>
    <t>residential_demand</t>
  </si>
  <si>
    <t>Difference</t>
  </si>
  <si>
    <t>H2_premium_2030</t>
  </si>
  <si>
    <t>H2_FP_2030</t>
  </si>
  <si>
    <t>H2_SP_2030</t>
  </si>
  <si>
    <t>H2_RP_2030</t>
  </si>
  <si>
    <t>high</t>
  </si>
  <si>
    <t>2030 res target 60</t>
  </si>
  <si>
    <t>2030-res-target-80</t>
  </si>
  <si>
    <t>Cheap RES</t>
  </si>
  <si>
    <t>cheap SMR+CCS</t>
  </si>
  <si>
    <t>Expensive RES</t>
  </si>
  <si>
    <t>expensive SMR+CCS</t>
  </si>
  <si>
    <t>extreme</t>
  </si>
  <si>
    <t>High discount rate</t>
  </si>
  <si>
    <t>High RES buildout</t>
  </si>
  <si>
    <t>high-demand-growth</t>
  </si>
  <si>
    <t>low demand growth</t>
  </si>
  <si>
    <t>Low discount rate</t>
  </si>
  <si>
    <t>Low RES buildout</t>
  </si>
  <si>
    <t>low-demand-growth</t>
  </si>
  <si>
    <t>CN_CAP_Alkaline_peak_supported</t>
  </si>
  <si>
    <t>CN_CAP_Alkaline_base_supported</t>
  </si>
  <si>
    <t>CN_PROD_Alkaline_peak_supported</t>
  </si>
  <si>
    <t>CN_PROD_Alkaline_base_supported</t>
  </si>
  <si>
    <t>CAP_Alkaline_peak_supported</t>
  </si>
  <si>
    <t>CAP_Alkaline_base_supported</t>
  </si>
  <si>
    <t>CG</t>
  </si>
  <si>
    <t>TD</t>
  </si>
  <si>
    <t>FP_3000</t>
  </si>
  <si>
    <t>FP_5000</t>
  </si>
  <si>
    <t>3600</t>
  </si>
  <si>
    <t>19</t>
  </si>
  <si>
    <t>939</t>
  </si>
  <si>
    <t>984</t>
  </si>
  <si>
    <t>980</t>
  </si>
  <si>
    <t>FP_fix</t>
  </si>
  <si>
    <t>961</t>
  </si>
  <si>
    <t>CapacityGrant</t>
  </si>
  <si>
    <t>TaxDeduction</t>
  </si>
  <si>
    <t>PtH_CAP_peak_supported</t>
  </si>
  <si>
    <t>PtH_CAP_base_supported</t>
  </si>
  <si>
    <t>Low-discount-rate</t>
  </si>
  <si>
    <t>cheap-SMRCCS</t>
  </si>
  <si>
    <t>expensive-SMRCCS</t>
  </si>
  <si>
    <t>High-discount-rate</t>
  </si>
  <si>
    <t>783278.4580169444</t>
  </si>
  <si>
    <t>874439.4553008145</t>
  </si>
  <si>
    <t>914150.394515645</t>
  </si>
  <si>
    <t>941154.0794226163</t>
  </si>
  <si>
    <t>953465.200541246</t>
  </si>
  <si>
    <t>959659.3276838438</t>
  </si>
  <si>
    <t>962389.550887639</t>
  </si>
  <si>
    <t>964003.4811825828</t>
  </si>
  <si>
    <t>965049.677068294</t>
  </si>
  <si>
    <t>965545.5941350693</t>
  </si>
  <si>
    <t>965865.6408267719</t>
  </si>
  <si>
    <t>965984.8617400617</t>
  </si>
  <si>
    <t>966099.00767014</t>
  </si>
  <si>
    <t>966131.3698337348</t>
  </si>
  <si>
    <t>966129.8127774189</t>
  </si>
  <si>
    <t>extreme_electrolysis_buildout</t>
  </si>
  <si>
    <t>966119.8266071997</t>
  </si>
  <si>
    <t>high_electrolysis_buildout</t>
  </si>
  <si>
    <t>966133.7758359753</t>
  </si>
  <si>
    <t>966950.2147047917</t>
  </si>
  <si>
    <t>965122.7127932701</t>
  </si>
  <si>
    <t>965093.4857685025</t>
  </si>
  <si>
    <t>967200.7983410355</t>
  </si>
  <si>
    <t>967544.4033443861</t>
  </si>
  <si>
    <t>967398.9692684754</t>
  </si>
  <si>
    <t>955258.3953749391</t>
  </si>
  <si>
    <t>964945.0395123439</t>
  </si>
  <si>
    <t>948448.6821094897</t>
  </si>
  <si>
    <t>948352.1896645434</t>
  </si>
  <si>
    <t>992599.0166352093</t>
  </si>
  <si>
    <t>979608.5152050443</t>
  </si>
  <si>
    <t>972844.6804965961</t>
  </si>
  <si>
    <t>654478.2445246985</t>
  </si>
  <si>
    <t>1.038563692560904e6</t>
  </si>
  <si>
    <t>965877.323113557</t>
  </si>
  <si>
    <t>965922.2155396816</t>
  </si>
  <si>
    <t>1.4804077150641356e6</t>
  </si>
  <si>
    <t>966128.6559984684</t>
  </si>
  <si>
    <t>966533.419779404</t>
  </si>
  <si>
    <t>966519.1203216488</t>
  </si>
  <si>
    <t>966652.0669963845</t>
  </si>
  <si>
    <t>970219.4956019899</t>
  </si>
  <si>
    <t>966553.6596402604</t>
  </si>
  <si>
    <t>966668.0562585455</t>
  </si>
  <si>
    <t>966621.1666072366</t>
  </si>
  <si>
    <t>967130.0319445871</t>
  </si>
  <si>
    <t>967731.9450639159</t>
  </si>
  <si>
    <t>1014</t>
  </si>
  <si>
    <t>975</t>
  </si>
  <si>
    <t>1141</t>
  </si>
  <si>
    <t>1320</t>
  </si>
  <si>
    <t>.</t>
  </si>
  <si>
    <t>SCN_CfD</t>
  </si>
  <si>
    <t>SCN_TD</t>
  </si>
  <si>
    <t>SCN_FP_3000</t>
  </si>
  <si>
    <t>SCN_FP_4000</t>
  </si>
  <si>
    <t>SCN_FP_5000</t>
  </si>
  <si>
    <t>SCN_FP_fix</t>
  </si>
  <si>
    <t>SCN_CfD_fix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</si>
</sst>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\(0.0\)"/>
    <numFmt numFmtId="166" formatCode="\(\+0.0\);\(\-0.0\)"/>
    <numFmt numFmtId="167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49" fontId="0" fillId="0" borderId="0" xfId="0" applyNumberFormat="1"/>
    <xf numFmtId="1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10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30" formatCode="@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773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28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'Overview Policy cost'!$AB$1</c:f>
              <c:strCache>
                <c:ptCount val="1"/>
                <c:pt idx="0">
                  <c:v>H2_COST_CT</c:v>
                </c:pt>
              </c:strCache>
            </c:strRef>
          </c:tx>
          <c:spPr>
            <a:ln w="19050">
              <a:noFill/>
            </a:ln>
          </c:spPr>
          <c:xVal>
            <c:numRef>
              <c:f>'Overview Policy cost'!$L$2:$L$51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cost'!$AB$2:$AB$51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7-4F03-924C-982D40C30CDB}"/>
            </c:ext>
          </c:extLst>
        </c:ser>
        <c:ser>
          <c:idx val="3"/>
          <c:order val="1"/>
          <c:tx>
            <c:strRef>
              <c:f>'Overview Policy cost'!$AC$1</c:f>
              <c:strCache>
                <c:ptCount val="1"/>
                <c:pt idx="0">
                  <c:v>H2_COST_QT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</c:marker>
          <c:xVal>
            <c:numRef>
              <c:f>'Overview Policy cost'!$M$2:$M$51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cost'!$AC$2:$AC$51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77-4F03-924C-982D40C30CDB}"/>
            </c:ext>
          </c:extLst>
        </c:ser>
        <c:ser>
          <c:idx val="2"/>
          <c:order val="2"/>
          <c:tx>
            <c:strRef>
              <c:f>'Overview Policy cost'!$AF$1</c:f>
              <c:strCache>
                <c:ptCount val="1"/>
                <c:pt idx="0">
                  <c:v>H2_COST_FP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'Overview Policy cost'!$P$2:$P$51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cost'!$AF$2:$AF$51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77-4F03-924C-982D40C30CDB}"/>
            </c:ext>
          </c:extLst>
        </c:ser>
        <c:ser>
          <c:idx val="4"/>
          <c:order val="3"/>
          <c:tx>
            <c:strRef>
              <c:f>'Overview Policy cost'!$AD$1</c:f>
              <c:strCache>
                <c:ptCount val="1"/>
                <c:pt idx="0">
                  <c:v>H2_COST_H_2000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xVal>
            <c:numRef>
              <c:f>'Overview Policy cost'!$N$2:$N$51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cost'!$AD$2:$AD$51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77-4F03-924C-982D40C30CDB}"/>
            </c:ext>
          </c:extLst>
        </c:ser>
        <c:ser>
          <c:idx val="5"/>
          <c:order val="4"/>
          <c:tx>
            <c:strRef>
              <c:f>'Overview Policy cost'!$AE$1</c:f>
              <c:strCache>
                <c:ptCount val="1"/>
                <c:pt idx="0">
                  <c:v>H2_COST_H_3000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6"/>
            <c:spPr>
              <a:noFill/>
            </c:spPr>
          </c:marker>
          <c:xVal>
            <c:numRef>
              <c:f>'Overview Policy cost'!$O$2:$O$51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cost'!$AE$2:$AE$51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77-4F03-924C-982D40C3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756448"/>
        <c:axId val="1603757696"/>
      </c:scatterChart>
      <c:valAx>
        <c:axId val="1603756448"/>
        <c:scaling>
          <c:orientation val="minMax"/>
          <c:max val="15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Carbon neutral capacity installed 2030 (GW)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03757696"/>
        <c:crosses val="autoZero"/>
        <c:crossBetween val="midCat"/>
      </c:valAx>
      <c:valAx>
        <c:axId val="160375769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Hydrogen Policy cost (Mn€)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0375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strRef>
              <c:f>'Overview Policy cost'!$AB$1</c:f>
              <c:strCache>
                <c:ptCount val="1"/>
                <c:pt idx="0">
                  <c:v>H2_COST_CT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'Overview Policy cost'!$T$2:$T$51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cost'!$AB$2:$AB$51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9-4D84-9716-EB313BE1154B}"/>
            </c:ext>
          </c:extLst>
        </c:ser>
        <c:ser>
          <c:idx val="1"/>
          <c:order val="1"/>
          <c:tx>
            <c:strRef>
              <c:f>'Overview Policy cost'!$AC$1</c:f>
              <c:strCache>
                <c:ptCount val="1"/>
                <c:pt idx="0">
                  <c:v>H2_COST_QT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'Overview Policy cost'!$U$2:$U$51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cost'!$AC$2:$AC$51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9-4D84-9716-EB313BE1154B}"/>
            </c:ext>
          </c:extLst>
        </c:ser>
        <c:ser>
          <c:idx val="0"/>
          <c:order val="2"/>
          <c:tx>
            <c:strRef>
              <c:f>'Overview Policy cost'!$AF$1</c:f>
              <c:strCache>
                <c:ptCount val="1"/>
                <c:pt idx="0">
                  <c:v>H2_COST_FP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'Overview Policy cost'!$X$2:$X$51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cost'!$AF$2:$AF$51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9-4D84-9716-EB313BE1154B}"/>
            </c:ext>
          </c:extLst>
        </c:ser>
        <c:ser>
          <c:idx val="2"/>
          <c:order val="3"/>
          <c:tx>
            <c:strRef>
              <c:f>'Overview Policy cost'!$AD$1</c:f>
              <c:strCache>
                <c:ptCount val="1"/>
                <c:pt idx="0">
                  <c:v>H2_COST_H_2000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cost'!$V$2:$V$51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cost'!$AD$2:$AD$51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9-4D84-9716-EB313BE1154B}"/>
            </c:ext>
          </c:extLst>
        </c:ser>
        <c:ser>
          <c:idx val="4"/>
          <c:order val="4"/>
          <c:tx>
            <c:strRef>
              <c:f>'Overview Policy cost'!$AE$1</c:f>
              <c:strCache>
                <c:ptCount val="1"/>
                <c:pt idx="0">
                  <c:v>H2_COST_H_3000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>
                <a:solidFill>
                  <a:schemeClr val="accent6"/>
                </a:solidFill>
              </a:ln>
            </c:spPr>
          </c:marker>
          <c:xVal>
            <c:numRef>
              <c:f>'Overview Policy cost'!$W$2:$W$51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cost'!$AE$2:$AE$51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49-4D84-9716-EB313BE11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12912"/>
        <c:axId val="482517072"/>
      </c:scatterChart>
      <c:valAx>
        <c:axId val="482512912"/>
        <c:scaling>
          <c:orientation val="minMax"/>
          <c:max val="15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Carbon</a:t>
                </a:r>
                <a:r>
                  <a:rPr lang="nl-BE" baseline="0"/>
                  <a:t> neutral production in 2030 (Mt)</a:t>
                </a:r>
                <a:endParaRPr lang="nl-BE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82517072"/>
        <c:crosses val="autoZero"/>
        <c:crossBetween val="midCat"/>
      </c:valAx>
      <c:valAx>
        <c:axId val="482517072"/>
        <c:scaling>
          <c:orientation val="minMax"/>
          <c:max val="80000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Hydrogen</a:t>
                </a:r>
                <a:r>
                  <a:rPr lang="nl-BE" baseline="0"/>
                  <a:t> Policy cost (Mn€)</a:t>
                </a:r>
                <a:endParaRPr lang="nl-BE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825129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Capacity target</c:v>
          </c:tx>
          <c:spPr>
            <a:ln w="19050">
              <a:noFill/>
            </a:ln>
          </c:spPr>
          <c:xVal>
            <c:numRef>
              <c:f>'Overview Policy cost'!$L$2:$L$51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cost'!$AR$2:$AR$51</c:f>
              <c:numCache>
                <c:formatCode>General</c:formatCode>
                <c:ptCount val="50"/>
                <c:pt idx="0">
                  <c:v>6121965.4011534182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E-46F7-8E2B-B19754D17055}"/>
            </c:ext>
          </c:extLst>
        </c:ser>
        <c:ser>
          <c:idx val="0"/>
          <c:order val="1"/>
          <c:tx>
            <c:v>Quantity target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'Overview Policy cost'!$M$2:$M$51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cost'!$AS$2:$AS$51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9E-46F7-8E2B-B19754D17055}"/>
            </c:ext>
          </c:extLst>
        </c:ser>
        <c:ser>
          <c:idx val="3"/>
          <c:order val="2"/>
          <c:tx>
            <c:v>Fixed premium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'Overview Policy cost'!$P$2:$P$51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cost'!$AV$2:$AV$51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9E-46F7-8E2B-B19754D17055}"/>
            </c:ext>
          </c:extLst>
        </c:ser>
        <c:ser>
          <c:idx val="4"/>
          <c:order val="3"/>
          <c:tx>
            <c:v>Hybrid with max 2000h support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</c:spPr>
          </c:marker>
          <c:xVal>
            <c:numRef>
              <c:f>'Overview Policy cost'!$N$2:$N$51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cost'!$AT$2:$AT$51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E-46F7-8E2B-B19754D17055}"/>
            </c:ext>
          </c:extLst>
        </c:ser>
        <c:ser>
          <c:idx val="2"/>
          <c:order val="4"/>
          <c:tx>
            <c:v>Hybrid with max 3000h support</c:v>
          </c:tx>
          <c:spPr>
            <a:ln w="19050" cap="rnd">
              <a:noFill/>
              <a:round/>
            </a:ln>
            <a:effectLst/>
          </c:spPr>
          <c:marker>
            <c:symbol val="x"/>
            <c:size val="6"/>
            <c:spPr>
              <a:noFill/>
              <a:ln>
                <a:solidFill>
                  <a:schemeClr val="accent6"/>
                </a:solidFill>
              </a:ln>
            </c:spPr>
          </c:marker>
          <c:xVal>
            <c:numRef>
              <c:f>'Overview Policy cost'!$O$2:$O$51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cost'!$AU$2:$AU$51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9E-46F7-8E2B-B19754D17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801248"/>
        <c:axId val="1605810816"/>
      </c:scatterChart>
      <c:valAx>
        <c:axId val="1605801248"/>
        <c:scaling>
          <c:orientation val="minMax"/>
          <c:max val="15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Carbon neutral capacity installed 2030 (GW)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05810816"/>
        <c:crosses val="autoZero"/>
        <c:crossBetween val="midCat"/>
      </c:valAx>
      <c:valAx>
        <c:axId val="1605810816"/>
        <c:scaling>
          <c:orientation val="minMax"/>
          <c:max val="2300000"/>
          <c:min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Total system cost (Mn€)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0580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'Overview Policy cost'!$AR$1</c:f>
              <c:strCache>
                <c:ptCount val="1"/>
                <c:pt idx="0">
                  <c:v>TOT_COST_CT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'Overview Policy cost'!$T$2:$T$51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cost'!$AR$2:$AR$51</c:f>
              <c:numCache>
                <c:formatCode>General</c:formatCode>
                <c:ptCount val="50"/>
                <c:pt idx="0">
                  <c:v>6121965.4011534182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D-41B1-B1B0-DB5322C9CF30}"/>
            </c:ext>
          </c:extLst>
        </c:ser>
        <c:ser>
          <c:idx val="4"/>
          <c:order val="1"/>
          <c:tx>
            <c:strRef>
              <c:f>'Overview Policy cost'!$AS$1</c:f>
              <c:strCache>
                <c:ptCount val="1"/>
                <c:pt idx="0">
                  <c:v>TOT_COST_QT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'Overview Policy cost'!$U$2:$U$51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cost'!$AS$2:$AS$51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2D-41B1-B1B0-DB5322C9CF30}"/>
            </c:ext>
          </c:extLst>
        </c:ser>
        <c:ser>
          <c:idx val="5"/>
          <c:order val="2"/>
          <c:tx>
            <c:strRef>
              <c:f>'Overview Policy cost'!$AV$1</c:f>
              <c:strCache>
                <c:ptCount val="1"/>
                <c:pt idx="0">
                  <c:v>TOT_COST_FP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'Overview Policy cost'!$X$2:$X$51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cost'!$AV$2:$AV$51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2D-41B1-B1B0-DB5322C9CF30}"/>
            </c:ext>
          </c:extLst>
        </c:ser>
        <c:ser>
          <c:idx val="0"/>
          <c:order val="3"/>
          <c:tx>
            <c:strRef>
              <c:f>'Overview Policy cost'!$AT$1</c:f>
              <c:strCache>
                <c:ptCount val="1"/>
                <c:pt idx="0">
                  <c:v>TOT_COST_H_2000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'Overview Policy cost'!$V$2:$V$51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cost'!$AT$2:$AT$51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72D-41B1-B1B0-DB5322C9CF30}"/>
            </c:ext>
          </c:extLst>
        </c:ser>
        <c:ser>
          <c:idx val="1"/>
          <c:order val="4"/>
          <c:tx>
            <c:strRef>
              <c:f>'Overview Policy cost'!$AU$1</c:f>
              <c:strCache>
                <c:ptCount val="1"/>
                <c:pt idx="0">
                  <c:v>TOT_COST_H_3000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chemeClr val="accent6"/>
                </a:solidFill>
              </a:ln>
            </c:spPr>
          </c:marker>
          <c:xVal>
            <c:numRef>
              <c:f>'Overview Policy cost'!$W$2:$W$51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cost'!$AU$2:$AU$51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2D-41B1-B1B0-DB5322C9C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206432"/>
        <c:axId val="94620019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5"/>
                <c:tx>
                  <c:strRef>
                    <c:extLst>
                      <c:ext uri="{02D57815-91ED-43cb-92C2-25804820EDAC}">
                        <c15:formulaRef>
                          <c15:sqref>'Overview Policy cost'!$AW$1</c15:sqref>
                        </c15:formulaRef>
                      </c:ext>
                    </c:extLst>
                    <c:strCache>
                      <c:ptCount val="1"/>
                      <c:pt idx="0">
                        <c:v>TOT_COST_HPA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xVal>
                  <c:numRef>
                    <c:extLst>
                      <c:ext uri="{02D57815-91ED-43cb-92C2-25804820EDAC}">
                        <c15:formulaRef>
                          <c15:sqref>'Overview Policy cost'!$X$2:$X$51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'Overview Policy cost'!$AW$2:$AW$51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72D-41B1-B1B0-DB5322C9CF30}"/>
                  </c:ext>
                </c:extLst>
              </c15:ser>
            </c15:filteredScatterSeries>
          </c:ext>
        </c:extLst>
      </c:scatterChart>
      <c:valAx>
        <c:axId val="946206432"/>
        <c:scaling>
          <c:orientation val="minMax"/>
          <c:max val="12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Carbon Neutral production in 2030 (Mt)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6200192"/>
        <c:crosses val="autoZero"/>
        <c:crossBetween val="midCat"/>
      </c:valAx>
      <c:valAx>
        <c:axId val="946200192"/>
        <c:scaling>
          <c:orientation val="minMax"/>
          <c:max val="2200000"/>
          <c:min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Total</a:t>
                </a:r>
                <a:r>
                  <a:rPr lang="nl-BE" baseline="0"/>
                  <a:t> system cost (Mn€)</a:t>
                </a:r>
                <a:endParaRPr lang="nl-BE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6206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7944714537473"/>
          <c:y val="4.2464734465520487E-2"/>
          <c:w val="0.58858364032289301"/>
          <c:h val="0.8190240981580954"/>
        </c:manualLayout>
      </c:layout>
      <c:scatterChart>
        <c:scatterStyle val="lineMarker"/>
        <c:varyColors val="0"/>
        <c:ser>
          <c:idx val="1"/>
          <c:order val="0"/>
          <c:tx>
            <c:strRef>
              <c:f>'Overview Policy cost'!$T$1</c:f>
              <c:strCache>
                <c:ptCount val="1"/>
                <c:pt idx="0">
                  <c:v>CN_PROD_CT</c:v>
                </c:pt>
              </c:strCache>
            </c:strRef>
          </c:tx>
          <c:spPr>
            <a:ln w="19050">
              <a:noFill/>
            </a:ln>
          </c:spPr>
          <c:xVal>
            <c:numRef>
              <c:f>'Overview Policy cost'!$L$2:$L$51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cost'!$T$2:$T$51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4-4666-9130-C4116C79B968}"/>
            </c:ext>
          </c:extLst>
        </c:ser>
        <c:ser>
          <c:idx val="2"/>
          <c:order val="1"/>
          <c:tx>
            <c:strRef>
              <c:f>'Overview Policy cost'!$U$1</c:f>
              <c:strCache>
                <c:ptCount val="1"/>
                <c:pt idx="0">
                  <c:v>CN_PROD_QT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cost'!$M$2:$M$51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cost'!$U$2:$U$51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E4-4666-9130-C4116C79B968}"/>
            </c:ext>
          </c:extLst>
        </c:ser>
        <c:ser>
          <c:idx val="3"/>
          <c:order val="2"/>
          <c:tx>
            <c:strRef>
              <c:f>'Overview Policy cost'!$X$1</c:f>
              <c:strCache>
                <c:ptCount val="1"/>
                <c:pt idx="0">
                  <c:v>CN_PROD_FP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cost'!$P$2:$P$51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cost'!$X$2:$X$51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E4-4666-9130-C4116C79B968}"/>
            </c:ext>
          </c:extLst>
        </c:ser>
        <c:ser>
          <c:idx val="5"/>
          <c:order val="3"/>
          <c:tx>
            <c:strRef>
              <c:f>'Overview Policy cost'!$V$1</c:f>
              <c:strCache>
                <c:ptCount val="1"/>
                <c:pt idx="0">
                  <c:v>CN_PROD_H_2000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cost'!$N$2:$N$51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cost'!$V$2:$V$51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E4-4666-9130-C4116C79B968}"/>
            </c:ext>
          </c:extLst>
        </c:ser>
        <c:ser>
          <c:idx val="4"/>
          <c:order val="4"/>
          <c:tx>
            <c:strRef>
              <c:f>'Overview Policy cost'!$W$1</c:f>
              <c:strCache>
                <c:ptCount val="1"/>
                <c:pt idx="0">
                  <c:v>CN_PROD_H_3000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cost'!$O$2:$O$51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cost'!$W$2:$W$51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E4-4666-9130-C4116C79B968}"/>
            </c:ext>
          </c:extLst>
        </c:ser>
        <c:ser>
          <c:idx val="0"/>
          <c:order val="5"/>
          <c:tx>
            <c:strRef>
              <c:f>'Overview Policy cost'!$Z$1</c:f>
              <c:strCache>
                <c:ptCount val="1"/>
                <c:pt idx="0">
                  <c:v>CN_PROD_CG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cost'!$R$2:$R$51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cost'!$Z$2:$Z$51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E4-4666-9130-C4116C79B968}"/>
            </c:ext>
          </c:extLst>
        </c:ser>
        <c:ser>
          <c:idx val="6"/>
          <c:order val="6"/>
          <c:tx>
            <c:strRef>
              <c:f>'Overview Policy cost'!$S$1</c:f>
              <c:strCache>
                <c:ptCount val="1"/>
                <c:pt idx="0">
                  <c:v>CN_CAP_H_4000</c:v>
                </c:pt>
              </c:strCache>
            </c:strRef>
          </c:tx>
          <c:spPr>
            <a:ln w="19050">
              <a:noFill/>
            </a:ln>
          </c:spPr>
          <c:xVal>
            <c:numRef>
              <c:f>'Overview Policy cost'!$L$2:$L$51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cost'!$S$2:$S$52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50E-4D0A-9332-9FEA96751C30}"/>
            </c:ext>
          </c:extLst>
        </c:ser>
        <c:ser>
          <c:idx val="7"/>
          <c:order val="7"/>
          <c:tx>
            <c:strRef>
              <c:f>'Overview Policy cost'!$L$1</c:f>
              <c:strCache>
                <c:ptCount val="1"/>
                <c:pt idx="0">
                  <c:v>CN_CAP_CT</c:v>
                </c:pt>
              </c:strCache>
            </c:strRef>
          </c:tx>
          <c:spPr>
            <a:ln w="19050">
              <a:noFill/>
            </a:ln>
          </c:spPr>
          <c:xVal>
            <c:numRef>
              <c:f>'Overview Policy cost'!$AA$2:$AA$51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cost'!$L$2:$L$52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50E-4D0A-9332-9FEA9675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01856"/>
        <c:axId val="318501024"/>
      </c:scatterChart>
      <c:valAx>
        <c:axId val="318501856"/>
        <c:scaling>
          <c:orientation val="minMax"/>
          <c:max val="150"/>
          <c:min val="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CN capacity  in 2030 (GW)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18501024"/>
        <c:crosses val="autoZero"/>
        <c:crossBetween val="midCat"/>
      </c:valAx>
      <c:valAx>
        <c:axId val="318501024"/>
        <c:scaling>
          <c:orientation val="minMax"/>
          <c:max val="20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CN production in 2030 (Mt)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18501856"/>
        <c:crosses val="autoZero"/>
        <c:crossBetween val="midCat"/>
      </c:valAx>
    </c:plotArea>
    <c:legend>
      <c:legendPos val="r"/>
      <c:legendEntry>
        <c:idx val="7"/>
        <c:delete val="1"/>
      </c:legendEntry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strRef>
              <c:f>'Overview Policy cost'!$AR$1</c:f>
              <c:strCache>
                <c:ptCount val="1"/>
                <c:pt idx="0">
                  <c:v>TOT_COST_CT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'Overview Policy cost'!$T$2:$T$51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cost'!$AR$2:$AR$51</c:f>
              <c:numCache>
                <c:formatCode>General</c:formatCode>
                <c:ptCount val="50"/>
                <c:pt idx="0">
                  <c:v>6121965.4011534182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64-4BBD-867E-6AF2FA3A945F}"/>
            </c:ext>
          </c:extLst>
        </c:ser>
        <c:ser>
          <c:idx val="4"/>
          <c:order val="1"/>
          <c:tx>
            <c:strRef>
              <c:f>'Overview Policy cost'!$AS$1</c:f>
              <c:strCache>
                <c:ptCount val="1"/>
                <c:pt idx="0">
                  <c:v>TOT_COST_QT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'Overview Policy cost'!$U$2:$U$51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cost'!$AS$2:$AS$51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4-4BBD-867E-6AF2FA3A945F}"/>
            </c:ext>
          </c:extLst>
        </c:ser>
        <c:ser>
          <c:idx val="5"/>
          <c:order val="2"/>
          <c:tx>
            <c:strRef>
              <c:f>'Overview Policy cost'!$AV$1</c:f>
              <c:strCache>
                <c:ptCount val="1"/>
                <c:pt idx="0">
                  <c:v>TOT_COST_FP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'Overview Policy cost'!$X$2:$X$51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cost'!$AV$2:$AV$51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4-4BBD-867E-6AF2FA3A945F}"/>
            </c:ext>
          </c:extLst>
        </c:ser>
        <c:ser>
          <c:idx val="0"/>
          <c:order val="3"/>
          <c:tx>
            <c:strRef>
              <c:f>'Overview Policy cost'!$AT$1</c:f>
              <c:strCache>
                <c:ptCount val="1"/>
                <c:pt idx="0">
                  <c:v>TOT_COST_H_2000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'Overview Policy cost'!$V$2:$V$51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cost'!$AT$2:$AT$51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64-4BBD-867E-6AF2FA3A945F}"/>
            </c:ext>
          </c:extLst>
        </c:ser>
        <c:ser>
          <c:idx val="1"/>
          <c:order val="4"/>
          <c:tx>
            <c:strRef>
              <c:f>'Overview Policy cost'!$AU$1</c:f>
              <c:strCache>
                <c:ptCount val="1"/>
                <c:pt idx="0">
                  <c:v>TOT_COST_H_3000</c:v>
                </c:pt>
              </c:strCache>
            </c:strRef>
          </c:tx>
          <c:spPr>
            <a:ln w="19050">
              <a:noFill/>
            </a:ln>
          </c:spPr>
          <c:marker>
            <c:symbol val="x"/>
            <c:size val="6"/>
            <c:spPr>
              <a:noFill/>
              <a:ln>
                <a:solidFill>
                  <a:schemeClr val="accent6"/>
                </a:solidFill>
              </a:ln>
            </c:spPr>
          </c:marker>
          <c:xVal>
            <c:numRef>
              <c:f>'Overview Policy cost'!$W$2:$W$51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cost'!$AU$2:$AU$51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4-4BBD-867E-6AF2FA3A9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206432"/>
        <c:axId val="94620019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5"/>
                <c:tx>
                  <c:strRef>
                    <c:extLst>
                      <c:ext uri="{02D57815-91ED-43cb-92C2-25804820EDAC}">
                        <c15:formulaRef>
                          <c15:sqref>'Overview Policy cost'!$AW$1</c15:sqref>
                        </c15:formulaRef>
                      </c:ext>
                    </c:extLst>
                    <c:strCache>
                      <c:ptCount val="1"/>
                      <c:pt idx="0">
                        <c:v>TOT_COST_HPA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xVal>
                  <c:numRef>
                    <c:extLst>
                      <c:ext uri="{02D57815-91ED-43cb-92C2-25804820EDAC}">
                        <c15:formulaRef>
                          <c15:sqref>'Overview Policy cost'!$X$2:$X$51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'Overview Policy cost'!$AW$2:$AW$51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564-4BBD-867E-6AF2FA3A945F}"/>
                  </c:ext>
                </c:extLst>
              </c15:ser>
            </c15:filteredScatterSeries>
          </c:ext>
        </c:extLst>
      </c:scatterChart>
      <c:valAx>
        <c:axId val="946206432"/>
        <c:scaling>
          <c:orientation val="minMax"/>
          <c:max val="1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Carbon Neutral production in 2030 (Mt)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6200192"/>
        <c:crosses val="autoZero"/>
        <c:crossBetween val="midCat"/>
      </c:valAx>
      <c:valAx>
        <c:axId val="946200192"/>
        <c:scaling>
          <c:orientation val="minMax"/>
          <c:max val="2200000"/>
          <c:min val="2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BE"/>
                  <a:t>Total</a:t>
                </a:r>
                <a:r>
                  <a:rPr lang="nl-BE" baseline="0"/>
                  <a:t> system cost (Mn€)</a:t>
                </a:r>
                <a:endParaRPr lang="nl-BE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462064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'Overview Policy cost'!$AA$1</c:f>
              <c:strCache>
                <c:ptCount val="1"/>
                <c:pt idx="0">
                  <c:v>CN_PROD_H_4000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'Overview Policy cost'!$S$2:$S$52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cost'!$AA$2:$AA$52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98-4678-A2B4-B240D4F59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003920"/>
        <c:axId val="706002672"/>
      </c:scatterChart>
      <c:valAx>
        <c:axId val="7060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06002672"/>
        <c:crosses val="autoZero"/>
        <c:crossBetween val="midCat"/>
      </c:valAx>
      <c:valAx>
        <c:axId val="7060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7060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PtH base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Analysis'!$O$2:$O$15</c15:sqref>
                  </c15:fullRef>
                </c:ext>
              </c:extLst>
              <c:f>('PS Analysis'!$O$2:$O$3,'PS Analysis'!$O$7:$O$15)</c:f>
              <c:numCache>
                <c:formatCode>0.000</c:formatCode>
                <c:ptCount val="11"/>
                <c:pt idx="0">
                  <c:v>30.01639798482292</c:v>
                </c:pt>
                <c:pt idx="1">
                  <c:v>11.515237646240474</c:v>
                </c:pt>
                <c:pt idx="2">
                  <c:v>4.5265289754302076</c:v>
                </c:pt>
                <c:pt idx="3">
                  <c:v>7.6533256890495052</c:v>
                </c:pt>
                <c:pt idx="4">
                  <c:v>9.3844856388606086</c:v>
                </c:pt>
                <c:pt idx="5">
                  <c:v>10.128393483560361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6-4151-9924-E0E4C2852ABB}"/>
            </c:ext>
          </c:extLst>
        </c:ser>
        <c:ser>
          <c:idx val="1"/>
          <c:order val="1"/>
          <c:tx>
            <c:v>PtH base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Analysis'!$P$2:$P$15</c15:sqref>
                  </c15:fullRef>
                </c:ext>
              </c:extLst>
              <c:f>('PS Analysis'!$P$2:$P$3,'PS Analysis'!$P$7:$P$15)</c:f>
              <c:numCache>
                <c:formatCode>0.000</c:formatCode>
                <c:ptCount val="11"/>
                <c:pt idx="0">
                  <c:v>45.340560562152071</c:v>
                </c:pt>
                <c:pt idx="1">
                  <c:v>39.257174771855134</c:v>
                </c:pt>
                <c:pt idx="2">
                  <c:v>40.035720417092527</c:v>
                </c:pt>
                <c:pt idx="3">
                  <c:v>40.806327501760251</c:v>
                </c:pt>
                <c:pt idx="4">
                  <c:v>41.093839346710482</c:v>
                </c:pt>
                <c:pt idx="5">
                  <c:v>40.601573058595065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D6-4151-9924-E0E4C2852ABB}"/>
            </c:ext>
          </c:extLst>
        </c:ser>
        <c:ser>
          <c:idx val="2"/>
          <c:order val="2"/>
          <c:tx>
            <c:v>SMR-CCS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Analysis'!$Q$2:$Q$15</c15:sqref>
                  </c15:fullRef>
                </c:ext>
              </c:extLst>
              <c:f>('PS Analysis'!$Q$2:$Q$3,'PS Analysis'!$Q$7:$Q$15)</c:f>
              <c:numCache>
                <c:formatCode>0.000</c:formatCode>
                <c:ptCount val="11"/>
                <c:pt idx="0">
                  <c:v>6.1708478905441844</c:v>
                </c:pt>
                <c:pt idx="1">
                  <c:v>7.1288699834544635</c:v>
                </c:pt>
                <c:pt idx="2">
                  <c:v>7.1399999999999908</c:v>
                </c:pt>
                <c:pt idx="3">
                  <c:v>7.1399999999949673</c:v>
                </c:pt>
                <c:pt idx="4">
                  <c:v>7.1400000000005281</c:v>
                </c:pt>
                <c:pt idx="5">
                  <c:v>7.1399999999858599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D6-4151-9924-E0E4C2852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723632"/>
        <c:axId val="1658721968"/>
      </c:barChart>
      <c:catAx>
        <c:axId val="165872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21968"/>
        <c:crosses val="autoZero"/>
        <c:auto val="1"/>
        <c:lblAlgn val="ctr"/>
        <c:lblOffset val="100"/>
        <c:noMultiLvlLbl val="0"/>
      </c:catAx>
      <c:valAx>
        <c:axId val="16587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2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Analysis'!$K$2:$K$15</c15:sqref>
                  </c15:fullRef>
                </c:ext>
              </c:extLst>
              <c:f>('PS Analysis'!$K$2:$K$3,'PS Analysis'!$K$7:$K$15)</c:f>
              <c:numCache>
                <c:formatCode>0.000</c:formatCode>
                <c:ptCount val="11"/>
                <c:pt idx="0">
                  <c:v>2.4671001480686305</c:v>
                </c:pt>
                <c:pt idx="1">
                  <c:v>35.675817624318846</c:v>
                </c:pt>
                <c:pt idx="2">
                  <c:v>51.10574443824693</c:v>
                </c:pt>
                <c:pt idx="3">
                  <c:v>37.149350132296568</c:v>
                </c:pt>
                <c:pt idx="4">
                  <c:v>34.351085874718258</c:v>
                </c:pt>
                <c:pt idx="5">
                  <c:v>34.783614899007034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A6-44E7-96B9-9BC4E4B62C4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Analysis'!$L$2:$L$15</c15:sqref>
                  </c15:fullRef>
                </c:ext>
              </c:extLst>
              <c:f>('PS Analysis'!$L$2:$L$3,'PS Analysis'!$L$7:$L$15)</c:f>
              <c:numCache>
                <c:formatCode>0.000</c:formatCode>
                <c:ptCount val="11"/>
                <c:pt idx="0">
                  <c:v>3.2449594170856364</c:v>
                </c:pt>
                <c:pt idx="1">
                  <c:v>34.348960106500719</c:v>
                </c:pt>
                <c:pt idx="2">
                  <c:v>58.894261495929634</c:v>
                </c:pt>
                <c:pt idx="3">
                  <c:v>45.350642186674484</c:v>
                </c:pt>
                <c:pt idx="4">
                  <c:v>36.935418206058863</c:v>
                </c:pt>
                <c:pt idx="5">
                  <c:v>35.167852251756109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A6-44E7-96B9-9BC4E4B62C48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Analysis'!$M$2:$M$15</c15:sqref>
                  </c15:fullRef>
                </c:ext>
              </c:extLst>
              <c:f>('PS Analysis'!$M$2:$M$3,'PS Analysis'!$M$7:$M$15)</c:f>
              <c:numCache>
                <c:formatCode>0.000</c:formatCode>
                <c:ptCount val="11"/>
                <c:pt idx="0">
                  <c:v>1.0677514625402402</c:v>
                </c:pt>
                <c:pt idx="1">
                  <c:v>0.97782432302155387</c:v>
                </c:pt>
                <c:pt idx="2">
                  <c:v>1.0354236055838504</c:v>
                </c:pt>
                <c:pt idx="3">
                  <c:v>1.0493533571988769</c:v>
                </c:pt>
                <c:pt idx="4">
                  <c:v>0.99882885150640466</c:v>
                </c:pt>
                <c:pt idx="5">
                  <c:v>0.97924762010594391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A6-44E7-96B9-9BC4E4B62C48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'PS Analysis'!$A$2:$A$15</c15:sqref>
                  </c15:fullRef>
                </c:ext>
              </c:extLst>
              <c:f>('PS Analysis'!$A$2:$A$3,'PS Analysis'!$A$7:$A$15)</c:f>
              <c:strCache>
                <c:ptCount val="11"/>
                <c:pt idx="0">
                  <c:v>REF</c:v>
                </c:pt>
                <c:pt idx="1">
                  <c:v>FP</c:v>
                </c:pt>
                <c:pt idx="2">
                  <c:v>FP_3000</c:v>
                </c:pt>
                <c:pt idx="3">
                  <c:v>FP_4000</c:v>
                </c:pt>
                <c:pt idx="4">
                  <c:v>FP_5000</c:v>
                </c:pt>
                <c:pt idx="5">
                  <c:v>FP_fix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'PS Analysis'!$N$2:$N$15</c15:sqref>
                  </c15:fullRef>
                </c:ext>
              </c:extLst>
              <c:f>('PS Analysis'!$N$2:$N$3,'PS Analysis'!$N$7:$N$15)</c:f>
              <c:numCache>
                <c:formatCode>0.000</c:formatCode>
                <c:ptCount val="11"/>
                <c:pt idx="0">
                  <c:v>10.604492795344431</c:v>
                </c:pt>
                <c:pt idx="1">
                  <c:v>8.1756789847826656</c:v>
                </c:pt>
                <c:pt idx="2">
                  <c:v>8.6542913643747497</c:v>
                </c:pt>
                <c:pt idx="3">
                  <c:v>8.924210473984175</c:v>
                </c:pt>
                <c:pt idx="4">
                  <c:v>8.3633100531269555</c:v>
                </c:pt>
                <c:pt idx="5">
                  <c:v>8.1757959267644349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A6-44E7-96B9-9BC4E4B6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8707408"/>
        <c:axId val="1658708656"/>
      </c:barChart>
      <c:catAx>
        <c:axId val="165870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08656"/>
        <c:crosses val="autoZero"/>
        <c:auto val="1"/>
        <c:lblAlgn val="ctr"/>
        <c:lblOffset val="100"/>
        <c:noMultiLvlLbl val="0"/>
      </c:catAx>
      <c:valAx>
        <c:axId val="165870865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0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Capacity targets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'Technology choice'!$I$1</c:f>
              <c:strCache>
                <c:ptCount val="1"/>
                <c:pt idx="0">
                  <c:v>SCN_FP_fix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'Technology choice'!$I$2:$I$52</c:f>
              <c:numCache>
                <c:formatCode>General</c:formatCode>
                <c:ptCount val="51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C-4E6E-BBB0-B9D0145FBE6B}"/>
            </c:ext>
          </c:extLst>
        </c:ser>
        <c:ser>
          <c:idx val="1"/>
          <c:order val="1"/>
          <c:tx>
            <c:strRef>
              <c:f>'Technology choice'!$P$1</c:f>
              <c:strCache>
                <c:ptCount val="1"/>
                <c:pt idx="0">
                  <c:v>Peak_CT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'Technology choice'!$P$2:$P$52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C-4E6E-BBB0-B9D0145FBE6B}"/>
            </c:ext>
          </c:extLst>
        </c:ser>
        <c:ser>
          <c:idx val="2"/>
          <c:order val="2"/>
          <c:tx>
            <c:strRef>
              <c:f>'Technology choice'!$W$1</c:f>
              <c:strCache>
                <c:ptCount val="1"/>
                <c:pt idx="0">
                  <c:v>Base_CT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'Technology choice'!$W$2:$W$52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C-4E6E-BBB0-B9D0145FB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20016"/>
        <c:axId val="123019600"/>
      </c:barChart>
      <c:catAx>
        <c:axId val="1230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3019600"/>
        <c:crosses val="autoZero"/>
        <c:auto val="1"/>
        <c:lblAlgn val="ctr"/>
        <c:lblOffset val="100"/>
        <c:noMultiLvlLbl val="0"/>
      </c:catAx>
      <c:valAx>
        <c:axId val="1230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30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Quantity targets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'Technology choice'!$J$1</c:f>
              <c:strCache>
                <c:ptCount val="1"/>
                <c:pt idx="0">
                  <c:v>SCN_CfD_fix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'Technology choice'!$J$2:$J$52</c:f>
              <c:numCache>
                <c:formatCode>General</c:formatCode>
                <c:ptCount val="51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0-4414-B19F-B71B60FC8E28}"/>
            </c:ext>
          </c:extLst>
        </c:ser>
        <c:ser>
          <c:idx val="1"/>
          <c:order val="1"/>
          <c:tx>
            <c:strRef>
              <c:f>'Technology choice'!$Q$1</c:f>
              <c:strCache>
                <c:ptCount val="1"/>
                <c:pt idx="0">
                  <c:v>Peak_QT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'Technology choice'!$Q$2:$Q$52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0-4414-B19F-B71B60FC8E28}"/>
            </c:ext>
          </c:extLst>
        </c:ser>
        <c:ser>
          <c:idx val="2"/>
          <c:order val="2"/>
          <c:tx>
            <c:strRef>
              <c:f>'Technology choice'!$X$1</c:f>
              <c:strCache>
                <c:ptCount val="1"/>
                <c:pt idx="0">
                  <c:v>Base_QT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'Technology choice'!$X$2:$X$52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0-4414-B19F-B71B60FC8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138416"/>
        <c:axId val="405129264"/>
      </c:barChart>
      <c:catAx>
        <c:axId val="40513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5129264"/>
        <c:crosses val="autoZero"/>
        <c:auto val="1"/>
        <c:lblAlgn val="ctr"/>
        <c:lblOffset val="100"/>
        <c:noMultiLvlLbl val="0"/>
      </c:catAx>
      <c:valAx>
        <c:axId val="4051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513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Hybrid (2000h)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'Technology choice'!$K$1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'Technology choice'!$K$2:$K$52</c:f>
              <c:numCache>
                <c:formatCode>General</c:formatCode>
                <c:ptCount val="51"/>
              </c:numCache>
            </c:numRef>
          </c:val>
          <c:extLst>
            <c:ext xmlns:c16="http://schemas.microsoft.com/office/drawing/2014/chart" uri="{C3380CC4-5D6E-409C-BE32-E72D297353CC}">
              <c16:uniqueId val="{00000000-EFDD-40FD-BE2C-B44BE7E56BF0}"/>
            </c:ext>
          </c:extLst>
        </c:ser>
        <c:ser>
          <c:idx val="1"/>
          <c:order val="1"/>
          <c:tx>
            <c:strRef>
              <c:f>'Technology choice'!$R$1</c:f>
              <c:strCache>
                <c:ptCount val="1"/>
                <c:pt idx="0">
                  <c:v>Peak_H_2000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'Technology choice'!$R$2:$R$52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D-40FD-BE2C-B44BE7E56BF0}"/>
            </c:ext>
          </c:extLst>
        </c:ser>
        <c:ser>
          <c:idx val="2"/>
          <c:order val="2"/>
          <c:tx>
            <c:strRef>
              <c:f>'Technology choice'!$Y$1</c:f>
              <c:strCache>
                <c:ptCount val="1"/>
                <c:pt idx="0">
                  <c:v>Base_H_2000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'Technology choice'!$Y$2:$Y$52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DD-40FD-BE2C-B44BE7E5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58608"/>
        <c:axId val="122964432"/>
      </c:barChart>
      <c:catAx>
        <c:axId val="122958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2964432"/>
        <c:crosses val="autoZero"/>
        <c:auto val="1"/>
        <c:lblAlgn val="ctr"/>
        <c:lblOffset val="100"/>
        <c:noMultiLvlLbl val="0"/>
      </c:catAx>
      <c:valAx>
        <c:axId val="12296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29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Hybrid (3000h)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'Technology choice'!$L$1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'Technology choice'!$L$2:$L$52</c:f>
              <c:numCache>
                <c:formatCode>General</c:formatCode>
                <c:ptCount val="51"/>
              </c:numCache>
            </c:numRef>
          </c:val>
          <c:extLst>
            <c:ext xmlns:c16="http://schemas.microsoft.com/office/drawing/2014/chart" uri="{C3380CC4-5D6E-409C-BE32-E72D297353CC}">
              <c16:uniqueId val="{00000000-1459-492A-AF5F-21F8CDAFCDD4}"/>
            </c:ext>
          </c:extLst>
        </c:ser>
        <c:ser>
          <c:idx val="1"/>
          <c:order val="1"/>
          <c:tx>
            <c:strRef>
              <c:f>'Technology choice'!$S$1</c:f>
              <c:strCache>
                <c:ptCount val="1"/>
                <c:pt idx="0">
                  <c:v>Peak_H_3000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'Technology choice'!$S$2:$S$52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9-492A-AF5F-21F8CDAFCDD4}"/>
            </c:ext>
          </c:extLst>
        </c:ser>
        <c:ser>
          <c:idx val="2"/>
          <c:order val="2"/>
          <c:tx>
            <c:strRef>
              <c:f>'Technology choice'!$Z$1</c:f>
              <c:strCache>
                <c:ptCount val="1"/>
                <c:pt idx="0">
                  <c:v>Base_H_3000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'Technology choice'!$Z$2:$Z$52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9-492A-AF5F-21F8CDAFC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407968"/>
        <c:axId val="399388832"/>
      </c:barChart>
      <c:catAx>
        <c:axId val="39940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99388832"/>
        <c:crosses val="autoZero"/>
        <c:auto val="1"/>
        <c:lblAlgn val="ctr"/>
        <c:lblOffset val="100"/>
        <c:noMultiLvlLbl val="0"/>
      </c:catAx>
      <c:valAx>
        <c:axId val="39938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994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Fixed premium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'Technology choice'!$M$1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'Technology choice'!$M$2:$M$52</c:f>
              <c:numCache>
                <c:formatCode>General</c:formatCode>
                <c:ptCount val="51"/>
              </c:numCache>
            </c:numRef>
          </c:val>
          <c:extLst>
            <c:ext xmlns:c16="http://schemas.microsoft.com/office/drawing/2014/chart" uri="{C3380CC4-5D6E-409C-BE32-E72D297353CC}">
              <c16:uniqueId val="{00000000-8137-4730-83C1-4EAB2F7163EE}"/>
            </c:ext>
          </c:extLst>
        </c:ser>
        <c:ser>
          <c:idx val="1"/>
          <c:order val="1"/>
          <c:tx>
            <c:strRef>
              <c:f>'Technology choice'!$T$1</c:f>
              <c:strCache>
                <c:ptCount val="1"/>
                <c:pt idx="0">
                  <c:v>Peak_FP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'Technology choice'!$T$2:$T$52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7-4730-83C1-4EAB2F7163EE}"/>
            </c:ext>
          </c:extLst>
        </c:ser>
        <c:ser>
          <c:idx val="2"/>
          <c:order val="2"/>
          <c:tx>
            <c:strRef>
              <c:f>'Technology choice'!$AA$1</c:f>
              <c:strCache>
                <c:ptCount val="1"/>
                <c:pt idx="0">
                  <c:v>Base_FP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'Technology choice'!$AA$2:$AA$52</c:f>
              <c:numCache>
                <c:formatCode>General</c:formatCode>
                <c:ptCount val="5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7-4730-83C1-4EAB2F71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13776"/>
        <c:axId val="1248921680"/>
      </c:barChart>
      <c:catAx>
        <c:axId val="124891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48921680"/>
        <c:crosses val="autoZero"/>
        <c:auto val="1"/>
        <c:lblAlgn val="ctr"/>
        <c:lblOffset val="100"/>
        <c:noMultiLvlLbl val="0"/>
      </c:catAx>
      <c:valAx>
        <c:axId val="12489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489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35961701970352"/>
          <c:y val="1.5385209201790952E-2"/>
          <c:w val="0.86439170455805703"/>
          <c:h val="0.83258166258629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agent_costs_16_repr_days!$O$1</c:f>
              <c:strCache>
                <c:ptCount val="1"/>
                <c:pt idx="0">
                  <c:v>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agent_costs_16_repr_days!$O$2:$O$458</c:f>
              <c:numCache>
                <c:formatCode>General</c:formatCode>
                <c:ptCount val="298"/>
                <c:pt idx="0">
                  <c:v>444212.42095333803</c:v>
                </c:pt>
                <c:pt idx="1">
                  <c:v>2080.2344641906298</c:v>
                </c:pt>
                <c:pt idx="2">
                  <c:v>1838.8152010756814</c:v>
                </c:pt>
                <c:pt idx="3">
                  <c:v>1701.6926546380262</c:v>
                </c:pt>
                <c:pt idx="4">
                  <c:v>1616.7085577639948</c:v>
                </c:pt>
                <c:pt idx="5">
                  <c:v>1538.8910951105022</c:v>
                </c:pt>
                <c:pt idx="6">
                  <c:v>1490.8299030089404</c:v>
                </c:pt>
                <c:pt idx="7">
                  <c:v>1453.8573217124774</c:v>
                </c:pt>
                <c:pt idx="8">
                  <c:v>1420.7010847344534</c:v>
                </c:pt>
                <c:pt idx="9">
                  <c:v>1448.6955879686996</c:v>
                </c:pt>
                <c:pt idx="10">
                  <c:v>1403.0200661473975</c:v>
                </c:pt>
                <c:pt idx="11">
                  <c:v>1401.8964585175934</c:v>
                </c:pt>
                <c:pt idx="12">
                  <c:v>1363.4491012061471</c:v>
                </c:pt>
                <c:pt idx="13">
                  <c:v>1363.51795436674</c:v>
                </c:pt>
                <c:pt idx="14">
                  <c:v>1360.9437063333569</c:v>
                </c:pt>
                <c:pt idx="15">
                  <c:v>1360.9437063333569</c:v>
                </c:pt>
                <c:pt idx="16">
                  <c:v>444205.22066583752</c:v>
                </c:pt>
                <c:pt idx="17">
                  <c:v>444205.22066583752</c:v>
                </c:pt>
                <c:pt idx="18">
                  <c:v>444205.22066583752</c:v>
                </c:pt>
                <c:pt idx="19">
                  <c:v>521224.40327312954</c:v>
                </c:pt>
                <c:pt idx="20">
                  <c:v>521224.40327312954</c:v>
                </c:pt>
                <c:pt idx="21">
                  <c:v>1375.6396969717009</c:v>
                </c:pt>
                <c:pt idx="22">
                  <c:v>14561.597542146608</c:v>
                </c:pt>
                <c:pt idx="23">
                  <c:v>13857.083711481624</c:v>
                </c:pt>
                <c:pt idx="24">
                  <c:v>14678.59630441013</c:v>
                </c:pt>
                <c:pt idx="25">
                  <c:v>49608.035939761219</c:v>
                </c:pt>
                <c:pt idx="26">
                  <c:v>14650.068340662234</c:v>
                </c:pt>
                <c:pt idx="27">
                  <c:v>14561.597542146608</c:v>
                </c:pt>
                <c:pt idx="28">
                  <c:v>24967.117804633752</c:v>
                </c:pt>
                <c:pt idx="29">
                  <c:v>14561.597542146608</c:v>
                </c:pt>
                <c:pt idx="30">
                  <c:v>19225.55436184135</c:v>
                </c:pt>
                <c:pt idx="31">
                  <c:v>14561.597542146608</c:v>
                </c:pt>
                <c:pt idx="32">
                  <c:v>15658.077953449167</c:v>
                </c:pt>
                <c:pt idx="33">
                  <c:v>14908.751511660152</c:v>
                </c:pt>
                <c:pt idx="34">
                  <c:v>444192.12085890159</c:v>
                </c:pt>
                <c:pt idx="35">
                  <c:v>444159.21752663708</c:v>
                </c:pt>
                <c:pt idx="36">
                  <c:v>444055.41687492194</c:v>
                </c:pt>
                <c:pt idx="37">
                  <c:v>443957.13417960814</c:v>
                </c:pt>
                <c:pt idx="38">
                  <c:v>443764.06539621652</c:v>
                </c:pt>
                <c:pt idx="39">
                  <c:v>443691.50643831654</c:v>
                </c:pt>
                <c:pt idx="40">
                  <c:v>443528.04602157988</c:v>
                </c:pt>
                <c:pt idx="41">
                  <c:v>443401.67146707425</c:v>
                </c:pt>
                <c:pt idx="42">
                  <c:v>443401.67146707425</c:v>
                </c:pt>
                <c:pt idx="43">
                  <c:v>520035.7357451063</c:v>
                </c:pt>
                <c:pt idx="44">
                  <c:v>443289.85986353975</c:v>
                </c:pt>
                <c:pt idx="45">
                  <c:v>443211.82182767411</c:v>
                </c:pt>
                <c:pt idx="46">
                  <c:v>443114.42958861846</c:v>
                </c:pt>
                <c:pt idx="47">
                  <c:v>443080.17004827294</c:v>
                </c:pt>
                <c:pt idx="48">
                  <c:v>443052.97142397572</c:v>
                </c:pt>
                <c:pt idx="49">
                  <c:v>442976.26392833469</c:v>
                </c:pt>
                <c:pt idx="50">
                  <c:v>442975.4698122713</c:v>
                </c:pt>
                <c:pt idx="51">
                  <c:v>442981.87763076805</c:v>
                </c:pt>
                <c:pt idx="52">
                  <c:v>442854.0175803281</c:v>
                </c:pt>
                <c:pt idx="53">
                  <c:v>442935.89576527145</c:v>
                </c:pt>
                <c:pt idx="54">
                  <c:v>443017.54369268264</c:v>
                </c:pt>
                <c:pt idx="55">
                  <c:v>443087.21579972451</c:v>
                </c:pt>
                <c:pt idx="56">
                  <c:v>443093.69383296819</c:v>
                </c:pt>
                <c:pt idx="57">
                  <c:v>443132.45174714067</c:v>
                </c:pt>
                <c:pt idx="58">
                  <c:v>443132.45174714067</c:v>
                </c:pt>
                <c:pt idx="59">
                  <c:v>443130.07331262273</c:v>
                </c:pt>
                <c:pt idx="60">
                  <c:v>443126.36912227405</c:v>
                </c:pt>
                <c:pt idx="61">
                  <c:v>443095.32423211716</c:v>
                </c:pt>
                <c:pt idx="62">
                  <c:v>443125.45913222112</c:v>
                </c:pt>
                <c:pt idx="63">
                  <c:v>443272.01659340481</c:v>
                </c:pt>
                <c:pt idx="64">
                  <c:v>443363.12215382414</c:v>
                </c:pt>
                <c:pt idx="65">
                  <c:v>443368.96934861445</c:v>
                </c:pt>
                <c:pt idx="66">
                  <c:v>443456.94002487074</c:v>
                </c:pt>
                <c:pt idx="67">
                  <c:v>443480.76596510992</c:v>
                </c:pt>
                <c:pt idx="68">
                  <c:v>443501.60035115707</c:v>
                </c:pt>
                <c:pt idx="69">
                  <c:v>443527.15163934487</c:v>
                </c:pt>
                <c:pt idx="70">
                  <c:v>443533.43295505695</c:v>
                </c:pt>
                <c:pt idx="71">
                  <c:v>443620.99588872551</c:v>
                </c:pt>
                <c:pt idx="72">
                  <c:v>443661.67644635664</c:v>
                </c:pt>
                <c:pt idx="73">
                  <c:v>443664.36357096792</c:v>
                </c:pt>
                <c:pt idx="74">
                  <c:v>444315.86811784079</c:v>
                </c:pt>
                <c:pt idx="75">
                  <c:v>444324.43476246041</c:v>
                </c:pt>
                <c:pt idx="76">
                  <c:v>444232.43957932777</c:v>
                </c:pt>
                <c:pt idx="77">
                  <c:v>443976.03979560203</c:v>
                </c:pt>
                <c:pt idx="78">
                  <c:v>443840.10515288543</c:v>
                </c:pt>
                <c:pt idx="79">
                  <c:v>443641.82461973035</c:v>
                </c:pt>
                <c:pt idx="80">
                  <c:v>443641.82461973035</c:v>
                </c:pt>
                <c:pt idx="81">
                  <c:v>519702.82592389273</c:v>
                </c:pt>
                <c:pt idx="82">
                  <c:v>443369.78904859762</c:v>
                </c:pt>
                <c:pt idx="83">
                  <c:v>443033.07297160226</c:v>
                </c:pt>
                <c:pt idx="84">
                  <c:v>442725.44235345442</c:v>
                </c:pt>
                <c:pt idx="85">
                  <c:v>442452.98661414121</c:v>
                </c:pt>
                <c:pt idx="86">
                  <c:v>442493.41427825758</c:v>
                </c:pt>
                <c:pt idx="87">
                  <c:v>442291.75031296723</c:v>
                </c:pt>
                <c:pt idx="88">
                  <c:v>442004.32811689033</c:v>
                </c:pt>
                <c:pt idx="89">
                  <c:v>441820.12582363357</c:v>
                </c:pt>
                <c:pt idx="90">
                  <c:v>441633.48753723811</c:v>
                </c:pt>
                <c:pt idx="91">
                  <c:v>441514.44626606599</c:v>
                </c:pt>
                <c:pt idx="92">
                  <c:v>441437.3226365865</c:v>
                </c:pt>
                <c:pt idx="93">
                  <c:v>441360.52484365588</c:v>
                </c:pt>
                <c:pt idx="94">
                  <c:v>441313.1708793263</c:v>
                </c:pt>
                <c:pt idx="95">
                  <c:v>441427.48226729559</c:v>
                </c:pt>
                <c:pt idx="96">
                  <c:v>441703.68675244722</c:v>
                </c:pt>
                <c:pt idx="97">
                  <c:v>442057.4123439134</c:v>
                </c:pt>
                <c:pt idx="98">
                  <c:v>442283.89941568841</c:v>
                </c:pt>
                <c:pt idx="99">
                  <c:v>442816.88822426944</c:v>
                </c:pt>
                <c:pt idx="100">
                  <c:v>443364.50240465073</c:v>
                </c:pt>
                <c:pt idx="101">
                  <c:v>444011.48479703598</c:v>
                </c:pt>
                <c:pt idx="102">
                  <c:v>444375.62752772588</c:v>
                </c:pt>
                <c:pt idx="103">
                  <c:v>444676.65000402427</c:v>
                </c:pt>
                <c:pt idx="104">
                  <c:v>444924.02034313109</c:v>
                </c:pt>
                <c:pt idx="105">
                  <c:v>445270.39745833044</c:v>
                </c:pt>
                <c:pt idx="106">
                  <c:v>444764.59785856697</c:v>
                </c:pt>
                <c:pt idx="107">
                  <c:v>444026.13088310097</c:v>
                </c:pt>
                <c:pt idx="108">
                  <c:v>443866.04167152144</c:v>
                </c:pt>
                <c:pt idx="109">
                  <c:v>443815.94129038975</c:v>
                </c:pt>
                <c:pt idx="110">
                  <c:v>443639.29651029443</c:v>
                </c:pt>
                <c:pt idx="111">
                  <c:v>443511.65907247941</c:v>
                </c:pt>
                <c:pt idx="112">
                  <c:v>443295.94103603193</c:v>
                </c:pt>
                <c:pt idx="113">
                  <c:v>443295.94103603193</c:v>
                </c:pt>
                <c:pt idx="114">
                  <c:v>442917.69183755753</c:v>
                </c:pt>
                <c:pt idx="115">
                  <c:v>519563.33659595833</c:v>
                </c:pt>
                <c:pt idx="116">
                  <c:v>519563.33659595833</c:v>
                </c:pt>
                <c:pt idx="117">
                  <c:v>519563.33659595833</c:v>
                </c:pt>
                <c:pt idx="118">
                  <c:v>519299.44503892487</c:v>
                </c:pt>
                <c:pt idx="119">
                  <c:v>519580.91657753498</c:v>
                </c:pt>
                <c:pt idx="120">
                  <c:v>437623.64494625962</c:v>
                </c:pt>
                <c:pt idx="121">
                  <c:v>437634.82654700388</c:v>
                </c:pt>
                <c:pt idx="122">
                  <c:v>437539.68543434946</c:v>
                </c:pt>
                <c:pt idx="123">
                  <c:v>519563.33659595833</c:v>
                </c:pt>
                <c:pt idx="124">
                  <c:v>519197.19111666922</c:v>
                </c:pt>
                <c:pt idx="125">
                  <c:v>519612.44659013517</c:v>
                </c:pt>
                <c:pt idx="126">
                  <c:v>519497.80753967003</c:v>
                </c:pt>
                <c:pt idx="127">
                  <c:v>518995.95035220025</c:v>
                </c:pt>
                <c:pt idx="128">
                  <c:v>518953.94322178251</c:v>
                </c:pt>
                <c:pt idx="129">
                  <c:v>442948.97141896031</c:v>
                </c:pt>
                <c:pt idx="130">
                  <c:v>442685.01130534348</c:v>
                </c:pt>
                <c:pt idx="131">
                  <c:v>442383.47744792904</c:v>
                </c:pt>
                <c:pt idx="132">
                  <c:v>442199.41540576634</c:v>
                </c:pt>
                <c:pt idx="133">
                  <c:v>442185.13446519035</c:v>
                </c:pt>
                <c:pt idx="134">
                  <c:v>442064.40646401106</c:v>
                </c:pt>
                <c:pt idx="135">
                  <c:v>441887.58463879774</c:v>
                </c:pt>
                <c:pt idx="136">
                  <c:v>441799.91759507108</c:v>
                </c:pt>
                <c:pt idx="137">
                  <c:v>441444.84563236771</c:v>
                </c:pt>
                <c:pt idx="138">
                  <c:v>440961.1281929473</c:v>
                </c:pt>
                <c:pt idx="139">
                  <c:v>440823.05734541203</c:v>
                </c:pt>
                <c:pt idx="140">
                  <c:v>440590.5352445232</c:v>
                </c:pt>
                <c:pt idx="141">
                  <c:v>440529.24921859987</c:v>
                </c:pt>
                <c:pt idx="142">
                  <c:v>440876.36403043231</c:v>
                </c:pt>
                <c:pt idx="143">
                  <c:v>441362.08623925195</c:v>
                </c:pt>
                <c:pt idx="144">
                  <c:v>441756.92784940836</c:v>
                </c:pt>
                <c:pt idx="145">
                  <c:v>442185.30437710433</c:v>
                </c:pt>
                <c:pt idx="146">
                  <c:v>442441.11810367188</c:v>
                </c:pt>
                <c:pt idx="147">
                  <c:v>443120.01179164532</c:v>
                </c:pt>
                <c:pt idx="148">
                  <c:v>443852.05357970553</c:v>
                </c:pt>
                <c:pt idx="149">
                  <c:v>444278.34012366895</c:v>
                </c:pt>
                <c:pt idx="150">
                  <c:v>444498.65441901336</c:v>
                </c:pt>
                <c:pt idx="151">
                  <c:v>444509.15150945284</c:v>
                </c:pt>
                <c:pt idx="152">
                  <c:v>444547.01586944994</c:v>
                </c:pt>
                <c:pt idx="153">
                  <c:v>444134.85825098958</c:v>
                </c:pt>
                <c:pt idx="154">
                  <c:v>443869.52538194956</c:v>
                </c:pt>
                <c:pt idx="155">
                  <c:v>443869.99709630926</c:v>
                </c:pt>
                <c:pt idx="156">
                  <c:v>443833.6208776912</c:v>
                </c:pt>
                <c:pt idx="157">
                  <c:v>443573.11559604696</c:v>
                </c:pt>
                <c:pt idx="158">
                  <c:v>443380.20653329993</c:v>
                </c:pt>
                <c:pt idx="159">
                  <c:v>443155.54312831257</c:v>
                </c:pt>
                <c:pt idx="160">
                  <c:v>443155.54312831257</c:v>
                </c:pt>
                <c:pt idx="161">
                  <c:v>519964.92695891723</c:v>
                </c:pt>
                <c:pt idx="162">
                  <c:v>442878.12871398684</c:v>
                </c:pt>
                <c:pt idx="163">
                  <c:v>442547.55106709379</c:v>
                </c:pt>
                <c:pt idx="164">
                  <c:v>442229.31934275245</c:v>
                </c:pt>
                <c:pt idx="165">
                  <c:v>441943.36895214149</c:v>
                </c:pt>
                <c:pt idx="166">
                  <c:v>441949.47253451892</c:v>
                </c:pt>
                <c:pt idx="167">
                  <c:v>441711.37456784019</c:v>
                </c:pt>
                <c:pt idx="168">
                  <c:v>441430.68397547223</c:v>
                </c:pt>
                <c:pt idx="169">
                  <c:v>441288.97837705899</c:v>
                </c:pt>
                <c:pt idx="170">
                  <c:v>441068.11998279492</c:v>
                </c:pt>
                <c:pt idx="171">
                  <c:v>440954.6997842752</c:v>
                </c:pt>
                <c:pt idx="172">
                  <c:v>440874.83767191652</c:v>
                </c:pt>
                <c:pt idx="173">
                  <c:v>440846.09705893137</c:v>
                </c:pt>
                <c:pt idx="174">
                  <c:v>440768.64709895127</c:v>
                </c:pt>
                <c:pt idx="175">
                  <c:v>440803.98993145092</c:v>
                </c:pt>
                <c:pt idx="176">
                  <c:v>441101.67381610768</c:v>
                </c:pt>
                <c:pt idx="177">
                  <c:v>441483.3295757384</c:v>
                </c:pt>
                <c:pt idx="178">
                  <c:v>441741.04601918365</c:v>
                </c:pt>
                <c:pt idx="179">
                  <c:v>442399.06022227946</c:v>
                </c:pt>
                <c:pt idx="180">
                  <c:v>442970.28179202584</c:v>
                </c:pt>
                <c:pt idx="181">
                  <c:v>443654.52272075322</c:v>
                </c:pt>
                <c:pt idx="182">
                  <c:v>444030.60098884831</c:v>
                </c:pt>
                <c:pt idx="183">
                  <c:v>444302.8259168276</c:v>
                </c:pt>
                <c:pt idx="184">
                  <c:v>444680.26383432775</c:v>
                </c:pt>
                <c:pt idx="185">
                  <c:v>445064.03833821794</c:v>
                </c:pt>
                <c:pt idx="186">
                  <c:v>444470.57341087208</c:v>
                </c:pt>
                <c:pt idx="187">
                  <c:v>443848.73881573178</c:v>
                </c:pt>
                <c:pt idx="188">
                  <c:v>443848.73881573178</c:v>
                </c:pt>
                <c:pt idx="189">
                  <c:v>443879.51559088979</c:v>
                </c:pt>
                <c:pt idx="190">
                  <c:v>443879.51559088979</c:v>
                </c:pt>
                <c:pt idx="191">
                  <c:v>443853.72192386567</c:v>
                </c:pt>
                <c:pt idx="192">
                  <c:v>443853.72192386567</c:v>
                </c:pt>
                <c:pt idx="193">
                  <c:v>443592.70886410441</c:v>
                </c:pt>
                <c:pt idx="194">
                  <c:v>443592.70886410441</c:v>
                </c:pt>
                <c:pt idx="195">
                  <c:v>443421.95412961073</c:v>
                </c:pt>
                <c:pt idx="196">
                  <c:v>443421.95412961073</c:v>
                </c:pt>
                <c:pt idx="197">
                  <c:v>443148.66304942913</c:v>
                </c:pt>
                <c:pt idx="198">
                  <c:v>443148.66304942913</c:v>
                </c:pt>
                <c:pt idx="199">
                  <c:v>520017.9444535402</c:v>
                </c:pt>
                <c:pt idx="200">
                  <c:v>442888.00842236722</c:v>
                </c:pt>
                <c:pt idx="201">
                  <c:v>442888.00842236722</c:v>
                </c:pt>
                <c:pt idx="202">
                  <c:v>442538.99172564578</c:v>
                </c:pt>
                <c:pt idx="203">
                  <c:v>442538.99172564578</c:v>
                </c:pt>
                <c:pt idx="204">
                  <c:v>442233.04776640161</c:v>
                </c:pt>
                <c:pt idx="205">
                  <c:v>442233.04776640161</c:v>
                </c:pt>
                <c:pt idx="206">
                  <c:v>441943.82387719164</c:v>
                </c:pt>
                <c:pt idx="207">
                  <c:v>441943.82387719164</c:v>
                </c:pt>
                <c:pt idx="208">
                  <c:v>441960.80053719296</c:v>
                </c:pt>
                <c:pt idx="209">
                  <c:v>441960.80053719296</c:v>
                </c:pt>
                <c:pt idx="210">
                  <c:v>441729.38753935805</c:v>
                </c:pt>
                <c:pt idx="211">
                  <c:v>441729.38753935805</c:v>
                </c:pt>
                <c:pt idx="212">
                  <c:v>441429.93888413586</c:v>
                </c:pt>
                <c:pt idx="213">
                  <c:v>441429.93888413586</c:v>
                </c:pt>
                <c:pt idx="214">
                  <c:v>441280.36623975594</c:v>
                </c:pt>
                <c:pt idx="215">
                  <c:v>441280.36623975594</c:v>
                </c:pt>
                <c:pt idx="216">
                  <c:v>441074.06292416784</c:v>
                </c:pt>
                <c:pt idx="217">
                  <c:v>441074.06292416784</c:v>
                </c:pt>
                <c:pt idx="218">
                  <c:v>440956.59724607965</c:v>
                </c:pt>
                <c:pt idx="219">
                  <c:v>440956.59724607965</c:v>
                </c:pt>
                <c:pt idx="220">
                  <c:v>440913.10317154037</c:v>
                </c:pt>
                <c:pt idx="221">
                  <c:v>440913.10317154037</c:v>
                </c:pt>
                <c:pt idx="222">
                  <c:v>440847.65649599326</c:v>
                </c:pt>
                <c:pt idx="223">
                  <c:v>440847.65649599326</c:v>
                </c:pt>
                <c:pt idx="224">
                  <c:v>440772.75567148993</c:v>
                </c:pt>
                <c:pt idx="225">
                  <c:v>440772.75567148993</c:v>
                </c:pt>
                <c:pt idx="226">
                  <c:v>440804.34726676077</c:v>
                </c:pt>
                <c:pt idx="227">
                  <c:v>440804.34726676077</c:v>
                </c:pt>
                <c:pt idx="228">
                  <c:v>441076.02474764595</c:v>
                </c:pt>
                <c:pt idx="229">
                  <c:v>441076.02474764595</c:v>
                </c:pt>
                <c:pt idx="230">
                  <c:v>441493.62901483767</c:v>
                </c:pt>
                <c:pt idx="231">
                  <c:v>441493.62901483767</c:v>
                </c:pt>
                <c:pt idx="232">
                  <c:v>441754.56789130304</c:v>
                </c:pt>
                <c:pt idx="233">
                  <c:v>441754.56789130304</c:v>
                </c:pt>
                <c:pt idx="234">
                  <c:v>442400.21868126292</c:v>
                </c:pt>
                <c:pt idx="235">
                  <c:v>442400.21868126292</c:v>
                </c:pt>
                <c:pt idx="236">
                  <c:v>442986.41176865785</c:v>
                </c:pt>
                <c:pt idx="237">
                  <c:v>442986.41176865785</c:v>
                </c:pt>
                <c:pt idx="238">
                  <c:v>443676.23381044704</c:v>
                </c:pt>
                <c:pt idx="239">
                  <c:v>443676.23381044704</c:v>
                </c:pt>
                <c:pt idx="240">
                  <c:v>444044.50683459663</c:v>
                </c:pt>
                <c:pt idx="241">
                  <c:v>444044.50683459663</c:v>
                </c:pt>
                <c:pt idx="242">
                  <c:v>444375.94448683993</c:v>
                </c:pt>
                <c:pt idx="243">
                  <c:v>444375.94448683993</c:v>
                </c:pt>
                <c:pt idx="244">
                  <c:v>444710.00799157174</c:v>
                </c:pt>
                <c:pt idx="245">
                  <c:v>444710.00799157174</c:v>
                </c:pt>
                <c:pt idx="246">
                  <c:v>445078.66499819822</c:v>
                </c:pt>
                <c:pt idx="247">
                  <c:v>445078.66499819822</c:v>
                </c:pt>
                <c:pt idx="248">
                  <c:v>444544.82810665952</c:v>
                </c:pt>
                <c:pt idx="249">
                  <c:v>444544.82810665952</c:v>
                </c:pt>
                <c:pt idx="250">
                  <c:v>444119.6846670268</c:v>
                </c:pt>
                <c:pt idx="251">
                  <c:v>443957.0493694719</c:v>
                </c:pt>
                <c:pt idx="252">
                  <c:v>443925.49082161981</c:v>
                </c:pt>
                <c:pt idx="253">
                  <c:v>443692.74072712677</c:v>
                </c:pt>
                <c:pt idx="254">
                  <c:v>443515.04504103196</c:v>
                </c:pt>
                <c:pt idx="255">
                  <c:v>443205.77789753274</c:v>
                </c:pt>
                <c:pt idx="256">
                  <c:v>443006.46060769382</c:v>
                </c:pt>
                <c:pt idx="257">
                  <c:v>442628.93422496697</c:v>
                </c:pt>
                <c:pt idx="258">
                  <c:v>442312.62854109245</c:v>
                </c:pt>
                <c:pt idx="259">
                  <c:v>442100.98538873863</c:v>
                </c:pt>
                <c:pt idx="260">
                  <c:v>441808.39248517825</c:v>
                </c:pt>
                <c:pt idx="261">
                  <c:v>441693.59311267035</c:v>
                </c:pt>
                <c:pt idx="262">
                  <c:v>441686.43122115533</c:v>
                </c:pt>
                <c:pt idx="263">
                  <c:v>441256.54070046614</c:v>
                </c:pt>
                <c:pt idx="264">
                  <c:v>440970.19271710335</c:v>
                </c:pt>
                <c:pt idx="265">
                  <c:v>440857.08932035608</c:v>
                </c:pt>
                <c:pt idx="266">
                  <c:v>440754.63107452326</c:v>
                </c:pt>
                <c:pt idx="267">
                  <c:v>440738.63286492112</c:v>
                </c:pt>
                <c:pt idx="268">
                  <c:v>440664.52569934254</c:v>
                </c:pt>
                <c:pt idx="269">
                  <c:v>441151.49235218181</c:v>
                </c:pt>
                <c:pt idx="270">
                  <c:v>441466.73985800345</c:v>
                </c:pt>
                <c:pt idx="271">
                  <c:v>441734.43747412594</c:v>
                </c:pt>
                <c:pt idx="272">
                  <c:v>442381.90048333118</c:v>
                </c:pt>
                <c:pt idx="273">
                  <c:v>442587.894150807</c:v>
                </c:pt>
                <c:pt idx="274">
                  <c:v>443163.37313803629</c:v>
                </c:pt>
                <c:pt idx="275">
                  <c:v>444065.16555642494</c:v>
                </c:pt>
                <c:pt idx="276">
                  <c:v>444324.30143486487</c:v>
                </c:pt>
                <c:pt idx="277">
                  <c:v>444548.83597201988</c:v>
                </c:pt>
                <c:pt idx="278">
                  <c:v>444556.49462595274</c:v>
                </c:pt>
                <c:pt idx="279">
                  <c:v>444596.92014843109</c:v>
                </c:pt>
                <c:pt idx="280">
                  <c:v>444138.59648832487</c:v>
                </c:pt>
                <c:pt idx="281">
                  <c:v>443206.79983728763</c:v>
                </c:pt>
                <c:pt idx="282">
                  <c:v>442940.28566201573</c:v>
                </c:pt>
                <c:pt idx="283">
                  <c:v>519451.15272471105</c:v>
                </c:pt>
                <c:pt idx="284">
                  <c:v>442892.41991256573</c:v>
                </c:pt>
                <c:pt idx="285">
                  <c:v>519570.12162158958</c:v>
                </c:pt>
                <c:pt idx="286">
                  <c:v>442929.1118264643</c:v>
                </c:pt>
                <c:pt idx="287">
                  <c:v>519710.37439789379</c:v>
                </c:pt>
                <c:pt idx="288">
                  <c:v>442982.56103557535</c:v>
                </c:pt>
                <c:pt idx="289">
                  <c:v>519835.37602967495</c:v>
                </c:pt>
                <c:pt idx="290">
                  <c:v>442951.46703445754</c:v>
                </c:pt>
                <c:pt idx="291">
                  <c:v>519720.55584367382</c:v>
                </c:pt>
                <c:pt idx="292">
                  <c:v>442998.14812095376</c:v>
                </c:pt>
                <c:pt idx="293">
                  <c:v>519739.52918828401</c:v>
                </c:pt>
                <c:pt idx="294">
                  <c:v>443388.43122420792</c:v>
                </c:pt>
                <c:pt idx="295">
                  <c:v>443641.82880522811</c:v>
                </c:pt>
                <c:pt idx="296">
                  <c:v>443331.15093028644</c:v>
                </c:pt>
                <c:pt idx="297">
                  <c:v>443577.42108453886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2-4E93-9436-7A937F92E46A}"/>
            </c:ext>
          </c:extLst>
        </c:ser>
        <c:ser>
          <c:idx val="1"/>
          <c:order val="1"/>
          <c:tx>
            <c:strRef>
              <c:f>agent_costs_16_repr_days!$T$1</c:f>
              <c:strCache>
                <c:ptCount val="1"/>
                <c:pt idx="0">
                  <c:v>H2_sector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agent_costs_16_repr_days!$T$2:$T$458</c:f>
              <c:numCache>
                <c:formatCode>General</c:formatCode>
                <c:ptCount val="298"/>
                <c:pt idx="0">
                  <c:v>96464.911115562441</c:v>
                </c:pt>
                <c:pt idx="1">
                  <c:v>99257.506470193359</c:v>
                </c:pt>
                <c:pt idx="2">
                  <c:v>93949.089425362283</c:v>
                </c:pt>
                <c:pt idx="3">
                  <c:v>89183.858299464453</c:v>
                </c:pt>
                <c:pt idx="4">
                  <c:v>86166.012780469959</c:v>
                </c:pt>
                <c:pt idx="5">
                  <c:v>84626.930381181592</c:v>
                </c:pt>
                <c:pt idx="6">
                  <c:v>84383.415355850157</c:v>
                </c:pt>
                <c:pt idx="7">
                  <c:v>84111.290683776373</c:v>
                </c:pt>
                <c:pt idx="8">
                  <c:v>83787.080490076216</c:v>
                </c:pt>
                <c:pt idx="9">
                  <c:v>83518.07236651922</c:v>
                </c:pt>
                <c:pt idx="10">
                  <c:v>83362.114926918293</c:v>
                </c:pt>
                <c:pt idx="11">
                  <c:v>82859.243273121625</c:v>
                </c:pt>
                <c:pt idx="12">
                  <c:v>82554.306893328656</c:v>
                </c:pt>
                <c:pt idx="13">
                  <c:v>82365.960655217408</c:v>
                </c:pt>
                <c:pt idx="14">
                  <c:v>82282.564710028688</c:v>
                </c:pt>
                <c:pt idx="15">
                  <c:v>82282.564710028688</c:v>
                </c:pt>
                <c:pt idx="16">
                  <c:v>96328.553083403822</c:v>
                </c:pt>
                <c:pt idx="17">
                  <c:v>96328.553083403822</c:v>
                </c:pt>
                <c:pt idx="18">
                  <c:v>96328.553083403822</c:v>
                </c:pt>
                <c:pt idx="19">
                  <c:v>85948.751788908819</c:v>
                </c:pt>
                <c:pt idx="20">
                  <c:v>85948.751788908819</c:v>
                </c:pt>
                <c:pt idx="21">
                  <c:v>82342.010094478232</c:v>
                </c:pt>
                <c:pt idx="22">
                  <c:v>69739.565519487485</c:v>
                </c:pt>
                <c:pt idx="23">
                  <c:v>70326.224404222856</c:v>
                </c:pt>
                <c:pt idx="24">
                  <c:v>69804.112297671149</c:v>
                </c:pt>
                <c:pt idx="25">
                  <c:v>60178.412383885036</c:v>
                </c:pt>
                <c:pt idx="26">
                  <c:v>69772.510574490589</c:v>
                </c:pt>
                <c:pt idx="27">
                  <c:v>69739.565519487485</c:v>
                </c:pt>
                <c:pt idx="28">
                  <c:v>65129.313226556551</c:v>
                </c:pt>
                <c:pt idx="29">
                  <c:v>69739.565519487485</c:v>
                </c:pt>
                <c:pt idx="30">
                  <c:v>66480.202213711207</c:v>
                </c:pt>
                <c:pt idx="31">
                  <c:v>69739.565519487485</c:v>
                </c:pt>
                <c:pt idx="32">
                  <c:v>68446.300208600005</c:v>
                </c:pt>
                <c:pt idx="33">
                  <c:v>69150.187358879382</c:v>
                </c:pt>
                <c:pt idx="34">
                  <c:v>96335.264758810954</c:v>
                </c:pt>
                <c:pt idx="35">
                  <c:v>96448.01743232779</c:v>
                </c:pt>
                <c:pt idx="36">
                  <c:v>96733.478186907072</c:v>
                </c:pt>
                <c:pt idx="37">
                  <c:v>97261.038633727032</c:v>
                </c:pt>
                <c:pt idx="38">
                  <c:v>97936.964552486257</c:v>
                </c:pt>
                <c:pt idx="39">
                  <c:v>98727.696373850558</c:v>
                </c:pt>
                <c:pt idx="40">
                  <c:v>99713.389509496643</c:v>
                </c:pt>
                <c:pt idx="41">
                  <c:v>100793.1241171992</c:v>
                </c:pt>
                <c:pt idx="42">
                  <c:v>100793.1241171992</c:v>
                </c:pt>
                <c:pt idx="43">
                  <c:v>90859.749875624024</c:v>
                </c:pt>
                <c:pt idx="44">
                  <c:v>101963.12714257831</c:v>
                </c:pt>
                <c:pt idx="45">
                  <c:v>103231.42165995506</c:v>
                </c:pt>
                <c:pt idx="46">
                  <c:v>104571.61667004423</c:v>
                </c:pt>
                <c:pt idx="47">
                  <c:v>105915.32076024477</c:v>
                </c:pt>
                <c:pt idx="48">
                  <c:v>107146.93690193814</c:v>
                </c:pt>
                <c:pt idx="49">
                  <c:v>108524.55990342482</c:v>
                </c:pt>
                <c:pt idx="50">
                  <c:v>109790.99401760176</c:v>
                </c:pt>
                <c:pt idx="51">
                  <c:v>111129.96085744229</c:v>
                </c:pt>
                <c:pt idx="52">
                  <c:v>112463.96094799376</c:v>
                </c:pt>
                <c:pt idx="53">
                  <c:v>113826.18481765763</c:v>
                </c:pt>
                <c:pt idx="54">
                  <c:v>115159.37012110733</c:v>
                </c:pt>
                <c:pt idx="55">
                  <c:v>116579.51198787006</c:v>
                </c:pt>
                <c:pt idx="56">
                  <c:v>117968.04265448501</c:v>
                </c:pt>
                <c:pt idx="57">
                  <c:v>119467.61336003906</c:v>
                </c:pt>
                <c:pt idx="58">
                  <c:v>119467.61336003906</c:v>
                </c:pt>
                <c:pt idx="59">
                  <c:v>120984.34468821203</c:v>
                </c:pt>
                <c:pt idx="60">
                  <c:v>122556.42542344796</c:v>
                </c:pt>
                <c:pt idx="61">
                  <c:v>124316.39834134303</c:v>
                </c:pt>
                <c:pt idx="62">
                  <c:v>126142.03768396431</c:v>
                </c:pt>
                <c:pt idx="63">
                  <c:v>127965.22788084162</c:v>
                </c:pt>
                <c:pt idx="64">
                  <c:v>129759.58334554819</c:v>
                </c:pt>
                <c:pt idx="65">
                  <c:v>131623.44267735284</c:v>
                </c:pt>
                <c:pt idx="66">
                  <c:v>133503.15066369943</c:v>
                </c:pt>
                <c:pt idx="67">
                  <c:v>135534.38046454472</c:v>
                </c:pt>
                <c:pt idx="68">
                  <c:v>137521.39421100504</c:v>
                </c:pt>
                <c:pt idx="69">
                  <c:v>139534.80664205816</c:v>
                </c:pt>
                <c:pt idx="70">
                  <c:v>141540.19071266014</c:v>
                </c:pt>
                <c:pt idx="71">
                  <c:v>143485.73235769049</c:v>
                </c:pt>
                <c:pt idx="72">
                  <c:v>145506.63829933686</c:v>
                </c:pt>
                <c:pt idx="73">
                  <c:v>147487.8419811615</c:v>
                </c:pt>
                <c:pt idx="74">
                  <c:v>96289.295597083124</c:v>
                </c:pt>
                <c:pt idx="75">
                  <c:v>96284.103076769126</c:v>
                </c:pt>
                <c:pt idx="76">
                  <c:v>96428.677564928119</c:v>
                </c:pt>
                <c:pt idx="77">
                  <c:v>96643.433134594961</c:v>
                </c:pt>
                <c:pt idx="78">
                  <c:v>96960.187901351717</c:v>
                </c:pt>
                <c:pt idx="79">
                  <c:v>97247.030714899432</c:v>
                </c:pt>
                <c:pt idx="80">
                  <c:v>97247.030714899432</c:v>
                </c:pt>
                <c:pt idx="81">
                  <c:v>87743.923147222915</c:v>
                </c:pt>
                <c:pt idx="82">
                  <c:v>97730.176377340409</c:v>
                </c:pt>
                <c:pt idx="83">
                  <c:v>98173.962287638889</c:v>
                </c:pt>
                <c:pt idx="84">
                  <c:v>98658.709884108481</c:v>
                </c:pt>
                <c:pt idx="85">
                  <c:v>99051.972613962673</c:v>
                </c:pt>
                <c:pt idx="86">
                  <c:v>99141.921048781747</c:v>
                </c:pt>
                <c:pt idx="87">
                  <c:v>99485.901300856116</c:v>
                </c:pt>
                <c:pt idx="88">
                  <c:v>100038.11775511189</c:v>
                </c:pt>
                <c:pt idx="89">
                  <c:v>100567.09289865888</c:v>
                </c:pt>
                <c:pt idx="90">
                  <c:v>101638.94043844307</c:v>
                </c:pt>
                <c:pt idx="91">
                  <c:v>102605.85377731101</c:v>
                </c:pt>
                <c:pt idx="92">
                  <c:v>103695.8324236531</c:v>
                </c:pt>
                <c:pt idx="93">
                  <c:v>105492.49442911005</c:v>
                </c:pt>
                <c:pt idx="94">
                  <c:v>106967.90137891487</c:v>
                </c:pt>
                <c:pt idx="95">
                  <c:v>108175.46025365301</c:v>
                </c:pt>
                <c:pt idx="96">
                  <c:v>109066.24992229938</c:v>
                </c:pt>
                <c:pt idx="97">
                  <c:v>109516.66422769116</c:v>
                </c:pt>
                <c:pt idx="98">
                  <c:v>110349.5334151604</c:v>
                </c:pt>
                <c:pt idx="99">
                  <c:v>111198.42329396191</c:v>
                </c:pt>
                <c:pt idx="100">
                  <c:v>112836.45105016218</c:v>
                </c:pt>
                <c:pt idx="101">
                  <c:v>114494.9087495947</c:v>
                </c:pt>
                <c:pt idx="102">
                  <c:v>116005.2049107436</c:v>
                </c:pt>
                <c:pt idx="103">
                  <c:v>117777.64500834602</c:v>
                </c:pt>
                <c:pt idx="104">
                  <c:v>119559.35895687943</c:v>
                </c:pt>
                <c:pt idx="105">
                  <c:v>122049.46885516182</c:v>
                </c:pt>
                <c:pt idx="106">
                  <c:v>123913.68802889311</c:v>
                </c:pt>
                <c:pt idx="107">
                  <c:v>96246.107675402513</c:v>
                </c:pt>
                <c:pt idx="108">
                  <c:v>96247.809678601858</c:v>
                </c:pt>
                <c:pt idx="109">
                  <c:v>96711.256171025714</c:v>
                </c:pt>
                <c:pt idx="110">
                  <c:v>96949.925447909045</c:v>
                </c:pt>
                <c:pt idx="111">
                  <c:v>97452.450739819877</c:v>
                </c:pt>
                <c:pt idx="112">
                  <c:v>97991.288977989985</c:v>
                </c:pt>
                <c:pt idx="113">
                  <c:v>97991.288977989985</c:v>
                </c:pt>
                <c:pt idx="114">
                  <c:v>97840.755726957796</c:v>
                </c:pt>
                <c:pt idx="115">
                  <c:v>87685.056684210213</c:v>
                </c:pt>
                <c:pt idx="116">
                  <c:v>87685.056684210213</c:v>
                </c:pt>
                <c:pt idx="117">
                  <c:v>87685.056684210213</c:v>
                </c:pt>
                <c:pt idx="118">
                  <c:v>87337.23573734361</c:v>
                </c:pt>
                <c:pt idx="119">
                  <c:v>87681.682821552953</c:v>
                </c:pt>
                <c:pt idx="120">
                  <c:v>99365.514905801407</c:v>
                </c:pt>
                <c:pt idx="121">
                  <c:v>99343.208728781377</c:v>
                </c:pt>
                <c:pt idx="122">
                  <c:v>99684.758167062595</c:v>
                </c:pt>
                <c:pt idx="123">
                  <c:v>87685.056684210213</c:v>
                </c:pt>
                <c:pt idx="124">
                  <c:v>87287.115487641408</c:v>
                </c:pt>
                <c:pt idx="125">
                  <c:v>87883.297064243583</c:v>
                </c:pt>
                <c:pt idx="126">
                  <c:v>87430.046525975034</c:v>
                </c:pt>
                <c:pt idx="127">
                  <c:v>87404.1441379936</c:v>
                </c:pt>
                <c:pt idx="128">
                  <c:v>87393.795163507515</c:v>
                </c:pt>
                <c:pt idx="129">
                  <c:v>98584.020193643402</c:v>
                </c:pt>
                <c:pt idx="130">
                  <c:v>99405.230765653672</c:v>
                </c:pt>
                <c:pt idx="131">
                  <c:v>100192.69096175874</c:v>
                </c:pt>
                <c:pt idx="132">
                  <c:v>100606.8827842286</c:v>
                </c:pt>
                <c:pt idx="133">
                  <c:v>101033.81445179085</c:v>
                </c:pt>
                <c:pt idx="134">
                  <c:v>101514.16341611248</c:v>
                </c:pt>
                <c:pt idx="135">
                  <c:v>101987.47406027553</c:v>
                </c:pt>
                <c:pt idx="136">
                  <c:v>102955.16731888242</c:v>
                </c:pt>
                <c:pt idx="137">
                  <c:v>103974.6919495255</c:v>
                </c:pt>
                <c:pt idx="138">
                  <c:v>105203.32428997153</c:v>
                </c:pt>
                <c:pt idx="139">
                  <c:v>106342.06831081849</c:v>
                </c:pt>
                <c:pt idx="140">
                  <c:v>107339.42548801446</c:v>
                </c:pt>
                <c:pt idx="141">
                  <c:v>108577.71778439866</c:v>
                </c:pt>
                <c:pt idx="142">
                  <c:v>109240.73384038698</c:v>
                </c:pt>
                <c:pt idx="143">
                  <c:v>109695.49953979527</c:v>
                </c:pt>
                <c:pt idx="144">
                  <c:v>110196.77996948166</c:v>
                </c:pt>
                <c:pt idx="145">
                  <c:v>111221.57535189259</c:v>
                </c:pt>
                <c:pt idx="146">
                  <c:v>112801.30339804199</c:v>
                </c:pt>
                <c:pt idx="147">
                  <c:v>114151.83070754369</c:v>
                </c:pt>
                <c:pt idx="148">
                  <c:v>115689.59422321767</c:v>
                </c:pt>
                <c:pt idx="149">
                  <c:v>117310.54396769861</c:v>
                </c:pt>
                <c:pt idx="150">
                  <c:v>119228.04128224037</c:v>
                </c:pt>
                <c:pt idx="151">
                  <c:v>121345.07105818464</c:v>
                </c:pt>
                <c:pt idx="152">
                  <c:v>123480.9737713119</c:v>
                </c:pt>
                <c:pt idx="153">
                  <c:v>126176.14577425621</c:v>
                </c:pt>
                <c:pt idx="154">
                  <c:v>96497.379931063071</c:v>
                </c:pt>
                <c:pt idx="155">
                  <c:v>96508.281033707739</c:v>
                </c:pt>
                <c:pt idx="156">
                  <c:v>96636.553598295068</c:v>
                </c:pt>
                <c:pt idx="157">
                  <c:v>96719.929158549698</c:v>
                </c:pt>
                <c:pt idx="158">
                  <c:v>97048.592495396282</c:v>
                </c:pt>
                <c:pt idx="159">
                  <c:v>97331.410737014477</c:v>
                </c:pt>
                <c:pt idx="160">
                  <c:v>97331.410737014477</c:v>
                </c:pt>
                <c:pt idx="161">
                  <c:v>87455.192214477371</c:v>
                </c:pt>
                <c:pt idx="162">
                  <c:v>97797.730163902583</c:v>
                </c:pt>
                <c:pt idx="163">
                  <c:v>98223.02469534702</c:v>
                </c:pt>
                <c:pt idx="164">
                  <c:v>98728.380846895161</c:v>
                </c:pt>
                <c:pt idx="165">
                  <c:v>99158.827641351585</c:v>
                </c:pt>
                <c:pt idx="166">
                  <c:v>99255.457252962675</c:v>
                </c:pt>
                <c:pt idx="167">
                  <c:v>99536.862592705074</c:v>
                </c:pt>
                <c:pt idx="168">
                  <c:v>100062.4285919258</c:v>
                </c:pt>
                <c:pt idx="169">
                  <c:v>100578.2221943839</c:v>
                </c:pt>
                <c:pt idx="170">
                  <c:v>101677.33714698677</c:v>
                </c:pt>
                <c:pt idx="171">
                  <c:v>102651.33086143015</c:v>
                </c:pt>
                <c:pt idx="172">
                  <c:v>103718.19925710108</c:v>
                </c:pt>
                <c:pt idx="173">
                  <c:v>105489.44751268247</c:v>
                </c:pt>
                <c:pt idx="174">
                  <c:v>106942.81935183503</c:v>
                </c:pt>
                <c:pt idx="175">
                  <c:v>108374.41177824253</c:v>
                </c:pt>
                <c:pt idx="176">
                  <c:v>109169.54631550051</c:v>
                </c:pt>
                <c:pt idx="177">
                  <c:v>109561.26670049838</c:v>
                </c:pt>
                <c:pt idx="178">
                  <c:v>110339.17904782953</c:v>
                </c:pt>
                <c:pt idx="179">
                  <c:v>111154.92793349343</c:v>
                </c:pt>
                <c:pt idx="180">
                  <c:v>112743.0590350352</c:v>
                </c:pt>
                <c:pt idx="181">
                  <c:v>114448.57106822006</c:v>
                </c:pt>
                <c:pt idx="182">
                  <c:v>115881.64673892158</c:v>
                </c:pt>
                <c:pt idx="183">
                  <c:v>117436.98713589842</c:v>
                </c:pt>
                <c:pt idx="184">
                  <c:v>119462.4360022547</c:v>
                </c:pt>
                <c:pt idx="185">
                  <c:v>121638.67110037454</c:v>
                </c:pt>
                <c:pt idx="186">
                  <c:v>123627.75730810217</c:v>
                </c:pt>
                <c:pt idx="187">
                  <c:v>96565.680108445958</c:v>
                </c:pt>
                <c:pt idx="188">
                  <c:v>96565.680108445958</c:v>
                </c:pt>
                <c:pt idx="189">
                  <c:v>96547.468187612423</c:v>
                </c:pt>
                <c:pt idx="190">
                  <c:v>96547.468187612423</c:v>
                </c:pt>
                <c:pt idx="191">
                  <c:v>96599.216944144195</c:v>
                </c:pt>
                <c:pt idx="192">
                  <c:v>96599.216944144195</c:v>
                </c:pt>
                <c:pt idx="193">
                  <c:v>96813.465505881017</c:v>
                </c:pt>
                <c:pt idx="194">
                  <c:v>96813.465505881017</c:v>
                </c:pt>
                <c:pt idx="195">
                  <c:v>97059.343059899271</c:v>
                </c:pt>
                <c:pt idx="196">
                  <c:v>97059.343059899271</c:v>
                </c:pt>
                <c:pt idx="197">
                  <c:v>97321.516031217354</c:v>
                </c:pt>
                <c:pt idx="198">
                  <c:v>97321.516031217354</c:v>
                </c:pt>
                <c:pt idx="199">
                  <c:v>87233.522167375399</c:v>
                </c:pt>
                <c:pt idx="200">
                  <c:v>97806.984639505099</c:v>
                </c:pt>
                <c:pt idx="201">
                  <c:v>97806.984639505099</c:v>
                </c:pt>
                <c:pt idx="202">
                  <c:v>98221.516991145356</c:v>
                </c:pt>
                <c:pt idx="203">
                  <c:v>98221.516991145356</c:v>
                </c:pt>
                <c:pt idx="204">
                  <c:v>98731.946017505907</c:v>
                </c:pt>
                <c:pt idx="205">
                  <c:v>98731.946017505907</c:v>
                </c:pt>
                <c:pt idx="206">
                  <c:v>99145.506123348343</c:v>
                </c:pt>
                <c:pt idx="207">
                  <c:v>99145.506123348343</c:v>
                </c:pt>
                <c:pt idx="208">
                  <c:v>99223.289376370798</c:v>
                </c:pt>
                <c:pt idx="209">
                  <c:v>99223.289376370798</c:v>
                </c:pt>
                <c:pt idx="210">
                  <c:v>99538.873355914649</c:v>
                </c:pt>
                <c:pt idx="211">
                  <c:v>99538.873355914649</c:v>
                </c:pt>
                <c:pt idx="212">
                  <c:v>100071.7574048065</c:v>
                </c:pt>
                <c:pt idx="213">
                  <c:v>100071.7574048065</c:v>
                </c:pt>
                <c:pt idx="214">
                  <c:v>100599.47896716051</c:v>
                </c:pt>
                <c:pt idx="215">
                  <c:v>100599.47896716051</c:v>
                </c:pt>
                <c:pt idx="216">
                  <c:v>101634.90840204788</c:v>
                </c:pt>
                <c:pt idx="217">
                  <c:v>101634.90840204788</c:v>
                </c:pt>
                <c:pt idx="218">
                  <c:v>102575.74156571407</c:v>
                </c:pt>
                <c:pt idx="219">
                  <c:v>102575.74156571407</c:v>
                </c:pt>
                <c:pt idx="220">
                  <c:v>103749.00081608954</c:v>
                </c:pt>
                <c:pt idx="221">
                  <c:v>103749.00081608954</c:v>
                </c:pt>
                <c:pt idx="222">
                  <c:v>105529.7518519117</c:v>
                </c:pt>
                <c:pt idx="223">
                  <c:v>105529.7518519117</c:v>
                </c:pt>
                <c:pt idx="224">
                  <c:v>106942.67253426649</c:v>
                </c:pt>
                <c:pt idx="225">
                  <c:v>106942.67253426649</c:v>
                </c:pt>
                <c:pt idx="226">
                  <c:v>108343.15186979283</c:v>
                </c:pt>
                <c:pt idx="227">
                  <c:v>108343.15186979283</c:v>
                </c:pt>
                <c:pt idx="228">
                  <c:v>109131.67120737809</c:v>
                </c:pt>
                <c:pt idx="229">
                  <c:v>109131.67120737809</c:v>
                </c:pt>
                <c:pt idx="230">
                  <c:v>109571.20709232384</c:v>
                </c:pt>
                <c:pt idx="231">
                  <c:v>109571.20709232384</c:v>
                </c:pt>
                <c:pt idx="232">
                  <c:v>110406.22314197013</c:v>
                </c:pt>
                <c:pt idx="233">
                  <c:v>110406.22314197013</c:v>
                </c:pt>
                <c:pt idx="234">
                  <c:v>111206.13121038896</c:v>
                </c:pt>
                <c:pt idx="235">
                  <c:v>111206.13121038896</c:v>
                </c:pt>
                <c:pt idx="236">
                  <c:v>112749.4463296013</c:v>
                </c:pt>
                <c:pt idx="237">
                  <c:v>112749.4463296013</c:v>
                </c:pt>
                <c:pt idx="238">
                  <c:v>114507.29004682125</c:v>
                </c:pt>
                <c:pt idx="239">
                  <c:v>114507.29004682125</c:v>
                </c:pt>
                <c:pt idx="240">
                  <c:v>115988.32083498554</c:v>
                </c:pt>
                <c:pt idx="241">
                  <c:v>115988.32083498554</c:v>
                </c:pt>
                <c:pt idx="242">
                  <c:v>117729.77264658929</c:v>
                </c:pt>
                <c:pt idx="243">
                  <c:v>117729.77264658929</c:v>
                </c:pt>
                <c:pt idx="244">
                  <c:v>119579.99945064874</c:v>
                </c:pt>
                <c:pt idx="245">
                  <c:v>119579.99945064874</c:v>
                </c:pt>
                <c:pt idx="246">
                  <c:v>121978.08395787409</c:v>
                </c:pt>
                <c:pt idx="247">
                  <c:v>121978.08395787409</c:v>
                </c:pt>
                <c:pt idx="248">
                  <c:v>123971.58633317721</c:v>
                </c:pt>
                <c:pt idx="249">
                  <c:v>123971.58633317721</c:v>
                </c:pt>
                <c:pt idx="250">
                  <c:v>96351.340834007075</c:v>
                </c:pt>
                <c:pt idx="251">
                  <c:v>96124.624354112457</c:v>
                </c:pt>
                <c:pt idx="252">
                  <c:v>96190.315875019587</c:v>
                </c:pt>
                <c:pt idx="253">
                  <c:v>96235.657805669282</c:v>
                </c:pt>
                <c:pt idx="254">
                  <c:v>96664.384856018951</c:v>
                </c:pt>
                <c:pt idx="255">
                  <c:v>96770.619212136298</c:v>
                </c:pt>
                <c:pt idx="256">
                  <c:v>97333.086477341029</c:v>
                </c:pt>
                <c:pt idx="257">
                  <c:v>97725.852467384626</c:v>
                </c:pt>
                <c:pt idx="258">
                  <c:v>98309.884278609767</c:v>
                </c:pt>
                <c:pt idx="259">
                  <c:v>98458.715021687152</c:v>
                </c:pt>
                <c:pt idx="260">
                  <c:v>98702.407074473696</c:v>
                </c:pt>
                <c:pt idx="261">
                  <c:v>99043.297757772962</c:v>
                </c:pt>
                <c:pt idx="262">
                  <c:v>99816.134501990877</c:v>
                </c:pt>
                <c:pt idx="263">
                  <c:v>100566.23328873256</c:v>
                </c:pt>
                <c:pt idx="264">
                  <c:v>101844.89116552281</c:v>
                </c:pt>
                <c:pt idx="265">
                  <c:v>103037.10894216661</c:v>
                </c:pt>
                <c:pt idx="266">
                  <c:v>103955.98927138679</c:v>
                </c:pt>
                <c:pt idx="267">
                  <c:v>105827.72207158305</c:v>
                </c:pt>
                <c:pt idx="268">
                  <c:v>107857.71237694063</c:v>
                </c:pt>
                <c:pt idx="269">
                  <c:v>109094.04690630539</c:v>
                </c:pt>
                <c:pt idx="270">
                  <c:v>109423.10893536657</c:v>
                </c:pt>
                <c:pt idx="271">
                  <c:v>109768.08316365337</c:v>
                </c:pt>
                <c:pt idx="272">
                  <c:v>111292.1255856249</c:v>
                </c:pt>
                <c:pt idx="273">
                  <c:v>112385.21312883396</c:v>
                </c:pt>
                <c:pt idx="274">
                  <c:v>113635.64657109942</c:v>
                </c:pt>
                <c:pt idx="275">
                  <c:v>115550.70486608043</c:v>
                </c:pt>
                <c:pt idx="276">
                  <c:v>117475.6549644661</c:v>
                </c:pt>
                <c:pt idx="277">
                  <c:v>119428.86315012639</c:v>
                </c:pt>
                <c:pt idx="278">
                  <c:v>121269.22089596989</c:v>
                </c:pt>
                <c:pt idx="279">
                  <c:v>123841.29709674534</c:v>
                </c:pt>
                <c:pt idx="280">
                  <c:v>125867.50731046032</c:v>
                </c:pt>
                <c:pt idx="281">
                  <c:v>96783.530140613555</c:v>
                </c:pt>
                <c:pt idx="282">
                  <c:v>98044.619129517087</c:v>
                </c:pt>
                <c:pt idx="283">
                  <c:v>87295.756915641847</c:v>
                </c:pt>
                <c:pt idx="284">
                  <c:v>96825.031136992562</c:v>
                </c:pt>
                <c:pt idx="285">
                  <c:v>87052.518893736487</c:v>
                </c:pt>
                <c:pt idx="286">
                  <c:v>96826.104530983925</c:v>
                </c:pt>
                <c:pt idx="287">
                  <c:v>87725.517570126103</c:v>
                </c:pt>
                <c:pt idx="288">
                  <c:v>97978.545523428271</c:v>
                </c:pt>
                <c:pt idx="289">
                  <c:v>88880.872989756826</c:v>
                </c:pt>
                <c:pt idx="290">
                  <c:v>96916.145493874428</c:v>
                </c:pt>
                <c:pt idx="291">
                  <c:v>88101.178785859316</c:v>
                </c:pt>
                <c:pt idx="292">
                  <c:v>97116.442734904747</c:v>
                </c:pt>
                <c:pt idx="293">
                  <c:v>87895.218563360278</c:v>
                </c:pt>
                <c:pt idx="294">
                  <c:v>97065.781474368923</c:v>
                </c:pt>
                <c:pt idx="295">
                  <c:v>97246.963011524276</c:v>
                </c:pt>
                <c:pt idx="296">
                  <c:v>98649.331736782595</c:v>
                </c:pt>
                <c:pt idx="297">
                  <c:v>98735.552111723664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2-4E93-9436-7A937F92E46A}"/>
            </c:ext>
          </c:extLst>
        </c:ser>
        <c:ser>
          <c:idx val="2"/>
          <c:order val="2"/>
          <c:tx>
            <c:strRef>
              <c:f>agent_costs_16_repr_days!$W$1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agent_costs_16_repr_days!$W$2:$W$458</c:f>
              <c:numCache>
                <c:formatCode>General</c:formatCode>
                <c:ptCount val="298"/>
                <c:pt idx="0">
                  <c:v>5072558.564258663</c:v>
                </c:pt>
                <c:pt idx="1">
                  <c:v>5082317.3874313468</c:v>
                </c:pt>
                <c:pt idx="2">
                  <c:v>5091621.1564406678</c:v>
                </c:pt>
                <c:pt idx="3">
                  <c:v>5081004.9359332249</c:v>
                </c:pt>
                <c:pt idx="4">
                  <c:v>5080668.2029773369</c:v>
                </c:pt>
                <c:pt idx="5">
                  <c:v>5077574.1453730632</c:v>
                </c:pt>
                <c:pt idx="6">
                  <c:v>5075593.2322377414</c:v>
                </c:pt>
                <c:pt idx="7">
                  <c:v>5071483.5463063158</c:v>
                </c:pt>
                <c:pt idx="8">
                  <c:v>5067141.6249938132</c:v>
                </c:pt>
                <c:pt idx="9">
                  <c:v>5065429.314710876</c:v>
                </c:pt>
                <c:pt idx="10">
                  <c:v>5062459.3341814633</c:v>
                </c:pt>
                <c:pt idx="11">
                  <c:v>5062196.6188771008</c:v>
                </c:pt>
                <c:pt idx="12">
                  <c:v>5060699.363489042</c:v>
                </c:pt>
                <c:pt idx="13">
                  <c:v>5060451.8324553054</c:v>
                </c:pt>
                <c:pt idx="14">
                  <c:v>5060170.4747763323</c:v>
                </c:pt>
                <c:pt idx="15">
                  <c:v>5060170.4747763323</c:v>
                </c:pt>
                <c:pt idx="16">
                  <c:v>5072388.8909603888</c:v>
                </c:pt>
                <c:pt idx="17">
                  <c:v>5072388.8909603888</c:v>
                </c:pt>
                <c:pt idx="18">
                  <c:v>5072388.8909603888</c:v>
                </c:pt>
                <c:pt idx="19">
                  <c:v>4913040.0286084544</c:v>
                </c:pt>
                <c:pt idx="20">
                  <c:v>4913040.0286084544</c:v>
                </c:pt>
                <c:pt idx="21">
                  <c:v>5060055.9392130449</c:v>
                </c:pt>
                <c:pt idx="22">
                  <c:v>5065946.27062931</c:v>
                </c:pt>
                <c:pt idx="23">
                  <c:v>5066387.3419265961</c:v>
                </c:pt>
                <c:pt idx="24">
                  <c:v>5066439.4830610985</c:v>
                </c:pt>
                <c:pt idx="25">
                  <c:v>5079651.6467352509</c:v>
                </c:pt>
                <c:pt idx="26">
                  <c:v>5066257.9347263137</c:v>
                </c:pt>
                <c:pt idx="27">
                  <c:v>5065946.27062931</c:v>
                </c:pt>
                <c:pt idx="28">
                  <c:v>5068514.5499079879</c:v>
                </c:pt>
                <c:pt idx="29">
                  <c:v>5065946.27062931</c:v>
                </c:pt>
                <c:pt idx="30">
                  <c:v>5067205.0708722183</c:v>
                </c:pt>
                <c:pt idx="31">
                  <c:v>5065946.27062931</c:v>
                </c:pt>
                <c:pt idx="32">
                  <c:v>5066839.2040416282</c:v>
                </c:pt>
                <c:pt idx="33">
                  <c:v>5066063.6416558232</c:v>
                </c:pt>
                <c:pt idx="34">
                  <c:v>5072176.1290024808</c:v>
                </c:pt>
                <c:pt idx="35">
                  <c:v>5072284.2132103825</c:v>
                </c:pt>
                <c:pt idx="36">
                  <c:v>5072816.5493040215</c:v>
                </c:pt>
                <c:pt idx="37">
                  <c:v>5073135.2301929211</c:v>
                </c:pt>
                <c:pt idx="38">
                  <c:v>5073860.5911461422</c:v>
                </c:pt>
                <c:pt idx="39">
                  <c:v>5074277.9743777774</c:v>
                </c:pt>
                <c:pt idx="40">
                  <c:v>5075165.7251981543</c:v>
                </c:pt>
                <c:pt idx="41">
                  <c:v>5075671.7115559885</c:v>
                </c:pt>
                <c:pt idx="42">
                  <c:v>5075671.7115559885</c:v>
                </c:pt>
                <c:pt idx="43">
                  <c:v>4915216.8289872259</c:v>
                </c:pt>
                <c:pt idx="44">
                  <c:v>5076948.5843201531</c:v>
                </c:pt>
                <c:pt idx="45">
                  <c:v>5077397.6665841723</c:v>
                </c:pt>
                <c:pt idx="46">
                  <c:v>5077913.3771667369</c:v>
                </c:pt>
                <c:pt idx="47">
                  <c:v>5078667.8496953258</c:v>
                </c:pt>
                <c:pt idx="48">
                  <c:v>5078745.6378371464</c:v>
                </c:pt>
                <c:pt idx="49">
                  <c:v>5079608.7089590365</c:v>
                </c:pt>
                <c:pt idx="50">
                  <c:v>5080989.9467049576</c:v>
                </c:pt>
                <c:pt idx="51">
                  <c:v>5081806.2021364346</c:v>
                </c:pt>
                <c:pt idx="52">
                  <c:v>5083660.2857065443</c:v>
                </c:pt>
                <c:pt idx="53">
                  <c:v>5083359.4133651555</c:v>
                </c:pt>
                <c:pt idx="54">
                  <c:v>5084621.3877745122</c:v>
                </c:pt>
                <c:pt idx="55">
                  <c:v>5085829.7652100101</c:v>
                </c:pt>
                <c:pt idx="56">
                  <c:v>5086883.1176389512</c:v>
                </c:pt>
                <c:pt idx="57">
                  <c:v>5088256.3024493922</c:v>
                </c:pt>
                <c:pt idx="58">
                  <c:v>5088256.3024493922</c:v>
                </c:pt>
                <c:pt idx="59">
                  <c:v>5090125.0704384558</c:v>
                </c:pt>
                <c:pt idx="60">
                  <c:v>5092352.5014574453</c:v>
                </c:pt>
                <c:pt idx="61">
                  <c:v>5093003.8343734462</c:v>
                </c:pt>
                <c:pt idx="62">
                  <c:v>5093569.360677788</c:v>
                </c:pt>
                <c:pt idx="63">
                  <c:v>5093754.6470769234</c:v>
                </c:pt>
                <c:pt idx="64">
                  <c:v>5094142.4455966419</c:v>
                </c:pt>
                <c:pt idx="65">
                  <c:v>5094665.2789235394</c:v>
                </c:pt>
                <c:pt idx="66">
                  <c:v>5095058.0148273734</c:v>
                </c:pt>
                <c:pt idx="67">
                  <c:v>5095243.6597184865</c:v>
                </c:pt>
                <c:pt idx="68">
                  <c:v>5096934.4988452327</c:v>
                </c:pt>
                <c:pt idx="69">
                  <c:v>5099415.958041802</c:v>
                </c:pt>
                <c:pt idx="70">
                  <c:v>5099723.2345873527</c:v>
                </c:pt>
                <c:pt idx="71">
                  <c:v>5100634.1228809394</c:v>
                </c:pt>
                <c:pt idx="72">
                  <c:v>5101481.7835100349</c:v>
                </c:pt>
                <c:pt idx="73">
                  <c:v>5102518.3280077502</c:v>
                </c:pt>
                <c:pt idx="74">
                  <c:v>5071844.6062941737</c:v>
                </c:pt>
                <c:pt idx="75">
                  <c:v>5071685.5588134201</c:v>
                </c:pt>
                <c:pt idx="76">
                  <c:v>5072372.0338562261</c:v>
                </c:pt>
                <c:pt idx="77">
                  <c:v>5072909.3364936383</c:v>
                </c:pt>
                <c:pt idx="78">
                  <c:v>5073415.9136814428</c:v>
                </c:pt>
                <c:pt idx="79">
                  <c:v>5074418.4513230678</c:v>
                </c:pt>
                <c:pt idx="80">
                  <c:v>5074418.4513230678</c:v>
                </c:pt>
                <c:pt idx="81">
                  <c:v>4925873.17258137</c:v>
                </c:pt>
                <c:pt idx="82">
                  <c:v>5075527.7424210422</c:v>
                </c:pt>
                <c:pt idx="83">
                  <c:v>5076223.042512767</c:v>
                </c:pt>
                <c:pt idx="84">
                  <c:v>5077440.5463642506</c:v>
                </c:pt>
                <c:pt idx="85">
                  <c:v>5078951.7189305853</c:v>
                </c:pt>
                <c:pt idx="86">
                  <c:v>5080344.7524790876</c:v>
                </c:pt>
                <c:pt idx="87">
                  <c:v>5082503.9981156178</c:v>
                </c:pt>
                <c:pt idx="88">
                  <c:v>5084361.5026212083</c:v>
                </c:pt>
                <c:pt idx="89">
                  <c:v>5087243.6879794132</c:v>
                </c:pt>
                <c:pt idx="90">
                  <c:v>5089309.0726144956</c:v>
                </c:pt>
                <c:pt idx="91">
                  <c:v>5090100.3052111007</c:v>
                </c:pt>
                <c:pt idx="92">
                  <c:v>5092004.2480838122</c:v>
                </c:pt>
                <c:pt idx="93">
                  <c:v>5093900.3216327308</c:v>
                </c:pt>
                <c:pt idx="94">
                  <c:v>5096047.1508773053</c:v>
                </c:pt>
                <c:pt idx="95">
                  <c:v>5098496.7673100736</c:v>
                </c:pt>
                <c:pt idx="96">
                  <c:v>5100219.5360441664</c:v>
                </c:pt>
                <c:pt idx="97">
                  <c:v>5103460.9140655706</c:v>
                </c:pt>
                <c:pt idx="98">
                  <c:v>5108651.7040995508</c:v>
                </c:pt>
                <c:pt idx="99">
                  <c:v>5112353.2588409754</c:v>
                </c:pt>
                <c:pt idx="100">
                  <c:v>5116158.5767305251</c:v>
                </c:pt>
                <c:pt idx="101">
                  <c:v>5119633.4030411923</c:v>
                </c:pt>
                <c:pt idx="102">
                  <c:v>5123963.5558353094</c:v>
                </c:pt>
                <c:pt idx="103">
                  <c:v>5127167.6977640064</c:v>
                </c:pt>
                <c:pt idx="104">
                  <c:v>5131735.658752908</c:v>
                </c:pt>
                <c:pt idx="105">
                  <c:v>5136754.3255089689</c:v>
                </c:pt>
                <c:pt idx="106">
                  <c:v>5143530.9508031486</c:v>
                </c:pt>
                <c:pt idx="107">
                  <c:v>5072719.2547681676</c:v>
                </c:pt>
                <c:pt idx="108">
                  <c:v>5073460.366080978</c:v>
                </c:pt>
                <c:pt idx="109">
                  <c:v>5073485.2380031561</c:v>
                </c:pt>
                <c:pt idx="110">
                  <c:v>5074348.6679153731</c:v>
                </c:pt>
                <c:pt idx="111">
                  <c:v>5074968.60863725</c:v>
                </c:pt>
                <c:pt idx="112">
                  <c:v>5076184.4865030274</c:v>
                </c:pt>
                <c:pt idx="113">
                  <c:v>5076184.4865030274</c:v>
                </c:pt>
                <c:pt idx="114">
                  <c:v>5072336.729351826</c:v>
                </c:pt>
                <c:pt idx="115">
                  <c:v>4917457.4668046236</c:v>
                </c:pt>
                <c:pt idx="116">
                  <c:v>4917457.4668046236</c:v>
                </c:pt>
                <c:pt idx="117">
                  <c:v>4917457.4668046236</c:v>
                </c:pt>
                <c:pt idx="118">
                  <c:v>4928006.0098431027</c:v>
                </c:pt>
                <c:pt idx="119">
                  <c:v>4917430.8695118725</c:v>
                </c:pt>
                <c:pt idx="120">
                  <c:v>5087929.2066746047</c:v>
                </c:pt>
                <c:pt idx="121">
                  <c:v>5089620.5464109853</c:v>
                </c:pt>
                <c:pt idx="122">
                  <c:v>5085554.9809365366</c:v>
                </c:pt>
                <c:pt idx="123">
                  <c:v>4917457.4668046236</c:v>
                </c:pt>
                <c:pt idx="124">
                  <c:v>4930391.3458034052</c:v>
                </c:pt>
                <c:pt idx="125">
                  <c:v>4913473.0284990212</c:v>
                </c:pt>
                <c:pt idx="126">
                  <c:v>4913512.7050694618</c:v>
                </c:pt>
                <c:pt idx="127">
                  <c:v>4929243.8873201394</c:v>
                </c:pt>
                <c:pt idx="128">
                  <c:v>4930171.3160234895</c:v>
                </c:pt>
                <c:pt idx="129">
                  <c:v>5076743.0106924707</c:v>
                </c:pt>
                <c:pt idx="130">
                  <c:v>5077175.8468937008</c:v>
                </c:pt>
                <c:pt idx="131">
                  <c:v>5078526.5195741393</c:v>
                </c:pt>
                <c:pt idx="132">
                  <c:v>5080775.135843467</c:v>
                </c:pt>
                <c:pt idx="133">
                  <c:v>5082625.0721093286</c:v>
                </c:pt>
                <c:pt idx="134">
                  <c:v>5084525.2525564618</c:v>
                </c:pt>
                <c:pt idx="135">
                  <c:v>5086455.8817214733</c:v>
                </c:pt>
                <c:pt idx="136">
                  <c:v>5088161.6633323003</c:v>
                </c:pt>
                <c:pt idx="137">
                  <c:v>5090530.9499703376</c:v>
                </c:pt>
                <c:pt idx="138">
                  <c:v>5090699.7948925225</c:v>
                </c:pt>
                <c:pt idx="139">
                  <c:v>5091416.5241982518</c:v>
                </c:pt>
                <c:pt idx="140">
                  <c:v>5093923.1395424763</c:v>
                </c:pt>
                <c:pt idx="141">
                  <c:v>5094579.9161031861</c:v>
                </c:pt>
                <c:pt idx="142">
                  <c:v>5098264.4190936266</c:v>
                </c:pt>
                <c:pt idx="143">
                  <c:v>5102629.0597579442</c:v>
                </c:pt>
                <c:pt idx="144">
                  <c:v>5106408.4161521522</c:v>
                </c:pt>
                <c:pt idx="145">
                  <c:v>5109282.16810071</c:v>
                </c:pt>
                <c:pt idx="146">
                  <c:v>5111856.7196258325</c:v>
                </c:pt>
                <c:pt idx="147">
                  <c:v>5114802.6587721147</c:v>
                </c:pt>
                <c:pt idx="148">
                  <c:v>5118170.6026316611</c:v>
                </c:pt>
                <c:pt idx="149">
                  <c:v>5120927.2147818375</c:v>
                </c:pt>
                <c:pt idx="150">
                  <c:v>5125618.9552497929</c:v>
                </c:pt>
                <c:pt idx="151">
                  <c:v>5130384.916580406</c:v>
                </c:pt>
                <c:pt idx="152">
                  <c:v>5135935.0149266096</c:v>
                </c:pt>
                <c:pt idx="153">
                  <c:v>5141589.3404750274</c:v>
                </c:pt>
                <c:pt idx="154">
                  <c:v>5071958.2023931555</c:v>
                </c:pt>
                <c:pt idx="155">
                  <c:v>5071905.9274820928</c:v>
                </c:pt>
                <c:pt idx="156">
                  <c:v>5072075.8713691188</c:v>
                </c:pt>
                <c:pt idx="157">
                  <c:v>5072790.1794919623</c:v>
                </c:pt>
                <c:pt idx="158">
                  <c:v>5073569.161796893</c:v>
                </c:pt>
                <c:pt idx="159">
                  <c:v>5074217.8471574904</c:v>
                </c:pt>
                <c:pt idx="160">
                  <c:v>5074217.8471574904</c:v>
                </c:pt>
                <c:pt idx="161">
                  <c:v>4911011.3715461809</c:v>
                </c:pt>
                <c:pt idx="162">
                  <c:v>5075748.5416119741</c:v>
                </c:pt>
                <c:pt idx="163">
                  <c:v>5077167.0143752834</c:v>
                </c:pt>
                <c:pt idx="164">
                  <c:v>5077854.2324036583</c:v>
                </c:pt>
                <c:pt idx="165">
                  <c:v>5079328.4065429559</c:v>
                </c:pt>
                <c:pt idx="166">
                  <c:v>5080172.0591619546</c:v>
                </c:pt>
                <c:pt idx="167">
                  <c:v>5082587.9322399134</c:v>
                </c:pt>
                <c:pt idx="168">
                  <c:v>5086324.6177897798</c:v>
                </c:pt>
                <c:pt idx="169">
                  <c:v>5089376.2523203902</c:v>
                </c:pt>
                <c:pt idx="170">
                  <c:v>5090520.7280811416</c:v>
                </c:pt>
                <c:pt idx="171">
                  <c:v>5091532.6071725423</c:v>
                </c:pt>
                <c:pt idx="172">
                  <c:v>5093027.4392613806</c:v>
                </c:pt>
                <c:pt idx="173">
                  <c:v>5095012.2855221024</c:v>
                </c:pt>
                <c:pt idx="174">
                  <c:v>5097492.2840499897</c:v>
                </c:pt>
                <c:pt idx="175">
                  <c:v>5100342.0924747502</c:v>
                </c:pt>
                <c:pt idx="176">
                  <c:v>5102577.5009112451</c:v>
                </c:pt>
                <c:pt idx="177">
                  <c:v>5105496.3329273332</c:v>
                </c:pt>
                <c:pt idx="178">
                  <c:v>5110163.6415686999</c:v>
                </c:pt>
                <c:pt idx="179">
                  <c:v>5114137.999740026</c:v>
                </c:pt>
                <c:pt idx="180">
                  <c:v>5117611.2606662279</c:v>
                </c:pt>
                <c:pt idx="181">
                  <c:v>5119874.0163882747</c:v>
                </c:pt>
                <c:pt idx="182">
                  <c:v>5122337.7688725283</c:v>
                </c:pt>
                <c:pt idx="183">
                  <c:v>5126092.8266122937</c:v>
                </c:pt>
                <c:pt idx="184">
                  <c:v>5130317.8104167581</c:v>
                </c:pt>
                <c:pt idx="185">
                  <c:v>5135273.4560776148</c:v>
                </c:pt>
                <c:pt idx="186">
                  <c:v>5141562.7400526097</c:v>
                </c:pt>
                <c:pt idx="187">
                  <c:v>5071572.1936592069</c:v>
                </c:pt>
                <c:pt idx="188">
                  <c:v>5071572.1936592069</c:v>
                </c:pt>
                <c:pt idx="189">
                  <c:v>5071977.8399046389</c:v>
                </c:pt>
                <c:pt idx="190">
                  <c:v>5071977.8399046389</c:v>
                </c:pt>
                <c:pt idx="191">
                  <c:v>5071824.8358167419</c:v>
                </c:pt>
                <c:pt idx="192">
                  <c:v>5071824.8358167419</c:v>
                </c:pt>
                <c:pt idx="193">
                  <c:v>5072527.9454686064</c:v>
                </c:pt>
                <c:pt idx="194">
                  <c:v>5072527.9454686064</c:v>
                </c:pt>
                <c:pt idx="195">
                  <c:v>5073432.6669631619</c:v>
                </c:pt>
                <c:pt idx="196">
                  <c:v>5073432.6669631619</c:v>
                </c:pt>
                <c:pt idx="197">
                  <c:v>5073920.8414763045</c:v>
                </c:pt>
                <c:pt idx="198">
                  <c:v>5073920.8414763045</c:v>
                </c:pt>
                <c:pt idx="199">
                  <c:v>4909832.0603066282</c:v>
                </c:pt>
                <c:pt idx="200">
                  <c:v>5075628.9185591396</c:v>
                </c:pt>
                <c:pt idx="201">
                  <c:v>5075628.9185591396</c:v>
                </c:pt>
                <c:pt idx="202">
                  <c:v>5076107.1142454585</c:v>
                </c:pt>
                <c:pt idx="203">
                  <c:v>5076107.1142454585</c:v>
                </c:pt>
                <c:pt idx="204">
                  <c:v>5077810.5246121045</c:v>
                </c:pt>
                <c:pt idx="205">
                  <c:v>5077810.5246121045</c:v>
                </c:pt>
                <c:pt idx="206">
                  <c:v>5078917.2224946087</c:v>
                </c:pt>
                <c:pt idx="207">
                  <c:v>5078917.2224946087</c:v>
                </c:pt>
                <c:pt idx="208">
                  <c:v>5080251.4491976239</c:v>
                </c:pt>
                <c:pt idx="209">
                  <c:v>5080251.4491976239</c:v>
                </c:pt>
                <c:pt idx="210">
                  <c:v>5082472.0085419631</c:v>
                </c:pt>
                <c:pt idx="211">
                  <c:v>5082472.0085419631</c:v>
                </c:pt>
                <c:pt idx="212">
                  <c:v>5086111.9225653624</c:v>
                </c:pt>
                <c:pt idx="213">
                  <c:v>5086111.9225653624</c:v>
                </c:pt>
                <c:pt idx="214">
                  <c:v>5089440.300677307</c:v>
                </c:pt>
                <c:pt idx="215">
                  <c:v>5089440.300677307</c:v>
                </c:pt>
                <c:pt idx="216">
                  <c:v>5090613.2863574028</c:v>
                </c:pt>
                <c:pt idx="217">
                  <c:v>5090613.2863574028</c:v>
                </c:pt>
                <c:pt idx="218">
                  <c:v>5091721.0340512525</c:v>
                </c:pt>
                <c:pt idx="219">
                  <c:v>5091721.0340512525</c:v>
                </c:pt>
                <c:pt idx="220">
                  <c:v>5093018.6692665527</c:v>
                </c:pt>
                <c:pt idx="221">
                  <c:v>5093018.6692665527</c:v>
                </c:pt>
                <c:pt idx="222">
                  <c:v>5095165.4728975566</c:v>
                </c:pt>
                <c:pt idx="223">
                  <c:v>5095165.4728975566</c:v>
                </c:pt>
                <c:pt idx="224">
                  <c:v>5097580.6077658376</c:v>
                </c:pt>
                <c:pt idx="225">
                  <c:v>5097580.6077658376</c:v>
                </c:pt>
                <c:pt idx="226">
                  <c:v>5099953.9861165779</c:v>
                </c:pt>
                <c:pt idx="227">
                  <c:v>5099953.9861165779</c:v>
                </c:pt>
                <c:pt idx="228">
                  <c:v>5102718.9195725303</c:v>
                </c:pt>
                <c:pt idx="229">
                  <c:v>5102718.9195725303</c:v>
                </c:pt>
                <c:pt idx="230">
                  <c:v>5105504.3862799024</c:v>
                </c:pt>
                <c:pt idx="231">
                  <c:v>5105504.3862799024</c:v>
                </c:pt>
                <c:pt idx="232">
                  <c:v>5110251.6491014473</c:v>
                </c:pt>
                <c:pt idx="233">
                  <c:v>5110251.6491014473</c:v>
                </c:pt>
                <c:pt idx="234">
                  <c:v>5114229.3013960961</c:v>
                </c:pt>
                <c:pt idx="235">
                  <c:v>5114229.3013960961</c:v>
                </c:pt>
                <c:pt idx="236">
                  <c:v>5117390.6105175968</c:v>
                </c:pt>
                <c:pt idx="237">
                  <c:v>5117390.6105175968</c:v>
                </c:pt>
                <c:pt idx="238">
                  <c:v>5119449.2548275124</c:v>
                </c:pt>
                <c:pt idx="239">
                  <c:v>5119449.2548275124</c:v>
                </c:pt>
                <c:pt idx="240">
                  <c:v>5122064.52151905</c:v>
                </c:pt>
                <c:pt idx="241">
                  <c:v>5122064.52151905</c:v>
                </c:pt>
                <c:pt idx="242">
                  <c:v>5125811.5770977782</c:v>
                </c:pt>
                <c:pt idx="243">
                  <c:v>5125811.5770977782</c:v>
                </c:pt>
                <c:pt idx="244">
                  <c:v>5129452.798578498</c:v>
                </c:pt>
                <c:pt idx="245">
                  <c:v>5129452.798578498</c:v>
                </c:pt>
                <c:pt idx="246">
                  <c:v>5134628.3423162606</c:v>
                </c:pt>
                <c:pt idx="247">
                  <c:v>5134628.3423162606</c:v>
                </c:pt>
                <c:pt idx="248">
                  <c:v>5141213.1450450681</c:v>
                </c:pt>
                <c:pt idx="249">
                  <c:v>5141213.1450450681</c:v>
                </c:pt>
                <c:pt idx="250">
                  <c:v>5072529.1449768944</c:v>
                </c:pt>
                <c:pt idx="251">
                  <c:v>5072944.2662071446</c:v>
                </c:pt>
                <c:pt idx="252">
                  <c:v>5073232.648760994</c:v>
                </c:pt>
                <c:pt idx="253">
                  <c:v>5074067.4337142827</c:v>
                </c:pt>
                <c:pt idx="254">
                  <c:v>5074564.6180204693</c:v>
                </c:pt>
                <c:pt idx="255">
                  <c:v>5076211.3244342161</c:v>
                </c:pt>
                <c:pt idx="256">
                  <c:v>5076964.2196366591</c:v>
                </c:pt>
                <c:pt idx="257">
                  <c:v>5077665.2170827556</c:v>
                </c:pt>
                <c:pt idx="258">
                  <c:v>5078292.6493437393</c:v>
                </c:pt>
                <c:pt idx="259">
                  <c:v>5080226.0549237346</c:v>
                </c:pt>
                <c:pt idx="260">
                  <c:v>5083785.2285607615</c:v>
                </c:pt>
                <c:pt idx="261">
                  <c:v>5085995.1635184251</c:v>
                </c:pt>
                <c:pt idx="262">
                  <c:v>5086934.3439747589</c:v>
                </c:pt>
                <c:pt idx="263">
                  <c:v>5089883.613403054</c:v>
                </c:pt>
                <c:pt idx="264">
                  <c:v>5090103.3780460143</c:v>
                </c:pt>
                <c:pt idx="265">
                  <c:v>5091615.6334896749</c:v>
                </c:pt>
                <c:pt idx="266">
                  <c:v>5092044.9917908572</c:v>
                </c:pt>
                <c:pt idx="267">
                  <c:v>5094589.9456401104</c:v>
                </c:pt>
                <c:pt idx="268">
                  <c:v>5096284.8980112169</c:v>
                </c:pt>
                <c:pt idx="269">
                  <c:v>5098208.2881278899</c:v>
                </c:pt>
                <c:pt idx="270">
                  <c:v>5101307.6768011963</c:v>
                </c:pt>
                <c:pt idx="271">
                  <c:v>5106253.0037534861</c:v>
                </c:pt>
                <c:pt idx="272">
                  <c:v>5108043.7685101479</c:v>
                </c:pt>
                <c:pt idx="273">
                  <c:v>5111967.0734267225</c:v>
                </c:pt>
                <c:pt idx="274">
                  <c:v>5115453.5460154945</c:v>
                </c:pt>
                <c:pt idx="275">
                  <c:v>5118762.3485800428</c:v>
                </c:pt>
                <c:pt idx="276">
                  <c:v>5123222.5147024263</c:v>
                </c:pt>
                <c:pt idx="277">
                  <c:v>5126394.9507258572</c:v>
                </c:pt>
                <c:pt idx="278">
                  <c:v>5132080.8921041898</c:v>
                </c:pt>
                <c:pt idx="279">
                  <c:v>5137086.3354398506</c:v>
                </c:pt>
                <c:pt idx="280">
                  <c:v>5142189.8331161542</c:v>
                </c:pt>
                <c:pt idx="281">
                  <c:v>5076071.5340737086</c:v>
                </c:pt>
                <c:pt idx="282">
                  <c:v>5076469.8980619591</c:v>
                </c:pt>
                <c:pt idx="283">
                  <c:v>4913598.5603923881</c:v>
                </c:pt>
                <c:pt idx="284">
                  <c:v>5076581.8431964451</c:v>
                </c:pt>
                <c:pt idx="285">
                  <c:v>4912279.118392637</c:v>
                </c:pt>
                <c:pt idx="286">
                  <c:v>5076372.3516760785</c:v>
                </c:pt>
                <c:pt idx="287">
                  <c:v>4911739.6478247261</c:v>
                </c:pt>
                <c:pt idx="288">
                  <c:v>5076446.8665286563</c:v>
                </c:pt>
                <c:pt idx="289">
                  <c:v>4912300.1150519028</c:v>
                </c:pt>
                <c:pt idx="290">
                  <c:v>5076853.8682099553</c:v>
                </c:pt>
                <c:pt idx="291">
                  <c:v>4911653.9814645117</c:v>
                </c:pt>
                <c:pt idx="292">
                  <c:v>5076091.2420249386</c:v>
                </c:pt>
                <c:pt idx="293">
                  <c:v>4911694.2038980052</c:v>
                </c:pt>
                <c:pt idx="294">
                  <c:v>5078213.2913488196</c:v>
                </c:pt>
                <c:pt idx="295">
                  <c:v>5074410.614832026</c:v>
                </c:pt>
                <c:pt idx="296">
                  <c:v>5079066.8144649388</c:v>
                </c:pt>
                <c:pt idx="297">
                  <c:v>5074505.8613713747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2-4E93-9436-7A937F92E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7935"/>
        <c:axId val="17015439"/>
      </c:barChart>
      <c:catAx>
        <c:axId val="17017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15439"/>
        <c:crosses val="autoZero"/>
        <c:auto val="1"/>
        <c:lblAlgn val="ctr"/>
        <c:lblOffset val="100"/>
        <c:noMultiLvlLbl val="0"/>
      </c:catAx>
      <c:valAx>
        <c:axId val="170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1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agent_costs_16_repr_days!$H$1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agent_costs_16_repr_days!$H$2:$H$458</c:f>
              <c:numCache>
                <c:formatCode>General</c:formatCode>
                <c:ptCount val="298"/>
                <c:pt idx="0">
                  <c:v>80651.491225843842</c:v>
                </c:pt>
                <c:pt idx="1">
                  <c:v>81756.011593181465</c:v>
                </c:pt>
                <c:pt idx="2">
                  <c:v>81433.662360664239</c:v>
                </c:pt>
                <c:pt idx="3">
                  <c:v>81281.819585207806</c:v>
                </c:pt>
                <c:pt idx="4">
                  <c:v>81197.205353400757</c:v>
                </c:pt>
                <c:pt idx="5">
                  <c:v>81184.477477218956</c:v>
                </c:pt>
                <c:pt idx="6">
                  <c:v>81201.86053405916</c:v>
                </c:pt>
                <c:pt idx="7">
                  <c:v>81199.757420380396</c:v>
                </c:pt>
                <c:pt idx="8">
                  <c:v>81211.201179727825</c:v>
                </c:pt>
                <c:pt idx="9">
                  <c:v>81254.798068262971</c:v>
                </c:pt>
                <c:pt idx="10">
                  <c:v>81249.708636690324</c:v>
                </c:pt>
                <c:pt idx="11">
                  <c:v>81271.800597348338</c:v>
                </c:pt>
                <c:pt idx="12">
                  <c:v>81251.697142839184</c:v>
                </c:pt>
                <c:pt idx="13">
                  <c:v>81257.109536081087</c:v>
                </c:pt>
                <c:pt idx="14">
                  <c:v>81254.536087518485</c:v>
                </c:pt>
                <c:pt idx="15">
                  <c:v>81254.536087518485</c:v>
                </c:pt>
                <c:pt idx="16">
                  <c:v>80650.948618216993</c:v>
                </c:pt>
                <c:pt idx="17">
                  <c:v>80650.948618216993</c:v>
                </c:pt>
                <c:pt idx="18">
                  <c:v>80650.948618216993</c:v>
                </c:pt>
                <c:pt idx="19">
                  <c:v>81919.203988691675</c:v>
                </c:pt>
                <c:pt idx="20">
                  <c:v>81919.203988691675</c:v>
                </c:pt>
                <c:pt idx="21">
                  <c:v>81255.045304380328</c:v>
                </c:pt>
                <c:pt idx="22">
                  <c:v>81700.744159982467</c:v>
                </c:pt>
                <c:pt idx="23">
                  <c:v>81711.395936751142</c:v>
                </c:pt>
                <c:pt idx="24">
                  <c:v>81774.203317635911</c:v>
                </c:pt>
                <c:pt idx="25">
                  <c:v>81619.668136055509</c:v>
                </c:pt>
                <c:pt idx="26">
                  <c:v>81748.537679409477</c:v>
                </c:pt>
                <c:pt idx="27">
                  <c:v>81700.744159982467</c:v>
                </c:pt>
                <c:pt idx="28">
                  <c:v>82038.269493490807</c:v>
                </c:pt>
                <c:pt idx="29">
                  <c:v>81700.744159982467</c:v>
                </c:pt>
                <c:pt idx="30">
                  <c:v>81942.899737177955</c:v>
                </c:pt>
                <c:pt idx="31">
                  <c:v>81700.744159982467</c:v>
                </c:pt>
                <c:pt idx="32">
                  <c:v>81799.66667862724</c:v>
                </c:pt>
                <c:pt idx="33">
                  <c:v>81736.159349366033</c:v>
                </c:pt>
                <c:pt idx="34">
                  <c:v>80647.644587240968</c:v>
                </c:pt>
                <c:pt idx="35">
                  <c:v>80662.381124547115</c:v>
                </c:pt>
                <c:pt idx="36">
                  <c:v>80710.718190674685</c:v>
                </c:pt>
                <c:pt idx="37">
                  <c:v>80815.714350843016</c:v>
                </c:pt>
                <c:pt idx="38">
                  <c:v>80899.469551911301</c:v>
                </c:pt>
                <c:pt idx="39">
                  <c:v>81060.687236088852</c:v>
                </c:pt>
                <c:pt idx="40">
                  <c:v>81223.559340509761</c:v>
                </c:pt>
                <c:pt idx="41">
                  <c:v>81422.064667504907</c:v>
                </c:pt>
                <c:pt idx="42">
                  <c:v>81422.064667504907</c:v>
                </c:pt>
                <c:pt idx="43">
                  <c:v>82511.522522809784</c:v>
                </c:pt>
                <c:pt idx="44">
                  <c:v>81635.981777288573</c:v>
                </c:pt>
                <c:pt idx="45">
                  <c:v>81844.313959001767</c:v>
                </c:pt>
                <c:pt idx="46">
                  <c:v>82010.954894937531</c:v>
                </c:pt>
                <c:pt idx="47">
                  <c:v>82159.409668269363</c:v>
                </c:pt>
                <c:pt idx="48">
                  <c:v>82281.532563603643</c:v>
                </c:pt>
                <c:pt idx="49">
                  <c:v>82403.702290265108</c:v>
                </c:pt>
                <c:pt idx="50">
                  <c:v>82458.756023245922</c:v>
                </c:pt>
                <c:pt idx="51">
                  <c:v>82514.659366077933</c:v>
                </c:pt>
                <c:pt idx="52">
                  <c:v>82521.721428275443</c:v>
                </c:pt>
                <c:pt idx="53">
                  <c:v>82561.729824436523</c:v>
                </c:pt>
                <c:pt idx="54">
                  <c:v>82575.829205134607</c:v>
                </c:pt>
                <c:pt idx="55">
                  <c:v>82596.553224470423</c:v>
                </c:pt>
                <c:pt idx="56">
                  <c:v>82558.164690087375</c:v>
                </c:pt>
                <c:pt idx="57">
                  <c:v>82579.619879194681</c:v>
                </c:pt>
                <c:pt idx="58">
                  <c:v>82579.619879194681</c:v>
                </c:pt>
                <c:pt idx="59">
                  <c:v>82595.120158805788</c:v>
                </c:pt>
                <c:pt idx="60">
                  <c:v>82580.057931324147</c:v>
                </c:pt>
                <c:pt idx="61">
                  <c:v>82567.593156221948</c:v>
                </c:pt>
                <c:pt idx="62">
                  <c:v>82580.277446097272</c:v>
                </c:pt>
                <c:pt idx="63">
                  <c:v>82593.111629869833</c:v>
                </c:pt>
                <c:pt idx="64">
                  <c:v>82554.276489841446</c:v>
                </c:pt>
                <c:pt idx="65">
                  <c:v>82477.803007784925</c:v>
                </c:pt>
                <c:pt idx="66">
                  <c:v>82437.074176114576</c:v>
                </c:pt>
                <c:pt idx="67">
                  <c:v>82414.410780228762</c:v>
                </c:pt>
                <c:pt idx="68">
                  <c:v>82423.268617413691</c:v>
                </c:pt>
                <c:pt idx="69">
                  <c:v>82434.767429735366</c:v>
                </c:pt>
                <c:pt idx="70">
                  <c:v>82436.250290435608</c:v>
                </c:pt>
                <c:pt idx="71">
                  <c:v>82448.831176743828</c:v>
                </c:pt>
                <c:pt idx="72">
                  <c:v>82458.353254775764</c:v>
                </c:pt>
                <c:pt idx="73">
                  <c:v>82469.153156273343</c:v>
                </c:pt>
                <c:pt idx="74">
                  <c:v>80651.704788818242</c:v>
                </c:pt>
                <c:pt idx="75">
                  <c:v>80651.818330619164</c:v>
                </c:pt>
                <c:pt idx="76">
                  <c:v>80659.530615366879</c:v>
                </c:pt>
                <c:pt idx="77">
                  <c:v>80570.224755939096</c:v>
                </c:pt>
                <c:pt idx="78">
                  <c:v>80572.137119926512</c:v>
                </c:pt>
                <c:pt idx="79">
                  <c:v>80486.108566051</c:v>
                </c:pt>
                <c:pt idx="80">
                  <c:v>80486.108566051</c:v>
                </c:pt>
                <c:pt idx="81">
                  <c:v>81748.834586399826</c:v>
                </c:pt>
                <c:pt idx="82">
                  <c:v>80481.60189398595</c:v>
                </c:pt>
                <c:pt idx="83">
                  <c:v>80420.381906886774</c:v>
                </c:pt>
                <c:pt idx="84">
                  <c:v>80407.045785405615</c:v>
                </c:pt>
                <c:pt idx="85">
                  <c:v>80393.406309238504</c:v>
                </c:pt>
                <c:pt idx="86">
                  <c:v>80430.271032152115</c:v>
                </c:pt>
                <c:pt idx="87">
                  <c:v>80342.789532768773</c:v>
                </c:pt>
                <c:pt idx="88">
                  <c:v>80335.914453243895</c:v>
                </c:pt>
                <c:pt idx="89">
                  <c:v>80308.005555936033</c:v>
                </c:pt>
                <c:pt idx="90">
                  <c:v>80203.454362686796</c:v>
                </c:pt>
                <c:pt idx="91">
                  <c:v>80076.361474062738</c:v>
                </c:pt>
                <c:pt idx="92">
                  <c:v>79996.652493418529</c:v>
                </c:pt>
                <c:pt idx="93">
                  <c:v>79992.902240224808</c:v>
                </c:pt>
                <c:pt idx="94">
                  <c:v>79854.453963982145</c:v>
                </c:pt>
                <c:pt idx="95">
                  <c:v>79694.527475624913</c:v>
                </c:pt>
                <c:pt idx="96">
                  <c:v>79540.970085507768</c:v>
                </c:pt>
                <c:pt idx="97">
                  <c:v>79338.003568794331</c:v>
                </c:pt>
                <c:pt idx="98">
                  <c:v>78930.920900503712</c:v>
                </c:pt>
                <c:pt idx="99">
                  <c:v>78704.966434086804</c:v>
                </c:pt>
                <c:pt idx="100">
                  <c:v>78497.357063369884</c:v>
                </c:pt>
                <c:pt idx="101">
                  <c:v>78351.042114033233</c:v>
                </c:pt>
                <c:pt idx="102">
                  <c:v>77964.690882429393</c:v>
                </c:pt>
                <c:pt idx="103">
                  <c:v>77551.521786327838</c:v>
                </c:pt>
                <c:pt idx="104">
                  <c:v>77065.813017907771</c:v>
                </c:pt>
                <c:pt idx="105">
                  <c:v>76777.670229799565</c:v>
                </c:pt>
                <c:pt idx="106">
                  <c:v>75706.68643187602</c:v>
                </c:pt>
                <c:pt idx="107">
                  <c:v>80663.971586560685</c:v>
                </c:pt>
                <c:pt idx="108">
                  <c:v>80698.446665893047</c:v>
                </c:pt>
                <c:pt idx="109">
                  <c:v>80765.228935804655</c:v>
                </c:pt>
                <c:pt idx="110">
                  <c:v>80820.919266018303</c:v>
                </c:pt>
                <c:pt idx="111">
                  <c:v>80928.964928700079</c:v>
                </c:pt>
                <c:pt idx="112">
                  <c:v>81028.846082452583</c:v>
                </c:pt>
                <c:pt idx="113">
                  <c:v>81028.846082452583</c:v>
                </c:pt>
                <c:pt idx="114">
                  <c:v>80935.270451260585</c:v>
                </c:pt>
                <c:pt idx="115">
                  <c:v>82066.021592196557</c:v>
                </c:pt>
                <c:pt idx="116">
                  <c:v>82066.021592196557</c:v>
                </c:pt>
                <c:pt idx="117">
                  <c:v>82066.021592196557</c:v>
                </c:pt>
                <c:pt idx="118">
                  <c:v>82050.955453278642</c:v>
                </c:pt>
                <c:pt idx="119">
                  <c:v>82072.236491284246</c:v>
                </c:pt>
                <c:pt idx="120">
                  <c:v>80839.976530636777</c:v>
                </c:pt>
                <c:pt idx="121">
                  <c:v>80846.084632535465</c:v>
                </c:pt>
                <c:pt idx="122">
                  <c:v>80831.847545450262</c:v>
                </c:pt>
                <c:pt idx="123">
                  <c:v>82066.021592196557</c:v>
                </c:pt>
                <c:pt idx="124">
                  <c:v>82042.842645613491</c:v>
                </c:pt>
                <c:pt idx="125">
                  <c:v>82130.945080671867</c:v>
                </c:pt>
                <c:pt idx="126">
                  <c:v>82159.322978778175</c:v>
                </c:pt>
                <c:pt idx="127">
                  <c:v>82049.513952374124</c:v>
                </c:pt>
                <c:pt idx="128">
                  <c:v>82051.779044789291</c:v>
                </c:pt>
                <c:pt idx="129">
                  <c:v>81098.067828260697</c:v>
                </c:pt>
                <c:pt idx="130">
                  <c:v>81207.616877640423</c:v>
                </c:pt>
                <c:pt idx="131">
                  <c:v>81327.033361560636</c:v>
                </c:pt>
                <c:pt idx="132">
                  <c:v>81374.878586993029</c:v>
                </c:pt>
                <c:pt idx="133">
                  <c:v>81421.206193720936</c:v>
                </c:pt>
                <c:pt idx="134">
                  <c:v>81438.250120208031</c:v>
                </c:pt>
                <c:pt idx="135">
                  <c:v>81484.97459282793</c:v>
                </c:pt>
                <c:pt idx="136">
                  <c:v>81496.495482496146</c:v>
                </c:pt>
                <c:pt idx="137">
                  <c:v>81414.891173505021</c:v>
                </c:pt>
                <c:pt idx="138">
                  <c:v>81292.921689300667</c:v>
                </c:pt>
                <c:pt idx="139">
                  <c:v>81233.02855357244</c:v>
                </c:pt>
                <c:pt idx="140">
                  <c:v>81123.415557114626</c:v>
                </c:pt>
                <c:pt idx="141">
                  <c:v>81003.869950168621</c:v>
                </c:pt>
                <c:pt idx="142">
                  <c:v>80878.563250554042</c:v>
                </c:pt>
                <c:pt idx="143">
                  <c:v>80711.037738569692</c:v>
                </c:pt>
                <c:pt idx="144">
                  <c:v>80514.993399559127</c:v>
                </c:pt>
                <c:pt idx="145">
                  <c:v>80393.895545963067</c:v>
                </c:pt>
                <c:pt idx="146">
                  <c:v>79995.004086634639</c:v>
                </c:pt>
                <c:pt idx="147">
                  <c:v>80006.296915131941</c:v>
                </c:pt>
                <c:pt idx="148">
                  <c:v>79848.617738865636</c:v>
                </c:pt>
                <c:pt idx="149">
                  <c:v>79500.205417534889</c:v>
                </c:pt>
                <c:pt idx="150">
                  <c:v>78859.035248408167</c:v>
                </c:pt>
                <c:pt idx="151">
                  <c:v>78408.000610675066</c:v>
                </c:pt>
                <c:pt idx="152">
                  <c:v>77787.148073602744</c:v>
                </c:pt>
                <c:pt idx="153">
                  <c:v>76446.5222091834</c:v>
                </c:pt>
                <c:pt idx="154">
                  <c:v>80645.055429413085</c:v>
                </c:pt>
                <c:pt idx="155">
                  <c:v>80643.734898730138</c:v>
                </c:pt>
                <c:pt idx="156">
                  <c:v>80643.128807574991</c:v>
                </c:pt>
                <c:pt idx="157">
                  <c:v>80573.130148226992</c:v>
                </c:pt>
                <c:pt idx="158">
                  <c:v>80561.985507142803</c:v>
                </c:pt>
                <c:pt idx="159">
                  <c:v>80481.160062101917</c:v>
                </c:pt>
                <c:pt idx="160">
                  <c:v>80481.160062101917</c:v>
                </c:pt>
                <c:pt idx="161">
                  <c:v>81766.493042650996</c:v>
                </c:pt>
                <c:pt idx="162">
                  <c:v>80469.100985006429</c:v>
                </c:pt>
                <c:pt idx="163">
                  <c:v>80409.191731485931</c:v>
                </c:pt>
                <c:pt idx="164">
                  <c:v>80392.556757013488</c:v>
                </c:pt>
                <c:pt idx="165">
                  <c:v>80376.811290010504</c:v>
                </c:pt>
                <c:pt idx="166">
                  <c:v>80413.125642259736</c:v>
                </c:pt>
                <c:pt idx="167">
                  <c:v>80315.258693121141</c:v>
                </c:pt>
                <c:pt idx="168">
                  <c:v>80305.135816453665</c:v>
                </c:pt>
                <c:pt idx="169">
                  <c:v>80305.443907741472</c:v>
                </c:pt>
                <c:pt idx="170">
                  <c:v>80196.184661406718</c:v>
                </c:pt>
                <c:pt idx="171">
                  <c:v>80073.778933942638</c:v>
                </c:pt>
                <c:pt idx="172">
                  <c:v>79989.555311820208</c:v>
                </c:pt>
                <c:pt idx="173">
                  <c:v>79996.610116952928</c:v>
                </c:pt>
                <c:pt idx="174">
                  <c:v>79855.154058484797</c:v>
                </c:pt>
                <c:pt idx="175">
                  <c:v>79677.826791260435</c:v>
                </c:pt>
                <c:pt idx="176">
                  <c:v>79529.070577876075</c:v>
                </c:pt>
                <c:pt idx="177">
                  <c:v>79331.927460434687</c:v>
                </c:pt>
                <c:pt idx="178">
                  <c:v>78925.628537383047</c:v>
                </c:pt>
                <c:pt idx="179">
                  <c:v>78718.20819941019</c:v>
                </c:pt>
                <c:pt idx="180">
                  <c:v>78492.173881931711</c:v>
                </c:pt>
                <c:pt idx="181">
                  <c:v>78349.478656274136</c:v>
                </c:pt>
                <c:pt idx="182">
                  <c:v>77966.592605468541</c:v>
                </c:pt>
                <c:pt idx="183">
                  <c:v>77600.613472955927</c:v>
                </c:pt>
                <c:pt idx="184">
                  <c:v>77068.760217126357</c:v>
                </c:pt>
                <c:pt idx="185">
                  <c:v>76825.456135995017</c:v>
                </c:pt>
                <c:pt idx="186">
                  <c:v>75754.649978476358</c:v>
                </c:pt>
                <c:pt idx="187">
                  <c:v>80641.151966990059</c:v>
                </c:pt>
                <c:pt idx="188">
                  <c:v>80641.151966990059</c:v>
                </c:pt>
                <c:pt idx="189">
                  <c:v>80641.416651722073</c:v>
                </c:pt>
                <c:pt idx="190">
                  <c:v>80641.416651722073</c:v>
                </c:pt>
                <c:pt idx="191">
                  <c:v>80637.147675264103</c:v>
                </c:pt>
                <c:pt idx="192">
                  <c:v>80637.147675264103</c:v>
                </c:pt>
                <c:pt idx="193">
                  <c:v>80577.478813432914</c:v>
                </c:pt>
                <c:pt idx="194">
                  <c:v>80577.478813432914</c:v>
                </c:pt>
                <c:pt idx="195">
                  <c:v>80556.105378800945</c:v>
                </c:pt>
                <c:pt idx="196">
                  <c:v>80556.105378800945</c:v>
                </c:pt>
                <c:pt idx="197">
                  <c:v>80463.093841837457</c:v>
                </c:pt>
                <c:pt idx="198">
                  <c:v>80463.093841837457</c:v>
                </c:pt>
                <c:pt idx="199">
                  <c:v>81790.67948945734</c:v>
                </c:pt>
                <c:pt idx="200">
                  <c:v>80468.06496852581</c:v>
                </c:pt>
                <c:pt idx="201">
                  <c:v>80468.06496852581</c:v>
                </c:pt>
                <c:pt idx="202">
                  <c:v>80415.133909384269</c:v>
                </c:pt>
                <c:pt idx="203">
                  <c:v>80415.133909384269</c:v>
                </c:pt>
                <c:pt idx="204">
                  <c:v>80393.578485812686</c:v>
                </c:pt>
                <c:pt idx="205">
                  <c:v>80393.578485812686</c:v>
                </c:pt>
                <c:pt idx="206">
                  <c:v>80373.961972136618</c:v>
                </c:pt>
                <c:pt idx="207">
                  <c:v>80373.961972136618</c:v>
                </c:pt>
                <c:pt idx="208">
                  <c:v>80414.278973009204</c:v>
                </c:pt>
                <c:pt idx="209">
                  <c:v>80414.278973009204</c:v>
                </c:pt>
                <c:pt idx="210">
                  <c:v>80318.229951957692</c:v>
                </c:pt>
                <c:pt idx="211">
                  <c:v>80318.229951957692</c:v>
                </c:pt>
                <c:pt idx="212">
                  <c:v>80296.714836109939</c:v>
                </c:pt>
                <c:pt idx="213">
                  <c:v>80296.714836109939</c:v>
                </c:pt>
                <c:pt idx="214">
                  <c:v>80298.178177833703</c:v>
                </c:pt>
                <c:pt idx="215">
                  <c:v>80298.178177833703</c:v>
                </c:pt>
                <c:pt idx="216">
                  <c:v>80191.483494154265</c:v>
                </c:pt>
                <c:pt idx="217">
                  <c:v>80191.483494154265</c:v>
                </c:pt>
                <c:pt idx="218">
                  <c:v>80064.540673190117</c:v>
                </c:pt>
                <c:pt idx="219">
                  <c:v>80064.540673190117</c:v>
                </c:pt>
                <c:pt idx="220">
                  <c:v>79992.632581893355</c:v>
                </c:pt>
                <c:pt idx="221">
                  <c:v>79992.632581893355</c:v>
                </c:pt>
                <c:pt idx="222">
                  <c:v>79994.312958443334</c:v>
                </c:pt>
                <c:pt idx="223">
                  <c:v>79994.312958443334</c:v>
                </c:pt>
                <c:pt idx="224">
                  <c:v>79854.304537783682</c:v>
                </c:pt>
                <c:pt idx="225">
                  <c:v>79854.304537783682</c:v>
                </c:pt>
                <c:pt idx="226">
                  <c:v>79660.155059694152</c:v>
                </c:pt>
                <c:pt idx="227">
                  <c:v>79660.155059694152</c:v>
                </c:pt>
                <c:pt idx="228">
                  <c:v>79528.730123313595</c:v>
                </c:pt>
                <c:pt idx="229">
                  <c:v>79528.730123313595</c:v>
                </c:pt>
                <c:pt idx="230">
                  <c:v>79329.70833191312</c:v>
                </c:pt>
                <c:pt idx="231">
                  <c:v>79329.70833191312</c:v>
                </c:pt>
                <c:pt idx="232">
                  <c:v>78921.504534047315</c:v>
                </c:pt>
                <c:pt idx="233">
                  <c:v>78921.504534047315</c:v>
                </c:pt>
                <c:pt idx="234">
                  <c:v>78709.62979938605</c:v>
                </c:pt>
                <c:pt idx="235">
                  <c:v>78709.62979938605</c:v>
                </c:pt>
                <c:pt idx="236">
                  <c:v>78482.075728733078</c:v>
                </c:pt>
                <c:pt idx="237">
                  <c:v>78482.075728733078</c:v>
                </c:pt>
                <c:pt idx="238">
                  <c:v>78335.690403602668</c:v>
                </c:pt>
                <c:pt idx="239">
                  <c:v>78335.690403602668</c:v>
                </c:pt>
                <c:pt idx="240">
                  <c:v>77907.672381763652</c:v>
                </c:pt>
                <c:pt idx="241">
                  <c:v>77907.672381763652</c:v>
                </c:pt>
                <c:pt idx="242">
                  <c:v>77565.379411675705</c:v>
                </c:pt>
                <c:pt idx="243">
                  <c:v>77565.379411675705</c:v>
                </c:pt>
                <c:pt idx="244">
                  <c:v>77044.939138045404</c:v>
                </c:pt>
                <c:pt idx="245">
                  <c:v>77044.939138045404</c:v>
                </c:pt>
                <c:pt idx="246">
                  <c:v>76751.007635221365</c:v>
                </c:pt>
                <c:pt idx="247">
                  <c:v>76751.007635221365</c:v>
                </c:pt>
                <c:pt idx="248">
                  <c:v>75713.115575962423</c:v>
                </c:pt>
                <c:pt idx="249">
                  <c:v>75713.115575962423</c:v>
                </c:pt>
                <c:pt idx="250">
                  <c:v>80651.524798666767</c:v>
                </c:pt>
                <c:pt idx="251">
                  <c:v>80655.286832499798</c:v>
                </c:pt>
                <c:pt idx="252">
                  <c:v>80665.563000375609</c:v>
                </c:pt>
                <c:pt idx="253">
                  <c:v>80654.943627326255</c:v>
                </c:pt>
                <c:pt idx="254">
                  <c:v>80664.328259757967</c:v>
                </c:pt>
                <c:pt idx="255">
                  <c:v>80661.807893302699</c:v>
                </c:pt>
                <c:pt idx="256">
                  <c:v>80707.597940399515</c:v>
                </c:pt>
                <c:pt idx="257">
                  <c:v>80752.474190899564</c:v>
                </c:pt>
                <c:pt idx="258">
                  <c:v>80798.977164517957</c:v>
                </c:pt>
                <c:pt idx="259">
                  <c:v>80828.786213561558</c:v>
                </c:pt>
                <c:pt idx="260">
                  <c:v>80847.981139227137</c:v>
                </c:pt>
                <c:pt idx="261">
                  <c:v>80870.113785311987</c:v>
                </c:pt>
                <c:pt idx="262">
                  <c:v>80767.50581803605</c:v>
                </c:pt>
                <c:pt idx="263">
                  <c:v>80734.733576639992</c:v>
                </c:pt>
                <c:pt idx="264">
                  <c:v>80695.073082762479</c:v>
                </c:pt>
                <c:pt idx="265">
                  <c:v>80648.923395695281</c:v>
                </c:pt>
                <c:pt idx="266">
                  <c:v>80604.569433859564</c:v>
                </c:pt>
                <c:pt idx="267">
                  <c:v>80584.125986983447</c:v>
                </c:pt>
                <c:pt idx="268">
                  <c:v>80516.100737367015</c:v>
                </c:pt>
                <c:pt idx="269">
                  <c:v>80513.409537363172</c:v>
                </c:pt>
                <c:pt idx="270">
                  <c:v>80308.078929454045</c:v>
                </c:pt>
                <c:pt idx="271">
                  <c:v>80027.422728530903</c:v>
                </c:pt>
                <c:pt idx="272">
                  <c:v>79871.95080439368</c:v>
                </c:pt>
                <c:pt idx="273">
                  <c:v>79591.843509542203</c:v>
                </c:pt>
                <c:pt idx="274">
                  <c:v>79446.558458452098</c:v>
                </c:pt>
                <c:pt idx="275">
                  <c:v>79406.911359473903</c:v>
                </c:pt>
                <c:pt idx="276">
                  <c:v>78910.184596523701</c:v>
                </c:pt>
                <c:pt idx="277">
                  <c:v>78350.488132780229</c:v>
                </c:pt>
                <c:pt idx="278">
                  <c:v>77756.018437332052</c:v>
                </c:pt>
                <c:pt idx="279">
                  <c:v>77105.656933888429</c:v>
                </c:pt>
                <c:pt idx="280">
                  <c:v>75825.806587360232</c:v>
                </c:pt>
                <c:pt idx="281">
                  <c:v>80583.337123656078</c:v>
                </c:pt>
                <c:pt idx="282">
                  <c:v>81023.867719551956</c:v>
                </c:pt>
                <c:pt idx="283">
                  <c:v>82150.345877561238</c:v>
                </c:pt>
                <c:pt idx="284">
                  <c:v>80656.418761602356</c:v>
                </c:pt>
                <c:pt idx="285">
                  <c:v>81863.291858239769</c:v>
                </c:pt>
                <c:pt idx="286">
                  <c:v>80581.570441718955</c:v>
                </c:pt>
                <c:pt idx="287">
                  <c:v>81794.410385210329</c:v>
                </c:pt>
                <c:pt idx="288">
                  <c:v>81026.211047310266</c:v>
                </c:pt>
                <c:pt idx="289">
                  <c:v>82003.015002238957</c:v>
                </c:pt>
                <c:pt idx="290">
                  <c:v>80673.370260440555</c:v>
                </c:pt>
                <c:pt idx="291">
                  <c:v>81787.364576132211</c:v>
                </c:pt>
                <c:pt idx="292">
                  <c:v>80557.783739018007</c:v>
                </c:pt>
                <c:pt idx="293">
                  <c:v>81779.090270434725</c:v>
                </c:pt>
                <c:pt idx="294">
                  <c:v>80431.098793347875</c:v>
                </c:pt>
                <c:pt idx="295">
                  <c:v>80486.069194305979</c:v>
                </c:pt>
                <c:pt idx="296">
                  <c:v>80952.956218370862</c:v>
                </c:pt>
                <c:pt idx="297">
                  <c:v>80977.773765225313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0-45EA-B2B1-783BD91BE636}"/>
            </c:ext>
          </c:extLst>
        </c:ser>
        <c:ser>
          <c:idx val="1"/>
          <c:order val="1"/>
          <c:tx>
            <c:strRef>
              <c:f>agent_costs_16_repr_days!$U$1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agent_costs_16_repr_days!$U$2:$U$458</c:f>
              <c:numCache>
                <c:formatCode>General</c:formatCode>
                <c:ptCount val="298"/>
                <c:pt idx="0">
                  <c:v>116937.17941531951</c:v>
                </c:pt>
                <c:pt idx="1">
                  <c:v>119834.74410794034</c:v>
                </c:pt>
                <c:pt idx="2">
                  <c:v>118390.47130223393</c:v>
                </c:pt>
                <c:pt idx="3">
                  <c:v>115192.41512959413</c:v>
                </c:pt>
                <c:pt idx="4">
                  <c:v>114451.44180009959</c:v>
                </c:pt>
                <c:pt idx="5">
                  <c:v>115573.1407992103</c:v>
                </c:pt>
                <c:pt idx="6">
                  <c:v>115362.95594321335</c:v>
                </c:pt>
                <c:pt idx="7">
                  <c:v>114754.51376520027</c:v>
                </c:pt>
                <c:pt idx="8">
                  <c:v>114234.99919637355</c:v>
                </c:pt>
                <c:pt idx="9">
                  <c:v>116024.48137856292</c:v>
                </c:pt>
                <c:pt idx="10">
                  <c:v>114594.80806602743</c:v>
                </c:pt>
                <c:pt idx="11">
                  <c:v>116304.47955990421</c:v>
                </c:pt>
                <c:pt idx="12">
                  <c:v>115132.48572213668</c:v>
                </c:pt>
                <c:pt idx="13">
                  <c:v>115497.33388194592</c:v>
                </c:pt>
                <c:pt idx="14">
                  <c:v>115448.01170514696</c:v>
                </c:pt>
                <c:pt idx="15">
                  <c:v>115448.01170514696</c:v>
                </c:pt>
                <c:pt idx="16">
                  <c:v>116956.34839886076</c:v>
                </c:pt>
                <c:pt idx="17">
                  <c:v>116956.34839886076</c:v>
                </c:pt>
                <c:pt idx="18">
                  <c:v>116956.34839886076</c:v>
                </c:pt>
                <c:pt idx="19">
                  <c:v>133463.67664843251</c:v>
                </c:pt>
                <c:pt idx="20">
                  <c:v>133463.67664843251</c:v>
                </c:pt>
                <c:pt idx="21">
                  <c:v>115413.33907333788</c:v>
                </c:pt>
                <c:pt idx="22">
                  <c:v>116494.87157224258</c:v>
                </c:pt>
                <c:pt idx="23">
                  <c:v>116511.50732592576</c:v>
                </c:pt>
                <c:pt idx="24">
                  <c:v>116447.38492486406</c:v>
                </c:pt>
                <c:pt idx="25">
                  <c:v>120443.11950543178</c:v>
                </c:pt>
                <c:pt idx="26">
                  <c:v>116526.24441076265</c:v>
                </c:pt>
                <c:pt idx="27">
                  <c:v>116494.87157224258</c:v>
                </c:pt>
                <c:pt idx="28">
                  <c:v>115782.54493688837</c:v>
                </c:pt>
                <c:pt idx="29">
                  <c:v>116494.87157224258</c:v>
                </c:pt>
                <c:pt idx="30">
                  <c:v>116442.01366984838</c:v>
                </c:pt>
                <c:pt idx="31">
                  <c:v>116494.87157224258</c:v>
                </c:pt>
                <c:pt idx="32">
                  <c:v>116434.98935508716</c:v>
                </c:pt>
                <c:pt idx="33">
                  <c:v>116466.32396049338</c:v>
                </c:pt>
                <c:pt idx="34">
                  <c:v>116804.93408585711</c:v>
                </c:pt>
                <c:pt idx="35">
                  <c:v>116837.78157893271</c:v>
                </c:pt>
                <c:pt idx="36">
                  <c:v>116788.2132786283</c:v>
                </c:pt>
                <c:pt idx="37">
                  <c:v>116866.82978642856</c:v>
                </c:pt>
                <c:pt idx="38">
                  <c:v>116854.81887242019</c:v>
                </c:pt>
                <c:pt idx="39">
                  <c:v>116922.79987208429</c:v>
                </c:pt>
                <c:pt idx="40">
                  <c:v>117084.95553092618</c:v>
                </c:pt>
                <c:pt idx="41">
                  <c:v>117062.97882609325</c:v>
                </c:pt>
                <c:pt idx="42">
                  <c:v>117062.97882609325</c:v>
                </c:pt>
                <c:pt idx="43">
                  <c:v>135352.79085663741</c:v>
                </c:pt>
                <c:pt idx="44">
                  <c:v>117113.85235080327</c:v>
                </c:pt>
                <c:pt idx="45">
                  <c:v>117006.7408680043</c:v>
                </c:pt>
                <c:pt idx="46">
                  <c:v>116932.50649280891</c:v>
                </c:pt>
                <c:pt idx="47">
                  <c:v>116920.77340326676</c:v>
                </c:pt>
                <c:pt idx="48">
                  <c:v>116770.55452523468</c:v>
                </c:pt>
                <c:pt idx="49">
                  <c:v>116712.17815488981</c:v>
                </c:pt>
                <c:pt idx="50">
                  <c:v>116555.62008623243</c:v>
                </c:pt>
                <c:pt idx="51">
                  <c:v>116229.38025934951</c:v>
                </c:pt>
                <c:pt idx="52">
                  <c:v>116400.24759350969</c:v>
                </c:pt>
                <c:pt idx="53">
                  <c:v>116418.00879719653</c:v>
                </c:pt>
                <c:pt idx="54">
                  <c:v>116229.11755919634</c:v>
                </c:pt>
                <c:pt idx="55">
                  <c:v>116099.01172293657</c:v>
                </c:pt>
                <c:pt idx="56">
                  <c:v>115940.14784832468</c:v>
                </c:pt>
                <c:pt idx="57">
                  <c:v>115667.09812965532</c:v>
                </c:pt>
                <c:pt idx="58">
                  <c:v>115667.09812965532</c:v>
                </c:pt>
                <c:pt idx="59">
                  <c:v>115722.48161125711</c:v>
                </c:pt>
                <c:pt idx="60">
                  <c:v>115606.33867934892</c:v>
                </c:pt>
                <c:pt idx="61">
                  <c:v>115998.82274021748</c:v>
                </c:pt>
                <c:pt idx="62">
                  <c:v>116595.29020098801</c:v>
                </c:pt>
                <c:pt idx="63">
                  <c:v>116922.19939629594</c:v>
                </c:pt>
                <c:pt idx="64">
                  <c:v>117293.91365353303</c:v>
                </c:pt>
                <c:pt idx="65">
                  <c:v>117028.88259985321</c:v>
                </c:pt>
                <c:pt idx="66">
                  <c:v>117095.74145043298</c:v>
                </c:pt>
                <c:pt idx="67">
                  <c:v>117208.07327688456</c:v>
                </c:pt>
                <c:pt idx="68">
                  <c:v>117132.08510809459</c:v>
                </c:pt>
                <c:pt idx="69">
                  <c:v>117534.10746176649</c:v>
                </c:pt>
                <c:pt idx="70">
                  <c:v>117149.07959668964</c:v>
                </c:pt>
                <c:pt idx="71">
                  <c:v>117584.20440677827</c:v>
                </c:pt>
                <c:pt idx="72">
                  <c:v>117719.33358915689</c:v>
                </c:pt>
                <c:pt idx="73">
                  <c:v>117862.17107420556</c:v>
                </c:pt>
                <c:pt idx="74">
                  <c:v>116741.88918450763</c:v>
                </c:pt>
                <c:pt idx="75">
                  <c:v>116705.15467561848</c:v>
                </c:pt>
                <c:pt idx="76">
                  <c:v>116916.91027416934</c:v>
                </c:pt>
                <c:pt idx="77">
                  <c:v>116883.42111448335</c:v>
                </c:pt>
                <c:pt idx="78">
                  <c:v>116828.09087069883</c:v>
                </c:pt>
                <c:pt idx="79">
                  <c:v>116850.98531735726</c:v>
                </c:pt>
                <c:pt idx="80">
                  <c:v>116850.98531735726</c:v>
                </c:pt>
                <c:pt idx="81">
                  <c:v>139829.86375550277</c:v>
                </c:pt>
                <c:pt idx="82">
                  <c:v>116817.14160516507</c:v>
                </c:pt>
                <c:pt idx="83">
                  <c:v>116853.72549235239</c:v>
                </c:pt>
                <c:pt idx="84">
                  <c:v>116887.69449924983</c:v>
                </c:pt>
                <c:pt idx="85">
                  <c:v>116643.72296292802</c:v>
                </c:pt>
                <c:pt idx="86">
                  <c:v>116589.48201620815</c:v>
                </c:pt>
                <c:pt idx="87">
                  <c:v>116431.5596871833</c:v>
                </c:pt>
                <c:pt idx="88">
                  <c:v>116422.12082233421</c:v>
                </c:pt>
                <c:pt idx="89">
                  <c:v>116320.47462321991</c:v>
                </c:pt>
                <c:pt idx="90">
                  <c:v>116259.1210237156</c:v>
                </c:pt>
                <c:pt idx="91">
                  <c:v>116125.64324779143</c:v>
                </c:pt>
                <c:pt idx="92">
                  <c:v>116087.94989966258</c:v>
                </c:pt>
                <c:pt idx="93">
                  <c:v>116274.93791076071</c:v>
                </c:pt>
                <c:pt idx="94">
                  <c:v>116320.93795424122</c:v>
                </c:pt>
                <c:pt idx="95">
                  <c:v>115940.85647689132</c:v>
                </c:pt>
                <c:pt idx="96">
                  <c:v>115823.71115152907</c:v>
                </c:pt>
                <c:pt idx="97">
                  <c:v>115643.23484191278</c:v>
                </c:pt>
                <c:pt idx="98">
                  <c:v>115610.7435541866</c:v>
                </c:pt>
                <c:pt idx="99">
                  <c:v>115800.04625108307</c:v>
                </c:pt>
                <c:pt idx="100">
                  <c:v>116296.45911130263</c:v>
                </c:pt>
                <c:pt idx="101">
                  <c:v>116217.74793526104</c:v>
                </c:pt>
                <c:pt idx="102">
                  <c:v>116320.67128486777</c:v>
                </c:pt>
                <c:pt idx="103">
                  <c:v>115883.17267096418</c:v>
                </c:pt>
                <c:pt idx="104">
                  <c:v>116347.80875915993</c:v>
                </c:pt>
                <c:pt idx="105">
                  <c:v>116681.55308127542</c:v>
                </c:pt>
                <c:pt idx="106">
                  <c:v>117404.77763327817</c:v>
                </c:pt>
                <c:pt idx="107">
                  <c:v>116721.88903926942</c:v>
                </c:pt>
                <c:pt idx="108">
                  <c:v>116721.61278520874</c:v>
                </c:pt>
                <c:pt idx="109">
                  <c:v>116813.4303110624</c:v>
                </c:pt>
                <c:pt idx="110">
                  <c:v>116792.76007174145</c:v>
                </c:pt>
                <c:pt idx="111">
                  <c:v>116761.02127789136</c:v>
                </c:pt>
                <c:pt idx="112">
                  <c:v>116869.63483544879</c:v>
                </c:pt>
                <c:pt idx="113">
                  <c:v>116869.63483544879</c:v>
                </c:pt>
                <c:pt idx="114">
                  <c:v>118993.24398095944</c:v>
                </c:pt>
                <c:pt idx="115">
                  <c:v>135946.22988540636</c:v>
                </c:pt>
                <c:pt idx="116">
                  <c:v>135946.22988540636</c:v>
                </c:pt>
                <c:pt idx="117">
                  <c:v>135946.22988540636</c:v>
                </c:pt>
                <c:pt idx="118">
                  <c:v>137767.45913914387</c:v>
                </c:pt>
                <c:pt idx="119">
                  <c:v>135633.89434542789</c:v>
                </c:pt>
                <c:pt idx="120">
                  <c:v>114854.07158262127</c:v>
                </c:pt>
                <c:pt idx="121">
                  <c:v>114782.02968395437</c:v>
                </c:pt>
                <c:pt idx="122">
                  <c:v>114672.41344869947</c:v>
                </c:pt>
                <c:pt idx="123">
                  <c:v>135946.22988540636</c:v>
                </c:pt>
                <c:pt idx="124">
                  <c:v>139447.09962833431</c:v>
                </c:pt>
                <c:pt idx="125">
                  <c:v>136490.51413909002</c:v>
                </c:pt>
                <c:pt idx="126">
                  <c:v>136739.63963890116</c:v>
                </c:pt>
                <c:pt idx="127">
                  <c:v>139681.25365415783</c:v>
                </c:pt>
                <c:pt idx="128">
                  <c:v>139757.56680925793</c:v>
                </c:pt>
                <c:pt idx="129">
                  <c:v>116909.00846427715</c:v>
                </c:pt>
                <c:pt idx="130">
                  <c:v>116946.2559831908</c:v>
                </c:pt>
                <c:pt idx="131">
                  <c:v>116966.70708833767</c:v>
                </c:pt>
                <c:pt idx="132">
                  <c:v>116729.18130035519</c:v>
                </c:pt>
                <c:pt idx="133">
                  <c:v>116533.36491922566</c:v>
                </c:pt>
                <c:pt idx="134">
                  <c:v>116593.15890877543</c:v>
                </c:pt>
                <c:pt idx="135">
                  <c:v>116074.08159690234</c:v>
                </c:pt>
                <c:pt idx="136">
                  <c:v>116113.31254616891</c:v>
                </c:pt>
                <c:pt idx="137">
                  <c:v>116237.78369029108</c:v>
                </c:pt>
                <c:pt idx="138">
                  <c:v>116061.62045224058</c:v>
                </c:pt>
                <c:pt idx="139">
                  <c:v>115807.46275620036</c:v>
                </c:pt>
                <c:pt idx="140">
                  <c:v>115189.35933774707</c:v>
                </c:pt>
                <c:pt idx="141">
                  <c:v>115201.38162076182</c:v>
                </c:pt>
                <c:pt idx="142">
                  <c:v>115365.9866769832</c:v>
                </c:pt>
                <c:pt idx="143">
                  <c:v>115173.03920282741</c:v>
                </c:pt>
                <c:pt idx="144">
                  <c:v>115036.81845307355</c:v>
                </c:pt>
                <c:pt idx="145">
                  <c:v>115324.03558157281</c:v>
                </c:pt>
                <c:pt idx="146">
                  <c:v>115585.68290444621</c:v>
                </c:pt>
                <c:pt idx="147">
                  <c:v>115822.22714501622</c:v>
                </c:pt>
                <c:pt idx="148">
                  <c:v>116043.2580128816</c:v>
                </c:pt>
                <c:pt idx="149">
                  <c:v>116045.96265076779</c:v>
                </c:pt>
                <c:pt idx="150">
                  <c:v>116405.60897516542</c:v>
                </c:pt>
                <c:pt idx="151">
                  <c:v>116200.72965284843</c:v>
                </c:pt>
                <c:pt idx="152">
                  <c:v>116815.69835926739</c:v>
                </c:pt>
                <c:pt idx="153">
                  <c:v>117362.99580712678</c:v>
                </c:pt>
                <c:pt idx="154">
                  <c:v>116636.75575647419</c:v>
                </c:pt>
                <c:pt idx="155">
                  <c:v>116595.50298371942</c:v>
                </c:pt>
                <c:pt idx="156">
                  <c:v>116602.37077115805</c:v>
                </c:pt>
                <c:pt idx="157">
                  <c:v>116488.6946181118</c:v>
                </c:pt>
                <c:pt idx="158">
                  <c:v>116434.73118365071</c:v>
                </c:pt>
                <c:pt idx="159">
                  <c:v>116438.53409910036</c:v>
                </c:pt>
                <c:pt idx="160">
                  <c:v>116438.53409910036</c:v>
                </c:pt>
                <c:pt idx="161">
                  <c:v>135821.25534925508</c:v>
                </c:pt>
                <c:pt idx="162">
                  <c:v>116467.68649001853</c:v>
                </c:pt>
                <c:pt idx="163">
                  <c:v>116465.39102752454</c:v>
                </c:pt>
                <c:pt idx="164">
                  <c:v>116389.74444132503</c:v>
                </c:pt>
                <c:pt idx="165">
                  <c:v>116450.26076166457</c:v>
                </c:pt>
                <c:pt idx="166">
                  <c:v>116060.16372963956</c:v>
                </c:pt>
                <c:pt idx="167">
                  <c:v>116139.92687358175</c:v>
                </c:pt>
                <c:pt idx="168">
                  <c:v>116212.65956124658</c:v>
                </c:pt>
                <c:pt idx="169">
                  <c:v>116058.56332408095</c:v>
                </c:pt>
                <c:pt idx="170">
                  <c:v>116123.73042770426</c:v>
                </c:pt>
                <c:pt idx="171">
                  <c:v>115981.54746045277</c:v>
                </c:pt>
                <c:pt idx="172">
                  <c:v>116143.23770905656</c:v>
                </c:pt>
                <c:pt idx="173">
                  <c:v>116139.83800488796</c:v>
                </c:pt>
                <c:pt idx="174">
                  <c:v>116101.99036183307</c:v>
                </c:pt>
                <c:pt idx="175">
                  <c:v>116009.42702678697</c:v>
                </c:pt>
                <c:pt idx="176">
                  <c:v>115455.58377666006</c:v>
                </c:pt>
                <c:pt idx="177">
                  <c:v>115408.40800057228</c:v>
                </c:pt>
                <c:pt idx="178">
                  <c:v>115493.91223138935</c:v>
                </c:pt>
                <c:pt idx="179">
                  <c:v>116031.12578267441</c:v>
                </c:pt>
                <c:pt idx="180">
                  <c:v>116144.73752734192</c:v>
                </c:pt>
                <c:pt idx="181">
                  <c:v>116495.35695874233</c:v>
                </c:pt>
                <c:pt idx="182">
                  <c:v>116548.12124248008</c:v>
                </c:pt>
                <c:pt idx="183">
                  <c:v>116410.68296183956</c:v>
                </c:pt>
                <c:pt idx="184">
                  <c:v>116517.78347244099</c:v>
                </c:pt>
                <c:pt idx="185">
                  <c:v>117280.80944284887</c:v>
                </c:pt>
                <c:pt idx="186">
                  <c:v>117597.66697051816</c:v>
                </c:pt>
                <c:pt idx="187">
                  <c:v>116846.57295461437</c:v>
                </c:pt>
                <c:pt idx="188">
                  <c:v>116846.57295461437</c:v>
                </c:pt>
                <c:pt idx="189">
                  <c:v>116591.93814950473</c:v>
                </c:pt>
                <c:pt idx="190">
                  <c:v>116591.93814950473</c:v>
                </c:pt>
                <c:pt idx="191">
                  <c:v>116509.09393728935</c:v>
                </c:pt>
                <c:pt idx="192">
                  <c:v>116509.09393728935</c:v>
                </c:pt>
                <c:pt idx="193">
                  <c:v>116541.36038534183</c:v>
                </c:pt>
                <c:pt idx="194">
                  <c:v>116541.36038534183</c:v>
                </c:pt>
                <c:pt idx="195">
                  <c:v>116605.91721711535</c:v>
                </c:pt>
                <c:pt idx="196">
                  <c:v>116605.91721711535</c:v>
                </c:pt>
                <c:pt idx="197">
                  <c:v>116327.07024107379</c:v>
                </c:pt>
                <c:pt idx="198">
                  <c:v>116327.07024107379</c:v>
                </c:pt>
                <c:pt idx="199">
                  <c:v>135922.61764062173</c:v>
                </c:pt>
                <c:pt idx="200">
                  <c:v>116380.99762982792</c:v>
                </c:pt>
                <c:pt idx="201">
                  <c:v>116380.99762982792</c:v>
                </c:pt>
                <c:pt idx="202">
                  <c:v>116493.0046215367</c:v>
                </c:pt>
                <c:pt idx="203">
                  <c:v>116493.0046215367</c:v>
                </c:pt>
                <c:pt idx="204">
                  <c:v>116346.41603596474</c:v>
                </c:pt>
                <c:pt idx="205">
                  <c:v>116346.41603596474</c:v>
                </c:pt>
                <c:pt idx="206">
                  <c:v>116367.11666028094</c:v>
                </c:pt>
                <c:pt idx="207">
                  <c:v>116367.11666028094</c:v>
                </c:pt>
                <c:pt idx="208">
                  <c:v>116148.68772231077</c:v>
                </c:pt>
                <c:pt idx="209">
                  <c:v>116148.68772231077</c:v>
                </c:pt>
                <c:pt idx="210">
                  <c:v>116118.28888717295</c:v>
                </c:pt>
                <c:pt idx="211">
                  <c:v>116118.28888717295</c:v>
                </c:pt>
                <c:pt idx="212">
                  <c:v>116072.76803415906</c:v>
                </c:pt>
                <c:pt idx="213">
                  <c:v>116072.76803415906</c:v>
                </c:pt>
                <c:pt idx="214">
                  <c:v>116115.9968581272</c:v>
                </c:pt>
                <c:pt idx="215">
                  <c:v>116115.9968581272</c:v>
                </c:pt>
                <c:pt idx="216">
                  <c:v>116070.85301780692</c:v>
                </c:pt>
                <c:pt idx="217">
                  <c:v>116070.85301780692</c:v>
                </c:pt>
                <c:pt idx="218">
                  <c:v>115985.32543690252</c:v>
                </c:pt>
                <c:pt idx="219">
                  <c:v>115985.32543690252</c:v>
                </c:pt>
                <c:pt idx="220">
                  <c:v>116179.45793777947</c:v>
                </c:pt>
                <c:pt idx="221">
                  <c:v>116179.45793777947</c:v>
                </c:pt>
                <c:pt idx="222">
                  <c:v>116247.92454756338</c:v>
                </c:pt>
                <c:pt idx="223">
                  <c:v>116247.92454756338</c:v>
                </c:pt>
                <c:pt idx="224">
                  <c:v>116127.25943424397</c:v>
                </c:pt>
                <c:pt idx="225">
                  <c:v>116127.25943424397</c:v>
                </c:pt>
                <c:pt idx="226">
                  <c:v>115964.88671878076</c:v>
                </c:pt>
                <c:pt idx="227">
                  <c:v>115964.88671878076</c:v>
                </c:pt>
                <c:pt idx="228">
                  <c:v>115521.61697580194</c:v>
                </c:pt>
                <c:pt idx="229">
                  <c:v>115521.61697580194</c:v>
                </c:pt>
                <c:pt idx="230">
                  <c:v>115395.03080489098</c:v>
                </c:pt>
                <c:pt idx="231">
                  <c:v>115395.03080489098</c:v>
                </c:pt>
                <c:pt idx="232">
                  <c:v>115509.12360095052</c:v>
                </c:pt>
                <c:pt idx="233">
                  <c:v>115509.12360095052</c:v>
                </c:pt>
                <c:pt idx="234">
                  <c:v>116008.63642724474</c:v>
                </c:pt>
                <c:pt idx="235">
                  <c:v>116008.63642724474</c:v>
                </c:pt>
                <c:pt idx="236">
                  <c:v>116183.88298951101</c:v>
                </c:pt>
                <c:pt idx="237">
                  <c:v>116183.88298951101</c:v>
                </c:pt>
                <c:pt idx="238">
                  <c:v>116478.25598005351</c:v>
                </c:pt>
                <c:pt idx="239">
                  <c:v>116478.25598005351</c:v>
                </c:pt>
                <c:pt idx="240">
                  <c:v>116604.21189606673</c:v>
                </c:pt>
                <c:pt idx="241">
                  <c:v>116604.21189606673</c:v>
                </c:pt>
                <c:pt idx="242">
                  <c:v>116364.18802139349</c:v>
                </c:pt>
                <c:pt idx="243">
                  <c:v>116364.18802139349</c:v>
                </c:pt>
                <c:pt idx="244">
                  <c:v>116569.56868847006</c:v>
                </c:pt>
                <c:pt idx="245">
                  <c:v>116569.56868847006</c:v>
                </c:pt>
                <c:pt idx="246">
                  <c:v>117288.31790160027</c:v>
                </c:pt>
                <c:pt idx="247">
                  <c:v>117288.31790160027</c:v>
                </c:pt>
                <c:pt idx="248">
                  <c:v>117541.23452926587</c:v>
                </c:pt>
                <c:pt idx="249">
                  <c:v>117541.23452926587</c:v>
                </c:pt>
                <c:pt idx="250">
                  <c:v>116765.28668892218</c:v>
                </c:pt>
                <c:pt idx="251">
                  <c:v>116740.69326591294</c:v>
                </c:pt>
                <c:pt idx="252">
                  <c:v>116767.35037830983</c:v>
                </c:pt>
                <c:pt idx="253">
                  <c:v>116858.65565945025</c:v>
                </c:pt>
                <c:pt idx="254">
                  <c:v>116809.34227185724</c:v>
                </c:pt>
                <c:pt idx="255">
                  <c:v>116848.57147873375</c:v>
                </c:pt>
                <c:pt idx="256">
                  <c:v>116952.41393680112</c:v>
                </c:pt>
                <c:pt idx="257">
                  <c:v>116927.15492288381</c:v>
                </c:pt>
                <c:pt idx="258">
                  <c:v>116901.53653750612</c:v>
                </c:pt>
                <c:pt idx="259">
                  <c:v>116667.52772098778</c:v>
                </c:pt>
                <c:pt idx="260">
                  <c:v>116435.25162869999</c:v>
                </c:pt>
                <c:pt idx="261">
                  <c:v>116369.4088700063</c:v>
                </c:pt>
                <c:pt idx="262">
                  <c:v>116341.33961155635</c:v>
                </c:pt>
                <c:pt idx="263">
                  <c:v>116145.11610349611</c:v>
                </c:pt>
                <c:pt idx="264">
                  <c:v>116203.14743642617</c:v>
                </c:pt>
                <c:pt idx="265">
                  <c:v>116046.8147617238</c:v>
                </c:pt>
                <c:pt idx="266">
                  <c:v>115817.13568610567</c:v>
                </c:pt>
                <c:pt idx="267">
                  <c:v>115814.38525151492</c:v>
                </c:pt>
                <c:pt idx="268">
                  <c:v>115387.6985322946</c:v>
                </c:pt>
                <c:pt idx="269">
                  <c:v>115557.77551907346</c:v>
                </c:pt>
                <c:pt idx="270">
                  <c:v>115279.07779037251</c:v>
                </c:pt>
                <c:pt idx="271">
                  <c:v>115197.67006593096</c:v>
                </c:pt>
                <c:pt idx="272">
                  <c:v>115501.68422965168</c:v>
                </c:pt>
                <c:pt idx="273">
                  <c:v>115492.7474655945</c:v>
                </c:pt>
                <c:pt idx="274">
                  <c:v>115905.17788659294</c:v>
                </c:pt>
                <c:pt idx="275">
                  <c:v>116124.65021567151</c:v>
                </c:pt>
                <c:pt idx="276">
                  <c:v>116291.90899948236</c:v>
                </c:pt>
                <c:pt idx="277">
                  <c:v>116421.75103709337</c:v>
                </c:pt>
                <c:pt idx="278">
                  <c:v>116530.91551180472</c:v>
                </c:pt>
                <c:pt idx="279">
                  <c:v>117086.36643832795</c:v>
                </c:pt>
                <c:pt idx="280">
                  <c:v>117525.16861225513</c:v>
                </c:pt>
                <c:pt idx="281">
                  <c:v>116920.20045930601</c:v>
                </c:pt>
                <c:pt idx="282">
                  <c:v>116240.0163148393</c:v>
                </c:pt>
                <c:pt idx="283">
                  <c:v>136465.30040467888</c:v>
                </c:pt>
                <c:pt idx="284">
                  <c:v>116283.01622692191</c:v>
                </c:pt>
                <c:pt idx="285">
                  <c:v>136337.92478269938</c:v>
                </c:pt>
                <c:pt idx="286">
                  <c:v>116471.29320896504</c:v>
                </c:pt>
                <c:pt idx="287">
                  <c:v>136193.95840878549</c:v>
                </c:pt>
                <c:pt idx="288">
                  <c:v>116305.02353328289</c:v>
                </c:pt>
                <c:pt idx="289">
                  <c:v>136166.61306018187</c:v>
                </c:pt>
                <c:pt idx="290">
                  <c:v>116492.35840093464</c:v>
                </c:pt>
                <c:pt idx="291">
                  <c:v>136305.03258640142</c:v>
                </c:pt>
                <c:pt idx="292">
                  <c:v>116423.41421444746</c:v>
                </c:pt>
                <c:pt idx="293">
                  <c:v>136150.13743394575</c:v>
                </c:pt>
                <c:pt idx="294">
                  <c:v>117532.81917271965</c:v>
                </c:pt>
                <c:pt idx="295">
                  <c:v>116851.22200463209</c:v>
                </c:pt>
                <c:pt idx="296">
                  <c:v>117558.25045428677</c:v>
                </c:pt>
                <c:pt idx="297">
                  <c:v>116938.15799363922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0-45EA-B2B1-783BD91BE636}"/>
            </c:ext>
          </c:extLst>
        </c:ser>
        <c:ser>
          <c:idx val="2"/>
          <c:order val="2"/>
          <c:tx>
            <c:strRef>
              <c:f>agent_costs_16_repr_days!$V$1</c:f>
              <c:strCache>
                <c:ptCount val="1"/>
                <c:pt idx="0">
                  <c:v>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agent_costs_16_repr_days!$V$2:$V$458</c:f>
              <c:numCache>
                <c:formatCode>General</c:formatCode>
                <c:ptCount val="298"/>
                <c:pt idx="0">
                  <c:v>4874969.8936174996</c:v>
                </c:pt>
                <c:pt idx="1">
                  <c:v>4880726.6317302249</c:v>
                </c:pt>
                <c:pt idx="2">
                  <c:v>4891797.0227777697</c:v>
                </c:pt>
                <c:pt idx="3">
                  <c:v>4884530.7012184225</c:v>
                </c:pt>
                <c:pt idx="4">
                  <c:v>4885019.5558238365</c:v>
                </c:pt>
                <c:pt idx="5">
                  <c:v>4880816.5270966338</c:v>
                </c:pt>
                <c:pt idx="6">
                  <c:v>4879028.4157604687</c:v>
                </c:pt>
                <c:pt idx="7">
                  <c:v>4875529.2751207352</c:v>
                </c:pt>
                <c:pt idx="8">
                  <c:v>4871695.4246177115</c:v>
                </c:pt>
                <c:pt idx="9">
                  <c:v>4868150.0352640506</c:v>
                </c:pt>
                <c:pt idx="10">
                  <c:v>4866614.8174787462</c:v>
                </c:pt>
                <c:pt idx="11">
                  <c:v>4864620.3387198485</c:v>
                </c:pt>
                <c:pt idx="12">
                  <c:v>4864315.1806240659</c:v>
                </c:pt>
                <c:pt idx="13">
                  <c:v>4863697.3890372775</c:v>
                </c:pt>
                <c:pt idx="14">
                  <c:v>4863467.9269836666</c:v>
                </c:pt>
                <c:pt idx="15">
                  <c:v>4863467.9269836666</c:v>
                </c:pt>
                <c:pt idx="16">
                  <c:v>4874781.5939433109</c:v>
                </c:pt>
                <c:pt idx="17">
                  <c:v>4874781.5939433109</c:v>
                </c:pt>
                <c:pt idx="18">
                  <c:v>4874781.5939433109</c:v>
                </c:pt>
                <c:pt idx="19">
                  <c:v>4697657.1479713302</c:v>
                </c:pt>
                <c:pt idx="20">
                  <c:v>4697657.1479713302</c:v>
                </c:pt>
                <c:pt idx="21">
                  <c:v>4863387.554835327</c:v>
                </c:pt>
                <c:pt idx="22">
                  <c:v>4867750.6548970854</c:v>
                </c:pt>
                <c:pt idx="23">
                  <c:v>4868164.4386639195</c:v>
                </c:pt>
                <c:pt idx="24">
                  <c:v>4868217.8948185984</c:v>
                </c:pt>
                <c:pt idx="25">
                  <c:v>4877588.8590937639</c:v>
                </c:pt>
                <c:pt idx="26">
                  <c:v>4867983.1526361415</c:v>
                </c:pt>
                <c:pt idx="27">
                  <c:v>4867750.6548970854</c:v>
                </c:pt>
                <c:pt idx="28">
                  <c:v>4870693.7354776096</c:v>
                </c:pt>
                <c:pt idx="29">
                  <c:v>4867750.6548970854</c:v>
                </c:pt>
                <c:pt idx="30">
                  <c:v>4868820.1574651916</c:v>
                </c:pt>
                <c:pt idx="31">
                  <c:v>4867750.6548970854</c:v>
                </c:pt>
                <c:pt idx="32">
                  <c:v>4868604.5480079139</c:v>
                </c:pt>
                <c:pt idx="33">
                  <c:v>4867861.1583459638</c:v>
                </c:pt>
                <c:pt idx="34">
                  <c:v>4874723.5503293825</c:v>
                </c:pt>
                <c:pt idx="35">
                  <c:v>4874784.0505069029</c:v>
                </c:pt>
                <c:pt idx="36">
                  <c:v>4875317.6178347189</c:v>
                </c:pt>
                <c:pt idx="37">
                  <c:v>4875452.68605565</c:v>
                </c:pt>
                <c:pt idx="38">
                  <c:v>4876106.3027218105</c:v>
                </c:pt>
                <c:pt idx="39">
                  <c:v>4876294.4872696036</c:v>
                </c:pt>
                <c:pt idx="40">
                  <c:v>4876857.2103267182</c:v>
                </c:pt>
                <c:pt idx="41">
                  <c:v>4877186.6680623898</c:v>
                </c:pt>
                <c:pt idx="42">
                  <c:v>4877186.6680623898</c:v>
                </c:pt>
                <c:pt idx="43">
                  <c:v>4697352.5156077789</c:v>
                </c:pt>
                <c:pt idx="44">
                  <c:v>4878198.7501920611</c:v>
                </c:pt>
                <c:pt idx="45">
                  <c:v>4878546.6117571667</c:v>
                </c:pt>
                <c:pt idx="46">
                  <c:v>4878969.9157789908</c:v>
                </c:pt>
                <c:pt idx="47">
                  <c:v>4879587.6666237898</c:v>
                </c:pt>
                <c:pt idx="48">
                  <c:v>4879693.5507483082</c:v>
                </c:pt>
                <c:pt idx="49">
                  <c:v>4880492.8285138821</c:v>
                </c:pt>
                <c:pt idx="50">
                  <c:v>4881975.5705954796</c:v>
                </c:pt>
                <c:pt idx="51">
                  <c:v>4883062.1625110069</c:v>
                </c:pt>
                <c:pt idx="52">
                  <c:v>4884738.3166847592</c:v>
                </c:pt>
                <c:pt idx="53">
                  <c:v>4884379.674743522</c:v>
                </c:pt>
                <c:pt idx="54">
                  <c:v>4885816.4410101809</c:v>
                </c:pt>
                <c:pt idx="55">
                  <c:v>4887134.2002626033</c:v>
                </c:pt>
                <c:pt idx="56">
                  <c:v>4888384.8051005388</c:v>
                </c:pt>
                <c:pt idx="57">
                  <c:v>4890009.5844405424</c:v>
                </c:pt>
                <c:pt idx="58">
                  <c:v>4890009.5844405424</c:v>
                </c:pt>
                <c:pt idx="59">
                  <c:v>4891807.4686683929</c:v>
                </c:pt>
                <c:pt idx="60">
                  <c:v>4894166.1048467718</c:v>
                </c:pt>
                <c:pt idx="61">
                  <c:v>4894437.4184770063</c:v>
                </c:pt>
                <c:pt idx="62">
                  <c:v>4894393.7930307025</c:v>
                </c:pt>
                <c:pt idx="63">
                  <c:v>4894239.3360507572</c:v>
                </c:pt>
                <c:pt idx="64">
                  <c:v>4894294.2554532671</c:v>
                </c:pt>
                <c:pt idx="65">
                  <c:v>4895158.5933159012</c:v>
                </c:pt>
                <c:pt idx="66">
                  <c:v>4895525.1992008258</c:v>
                </c:pt>
                <c:pt idx="67">
                  <c:v>4895621.175661373</c:v>
                </c:pt>
                <c:pt idx="68">
                  <c:v>4897379.1451197239</c:v>
                </c:pt>
                <c:pt idx="69">
                  <c:v>4899447.0831503002</c:v>
                </c:pt>
                <c:pt idx="70">
                  <c:v>4900137.9047002271</c:v>
                </c:pt>
                <c:pt idx="71">
                  <c:v>4900601.0872974172</c:v>
                </c:pt>
                <c:pt idx="72">
                  <c:v>4901304.0966661023</c:v>
                </c:pt>
                <c:pt idx="73">
                  <c:v>4902187.0037772711</c:v>
                </c:pt>
                <c:pt idx="74">
                  <c:v>4874451.0123208482</c:v>
                </c:pt>
                <c:pt idx="75">
                  <c:v>4874328.5858071819</c:v>
                </c:pt>
                <c:pt idx="76">
                  <c:v>4874795.5929666897</c:v>
                </c:pt>
                <c:pt idx="77">
                  <c:v>4875455.6906232163</c:v>
                </c:pt>
                <c:pt idx="78">
                  <c:v>4876015.6856908174</c:v>
                </c:pt>
                <c:pt idx="79">
                  <c:v>4877081.3574396595</c:v>
                </c:pt>
                <c:pt idx="80">
                  <c:v>4877081.3574396595</c:v>
                </c:pt>
                <c:pt idx="81">
                  <c:v>4704294.4742394676</c:v>
                </c:pt>
                <c:pt idx="82">
                  <c:v>4878228.9989218917</c:v>
                </c:pt>
                <c:pt idx="83">
                  <c:v>4878948.9351135278</c:v>
                </c:pt>
                <c:pt idx="84">
                  <c:v>4880145.8060795953</c:v>
                </c:pt>
                <c:pt idx="85">
                  <c:v>4881914.5896584187</c:v>
                </c:pt>
                <c:pt idx="86">
                  <c:v>4883324.9994307272</c:v>
                </c:pt>
                <c:pt idx="87">
                  <c:v>4885729.648895666</c:v>
                </c:pt>
                <c:pt idx="88">
                  <c:v>4887603.4673456298</c:v>
                </c:pt>
                <c:pt idx="89">
                  <c:v>4890615.207800257</c:v>
                </c:pt>
                <c:pt idx="90">
                  <c:v>4892846.4972280934</c:v>
                </c:pt>
                <c:pt idx="91">
                  <c:v>4893898.3004892468</c:v>
                </c:pt>
                <c:pt idx="92">
                  <c:v>4895919.6456907317</c:v>
                </c:pt>
                <c:pt idx="93">
                  <c:v>4897632.4814817449</c:v>
                </c:pt>
                <c:pt idx="94">
                  <c:v>4899871.758959082</c:v>
                </c:pt>
                <c:pt idx="95">
                  <c:v>4902861.3833575575</c:v>
                </c:pt>
                <c:pt idx="96">
                  <c:v>4904854.8548071291</c:v>
                </c:pt>
                <c:pt idx="97">
                  <c:v>4908479.675654863</c:v>
                </c:pt>
                <c:pt idx="98">
                  <c:v>4914110.0396448597</c:v>
                </c:pt>
                <c:pt idx="99">
                  <c:v>4917848.2461558059</c:v>
                </c:pt>
                <c:pt idx="100">
                  <c:v>4921364.7605558522</c:v>
                </c:pt>
                <c:pt idx="101">
                  <c:v>4925064.6129918983</c:v>
                </c:pt>
                <c:pt idx="102">
                  <c:v>4929678.1936680125</c:v>
                </c:pt>
                <c:pt idx="103">
                  <c:v>4933733.0033067148</c:v>
                </c:pt>
                <c:pt idx="104">
                  <c:v>4938322.0369758401</c:v>
                </c:pt>
                <c:pt idx="105">
                  <c:v>4943295.1021978948</c:v>
                </c:pt>
                <c:pt idx="106">
                  <c:v>4950419.4867379945</c:v>
                </c:pt>
                <c:pt idx="107">
                  <c:v>4875333.3941423371</c:v>
                </c:pt>
                <c:pt idx="108">
                  <c:v>4876040.3066298757</c:v>
                </c:pt>
                <c:pt idx="109">
                  <c:v>4875906.5787562896</c:v>
                </c:pt>
                <c:pt idx="110">
                  <c:v>4876734.9885776136</c:v>
                </c:pt>
                <c:pt idx="111">
                  <c:v>4877278.6224306589</c:v>
                </c:pt>
                <c:pt idx="112">
                  <c:v>4878286.0055851256</c:v>
                </c:pt>
                <c:pt idx="113">
                  <c:v>4878286.0055851256</c:v>
                </c:pt>
                <c:pt idx="114">
                  <c:v>4872408.2149196062</c:v>
                </c:pt>
                <c:pt idx="115">
                  <c:v>4699445.2153270198</c:v>
                </c:pt>
                <c:pt idx="116">
                  <c:v>4699445.2153270198</c:v>
                </c:pt>
                <c:pt idx="117">
                  <c:v>4699445.2153270198</c:v>
                </c:pt>
                <c:pt idx="118">
                  <c:v>4708187.5952506801</c:v>
                </c:pt>
                <c:pt idx="119">
                  <c:v>4699724.7386751603</c:v>
                </c:pt>
                <c:pt idx="120">
                  <c:v>4892235.1585613471</c:v>
                </c:pt>
                <c:pt idx="121">
                  <c:v>4893992.4320944957</c:v>
                </c:pt>
                <c:pt idx="122">
                  <c:v>4890050.7199423863</c:v>
                </c:pt>
                <c:pt idx="123">
                  <c:v>4699445.2153270198</c:v>
                </c:pt>
                <c:pt idx="124">
                  <c:v>4708901.4035294577</c:v>
                </c:pt>
                <c:pt idx="125">
                  <c:v>4694851.56927926</c:v>
                </c:pt>
                <c:pt idx="126">
                  <c:v>4694613.7424517833</c:v>
                </c:pt>
                <c:pt idx="127">
                  <c:v>4707513.1197136072</c:v>
                </c:pt>
                <c:pt idx="128">
                  <c:v>4708361.9701694427</c:v>
                </c:pt>
                <c:pt idx="129">
                  <c:v>4878735.9343999336</c:v>
                </c:pt>
                <c:pt idx="130">
                  <c:v>4879021.9740328696</c:v>
                </c:pt>
                <c:pt idx="131">
                  <c:v>4880232.7791242413</c:v>
                </c:pt>
                <c:pt idx="132">
                  <c:v>4882671.0759561192</c:v>
                </c:pt>
                <c:pt idx="133">
                  <c:v>4884670.500996382</c:v>
                </c:pt>
                <c:pt idx="134">
                  <c:v>4886493.8435274791</c:v>
                </c:pt>
                <c:pt idx="135">
                  <c:v>4888896.8255317425</c:v>
                </c:pt>
                <c:pt idx="136">
                  <c:v>4890551.8553036358</c:v>
                </c:pt>
                <c:pt idx="137">
                  <c:v>4892878.2751065409</c:v>
                </c:pt>
                <c:pt idx="138">
                  <c:v>4893345.2527509816</c:v>
                </c:pt>
                <c:pt idx="139">
                  <c:v>4894376.0328884786</c:v>
                </c:pt>
                <c:pt idx="140">
                  <c:v>4897610.3646476148</c:v>
                </c:pt>
                <c:pt idx="141">
                  <c:v>4898374.6645322554</c:v>
                </c:pt>
                <c:pt idx="142">
                  <c:v>4902019.8691660892</c:v>
                </c:pt>
                <c:pt idx="143">
                  <c:v>4906744.9828165472</c:v>
                </c:pt>
                <c:pt idx="144">
                  <c:v>4910856.6042995192</c:v>
                </c:pt>
                <c:pt idx="145">
                  <c:v>4913564.2369731739</c:v>
                </c:pt>
                <c:pt idx="146">
                  <c:v>4916276.0326347509</c:v>
                </c:pt>
                <c:pt idx="147">
                  <c:v>4918974.1347119668</c:v>
                </c:pt>
                <c:pt idx="148">
                  <c:v>4922278.7268799143</c:v>
                </c:pt>
                <c:pt idx="149">
                  <c:v>4925381.0467135347</c:v>
                </c:pt>
                <c:pt idx="150">
                  <c:v>4930354.3110262193</c:v>
                </c:pt>
                <c:pt idx="151">
                  <c:v>4935776.1863168832</c:v>
                </c:pt>
                <c:pt idx="152">
                  <c:v>4941332.1684937393</c:v>
                </c:pt>
                <c:pt idx="153">
                  <c:v>4947779.822458717</c:v>
                </c:pt>
                <c:pt idx="154">
                  <c:v>4874676.3912072685</c:v>
                </c:pt>
                <c:pt idx="155">
                  <c:v>4874666.6895996435</c:v>
                </c:pt>
                <c:pt idx="156">
                  <c:v>4874830.3717903849</c:v>
                </c:pt>
                <c:pt idx="157">
                  <c:v>4875728.3547256235</c:v>
                </c:pt>
                <c:pt idx="158">
                  <c:v>4876572.4451060994</c:v>
                </c:pt>
                <c:pt idx="159">
                  <c:v>4877298.1529962886</c:v>
                </c:pt>
                <c:pt idx="160">
                  <c:v>4877298.1529962886</c:v>
                </c:pt>
                <c:pt idx="161">
                  <c:v>4693423.6231542751</c:v>
                </c:pt>
                <c:pt idx="162">
                  <c:v>4878811.7541369488</c:v>
                </c:pt>
                <c:pt idx="163">
                  <c:v>4880292.4316162737</c:v>
                </c:pt>
                <c:pt idx="164">
                  <c:v>4881071.9312053202</c:v>
                </c:pt>
                <c:pt idx="165">
                  <c:v>4882501.3344912808</c:v>
                </c:pt>
                <c:pt idx="166">
                  <c:v>4883698.7697900552</c:v>
                </c:pt>
                <c:pt idx="167">
                  <c:v>4886132.7466732105</c:v>
                </c:pt>
                <c:pt idx="168">
                  <c:v>4889806.8224120792</c:v>
                </c:pt>
                <c:pt idx="169">
                  <c:v>4893012.245088568</c:v>
                </c:pt>
                <c:pt idx="170">
                  <c:v>4894200.8129920308</c:v>
                </c:pt>
                <c:pt idx="171">
                  <c:v>4895477.2807781473</c:v>
                </c:pt>
                <c:pt idx="172">
                  <c:v>4896894.6462405035</c:v>
                </c:pt>
                <c:pt idx="173">
                  <c:v>4898875.8374002613</c:v>
                </c:pt>
                <c:pt idx="174">
                  <c:v>4901535.1396296723</c:v>
                </c:pt>
                <c:pt idx="175">
                  <c:v>4904654.838656703</c:v>
                </c:pt>
                <c:pt idx="176">
                  <c:v>4907592.8465567091</c:v>
                </c:pt>
                <c:pt idx="177">
                  <c:v>4910755.9974663258</c:v>
                </c:pt>
                <c:pt idx="178">
                  <c:v>4915744.1007999275</c:v>
                </c:pt>
                <c:pt idx="179">
                  <c:v>4919388.665757942</c:v>
                </c:pt>
                <c:pt idx="180">
                  <c:v>4922974.3492569542</c:v>
                </c:pt>
                <c:pt idx="181">
                  <c:v>4925029.1807732582</c:v>
                </c:pt>
                <c:pt idx="182">
                  <c:v>4927823.0550245792</c:v>
                </c:pt>
                <c:pt idx="183">
                  <c:v>4932081.5301774982</c:v>
                </c:pt>
                <c:pt idx="184">
                  <c:v>4936731.2667271905</c:v>
                </c:pt>
                <c:pt idx="185">
                  <c:v>4941167.1904987711</c:v>
                </c:pt>
                <c:pt idx="186">
                  <c:v>4948210.4231036147</c:v>
                </c:pt>
                <c:pt idx="187">
                  <c:v>4874084.4687376022</c:v>
                </c:pt>
                <c:pt idx="188">
                  <c:v>4874084.4687376022</c:v>
                </c:pt>
                <c:pt idx="189">
                  <c:v>4874744.4851034125</c:v>
                </c:pt>
                <c:pt idx="190">
                  <c:v>4874744.4851034125</c:v>
                </c:pt>
                <c:pt idx="191">
                  <c:v>4874678.5942041893</c:v>
                </c:pt>
                <c:pt idx="192">
                  <c:v>4874678.5942041893</c:v>
                </c:pt>
                <c:pt idx="193">
                  <c:v>4875409.1062698318</c:v>
                </c:pt>
                <c:pt idx="194">
                  <c:v>4875409.1062698318</c:v>
                </c:pt>
                <c:pt idx="195">
                  <c:v>4876270.644367246</c:v>
                </c:pt>
                <c:pt idx="196">
                  <c:v>4876270.644367246</c:v>
                </c:pt>
                <c:pt idx="197">
                  <c:v>4877130.6773933927</c:v>
                </c:pt>
                <c:pt idx="198">
                  <c:v>4877130.6773933927</c:v>
                </c:pt>
                <c:pt idx="199">
                  <c:v>4692118.7631765492</c:v>
                </c:pt>
                <c:pt idx="200">
                  <c:v>4878779.8559607863</c:v>
                </c:pt>
                <c:pt idx="201">
                  <c:v>4878779.8559607863</c:v>
                </c:pt>
                <c:pt idx="202">
                  <c:v>4879198.9757145373</c:v>
                </c:pt>
                <c:pt idx="203">
                  <c:v>4879198.9757145373</c:v>
                </c:pt>
                <c:pt idx="204">
                  <c:v>4881070.5300903264</c:v>
                </c:pt>
                <c:pt idx="205">
                  <c:v>4881070.5300903264</c:v>
                </c:pt>
                <c:pt idx="206">
                  <c:v>4882176.1438621907</c:v>
                </c:pt>
                <c:pt idx="207">
                  <c:v>4882176.1438621907</c:v>
                </c:pt>
                <c:pt idx="208">
                  <c:v>4883688.482502304</c:v>
                </c:pt>
                <c:pt idx="209">
                  <c:v>4883688.482502304</c:v>
                </c:pt>
                <c:pt idx="210">
                  <c:v>4886035.4897028329</c:v>
                </c:pt>
                <c:pt idx="211">
                  <c:v>4886035.4897028329</c:v>
                </c:pt>
                <c:pt idx="212">
                  <c:v>4889742.4396950928</c:v>
                </c:pt>
                <c:pt idx="213">
                  <c:v>4889742.4396950928</c:v>
                </c:pt>
                <c:pt idx="214">
                  <c:v>4893026.125641346</c:v>
                </c:pt>
                <c:pt idx="215">
                  <c:v>4893026.125641346</c:v>
                </c:pt>
                <c:pt idx="216">
                  <c:v>4894350.9498454416</c:v>
                </c:pt>
                <c:pt idx="217">
                  <c:v>4894350.9498454416</c:v>
                </c:pt>
                <c:pt idx="218">
                  <c:v>4895671.1679411605</c:v>
                </c:pt>
                <c:pt idx="219">
                  <c:v>4895671.1679411605</c:v>
                </c:pt>
                <c:pt idx="220">
                  <c:v>4896846.5787468795</c:v>
                </c:pt>
                <c:pt idx="221">
                  <c:v>4896846.5787468795</c:v>
                </c:pt>
                <c:pt idx="222">
                  <c:v>4898923.2353915498</c:v>
                </c:pt>
                <c:pt idx="223">
                  <c:v>4898923.2353915498</c:v>
                </c:pt>
                <c:pt idx="224">
                  <c:v>4901599.0437938105</c:v>
                </c:pt>
                <c:pt idx="225">
                  <c:v>4901599.0437938105</c:v>
                </c:pt>
                <c:pt idx="226">
                  <c:v>4904328.9443381028</c:v>
                </c:pt>
                <c:pt idx="227">
                  <c:v>4904328.9443381028</c:v>
                </c:pt>
                <c:pt idx="228">
                  <c:v>4907668.5724734152</c:v>
                </c:pt>
                <c:pt idx="229">
                  <c:v>4907668.5724734152</c:v>
                </c:pt>
                <c:pt idx="230">
                  <c:v>4910779.6471430985</c:v>
                </c:pt>
                <c:pt idx="231">
                  <c:v>4910779.6471430985</c:v>
                </c:pt>
                <c:pt idx="232">
                  <c:v>4915821.0209664498</c:v>
                </c:pt>
                <c:pt idx="233">
                  <c:v>4915821.0209664498</c:v>
                </c:pt>
                <c:pt idx="234">
                  <c:v>4919511.0351694645</c:v>
                </c:pt>
                <c:pt idx="235">
                  <c:v>4919511.0351694645</c:v>
                </c:pt>
                <c:pt idx="236">
                  <c:v>4922724.6517993528</c:v>
                </c:pt>
                <c:pt idx="237">
                  <c:v>4922724.6517993528</c:v>
                </c:pt>
                <c:pt idx="238">
                  <c:v>4924635.3084438555</c:v>
                </c:pt>
                <c:pt idx="239">
                  <c:v>4924635.3084438555</c:v>
                </c:pt>
                <c:pt idx="240">
                  <c:v>4927552.6372412201</c:v>
                </c:pt>
                <c:pt idx="241">
                  <c:v>4927552.6372412201</c:v>
                </c:pt>
                <c:pt idx="242">
                  <c:v>4931882.0096647087</c:v>
                </c:pt>
                <c:pt idx="243">
                  <c:v>4931882.0096647087</c:v>
                </c:pt>
                <c:pt idx="244">
                  <c:v>4935838.2907519825</c:v>
                </c:pt>
                <c:pt idx="245">
                  <c:v>4935838.2907519825</c:v>
                </c:pt>
                <c:pt idx="246">
                  <c:v>4940589.0167794386</c:v>
                </c:pt>
                <c:pt idx="247">
                  <c:v>4940589.0167794386</c:v>
                </c:pt>
                <c:pt idx="248">
                  <c:v>4947958.7949398393</c:v>
                </c:pt>
                <c:pt idx="249">
                  <c:v>4947958.7949398393</c:v>
                </c:pt>
                <c:pt idx="250">
                  <c:v>4875112.3334893053</c:v>
                </c:pt>
                <c:pt idx="251">
                  <c:v>4875548.2861087313</c:v>
                </c:pt>
                <c:pt idx="252">
                  <c:v>4875799.7353823092</c:v>
                </c:pt>
                <c:pt idx="253">
                  <c:v>4876553.8344275067</c:v>
                </c:pt>
                <c:pt idx="254">
                  <c:v>4877090.9474888546</c:v>
                </c:pt>
                <c:pt idx="255">
                  <c:v>4878700.94506218</c:v>
                </c:pt>
                <c:pt idx="256">
                  <c:v>4879304.2077594586</c:v>
                </c:pt>
                <c:pt idx="257">
                  <c:v>4879985.5879689725</c:v>
                </c:pt>
                <c:pt idx="258">
                  <c:v>4880592.1356417155</c:v>
                </c:pt>
                <c:pt idx="259">
                  <c:v>4882729.7409891849</c:v>
                </c:pt>
                <c:pt idx="260">
                  <c:v>4886501.995792835</c:v>
                </c:pt>
                <c:pt idx="261">
                  <c:v>4888755.6408631075</c:v>
                </c:pt>
                <c:pt idx="262">
                  <c:v>4889825.4985451661</c:v>
                </c:pt>
                <c:pt idx="263">
                  <c:v>4893003.763722918</c:v>
                </c:pt>
                <c:pt idx="264">
                  <c:v>4893205.1575268256</c:v>
                </c:pt>
                <c:pt idx="265">
                  <c:v>4894919.8953322563</c:v>
                </c:pt>
                <c:pt idx="266">
                  <c:v>4895623.2866708916</c:v>
                </c:pt>
                <c:pt idx="267">
                  <c:v>4898191.4344016127</c:v>
                </c:pt>
                <c:pt idx="268">
                  <c:v>4900381.0987415556</c:v>
                </c:pt>
                <c:pt idx="269">
                  <c:v>4902137.103071454</c:v>
                </c:pt>
                <c:pt idx="270">
                  <c:v>4905720.5200813701</c:v>
                </c:pt>
                <c:pt idx="271">
                  <c:v>4911027.910959024</c:v>
                </c:pt>
                <c:pt idx="272">
                  <c:v>4912670.1334761027</c:v>
                </c:pt>
                <c:pt idx="273">
                  <c:v>4916882.4824515861</c:v>
                </c:pt>
                <c:pt idx="274">
                  <c:v>4920101.8096704492</c:v>
                </c:pt>
                <c:pt idx="275">
                  <c:v>4923230.7870048974</c:v>
                </c:pt>
                <c:pt idx="276">
                  <c:v>4928020.4211064205</c:v>
                </c:pt>
                <c:pt idx="277">
                  <c:v>4931622.7115559829</c:v>
                </c:pt>
                <c:pt idx="278">
                  <c:v>4937793.9581550527</c:v>
                </c:pt>
                <c:pt idx="279">
                  <c:v>4942894.3120676335</c:v>
                </c:pt>
                <c:pt idx="280">
                  <c:v>4948838.8579165395</c:v>
                </c:pt>
                <c:pt idx="281">
                  <c:v>4878567.9964907467</c:v>
                </c:pt>
                <c:pt idx="282">
                  <c:v>4879206.0140275685</c:v>
                </c:pt>
                <c:pt idx="283">
                  <c:v>4694982.9141101483</c:v>
                </c:pt>
                <c:pt idx="284">
                  <c:v>4879642.4082079204</c:v>
                </c:pt>
                <c:pt idx="285">
                  <c:v>4694077.901751698</c:v>
                </c:pt>
                <c:pt idx="286">
                  <c:v>4879319.4880253943</c:v>
                </c:pt>
                <c:pt idx="287">
                  <c:v>4693751.2790307309</c:v>
                </c:pt>
                <c:pt idx="288">
                  <c:v>4879115.6319480632</c:v>
                </c:pt>
                <c:pt idx="289">
                  <c:v>4694130.4869894823</c:v>
                </c:pt>
                <c:pt idx="290">
                  <c:v>4879688.1395485802</c:v>
                </c:pt>
                <c:pt idx="291">
                  <c:v>4693561.5843019783</c:v>
                </c:pt>
                <c:pt idx="292">
                  <c:v>4879110.0440714732</c:v>
                </c:pt>
                <c:pt idx="293">
                  <c:v>4693764.9761936245</c:v>
                </c:pt>
                <c:pt idx="294">
                  <c:v>4880249.3733827518</c:v>
                </c:pt>
                <c:pt idx="295">
                  <c:v>4877073.3236330878</c:v>
                </c:pt>
                <c:pt idx="296">
                  <c:v>4880555.6077922806</c:v>
                </c:pt>
                <c:pt idx="297">
                  <c:v>4876589.9296125108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0-45EA-B2B1-783BD91BE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36239"/>
        <c:axId val="17036655"/>
      </c:barChart>
      <c:catAx>
        <c:axId val="1703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36655"/>
        <c:crosses val="autoZero"/>
        <c:auto val="1"/>
        <c:lblAlgn val="ctr"/>
        <c:lblOffset val="100"/>
        <c:noMultiLvlLbl val="0"/>
      </c:catAx>
      <c:valAx>
        <c:axId val="1703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3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agent_costs_16_repr_days!$H$1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agent_costs_16_repr_days!$H$2:$H$458</c:f>
              <c:numCache>
                <c:formatCode>General</c:formatCode>
                <c:ptCount val="298"/>
                <c:pt idx="0">
                  <c:v>80651.491225843842</c:v>
                </c:pt>
                <c:pt idx="1">
                  <c:v>81756.011593181465</c:v>
                </c:pt>
                <c:pt idx="2">
                  <c:v>81433.662360664239</c:v>
                </c:pt>
                <c:pt idx="3">
                  <c:v>81281.819585207806</c:v>
                </c:pt>
                <c:pt idx="4">
                  <c:v>81197.205353400757</c:v>
                </c:pt>
                <c:pt idx="5">
                  <c:v>81184.477477218956</c:v>
                </c:pt>
                <c:pt idx="6">
                  <c:v>81201.86053405916</c:v>
                </c:pt>
                <c:pt idx="7">
                  <c:v>81199.757420380396</c:v>
                </c:pt>
                <c:pt idx="8">
                  <c:v>81211.201179727825</c:v>
                </c:pt>
                <c:pt idx="9">
                  <c:v>81254.798068262971</c:v>
                </c:pt>
                <c:pt idx="10">
                  <c:v>81249.708636690324</c:v>
                </c:pt>
                <c:pt idx="11">
                  <c:v>81271.800597348338</c:v>
                </c:pt>
                <c:pt idx="12">
                  <c:v>81251.697142839184</c:v>
                </c:pt>
                <c:pt idx="13">
                  <c:v>81257.109536081087</c:v>
                </c:pt>
                <c:pt idx="14">
                  <c:v>81254.536087518485</c:v>
                </c:pt>
                <c:pt idx="15">
                  <c:v>81254.536087518485</c:v>
                </c:pt>
                <c:pt idx="16">
                  <c:v>80650.948618216993</c:v>
                </c:pt>
                <c:pt idx="17">
                  <c:v>80650.948618216993</c:v>
                </c:pt>
                <c:pt idx="18">
                  <c:v>80650.948618216993</c:v>
                </c:pt>
                <c:pt idx="19">
                  <c:v>81919.203988691675</c:v>
                </c:pt>
                <c:pt idx="20">
                  <c:v>81919.203988691675</c:v>
                </c:pt>
                <c:pt idx="21">
                  <c:v>81255.045304380328</c:v>
                </c:pt>
                <c:pt idx="22">
                  <c:v>81700.744159982467</c:v>
                </c:pt>
                <c:pt idx="23">
                  <c:v>81711.395936751142</c:v>
                </c:pt>
                <c:pt idx="24">
                  <c:v>81774.203317635911</c:v>
                </c:pt>
                <c:pt idx="25">
                  <c:v>81619.668136055509</c:v>
                </c:pt>
                <c:pt idx="26">
                  <c:v>81748.537679409477</c:v>
                </c:pt>
                <c:pt idx="27">
                  <c:v>81700.744159982467</c:v>
                </c:pt>
                <c:pt idx="28">
                  <c:v>82038.269493490807</c:v>
                </c:pt>
                <c:pt idx="29">
                  <c:v>81700.744159982467</c:v>
                </c:pt>
                <c:pt idx="30">
                  <c:v>81942.899737177955</c:v>
                </c:pt>
                <c:pt idx="31">
                  <c:v>81700.744159982467</c:v>
                </c:pt>
                <c:pt idx="32">
                  <c:v>81799.66667862724</c:v>
                </c:pt>
                <c:pt idx="33">
                  <c:v>81736.159349366033</c:v>
                </c:pt>
                <c:pt idx="34">
                  <c:v>80647.644587240968</c:v>
                </c:pt>
                <c:pt idx="35">
                  <c:v>80662.381124547115</c:v>
                </c:pt>
                <c:pt idx="36">
                  <c:v>80710.718190674685</c:v>
                </c:pt>
                <c:pt idx="37">
                  <c:v>80815.714350843016</c:v>
                </c:pt>
                <c:pt idx="38">
                  <c:v>80899.469551911301</c:v>
                </c:pt>
                <c:pt idx="39">
                  <c:v>81060.687236088852</c:v>
                </c:pt>
                <c:pt idx="40">
                  <c:v>81223.559340509761</c:v>
                </c:pt>
                <c:pt idx="41">
                  <c:v>81422.064667504907</c:v>
                </c:pt>
                <c:pt idx="42">
                  <c:v>81422.064667504907</c:v>
                </c:pt>
                <c:pt idx="43">
                  <c:v>82511.522522809784</c:v>
                </c:pt>
                <c:pt idx="44">
                  <c:v>81635.981777288573</c:v>
                </c:pt>
                <c:pt idx="45">
                  <c:v>81844.313959001767</c:v>
                </c:pt>
                <c:pt idx="46">
                  <c:v>82010.954894937531</c:v>
                </c:pt>
                <c:pt idx="47">
                  <c:v>82159.409668269363</c:v>
                </c:pt>
                <c:pt idx="48">
                  <c:v>82281.532563603643</c:v>
                </c:pt>
                <c:pt idx="49">
                  <c:v>82403.702290265108</c:v>
                </c:pt>
                <c:pt idx="50">
                  <c:v>82458.756023245922</c:v>
                </c:pt>
                <c:pt idx="51">
                  <c:v>82514.659366077933</c:v>
                </c:pt>
                <c:pt idx="52">
                  <c:v>82521.721428275443</c:v>
                </c:pt>
                <c:pt idx="53">
                  <c:v>82561.729824436523</c:v>
                </c:pt>
                <c:pt idx="54">
                  <c:v>82575.829205134607</c:v>
                </c:pt>
                <c:pt idx="55">
                  <c:v>82596.553224470423</c:v>
                </c:pt>
                <c:pt idx="56">
                  <c:v>82558.164690087375</c:v>
                </c:pt>
                <c:pt idx="57">
                  <c:v>82579.619879194681</c:v>
                </c:pt>
                <c:pt idx="58">
                  <c:v>82579.619879194681</c:v>
                </c:pt>
                <c:pt idx="59">
                  <c:v>82595.120158805788</c:v>
                </c:pt>
                <c:pt idx="60">
                  <c:v>82580.057931324147</c:v>
                </c:pt>
                <c:pt idx="61">
                  <c:v>82567.593156221948</c:v>
                </c:pt>
                <c:pt idx="62">
                  <c:v>82580.277446097272</c:v>
                </c:pt>
                <c:pt idx="63">
                  <c:v>82593.111629869833</c:v>
                </c:pt>
                <c:pt idx="64">
                  <c:v>82554.276489841446</c:v>
                </c:pt>
                <c:pt idx="65">
                  <c:v>82477.803007784925</c:v>
                </c:pt>
                <c:pt idx="66">
                  <c:v>82437.074176114576</c:v>
                </c:pt>
                <c:pt idx="67">
                  <c:v>82414.410780228762</c:v>
                </c:pt>
                <c:pt idx="68">
                  <c:v>82423.268617413691</c:v>
                </c:pt>
                <c:pt idx="69">
                  <c:v>82434.767429735366</c:v>
                </c:pt>
                <c:pt idx="70">
                  <c:v>82436.250290435608</c:v>
                </c:pt>
                <c:pt idx="71">
                  <c:v>82448.831176743828</c:v>
                </c:pt>
                <c:pt idx="72">
                  <c:v>82458.353254775764</c:v>
                </c:pt>
                <c:pt idx="73">
                  <c:v>82469.153156273343</c:v>
                </c:pt>
                <c:pt idx="74">
                  <c:v>80651.704788818242</c:v>
                </c:pt>
                <c:pt idx="75">
                  <c:v>80651.818330619164</c:v>
                </c:pt>
                <c:pt idx="76">
                  <c:v>80659.530615366879</c:v>
                </c:pt>
                <c:pt idx="77">
                  <c:v>80570.224755939096</c:v>
                </c:pt>
                <c:pt idx="78">
                  <c:v>80572.137119926512</c:v>
                </c:pt>
                <c:pt idx="79">
                  <c:v>80486.108566051</c:v>
                </c:pt>
                <c:pt idx="80">
                  <c:v>80486.108566051</c:v>
                </c:pt>
                <c:pt idx="81">
                  <c:v>81748.834586399826</c:v>
                </c:pt>
                <c:pt idx="82">
                  <c:v>80481.60189398595</c:v>
                </c:pt>
                <c:pt idx="83">
                  <c:v>80420.381906886774</c:v>
                </c:pt>
                <c:pt idx="84">
                  <c:v>80407.045785405615</c:v>
                </c:pt>
                <c:pt idx="85">
                  <c:v>80393.406309238504</c:v>
                </c:pt>
                <c:pt idx="86">
                  <c:v>80430.271032152115</c:v>
                </c:pt>
                <c:pt idx="87">
                  <c:v>80342.789532768773</c:v>
                </c:pt>
                <c:pt idx="88">
                  <c:v>80335.914453243895</c:v>
                </c:pt>
                <c:pt idx="89">
                  <c:v>80308.005555936033</c:v>
                </c:pt>
                <c:pt idx="90">
                  <c:v>80203.454362686796</c:v>
                </c:pt>
                <c:pt idx="91">
                  <c:v>80076.361474062738</c:v>
                </c:pt>
                <c:pt idx="92">
                  <c:v>79996.652493418529</c:v>
                </c:pt>
                <c:pt idx="93">
                  <c:v>79992.902240224808</c:v>
                </c:pt>
                <c:pt idx="94">
                  <c:v>79854.453963982145</c:v>
                </c:pt>
                <c:pt idx="95">
                  <c:v>79694.527475624913</c:v>
                </c:pt>
                <c:pt idx="96">
                  <c:v>79540.970085507768</c:v>
                </c:pt>
                <c:pt idx="97">
                  <c:v>79338.003568794331</c:v>
                </c:pt>
                <c:pt idx="98">
                  <c:v>78930.920900503712</c:v>
                </c:pt>
                <c:pt idx="99">
                  <c:v>78704.966434086804</c:v>
                </c:pt>
                <c:pt idx="100">
                  <c:v>78497.357063369884</c:v>
                </c:pt>
                <c:pt idx="101">
                  <c:v>78351.042114033233</c:v>
                </c:pt>
                <c:pt idx="102">
                  <c:v>77964.690882429393</c:v>
                </c:pt>
                <c:pt idx="103">
                  <c:v>77551.521786327838</c:v>
                </c:pt>
                <c:pt idx="104">
                  <c:v>77065.813017907771</c:v>
                </c:pt>
                <c:pt idx="105">
                  <c:v>76777.670229799565</c:v>
                </c:pt>
                <c:pt idx="106">
                  <c:v>75706.68643187602</c:v>
                </c:pt>
                <c:pt idx="107">
                  <c:v>80663.971586560685</c:v>
                </c:pt>
                <c:pt idx="108">
                  <c:v>80698.446665893047</c:v>
                </c:pt>
                <c:pt idx="109">
                  <c:v>80765.228935804655</c:v>
                </c:pt>
                <c:pt idx="110">
                  <c:v>80820.919266018303</c:v>
                </c:pt>
                <c:pt idx="111">
                  <c:v>80928.964928700079</c:v>
                </c:pt>
                <c:pt idx="112">
                  <c:v>81028.846082452583</c:v>
                </c:pt>
                <c:pt idx="113">
                  <c:v>81028.846082452583</c:v>
                </c:pt>
                <c:pt idx="114">
                  <c:v>80935.270451260585</c:v>
                </c:pt>
                <c:pt idx="115">
                  <c:v>82066.021592196557</c:v>
                </c:pt>
                <c:pt idx="116">
                  <c:v>82066.021592196557</c:v>
                </c:pt>
                <c:pt idx="117">
                  <c:v>82066.021592196557</c:v>
                </c:pt>
                <c:pt idx="118">
                  <c:v>82050.955453278642</c:v>
                </c:pt>
                <c:pt idx="119">
                  <c:v>82072.236491284246</c:v>
                </c:pt>
                <c:pt idx="120">
                  <c:v>80839.976530636777</c:v>
                </c:pt>
                <c:pt idx="121">
                  <c:v>80846.084632535465</c:v>
                </c:pt>
                <c:pt idx="122">
                  <c:v>80831.847545450262</c:v>
                </c:pt>
                <c:pt idx="123">
                  <c:v>82066.021592196557</c:v>
                </c:pt>
                <c:pt idx="124">
                  <c:v>82042.842645613491</c:v>
                </c:pt>
                <c:pt idx="125">
                  <c:v>82130.945080671867</c:v>
                </c:pt>
                <c:pt idx="126">
                  <c:v>82159.322978778175</c:v>
                </c:pt>
                <c:pt idx="127">
                  <c:v>82049.513952374124</c:v>
                </c:pt>
                <c:pt idx="128">
                  <c:v>82051.779044789291</c:v>
                </c:pt>
                <c:pt idx="129">
                  <c:v>81098.067828260697</c:v>
                </c:pt>
                <c:pt idx="130">
                  <c:v>81207.616877640423</c:v>
                </c:pt>
                <c:pt idx="131">
                  <c:v>81327.033361560636</c:v>
                </c:pt>
                <c:pt idx="132">
                  <c:v>81374.878586993029</c:v>
                </c:pt>
                <c:pt idx="133">
                  <c:v>81421.206193720936</c:v>
                </c:pt>
                <c:pt idx="134">
                  <c:v>81438.250120208031</c:v>
                </c:pt>
                <c:pt idx="135">
                  <c:v>81484.97459282793</c:v>
                </c:pt>
                <c:pt idx="136">
                  <c:v>81496.495482496146</c:v>
                </c:pt>
                <c:pt idx="137">
                  <c:v>81414.891173505021</c:v>
                </c:pt>
                <c:pt idx="138">
                  <c:v>81292.921689300667</c:v>
                </c:pt>
                <c:pt idx="139">
                  <c:v>81233.02855357244</c:v>
                </c:pt>
                <c:pt idx="140">
                  <c:v>81123.415557114626</c:v>
                </c:pt>
                <c:pt idx="141">
                  <c:v>81003.869950168621</c:v>
                </c:pt>
                <c:pt idx="142">
                  <c:v>80878.563250554042</c:v>
                </c:pt>
                <c:pt idx="143">
                  <c:v>80711.037738569692</c:v>
                </c:pt>
                <c:pt idx="144">
                  <c:v>80514.993399559127</c:v>
                </c:pt>
                <c:pt idx="145">
                  <c:v>80393.895545963067</c:v>
                </c:pt>
                <c:pt idx="146">
                  <c:v>79995.004086634639</c:v>
                </c:pt>
                <c:pt idx="147">
                  <c:v>80006.296915131941</c:v>
                </c:pt>
                <c:pt idx="148">
                  <c:v>79848.617738865636</c:v>
                </c:pt>
                <c:pt idx="149">
                  <c:v>79500.205417534889</c:v>
                </c:pt>
                <c:pt idx="150">
                  <c:v>78859.035248408167</c:v>
                </c:pt>
                <c:pt idx="151">
                  <c:v>78408.000610675066</c:v>
                </c:pt>
                <c:pt idx="152">
                  <c:v>77787.148073602744</c:v>
                </c:pt>
                <c:pt idx="153">
                  <c:v>76446.5222091834</c:v>
                </c:pt>
                <c:pt idx="154">
                  <c:v>80645.055429413085</c:v>
                </c:pt>
                <c:pt idx="155">
                  <c:v>80643.734898730138</c:v>
                </c:pt>
                <c:pt idx="156">
                  <c:v>80643.128807574991</c:v>
                </c:pt>
                <c:pt idx="157">
                  <c:v>80573.130148226992</c:v>
                </c:pt>
                <c:pt idx="158">
                  <c:v>80561.985507142803</c:v>
                </c:pt>
                <c:pt idx="159">
                  <c:v>80481.160062101917</c:v>
                </c:pt>
                <c:pt idx="160">
                  <c:v>80481.160062101917</c:v>
                </c:pt>
                <c:pt idx="161">
                  <c:v>81766.493042650996</c:v>
                </c:pt>
                <c:pt idx="162">
                  <c:v>80469.100985006429</c:v>
                </c:pt>
                <c:pt idx="163">
                  <c:v>80409.191731485931</c:v>
                </c:pt>
                <c:pt idx="164">
                  <c:v>80392.556757013488</c:v>
                </c:pt>
                <c:pt idx="165">
                  <c:v>80376.811290010504</c:v>
                </c:pt>
                <c:pt idx="166">
                  <c:v>80413.125642259736</c:v>
                </c:pt>
                <c:pt idx="167">
                  <c:v>80315.258693121141</c:v>
                </c:pt>
                <c:pt idx="168">
                  <c:v>80305.135816453665</c:v>
                </c:pt>
                <c:pt idx="169">
                  <c:v>80305.443907741472</c:v>
                </c:pt>
                <c:pt idx="170">
                  <c:v>80196.184661406718</c:v>
                </c:pt>
                <c:pt idx="171">
                  <c:v>80073.778933942638</c:v>
                </c:pt>
                <c:pt idx="172">
                  <c:v>79989.555311820208</c:v>
                </c:pt>
                <c:pt idx="173">
                  <c:v>79996.610116952928</c:v>
                </c:pt>
                <c:pt idx="174">
                  <c:v>79855.154058484797</c:v>
                </c:pt>
                <c:pt idx="175">
                  <c:v>79677.826791260435</c:v>
                </c:pt>
                <c:pt idx="176">
                  <c:v>79529.070577876075</c:v>
                </c:pt>
                <c:pt idx="177">
                  <c:v>79331.927460434687</c:v>
                </c:pt>
                <c:pt idx="178">
                  <c:v>78925.628537383047</c:v>
                </c:pt>
                <c:pt idx="179">
                  <c:v>78718.20819941019</c:v>
                </c:pt>
                <c:pt idx="180">
                  <c:v>78492.173881931711</c:v>
                </c:pt>
                <c:pt idx="181">
                  <c:v>78349.478656274136</c:v>
                </c:pt>
                <c:pt idx="182">
                  <c:v>77966.592605468541</c:v>
                </c:pt>
                <c:pt idx="183">
                  <c:v>77600.613472955927</c:v>
                </c:pt>
                <c:pt idx="184">
                  <c:v>77068.760217126357</c:v>
                </c:pt>
                <c:pt idx="185">
                  <c:v>76825.456135995017</c:v>
                </c:pt>
                <c:pt idx="186">
                  <c:v>75754.649978476358</c:v>
                </c:pt>
                <c:pt idx="187">
                  <c:v>80641.151966990059</c:v>
                </c:pt>
                <c:pt idx="188">
                  <c:v>80641.151966990059</c:v>
                </c:pt>
                <c:pt idx="189">
                  <c:v>80641.416651722073</c:v>
                </c:pt>
                <c:pt idx="190">
                  <c:v>80641.416651722073</c:v>
                </c:pt>
                <c:pt idx="191">
                  <c:v>80637.147675264103</c:v>
                </c:pt>
                <c:pt idx="192">
                  <c:v>80637.147675264103</c:v>
                </c:pt>
                <c:pt idx="193">
                  <c:v>80577.478813432914</c:v>
                </c:pt>
                <c:pt idx="194">
                  <c:v>80577.478813432914</c:v>
                </c:pt>
                <c:pt idx="195">
                  <c:v>80556.105378800945</c:v>
                </c:pt>
                <c:pt idx="196">
                  <c:v>80556.105378800945</c:v>
                </c:pt>
                <c:pt idx="197">
                  <c:v>80463.093841837457</c:v>
                </c:pt>
                <c:pt idx="198">
                  <c:v>80463.093841837457</c:v>
                </c:pt>
                <c:pt idx="199">
                  <c:v>81790.67948945734</c:v>
                </c:pt>
                <c:pt idx="200">
                  <c:v>80468.06496852581</c:v>
                </c:pt>
                <c:pt idx="201">
                  <c:v>80468.06496852581</c:v>
                </c:pt>
                <c:pt idx="202">
                  <c:v>80415.133909384269</c:v>
                </c:pt>
                <c:pt idx="203">
                  <c:v>80415.133909384269</c:v>
                </c:pt>
                <c:pt idx="204">
                  <c:v>80393.578485812686</c:v>
                </c:pt>
                <c:pt idx="205">
                  <c:v>80393.578485812686</c:v>
                </c:pt>
                <c:pt idx="206">
                  <c:v>80373.961972136618</c:v>
                </c:pt>
                <c:pt idx="207">
                  <c:v>80373.961972136618</c:v>
                </c:pt>
                <c:pt idx="208">
                  <c:v>80414.278973009204</c:v>
                </c:pt>
                <c:pt idx="209">
                  <c:v>80414.278973009204</c:v>
                </c:pt>
                <c:pt idx="210">
                  <c:v>80318.229951957692</c:v>
                </c:pt>
                <c:pt idx="211">
                  <c:v>80318.229951957692</c:v>
                </c:pt>
                <c:pt idx="212">
                  <c:v>80296.714836109939</c:v>
                </c:pt>
                <c:pt idx="213">
                  <c:v>80296.714836109939</c:v>
                </c:pt>
                <c:pt idx="214">
                  <c:v>80298.178177833703</c:v>
                </c:pt>
                <c:pt idx="215">
                  <c:v>80298.178177833703</c:v>
                </c:pt>
                <c:pt idx="216">
                  <c:v>80191.483494154265</c:v>
                </c:pt>
                <c:pt idx="217">
                  <c:v>80191.483494154265</c:v>
                </c:pt>
                <c:pt idx="218">
                  <c:v>80064.540673190117</c:v>
                </c:pt>
                <c:pt idx="219">
                  <c:v>80064.540673190117</c:v>
                </c:pt>
                <c:pt idx="220">
                  <c:v>79992.632581893355</c:v>
                </c:pt>
                <c:pt idx="221">
                  <c:v>79992.632581893355</c:v>
                </c:pt>
                <c:pt idx="222">
                  <c:v>79994.312958443334</c:v>
                </c:pt>
                <c:pt idx="223">
                  <c:v>79994.312958443334</c:v>
                </c:pt>
                <c:pt idx="224">
                  <c:v>79854.304537783682</c:v>
                </c:pt>
                <c:pt idx="225">
                  <c:v>79854.304537783682</c:v>
                </c:pt>
                <c:pt idx="226">
                  <c:v>79660.155059694152</c:v>
                </c:pt>
                <c:pt idx="227">
                  <c:v>79660.155059694152</c:v>
                </c:pt>
                <c:pt idx="228">
                  <c:v>79528.730123313595</c:v>
                </c:pt>
                <c:pt idx="229">
                  <c:v>79528.730123313595</c:v>
                </c:pt>
                <c:pt idx="230">
                  <c:v>79329.70833191312</c:v>
                </c:pt>
                <c:pt idx="231">
                  <c:v>79329.70833191312</c:v>
                </c:pt>
                <c:pt idx="232">
                  <c:v>78921.504534047315</c:v>
                </c:pt>
                <c:pt idx="233">
                  <c:v>78921.504534047315</c:v>
                </c:pt>
                <c:pt idx="234">
                  <c:v>78709.62979938605</c:v>
                </c:pt>
                <c:pt idx="235">
                  <c:v>78709.62979938605</c:v>
                </c:pt>
                <c:pt idx="236">
                  <c:v>78482.075728733078</c:v>
                </c:pt>
                <c:pt idx="237">
                  <c:v>78482.075728733078</c:v>
                </c:pt>
                <c:pt idx="238">
                  <c:v>78335.690403602668</c:v>
                </c:pt>
                <c:pt idx="239">
                  <c:v>78335.690403602668</c:v>
                </c:pt>
                <c:pt idx="240">
                  <c:v>77907.672381763652</c:v>
                </c:pt>
                <c:pt idx="241">
                  <c:v>77907.672381763652</c:v>
                </c:pt>
                <c:pt idx="242">
                  <c:v>77565.379411675705</c:v>
                </c:pt>
                <c:pt idx="243">
                  <c:v>77565.379411675705</c:v>
                </c:pt>
                <c:pt idx="244">
                  <c:v>77044.939138045404</c:v>
                </c:pt>
                <c:pt idx="245">
                  <c:v>77044.939138045404</c:v>
                </c:pt>
                <c:pt idx="246">
                  <c:v>76751.007635221365</c:v>
                </c:pt>
                <c:pt idx="247">
                  <c:v>76751.007635221365</c:v>
                </c:pt>
                <c:pt idx="248">
                  <c:v>75713.115575962423</c:v>
                </c:pt>
                <c:pt idx="249">
                  <c:v>75713.115575962423</c:v>
                </c:pt>
                <c:pt idx="250">
                  <c:v>80651.524798666767</c:v>
                </c:pt>
                <c:pt idx="251">
                  <c:v>80655.286832499798</c:v>
                </c:pt>
                <c:pt idx="252">
                  <c:v>80665.563000375609</c:v>
                </c:pt>
                <c:pt idx="253">
                  <c:v>80654.943627326255</c:v>
                </c:pt>
                <c:pt idx="254">
                  <c:v>80664.328259757967</c:v>
                </c:pt>
                <c:pt idx="255">
                  <c:v>80661.807893302699</c:v>
                </c:pt>
                <c:pt idx="256">
                  <c:v>80707.597940399515</c:v>
                </c:pt>
                <c:pt idx="257">
                  <c:v>80752.474190899564</c:v>
                </c:pt>
                <c:pt idx="258">
                  <c:v>80798.977164517957</c:v>
                </c:pt>
                <c:pt idx="259">
                  <c:v>80828.786213561558</c:v>
                </c:pt>
                <c:pt idx="260">
                  <c:v>80847.981139227137</c:v>
                </c:pt>
                <c:pt idx="261">
                  <c:v>80870.113785311987</c:v>
                </c:pt>
                <c:pt idx="262">
                  <c:v>80767.50581803605</c:v>
                </c:pt>
                <c:pt idx="263">
                  <c:v>80734.733576639992</c:v>
                </c:pt>
                <c:pt idx="264">
                  <c:v>80695.073082762479</c:v>
                </c:pt>
                <c:pt idx="265">
                  <c:v>80648.923395695281</c:v>
                </c:pt>
                <c:pt idx="266">
                  <c:v>80604.569433859564</c:v>
                </c:pt>
                <c:pt idx="267">
                  <c:v>80584.125986983447</c:v>
                </c:pt>
                <c:pt idx="268">
                  <c:v>80516.100737367015</c:v>
                </c:pt>
                <c:pt idx="269">
                  <c:v>80513.409537363172</c:v>
                </c:pt>
                <c:pt idx="270">
                  <c:v>80308.078929454045</c:v>
                </c:pt>
                <c:pt idx="271">
                  <c:v>80027.422728530903</c:v>
                </c:pt>
                <c:pt idx="272">
                  <c:v>79871.95080439368</c:v>
                </c:pt>
                <c:pt idx="273">
                  <c:v>79591.843509542203</c:v>
                </c:pt>
                <c:pt idx="274">
                  <c:v>79446.558458452098</c:v>
                </c:pt>
                <c:pt idx="275">
                  <c:v>79406.911359473903</c:v>
                </c:pt>
                <c:pt idx="276">
                  <c:v>78910.184596523701</c:v>
                </c:pt>
                <c:pt idx="277">
                  <c:v>78350.488132780229</c:v>
                </c:pt>
                <c:pt idx="278">
                  <c:v>77756.018437332052</c:v>
                </c:pt>
                <c:pt idx="279">
                  <c:v>77105.656933888429</c:v>
                </c:pt>
                <c:pt idx="280">
                  <c:v>75825.806587360232</c:v>
                </c:pt>
                <c:pt idx="281">
                  <c:v>80583.337123656078</c:v>
                </c:pt>
                <c:pt idx="282">
                  <c:v>81023.867719551956</c:v>
                </c:pt>
                <c:pt idx="283">
                  <c:v>82150.345877561238</c:v>
                </c:pt>
                <c:pt idx="284">
                  <c:v>80656.418761602356</c:v>
                </c:pt>
                <c:pt idx="285">
                  <c:v>81863.291858239769</c:v>
                </c:pt>
                <c:pt idx="286">
                  <c:v>80581.570441718955</c:v>
                </c:pt>
                <c:pt idx="287">
                  <c:v>81794.410385210329</c:v>
                </c:pt>
                <c:pt idx="288">
                  <c:v>81026.211047310266</c:v>
                </c:pt>
                <c:pt idx="289">
                  <c:v>82003.015002238957</c:v>
                </c:pt>
                <c:pt idx="290">
                  <c:v>80673.370260440555</c:v>
                </c:pt>
                <c:pt idx="291">
                  <c:v>81787.364576132211</c:v>
                </c:pt>
                <c:pt idx="292">
                  <c:v>80557.783739018007</c:v>
                </c:pt>
                <c:pt idx="293">
                  <c:v>81779.090270434725</c:v>
                </c:pt>
                <c:pt idx="294">
                  <c:v>80431.098793347875</c:v>
                </c:pt>
                <c:pt idx="295">
                  <c:v>80486.069194305979</c:v>
                </c:pt>
                <c:pt idx="296">
                  <c:v>80952.956218370862</c:v>
                </c:pt>
                <c:pt idx="297">
                  <c:v>80977.773765225313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7-4D6A-B59B-25FEC2D50821}"/>
            </c:ext>
          </c:extLst>
        </c:ser>
        <c:ser>
          <c:idx val="1"/>
          <c:order val="1"/>
          <c:tx>
            <c:strRef>
              <c:f>agent_costs_16_repr_days!$U$1</c:f>
              <c:strCache>
                <c:ptCount val="1"/>
                <c:pt idx="0">
                  <c:v>FF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agent_costs_16_repr_days!$U$2:$U$458</c:f>
              <c:numCache>
                <c:formatCode>General</c:formatCode>
                <c:ptCount val="298"/>
                <c:pt idx="0">
                  <c:v>116937.17941531951</c:v>
                </c:pt>
                <c:pt idx="1">
                  <c:v>119834.74410794034</c:v>
                </c:pt>
                <c:pt idx="2">
                  <c:v>118390.47130223393</c:v>
                </c:pt>
                <c:pt idx="3">
                  <c:v>115192.41512959413</c:v>
                </c:pt>
                <c:pt idx="4">
                  <c:v>114451.44180009959</c:v>
                </c:pt>
                <c:pt idx="5">
                  <c:v>115573.1407992103</c:v>
                </c:pt>
                <c:pt idx="6">
                  <c:v>115362.95594321335</c:v>
                </c:pt>
                <c:pt idx="7">
                  <c:v>114754.51376520027</c:v>
                </c:pt>
                <c:pt idx="8">
                  <c:v>114234.99919637355</c:v>
                </c:pt>
                <c:pt idx="9">
                  <c:v>116024.48137856292</c:v>
                </c:pt>
                <c:pt idx="10">
                  <c:v>114594.80806602743</c:v>
                </c:pt>
                <c:pt idx="11">
                  <c:v>116304.47955990421</c:v>
                </c:pt>
                <c:pt idx="12">
                  <c:v>115132.48572213668</c:v>
                </c:pt>
                <c:pt idx="13">
                  <c:v>115497.33388194592</c:v>
                </c:pt>
                <c:pt idx="14">
                  <c:v>115448.01170514696</c:v>
                </c:pt>
                <c:pt idx="15">
                  <c:v>115448.01170514696</c:v>
                </c:pt>
                <c:pt idx="16">
                  <c:v>116956.34839886076</c:v>
                </c:pt>
                <c:pt idx="17">
                  <c:v>116956.34839886076</c:v>
                </c:pt>
                <c:pt idx="18">
                  <c:v>116956.34839886076</c:v>
                </c:pt>
                <c:pt idx="19">
                  <c:v>133463.67664843251</c:v>
                </c:pt>
                <c:pt idx="20">
                  <c:v>133463.67664843251</c:v>
                </c:pt>
                <c:pt idx="21">
                  <c:v>115413.33907333788</c:v>
                </c:pt>
                <c:pt idx="22">
                  <c:v>116494.87157224258</c:v>
                </c:pt>
                <c:pt idx="23">
                  <c:v>116511.50732592576</c:v>
                </c:pt>
                <c:pt idx="24">
                  <c:v>116447.38492486406</c:v>
                </c:pt>
                <c:pt idx="25">
                  <c:v>120443.11950543178</c:v>
                </c:pt>
                <c:pt idx="26">
                  <c:v>116526.24441076265</c:v>
                </c:pt>
                <c:pt idx="27">
                  <c:v>116494.87157224258</c:v>
                </c:pt>
                <c:pt idx="28">
                  <c:v>115782.54493688837</c:v>
                </c:pt>
                <c:pt idx="29">
                  <c:v>116494.87157224258</c:v>
                </c:pt>
                <c:pt idx="30">
                  <c:v>116442.01366984838</c:v>
                </c:pt>
                <c:pt idx="31">
                  <c:v>116494.87157224258</c:v>
                </c:pt>
                <c:pt idx="32">
                  <c:v>116434.98935508716</c:v>
                </c:pt>
                <c:pt idx="33">
                  <c:v>116466.32396049338</c:v>
                </c:pt>
                <c:pt idx="34">
                  <c:v>116804.93408585711</c:v>
                </c:pt>
                <c:pt idx="35">
                  <c:v>116837.78157893271</c:v>
                </c:pt>
                <c:pt idx="36">
                  <c:v>116788.2132786283</c:v>
                </c:pt>
                <c:pt idx="37">
                  <c:v>116866.82978642856</c:v>
                </c:pt>
                <c:pt idx="38">
                  <c:v>116854.81887242019</c:v>
                </c:pt>
                <c:pt idx="39">
                  <c:v>116922.79987208429</c:v>
                </c:pt>
                <c:pt idx="40">
                  <c:v>117084.95553092618</c:v>
                </c:pt>
                <c:pt idx="41">
                  <c:v>117062.97882609325</c:v>
                </c:pt>
                <c:pt idx="42">
                  <c:v>117062.97882609325</c:v>
                </c:pt>
                <c:pt idx="43">
                  <c:v>135352.79085663741</c:v>
                </c:pt>
                <c:pt idx="44">
                  <c:v>117113.85235080327</c:v>
                </c:pt>
                <c:pt idx="45">
                  <c:v>117006.7408680043</c:v>
                </c:pt>
                <c:pt idx="46">
                  <c:v>116932.50649280891</c:v>
                </c:pt>
                <c:pt idx="47">
                  <c:v>116920.77340326676</c:v>
                </c:pt>
                <c:pt idx="48">
                  <c:v>116770.55452523468</c:v>
                </c:pt>
                <c:pt idx="49">
                  <c:v>116712.17815488981</c:v>
                </c:pt>
                <c:pt idx="50">
                  <c:v>116555.62008623243</c:v>
                </c:pt>
                <c:pt idx="51">
                  <c:v>116229.38025934951</c:v>
                </c:pt>
                <c:pt idx="52">
                  <c:v>116400.24759350969</c:v>
                </c:pt>
                <c:pt idx="53">
                  <c:v>116418.00879719653</c:v>
                </c:pt>
                <c:pt idx="54">
                  <c:v>116229.11755919634</c:v>
                </c:pt>
                <c:pt idx="55">
                  <c:v>116099.01172293657</c:v>
                </c:pt>
                <c:pt idx="56">
                  <c:v>115940.14784832468</c:v>
                </c:pt>
                <c:pt idx="57">
                  <c:v>115667.09812965532</c:v>
                </c:pt>
                <c:pt idx="58">
                  <c:v>115667.09812965532</c:v>
                </c:pt>
                <c:pt idx="59">
                  <c:v>115722.48161125711</c:v>
                </c:pt>
                <c:pt idx="60">
                  <c:v>115606.33867934892</c:v>
                </c:pt>
                <c:pt idx="61">
                  <c:v>115998.82274021748</c:v>
                </c:pt>
                <c:pt idx="62">
                  <c:v>116595.29020098801</c:v>
                </c:pt>
                <c:pt idx="63">
                  <c:v>116922.19939629594</c:v>
                </c:pt>
                <c:pt idx="64">
                  <c:v>117293.91365353303</c:v>
                </c:pt>
                <c:pt idx="65">
                  <c:v>117028.88259985321</c:v>
                </c:pt>
                <c:pt idx="66">
                  <c:v>117095.74145043298</c:v>
                </c:pt>
                <c:pt idx="67">
                  <c:v>117208.07327688456</c:v>
                </c:pt>
                <c:pt idx="68">
                  <c:v>117132.08510809459</c:v>
                </c:pt>
                <c:pt idx="69">
                  <c:v>117534.10746176649</c:v>
                </c:pt>
                <c:pt idx="70">
                  <c:v>117149.07959668964</c:v>
                </c:pt>
                <c:pt idx="71">
                  <c:v>117584.20440677827</c:v>
                </c:pt>
                <c:pt idx="72">
                  <c:v>117719.33358915689</c:v>
                </c:pt>
                <c:pt idx="73">
                  <c:v>117862.17107420556</c:v>
                </c:pt>
                <c:pt idx="74">
                  <c:v>116741.88918450763</c:v>
                </c:pt>
                <c:pt idx="75">
                  <c:v>116705.15467561848</c:v>
                </c:pt>
                <c:pt idx="76">
                  <c:v>116916.91027416934</c:v>
                </c:pt>
                <c:pt idx="77">
                  <c:v>116883.42111448335</c:v>
                </c:pt>
                <c:pt idx="78">
                  <c:v>116828.09087069883</c:v>
                </c:pt>
                <c:pt idx="79">
                  <c:v>116850.98531735726</c:v>
                </c:pt>
                <c:pt idx="80">
                  <c:v>116850.98531735726</c:v>
                </c:pt>
                <c:pt idx="81">
                  <c:v>139829.86375550277</c:v>
                </c:pt>
                <c:pt idx="82">
                  <c:v>116817.14160516507</c:v>
                </c:pt>
                <c:pt idx="83">
                  <c:v>116853.72549235239</c:v>
                </c:pt>
                <c:pt idx="84">
                  <c:v>116887.69449924983</c:v>
                </c:pt>
                <c:pt idx="85">
                  <c:v>116643.72296292802</c:v>
                </c:pt>
                <c:pt idx="86">
                  <c:v>116589.48201620815</c:v>
                </c:pt>
                <c:pt idx="87">
                  <c:v>116431.5596871833</c:v>
                </c:pt>
                <c:pt idx="88">
                  <c:v>116422.12082233421</c:v>
                </c:pt>
                <c:pt idx="89">
                  <c:v>116320.47462321991</c:v>
                </c:pt>
                <c:pt idx="90">
                  <c:v>116259.1210237156</c:v>
                </c:pt>
                <c:pt idx="91">
                  <c:v>116125.64324779143</c:v>
                </c:pt>
                <c:pt idx="92">
                  <c:v>116087.94989966258</c:v>
                </c:pt>
                <c:pt idx="93">
                  <c:v>116274.93791076071</c:v>
                </c:pt>
                <c:pt idx="94">
                  <c:v>116320.93795424122</c:v>
                </c:pt>
                <c:pt idx="95">
                  <c:v>115940.85647689132</c:v>
                </c:pt>
                <c:pt idx="96">
                  <c:v>115823.71115152907</c:v>
                </c:pt>
                <c:pt idx="97">
                  <c:v>115643.23484191278</c:v>
                </c:pt>
                <c:pt idx="98">
                  <c:v>115610.7435541866</c:v>
                </c:pt>
                <c:pt idx="99">
                  <c:v>115800.04625108307</c:v>
                </c:pt>
                <c:pt idx="100">
                  <c:v>116296.45911130263</c:v>
                </c:pt>
                <c:pt idx="101">
                  <c:v>116217.74793526104</c:v>
                </c:pt>
                <c:pt idx="102">
                  <c:v>116320.67128486777</c:v>
                </c:pt>
                <c:pt idx="103">
                  <c:v>115883.17267096418</c:v>
                </c:pt>
                <c:pt idx="104">
                  <c:v>116347.80875915993</c:v>
                </c:pt>
                <c:pt idx="105">
                  <c:v>116681.55308127542</c:v>
                </c:pt>
                <c:pt idx="106">
                  <c:v>117404.77763327817</c:v>
                </c:pt>
                <c:pt idx="107">
                  <c:v>116721.88903926942</c:v>
                </c:pt>
                <c:pt idx="108">
                  <c:v>116721.61278520874</c:v>
                </c:pt>
                <c:pt idx="109">
                  <c:v>116813.4303110624</c:v>
                </c:pt>
                <c:pt idx="110">
                  <c:v>116792.76007174145</c:v>
                </c:pt>
                <c:pt idx="111">
                  <c:v>116761.02127789136</c:v>
                </c:pt>
                <c:pt idx="112">
                  <c:v>116869.63483544879</c:v>
                </c:pt>
                <c:pt idx="113">
                  <c:v>116869.63483544879</c:v>
                </c:pt>
                <c:pt idx="114">
                  <c:v>118993.24398095944</c:v>
                </c:pt>
                <c:pt idx="115">
                  <c:v>135946.22988540636</c:v>
                </c:pt>
                <c:pt idx="116">
                  <c:v>135946.22988540636</c:v>
                </c:pt>
                <c:pt idx="117">
                  <c:v>135946.22988540636</c:v>
                </c:pt>
                <c:pt idx="118">
                  <c:v>137767.45913914387</c:v>
                </c:pt>
                <c:pt idx="119">
                  <c:v>135633.89434542789</c:v>
                </c:pt>
                <c:pt idx="120">
                  <c:v>114854.07158262127</c:v>
                </c:pt>
                <c:pt idx="121">
                  <c:v>114782.02968395437</c:v>
                </c:pt>
                <c:pt idx="122">
                  <c:v>114672.41344869947</c:v>
                </c:pt>
                <c:pt idx="123">
                  <c:v>135946.22988540636</c:v>
                </c:pt>
                <c:pt idx="124">
                  <c:v>139447.09962833431</c:v>
                </c:pt>
                <c:pt idx="125">
                  <c:v>136490.51413909002</c:v>
                </c:pt>
                <c:pt idx="126">
                  <c:v>136739.63963890116</c:v>
                </c:pt>
                <c:pt idx="127">
                  <c:v>139681.25365415783</c:v>
                </c:pt>
                <c:pt idx="128">
                  <c:v>139757.56680925793</c:v>
                </c:pt>
                <c:pt idx="129">
                  <c:v>116909.00846427715</c:v>
                </c:pt>
                <c:pt idx="130">
                  <c:v>116946.2559831908</c:v>
                </c:pt>
                <c:pt idx="131">
                  <c:v>116966.70708833767</c:v>
                </c:pt>
                <c:pt idx="132">
                  <c:v>116729.18130035519</c:v>
                </c:pt>
                <c:pt idx="133">
                  <c:v>116533.36491922566</c:v>
                </c:pt>
                <c:pt idx="134">
                  <c:v>116593.15890877543</c:v>
                </c:pt>
                <c:pt idx="135">
                  <c:v>116074.08159690234</c:v>
                </c:pt>
                <c:pt idx="136">
                  <c:v>116113.31254616891</c:v>
                </c:pt>
                <c:pt idx="137">
                  <c:v>116237.78369029108</c:v>
                </c:pt>
                <c:pt idx="138">
                  <c:v>116061.62045224058</c:v>
                </c:pt>
                <c:pt idx="139">
                  <c:v>115807.46275620036</c:v>
                </c:pt>
                <c:pt idx="140">
                  <c:v>115189.35933774707</c:v>
                </c:pt>
                <c:pt idx="141">
                  <c:v>115201.38162076182</c:v>
                </c:pt>
                <c:pt idx="142">
                  <c:v>115365.9866769832</c:v>
                </c:pt>
                <c:pt idx="143">
                  <c:v>115173.03920282741</c:v>
                </c:pt>
                <c:pt idx="144">
                  <c:v>115036.81845307355</c:v>
                </c:pt>
                <c:pt idx="145">
                  <c:v>115324.03558157281</c:v>
                </c:pt>
                <c:pt idx="146">
                  <c:v>115585.68290444621</c:v>
                </c:pt>
                <c:pt idx="147">
                  <c:v>115822.22714501622</c:v>
                </c:pt>
                <c:pt idx="148">
                  <c:v>116043.2580128816</c:v>
                </c:pt>
                <c:pt idx="149">
                  <c:v>116045.96265076779</c:v>
                </c:pt>
                <c:pt idx="150">
                  <c:v>116405.60897516542</c:v>
                </c:pt>
                <c:pt idx="151">
                  <c:v>116200.72965284843</c:v>
                </c:pt>
                <c:pt idx="152">
                  <c:v>116815.69835926739</c:v>
                </c:pt>
                <c:pt idx="153">
                  <c:v>117362.99580712678</c:v>
                </c:pt>
                <c:pt idx="154">
                  <c:v>116636.75575647419</c:v>
                </c:pt>
                <c:pt idx="155">
                  <c:v>116595.50298371942</c:v>
                </c:pt>
                <c:pt idx="156">
                  <c:v>116602.37077115805</c:v>
                </c:pt>
                <c:pt idx="157">
                  <c:v>116488.6946181118</c:v>
                </c:pt>
                <c:pt idx="158">
                  <c:v>116434.73118365071</c:v>
                </c:pt>
                <c:pt idx="159">
                  <c:v>116438.53409910036</c:v>
                </c:pt>
                <c:pt idx="160">
                  <c:v>116438.53409910036</c:v>
                </c:pt>
                <c:pt idx="161">
                  <c:v>135821.25534925508</c:v>
                </c:pt>
                <c:pt idx="162">
                  <c:v>116467.68649001853</c:v>
                </c:pt>
                <c:pt idx="163">
                  <c:v>116465.39102752454</c:v>
                </c:pt>
                <c:pt idx="164">
                  <c:v>116389.74444132503</c:v>
                </c:pt>
                <c:pt idx="165">
                  <c:v>116450.26076166457</c:v>
                </c:pt>
                <c:pt idx="166">
                  <c:v>116060.16372963956</c:v>
                </c:pt>
                <c:pt idx="167">
                  <c:v>116139.92687358175</c:v>
                </c:pt>
                <c:pt idx="168">
                  <c:v>116212.65956124658</c:v>
                </c:pt>
                <c:pt idx="169">
                  <c:v>116058.56332408095</c:v>
                </c:pt>
                <c:pt idx="170">
                  <c:v>116123.73042770426</c:v>
                </c:pt>
                <c:pt idx="171">
                  <c:v>115981.54746045277</c:v>
                </c:pt>
                <c:pt idx="172">
                  <c:v>116143.23770905656</c:v>
                </c:pt>
                <c:pt idx="173">
                  <c:v>116139.83800488796</c:v>
                </c:pt>
                <c:pt idx="174">
                  <c:v>116101.99036183307</c:v>
                </c:pt>
                <c:pt idx="175">
                  <c:v>116009.42702678697</c:v>
                </c:pt>
                <c:pt idx="176">
                  <c:v>115455.58377666006</c:v>
                </c:pt>
                <c:pt idx="177">
                  <c:v>115408.40800057228</c:v>
                </c:pt>
                <c:pt idx="178">
                  <c:v>115493.91223138935</c:v>
                </c:pt>
                <c:pt idx="179">
                  <c:v>116031.12578267441</c:v>
                </c:pt>
                <c:pt idx="180">
                  <c:v>116144.73752734192</c:v>
                </c:pt>
                <c:pt idx="181">
                  <c:v>116495.35695874233</c:v>
                </c:pt>
                <c:pt idx="182">
                  <c:v>116548.12124248008</c:v>
                </c:pt>
                <c:pt idx="183">
                  <c:v>116410.68296183956</c:v>
                </c:pt>
                <c:pt idx="184">
                  <c:v>116517.78347244099</c:v>
                </c:pt>
                <c:pt idx="185">
                  <c:v>117280.80944284887</c:v>
                </c:pt>
                <c:pt idx="186">
                  <c:v>117597.66697051816</c:v>
                </c:pt>
                <c:pt idx="187">
                  <c:v>116846.57295461437</c:v>
                </c:pt>
                <c:pt idx="188">
                  <c:v>116846.57295461437</c:v>
                </c:pt>
                <c:pt idx="189">
                  <c:v>116591.93814950473</c:v>
                </c:pt>
                <c:pt idx="190">
                  <c:v>116591.93814950473</c:v>
                </c:pt>
                <c:pt idx="191">
                  <c:v>116509.09393728935</c:v>
                </c:pt>
                <c:pt idx="192">
                  <c:v>116509.09393728935</c:v>
                </c:pt>
                <c:pt idx="193">
                  <c:v>116541.36038534183</c:v>
                </c:pt>
                <c:pt idx="194">
                  <c:v>116541.36038534183</c:v>
                </c:pt>
                <c:pt idx="195">
                  <c:v>116605.91721711535</c:v>
                </c:pt>
                <c:pt idx="196">
                  <c:v>116605.91721711535</c:v>
                </c:pt>
                <c:pt idx="197">
                  <c:v>116327.07024107379</c:v>
                </c:pt>
                <c:pt idx="198">
                  <c:v>116327.07024107379</c:v>
                </c:pt>
                <c:pt idx="199">
                  <c:v>135922.61764062173</c:v>
                </c:pt>
                <c:pt idx="200">
                  <c:v>116380.99762982792</c:v>
                </c:pt>
                <c:pt idx="201">
                  <c:v>116380.99762982792</c:v>
                </c:pt>
                <c:pt idx="202">
                  <c:v>116493.0046215367</c:v>
                </c:pt>
                <c:pt idx="203">
                  <c:v>116493.0046215367</c:v>
                </c:pt>
                <c:pt idx="204">
                  <c:v>116346.41603596474</c:v>
                </c:pt>
                <c:pt idx="205">
                  <c:v>116346.41603596474</c:v>
                </c:pt>
                <c:pt idx="206">
                  <c:v>116367.11666028094</c:v>
                </c:pt>
                <c:pt idx="207">
                  <c:v>116367.11666028094</c:v>
                </c:pt>
                <c:pt idx="208">
                  <c:v>116148.68772231077</c:v>
                </c:pt>
                <c:pt idx="209">
                  <c:v>116148.68772231077</c:v>
                </c:pt>
                <c:pt idx="210">
                  <c:v>116118.28888717295</c:v>
                </c:pt>
                <c:pt idx="211">
                  <c:v>116118.28888717295</c:v>
                </c:pt>
                <c:pt idx="212">
                  <c:v>116072.76803415906</c:v>
                </c:pt>
                <c:pt idx="213">
                  <c:v>116072.76803415906</c:v>
                </c:pt>
                <c:pt idx="214">
                  <c:v>116115.9968581272</c:v>
                </c:pt>
                <c:pt idx="215">
                  <c:v>116115.9968581272</c:v>
                </c:pt>
                <c:pt idx="216">
                  <c:v>116070.85301780692</c:v>
                </c:pt>
                <c:pt idx="217">
                  <c:v>116070.85301780692</c:v>
                </c:pt>
                <c:pt idx="218">
                  <c:v>115985.32543690252</c:v>
                </c:pt>
                <c:pt idx="219">
                  <c:v>115985.32543690252</c:v>
                </c:pt>
                <c:pt idx="220">
                  <c:v>116179.45793777947</c:v>
                </c:pt>
                <c:pt idx="221">
                  <c:v>116179.45793777947</c:v>
                </c:pt>
                <c:pt idx="222">
                  <c:v>116247.92454756338</c:v>
                </c:pt>
                <c:pt idx="223">
                  <c:v>116247.92454756338</c:v>
                </c:pt>
                <c:pt idx="224">
                  <c:v>116127.25943424397</c:v>
                </c:pt>
                <c:pt idx="225">
                  <c:v>116127.25943424397</c:v>
                </c:pt>
                <c:pt idx="226">
                  <c:v>115964.88671878076</c:v>
                </c:pt>
                <c:pt idx="227">
                  <c:v>115964.88671878076</c:v>
                </c:pt>
                <c:pt idx="228">
                  <c:v>115521.61697580194</c:v>
                </c:pt>
                <c:pt idx="229">
                  <c:v>115521.61697580194</c:v>
                </c:pt>
                <c:pt idx="230">
                  <c:v>115395.03080489098</c:v>
                </c:pt>
                <c:pt idx="231">
                  <c:v>115395.03080489098</c:v>
                </c:pt>
                <c:pt idx="232">
                  <c:v>115509.12360095052</c:v>
                </c:pt>
                <c:pt idx="233">
                  <c:v>115509.12360095052</c:v>
                </c:pt>
                <c:pt idx="234">
                  <c:v>116008.63642724474</c:v>
                </c:pt>
                <c:pt idx="235">
                  <c:v>116008.63642724474</c:v>
                </c:pt>
                <c:pt idx="236">
                  <c:v>116183.88298951101</c:v>
                </c:pt>
                <c:pt idx="237">
                  <c:v>116183.88298951101</c:v>
                </c:pt>
                <c:pt idx="238">
                  <c:v>116478.25598005351</c:v>
                </c:pt>
                <c:pt idx="239">
                  <c:v>116478.25598005351</c:v>
                </c:pt>
                <c:pt idx="240">
                  <c:v>116604.21189606673</c:v>
                </c:pt>
                <c:pt idx="241">
                  <c:v>116604.21189606673</c:v>
                </c:pt>
                <c:pt idx="242">
                  <c:v>116364.18802139349</c:v>
                </c:pt>
                <c:pt idx="243">
                  <c:v>116364.18802139349</c:v>
                </c:pt>
                <c:pt idx="244">
                  <c:v>116569.56868847006</c:v>
                </c:pt>
                <c:pt idx="245">
                  <c:v>116569.56868847006</c:v>
                </c:pt>
                <c:pt idx="246">
                  <c:v>117288.31790160027</c:v>
                </c:pt>
                <c:pt idx="247">
                  <c:v>117288.31790160027</c:v>
                </c:pt>
                <c:pt idx="248">
                  <c:v>117541.23452926587</c:v>
                </c:pt>
                <c:pt idx="249">
                  <c:v>117541.23452926587</c:v>
                </c:pt>
                <c:pt idx="250">
                  <c:v>116765.28668892218</c:v>
                </c:pt>
                <c:pt idx="251">
                  <c:v>116740.69326591294</c:v>
                </c:pt>
                <c:pt idx="252">
                  <c:v>116767.35037830983</c:v>
                </c:pt>
                <c:pt idx="253">
                  <c:v>116858.65565945025</c:v>
                </c:pt>
                <c:pt idx="254">
                  <c:v>116809.34227185724</c:v>
                </c:pt>
                <c:pt idx="255">
                  <c:v>116848.57147873375</c:v>
                </c:pt>
                <c:pt idx="256">
                  <c:v>116952.41393680112</c:v>
                </c:pt>
                <c:pt idx="257">
                  <c:v>116927.15492288381</c:v>
                </c:pt>
                <c:pt idx="258">
                  <c:v>116901.53653750612</c:v>
                </c:pt>
                <c:pt idx="259">
                  <c:v>116667.52772098778</c:v>
                </c:pt>
                <c:pt idx="260">
                  <c:v>116435.25162869999</c:v>
                </c:pt>
                <c:pt idx="261">
                  <c:v>116369.4088700063</c:v>
                </c:pt>
                <c:pt idx="262">
                  <c:v>116341.33961155635</c:v>
                </c:pt>
                <c:pt idx="263">
                  <c:v>116145.11610349611</c:v>
                </c:pt>
                <c:pt idx="264">
                  <c:v>116203.14743642617</c:v>
                </c:pt>
                <c:pt idx="265">
                  <c:v>116046.8147617238</c:v>
                </c:pt>
                <c:pt idx="266">
                  <c:v>115817.13568610567</c:v>
                </c:pt>
                <c:pt idx="267">
                  <c:v>115814.38525151492</c:v>
                </c:pt>
                <c:pt idx="268">
                  <c:v>115387.6985322946</c:v>
                </c:pt>
                <c:pt idx="269">
                  <c:v>115557.77551907346</c:v>
                </c:pt>
                <c:pt idx="270">
                  <c:v>115279.07779037251</c:v>
                </c:pt>
                <c:pt idx="271">
                  <c:v>115197.67006593096</c:v>
                </c:pt>
                <c:pt idx="272">
                  <c:v>115501.68422965168</c:v>
                </c:pt>
                <c:pt idx="273">
                  <c:v>115492.7474655945</c:v>
                </c:pt>
                <c:pt idx="274">
                  <c:v>115905.17788659294</c:v>
                </c:pt>
                <c:pt idx="275">
                  <c:v>116124.65021567151</c:v>
                </c:pt>
                <c:pt idx="276">
                  <c:v>116291.90899948236</c:v>
                </c:pt>
                <c:pt idx="277">
                  <c:v>116421.75103709337</c:v>
                </c:pt>
                <c:pt idx="278">
                  <c:v>116530.91551180472</c:v>
                </c:pt>
                <c:pt idx="279">
                  <c:v>117086.36643832795</c:v>
                </c:pt>
                <c:pt idx="280">
                  <c:v>117525.16861225513</c:v>
                </c:pt>
                <c:pt idx="281">
                  <c:v>116920.20045930601</c:v>
                </c:pt>
                <c:pt idx="282">
                  <c:v>116240.0163148393</c:v>
                </c:pt>
                <c:pt idx="283">
                  <c:v>136465.30040467888</c:v>
                </c:pt>
                <c:pt idx="284">
                  <c:v>116283.01622692191</c:v>
                </c:pt>
                <c:pt idx="285">
                  <c:v>136337.92478269938</c:v>
                </c:pt>
                <c:pt idx="286">
                  <c:v>116471.29320896504</c:v>
                </c:pt>
                <c:pt idx="287">
                  <c:v>136193.95840878549</c:v>
                </c:pt>
                <c:pt idx="288">
                  <c:v>116305.02353328289</c:v>
                </c:pt>
                <c:pt idx="289">
                  <c:v>136166.61306018187</c:v>
                </c:pt>
                <c:pt idx="290">
                  <c:v>116492.35840093464</c:v>
                </c:pt>
                <c:pt idx="291">
                  <c:v>136305.03258640142</c:v>
                </c:pt>
                <c:pt idx="292">
                  <c:v>116423.41421444746</c:v>
                </c:pt>
                <c:pt idx="293">
                  <c:v>136150.13743394575</c:v>
                </c:pt>
                <c:pt idx="294">
                  <c:v>117532.81917271965</c:v>
                </c:pt>
                <c:pt idx="295">
                  <c:v>116851.22200463209</c:v>
                </c:pt>
                <c:pt idx="296">
                  <c:v>117558.25045428677</c:v>
                </c:pt>
                <c:pt idx="297">
                  <c:v>116938.15799363922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7-4D6A-B59B-25FEC2D50821}"/>
            </c:ext>
          </c:extLst>
        </c:ser>
        <c:ser>
          <c:idx val="2"/>
          <c:order val="2"/>
          <c:tx>
            <c:strRef>
              <c:f>agent_costs_16_repr_days!$V$1</c:f>
              <c:strCache>
                <c:ptCount val="1"/>
                <c:pt idx="0">
                  <c:v>RES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agent_costs_16_repr_days!$V$2:$V$458</c:f>
              <c:numCache>
                <c:formatCode>General</c:formatCode>
                <c:ptCount val="298"/>
                <c:pt idx="0">
                  <c:v>4874969.8936174996</c:v>
                </c:pt>
                <c:pt idx="1">
                  <c:v>4880726.6317302249</c:v>
                </c:pt>
                <c:pt idx="2">
                  <c:v>4891797.0227777697</c:v>
                </c:pt>
                <c:pt idx="3">
                  <c:v>4884530.7012184225</c:v>
                </c:pt>
                <c:pt idx="4">
                  <c:v>4885019.5558238365</c:v>
                </c:pt>
                <c:pt idx="5">
                  <c:v>4880816.5270966338</c:v>
                </c:pt>
                <c:pt idx="6">
                  <c:v>4879028.4157604687</c:v>
                </c:pt>
                <c:pt idx="7">
                  <c:v>4875529.2751207352</c:v>
                </c:pt>
                <c:pt idx="8">
                  <c:v>4871695.4246177115</c:v>
                </c:pt>
                <c:pt idx="9">
                  <c:v>4868150.0352640506</c:v>
                </c:pt>
                <c:pt idx="10">
                  <c:v>4866614.8174787462</c:v>
                </c:pt>
                <c:pt idx="11">
                  <c:v>4864620.3387198485</c:v>
                </c:pt>
                <c:pt idx="12">
                  <c:v>4864315.1806240659</c:v>
                </c:pt>
                <c:pt idx="13">
                  <c:v>4863697.3890372775</c:v>
                </c:pt>
                <c:pt idx="14">
                  <c:v>4863467.9269836666</c:v>
                </c:pt>
                <c:pt idx="15">
                  <c:v>4863467.9269836666</c:v>
                </c:pt>
                <c:pt idx="16">
                  <c:v>4874781.5939433109</c:v>
                </c:pt>
                <c:pt idx="17">
                  <c:v>4874781.5939433109</c:v>
                </c:pt>
                <c:pt idx="18">
                  <c:v>4874781.5939433109</c:v>
                </c:pt>
                <c:pt idx="19">
                  <c:v>4697657.1479713302</c:v>
                </c:pt>
                <c:pt idx="20">
                  <c:v>4697657.1479713302</c:v>
                </c:pt>
                <c:pt idx="21">
                  <c:v>4863387.554835327</c:v>
                </c:pt>
                <c:pt idx="22">
                  <c:v>4867750.6548970854</c:v>
                </c:pt>
                <c:pt idx="23">
                  <c:v>4868164.4386639195</c:v>
                </c:pt>
                <c:pt idx="24">
                  <c:v>4868217.8948185984</c:v>
                </c:pt>
                <c:pt idx="25">
                  <c:v>4877588.8590937639</c:v>
                </c:pt>
                <c:pt idx="26">
                  <c:v>4867983.1526361415</c:v>
                </c:pt>
                <c:pt idx="27">
                  <c:v>4867750.6548970854</c:v>
                </c:pt>
                <c:pt idx="28">
                  <c:v>4870693.7354776096</c:v>
                </c:pt>
                <c:pt idx="29">
                  <c:v>4867750.6548970854</c:v>
                </c:pt>
                <c:pt idx="30">
                  <c:v>4868820.1574651916</c:v>
                </c:pt>
                <c:pt idx="31">
                  <c:v>4867750.6548970854</c:v>
                </c:pt>
                <c:pt idx="32">
                  <c:v>4868604.5480079139</c:v>
                </c:pt>
                <c:pt idx="33">
                  <c:v>4867861.1583459638</c:v>
                </c:pt>
                <c:pt idx="34">
                  <c:v>4874723.5503293825</c:v>
                </c:pt>
                <c:pt idx="35">
                  <c:v>4874784.0505069029</c:v>
                </c:pt>
                <c:pt idx="36">
                  <c:v>4875317.6178347189</c:v>
                </c:pt>
                <c:pt idx="37">
                  <c:v>4875452.68605565</c:v>
                </c:pt>
                <c:pt idx="38">
                  <c:v>4876106.3027218105</c:v>
                </c:pt>
                <c:pt idx="39">
                  <c:v>4876294.4872696036</c:v>
                </c:pt>
                <c:pt idx="40">
                  <c:v>4876857.2103267182</c:v>
                </c:pt>
                <c:pt idx="41">
                  <c:v>4877186.6680623898</c:v>
                </c:pt>
                <c:pt idx="42">
                  <c:v>4877186.6680623898</c:v>
                </c:pt>
                <c:pt idx="43">
                  <c:v>4697352.5156077789</c:v>
                </c:pt>
                <c:pt idx="44">
                  <c:v>4878198.7501920611</c:v>
                </c:pt>
                <c:pt idx="45">
                  <c:v>4878546.6117571667</c:v>
                </c:pt>
                <c:pt idx="46">
                  <c:v>4878969.9157789908</c:v>
                </c:pt>
                <c:pt idx="47">
                  <c:v>4879587.6666237898</c:v>
                </c:pt>
                <c:pt idx="48">
                  <c:v>4879693.5507483082</c:v>
                </c:pt>
                <c:pt idx="49">
                  <c:v>4880492.8285138821</c:v>
                </c:pt>
                <c:pt idx="50">
                  <c:v>4881975.5705954796</c:v>
                </c:pt>
                <c:pt idx="51">
                  <c:v>4883062.1625110069</c:v>
                </c:pt>
                <c:pt idx="52">
                  <c:v>4884738.3166847592</c:v>
                </c:pt>
                <c:pt idx="53">
                  <c:v>4884379.674743522</c:v>
                </c:pt>
                <c:pt idx="54">
                  <c:v>4885816.4410101809</c:v>
                </c:pt>
                <c:pt idx="55">
                  <c:v>4887134.2002626033</c:v>
                </c:pt>
                <c:pt idx="56">
                  <c:v>4888384.8051005388</c:v>
                </c:pt>
                <c:pt idx="57">
                  <c:v>4890009.5844405424</c:v>
                </c:pt>
                <c:pt idx="58">
                  <c:v>4890009.5844405424</c:v>
                </c:pt>
                <c:pt idx="59">
                  <c:v>4891807.4686683929</c:v>
                </c:pt>
                <c:pt idx="60">
                  <c:v>4894166.1048467718</c:v>
                </c:pt>
                <c:pt idx="61">
                  <c:v>4894437.4184770063</c:v>
                </c:pt>
                <c:pt idx="62">
                  <c:v>4894393.7930307025</c:v>
                </c:pt>
                <c:pt idx="63">
                  <c:v>4894239.3360507572</c:v>
                </c:pt>
                <c:pt idx="64">
                  <c:v>4894294.2554532671</c:v>
                </c:pt>
                <c:pt idx="65">
                  <c:v>4895158.5933159012</c:v>
                </c:pt>
                <c:pt idx="66">
                  <c:v>4895525.1992008258</c:v>
                </c:pt>
                <c:pt idx="67">
                  <c:v>4895621.175661373</c:v>
                </c:pt>
                <c:pt idx="68">
                  <c:v>4897379.1451197239</c:v>
                </c:pt>
                <c:pt idx="69">
                  <c:v>4899447.0831503002</c:v>
                </c:pt>
                <c:pt idx="70">
                  <c:v>4900137.9047002271</c:v>
                </c:pt>
                <c:pt idx="71">
                  <c:v>4900601.0872974172</c:v>
                </c:pt>
                <c:pt idx="72">
                  <c:v>4901304.0966661023</c:v>
                </c:pt>
                <c:pt idx="73">
                  <c:v>4902187.0037772711</c:v>
                </c:pt>
                <c:pt idx="74">
                  <c:v>4874451.0123208482</c:v>
                </c:pt>
                <c:pt idx="75">
                  <c:v>4874328.5858071819</c:v>
                </c:pt>
                <c:pt idx="76">
                  <c:v>4874795.5929666897</c:v>
                </c:pt>
                <c:pt idx="77">
                  <c:v>4875455.6906232163</c:v>
                </c:pt>
                <c:pt idx="78">
                  <c:v>4876015.6856908174</c:v>
                </c:pt>
                <c:pt idx="79">
                  <c:v>4877081.3574396595</c:v>
                </c:pt>
                <c:pt idx="80">
                  <c:v>4877081.3574396595</c:v>
                </c:pt>
                <c:pt idx="81">
                  <c:v>4704294.4742394676</c:v>
                </c:pt>
                <c:pt idx="82">
                  <c:v>4878228.9989218917</c:v>
                </c:pt>
                <c:pt idx="83">
                  <c:v>4878948.9351135278</c:v>
                </c:pt>
                <c:pt idx="84">
                  <c:v>4880145.8060795953</c:v>
                </c:pt>
                <c:pt idx="85">
                  <c:v>4881914.5896584187</c:v>
                </c:pt>
                <c:pt idx="86">
                  <c:v>4883324.9994307272</c:v>
                </c:pt>
                <c:pt idx="87">
                  <c:v>4885729.648895666</c:v>
                </c:pt>
                <c:pt idx="88">
                  <c:v>4887603.4673456298</c:v>
                </c:pt>
                <c:pt idx="89">
                  <c:v>4890615.207800257</c:v>
                </c:pt>
                <c:pt idx="90">
                  <c:v>4892846.4972280934</c:v>
                </c:pt>
                <c:pt idx="91">
                  <c:v>4893898.3004892468</c:v>
                </c:pt>
                <c:pt idx="92">
                  <c:v>4895919.6456907317</c:v>
                </c:pt>
                <c:pt idx="93">
                  <c:v>4897632.4814817449</c:v>
                </c:pt>
                <c:pt idx="94">
                  <c:v>4899871.758959082</c:v>
                </c:pt>
                <c:pt idx="95">
                  <c:v>4902861.3833575575</c:v>
                </c:pt>
                <c:pt idx="96">
                  <c:v>4904854.8548071291</c:v>
                </c:pt>
                <c:pt idx="97">
                  <c:v>4908479.675654863</c:v>
                </c:pt>
                <c:pt idx="98">
                  <c:v>4914110.0396448597</c:v>
                </c:pt>
                <c:pt idx="99">
                  <c:v>4917848.2461558059</c:v>
                </c:pt>
                <c:pt idx="100">
                  <c:v>4921364.7605558522</c:v>
                </c:pt>
                <c:pt idx="101">
                  <c:v>4925064.6129918983</c:v>
                </c:pt>
                <c:pt idx="102">
                  <c:v>4929678.1936680125</c:v>
                </c:pt>
                <c:pt idx="103">
                  <c:v>4933733.0033067148</c:v>
                </c:pt>
                <c:pt idx="104">
                  <c:v>4938322.0369758401</c:v>
                </c:pt>
                <c:pt idx="105">
                  <c:v>4943295.1021978948</c:v>
                </c:pt>
                <c:pt idx="106">
                  <c:v>4950419.4867379945</c:v>
                </c:pt>
                <c:pt idx="107">
                  <c:v>4875333.3941423371</c:v>
                </c:pt>
                <c:pt idx="108">
                  <c:v>4876040.3066298757</c:v>
                </c:pt>
                <c:pt idx="109">
                  <c:v>4875906.5787562896</c:v>
                </c:pt>
                <c:pt idx="110">
                  <c:v>4876734.9885776136</c:v>
                </c:pt>
                <c:pt idx="111">
                  <c:v>4877278.6224306589</c:v>
                </c:pt>
                <c:pt idx="112">
                  <c:v>4878286.0055851256</c:v>
                </c:pt>
                <c:pt idx="113">
                  <c:v>4878286.0055851256</c:v>
                </c:pt>
                <c:pt idx="114">
                  <c:v>4872408.2149196062</c:v>
                </c:pt>
                <c:pt idx="115">
                  <c:v>4699445.2153270198</c:v>
                </c:pt>
                <c:pt idx="116">
                  <c:v>4699445.2153270198</c:v>
                </c:pt>
                <c:pt idx="117">
                  <c:v>4699445.2153270198</c:v>
                </c:pt>
                <c:pt idx="118">
                  <c:v>4708187.5952506801</c:v>
                </c:pt>
                <c:pt idx="119">
                  <c:v>4699724.7386751603</c:v>
                </c:pt>
                <c:pt idx="120">
                  <c:v>4892235.1585613471</c:v>
                </c:pt>
                <c:pt idx="121">
                  <c:v>4893992.4320944957</c:v>
                </c:pt>
                <c:pt idx="122">
                  <c:v>4890050.7199423863</c:v>
                </c:pt>
                <c:pt idx="123">
                  <c:v>4699445.2153270198</c:v>
                </c:pt>
                <c:pt idx="124">
                  <c:v>4708901.4035294577</c:v>
                </c:pt>
                <c:pt idx="125">
                  <c:v>4694851.56927926</c:v>
                </c:pt>
                <c:pt idx="126">
                  <c:v>4694613.7424517833</c:v>
                </c:pt>
                <c:pt idx="127">
                  <c:v>4707513.1197136072</c:v>
                </c:pt>
                <c:pt idx="128">
                  <c:v>4708361.9701694427</c:v>
                </c:pt>
                <c:pt idx="129">
                  <c:v>4878735.9343999336</c:v>
                </c:pt>
                <c:pt idx="130">
                  <c:v>4879021.9740328696</c:v>
                </c:pt>
                <c:pt idx="131">
                  <c:v>4880232.7791242413</c:v>
                </c:pt>
                <c:pt idx="132">
                  <c:v>4882671.0759561192</c:v>
                </c:pt>
                <c:pt idx="133">
                  <c:v>4884670.500996382</c:v>
                </c:pt>
                <c:pt idx="134">
                  <c:v>4886493.8435274791</c:v>
                </c:pt>
                <c:pt idx="135">
                  <c:v>4888896.8255317425</c:v>
                </c:pt>
                <c:pt idx="136">
                  <c:v>4890551.8553036358</c:v>
                </c:pt>
                <c:pt idx="137">
                  <c:v>4892878.2751065409</c:v>
                </c:pt>
                <c:pt idx="138">
                  <c:v>4893345.2527509816</c:v>
                </c:pt>
                <c:pt idx="139">
                  <c:v>4894376.0328884786</c:v>
                </c:pt>
                <c:pt idx="140">
                  <c:v>4897610.3646476148</c:v>
                </c:pt>
                <c:pt idx="141">
                  <c:v>4898374.6645322554</c:v>
                </c:pt>
                <c:pt idx="142">
                  <c:v>4902019.8691660892</c:v>
                </c:pt>
                <c:pt idx="143">
                  <c:v>4906744.9828165472</c:v>
                </c:pt>
                <c:pt idx="144">
                  <c:v>4910856.6042995192</c:v>
                </c:pt>
                <c:pt idx="145">
                  <c:v>4913564.2369731739</c:v>
                </c:pt>
                <c:pt idx="146">
                  <c:v>4916276.0326347509</c:v>
                </c:pt>
                <c:pt idx="147">
                  <c:v>4918974.1347119668</c:v>
                </c:pt>
                <c:pt idx="148">
                  <c:v>4922278.7268799143</c:v>
                </c:pt>
                <c:pt idx="149">
                  <c:v>4925381.0467135347</c:v>
                </c:pt>
                <c:pt idx="150">
                  <c:v>4930354.3110262193</c:v>
                </c:pt>
                <c:pt idx="151">
                  <c:v>4935776.1863168832</c:v>
                </c:pt>
                <c:pt idx="152">
                  <c:v>4941332.1684937393</c:v>
                </c:pt>
                <c:pt idx="153">
                  <c:v>4947779.822458717</c:v>
                </c:pt>
                <c:pt idx="154">
                  <c:v>4874676.3912072685</c:v>
                </c:pt>
                <c:pt idx="155">
                  <c:v>4874666.6895996435</c:v>
                </c:pt>
                <c:pt idx="156">
                  <c:v>4874830.3717903849</c:v>
                </c:pt>
                <c:pt idx="157">
                  <c:v>4875728.3547256235</c:v>
                </c:pt>
                <c:pt idx="158">
                  <c:v>4876572.4451060994</c:v>
                </c:pt>
                <c:pt idx="159">
                  <c:v>4877298.1529962886</c:v>
                </c:pt>
                <c:pt idx="160">
                  <c:v>4877298.1529962886</c:v>
                </c:pt>
                <c:pt idx="161">
                  <c:v>4693423.6231542751</c:v>
                </c:pt>
                <c:pt idx="162">
                  <c:v>4878811.7541369488</c:v>
                </c:pt>
                <c:pt idx="163">
                  <c:v>4880292.4316162737</c:v>
                </c:pt>
                <c:pt idx="164">
                  <c:v>4881071.9312053202</c:v>
                </c:pt>
                <c:pt idx="165">
                  <c:v>4882501.3344912808</c:v>
                </c:pt>
                <c:pt idx="166">
                  <c:v>4883698.7697900552</c:v>
                </c:pt>
                <c:pt idx="167">
                  <c:v>4886132.7466732105</c:v>
                </c:pt>
                <c:pt idx="168">
                  <c:v>4889806.8224120792</c:v>
                </c:pt>
                <c:pt idx="169">
                  <c:v>4893012.245088568</c:v>
                </c:pt>
                <c:pt idx="170">
                  <c:v>4894200.8129920308</c:v>
                </c:pt>
                <c:pt idx="171">
                  <c:v>4895477.2807781473</c:v>
                </c:pt>
                <c:pt idx="172">
                  <c:v>4896894.6462405035</c:v>
                </c:pt>
                <c:pt idx="173">
                  <c:v>4898875.8374002613</c:v>
                </c:pt>
                <c:pt idx="174">
                  <c:v>4901535.1396296723</c:v>
                </c:pt>
                <c:pt idx="175">
                  <c:v>4904654.838656703</c:v>
                </c:pt>
                <c:pt idx="176">
                  <c:v>4907592.8465567091</c:v>
                </c:pt>
                <c:pt idx="177">
                  <c:v>4910755.9974663258</c:v>
                </c:pt>
                <c:pt idx="178">
                  <c:v>4915744.1007999275</c:v>
                </c:pt>
                <c:pt idx="179">
                  <c:v>4919388.665757942</c:v>
                </c:pt>
                <c:pt idx="180">
                  <c:v>4922974.3492569542</c:v>
                </c:pt>
                <c:pt idx="181">
                  <c:v>4925029.1807732582</c:v>
                </c:pt>
                <c:pt idx="182">
                  <c:v>4927823.0550245792</c:v>
                </c:pt>
                <c:pt idx="183">
                  <c:v>4932081.5301774982</c:v>
                </c:pt>
                <c:pt idx="184">
                  <c:v>4936731.2667271905</c:v>
                </c:pt>
                <c:pt idx="185">
                  <c:v>4941167.1904987711</c:v>
                </c:pt>
                <c:pt idx="186">
                  <c:v>4948210.4231036147</c:v>
                </c:pt>
                <c:pt idx="187">
                  <c:v>4874084.4687376022</c:v>
                </c:pt>
                <c:pt idx="188">
                  <c:v>4874084.4687376022</c:v>
                </c:pt>
                <c:pt idx="189">
                  <c:v>4874744.4851034125</c:v>
                </c:pt>
                <c:pt idx="190">
                  <c:v>4874744.4851034125</c:v>
                </c:pt>
                <c:pt idx="191">
                  <c:v>4874678.5942041893</c:v>
                </c:pt>
                <c:pt idx="192">
                  <c:v>4874678.5942041893</c:v>
                </c:pt>
                <c:pt idx="193">
                  <c:v>4875409.1062698318</c:v>
                </c:pt>
                <c:pt idx="194">
                  <c:v>4875409.1062698318</c:v>
                </c:pt>
                <c:pt idx="195">
                  <c:v>4876270.644367246</c:v>
                </c:pt>
                <c:pt idx="196">
                  <c:v>4876270.644367246</c:v>
                </c:pt>
                <c:pt idx="197">
                  <c:v>4877130.6773933927</c:v>
                </c:pt>
                <c:pt idx="198">
                  <c:v>4877130.6773933927</c:v>
                </c:pt>
                <c:pt idx="199">
                  <c:v>4692118.7631765492</c:v>
                </c:pt>
                <c:pt idx="200">
                  <c:v>4878779.8559607863</c:v>
                </c:pt>
                <c:pt idx="201">
                  <c:v>4878779.8559607863</c:v>
                </c:pt>
                <c:pt idx="202">
                  <c:v>4879198.9757145373</c:v>
                </c:pt>
                <c:pt idx="203">
                  <c:v>4879198.9757145373</c:v>
                </c:pt>
                <c:pt idx="204">
                  <c:v>4881070.5300903264</c:v>
                </c:pt>
                <c:pt idx="205">
                  <c:v>4881070.5300903264</c:v>
                </c:pt>
                <c:pt idx="206">
                  <c:v>4882176.1438621907</c:v>
                </c:pt>
                <c:pt idx="207">
                  <c:v>4882176.1438621907</c:v>
                </c:pt>
                <c:pt idx="208">
                  <c:v>4883688.482502304</c:v>
                </c:pt>
                <c:pt idx="209">
                  <c:v>4883688.482502304</c:v>
                </c:pt>
                <c:pt idx="210">
                  <c:v>4886035.4897028329</c:v>
                </c:pt>
                <c:pt idx="211">
                  <c:v>4886035.4897028329</c:v>
                </c:pt>
                <c:pt idx="212">
                  <c:v>4889742.4396950928</c:v>
                </c:pt>
                <c:pt idx="213">
                  <c:v>4889742.4396950928</c:v>
                </c:pt>
                <c:pt idx="214">
                  <c:v>4893026.125641346</c:v>
                </c:pt>
                <c:pt idx="215">
                  <c:v>4893026.125641346</c:v>
                </c:pt>
                <c:pt idx="216">
                  <c:v>4894350.9498454416</c:v>
                </c:pt>
                <c:pt idx="217">
                  <c:v>4894350.9498454416</c:v>
                </c:pt>
                <c:pt idx="218">
                  <c:v>4895671.1679411605</c:v>
                </c:pt>
                <c:pt idx="219">
                  <c:v>4895671.1679411605</c:v>
                </c:pt>
                <c:pt idx="220">
                  <c:v>4896846.5787468795</c:v>
                </c:pt>
                <c:pt idx="221">
                  <c:v>4896846.5787468795</c:v>
                </c:pt>
                <c:pt idx="222">
                  <c:v>4898923.2353915498</c:v>
                </c:pt>
                <c:pt idx="223">
                  <c:v>4898923.2353915498</c:v>
                </c:pt>
                <c:pt idx="224">
                  <c:v>4901599.0437938105</c:v>
                </c:pt>
                <c:pt idx="225">
                  <c:v>4901599.0437938105</c:v>
                </c:pt>
                <c:pt idx="226">
                  <c:v>4904328.9443381028</c:v>
                </c:pt>
                <c:pt idx="227">
                  <c:v>4904328.9443381028</c:v>
                </c:pt>
                <c:pt idx="228">
                  <c:v>4907668.5724734152</c:v>
                </c:pt>
                <c:pt idx="229">
                  <c:v>4907668.5724734152</c:v>
                </c:pt>
                <c:pt idx="230">
                  <c:v>4910779.6471430985</c:v>
                </c:pt>
                <c:pt idx="231">
                  <c:v>4910779.6471430985</c:v>
                </c:pt>
                <c:pt idx="232">
                  <c:v>4915821.0209664498</c:v>
                </c:pt>
                <c:pt idx="233">
                  <c:v>4915821.0209664498</c:v>
                </c:pt>
                <c:pt idx="234">
                  <c:v>4919511.0351694645</c:v>
                </c:pt>
                <c:pt idx="235">
                  <c:v>4919511.0351694645</c:v>
                </c:pt>
                <c:pt idx="236">
                  <c:v>4922724.6517993528</c:v>
                </c:pt>
                <c:pt idx="237">
                  <c:v>4922724.6517993528</c:v>
                </c:pt>
                <c:pt idx="238">
                  <c:v>4924635.3084438555</c:v>
                </c:pt>
                <c:pt idx="239">
                  <c:v>4924635.3084438555</c:v>
                </c:pt>
                <c:pt idx="240">
                  <c:v>4927552.6372412201</c:v>
                </c:pt>
                <c:pt idx="241">
                  <c:v>4927552.6372412201</c:v>
                </c:pt>
                <c:pt idx="242">
                  <c:v>4931882.0096647087</c:v>
                </c:pt>
                <c:pt idx="243">
                  <c:v>4931882.0096647087</c:v>
                </c:pt>
                <c:pt idx="244">
                  <c:v>4935838.2907519825</c:v>
                </c:pt>
                <c:pt idx="245">
                  <c:v>4935838.2907519825</c:v>
                </c:pt>
                <c:pt idx="246">
                  <c:v>4940589.0167794386</c:v>
                </c:pt>
                <c:pt idx="247">
                  <c:v>4940589.0167794386</c:v>
                </c:pt>
                <c:pt idx="248">
                  <c:v>4947958.7949398393</c:v>
                </c:pt>
                <c:pt idx="249">
                  <c:v>4947958.7949398393</c:v>
                </c:pt>
                <c:pt idx="250">
                  <c:v>4875112.3334893053</c:v>
                </c:pt>
                <c:pt idx="251">
                  <c:v>4875548.2861087313</c:v>
                </c:pt>
                <c:pt idx="252">
                  <c:v>4875799.7353823092</c:v>
                </c:pt>
                <c:pt idx="253">
                  <c:v>4876553.8344275067</c:v>
                </c:pt>
                <c:pt idx="254">
                  <c:v>4877090.9474888546</c:v>
                </c:pt>
                <c:pt idx="255">
                  <c:v>4878700.94506218</c:v>
                </c:pt>
                <c:pt idx="256">
                  <c:v>4879304.2077594586</c:v>
                </c:pt>
                <c:pt idx="257">
                  <c:v>4879985.5879689725</c:v>
                </c:pt>
                <c:pt idx="258">
                  <c:v>4880592.1356417155</c:v>
                </c:pt>
                <c:pt idx="259">
                  <c:v>4882729.7409891849</c:v>
                </c:pt>
                <c:pt idx="260">
                  <c:v>4886501.995792835</c:v>
                </c:pt>
                <c:pt idx="261">
                  <c:v>4888755.6408631075</c:v>
                </c:pt>
                <c:pt idx="262">
                  <c:v>4889825.4985451661</c:v>
                </c:pt>
                <c:pt idx="263">
                  <c:v>4893003.763722918</c:v>
                </c:pt>
                <c:pt idx="264">
                  <c:v>4893205.1575268256</c:v>
                </c:pt>
                <c:pt idx="265">
                  <c:v>4894919.8953322563</c:v>
                </c:pt>
                <c:pt idx="266">
                  <c:v>4895623.2866708916</c:v>
                </c:pt>
                <c:pt idx="267">
                  <c:v>4898191.4344016127</c:v>
                </c:pt>
                <c:pt idx="268">
                  <c:v>4900381.0987415556</c:v>
                </c:pt>
                <c:pt idx="269">
                  <c:v>4902137.103071454</c:v>
                </c:pt>
                <c:pt idx="270">
                  <c:v>4905720.5200813701</c:v>
                </c:pt>
                <c:pt idx="271">
                  <c:v>4911027.910959024</c:v>
                </c:pt>
                <c:pt idx="272">
                  <c:v>4912670.1334761027</c:v>
                </c:pt>
                <c:pt idx="273">
                  <c:v>4916882.4824515861</c:v>
                </c:pt>
                <c:pt idx="274">
                  <c:v>4920101.8096704492</c:v>
                </c:pt>
                <c:pt idx="275">
                  <c:v>4923230.7870048974</c:v>
                </c:pt>
                <c:pt idx="276">
                  <c:v>4928020.4211064205</c:v>
                </c:pt>
                <c:pt idx="277">
                  <c:v>4931622.7115559829</c:v>
                </c:pt>
                <c:pt idx="278">
                  <c:v>4937793.9581550527</c:v>
                </c:pt>
                <c:pt idx="279">
                  <c:v>4942894.3120676335</c:v>
                </c:pt>
                <c:pt idx="280">
                  <c:v>4948838.8579165395</c:v>
                </c:pt>
                <c:pt idx="281">
                  <c:v>4878567.9964907467</c:v>
                </c:pt>
                <c:pt idx="282">
                  <c:v>4879206.0140275685</c:v>
                </c:pt>
                <c:pt idx="283">
                  <c:v>4694982.9141101483</c:v>
                </c:pt>
                <c:pt idx="284">
                  <c:v>4879642.4082079204</c:v>
                </c:pt>
                <c:pt idx="285">
                  <c:v>4694077.901751698</c:v>
                </c:pt>
                <c:pt idx="286">
                  <c:v>4879319.4880253943</c:v>
                </c:pt>
                <c:pt idx="287">
                  <c:v>4693751.2790307309</c:v>
                </c:pt>
                <c:pt idx="288">
                  <c:v>4879115.6319480632</c:v>
                </c:pt>
                <c:pt idx="289">
                  <c:v>4694130.4869894823</c:v>
                </c:pt>
                <c:pt idx="290">
                  <c:v>4879688.1395485802</c:v>
                </c:pt>
                <c:pt idx="291">
                  <c:v>4693561.5843019783</c:v>
                </c:pt>
                <c:pt idx="292">
                  <c:v>4879110.0440714732</c:v>
                </c:pt>
                <c:pt idx="293">
                  <c:v>4693764.9761936245</c:v>
                </c:pt>
                <c:pt idx="294">
                  <c:v>4880249.3733827518</c:v>
                </c:pt>
                <c:pt idx="295">
                  <c:v>4877073.3236330878</c:v>
                </c:pt>
                <c:pt idx="296">
                  <c:v>4880555.6077922806</c:v>
                </c:pt>
                <c:pt idx="297">
                  <c:v>4876589.9296125108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7-4D6A-B59B-25FEC2D5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06463"/>
        <c:axId val="32406047"/>
      </c:barChart>
      <c:catAx>
        <c:axId val="3240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2406047"/>
        <c:crosses val="autoZero"/>
        <c:auto val="1"/>
        <c:lblAlgn val="ctr"/>
        <c:lblOffset val="100"/>
        <c:noMultiLvlLbl val="0"/>
      </c:catAx>
      <c:valAx>
        <c:axId val="324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240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agent_costs_16_repr_days!$AC$1</c:f>
              <c:strCache>
                <c:ptCount val="1"/>
                <c:pt idx="0">
                  <c:v>FF5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agent_costs_16_repr_days!$AC$2:$AC$458</c:f>
              <c:numCache>
                <c:formatCode>General</c:formatCode>
                <c:ptCount val="298"/>
                <c:pt idx="0">
                  <c:v>0</c:v>
                </c:pt>
                <c:pt idx="1">
                  <c:v>2897.5646926208283</c:v>
                </c:pt>
                <c:pt idx="2">
                  <c:v>1453.2918869144196</c:v>
                </c:pt>
                <c:pt idx="3">
                  <c:v>-1744.7642857253813</c:v>
                </c:pt>
                <c:pt idx="4">
                  <c:v>-2485.737615219914</c:v>
                </c:pt>
                <c:pt idx="5">
                  <c:v>-1364.0386161092028</c:v>
                </c:pt>
                <c:pt idx="6">
                  <c:v>-1574.2234721061541</c:v>
                </c:pt>
                <c:pt idx="7">
                  <c:v>-2182.6656501192338</c:v>
                </c:pt>
                <c:pt idx="8">
                  <c:v>-2702.1802189459559</c:v>
                </c:pt>
                <c:pt idx="9">
                  <c:v>-912.69803675658477</c:v>
                </c:pt>
                <c:pt idx="10">
                  <c:v>-2342.3713492920797</c:v>
                </c:pt>
                <c:pt idx="11">
                  <c:v>-632.69985541529604</c:v>
                </c:pt>
                <c:pt idx="12">
                  <c:v>-1804.6936931828241</c:v>
                </c:pt>
                <c:pt idx="13">
                  <c:v>-1439.845533373591</c:v>
                </c:pt>
                <c:pt idx="14">
                  <c:v>-1489.1677101725509</c:v>
                </c:pt>
                <c:pt idx="15">
                  <c:v>-1489.1677101725509</c:v>
                </c:pt>
                <c:pt idx="16">
                  <c:v>19.16898354125442</c:v>
                </c:pt>
                <c:pt idx="17">
                  <c:v>19.16898354125442</c:v>
                </c:pt>
                <c:pt idx="18">
                  <c:v>19.16898354125442</c:v>
                </c:pt>
                <c:pt idx="19">
                  <c:v>16526.497233112997</c:v>
                </c:pt>
                <c:pt idx="20">
                  <c:v>16526.497233112997</c:v>
                </c:pt>
                <c:pt idx="21">
                  <c:v>-1523.8403419816314</c:v>
                </c:pt>
                <c:pt idx="22">
                  <c:v>-442.30784307692375</c:v>
                </c:pt>
                <c:pt idx="23">
                  <c:v>-425.67208939374541</c:v>
                </c:pt>
                <c:pt idx="24">
                  <c:v>-489.79449045544607</c:v>
                </c:pt>
                <c:pt idx="25">
                  <c:v>3505.9400901122717</c:v>
                </c:pt>
                <c:pt idx="26">
                  <c:v>-410.93500455685717</c:v>
                </c:pt>
                <c:pt idx="27">
                  <c:v>-442.30784307692375</c:v>
                </c:pt>
                <c:pt idx="28">
                  <c:v>-1154.6344784311368</c:v>
                </c:pt>
                <c:pt idx="29">
                  <c:v>-442.30784307692375</c:v>
                </c:pt>
                <c:pt idx="30">
                  <c:v>-495.16574547112396</c:v>
                </c:pt>
                <c:pt idx="31">
                  <c:v>-442.30784307692375</c:v>
                </c:pt>
                <c:pt idx="32">
                  <c:v>-502.19006023234397</c:v>
                </c:pt>
                <c:pt idx="33">
                  <c:v>-470.85545482613088</c:v>
                </c:pt>
                <c:pt idx="34">
                  <c:v>-132.24532946239924</c:v>
                </c:pt>
                <c:pt idx="35">
                  <c:v>-99.397836386793642</c:v>
                </c:pt>
                <c:pt idx="36">
                  <c:v>-148.96613669120416</c:v>
                </c:pt>
                <c:pt idx="37">
                  <c:v>-70.349628890951863</c:v>
                </c:pt>
                <c:pt idx="38">
                  <c:v>-82.360542899317807</c:v>
                </c:pt>
                <c:pt idx="39">
                  <c:v>-14.379543235219899</c:v>
                </c:pt>
                <c:pt idx="40">
                  <c:v>147.77611560666992</c:v>
                </c:pt>
                <c:pt idx="41">
                  <c:v>125.79941077374679</c:v>
                </c:pt>
                <c:pt idx="42">
                  <c:v>125.79941077374679</c:v>
                </c:pt>
                <c:pt idx="43">
                  <c:v>18415.611441317902</c:v>
                </c:pt>
                <c:pt idx="44">
                  <c:v>176.67293548375892</c:v>
                </c:pt>
                <c:pt idx="45">
                  <c:v>69.561452684793039</c:v>
                </c:pt>
                <c:pt idx="46">
                  <c:v>-4.6729225105955265</c:v>
                </c:pt>
                <c:pt idx="47">
                  <c:v>-16.406012052742881</c:v>
                </c:pt>
                <c:pt idx="48">
                  <c:v>-166.62489008482953</c:v>
                </c:pt>
                <c:pt idx="49">
                  <c:v>-225.0012604296935</c:v>
                </c:pt>
                <c:pt idx="50">
                  <c:v>-381.55932908707473</c:v>
                </c:pt>
                <c:pt idx="51">
                  <c:v>-707.79915597000218</c:v>
                </c:pt>
                <c:pt idx="52">
                  <c:v>-536.93182180981967</c:v>
                </c:pt>
                <c:pt idx="53">
                  <c:v>-519.17061812298198</c:v>
                </c:pt>
                <c:pt idx="54">
                  <c:v>-708.06185612316767</c:v>
                </c:pt>
                <c:pt idx="55">
                  <c:v>-838.16769238293637</c:v>
                </c:pt>
                <c:pt idx="56">
                  <c:v>-997.03156699483225</c:v>
                </c:pt>
                <c:pt idx="57">
                  <c:v>-1270.081285664186</c:v>
                </c:pt>
                <c:pt idx="58">
                  <c:v>-1270.081285664186</c:v>
                </c:pt>
                <c:pt idx="59">
                  <c:v>-1214.6978040623944</c:v>
                </c:pt>
                <c:pt idx="60">
                  <c:v>-1330.8407359705889</c:v>
                </c:pt>
                <c:pt idx="61">
                  <c:v>-938.3566751020262</c:v>
                </c:pt>
                <c:pt idx="62">
                  <c:v>-341.88921433150244</c:v>
                </c:pt>
                <c:pt idx="63">
                  <c:v>-14.980019023569184</c:v>
                </c:pt>
                <c:pt idx="64">
                  <c:v>356.7342382135248</c:v>
                </c:pt>
                <c:pt idx="65">
                  <c:v>91.703184533704189</c:v>
                </c:pt>
                <c:pt idx="66">
                  <c:v>158.56203511347121</c:v>
                </c:pt>
                <c:pt idx="67">
                  <c:v>270.89386156505498</c:v>
                </c:pt>
                <c:pt idx="68">
                  <c:v>194.90569277507893</c:v>
                </c:pt>
                <c:pt idx="69">
                  <c:v>596.92804644697753</c:v>
                </c:pt>
                <c:pt idx="70">
                  <c:v>211.90018137013249</c:v>
                </c:pt>
                <c:pt idx="71">
                  <c:v>647.02499145876209</c:v>
                </c:pt>
                <c:pt idx="72">
                  <c:v>782.15417383737804</c:v>
                </c:pt>
                <c:pt idx="73">
                  <c:v>924.99165888605057</c:v>
                </c:pt>
                <c:pt idx="74">
                  <c:v>-195.29023081187916</c:v>
                </c:pt>
                <c:pt idx="75">
                  <c:v>-232.02473970102437</c:v>
                </c:pt>
                <c:pt idx="76">
                  <c:v>-20.2691411501728</c:v>
                </c:pt>
                <c:pt idx="77">
                  <c:v>-53.758300836154376</c:v>
                </c:pt>
                <c:pt idx="78">
                  <c:v>-109.0885446206812</c:v>
                </c:pt>
                <c:pt idx="79">
                  <c:v>-86.194097962244996</c:v>
                </c:pt>
                <c:pt idx="80">
                  <c:v>-86.194097962244996</c:v>
                </c:pt>
                <c:pt idx="81">
                  <c:v>22892.684340183259</c:v>
                </c:pt>
                <c:pt idx="82">
                  <c:v>-120.03781015443383</c:v>
                </c:pt>
                <c:pt idx="83">
                  <c:v>-83.453922967120889</c:v>
                </c:pt>
                <c:pt idx="84">
                  <c:v>-49.484916069675819</c:v>
                </c:pt>
                <c:pt idx="85">
                  <c:v>-293.45645239148871</c:v>
                </c:pt>
                <c:pt idx="86">
                  <c:v>-347.69739911136276</c:v>
                </c:pt>
                <c:pt idx="87">
                  <c:v>-505.61972813621105</c:v>
                </c:pt>
                <c:pt idx="88">
                  <c:v>-515.05859298529685</c:v>
                </c:pt>
                <c:pt idx="89">
                  <c:v>-616.7047920995974</c:v>
                </c:pt>
                <c:pt idx="90">
                  <c:v>-678.05839160390315</c:v>
                </c:pt>
                <c:pt idx="91">
                  <c:v>-811.53616752807284</c:v>
                </c:pt>
                <c:pt idx="92">
                  <c:v>-849.22951565693074</c:v>
                </c:pt>
                <c:pt idx="93">
                  <c:v>-662.24150455879862</c:v>
                </c:pt>
                <c:pt idx="94">
                  <c:v>-616.2414610782871</c:v>
                </c:pt>
                <c:pt idx="95">
                  <c:v>-996.32293842818763</c:v>
                </c:pt>
                <c:pt idx="96">
                  <c:v>-1113.4682637904334</c:v>
                </c:pt>
                <c:pt idx="97">
                  <c:v>-1293.9445734067267</c:v>
                </c:pt>
                <c:pt idx="98">
                  <c:v>-1326.435861132908</c:v>
                </c:pt>
                <c:pt idx="99">
                  <c:v>-1137.1331642364385</c:v>
                </c:pt>
                <c:pt idx="100">
                  <c:v>-640.72030401688244</c:v>
                </c:pt>
                <c:pt idx="101">
                  <c:v>-719.43148005846888</c:v>
                </c:pt>
                <c:pt idx="102">
                  <c:v>-616.50813045173709</c:v>
                </c:pt>
                <c:pt idx="103">
                  <c:v>-1054.0067443553271</c:v>
                </c:pt>
                <c:pt idx="104">
                  <c:v>-589.37065615957545</c:v>
                </c:pt>
                <c:pt idx="105">
                  <c:v>-255.6263340440928</c:v>
                </c:pt>
                <c:pt idx="106">
                  <c:v>467.59821795865719</c:v>
                </c:pt>
                <c:pt idx="107">
                  <c:v>-215.29037605009216</c:v>
                </c:pt>
                <c:pt idx="108">
                  <c:v>-215.56663011077035</c:v>
                </c:pt>
                <c:pt idx="109">
                  <c:v>-123.7491042571055</c:v>
                </c:pt>
                <c:pt idx="110">
                  <c:v>-144.41934357806167</c:v>
                </c:pt>
                <c:pt idx="111">
                  <c:v>-176.15813742815226</c:v>
                </c:pt>
                <c:pt idx="112">
                  <c:v>-67.544579870722373</c:v>
                </c:pt>
                <c:pt idx="113">
                  <c:v>-67.544579870722373</c:v>
                </c:pt>
                <c:pt idx="114">
                  <c:v>2056.0645656399283</c:v>
                </c:pt>
                <c:pt idx="115">
                  <c:v>19009.050470086848</c:v>
                </c:pt>
                <c:pt idx="116">
                  <c:v>19009.050470086848</c:v>
                </c:pt>
                <c:pt idx="117">
                  <c:v>19009.050470086848</c:v>
                </c:pt>
                <c:pt idx="118">
                  <c:v>20830.279723824366</c:v>
                </c:pt>
                <c:pt idx="119">
                  <c:v>18696.714930108385</c:v>
                </c:pt>
                <c:pt idx="120">
                  <c:v>-2083.1078326982388</c:v>
                </c:pt>
                <c:pt idx="121">
                  <c:v>-2155.1497313651344</c:v>
                </c:pt>
                <c:pt idx="122">
                  <c:v>-2264.7659666200343</c:v>
                </c:pt>
                <c:pt idx="123">
                  <c:v>19009.050470086848</c:v>
                </c:pt>
                <c:pt idx="124">
                  <c:v>22509.920213014804</c:v>
                </c:pt>
                <c:pt idx="125">
                  <c:v>19553.334723770517</c:v>
                </c:pt>
                <c:pt idx="126">
                  <c:v>19802.460223581656</c:v>
                </c:pt>
                <c:pt idx="127">
                  <c:v>22744.074238838322</c:v>
                </c:pt>
                <c:pt idx="128">
                  <c:v>22820.387393938421</c:v>
                </c:pt>
                <c:pt idx="129">
                  <c:v>-28.170951042353408</c:v>
                </c:pt>
                <c:pt idx="130">
                  <c:v>9.0765678712923545</c:v>
                </c:pt>
                <c:pt idx="131">
                  <c:v>29.527673018164933</c:v>
                </c:pt>
                <c:pt idx="132">
                  <c:v>-207.99811496431357</c:v>
                </c:pt>
                <c:pt idx="133">
                  <c:v>-403.81449609385163</c:v>
                </c:pt>
                <c:pt idx="134">
                  <c:v>-344.02050654408231</c:v>
                </c:pt>
                <c:pt idx="135">
                  <c:v>-863.09781841716904</c:v>
                </c:pt>
                <c:pt idx="136">
                  <c:v>-823.86686915060272</c:v>
                </c:pt>
                <c:pt idx="137">
                  <c:v>-699.3957250284293</c:v>
                </c:pt>
                <c:pt idx="138">
                  <c:v>-875.55896307893272</c:v>
                </c:pt>
                <c:pt idx="139">
                  <c:v>-1129.716659119149</c:v>
                </c:pt>
                <c:pt idx="140">
                  <c:v>-1747.8200775724399</c:v>
                </c:pt>
                <c:pt idx="141">
                  <c:v>-1735.7977945576858</c:v>
                </c:pt>
                <c:pt idx="142">
                  <c:v>-1571.1927383363072</c:v>
                </c:pt>
                <c:pt idx="143">
                  <c:v>-1764.1402124921005</c:v>
                </c:pt>
                <c:pt idx="144">
                  <c:v>-1900.3609622459626</c:v>
                </c:pt>
                <c:pt idx="145">
                  <c:v>-1613.1438337466971</c:v>
                </c:pt>
                <c:pt idx="146">
                  <c:v>-1351.4965108733013</c:v>
                </c:pt>
                <c:pt idx="147">
                  <c:v>-1114.9522703032853</c:v>
                </c:pt>
                <c:pt idx="148">
                  <c:v>-893.92140243790345</c:v>
                </c:pt>
                <c:pt idx="149">
                  <c:v>-891.21676455171837</c:v>
                </c:pt>
                <c:pt idx="150">
                  <c:v>-531.5704401540861</c:v>
                </c:pt>
                <c:pt idx="151">
                  <c:v>-736.44976247107843</c:v>
                </c:pt>
                <c:pt idx="152">
                  <c:v>-121.48105605211458</c:v>
                </c:pt>
                <c:pt idx="153">
                  <c:v>425.81639180726779</c:v>
                </c:pt>
                <c:pt idx="154">
                  <c:v>-300.42365884532046</c:v>
                </c:pt>
                <c:pt idx="155">
                  <c:v>-341.67643160009175</c:v>
                </c:pt>
                <c:pt idx="156">
                  <c:v>-334.80864416145778</c:v>
                </c:pt>
                <c:pt idx="157">
                  <c:v>-448.48479720771138</c:v>
                </c:pt>
                <c:pt idx="158">
                  <c:v>-502.4482316687936</c:v>
                </c:pt>
                <c:pt idx="159">
                  <c:v>-498.64531621914648</c:v>
                </c:pt>
                <c:pt idx="160">
                  <c:v>-498.64531621914648</c:v>
                </c:pt>
                <c:pt idx="161">
                  <c:v>18884.075933935572</c:v>
                </c:pt>
                <c:pt idx="162">
                  <c:v>-469.49292530097591</c:v>
                </c:pt>
                <c:pt idx="163">
                  <c:v>-471.78838779496436</c:v>
                </c:pt>
                <c:pt idx="164">
                  <c:v>-547.43497399447369</c:v>
                </c:pt>
                <c:pt idx="165">
                  <c:v>-486.91865365493868</c:v>
                </c:pt>
                <c:pt idx="166">
                  <c:v>-877.015685679944</c:v>
                </c:pt>
                <c:pt idx="167">
                  <c:v>-797.25254173776193</c:v>
                </c:pt>
                <c:pt idx="168">
                  <c:v>-724.5198540729325</c:v>
                </c:pt>
                <c:pt idx="169">
                  <c:v>-878.61609123855305</c:v>
                </c:pt>
                <c:pt idx="170">
                  <c:v>-813.4489876152511</c:v>
                </c:pt>
                <c:pt idx="171">
                  <c:v>-955.63195486673794</c:v>
                </c:pt>
                <c:pt idx="172">
                  <c:v>-793.9417062629509</c:v>
                </c:pt>
                <c:pt idx="173">
                  <c:v>-797.34141043154523</c:v>
                </c:pt>
                <c:pt idx="174">
                  <c:v>-835.18905348643602</c:v>
                </c:pt>
                <c:pt idx="175">
                  <c:v>-927.75238853253541</c:v>
                </c:pt>
                <c:pt idx="176">
                  <c:v>-1481.595638659448</c:v>
                </c:pt>
                <c:pt idx="177">
                  <c:v>-1528.7714147472288</c:v>
                </c:pt>
                <c:pt idx="178">
                  <c:v>-1443.267183930162</c:v>
                </c:pt>
                <c:pt idx="179">
                  <c:v>-906.05363264509651</c:v>
                </c:pt>
                <c:pt idx="180">
                  <c:v>-792.44188797759125</c:v>
                </c:pt>
                <c:pt idx="181">
                  <c:v>-441.82245657718158</c:v>
                </c:pt>
                <c:pt idx="182">
                  <c:v>-389.05817283943179</c:v>
                </c:pt>
                <c:pt idx="183">
                  <c:v>-526.49645347995101</c:v>
                </c:pt>
                <c:pt idx="184">
                  <c:v>-419.39594287851651</c:v>
                </c:pt>
                <c:pt idx="185">
                  <c:v>343.63002752936154</c:v>
                </c:pt>
                <c:pt idx="186">
                  <c:v>660.4875551986479</c:v>
                </c:pt>
                <c:pt idx="187">
                  <c:v>-90.606460705137579</c:v>
                </c:pt>
                <c:pt idx="188">
                  <c:v>-90.606460705137579</c:v>
                </c:pt>
                <c:pt idx="189">
                  <c:v>-345.24126581478049</c:v>
                </c:pt>
                <c:pt idx="190">
                  <c:v>-345.24126581478049</c:v>
                </c:pt>
                <c:pt idx="191">
                  <c:v>-428.08547803015972</c:v>
                </c:pt>
                <c:pt idx="192">
                  <c:v>-428.08547803015972</c:v>
                </c:pt>
                <c:pt idx="193">
                  <c:v>-395.81902997767611</c:v>
                </c:pt>
                <c:pt idx="194">
                  <c:v>-395.81902997767611</c:v>
                </c:pt>
                <c:pt idx="195">
                  <c:v>-331.26219820416009</c:v>
                </c:pt>
                <c:pt idx="196">
                  <c:v>-331.26219820416009</c:v>
                </c:pt>
                <c:pt idx="197">
                  <c:v>-610.10917424572108</c:v>
                </c:pt>
                <c:pt idx="198">
                  <c:v>-610.10917424572108</c:v>
                </c:pt>
                <c:pt idx="199">
                  <c:v>18985.43822530222</c:v>
                </c:pt>
                <c:pt idx="200">
                  <c:v>-556.1817854915862</c:v>
                </c:pt>
                <c:pt idx="201">
                  <c:v>-556.1817854915862</c:v>
                </c:pt>
                <c:pt idx="202">
                  <c:v>-444.17479378280404</c:v>
                </c:pt>
                <c:pt idx="203">
                  <c:v>-444.17479378280404</c:v>
                </c:pt>
                <c:pt idx="204">
                  <c:v>-590.76337935477204</c:v>
                </c:pt>
                <c:pt idx="205">
                  <c:v>-590.76337935477204</c:v>
                </c:pt>
                <c:pt idx="206">
                  <c:v>-570.06275503856887</c:v>
                </c:pt>
                <c:pt idx="207">
                  <c:v>-570.06275503856887</c:v>
                </c:pt>
                <c:pt idx="208">
                  <c:v>-788.49169300873473</c:v>
                </c:pt>
                <c:pt idx="209">
                  <c:v>-788.49169300873473</c:v>
                </c:pt>
                <c:pt idx="210">
                  <c:v>-818.89052814655588</c:v>
                </c:pt>
                <c:pt idx="211">
                  <c:v>-818.89052814655588</c:v>
                </c:pt>
                <c:pt idx="212">
                  <c:v>-864.41138116044749</c:v>
                </c:pt>
                <c:pt idx="213">
                  <c:v>-864.41138116044749</c:v>
                </c:pt>
                <c:pt idx="214">
                  <c:v>-821.18255719231092</c:v>
                </c:pt>
                <c:pt idx="215">
                  <c:v>-821.18255719231092</c:v>
                </c:pt>
                <c:pt idx="216">
                  <c:v>-866.3263975125883</c:v>
                </c:pt>
                <c:pt idx="217">
                  <c:v>-866.3263975125883</c:v>
                </c:pt>
                <c:pt idx="218">
                  <c:v>-951.85397841698432</c:v>
                </c:pt>
                <c:pt idx="219">
                  <c:v>-951.85397841698432</c:v>
                </c:pt>
                <c:pt idx="220">
                  <c:v>-757.72147754003527</c:v>
                </c:pt>
                <c:pt idx="221">
                  <c:v>-757.72147754003527</c:v>
                </c:pt>
                <c:pt idx="222">
                  <c:v>-689.25486775612808</c:v>
                </c:pt>
                <c:pt idx="223">
                  <c:v>-689.25486775612808</c:v>
                </c:pt>
                <c:pt idx="224">
                  <c:v>-809.91998107553809</c:v>
                </c:pt>
                <c:pt idx="225">
                  <c:v>-809.91998107553809</c:v>
                </c:pt>
                <c:pt idx="226">
                  <c:v>-972.29269653874508</c:v>
                </c:pt>
                <c:pt idx="227">
                  <c:v>-972.29269653874508</c:v>
                </c:pt>
                <c:pt idx="228">
                  <c:v>-1415.5624395175691</c:v>
                </c:pt>
                <c:pt idx="229">
                  <c:v>-1415.5624395175691</c:v>
                </c:pt>
                <c:pt idx="230">
                  <c:v>-1542.1486104285286</c:v>
                </c:pt>
                <c:pt idx="231">
                  <c:v>-1542.1486104285286</c:v>
                </c:pt>
                <c:pt idx="232">
                  <c:v>-1428.055814368985</c:v>
                </c:pt>
                <c:pt idx="233">
                  <c:v>-1428.055814368985</c:v>
                </c:pt>
                <c:pt idx="234">
                  <c:v>-928.5429880747688</c:v>
                </c:pt>
                <c:pt idx="235">
                  <c:v>-928.5429880747688</c:v>
                </c:pt>
                <c:pt idx="236">
                  <c:v>-753.29642580849759</c:v>
                </c:pt>
                <c:pt idx="237">
                  <c:v>-753.29642580849759</c:v>
                </c:pt>
                <c:pt idx="238">
                  <c:v>-458.92343526599871</c:v>
                </c:pt>
                <c:pt idx="239">
                  <c:v>-458.92343526599871</c:v>
                </c:pt>
                <c:pt idx="240">
                  <c:v>-332.96751925277931</c:v>
                </c:pt>
                <c:pt idx="241">
                  <c:v>-332.96751925277931</c:v>
                </c:pt>
                <c:pt idx="242">
                  <c:v>-572.99139392601501</c:v>
                </c:pt>
                <c:pt idx="243">
                  <c:v>-572.99139392601501</c:v>
                </c:pt>
                <c:pt idx="244">
                  <c:v>-367.61072684945248</c:v>
                </c:pt>
                <c:pt idx="245">
                  <c:v>-367.61072684945248</c:v>
                </c:pt>
                <c:pt idx="246">
                  <c:v>351.13848628076084</c:v>
                </c:pt>
                <c:pt idx="247">
                  <c:v>351.13848628076084</c:v>
                </c:pt>
                <c:pt idx="248">
                  <c:v>604.05511394636414</c:v>
                </c:pt>
                <c:pt idx="249">
                  <c:v>604.05511394636414</c:v>
                </c:pt>
                <c:pt idx="250">
                  <c:v>-171.89272639733099</c:v>
                </c:pt>
                <c:pt idx="251">
                  <c:v>-196.48614940656989</c:v>
                </c:pt>
                <c:pt idx="252">
                  <c:v>-169.82903700968018</c:v>
                </c:pt>
                <c:pt idx="253">
                  <c:v>-78.52375586926064</c:v>
                </c:pt>
                <c:pt idx="254">
                  <c:v>-127.8371434622677</c:v>
                </c:pt>
                <c:pt idx="255">
                  <c:v>-88.60793658575858</c:v>
                </c:pt>
                <c:pt idx="256">
                  <c:v>15.234521481615957</c:v>
                </c:pt>
                <c:pt idx="257">
                  <c:v>-10.02449243569572</c:v>
                </c:pt>
                <c:pt idx="258">
                  <c:v>-35.642877813384985</c:v>
                </c:pt>
                <c:pt idx="259">
                  <c:v>-269.65169433172559</c:v>
                </c:pt>
                <c:pt idx="260">
                  <c:v>-501.92778661951888</c:v>
                </c:pt>
                <c:pt idx="261">
                  <c:v>-567.77054531320755</c:v>
                </c:pt>
                <c:pt idx="262">
                  <c:v>-595.83980376315594</c:v>
                </c:pt>
                <c:pt idx="263">
                  <c:v>-792.06331182339636</c:v>
                </c:pt>
                <c:pt idx="264">
                  <c:v>-734.03197889334115</c:v>
                </c:pt>
                <c:pt idx="265">
                  <c:v>-890.36465359570866</c:v>
                </c:pt>
                <c:pt idx="266">
                  <c:v>-1120.0437292138377</c:v>
                </c:pt>
                <c:pt idx="267">
                  <c:v>-1122.7941638045886</c:v>
                </c:pt>
                <c:pt idx="268">
                  <c:v>-1549.4808830249094</c:v>
                </c:pt>
                <c:pt idx="269">
                  <c:v>-1379.4038962460472</c:v>
                </c:pt>
                <c:pt idx="270">
                  <c:v>-1658.1016249469976</c:v>
                </c:pt>
                <c:pt idx="271">
                  <c:v>-1739.5093493885506</c:v>
                </c:pt>
                <c:pt idx="272">
                  <c:v>-1435.4951856678235</c:v>
                </c:pt>
                <c:pt idx="273">
                  <c:v>-1444.4319497250108</c:v>
                </c:pt>
                <c:pt idx="274">
                  <c:v>-1032.0015287265705</c:v>
                </c:pt>
                <c:pt idx="275">
                  <c:v>-812.52919964799366</c:v>
                </c:pt>
                <c:pt idx="276">
                  <c:v>-645.2704158371489</c:v>
                </c:pt>
                <c:pt idx="277">
                  <c:v>-515.42837822613365</c:v>
                </c:pt>
                <c:pt idx="278">
                  <c:v>-406.26390351478767</c:v>
                </c:pt>
                <c:pt idx="279">
                  <c:v>149.18702300844598</c:v>
                </c:pt>
                <c:pt idx="280">
                  <c:v>587.98919693562493</c:v>
                </c:pt>
                <c:pt idx="281">
                  <c:v>-16.978956013495917</c:v>
                </c:pt>
                <c:pt idx="282">
                  <c:v>-697.16310048020387</c:v>
                </c:pt>
                <c:pt idx="283">
                  <c:v>19528.120989359377</c:v>
                </c:pt>
                <c:pt idx="284">
                  <c:v>-654.16318839759333</c:v>
                </c:pt>
                <c:pt idx="285">
                  <c:v>19400.745367379874</c:v>
                </c:pt>
                <c:pt idx="286">
                  <c:v>-465.88620635446568</c:v>
                </c:pt>
                <c:pt idx="287">
                  <c:v>19256.778993465981</c:v>
                </c:pt>
                <c:pt idx="288">
                  <c:v>-632.155882036619</c:v>
                </c:pt>
                <c:pt idx="289">
                  <c:v>19229.433644862365</c:v>
                </c:pt>
                <c:pt idx="290">
                  <c:v>-444.82101438487007</c:v>
                </c:pt>
                <c:pt idx="291">
                  <c:v>19367.853171081908</c:v>
                </c:pt>
                <c:pt idx="292">
                  <c:v>-513.76520087204699</c:v>
                </c:pt>
                <c:pt idx="293">
                  <c:v>19212.958018626246</c:v>
                </c:pt>
                <c:pt idx="294">
                  <c:v>595.63975740014575</c:v>
                </c:pt>
                <c:pt idx="295">
                  <c:v>-85.957410687420634</c:v>
                </c:pt>
                <c:pt idx="296">
                  <c:v>621.07103896726039</c:v>
                </c:pt>
                <c:pt idx="297">
                  <c:v>0.9785783197148703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5F-4739-B471-B244AC6A5D63}"/>
            </c:ext>
          </c:extLst>
        </c:ser>
        <c:ser>
          <c:idx val="1"/>
          <c:order val="1"/>
          <c:tx>
            <c:strRef>
              <c:f>agent_costs_16_repr_days!$AD$1</c:f>
              <c:strCache>
                <c:ptCount val="1"/>
                <c:pt idx="0">
                  <c:v>RES6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agent_costs_16_repr_days!$AD$2:$AD$458</c:f>
              <c:numCache>
                <c:formatCode>General</c:formatCode>
                <c:ptCount val="298"/>
                <c:pt idx="0">
                  <c:v>0</c:v>
                </c:pt>
                <c:pt idx="1">
                  <c:v>5756.7381127253175</c:v>
                </c:pt>
                <c:pt idx="2">
                  <c:v>16827.129160270095</c:v>
                </c:pt>
                <c:pt idx="3">
                  <c:v>9560.8076009228826</c:v>
                </c:pt>
                <c:pt idx="4">
                  <c:v>10049.662206336856</c:v>
                </c:pt>
                <c:pt idx="5">
                  <c:v>5846.6334791341797</c:v>
                </c:pt>
                <c:pt idx="6">
                  <c:v>4058.5221429690719</c:v>
                </c:pt>
                <c:pt idx="7">
                  <c:v>559.38150323554873</c:v>
                </c:pt>
                <c:pt idx="8">
                  <c:v>-3274.4689997881651</c:v>
                </c:pt>
                <c:pt idx="9">
                  <c:v>-6819.8583534490317</c:v>
                </c:pt>
                <c:pt idx="10">
                  <c:v>-8355.076138753444</c:v>
                </c:pt>
                <c:pt idx="11">
                  <c:v>-10349.554897651076</c:v>
                </c:pt>
                <c:pt idx="12">
                  <c:v>-10654.712993433699</c:v>
                </c:pt>
                <c:pt idx="13">
                  <c:v>-11272.50458022207</c:v>
                </c:pt>
                <c:pt idx="14">
                  <c:v>-11501.966633833013</c:v>
                </c:pt>
                <c:pt idx="15">
                  <c:v>-11501.966633833013</c:v>
                </c:pt>
                <c:pt idx="16">
                  <c:v>-188.2996741887182</c:v>
                </c:pt>
                <c:pt idx="17">
                  <c:v>-188.2996741887182</c:v>
                </c:pt>
                <c:pt idx="18">
                  <c:v>-188.2996741887182</c:v>
                </c:pt>
                <c:pt idx="19">
                  <c:v>-177312.74564616941</c:v>
                </c:pt>
                <c:pt idx="20">
                  <c:v>-177312.74564616941</c:v>
                </c:pt>
                <c:pt idx="21">
                  <c:v>-11582.33878217265</c:v>
                </c:pt>
                <c:pt idx="22">
                  <c:v>-7219.2387204142287</c:v>
                </c:pt>
                <c:pt idx="23">
                  <c:v>-6805.4549535801634</c:v>
                </c:pt>
                <c:pt idx="24">
                  <c:v>-6751.9987989012152</c:v>
                </c:pt>
                <c:pt idx="25">
                  <c:v>2618.9654762642458</c:v>
                </c:pt>
                <c:pt idx="26">
                  <c:v>-6986.7409813581035</c:v>
                </c:pt>
                <c:pt idx="27">
                  <c:v>-7219.2387204142287</c:v>
                </c:pt>
                <c:pt idx="28">
                  <c:v>-4276.1581398900598</c:v>
                </c:pt>
                <c:pt idx="29">
                  <c:v>-7219.2387204142287</c:v>
                </c:pt>
                <c:pt idx="30">
                  <c:v>-6149.7361523080617</c:v>
                </c:pt>
                <c:pt idx="31">
                  <c:v>-7219.2387204142287</c:v>
                </c:pt>
                <c:pt idx="32">
                  <c:v>-6365.3456095857546</c:v>
                </c:pt>
                <c:pt idx="33">
                  <c:v>-7108.7352715358138</c:v>
                </c:pt>
                <c:pt idx="34">
                  <c:v>-246.34328811708838</c:v>
                </c:pt>
                <c:pt idx="35">
                  <c:v>-185.84311059676111</c:v>
                </c:pt>
                <c:pt idx="36">
                  <c:v>347.72421721927822</c:v>
                </c:pt>
                <c:pt idx="37">
                  <c:v>482.79243815038353</c:v>
                </c:pt>
                <c:pt idx="38">
                  <c:v>1136.4091043109074</c:v>
                </c:pt>
                <c:pt idx="39">
                  <c:v>1324.5936521040276</c:v>
                </c:pt>
                <c:pt idx="40">
                  <c:v>1887.3167092185467</c:v>
                </c:pt>
                <c:pt idx="41">
                  <c:v>2216.7744448902085</c:v>
                </c:pt>
                <c:pt idx="42">
                  <c:v>2216.7744448902085</c:v>
                </c:pt>
                <c:pt idx="43">
                  <c:v>-177617.37800972071</c:v>
                </c:pt>
                <c:pt idx="44">
                  <c:v>3228.8565745614469</c:v>
                </c:pt>
                <c:pt idx="45">
                  <c:v>3576.718139667064</c:v>
                </c:pt>
                <c:pt idx="46">
                  <c:v>4000.0221614912152</c:v>
                </c:pt>
                <c:pt idx="47">
                  <c:v>4617.7730062901974</c:v>
                </c:pt>
                <c:pt idx="48">
                  <c:v>4723.6571308085695</c:v>
                </c:pt>
                <c:pt idx="49">
                  <c:v>5522.9348963825032</c:v>
                </c:pt>
                <c:pt idx="50">
                  <c:v>7005.6769779799506</c:v>
                </c:pt>
                <c:pt idx="51">
                  <c:v>8092.2688935073093</c:v>
                </c:pt>
                <c:pt idx="52">
                  <c:v>9768.4230672596022</c:v>
                </c:pt>
                <c:pt idx="53">
                  <c:v>9409.7811260223389</c:v>
                </c:pt>
                <c:pt idx="54">
                  <c:v>10846.547392681241</c:v>
                </c:pt>
                <c:pt idx="55">
                  <c:v>12164.30664510373</c:v>
                </c:pt>
                <c:pt idx="56">
                  <c:v>13414.911483039148</c:v>
                </c:pt>
                <c:pt idx="57">
                  <c:v>15039.690823042765</c:v>
                </c:pt>
                <c:pt idx="58">
                  <c:v>15039.690823042765</c:v>
                </c:pt>
                <c:pt idx="59">
                  <c:v>16837.57505089324</c:v>
                </c:pt>
                <c:pt idx="60">
                  <c:v>19196.211229272187</c:v>
                </c:pt>
                <c:pt idx="61">
                  <c:v>19467.524859506637</c:v>
                </c:pt>
                <c:pt idx="62">
                  <c:v>19423.899413202889</c:v>
                </c:pt>
                <c:pt idx="63">
                  <c:v>19269.442433257587</c:v>
                </c:pt>
                <c:pt idx="64">
                  <c:v>19324.361835767515</c:v>
                </c:pt>
                <c:pt idx="65">
                  <c:v>20188.699698401615</c:v>
                </c:pt>
                <c:pt idx="66">
                  <c:v>20555.305583326146</c:v>
                </c:pt>
                <c:pt idx="67">
                  <c:v>20651.282043873332</c:v>
                </c:pt>
                <c:pt idx="68">
                  <c:v>22409.251502224244</c:v>
                </c:pt>
                <c:pt idx="69">
                  <c:v>24477.189532800578</c:v>
                </c:pt>
                <c:pt idx="70">
                  <c:v>25168.011082727462</c:v>
                </c:pt>
                <c:pt idx="71">
                  <c:v>25631.193679917604</c:v>
                </c:pt>
                <c:pt idx="72">
                  <c:v>26334.203048602678</c:v>
                </c:pt>
                <c:pt idx="73">
                  <c:v>27217.110159771517</c:v>
                </c:pt>
                <c:pt idx="74">
                  <c:v>-518.88129665143788</c:v>
                </c:pt>
                <c:pt idx="75">
                  <c:v>-641.30781031772494</c:v>
                </c:pt>
                <c:pt idx="76">
                  <c:v>-174.30065080989152</c:v>
                </c:pt>
                <c:pt idx="77">
                  <c:v>485.79700571671128</c:v>
                </c:pt>
                <c:pt idx="78">
                  <c:v>1045.7920733178034</c:v>
                </c:pt>
                <c:pt idx="79">
                  <c:v>2111.4638221599162</c:v>
                </c:pt>
                <c:pt idx="80">
                  <c:v>2111.4638221599162</c:v>
                </c:pt>
                <c:pt idx="81">
                  <c:v>-170675.41937803198</c:v>
                </c:pt>
                <c:pt idx="82">
                  <c:v>3259.1053043920547</c:v>
                </c:pt>
                <c:pt idx="83">
                  <c:v>3979.0414960281923</c:v>
                </c:pt>
                <c:pt idx="84">
                  <c:v>5175.91246209573</c:v>
                </c:pt>
                <c:pt idx="85">
                  <c:v>6944.6960409190506</c:v>
                </c:pt>
                <c:pt idx="86">
                  <c:v>8355.1058132275939</c:v>
                </c:pt>
                <c:pt idx="87">
                  <c:v>10759.755278166384</c:v>
                </c:pt>
                <c:pt idx="88">
                  <c:v>12633.573728130199</c:v>
                </c:pt>
                <c:pt idx="89">
                  <c:v>15645.3141827574</c:v>
                </c:pt>
                <c:pt idx="90">
                  <c:v>17876.603610593826</c:v>
                </c:pt>
                <c:pt idx="91">
                  <c:v>18928.406871747226</c:v>
                </c:pt>
                <c:pt idx="92">
                  <c:v>20949.752073232085</c:v>
                </c:pt>
                <c:pt idx="93">
                  <c:v>22662.587864245288</c:v>
                </c:pt>
                <c:pt idx="94">
                  <c:v>24901.865341582336</c:v>
                </c:pt>
                <c:pt idx="95">
                  <c:v>27891.489740057848</c:v>
                </c:pt>
                <c:pt idx="96">
                  <c:v>29884.96118962951</c:v>
                </c:pt>
                <c:pt idx="97">
                  <c:v>33509.782037363388</c:v>
                </c:pt>
                <c:pt idx="98">
                  <c:v>39140.146027360111</c:v>
                </c:pt>
                <c:pt idx="99">
                  <c:v>42878.352538306266</c:v>
                </c:pt>
                <c:pt idx="100">
                  <c:v>46394.866938352585</c:v>
                </c:pt>
                <c:pt idx="101">
                  <c:v>50094.719374398701</c:v>
                </c:pt>
                <c:pt idx="102">
                  <c:v>54708.300050512888</c:v>
                </c:pt>
                <c:pt idx="103">
                  <c:v>58763.109689215198</c:v>
                </c:pt>
                <c:pt idx="104">
                  <c:v>63352.143358340487</c:v>
                </c:pt>
                <c:pt idx="105">
                  <c:v>68325.208580395207</c:v>
                </c:pt>
                <c:pt idx="106">
                  <c:v>75449.593120494857</c:v>
                </c:pt>
                <c:pt idx="107">
                  <c:v>363.5005248375237</c:v>
                </c:pt>
                <c:pt idx="108">
                  <c:v>1070.4130123760551</c:v>
                </c:pt>
                <c:pt idx="109">
                  <c:v>936.6851387899369</c:v>
                </c:pt>
                <c:pt idx="110">
                  <c:v>1765.0949601139873</c:v>
                </c:pt>
                <c:pt idx="111">
                  <c:v>2308.7288131592795</c:v>
                </c:pt>
                <c:pt idx="112">
                  <c:v>3316.1119676260278</c:v>
                </c:pt>
                <c:pt idx="113">
                  <c:v>3316.1119676260278</c:v>
                </c:pt>
                <c:pt idx="114">
                  <c:v>-2561.678697893396</c:v>
                </c:pt>
                <c:pt idx="115">
                  <c:v>-175524.67829047982</c:v>
                </c:pt>
                <c:pt idx="116">
                  <c:v>-175524.67829047982</c:v>
                </c:pt>
                <c:pt idx="117">
                  <c:v>-175524.67829047982</c:v>
                </c:pt>
                <c:pt idx="118">
                  <c:v>-166782.29836681951</c:v>
                </c:pt>
                <c:pt idx="119">
                  <c:v>-175245.15494233929</c:v>
                </c:pt>
                <c:pt idx="120">
                  <c:v>17265.264943847433</c:v>
                </c:pt>
                <c:pt idx="121">
                  <c:v>19022.538476996124</c:v>
                </c:pt>
                <c:pt idx="122">
                  <c:v>15080.826324886642</c:v>
                </c:pt>
                <c:pt idx="123">
                  <c:v>-175524.67829047982</c:v>
                </c:pt>
                <c:pt idx="124">
                  <c:v>-166068.49008804187</c:v>
                </c:pt>
                <c:pt idx="125">
                  <c:v>-180118.32433823962</c:v>
                </c:pt>
                <c:pt idx="126">
                  <c:v>-180356.15116571635</c:v>
                </c:pt>
                <c:pt idx="127">
                  <c:v>-167456.77390389238</c:v>
                </c:pt>
                <c:pt idx="128">
                  <c:v>-166607.92344805691</c:v>
                </c:pt>
                <c:pt idx="129">
                  <c:v>3766.0407824339345</c:v>
                </c:pt>
                <c:pt idx="130">
                  <c:v>4052.0804153699428</c:v>
                </c:pt>
                <c:pt idx="131">
                  <c:v>5262.8855067417026</c:v>
                </c:pt>
                <c:pt idx="132">
                  <c:v>7701.1823386196047</c:v>
                </c:pt>
                <c:pt idx="133">
                  <c:v>9700.607378882356</c:v>
                </c:pt>
                <c:pt idx="134">
                  <c:v>11523.949909979478</c:v>
                </c:pt>
                <c:pt idx="135">
                  <c:v>13926.931914242916</c:v>
                </c:pt>
                <c:pt idx="136">
                  <c:v>15581.961686136201</c:v>
                </c:pt>
                <c:pt idx="137">
                  <c:v>17908.381489041261</c:v>
                </c:pt>
                <c:pt idx="138">
                  <c:v>18375.359133481979</c:v>
                </c:pt>
                <c:pt idx="139">
                  <c:v>19406.13927097898</c:v>
                </c:pt>
                <c:pt idx="140">
                  <c:v>22640.47103011515</c:v>
                </c:pt>
                <c:pt idx="141">
                  <c:v>23404.770914755762</c:v>
                </c:pt>
                <c:pt idx="142">
                  <c:v>27049.975548589602</c:v>
                </c:pt>
                <c:pt idx="143">
                  <c:v>31775.089199047536</c:v>
                </c:pt>
                <c:pt idx="144">
                  <c:v>35886.710682019591</c:v>
                </c:pt>
                <c:pt idx="145">
                  <c:v>38594.343355674297</c:v>
                </c:pt>
                <c:pt idx="146">
                  <c:v>41306.13901725132</c:v>
                </c:pt>
                <c:pt idx="147">
                  <c:v>44004.24109446723</c:v>
                </c:pt>
                <c:pt idx="148">
                  <c:v>47308.833262414671</c:v>
                </c:pt>
                <c:pt idx="149">
                  <c:v>50411.153096035123</c:v>
                </c:pt>
                <c:pt idx="150">
                  <c:v>55384.417408719659</c:v>
                </c:pt>
                <c:pt idx="151">
                  <c:v>60806.292699383572</c:v>
                </c:pt>
                <c:pt idx="152">
                  <c:v>66362.27487623971</c:v>
                </c:pt>
                <c:pt idx="153">
                  <c:v>72809.928841217421</c:v>
                </c:pt>
                <c:pt idx="154">
                  <c:v>-293.50241023115814</c:v>
                </c:pt>
                <c:pt idx="155">
                  <c:v>-303.20401785615832</c:v>
                </c:pt>
                <c:pt idx="156">
                  <c:v>-139.52182711474597</c:v>
                </c:pt>
                <c:pt idx="157">
                  <c:v>758.46110812388361</c:v>
                </c:pt>
                <c:pt idx="158">
                  <c:v>1602.55148859974</c:v>
                </c:pt>
                <c:pt idx="159">
                  <c:v>2328.2593787889928</c:v>
                </c:pt>
                <c:pt idx="160">
                  <c:v>2328.2593787889928</c:v>
                </c:pt>
                <c:pt idx="161">
                  <c:v>-181546.2704632245</c:v>
                </c:pt>
                <c:pt idx="162">
                  <c:v>3841.8605194492266</c:v>
                </c:pt>
                <c:pt idx="163">
                  <c:v>5322.5379987740889</c:v>
                </c:pt>
                <c:pt idx="164">
                  <c:v>6102.0375878205523</c:v>
                </c:pt>
                <c:pt idx="165">
                  <c:v>7531.4408737812191</c:v>
                </c:pt>
                <c:pt idx="166">
                  <c:v>8728.8761725556105</c:v>
                </c:pt>
                <c:pt idx="167">
                  <c:v>11162.853055710904</c:v>
                </c:pt>
                <c:pt idx="168">
                  <c:v>14836.92879457958</c:v>
                </c:pt>
                <c:pt idx="169">
                  <c:v>18042.351471068338</c:v>
                </c:pt>
                <c:pt idx="170">
                  <c:v>19230.919374531135</c:v>
                </c:pt>
                <c:pt idx="171">
                  <c:v>20507.38716064766</c:v>
                </c:pt>
                <c:pt idx="172">
                  <c:v>21924.752623003908</c:v>
                </c:pt>
                <c:pt idx="173">
                  <c:v>23905.943782761693</c:v>
                </c:pt>
                <c:pt idx="174">
                  <c:v>26565.246012172662</c:v>
                </c:pt>
                <c:pt idx="175">
                  <c:v>29684.94503920339</c:v>
                </c:pt>
                <c:pt idx="176">
                  <c:v>32622.952939209528</c:v>
                </c:pt>
                <c:pt idx="177">
                  <c:v>35786.10384882614</c:v>
                </c:pt>
                <c:pt idx="178">
                  <c:v>40774.207182427868</c:v>
                </c:pt>
                <c:pt idx="179">
                  <c:v>44418.772140442394</c:v>
                </c:pt>
                <c:pt idx="180">
                  <c:v>48004.455639454536</c:v>
                </c:pt>
                <c:pt idx="181">
                  <c:v>50059.28715575859</c:v>
                </c:pt>
                <c:pt idx="182">
                  <c:v>52853.161407079548</c:v>
                </c:pt>
                <c:pt idx="183">
                  <c:v>57111.636559998617</c:v>
                </c:pt>
                <c:pt idx="184">
                  <c:v>61761.373109690845</c:v>
                </c:pt>
                <c:pt idx="185">
                  <c:v>66197.296881271526</c:v>
                </c:pt>
                <c:pt idx="186">
                  <c:v>73240.529486115091</c:v>
                </c:pt>
                <c:pt idx="187">
                  <c:v>-885.42487989738584</c:v>
                </c:pt>
                <c:pt idx="188">
                  <c:v>-885.42487989738584</c:v>
                </c:pt>
                <c:pt idx="189">
                  <c:v>-225.40851408708841</c:v>
                </c:pt>
                <c:pt idx="190">
                  <c:v>-225.40851408708841</c:v>
                </c:pt>
                <c:pt idx="191">
                  <c:v>-291.29941331036389</c:v>
                </c:pt>
                <c:pt idx="192">
                  <c:v>-291.29941331036389</c:v>
                </c:pt>
                <c:pt idx="193">
                  <c:v>439.21265233214945</c:v>
                </c:pt>
                <c:pt idx="194">
                  <c:v>439.21265233214945</c:v>
                </c:pt>
                <c:pt idx="195">
                  <c:v>1300.7507497463375</c:v>
                </c:pt>
                <c:pt idx="196">
                  <c:v>1300.7507497463375</c:v>
                </c:pt>
                <c:pt idx="197">
                  <c:v>2160.78377589304</c:v>
                </c:pt>
                <c:pt idx="198">
                  <c:v>2160.78377589304</c:v>
                </c:pt>
                <c:pt idx="199">
                  <c:v>-182851.13044095039</c:v>
                </c:pt>
                <c:pt idx="200">
                  <c:v>3809.9623432867229</c:v>
                </c:pt>
                <c:pt idx="201">
                  <c:v>3809.9623432867229</c:v>
                </c:pt>
                <c:pt idx="202">
                  <c:v>4229.0820970376953</c:v>
                </c:pt>
                <c:pt idx="203">
                  <c:v>4229.0820970376953</c:v>
                </c:pt>
                <c:pt idx="204">
                  <c:v>6100.6364728268236</c:v>
                </c:pt>
                <c:pt idx="205">
                  <c:v>6100.6364728268236</c:v>
                </c:pt>
                <c:pt idx="206">
                  <c:v>7206.2502446910366</c:v>
                </c:pt>
                <c:pt idx="207">
                  <c:v>7206.2502446910366</c:v>
                </c:pt>
                <c:pt idx="208">
                  <c:v>8718.5888848043978</c:v>
                </c:pt>
                <c:pt idx="209">
                  <c:v>8718.5888848043978</c:v>
                </c:pt>
                <c:pt idx="210">
                  <c:v>11065.596085333265</c:v>
                </c:pt>
                <c:pt idx="211">
                  <c:v>11065.596085333265</c:v>
                </c:pt>
                <c:pt idx="212">
                  <c:v>14772.54607759323</c:v>
                </c:pt>
                <c:pt idx="213">
                  <c:v>14772.54607759323</c:v>
                </c:pt>
                <c:pt idx="214">
                  <c:v>18056.232023846358</c:v>
                </c:pt>
                <c:pt idx="215">
                  <c:v>18056.232023846358</c:v>
                </c:pt>
                <c:pt idx="216">
                  <c:v>19381.056227941997</c:v>
                </c:pt>
                <c:pt idx="217">
                  <c:v>19381.056227941997</c:v>
                </c:pt>
                <c:pt idx="218">
                  <c:v>20701.27432366088</c:v>
                </c:pt>
                <c:pt idx="219">
                  <c:v>20701.27432366088</c:v>
                </c:pt>
                <c:pt idx="220">
                  <c:v>21876.685129379854</c:v>
                </c:pt>
                <c:pt idx="221">
                  <c:v>21876.685129379854</c:v>
                </c:pt>
                <c:pt idx="222">
                  <c:v>23953.341774050146</c:v>
                </c:pt>
                <c:pt idx="223">
                  <c:v>23953.341774050146</c:v>
                </c:pt>
                <c:pt idx="224">
                  <c:v>26629.150176310912</c:v>
                </c:pt>
                <c:pt idx="225">
                  <c:v>26629.150176310912</c:v>
                </c:pt>
                <c:pt idx="226">
                  <c:v>29359.050720603205</c:v>
                </c:pt>
                <c:pt idx="227">
                  <c:v>29359.050720603205</c:v>
                </c:pt>
                <c:pt idx="228">
                  <c:v>32698.678855915554</c:v>
                </c:pt>
                <c:pt idx="229">
                  <c:v>32698.678855915554</c:v>
                </c:pt>
                <c:pt idx="230">
                  <c:v>35809.753525598906</c:v>
                </c:pt>
                <c:pt idx="231">
                  <c:v>35809.753525598906</c:v>
                </c:pt>
                <c:pt idx="232">
                  <c:v>40851.127348950133</c:v>
                </c:pt>
                <c:pt idx="233">
                  <c:v>40851.127348950133</c:v>
                </c:pt>
                <c:pt idx="234">
                  <c:v>44541.141551964916</c:v>
                </c:pt>
                <c:pt idx="235">
                  <c:v>44541.141551964916</c:v>
                </c:pt>
                <c:pt idx="236">
                  <c:v>47754.75818185322</c:v>
                </c:pt>
                <c:pt idx="237">
                  <c:v>47754.75818185322</c:v>
                </c:pt>
                <c:pt idx="238">
                  <c:v>49665.414826355875</c:v>
                </c:pt>
                <c:pt idx="239">
                  <c:v>49665.414826355875</c:v>
                </c:pt>
                <c:pt idx="240">
                  <c:v>52582.743623720482</c:v>
                </c:pt>
                <c:pt idx="241">
                  <c:v>52582.743623720482</c:v>
                </c:pt>
                <c:pt idx="242">
                  <c:v>56912.116047209129</c:v>
                </c:pt>
                <c:pt idx="243">
                  <c:v>56912.116047209129</c:v>
                </c:pt>
                <c:pt idx="244">
                  <c:v>60868.397134482861</c:v>
                </c:pt>
                <c:pt idx="245">
                  <c:v>60868.397134482861</c:v>
                </c:pt>
                <c:pt idx="246">
                  <c:v>65619.123161938973</c:v>
                </c:pt>
                <c:pt idx="247">
                  <c:v>65619.123161938973</c:v>
                </c:pt>
                <c:pt idx="248">
                  <c:v>72988.901322339661</c:v>
                </c:pt>
                <c:pt idx="249">
                  <c:v>72988.901322339661</c:v>
                </c:pt>
                <c:pt idx="250">
                  <c:v>142.43987180572003</c:v>
                </c:pt>
                <c:pt idx="251">
                  <c:v>578.39249123167247</c:v>
                </c:pt>
                <c:pt idx="252">
                  <c:v>829.84176480956376</c:v>
                </c:pt>
                <c:pt idx="253">
                  <c:v>1583.9408100070432</c:v>
                </c:pt>
                <c:pt idx="254">
                  <c:v>2121.0538713550195</c:v>
                </c:pt>
                <c:pt idx="255">
                  <c:v>3731.05144468043</c:v>
                </c:pt>
                <c:pt idx="256">
                  <c:v>4334.314141958952</c:v>
                </c:pt>
                <c:pt idx="257">
                  <c:v>5015.6943514728919</c:v>
                </c:pt>
                <c:pt idx="258">
                  <c:v>5622.2420242158696</c:v>
                </c:pt>
                <c:pt idx="259">
                  <c:v>7759.8473716853186</c:v>
                </c:pt>
                <c:pt idx="260">
                  <c:v>11532.1021753354</c:v>
                </c:pt>
                <c:pt idx="261">
                  <c:v>13785.747245607898</c:v>
                </c:pt>
                <c:pt idx="262">
                  <c:v>14855.604927666485</c:v>
                </c:pt>
                <c:pt idx="263">
                  <c:v>18033.870105418377</c:v>
                </c:pt>
                <c:pt idx="264">
                  <c:v>18235.263909325935</c:v>
                </c:pt>
                <c:pt idx="265">
                  <c:v>19950.001714756712</c:v>
                </c:pt>
                <c:pt idx="266">
                  <c:v>20653.393053391948</c:v>
                </c:pt>
                <c:pt idx="267">
                  <c:v>23221.540784113109</c:v>
                </c:pt>
                <c:pt idx="268">
                  <c:v>25411.205124055967</c:v>
                </c:pt>
                <c:pt idx="269">
                  <c:v>27167.209453954361</c:v>
                </c:pt>
                <c:pt idx="270">
                  <c:v>30750.626463870518</c:v>
                </c:pt>
                <c:pt idx="271">
                  <c:v>36058.017341524363</c:v>
                </c:pt>
                <c:pt idx="272">
                  <c:v>37700.239858603105</c:v>
                </c:pt>
                <c:pt idx="273">
                  <c:v>41912.588834086433</c:v>
                </c:pt>
                <c:pt idx="274">
                  <c:v>45131.916052949615</c:v>
                </c:pt>
                <c:pt idx="275">
                  <c:v>48260.893387397751</c:v>
                </c:pt>
                <c:pt idx="276">
                  <c:v>53050.527488920838</c:v>
                </c:pt>
                <c:pt idx="277">
                  <c:v>56652.81793848332</c:v>
                </c:pt>
                <c:pt idx="278">
                  <c:v>62824.064537553117</c:v>
                </c:pt>
                <c:pt idx="279">
                  <c:v>67924.418450133875</c:v>
                </c:pt>
                <c:pt idx="280">
                  <c:v>73868.964299039915</c:v>
                </c:pt>
                <c:pt idx="281">
                  <c:v>3598.1028732471168</c:v>
                </c:pt>
                <c:pt idx="282">
                  <c:v>4236.1204100688919</c:v>
                </c:pt>
                <c:pt idx="283">
                  <c:v>-179986.97950735129</c:v>
                </c:pt>
                <c:pt idx="284">
                  <c:v>4672.5145904207602</c:v>
                </c:pt>
                <c:pt idx="285">
                  <c:v>-180891.99186580162</c:v>
                </c:pt>
                <c:pt idx="286">
                  <c:v>4349.5944078946486</c:v>
                </c:pt>
                <c:pt idx="287">
                  <c:v>-181218.61458676867</c:v>
                </c:pt>
                <c:pt idx="288">
                  <c:v>4145.7383305635303</c:v>
                </c:pt>
                <c:pt idx="289">
                  <c:v>-180839.40662801731</c:v>
                </c:pt>
                <c:pt idx="290">
                  <c:v>4718.2459310805425</c:v>
                </c:pt>
                <c:pt idx="291">
                  <c:v>-181408.30931552127</c:v>
                </c:pt>
                <c:pt idx="292">
                  <c:v>4140.1504539735615</c:v>
                </c:pt>
                <c:pt idx="293">
                  <c:v>-181204.91742387507</c:v>
                </c:pt>
                <c:pt idx="294">
                  <c:v>5279.4797652522102</c:v>
                </c:pt>
                <c:pt idx="295">
                  <c:v>2103.4300155881792</c:v>
                </c:pt>
                <c:pt idx="296">
                  <c:v>5585.7141747809947</c:v>
                </c:pt>
                <c:pt idx="297">
                  <c:v>1620.0359950112179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5F-4739-B471-B244AC6A5D63}"/>
            </c:ext>
          </c:extLst>
        </c:ser>
        <c:ser>
          <c:idx val="2"/>
          <c:order val="2"/>
          <c:tx>
            <c:strRef>
              <c:f>agent_costs_16_repr_days!$AE$1</c:f>
              <c:strCache>
                <c:ptCount val="1"/>
                <c:pt idx="0">
                  <c:v>Nuclear2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agent_costs_16_repr_days!$AE$2:$AE$458</c:f>
              <c:numCache>
                <c:formatCode>General</c:formatCode>
                <c:ptCount val="298"/>
                <c:pt idx="0">
                  <c:v>0</c:v>
                </c:pt>
                <c:pt idx="1">
                  <c:v>1104.5203673376236</c:v>
                </c:pt>
                <c:pt idx="2">
                  <c:v>782.17113482039713</c:v>
                </c:pt>
                <c:pt idx="3">
                  <c:v>630.32835936396441</c:v>
                </c:pt>
                <c:pt idx="4">
                  <c:v>545.71412755691563</c:v>
                </c:pt>
                <c:pt idx="5">
                  <c:v>532.98625137511408</c:v>
                </c:pt>
                <c:pt idx="6">
                  <c:v>550.3693082153186</c:v>
                </c:pt>
                <c:pt idx="7">
                  <c:v>548.26619453655439</c:v>
                </c:pt>
                <c:pt idx="8">
                  <c:v>559.70995388398296</c:v>
                </c:pt>
                <c:pt idx="9">
                  <c:v>603.30684241912968</c:v>
                </c:pt>
                <c:pt idx="10">
                  <c:v>598.21741084648238</c:v>
                </c:pt>
                <c:pt idx="11">
                  <c:v>620.30937150449608</c:v>
                </c:pt>
                <c:pt idx="12">
                  <c:v>600.2059169953427</c:v>
                </c:pt>
                <c:pt idx="13">
                  <c:v>605.61831023724517</c:v>
                </c:pt>
                <c:pt idx="14">
                  <c:v>603.04486167464347</c:v>
                </c:pt>
                <c:pt idx="15">
                  <c:v>603.04486167464347</c:v>
                </c:pt>
                <c:pt idx="16">
                  <c:v>-0.54260762684862129</c:v>
                </c:pt>
                <c:pt idx="17">
                  <c:v>-0.54260762684862129</c:v>
                </c:pt>
                <c:pt idx="18">
                  <c:v>-0.54260762684862129</c:v>
                </c:pt>
                <c:pt idx="19">
                  <c:v>1267.7127628478338</c:v>
                </c:pt>
                <c:pt idx="20">
                  <c:v>1267.7127628478338</c:v>
                </c:pt>
                <c:pt idx="21">
                  <c:v>603.55407853648649</c:v>
                </c:pt>
                <c:pt idx="22">
                  <c:v>1049.2529341386253</c:v>
                </c:pt>
                <c:pt idx="23">
                  <c:v>1059.9047109072999</c:v>
                </c:pt>
                <c:pt idx="24">
                  <c:v>1122.7120917920693</c:v>
                </c:pt>
                <c:pt idx="25">
                  <c:v>968.17691021166684</c:v>
                </c:pt>
                <c:pt idx="26">
                  <c:v>1097.0464535656356</c:v>
                </c:pt>
                <c:pt idx="27">
                  <c:v>1049.2529341386253</c:v>
                </c:pt>
                <c:pt idx="28">
                  <c:v>1386.7782676469651</c:v>
                </c:pt>
                <c:pt idx="29">
                  <c:v>1049.2529341386253</c:v>
                </c:pt>
                <c:pt idx="30">
                  <c:v>1291.4085113341134</c:v>
                </c:pt>
                <c:pt idx="31">
                  <c:v>1049.2529341386253</c:v>
                </c:pt>
                <c:pt idx="32">
                  <c:v>1148.1754527833982</c:v>
                </c:pt>
                <c:pt idx="33">
                  <c:v>1084.6681235221913</c:v>
                </c:pt>
                <c:pt idx="34">
                  <c:v>-3.8466386028740089</c:v>
                </c:pt>
                <c:pt idx="35">
                  <c:v>10.889898703273502</c:v>
                </c:pt>
                <c:pt idx="36">
                  <c:v>59.226964830842917</c:v>
                </c:pt>
                <c:pt idx="37">
                  <c:v>164.22312499917462</c:v>
                </c:pt>
                <c:pt idx="38">
                  <c:v>247.97832606745942</c:v>
                </c:pt>
                <c:pt idx="39">
                  <c:v>409.19601024501026</c:v>
                </c:pt>
                <c:pt idx="40">
                  <c:v>572.06811466591898</c:v>
                </c:pt>
                <c:pt idx="41">
                  <c:v>770.57344166106486</c:v>
                </c:pt>
                <c:pt idx="42">
                  <c:v>770.57344166106486</c:v>
                </c:pt>
                <c:pt idx="43">
                  <c:v>1860.0312969659426</c:v>
                </c:pt>
                <c:pt idx="44">
                  <c:v>984.49055144473095</c:v>
                </c:pt>
                <c:pt idx="45">
                  <c:v>1192.8227331579255</c:v>
                </c:pt>
                <c:pt idx="46">
                  <c:v>1359.4636690936895</c:v>
                </c:pt>
                <c:pt idx="47">
                  <c:v>1507.9184424255218</c:v>
                </c:pt>
                <c:pt idx="48">
                  <c:v>1630.0413377598015</c:v>
                </c:pt>
                <c:pt idx="49">
                  <c:v>1752.2110644212662</c:v>
                </c:pt>
                <c:pt idx="50">
                  <c:v>1807.2647974020801</c:v>
                </c:pt>
                <c:pt idx="51">
                  <c:v>1863.168140234091</c:v>
                </c:pt>
                <c:pt idx="52">
                  <c:v>1870.2302024316014</c:v>
                </c:pt>
                <c:pt idx="53">
                  <c:v>1910.2385985926812</c:v>
                </c:pt>
                <c:pt idx="54">
                  <c:v>1924.3379792907654</c:v>
                </c:pt>
                <c:pt idx="55">
                  <c:v>1945.061998626581</c:v>
                </c:pt>
                <c:pt idx="56">
                  <c:v>1906.6734642435331</c:v>
                </c:pt>
                <c:pt idx="57">
                  <c:v>1928.1286533508392</c:v>
                </c:pt>
                <c:pt idx="58">
                  <c:v>1928.1286533508392</c:v>
                </c:pt>
                <c:pt idx="59">
                  <c:v>1943.6289329619467</c:v>
                </c:pt>
                <c:pt idx="60">
                  <c:v>1928.5667054803052</c:v>
                </c:pt>
                <c:pt idx="61">
                  <c:v>1916.1019303781068</c:v>
                </c:pt>
                <c:pt idx="62">
                  <c:v>1928.7862202534307</c:v>
                </c:pt>
                <c:pt idx="63">
                  <c:v>1941.6204040259909</c:v>
                </c:pt>
                <c:pt idx="64">
                  <c:v>1902.7852639976045</c:v>
                </c:pt>
                <c:pt idx="65">
                  <c:v>1826.3117819410836</c:v>
                </c:pt>
                <c:pt idx="66">
                  <c:v>1785.5829502707347</c:v>
                </c:pt>
                <c:pt idx="67">
                  <c:v>1762.91955438492</c:v>
                </c:pt>
                <c:pt idx="68">
                  <c:v>1771.777391569849</c:v>
                </c:pt>
                <c:pt idx="69">
                  <c:v>1783.2762038915243</c:v>
                </c:pt>
                <c:pt idx="70">
                  <c:v>1784.7590645917662</c:v>
                </c:pt>
                <c:pt idx="71">
                  <c:v>1797.3399508999864</c:v>
                </c:pt>
                <c:pt idx="72">
                  <c:v>1806.8620289319224</c:v>
                </c:pt>
                <c:pt idx="73">
                  <c:v>1817.6619304295018</c:v>
                </c:pt>
                <c:pt idx="74">
                  <c:v>0.21356297440070193</c:v>
                </c:pt>
                <c:pt idx="75">
                  <c:v>0.32710477532236837</c:v>
                </c:pt>
                <c:pt idx="76">
                  <c:v>8.0393895230372436</c:v>
                </c:pt>
                <c:pt idx="77">
                  <c:v>-81.266469904745463</c:v>
                </c:pt>
                <c:pt idx="78">
                  <c:v>-79.354105917329434</c:v>
                </c:pt>
                <c:pt idx="79">
                  <c:v>-165.38265979284188</c:v>
                </c:pt>
                <c:pt idx="80">
                  <c:v>-165.38265979284188</c:v>
                </c:pt>
                <c:pt idx="81">
                  <c:v>1097.343360555984</c:v>
                </c:pt>
                <c:pt idx="82">
                  <c:v>-169.8893318578921</c:v>
                </c:pt>
                <c:pt idx="83">
                  <c:v>-231.10931895706744</c:v>
                </c:pt>
                <c:pt idx="84">
                  <c:v>-244.4454404382268</c:v>
                </c:pt>
                <c:pt idx="85">
                  <c:v>-258.08491660533764</c:v>
                </c:pt>
                <c:pt idx="86">
                  <c:v>-221.22019369172631</c:v>
                </c:pt>
                <c:pt idx="87">
                  <c:v>-308.70169307506876</c:v>
                </c:pt>
                <c:pt idx="88">
                  <c:v>-315.57677259994671</c:v>
                </c:pt>
                <c:pt idx="89">
                  <c:v>-343.48566990780819</c:v>
                </c:pt>
                <c:pt idx="90">
                  <c:v>-448.03686315704545</c:v>
                </c:pt>
                <c:pt idx="91">
                  <c:v>-575.12975178110355</c:v>
                </c:pt>
                <c:pt idx="92">
                  <c:v>-654.83873242531263</c:v>
                </c:pt>
                <c:pt idx="93">
                  <c:v>-658.58898561903334</c:v>
                </c:pt>
                <c:pt idx="94">
                  <c:v>-797.03726186169661</c:v>
                </c:pt>
                <c:pt idx="95">
                  <c:v>-956.96375021892891</c:v>
                </c:pt>
                <c:pt idx="96">
                  <c:v>-1110.5211403360736</c:v>
                </c:pt>
                <c:pt idx="97">
                  <c:v>-1313.4876570495107</c:v>
                </c:pt>
                <c:pt idx="98">
                  <c:v>-1720.5703253401298</c:v>
                </c:pt>
                <c:pt idx="99">
                  <c:v>-1946.5247917570377</c:v>
                </c:pt>
                <c:pt idx="100">
                  <c:v>-2154.134162473958</c:v>
                </c:pt>
                <c:pt idx="101">
                  <c:v>-2300.4491118106089</c:v>
                </c:pt>
                <c:pt idx="102">
                  <c:v>-2686.8003434144484</c:v>
                </c:pt>
                <c:pt idx="103">
                  <c:v>-3099.9694395160041</c:v>
                </c:pt>
                <c:pt idx="104">
                  <c:v>-3585.678207936071</c:v>
                </c:pt>
                <c:pt idx="105">
                  <c:v>-3873.8209960442764</c:v>
                </c:pt>
                <c:pt idx="106">
                  <c:v>-4944.8047939678218</c:v>
                </c:pt>
                <c:pt idx="107">
                  <c:v>12.480360716843279</c:v>
                </c:pt>
                <c:pt idx="108">
                  <c:v>46.955440049205208</c:v>
                </c:pt>
                <c:pt idx="109">
                  <c:v>113.73770996081294</c:v>
                </c:pt>
                <c:pt idx="110">
                  <c:v>169.42804017446178</c:v>
                </c:pt>
                <c:pt idx="111">
                  <c:v>277.47370285623765</c:v>
                </c:pt>
                <c:pt idx="112">
                  <c:v>377.3548566087411</c:v>
                </c:pt>
                <c:pt idx="113">
                  <c:v>377.3548566087411</c:v>
                </c:pt>
                <c:pt idx="114">
                  <c:v>283.77922541674343</c:v>
                </c:pt>
                <c:pt idx="115">
                  <c:v>1414.5303663527156</c:v>
                </c:pt>
                <c:pt idx="116">
                  <c:v>1414.5303663527156</c:v>
                </c:pt>
                <c:pt idx="117">
                  <c:v>1414.5303663527156</c:v>
                </c:pt>
                <c:pt idx="118">
                  <c:v>1399.4642274348007</c:v>
                </c:pt>
                <c:pt idx="119">
                  <c:v>1420.7452654404042</c:v>
                </c:pt>
                <c:pt idx="120">
                  <c:v>188.48530479293549</c:v>
                </c:pt>
                <c:pt idx="121">
                  <c:v>194.59340669162339</c:v>
                </c:pt>
                <c:pt idx="122">
                  <c:v>180.35631960642058</c:v>
                </c:pt>
                <c:pt idx="123">
                  <c:v>1414.5303663527156</c:v>
                </c:pt>
                <c:pt idx="124">
                  <c:v>1391.3514197696495</c:v>
                </c:pt>
                <c:pt idx="125">
                  <c:v>1479.4538548280252</c:v>
                </c:pt>
                <c:pt idx="126">
                  <c:v>1507.8317529343331</c:v>
                </c:pt>
                <c:pt idx="127">
                  <c:v>1398.0227265302819</c:v>
                </c:pt>
                <c:pt idx="128">
                  <c:v>1400.2878189454495</c:v>
                </c:pt>
                <c:pt idx="129">
                  <c:v>446.57660241685517</c:v>
                </c:pt>
                <c:pt idx="130">
                  <c:v>556.12565179658122</c:v>
                </c:pt>
                <c:pt idx="131">
                  <c:v>675.54213571679429</c:v>
                </c:pt>
                <c:pt idx="132">
                  <c:v>723.3873611491872</c:v>
                </c:pt>
                <c:pt idx="133">
                  <c:v>769.71496787709475</c:v>
                </c:pt>
                <c:pt idx="134">
                  <c:v>786.75889436418947</c:v>
                </c:pt>
                <c:pt idx="135">
                  <c:v>833.48336698408821</c:v>
                </c:pt>
                <c:pt idx="136">
                  <c:v>845.00425665230432</c:v>
                </c:pt>
                <c:pt idx="137">
                  <c:v>763.39994766117889</c:v>
                </c:pt>
                <c:pt idx="138">
                  <c:v>641.43046345682524</c:v>
                </c:pt>
                <c:pt idx="139">
                  <c:v>581.53732772859803</c:v>
                </c:pt>
                <c:pt idx="140">
                  <c:v>471.92433127078402</c:v>
                </c:pt>
                <c:pt idx="141">
                  <c:v>352.37872432477889</c:v>
                </c:pt>
                <c:pt idx="142">
                  <c:v>227.07202471019991</c:v>
                </c:pt>
                <c:pt idx="143">
                  <c:v>59.546512725850334</c:v>
                </c:pt>
                <c:pt idx="144">
                  <c:v>-136.49782628471439</c:v>
                </c:pt>
                <c:pt idx="145">
                  <c:v>-257.5956798807747</c:v>
                </c:pt>
                <c:pt idx="146">
                  <c:v>-656.48713920920272</c:v>
                </c:pt>
                <c:pt idx="147">
                  <c:v>-645.19431071190047</c:v>
                </c:pt>
                <c:pt idx="148">
                  <c:v>-802.87348697820562</c:v>
                </c:pt>
                <c:pt idx="149">
                  <c:v>-1151.2858083089523</c:v>
                </c:pt>
                <c:pt idx="150">
                  <c:v>-1792.4559774356749</c:v>
                </c:pt>
                <c:pt idx="151">
                  <c:v>-2243.4906151687755</c:v>
                </c:pt>
                <c:pt idx="152">
                  <c:v>-2864.3431522410974</c:v>
                </c:pt>
                <c:pt idx="153">
                  <c:v>-4204.9690166604414</c:v>
                </c:pt>
                <c:pt idx="154">
                  <c:v>-6.4357964307564544</c:v>
                </c:pt>
                <c:pt idx="155">
                  <c:v>-7.7563271137041738</c:v>
                </c:pt>
                <c:pt idx="156">
                  <c:v>-8.3624182688508881</c:v>
                </c:pt>
                <c:pt idx="157">
                  <c:v>-78.361077616849798</c:v>
                </c:pt>
                <c:pt idx="158">
                  <c:v>-89.505718701038859</c:v>
                </c:pt>
                <c:pt idx="159">
                  <c:v>-170.33116374192468</c:v>
                </c:pt>
                <c:pt idx="160">
                  <c:v>-170.33116374192468</c:v>
                </c:pt>
                <c:pt idx="161">
                  <c:v>1115.0018168071547</c:v>
                </c:pt>
                <c:pt idx="162">
                  <c:v>-182.39024083741242</c:v>
                </c:pt>
                <c:pt idx="163">
                  <c:v>-242.29949435791059</c:v>
                </c:pt>
                <c:pt idx="164">
                  <c:v>-258.93446883035358</c:v>
                </c:pt>
                <c:pt idx="165">
                  <c:v>-274.67993583333737</c:v>
                </c:pt>
                <c:pt idx="166">
                  <c:v>-238.36558358410548</c:v>
                </c:pt>
                <c:pt idx="167">
                  <c:v>-336.23253272270085</c:v>
                </c:pt>
                <c:pt idx="168">
                  <c:v>-346.35540939017665</c:v>
                </c:pt>
                <c:pt idx="169">
                  <c:v>-346.0473181023699</c:v>
                </c:pt>
                <c:pt idx="170">
                  <c:v>-455.3065644371236</c:v>
                </c:pt>
                <c:pt idx="171">
                  <c:v>-577.71229190120357</c:v>
                </c:pt>
                <c:pt idx="172">
                  <c:v>-661.93591402363381</c:v>
                </c:pt>
                <c:pt idx="173">
                  <c:v>-654.88110889091331</c:v>
                </c:pt>
                <c:pt idx="174">
                  <c:v>-796.33716735904454</c:v>
                </c:pt>
                <c:pt idx="175">
                  <c:v>-973.66443458340655</c:v>
                </c:pt>
                <c:pt idx="176">
                  <c:v>-1122.4206479677669</c:v>
                </c:pt>
                <c:pt idx="177">
                  <c:v>-1319.5637654091552</c:v>
                </c:pt>
                <c:pt idx="178">
                  <c:v>-1725.8626884607947</c:v>
                </c:pt>
                <c:pt idx="179">
                  <c:v>-1933.2830264336517</c:v>
                </c:pt>
                <c:pt idx="180">
                  <c:v>-2159.317343912131</c:v>
                </c:pt>
                <c:pt idx="181">
                  <c:v>-2302.0125695697061</c:v>
                </c:pt>
                <c:pt idx="182">
                  <c:v>-2684.8986203753011</c:v>
                </c:pt>
                <c:pt idx="183">
                  <c:v>-3050.8777528879145</c:v>
                </c:pt>
                <c:pt idx="184">
                  <c:v>-3582.7310087174847</c:v>
                </c:pt>
                <c:pt idx="185">
                  <c:v>-3826.035089848825</c:v>
                </c:pt>
                <c:pt idx="186">
                  <c:v>-4896.8412473674834</c:v>
                </c:pt>
                <c:pt idx="187">
                  <c:v>-10.339258853782667</c:v>
                </c:pt>
                <c:pt idx="188">
                  <c:v>-10.339258853782667</c:v>
                </c:pt>
                <c:pt idx="189">
                  <c:v>-10.074574121768819</c:v>
                </c:pt>
                <c:pt idx="190">
                  <c:v>-10.074574121768819</c:v>
                </c:pt>
                <c:pt idx="191">
                  <c:v>-14.343550579738803</c:v>
                </c:pt>
                <c:pt idx="192">
                  <c:v>-14.343550579738803</c:v>
                </c:pt>
                <c:pt idx="193">
                  <c:v>-74.012412410927936</c:v>
                </c:pt>
                <c:pt idx="194">
                  <c:v>-74.012412410927936</c:v>
                </c:pt>
                <c:pt idx="195">
                  <c:v>-95.385847042896785</c:v>
                </c:pt>
                <c:pt idx="196">
                  <c:v>-95.385847042896785</c:v>
                </c:pt>
                <c:pt idx="197">
                  <c:v>-188.39738400638453</c:v>
                </c:pt>
                <c:pt idx="198">
                  <c:v>-188.39738400638453</c:v>
                </c:pt>
                <c:pt idx="199">
                  <c:v>1139.1882636134978</c:v>
                </c:pt>
                <c:pt idx="200">
                  <c:v>-183.42625731803128</c:v>
                </c:pt>
                <c:pt idx="201">
                  <c:v>-183.42625731803128</c:v>
                </c:pt>
                <c:pt idx="202">
                  <c:v>-236.35731645957276</c:v>
                </c:pt>
                <c:pt idx="203">
                  <c:v>-236.35731645957276</c:v>
                </c:pt>
                <c:pt idx="204">
                  <c:v>-257.91274003115541</c:v>
                </c:pt>
                <c:pt idx="205">
                  <c:v>-257.91274003115541</c:v>
                </c:pt>
                <c:pt idx="206">
                  <c:v>-277.52925370722369</c:v>
                </c:pt>
                <c:pt idx="207">
                  <c:v>-277.52925370722369</c:v>
                </c:pt>
                <c:pt idx="208">
                  <c:v>-237.21225283463718</c:v>
                </c:pt>
                <c:pt idx="209">
                  <c:v>-237.21225283463718</c:v>
                </c:pt>
                <c:pt idx="210">
                  <c:v>-333.26127388614987</c:v>
                </c:pt>
                <c:pt idx="211">
                  <c:v>-333.26127388614987</c:v>
                </c:pt>
                <c:pt idx="212">
                  <c:v>-354.77638973390276</c:v>
                </c:pt>
                <c:pt idx="213">
                  <c:v>-354.77638973390276</c:v>
                </c:pt>
                <c:pt idx="214">
                  <c:v>-353.31304801013903</c:v>
                </c:pt>
                <c:pt idx="215">
                  <c:v>-353.31304801013903</c:v>
                </c:pt>
                <c:pt idx="216">
                  <c:v>-460.00773168957676</c:v>
                </c:pt>
                <c:pt idx="217">
                  <c:v>-460.00773168957676</c:v>
                </c:pt>
                <c:pt idx="218">
                  <c:v>-586.95055265372503</c:v>
                </c:pt>
                <c:pt idx="219">
                  <c:v>-586.95055265372503</c:v>
                </c:pt>
                <c:pt idx="220">
                  <c:v>-658.85864395048702</c:v>
                </c:pt>
                <c:pt idx="221">
                  <c:v>-658.85864395048702</c:v>
                </c:pt>
                <c:pt idx="222">
                  <c:v>-657.17826740050805</c:v>
                </c:pt>
                <c:pt idx="223">
                  <c:v>-657.17826740050805</c:v>
                </c:pt>
                <c:pt idx="224">
                  <c:v>-797.18668806015921</c:v>
                </c:pt>
                <c:pt idx="225">
                  <c:v>-797.18668806015921</c:v>
                </c:pt>
                <c:pt idx="226">
                  <c:v>-991.33616614968923</c:v>
                </c:pt>
                <c:pt idx="227">
                  <c:v>-991.33616614968923</c:v>
                </c:pt>
                <c:pt idx="228">
                  <c:v>-1122.7611025302467</c:v>
                </c:pt>
                <c:pt idx="229">
                  <c:v>-1122.7611025302467</c:v>
                </c:pt>
                <c:pt idx="230">
                  <c:v>-1321.7828939307219</c:v>
                </c:pt>
                <c:pt idx="231">
                  <c:v>-1321.7828939307219</c:v>
                </c:pt>
                <c:pt idx="232">
                  <c:v>-1729.9866917965264</c:v>
                </c:pt>
                <c:pt idx="233">
                  <c:v>-1729.9866917965264</c:v>
                </c:pt>
                <c:pt idx="234">
                  <c:v>-1941.8614264577918</c:v>
                </c:pt>
                <c:pt idx="235">
                  <c:v>-1941.8614264577918</c:v>
                </c:pt>
                <c:pt idx="236">
                  <c:v>-2169.4154971107637</c:v>
                </c:pt>
                <c:pt idx="237">
                  <c:v>-2169.4154971107637</c:v>
                </c:pt>
                <c:pt idx="238">
                  <c:v>-2315.8008222411736</c:v>
                </c:pt>
                <c:pt idx="239">
                  <c:v>-2315.8008222411736</c:v>
                </c:pt>
                <c:pt idx="240">
                  <c:v>-2743.8188440801896</c:v>
                </c:pt>
                <c:pt idx="241">
                  <c:v>-2743.8188440801896</c:v>
                </c:pt>
                <c:pt idx="242">
                  <c:v>-3086.1118141681363</c:v>
                </c:pt>
                <c:pt idx="243">
                  <c:v>-3086.1118141681363</c:v>
                </c:pt>
                <c:pt idx="244">
                  <c:v>-3606.5520877984382</c:v>
                </c:pt>
                <c:pt idx="245">
                  <c:v>-3606.5520877984382</c:v>
                </c:pt>
                <c:pt idx="246">
                  <c:v>-3900.4835906224762</c:v>
                </c:pt>
                <c:pt idx="247">
                  <c:v>-3900.4835906224762</c:v>
                </c:pt>
                <c:pt idx="248">
                  <c:v>-4938.3756498814182</c:v>
                </c:pt>
                <c:pt idx="249">
                  <c:v>-4938.3756498814182</c:v>
                </c:pt>
                <c:pt idx="250">
                  <c:v>3.3572822925634682E-2</c:v>
                </c:pt>
                <c:pt idx="251">
                  <c:v>3.7956066559563624</c:v>
                </c:pt>
                <c:pt idx="252">
                  <c:v>14.071774531767005</c:v>
                </c:pt>
                <c:pt idx="253">
                  <c:v>3.4524014824128244</c:v>
                </c:pt>
                <c:pt idx="254">
                  <c:v>12.837033914125641</c:v>
                </c:pt>
                <c:pt idx="255">
                  <c:v>10.31666745885741</c:v>
                </c:pt>
                <c:pt idx="256">
                  <c:v>56.106714555673534</c:v>
                </c:pt>
                <c:pt idx="257">
                  <c:v>100.98296505572216</c:v>
                </c:pt>
                <c:pt idx="258">
                  <c:v>147.48593867411546</c:v>
                </c:pt>
                <c:pt idx="259">
                  <c:v>177.29498771771614</c:v>
                </c:pt>
                <c:pt idx="260">
                  <c:v>196.48991338329506</c:v>
                </c:pt>
                <c:pt idx="261">
                  <c:v>218.62255946814548</c:v>
                </c:pt>
                <c:pt idx="262">
                  <c:v>116.01459219220851</c:v>
                </c:pt>
                <c:pt idx="263">
                  <c:v>83.242350796150276</c:v>
                </c:pt>
                <c:pt idx="264">
                  <c:v>43.581856918637641</c:v>
                </c:pt>
                <c:pt idx="265">
                  <c:v>-2.5678301485604607</c:v>
                </c:pt>
                <c:pt idx="266">
                  <c:v>-46.921791984277661</c:v>
                </c:pt>
                <c:pt idx="267">
                  <c:v>-67.365238860395039</c:v>
                </c:pt>
                <c:pt idx="268">
                  <c:v>-135.39048847682716</c:v>
                </c:pt>
                <c:pt idx="269">
                  <c:v>-138.08168848066998</c:v>
                </c:pt>
                <c:pt idx="270">
                  <c:v>-343.41229638979712</c:v>
                </c:pt>
                <c:pt idx="271">
                  <c:v>-624.06849731293914</c:v>
                </c:pt>
                <c:pt idx="272">
                  <c:v>-779.54042145016138</c:v>
                </c:pt>
                <c:pt idx="273">
                  <c:v>-1059.6477163016389</c:v>
                </c:pt>
                <c:pt idx="274">
                  <c:v>-1204.9327673917433</c:v>
                </c:pt>
                <c:pt idx="275">
                  <c:v>-1244.5798663699388</c:v>
                </c:pt>
                <c:pt idx="276">
                  <c:v>-1741.3066293201409</c:v>
                </c:pt>
                <c:pt idx="277">
                  <c:v>-2301.0030930636131</c:v>
                </c:pt>
                <c:pt idx="278">
                  <c:v>-2895.47278851179</c:v>
                </c:pt>
                <c:pt idx="279">
                  <c:v>-3545.8342919554125</c:v>
                </c:pt>
                <c:pt idx="280">
                  <c:v>-4825.6846384836099</c:v>
                </c:pt>
                <c:pt idx="281">
                  <c:v>-68.154102187763783</c:v>
                </c:pt>
                <c:pt idx="282">
                  <c:v>372.37649370811414</c:v>
                </c:pt>
                <c:pt idx="283">
                  <c:v>1498.8546517173963</c:v>
                </c:pt>
                <c:pt idx="284">
                  <c:v>4.9275357585138408</c:v>
                </c:pt>
                <c:pt idx="285">
                  <c:v>1211.8006323959271</c:v>
                </c:pt>
                <c:pt idx="286">
                  <c:v>-69.920784124886268</c:v>
                </c:pt>
                <c:pt idx="287">
                  <c:v>1142.9191593664873</c:v>
                </c:pt>
                <c:pt idx="288">
                  <c:v>374.71982146642404</c:v>
                </c:pt>
                <c:pt idx="289">
                  <c:v>1351.5237763951154</c:v>
                </c:pt>
                <c:pt idx="290">
                  <c:v>21.879034596713609</c:v>
                </c:pt>
                <c:pt idx="291">
                  <c:v>1135.8733502883697</c:v>
                </c:pt>
                <c:pt idx="292">
                  <c:v>-93.707486825835076</c:v>
                </c:pt>
                <c:pt idx="293">
                  <c:v>1127.5990445908828</c:v>
                </c:pt>
                <c:pt idx="294">
                  <c:v>-220.3924324959662</c:v>
                </c:pt>
                <c:pt idx="295">
                  <c:v>-165.42203153786249</c:v>
                </c:pt>
                <c:pt idx="296">
                  <c:v>301.46499252702051</c:v>
                </c:pt>
                <c:pt idx="297">
                  <c:v>326.282539381471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5F-4739-B471-B244AC6A5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13299120"/>
        <c:axId val="413293712"/>
      </c:barChart>
      <c:catAx>
        <c:axId val="41329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13293712"/>
        <c:crosses val="autoZero"/>
        <c:auto val="1"/>
        <c:lblAlgn val="ctr"/>
        <c:lblOffset val="100"/>
        <c:noMultiLvlLbl val="0"/>
      </c:catAx>
      <c:valAx>
        <c:axId val="413293712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132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13227548726893E-2"/>
          <c:y val="2.7777777777777776E-2"/>
          <c:w val="0.86191907261592304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'Overview Policy cost'!$AK$1</c:f>
              <c:strCache>
                <c:ptCount val="1"/>
                <c:pt idx="0">
                  <c:v>RES_COST_QT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'Overview Policy cost'!$AK$2:$AK$51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48-45B6-9C8D-F2DC938699FC}"/>
            </c:ext>
          </c:extLst>
        </c:ser>
        <c:ser>
          <c:idx val="1"/>
          <c:order val="1"/>
          <c:tx>
            <c:strRef>
              <c:f>'Overview Policy cost'!$AL$1</c:f>
              <c:strCache>
                <c:ptCount val="1"/>
                <c:pt idx="0">
                  <c:v>RES_COST_H_2000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'Overview Policy cost'!$AL$2:$AL$51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48-45B6-9C8D-F2DC938699FC}"/>
            </c:ext>
          </c:extLst>
        </c:ser>
        <c:ser>
          <c:idx val="2"/>
          <c:order val="2"/>
          <c:tx>
            <c:strRef>
              <c:f>'Overview Policy cost'!$AM$1</c:f>
              <c:strCache>
                <c:ptCount val="1"/>
                <c:pt idx="0">
                  <c:v>RES_COST_H_3000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'Overview Policy cost'!$AM$2:$AM$51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48-45B6-9C8D-F2DC938699FC}"/>
            </c:ext>
          </c:extLst>
        </c:ser>
        <c:ser>
          <c:idx val="3"/>
          <c:order val="3"/>
          <c:tx>
            <c:strRef>
              <c:f>'Overview Policy cost'!$AN$1</c:f>
              <c:strCache>
                <c:ptCount val="1"/>
                <c:pt idx="0">
                  <c:v>RES_COST_FP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'Overview Policy cost'!$AN$2:$AN$51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48-45B6-9C8D-F2DC938699FC}"/>
            </c:ext>
          </c:extLst>
        </c:ser>
        <c:ser>
          <c:idx val="4"/>
          <c:order val="4"/>
          <c:tx>
            <c:strRef>
              <c:f>'Overview Policy cost'!$AO$1</c:f>
              <c:strCache>
                <c:ptCount val="1"/>
                <c:pt idx="0">
                  <c:v>RES_COST_HPA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'Overview Policy cost'!$AO$2:$AO$51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48-45B6-9C8D-F2DC93869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771119"/>
        <c:axId val="1067768623"/>
      </c:lineChart>
      <c:catAx>
        <c:axId val="1067771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67768623"/>
        <c:crosses val="autoZero"/>
        <c:auto val="1"/>
        <c:lblAlgn val="ctr"/>
        <c:lblOffset val="100"/>
        <c:noMultiLvlLbl val="0"/>
      </c:catAx>
      <c:valAx>
        <c:axId val="10677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67771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Net policy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Policy cost'!$BH$1</c:f>
              <c:strCache>
                <c:ptCount val="1"/>
                <c:pt idx="0">
                  <c:v>NET_COST_CT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'Overview Policy cost'!$BH$2:$BH$51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A-408C-BDF7-1DF2CC6D1188}"/>
            </c:ext>
          </c:extLst>
        </c:ser>
        <c:ser>
          <c:idx val="1"/>
          <c:order val="1"/>
          <c:tx>
            <c:strRef>
              <c:f>'Overview Policy cost'!$BI$1</c:f>
              <c:strCache>
                <c:ptCount val="1"/>
                <c:pt idx="0">
                  <c:v>NET_COST_QT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'Overview Policy cost'!$BI$2:$BI$51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A-408C-BDF7-1DF2CC6D1188}"/>
            </c:ext>
          </c:extLst>
        </c:ser>
        <c:ser>
          <c:idx val="2"/>
          <c:order val="2"/>
          <c:tx>
            <c:strRef>
              <c:f>'Overview Policy cost'!$BJ$1</c:f>
              <c:strCache>
                <c:ptCount val="1"/>
                <c:pt idx="0">
                  <c:v>NET_COST_H_2000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'Overview Policy cost'!$BJ$2:$BJ$51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A-408C-BDF7-1DF2CC6D1188}"/>
            </c:ext>
          </c:extLst>
        </c:ser>
        <c:ser>
          <c:idx val="3"/>
          <c:order val="3"/>
          <c:tx>
            <c:strRef>
              <c:f>'Overview Policy cost'!$BK$1</c:f>
              <c:strCache>
                <c:ptCount val="1"/>
                <c:pt idx="0">
                  <c:v>NET_COST_H_3000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'Overview Policy cost'!$BK$2:$BK$51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DA-408C-BDF7-1DF2CC6D1188}"/>
            </c:ext>
          </c:extLst>
        </c:ser>
        <c:ser>
          <c:idx val="4"/>
          <c:order val="4"/>
          <c:tx>
            <c:strRef>
              <c:f>'Overview Policy cost'!$BL$1</c:f>
              <c:strCache>
                <c:ptCount val="1"/>
                <c:pt idx="0">
                  <c:v>NET_COST_FP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'Overview Policy cost'!$BL$2:$BL$51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DA-408C-BDF7-1DF2CC6D1188}"/>
            </c:ext>
          </c:extLst>
        </c:ser>
        <c:ser>
          <c:idx val="6"/>
          <c:order val="6"/>
          <c:tx>
            <c:strRef>
              <c:f>'Overview Policy cost'!$BN$1</c:f>
              <c:strCache>
                <c:ptCount val="1"/>
                <c:pt idx="0">
                  <c:v>NET_COST_CG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'Overview Policy cost'!$BN$2:$BN$51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DA-408C-BDF7-1DF2CC6D1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166928"/>
        <c:axId val="1548169840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'Overview Policy cost'!$BM$1</c15:sqref>
                        </c15:formulaRef>
                      </c:ext>
                    </c:extLst>
                    <c:strCache>
                      <c:ptCount val="1"/>
                      <c:pt idx="0">
                        <c:v>NET_COST_HPA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'Overview Policy cost'!$BM$2:$BM$51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CDA-408C-BDF7-1DF2CC6D1188}"/>
                  </c:ext>
                </c:extLst>
              </c15:ser>
            </c15:filteredLineSeries>
          </c:ext>
        </c:extLst>
      </c:lineChart>
      <c:catAx>
        <c:axId val="1548166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548169840"/>
        <c:crosses val="autoZero"/>
        <c:auto val="1"/>
        <c:lblAlgn val="ctr"/>
        <c:lblOffset val="100"/>
        <c:noMultiLvlLbl val="0"/>
      </c:catAx>
      <c:valAx>
        <c:axId val="15481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5481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ETS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Policy cost'!$AZ$1</c:f>
              <c:strCache>
                <c:ptCount val="1"/>
                <c:pt idx="0">
                  <c:v>ETS_COST_CT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'Overview Policy cost'!$AZ$2:$AZ$51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A-4DA0-A081-43B4D7B6AF5D}"/>
            </c:ext>
          </c:extLst>
        </c:ser>
        <c:ser>
          <c:idx val="1"/>
          <c:order val="1"/>
          <c:tx>
            <c:strRef>
              <c:f>'Overview Policy cost'!$BA$1</c:f>
              <c:strCache>
                <c:ptCount val="1"/>
                <c:pt idx="0">
                  <c:v>ETS_COST_QT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'Overview Policy cost'!$BA$2:$BA$51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A-4DA0-A081-43B4D7B6AF5D}"/>
            </c:ext>
          </c:extLst>
        </c:ser>
        <c:ser>
          <c:idx val="2"/>
          <c:order val="2"/>
          <c:tx>
            <c:strRef>
              <c:f>'Overview Policy cost'!$BB$1</c:f>
              <c:strCache>
                <c:ptCount val="1"/>
                <c:pt idx="0">
                  <c:v>ETS_COST_H_2000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'Overview Policy cost'!$BB$2:$BB$51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A-4DA0-A081-43B4D7B6AF5D}"/>
            </c:ext>
          </c:extLst>
        </c:ser>
        <c:ser>
          <c:idx val="3"/>
          <c:order val="3"/>
          <c:tx>
            <c:strRef>
              <c:f>'Overview Policy cost'!$BC$1</c:f>
              <c:strCache>
                <c:ptCount val="1"/>
                <c:pt idx="0">
                  <c:v>ETS_COST_H_3000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'Overview Policy cost'!$BC$2:$BC$51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A-4DA0-A081-43B4D7B6AF5D}"/>
            </c:ext>
          </c:extLst>
        </c:ser>
        <c:ser>
          <c:idx val="4"/>
          <c:order val="4"/>
          <c:tx>
            <c:strRef>
              <c:f>'Overview Policy cost'!$BD$1</c:f>
              <c:strCache>
                <c:ptCount val="1"/>
                <c:pt idx="0">
                  <c:v>ETS_COST_FP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'Overview Policy cost'!$BD$2:$BD$51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A-4DA0-A081-43B4D7B6AF5D}"/>
            </c:ext>
          </c:extLst>
        </c:ser>
        <c:ser>
          <c:idx val="6"/>
          <c:order val="6"/>
          <c:tx>
            <c:strRef>
              <c:f>'Overview Policy cost'!$BF$1</c:f>
              <c:strCache>
                <c:ptCount val="1"/>
                <c:pt idx="0">
                  <c:v>ETS_COST_CG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'Overview Policy cost'!$BF$2:$BF$51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A-4DA0-A081-43B4D7B6A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1307824"/>
        <c:axId val="1701313648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'Overview Policy cost'!$BE$1</c15:sqref>
                        </c15:formulaRef>
                      </c:ext>
                    </c:extLst>
                    <c:strCache>
                      <c:ptCount val="1"/>
                      <c:pt idx="0">
                        <c:v>ETS_COST_HPA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'Overview Policy cost'!$BE$2:$BE$51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E2A-4DA0-A081-43B4D7B6AF5D}"/>
                  </c:ext>
                </c:extLst>
              </c15:ser>
            </c15:filteredLineSeries>
          </c:ext>
        </c:extLst>
      </c:lineChart>
      <c:catAx>
        <c:axId val="170130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1313648"/>
        <c:crosses val="autoZero"/>
        <c:auto val="1"/>
        <c:lblAlgn val="ctr"/>
        <c:lblOffset val="100"/>
        <c:noMultiLvlLbl val="0"/>
      </c:catAx>
      <c:valAx>
        <c:axId val="17013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70130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Net policy</a:t>
            </a:r>
            <a:r>
              <a:rPr lang="nl-BE" baseline="0"/>
              <a:t> cost</a:t>
            </a:r>
            <a:endParaRPr lang="nl-BE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'Overview Policy cost'!$BH$1</c:f>
              <c:strCache>
                <c:ptCount val="1"/>
                <c:pt idx="0">
                  <c:v>NET_COST_CT</c:v>
                </c:pt>
              </c:strCache>
            </c:strRef>
          </c:tx>
          <c:spPr>
            <a:ln w="19050">
              <a:noFill/>
            </a:ln>
          </c:spPr>
          <c:xVal>
            <c:numRef>
              <c:f>'Overview Policy cost'!$L$2:$L$51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cost'!$BH$2:$BH$51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56B-43FF-8016-6EE8F85B5463}"/>
            </c:ext>
          </c:extLst>
        </c:ser>
        <c:ser>
          <c:idx val="2"/>
          <c:order val="1"/>
          <c:tx>
            <c:strRef>
              <c:f>'Overview Policy cost'!$BH$1</c:f>
              <c:strCache>
                <c:ptCount val="1"/>
                <c:pt idx="0">
                  <c:v>NET_COST_CT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cost'!$M$2:$M$51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cost'!$BH$2:$BH$51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56B-43FF-8016-6EE8F85B5463}"/>
            </c:ext>
          </c:extLst>
        </c:ser>
        <c:ser>
          <c:idx val="3"/>
          <c:order val="2"/>
          <c:tx>
            <c:strRef>
              <c:f>'Overview Policy cost'!$BJ$1</c:f>
              <c:strCache>
                <c:ptCount val="1"/>
                <c:pt idx="0">
                  <c:v>NET_COST_H_2000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cost'!$N$2:$N$51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cost'!$BJ$2:$BJ$51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56B-43FF-8016-6EE8F85B5463}"/>
            </c:ext>
          </c:extLst>
        </c:ser>
        <c:ser>
          <c:idx val="4"/>
          <c:order val="3"/>
          <c:tx>
            <c:strRef>
              <c:f>'Overview Policy cost'!$BK$1</c:f>
              <c:strCache>
                <c:ptCount val="1"/>
                <c:pt idx="0">
                  <c:v>NET_COST_H_3000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'Overview Policy cost'!$O$2:$O$51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cost'!$BK$2:$BK$51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56B-43FF-8016-6EE8F85B5463}"/>
            </c:ext>
          </c:extLst>
        </c:ser>
        <c:ser>
          <c:idx val="0"/>
          <c:order val="4"/>
          <c:tx>
            <c:strRef>
              <c:f>'Overview Policy cost'!$BL$1</c:f>
              <c:strCache>
                <c:ptCount val="1"/>
                <c:pt idx="0">
                  <c:v>NET_COST_FP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'Overview Policy cost'!$P$2:$P$51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xVal>
          <c:yVal>
            <c:numRef>
              <c:f>'Overview Policy cost'!$BL$2:$BL$51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56B-43FF-8016-6EE8F85B5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7646112"/>
        <c:axId val="1287649024"/>
      </c:scatterChart>
      <c:valAx>
        <c:axId val="128764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87649024"/>
        <c:crosses val="autoZero"/>
        <c:crossBetween val="midCat"/>
      </c:valAx>
      <c:valAx>
        <c:axId val="12876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87646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'Overview Policy cost'!$BX$1</c:f>
              <c:strCache>
                <c:ptCount val="1"/>
                <c:pt idx="0">
                  <c:v>H2S_COST_CT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Policy cost'!$BX$2:$BX$51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-129.64635675148747</c:v>
                </c:pt>
                <c:pt idx="5">
                  <c:v>-16.893683234651689</c:v>
                </c:pt>
                <c:pt idx="6">
                  <c:v>268.56707134463068</c:v>
                </c:pt>
                <c:pt idx="7">
                  <c:v>796.12751816459058</c:v>
                </c:pt>
                <c:pt idx="8">
                  <c:v>1472.0534369238158</c:v>
                </c:pt>
                <c:pt idx="9">
                  <c:v>2262.7852582881169</c:v>
                </c:pt>
                <c:pt idx="10">
                  <c:v>3248.4783939342014</c:v>
                </c:pt>
                <c:pt idx="11">
                  <c:v>4328.2130016367591</c:v>
                </c:pt>
                <c:pt idx="12">
                  <c:v>5498.2160270158638</c:v>
                </c:pt>
                <c:pt idx="13">
                  <c:v>6766.510544392615</c:v>
                </c:pt>
                <c:pt idx="14">
                  <c:v>8106.7055544817849</c:v>
                </c:pt>
                <c:pt idx="15">
                  <c:v>9450.4096446823241</c:v>
                </c:pt>
                <c:pt idx="16">
                  <c:v>10682.0257863757</c:v>
                </c:pt>
                <c:pt idx="17">
                  <c:v>12059.648787862374</c:v>
                </c:pt>
                <c:pt idx="18">
                  <c:v>13326.082902039314</c:v>
                </c:pt>
                <c:pt idx="19">
                  <c:v>14665.049741879848</c:v>
                </c:pt>
                <c:pt idx="20">
                  <c:v>15999.049832431323</c:v>
                </c:pt>
                <c:pt idx="21">
                  <c:v>17361.27370209519</c:v>
                </c:pt>
                <c:pt idx="22">
                  <c:v>18694.459005544893</c:v>
                </c:pt>
                <c:pt idx="23">
                  <c:v>20114.600872307623</c:v>
                </c:pt>
                <c:pt idx="24">
                  <c:v>21503.131538922564</c:v>
                </c:pt>
                <c:pt idx="25">
                  <c:v>23002.702244476619</c:v>
                </c:pt>
                <c:pt idx="26">
                  <c:v>24519.433572649592</c:v>
                </c:pt>
                <c:pt idx="27">
                  <c:v>26091.514307885518</c:v>
                </c:pt>
                <c:pt idx="28">
                  <c:v>27851.487225780584</c:v>
                </c:pt>
                <c:pt idx="29">
                  <c:v>29677.126568401873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A-43BF-8E56-53546FA430AF}"/>
            </c:ext>
          </c:extLst>
        </c:ser>
        <c:ser>
          <c:idx val="0"/>
          <c:order val="1"/>
          <c:tx>
            <c:strRef>
              <c:f>'Overview Policy cost'!$BP$1</c:f>
              <c:strCache>
                <c:ptCount val="1"/>
                <c:pt idx="0">
                  <c:v>PS_COST_CT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'Overview Policy cost'!$BP$2:$BP$51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-382.43525618221611</c:v>
                </c:pt>
                <c:pt idx="5">
                  <c:v>-274.35104828048497</c:v>
                </c:pt>
                <c:pt idx="6">
                  <c:v>257.98504535853863</c:v>
                </c:pt>
                <c:pt idx="7">
                  <c:v>576.66593425814062</c:v>
                </c:pt>
                <c:pt idx="8">
                  <c:v>1302.0268874792382</c:v>
                </c:pt>
                <c:pt idx="9">
                  <c:v>1719.4101191144437</c:v>
                </c:pt>
                <c:pt idx="10">
                  <c:v>2607.1609394913539</c:v>
                </c:pt>
                <c:pt idx="11">
                  <c:v>3113.1472973255441</c:v>
                </c:pt>
                <c:pt idx="12">
                  <c:v>4390.020061490126</c:v>
                </c:pt>
                <c:pt idx="13">
                  <c:v>4839.1023255093023</c:v>
                </c:pt>
                <c:pt idx="14">
                  <c:v>5354.8129080738872</c:v>
                </c:pt>
                <c:pt idx="15">
                  <c:v>6109.2854366628453</c:v>
                </c:pt>
                <c:pt idx="16">
                  <c:v>6187.0735784834251</c:v>
                </c:pt>
                <c:pt idx="17">
                  <c:v>7050.1447003735229</c:v>
                </c:pt>
                <c:pt idx="18">
                  <c:v>8431.3824462946504</c:v>
                </c:pt>
                <c:pt idx="19">
                  <c:v>9247.6378777716309</c:v>
                </c:pt>
                <c:pt idx="20">
                  <c:v>11101.721447881311</c:v>
                </c:pt>
                <c:pt idx="21">
                  <c:v>10800.849106492475</c:v>
                </c:pt>
                <c:pt idx="22">
                  <c:v>12062.823515849188</c:v>
                </c:pt>
                <c:pt idx="23">
                  <c:v>13271.200951347128</c:v>
                </c:pt>
                <c:pt idx="24">
                  <c:v>14324.553380288184</c:v>
                </c:pt>
                <c:pt idx="25">
                  <c:v>15697.738190729171</c:v>
                </c:pt>
                <c:pt idx="26">
                  <c:v>17566.506179792807</c:v>
                </c:pt>
                <c:pt idx="27">
                  <c:v>19793.93719878234</c:v>
                </c:pt>
                <c:pt idx="28">
                  <c:v>20445.270114783198</c:v>
                </c:pt>
                <c:pt idx="29">
                  <c:v>21010.79641912505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A-43BF-8E56-53546FA430AF}"/>
            </c:ext>
          </c:extLst>
        </c:ser>
        <c:ser>
          <c:idx val="2"/>
          <c:order val="2"/>
          <c:tx>
            <c:strRef>
              <c:f>'Overview Policy cost'!$CF$1</c:f>
              <c:strCache>
                <c:ptCount val="1"/>
                <c:pt idx="0">
                  <c:v>INDS_COST_CT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'Overview Policy cost'!$CF$2:$CF$51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-20.30009443644667</c:v>
                </c:pt>
                <c:pt idx="5">
                  <c:v>-53.203426700958516</c:v>
                </c:pt>
                <c:pt idx="6">
                  <c:v>-157.00407841609558</c:v>
                </c:pt>
                <c:pt idx="7">
                  <c:v>-255.28677372989478</c:v>
                </c:pt>
                <c:pt idx="8">
                  <c:v>-448.35555712151108</c:v>
                </c:pt>
                <c:pt idx="9">
                  <c:v>-520.91451502148993</c:v>
                </c:pt>
                <c:pt idx="10">
                  <c:v>-684.37493175815325</c:v>
                </c:pt>
                <c:pt idx="11">
                  <c:v>-810.74948626378318</c:v>
                </c:pt>
                <c:pt idx="12">
                  <c:v>-922.56108979828423</c:v>
                </c:pt>
                <c:pt idx="13">
                  <c:v>-1000.5991256639245</c:v>
                </c:pt>
                <c:pt idx="14">
                  <c:v>-1097.991364719579</c:v>
                </c:pt>
                <c:pt idx="15">
                  <c:v>-1132.2509050650988</c:v>
                </c:pt>
                <c:pt idx="16">
                  <c:v>-1159.4495293623186</c:v>
                </c:pt>
                <c:pt idx="17">
                  <c:v>-1236.1570250033401</c:v>
                </c:pt>
                <c:pt idx="18">
                  <c:v>-1236.9511410667328</c:v>
                </c:pt>
                <c:pt idx="19">
                  <c:v>-1230.5433225699817</c:v>
                </c:pt>
                <c:pt idx="20">
                  <c:v>-1358.4033730099327</c:v>
                </c:pt>
                <c:pt idx="21">
                  <c:v>-1276.5251880665892</c:v>
                </c:pt>
                <c:pt idx="22">
                  <c:v>-1194.8772606553975</c:v>
                </c:pt>
                <c:pt idx="23">
                  <c:v>-1125.2051536135259</c:v>
                </c:pt>
                <c:pt idx="24">
                  <c:v>-1118.7271203698474</c:v>
                </c:pt>
                <c:pt idx="25">
                  <c:v>-1079.9692061973619</c:v>
                </c:pt>
                <c:pt idx="26">
                  <c:v>-1082.3476407153066</c:v>
                </c:pt>
                <c:pt idx="27">
                  <c:v>-1086.0518310639891</c:v>
                </c:pt>
                <c:pt idx="28">
                  <c:v>-1117.096721220878</c:v>
                </c:pt>
                <c:pt idx="29">
                  <c:v>-1086.9618211169145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D-48A2-B98E-25C6BF3C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075600"/>
        <c:axId val="354073520"/>
      </c:barChart>
      <c:catAx>
        <c:axId val="354075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54073520"/>
        <c:crosses val="autoZero"/>
        <c:auto val="1"/>
        <c:lblAlgn val="ctr"/>
        <c:lblOffset val="100"/>
        <c:noMultiLvlLbl val="0"/>
      </c:catAx>
      <c:valAx>
        <c:axId val="3540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540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QT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>
        <c:manualLayout>
          <c:layoutTarget val="inner"/>
          <c:xMode val="edge"/>
          <c:yMode val="edge"/>
          <c:x val="8.7744453072400183E-2"/>
          <c:y val="0.30311388159813357"/>
          <c:w val="0.87353614104590882"/>
          <c:h val="0.67145778652668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'Overview Policy cost'!$BQ$1</c:f>
              <c:strCache>
                <c:ptCount val="1"/>
                <c:pt idx="0">
                  <c:v>PS_COST_QT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'Overview Policy cost'!$BQ$2:$BQ$51</c:f>
              <c:numCache>
                <c:formatCode>General</c:formatCode>
                <c:ptCount val="50"/>
                <c:pt idx="0">
                  <c:v>21196.082818260416</c:v>
                </c:pt>
                <c:pt idx="1">
                  <c:v>21583.881337978877</c:v>
                </c:pt>
                <c:pt idx="2">
                  <c:v>22106.714664876461</c:v>
                </c:pt>
                <c:pt idx="3">
                  <c:v>22499.450568710454</c:v>
                </c:pt>
                <c:pt idx="4">
                  <c:v>22685.095459823497</c:v>
                </c:pt>
                <c:pt idx="5">
                  <c:v>24375.934586569667</c:v>
                </c:pt>
                <c:pt idx="6">
                  <c:v>26857.393783139065</c:v>
                </c:pt>
                <c:pt idx="7">
                  <c:v>27164.670328689739</c:v>
                </c:pt>
                <c:pt idx="8">
                  <c:v>28075.55862227641</c:v>
                </c:pt>
                <c:pt idx="9">
                  <c:v>28923.21925137192</c:v>
                </c:pt>
                <c:pt idx="10">
                  <c:v>29959.763749087229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2-4E57-8216-9758E30CA7E7}"/>
            </c:ext>
          </c:extLst>
        </c:ser>
        <c:ser>
          <c:idx val="1"/>
          <c:order val="1"/>
          <c:tx>
            <c:strRef>
              <c:f>'Overview Policy cost'!$BY$1</c:f>
              <c:strCache>
                <c:ptCount val="1"/>
                <c:pt idx="0">
                  <c:v>H2S_COST_QT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Policy cost'!$BY$2:$BY$51</c:f>
              <c:numCache>
                <c:formatCode>General</c:formatCode>
                <c:ptCount val="50"/>
                <c:pt idx="0">
                  <c:v>31500.316765279174</c:v>
                </c:pt>
                <c:pt idx="1">
                  <c:v>33294.67222998575</c:v>
                </c:pt>
                <c:pt idx="2">
                  <c:v>35158.531561790398</c:v>
                </c:pt>
                <c:pt idx="3">
                  <c:v>37038.239548136989</c:v>
                </c:pt>
                <c:pt idx="4">
                  <c:v>39069.469348982282</c:v>
                </c:pt>
                <c:pt idx="5">
                  <c:v>41056.4830954426</c:v>
                </c:pt>
                <c:pt idx="6">
                  <c:v>43069.895526495719</c:v>
                </c:pt>
                <c:pt idx="7">
                  <c:v>45075.279597097702</c:v>
                </c:pt>
                <c:pt idx="8">
                  <c:v>47020.821242128048</c:v>
                </c:pt>
                <c:pt idx="9">
                  <c:v>49041.727183774419</c:v>
                </c:pt>
                <c:pt idx="10">
                  <c:v>51022.930865599061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B2-4E57-8216-9758E30CA7E7}"/>
            </c:ext>
          </c:extLst>
        </c:ser>
        <c:ser>
          <c:idx val="2"/>
          <c:order val="2"/>
          <c:tx>
            <c:strRef>
              <c:f>'Overview Policy cost'!$CG$1</c:f>
              <c:strCache>
                <c:ptCount val="1"/>
                <c:pt idx="0">
                  <c:v>INDS_COST_QT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'Overview Policy cost'!$CG$2:$CG$51</c:f>
              <c:numCache>
                <c:formatCode>General</c:formatCode>
                <c:ptCount val="50"/>
                <c:pt idx="0">
                  <c:v>-940.40435993322171</c:v>
                </c:pt>
                <c:pt idx="1">
                  <c:v>-849.29879951389739</c:v>
                </c:pt>
                <c:pt idx="2">
                  <c:v>-843.45160472358111</c:v>
                </c:pt>
                <c:pt idx="3">
                  <c:v>-755.4809284672956</c:v>
                </c:pt>
                <c:pt idx="4">
                  <c:v>-731.6549882281106</c:v>
                </c:pt>
                <c:pt idx="5">
                  <c:v>-710.82060218096012</c:v>
                </c:pt>
                <c:pt idx="6">
                  <c:v>-685.26931399316527</c:v>
                </c:pt>
                <c:pt idx="7">
                  <c:v>-678.98799828108167</c:v>
                </c:pt>
                <c:pt idx="8">
                  <c:v>-591.42506461252924</c:v>
                </c:pt>
                <c:pt idx="9">
                  <c:v>-550.74450698139844</c:v>
                </c:pt>
                <c:pt idx="10">
                  <c:v>-548.05738237011246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9F-4357-8BF8-62281DD4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058512"/>
        <c:axId val="366735184"/>
      </c:barChart>
      <c:catAx>
        <c:axId val="36405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66735184"/>
        <c:crosses val="autoZero"/>
        <c:auto val="1"/>
        <c:lblAlgn val="ctr"/>
        <c:lblOffset val="100"/>
        <c:noMultiLvlLbl val="0"/>
      </c:catAx>
      <c:valAx>
        <c:axId val="36673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640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2000 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'Overview Policy cost'!$BR$1</c:f>
              <c:strCache>
                <c:ptCount val="1"/>
                <c:pt idx="0">
                  <c:v>PS_COST_H_2000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'Overview Policy cost'!$BR$2:$BR$51</c:f>
              <c:numCache>
                <c:formatCode>General</c:formatCode>
                <c:ptCount val="50"/>
                <c:pt idx="0">
                  <c:v>-713.95796448923647</c:v>
                </c:pt>
                <c:pt idx="1">
                  <c:v>-873.00544524285942</c:v>
                </c:pt>
                <c:pt idx="2">
                  <c:v>-186.53040243685246</c:v>
                </c:pt>
                <c:pt idx="3">
                  <c:v>350.77223497536033</c:v>
                </c:pt>
                <c:pt idx="4">
                  <c:v>857.34942277986556</c:v>
                </c:pt>
                <c:pt idx="5">
                  <c:v>1859.8870644047856</c:v>
                </c:pt>
                <c:pt idx="6">
                  <c:v>2969.1781623791903</c:v>
                </c:pt>
                <c:pt idx="7">
                  <c:v>3664.4782541040331</c:v>
                </c:pt>
                <c:pt idx="8">
                  <c:v>4881.9821055876091</c:v>
                </c:pt>
                <c:pt idx="9">
                  <c:v>6393.1546719223261</c:v>
                </c:pt>
                <c:pt idx="10">
                  <c:v>7786.1882204245776</c:v>
                </c:pt>
                <c:pt idx="11">
                  <c:v>9945.4338569547981</c:v>
                </c:pt>
                <c:pt idx="12">
                  <c:v>11802.938362545334</c:v>
                </c:pt>
                <c:pt idx="13">
                  <c:v>14685.123720750213</c:v>
                </c:pt>
                <c:pt idx="14">
                  <c:v>16750.508355832659</c:v>
                </c:pt>
                <c:pt idx="15">
                  <c:v>17541.740952437744</c:v>
                </c:pt>
                <c:pt idx="16">
                  <c:v>19445.683825149201</c:v>
                </c:pt>
                <c:pt idx="17">
                  <c:v>21341.757374067791</c:v>
                </c:pt>
                <c:pt idx="18">
                  <c:v>23488.586618642323</c:v>
                </c:pt>
                <c:pt idx="19">
                  <c:v>25938.203051410615</c:v>
                </c:pt>
                <c:pt idx="20">
                  <c:v>27660.97178550344</c:v>
                </c:pt>
                <c:pt idx="21">
                  <c:v>30902.349806907587</c:v>
                </c:pt>
                <c:pt idx="22">
                  <c:v>36093.139840887859</c:v>
                </c:pt>
                <c:pt idx="23">
                  <c:v>39794.694582312368</c:v>
                </c:pt>
                <c:pt idx="24">
                  <c:v>43600.012471862137</c:v>
                </c:pt>
                <c:pt idx="25">
                  <c:v>47074.838782529347</c:v>
                </c:pt>
                <c:pt idx="26">
                  <c:v>51404.991576646455</c:v>
                </c:pt>
                <c:pt idx="27">
                  <c:v>54609.13350534346</c:v>
                </c:pt>
                <c:pt idx="28">
                  <c:v>59177.094494245015</c:v>
                </c:pt>
                <c:pt idx="29">
                  <c:v>64195.761250305921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C-47DF-8D67-57DA887A7B43}"/>
            </c:ext>
          </c:extLst>
        </c:ser>
        <c:ser>
          <c:idx val="1"/>
          <c:order val="1"/>
          <c:tx>
            <c:strRef>
              <c:f>'Overview Policy cost'!$BZ$1</c:f>
              <c:strCache>
                <c:ptCount val="1"/>
                <c:pt idx="0">
                  <c:v>H2S_COST_H_2000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Policy cost'!$BZ$2:$BZ$51</c:f>
              <c:numCache>
                <c:formatCode>General</c:formatCode>
                <c:ptCount val="50"/>
                <c:pt idx="0">
                  <c:v>-175.61551847931696</c:v>
                </c:pt>
                <c:pt idx="1">
                  <c:v>-180.80803879331506</c:v>
                </c:pt>
                <c:pt idx="2">
                  <c:v>-36.233550634322455</c:v>
                </c:pt>
                <c:pt idx="3">
                  <c:v>178.52201903251989</c:v>
                </c:pt>
                <c:pt idx="4">
                  <c:v>495.27678578927589</c:v>
                </c:pt>
                <c:pt idx="5">
                  <c:v>782.11959933699109</c:v>
                </c:pt>
                <c:pt idx="6">
                  <c:v>1265.2652617779677</c:v>
                </c:pt>
                <c:pt idx="7">
                  <c:v>1709.051172076448</c:v>
                </c:pt>
                <c:pt idx="8">
                  <c:v>2193.7987685460394</c:v>
                </c:pt>
                <c:pt idx="9">
                  <c:v>2587.0614984002314</c:v>
                </c:pt>
                <c:pt idx="10">
                  <c:v>2677.0099332193058</c:v>
                </c:pt>
                <c:pt idx="11">
                  <c:v>3020.9901852936746</c:v>
                </c:pt>
                <c:pt idx="12">
                  <c:v>3573.2066395494476</c:v>
                </c:pt>
                <c:pt idx="13">
                  <c:v>4102.1817830964428</c:v>
                </c:pt>
                <c:pt idx="14">
                  <c:v>5174.0293228806258</c:v>
                </c:pt>
                <c:pt idx="15">
                  <c:v>6140.9426617485733</c:v>
                </c:pt>
                <c:pt idx="16">
                  <c:v>7230.9213080906629</c:v>
                </c:pt>
                <c:pt idx="17">
                  <c:v>9027.5833135476132</c:v>
                </c:pt>
                <c:pt idx="18">
                  <c:v>10502.990263352433</c:v>
                </c:pt>
                <c:pt idx="19">
                  <c:v>11710.549138090573</c:v>
                </c:pt>
                <c:pt idx="20">
                  <c:v>12601.338806736938</c:v>
                </c:pt>
                <c:pt idx="21">
                  <c:v>13051.753112128717</c:v>
                </c:pt>
                <c:pt idx="22">
                  <c:v>13884.622299597962</c:v>
                </c:pt>
                <c:pt idx="23">
                  <c:v>14733.512178399469</c:v>
                </c:pt>
                <c:pt idx="24">
                  <c:v>16371.539934599743</c:v>
                </c:pt>
                <c:pt idx="25">
                  <c:v>18029.997634032261</c:v>
                </c:pt>
                <c:pt idx="26">
                  <c:v>19540.293795181162</c:v>
                </c:pt>
                <c:pt idx="27">
                  <c:v>21312.733892783581</c:v>
                </c:pt>
                <c:pt idx="28">
                  <c:v>23094.447841316985</c:v>
                </c:pt>
                <c:pt idx="29">
                  <c:v>25584.557739599375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5C-47DF-8D67-57DA887A7B43}"/>
            </c:ext>
          </c:extLst>
        </c:ser>
        <c:ser>
          <c:idx val="2"/>
          <c:order val="2"/>
          <c:tx>
            <c:strRef>
              <c:f>'Overview Policy cost'!$CH$1</c:f>
              <c:strCache>
                <c:ptCount val="1"/>
                <c:pt idx="0">
                  <c:v>INDS_COST_H_2000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'Overview Policy cost'!$CH$2:$CH$51</c:f>
              <c:numCache>
                <c:formatCode>General</c:formatCode>
                <c:ptCount val="50"/>
                <c:pt idx="0">
                  <c:v>103.44716450275155</c:v>
                </c:pt>
                <c:pt idx="1">
                  <c:v>112.01380912237801</c:v>
                </c:pt>
                <c:pt idx="2">
                  <c:v>20.018625989730936</c:v>
                </c:pt>
                <c:pt idx="3">
                  <c:v>-236.38115773600293</c:v>
                </c:pt>
                <c:pt idx="4">
                  <c:v>-372.31580045260489</c:v>
                </c:pt>
                <c:pt idx="5">
                  <c:v>-570.59633360768203</c:v>
                </c:pt>
                <c:pt idx="6">
                  <c:v>-842.63190474041039</c:v>
                </c:pt>
                <c:pt idx="7">
                  <c:v>-1179.3479817357729</c:v>
                </c:pt>
                <c:pt idx="8">
                  <c:v>-1486.978599883616</c:v>
                </c:pt>
                <c:pt idx="9">
                  <c:v>-1759.4343391968287</c:v>
                </c:pt>
                <c:pt idx="10">
                  <c:v>-1719.0066750804544</c:v>
                </c:pt>
                <c:pt idx="11">
                  <c:v>-1920.6706403708085</c:v>
                </c:pt>
                <c:pt idx="12">
                  <c:v>-2208.0928364477004</c:v>
                </c:pt>
                <c:pt idx="13">
                  <c:v>-2392.2951297044638</c:v>
                </c:pt>
                <c:pt idx="14">
                  <c:v>-2578.9334160999279</c:v>
                </c:pt>
                <c:pt idx="15">
                  <c:v>-2697.9746872720425</c:v>
                </c:pt>
                <c:pt idx="16">
                  <c:v>-2775.0983167515369</c:v>
                </c:pt>
                <c:pt idx="17">
                  <c:v>-2851.8961096821586</c:v>
                </c:pt>
                <c:pt idx="18">
                  <c:v>-2899.2500740117393</c:v>
                </c:pt>
                <c:pt idx="19">
                  <c:v>-2784.938686042442</c:v>
                </c:pt>
                <c:pt idx="20">
                  <c:v>-2508.7342008908163</c:v>
                </c:pt>
                <c:pt idx="21">
                  <c:v>-2155.0086094246362</c:v>
                </c:pt>
                <c:pt idx="22">
                  <c:v>-1928.5215376496199</c:v>
                </c:pt>
                <c:pt idx="23">
                  <c:v>-1395.5327290685964</c:v>
                </c:pt>
                <c:pt idx="24">
                  <c:v>-847.91854868730297</c:v>
                </c:pt>
                <c:pt idx="25">
                  <c:v>-200.93615630205022</c:v>
                </c:pt>
                <c:pt idx="26">
                  <c:v>163.20657438784838</c:v>
                </c:pt>
                <c:pt idx="27">
                  <c:v>464.22905068623368</c:v>
                </c:pt>
                <c:pt idx="28">
                  <c:v>711.59938979306025</c:v>
                </c:pt>
                <c:pt idx="29">
                  <c:v>1057.9765049924026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6-4AC3-99BE-CA6847E4E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981504"/>
        <c:axId val="472981920"/>
      </c:barChart>
      <c:catAx>
        <c:axId val="47298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72981920"/>
        <c:crosses val="autoZero"/>
        <c:auto val="1"/>
        <c:lblAlgn val="ctr"/>
        <c:lblOffset val="100"/>
        <c:noMultiLvlLbl val="0"/>
      </c:catAx>
      <c:valAx>
        <c:axId val="47298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729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3000h</a:t>
            </a:r>
            <a:endParaRPr lang="nl-BE" i="1"/>
          </a:p>
        </c:rich>
      </c:tx>
      <c:layout>
        <c:manualLayout>
          <c:xMode val="edge"/>
          <c:yMode val="edge"/>
          <c:x val="0.4320347070167742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'Overview Policy cost'!$BS$1</c:f>
              <c:strCache>
                <c:ptCount val="1"/>
                <c:pt idx="0">
                  <c:v>PS_COST_H_3000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'Overview Policy cost'!$BS$2:$BS$51</c:f>
              <c:numCache>
                <c:formatCode>General</c:formatCode>
                <c:ptCount val="50"/>
                <c:pt idx="0">
                  <c:v>70972.386544485576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160.69050950463861</c:v>
                </c:pt>
                <c:pt idx="21">
                  <c:v>901.8018223149702</c:v>
                </c:pt>
                <c:pt idx="22">
                  <c:v>926.67374449316412</c:v>
                </c:pt>
                <c:pt idx="23">
                  <c:v>1790.1036567101255</c:v>
                </c:pt>
                <c:pt idx="24">
                  <c:v>2410.0443785870448</c:v>
                </c:pt>
                <c:pt idx="25">
                  <c:v>3625.9222443643957</c:v>
                </c:pt>
                <c:pt idx="26">
                  <c:v>4184.4464338077232</c:v>
                </c:pt>
                <c:pt idx="27">
                  <c:v>4617.2826350377873</c:v>
                </c:pt>
                <c:pt idx="28">
                  <c:v>5967.9553154762834</c:v>
                </c:pt>
                <c:pt idx="29">
                  <c:v>8216.5715848039836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1-47E0-9F8C-0351924799D7}"/>
            </c:ext>
          </c:extLst>
        </c:ser>
        <c:ser>
          <c:idx val="1"/>
          <c:order val="1"/>
          <c:tx>
            <c:strRef>
              <c:f>'Overview Policy cost'!$CA$1</c:f>
              <c:strCache>
                <c:ptCount val="1"/>
                <c:pt idx="0">
                  <c:v>H2S_COST_H_3000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Policy cost'!$CA$2:$CA$51</c:f>
              <c:numCache>
                <c:formatCode>General</c:formatCode>
                <c:ptCount val="50"/>
                <c:pt idx="0">
                  <c:v>27448.776913330672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-218.80344015992887</c:v>
                </c:pt>
                <c:pt idx="21">
                  <c:v>-217.10143696058367</c:v>
                </c:pt>
                <c:pt idx="22">
                  <c:v>246.34505546327273</c:v>
                </c:pt>
                <c:pt idx="23">
                  <c:v>485.01433234660362</c:v>
                </c:pt>
                <c:pt idx="24">
                  <c:v>987.53962425743521</c:v>
                </c:pt>
                <c:pt idx="25">
                  <c:v>1526.3778624275437</c:v>
                </c:pt>
                <c:pt idx="26">
                  <c:v>2119.1090780809609</c:v>
                </c:pt>
                <c:pt idx="27">
                  <c:v>2940.3196500912309</c:v>
                </c:pt>
                <c:pt idx="28">
                  <c:v>3727.7798461962957</c:v>
                </c:pt>
                <c:pt idx="29">
                  <c:v>4141.9716686661559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1-47E0-9F8C-0351924799D7}"/>
            </c:ext>
          </c:extLst>
        </c:ser>
        <c:ser>
          <c:idx val="2"/>
          <c:order val="2"/>
          <c:tx>
            <c:strRef>
              <c:f>'Overview Policy cost'!$CI$1</c:f>
              <c:strCache>
                <c:ptCount val="1"/>
                <c:pt idx="0">
                  <c:v>INDS_COST_H_3000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'Overview Policy cost'!$CI$2:$CI$51</c:f>
              <c:numCache>
                <c:formatCode>General</c:formatCode>
                <c:ptCount val="50"/>
                <c:pt idx="0">
                  <c:v>552.17690522893099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-186.29007023706799</c:v>
                </c:pt>
                <c:pt idx="21">
                  <c:v>-346.37928181659663</c:v>
                </c:pt>
                <c:pt idx="22">
                  <c:v>-396.47966294828802</c:v>
                </c:pt>
                <c:pt idx="23">
                  <c:v>-573.12444304360542</c:v>
                </c:pt>
                <c:pt idx="24">
                  <c:v>-700.76188085862668</c:v>
                </c:pt>
                <c:pt idx="25">
                  <c:v>-916.47991730610374</c:v>
                </c:pt>
                <c:pt idx="26">
                  <c:v>-1263.4495343777235</c:v>
                </c:pt>
                <c:pt idx="27">
                  <c:v>-1527.4096479945583</c:v>
                </c:pt>
                <c:pt idx="28">
                  <c:v>-1828.943505408999</c:v>
                </c:pt>
                <c:pt idx="29">
                  <c:v>-2013.0055475716945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51B-42C5-8005-DA7C113E5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614912"/>
        <c:axId val="462621568"/>
      </c:barChart>
      <c:catAx>
        <c:axId val="46261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2621568"/>
        <c:crosses val="autoZero"/>
        <c:auto val="1"/>
        <c:lblAlgn val="ctr"/>
        <c:lblOffset val="100"/>
        <c:noMultiLvlLbl val="0"/>
      </c:catAx>
      <c:valAx>
        <c:axId val="46262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26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FP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'Overview Policy cost'!$BT$1</c:f>
              <c:strCache>
                <c:ptCount val="1"/>
                <c:pt idx="0">
                  <c:v>PS_COST_FP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'Overview Policy cost'!$BT$2:$BT$51</c:f>
              <c:numCache>
                <c:formatCode>General</c:formatCode>
                <c:ptCount val="50"/>
                <c:pt idx="0">
                  <c:v>10066.507850665599</c:v>
                </c:pt>
                <c:pt idx="1">
                  <c:v>11966.688297798857</c:v>
                </c:pt>
                <c:pt idx="2">
                  <c:v>13897.317462810315</c:v>
                </c:pt>
                <c:pt idx="3">
                  <c:v>15603.099073637277</c:v>
                </c:pt>
                <c:pt idx="4">
                  <c:v>17972.385711674578</c:v>
                </c:pt>
                <c:pt idx="5">
                  <c:v>18141.230633859523</c:v>
                </c:pt>
                <c:pt idx="6">
                  <c:v>18857.959939588793</c:v>
                </c:pt>
                <c:pt idx="7">
                  <c:v>21364.57528381329</c:v>
                </c:pt>
                <c:pt idx="8">
                  <c:v>22021.351844523102</c:v>
                </c:pt>
                <c:pt idx="9">
                  <c:v>25705.854834963568</c:v>
                </c:pt>
                <c:pt idx="10">
                  <c:v>30070.495499281213</c:v>
                </c:pt>
                <c:pt idx="11">
                  <c:v>33849.851893489249</c:v>
                </c:pt>
                <c:pt idx="12">
                  <c:v>36723.603842047043</c:v>
                </c:pt>
                <c:pt idx="13">
                  <c:v>39298.155367169529</c:v>
                </c:pt>
                <c:pt idx="14">
                  <c:v>42244.094513451681</c:v>
                </c:pt>
                <c:pt idx="15">
                  <c:v>45612.038372998126</c:v>
                </c:pt>
                <c:pt idx="16">
                  <c:v>48368.650523174554</c:v>
                </c:pt>
                <c:pt idx="17">
                  <c:v>53060.390991129912</c:v>
                </c:pt>
                <c:pt idx="18">
                  <c:v>57826.352321743034</c:v>
                </c:pt>
                <c:pt idx="19">
                  <c:v>63376.450667946599</c:v>
                </c:pt>
                <c:pt idx="20">
                  <c:v>69030.776216364466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1-4366-B161-5EFCF223F4E1}"/>
            </c:ext>
          </c:extLst>
        </c:ser>
        <c:ser>
          <c:idx val="1"/>
          <c:order val="1"/>
          <c:tx>
            <c:strRef>
              <c:f>'Overview Policy cost'!$CB$1</c:f>
              <c:strCache>
                <c:ptCount val="1"/>
                <c:pt idx="0">
                  <c:v>H2S_COST_FP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'Overview Policy cost'!$CB$2:$CB$51</c:f>
              <c:numCache>
                <c:formatCode>General</c:formatCode>
                <c:ptCount val="50"/>
                <c:pt idx="0">
                  <c:v>4568.9033362284099</c:v>
                </c:pt>
                <c:pt idx="1">
                  <c:v>5049.2523005500407</c:v>
                </c:pt>
                <c:pt idx="2">
                  <c:v>5522.5629447130923</c:v>
                </c:pt>
                <c:pt idx="3">
                  <c:v>6490.2562033199792</c:v>
                </c:pt>
                <c:pt idx="4">
                  <c:v>7509.7808339630574</c:v>
                </c:pt>
                <c:pt idx="5">
                  <c:v>8738.4131744090846</c:v>
                </c:pt>
                <c:pt idx="6">
                  <c:v>9877.157195256048</c:v>
                </c:pt>
                <c:pt idx="7">
                  <c:v>10874.514372452017</c:v>
                </c:pt>
                <c:pt idx="8">
                  <c:v>12112.806668836216</c:v>
                </c:pt>
                <c:pt idx="9">
                  <c:v>12775.822724824538</c:v>
                </c:pt>
                <c:pt idx="10">
                  <c:v>13230.588424232832</c:v>
                </c:pt>
                <c:pt idx="11">
                  <c:v>13731.868853919223</c:v>
                </c:pt>
                <c:pt idx="12">
                  <c:v>14756.664236330151</c:v>
                </c:pt>
                <c:pt idx="13">
                  <c:v>16336.392282479545</c:v>
                </c:pt>
                <c:pt idx="14">
                  <c:v>17686.919591981248</c:v>
                </c:pt>
                <c:pt idx="15">
                  <c:v>19224.683107655233</c:v>
                </c:pt>
                <c:pt idx="16">
                  <c:v>20845.632852136172</c:v>
                </c:pt>
                <c:pt idx="17">
                  <c:v>22763.130166677933</c:v>
                </c:pt>
                <c:pt idx="18">
                  <c:v>24880.159942622195</c:v>
                </c:pt>
                <c:pt idx="19">
                  <c:v>27016.062655749454</c:v>
                </c:pt>
                <c:pt idx="20">
                  <c:v>29711.234658693764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1-4366-B161-5EFCF223F4E1}"/>
            </c:ext>
          </c:extLst>
        </c:ser>
        <c:ser>
          <c:idx val="2"/>
          <c:order val="2"/>
          <c:tx>
            <c:strRef>
              <c:f>'Overview Policy cost'!$CJ$1</c:f>
              <c:strCache>
                <c:ptCount val="1"/>
                <c:pt idx="0">
                  <c:v>INDS_COST_FP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'Overview Policy cost'!$CJ$2:$CJ$51</c:f>
              <c:numCache>
                <c:formatCode>General</c:formatCode>
                <c:ptCount val="50"/>
                <c:pt idx="0">
                  <c:v>-2027.2864881476853</c:v>
                </c:pt>
                <c:pt idx="1">
                  <c:v>-2148.0144893269753</c:v>
                </c:pt>
                <c:pt idx="2">
                  <c:v>-2324.8363145402982</c:v>
                </c:pt>
                <c:pt idx="3">
                  <c:v>-2412.5033582669566</c:v>
                </c:pt>
                <c:pt idx="4">
                  <c:v>-2767.5753209703253</c:v>
                </c:pt>
                <c:pt idx="5">
                  <c:v>-3251.2927603907301</c:v>
                </c:pt>
                <c:pt idx="6">
                  <c:v>-3389.3636079260032</c:v>
                </c:pt>
                <c:pt idx="7">
                  <c:v>-3621.8857088148361</c:v>
                </c:pt>
                <c:pt idx="8">
                  <c:v>-3683.1717347381637</c:v>
                </c:pt>
                <c:pt idx="9">
                  <c:v>-3336.0569229057292</c:v>
                </c:pt>
                <c:pt idx="10">
                  <c:v>-2850.334714086086</c:v>
                </c:pt>
                <c:pt idx="11">
                  <c:v>-2455.4931039296789</c:v>
                </c:pt>
                <c:pt idx="12">
                  <c:v>-2027.1165762337041</c:v>
                </c:pt>
                <c:pt idx="13">
                  <c:v>-1771.3028496661573</c:v>
                </c:pt>
                <c:pt idx="14">
                  <c:v>-1092.409161692718</c:v>
                </c:pt>
                <c:pt idx="15">
                  <c:v>-360.36737363249995</c:v>
                </c:pt>
                <c:pt idx="16">
                  <c:v>65.91917033091886</c:v>
                </c:pt>
                <c:pt idx="17">
                  <c:v>286.2334656753228</c:v>
                </c:pt>
                <c:pt idx="18">
                  <c:v>296.73055611480959</c:v>
                </c:pt>
                <c:pt idx="19">
                  <c:v>334.59491611190606</c:v>
                </c:pt>
                <c:pt idx="20">
                  <c:v>-77.562702348455787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4-4603-9BEA-BBCE21D3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864352"/>
        <c:axId val="354864768"/>
      </c:barChart>
      <c:catAx>
        <c:axId val="35486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54864768"/>
        <c:crosses val="autoZero"/>
        <c:auto val="1"/>
        <c:lblAlgn val="ctr"/>
        <c:lblOffset val="100"/>
        <c:noMultiLvlLbl val="0"/>
      </c:catAx>
      <c:valAx>
        <c:axId val="3548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35486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Policy cost'!$CF$1</c:f>
              <c:strCache>
                <c:ptCount val="1"/>
                <c:pt idx="0">
                  <c:v>INDS_COST_CT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'Overview Policy cost'!$CF$2:$CF$51</c:f>
              <c:numCache>
                <c:formatCode>General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-20.30009443644667</c:v>
                </c:pt>
                <c:pt idx="5">
                  <c:v>-53.203426700958516</c:v>
                </c:pt>
                <c:pt idx="6">
                  <c:v>-157.00407841609558</c:v>
                </c:pt>
                <c:pt idx="7">
                  <c:v>-255.28677372989478</c:v>
                </c:pt>
                <c:pt idx="8">
                  <c:v>-448.35555712151108</c:v>
                </c:pt>
                <c:pt idx="9">
                  <c:v>-520.91451502148993</c:v>
                </c:pt>
                <c:pt idx="10">
                  <c:v>-684.37493175815325</c:v>
                </c:pt>
                <c:pt idx="11">
                  <c:v>-810.74948626378318</c:v>
                </c:pt>
                <c:pt idx="12">
                  <c:v>-922.56108979828423</c:v>
                </c:pt>
                <c:pt idx="13">
                  <c:v>-1000.5991256639245</c:v>
                </c:pt>
                <c:pt idx="14">
                  <c:v>-1097.991364719579</c:v>
                </c:pt>
                <c:pt idx="15">
                  <c:v>-1132.2509050650988</c:v>
                </c:pt>
                <c:pt idx="16">
                  <c:v>-1159.4495293623186</c:v>
                </c:pt>
                <c:pt idx="17">
                  <c:v>-1236.1570250033401</c:v>
                </c:pt>
                <c:pt idx="18">
                  <c:v>-1236.9511410667328</c:v>
                </c:pt>
                <c:pt idx="19">
                  <c:v>-1230.5433225699817</c:v>
                </c:pt>
                <c:pt idx="20">
                  <c:v>-1358.4033730099327</c:v>
                </c:pt>
                <c:pt idx="21">
                  <c:v>-1276.5251880665892</c:v>
                </c:pt>
                <c:pt idx="22">
                  <c:v>-1194.8772606553975</c:v>
                </c:pt>
                <c:pt idx="23">
                  <c:v>-1125.2051536135259</c:v>
                </c:pt>
                <c:pt idx="24">
                  <c:v>-1118.7271203698474</c:v>
                </c:pt>
                <c:pt idx="25">
                  <c:v>-1079.9692061973619</c:v>
                </c:pt>
                <c:pt idx="26">
                  <c:v>-1082.3476407153066</c:v>
                </c:pt>
                <c:pt idx="27">
                  <c:v>-1086.0518310639891</c:v>
                </c:pt>
                <c:pt idx="28">
                  <c:v>-1117.096721220878</c:v>
                </c:pt>
                <c:pt idx="29">
                  <c:v>-1086.9618211169145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6-4862-86A3-D4335728055E}"/>
            </c:ext>
          </c:extLst>
        </c:ser>
        <c:ser>
          <c:idx val="1"/>
          <c:order val="1"/>
          <c:tx>
            <c:strRef>
              <c:f>'Overview Policy cost'!$CG$1</c:f>
              <c:strCache>
                <c:ptCount val="1"/>
                <c:pt idx="0">
                  <c:v>INDS_COST_QT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'Overview Policy cost'!$CG$2:$CG$51</c:f>
              <c:numCache>
                <c:formatCode>General</c:formatCode>
                <c:ptCount val="50"/>
                <c:pt idx="0">
                  <c:v>-940.40435993322171</c:v>
                </c:pt>
                <c:pt idx="1">
                  <c:v>-849.29879951389739</c:v>
                </c:pt>
                <c:pt idx="2">
                  <c:v>-843.45160472358111</c:v>
                </c:pt>
                <c:pt idx="3">
                  <c:v>-755.4809284672956</c:v>
                </c:pt>
                <c:pt idx="4">
                  <c:v>-731.6549882281106</c:v>
                </c:pt>
                <c:pt idx="5">
                  <c:v>-710.82060218096012</c:v>
                </c:pt>
                <c:pt idx="6">
                  <c:v>-685.26931399316527</c:v>
                </c:pt>
                <c:pt idx="7">
                  <c:v>-678.98799828108167</c:v>
                </c:pt>
                <c:pt idx="8">
                  <c:v>-591.42506461252924</c:v>
                </c:pt>
                <c:pt idx="9">
                  <c:v>-550.74450698139844</c:v>
                </c:pt>
                <c:pt idx="10">
                  <c:v>-548.05738237011246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6-4862-86A3-D4335728055E}"/>
            </c:ext>
          </c:extLst>
        </c:ser>
        <c:ser>
          <c:idx val="2"/>
          <c:order val="2"/>
          <c:tx>
            <c:strRef>
              <c:f>'Overview Policy cost'!$CH$1</c:f>
              <c:strCache>
                <c:ptCount val="1"/>
                <c:pt idx="0">
                  <c:v>INDS_COST_H_2000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'Overview Policy cost'!$CH$2:$CH$51</c:f>
              <c:numCache>
                <c:formatCode>General</c:formatCode>
                <c:ptCount val="50"/>
                <c:pt idx="0">
                  <c:v>103.44716450275155</c:v>
                </c:pt>
                <c:pt idx="1">
                  <c:v>112.01380912237801</c:v>
                </c:pt>
                <c:pt idx="2">
                  <c:v>20.018625989730936</c:v>
                </c:pt>
                <c:pt idx="3">
                  <c:v>-236.38115773600293</c:v>
                </c:pt>
                <c:pt idx="4">
                  <c:v>-372.31580045260489</c:v>
                </c:pt>
                <c:pt idx="5">
                  <c:v>-570.59633360768203</c:v>
                </c:pt>
                <c:pt idx="6">
                  <c:v>-842.63190474041039</c:v>
                </c:pt>
                <c:pt idx="7">
                  <c:v>-1179.3479817357729</c:v>
                </c:pt>
                <c:pt idx="8">
                  <c:v>-1486.978599883616</c:v>
                </c:pt>
                <c:pt idx="9">
                  <c:v>-1759.4343391968287</c:v>
                </c:pt>
                <c:pt idx="10">
                  <c:v>-1719.0066750804544</c:v>
                </c:pt>
                <c:pt idx="11">
                  <c:v>-1920.6706403708085</c:v>
                </c:pt>
                <c:pt idx="12">
                  <c:v>-2208.0928364477004</c:v>
                </c:pt>
                <c:pt idx="13">
                  <c:v>-2392.2951297044638</c:v>
                </c:pt>
                <c:pt idx="14">
                  <c:v>-2578.9334160999279</c:v>
                </c:pt>
                <c:pt idx="15">
                  <c:v>-2697.9746872720425</c:v>
                </c:pt>
                <c:pt idx="16">
                  <c:v>-2775.0983167515369</c:v>
                </c:pt>
                <c:pt idx="17">
                  <c:v>-2851.8961096821586</c:v>
                </c:pt>
                <c:pt idx="18">
                  <c:v>-2899.2500740117393</c:v>
                </c:pt>
                <c:pt idx="19">
                  <c:v>-2784.938686042442</c:v>
                </c:pt>
                <c:pt idx="20">
                  <c:v>-2508.7342008908163</c:v>
                </c:pt>
                <c:pt idx="21">
                  <c:v>-2155.0086094246362</c:v>
                </c:pt>
                <c:pt idx="22">
                  <c:v>-1928.5215376496199</c:v>
                </c:pt>
                <c:pt idx="23">
                  <c:v>-1395.5327290685964</c:v>
                </c:pt>
                <c:pt idx="24">
                  <c:v>-847.91854868730297</c:v>
                </c:pt>
                <c:pt idx="25">
                  <c:v>-200.93615630205022</c:v>
                </c:pt>
                <c:pt idx="26">
                  <c:v>163.20657438784838</c:v>
                </c:pt>
                <c:pt idx="27">
                  <c:v>464.22905068623368</c:v>
                </c:pt>
                <c:pt idx="28">
                  <c:v>711.59938979306025</c:v>
                </c:pt>
                <c:pt idx="29">
                  <c:v>1057.9765049924026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D6-4862-86A3-D4335728055E}"/>
            </c:ext>
          </c:extLst>
        </c:ser>
        <c:ser>
          <c:idx val="3"/>
          <c:order val="3"/>
          <c:tx>
            <c:strRef>
              <c:f>'Overview Policy cost'!$CI$1</c:f>
              <c:strCache>
                <c:ptCount val="1"/>
                <c:pt idx="0">
                  <c:v>INDS_COST_H_3000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'Overview Policy cost'!$CI$2:$CI$51</c:f>
              <c:numCache>
                <c:formatCode>General</c:formatCode>
                <c:ptCount val="50"/>
                <c:pt idx="0">
                  <c:v>552.17690522893099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-186.29007023706799</c:v>
                </c:pt>
                <c:pt idx="21">
                  <c:v>-346.37928181659663</c:v>
                </c:pt>
                <c:pt idx="22">
                  <c:v>-396.47966294828802</c:v>
                </c:pt>
                <c:pt idx="23">
                  <c:v>-573.12444304360542</c:v>
                </c:pt>
                <c:pt idx="24">
                  <c:v>-700.76188085862668</c:v>
                </c:pt>
                <c:pt idx="25">
                  <c:v>-916.47991730610374</c:v>
                </c:pt>
                <c:pt idx="26">
                  <c:v>-1263.4495343777235</c:v>
                </c:pt>
                <c:pt idx="27">
                  <c:v>-1527.4096479945583</c:v>
                </c:pt>
                <c:pt idx="28">
                  <c:v>-1828.943505408999</c:v>
                </c:pt>
                <c:pt idx="29">
                  <c:v>-2013.0055475716945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D6-4862-86A3-D4335728055E}"/>
            </c:ext>
          </c:extLst>
        </c:ser>
        <c:ser>
          <c:idx val="6"/>
          <c:order val="4"/>
          <c:tx>
            <c:strRef>
              <c:f>'Overview Policy cost'!$CL$1</c:f>
              <c:strCache>
                <c:ptCount val="1"/>
                <c:pt idx="0">
                  <c:v>INDS_COST_CG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'Overview Policy cost'!$CL$2:$CL$51</c:f>
              <c:numCache>
                <c:formatCode>General</c:formatCode>
                <c:ptCount val="50"/>
                <c:pt idx="0">
                  <c:v>-3110.7471372303553</c:v>
                </c:pt>
                <c:pt idx="1">
                  <c:v>-2729.0913775996305</c:v>
                </c:pt>
                <c:pt idx="2">
                  <c:v>-2471.374934154388</c:v>
                </c:pt>
                <c:pt idx="3">
                  <c:v>-1813.3607310585794</c:v>
                </c:pt>
                <c:pt idx="4">
                  <c:v>-1242.1391613121959</c:v>
                </c:pt>
                <c:pt idx="5">
                  <c:v>-557.8982325848192</c:v>
                </c:pt>
                <c:pt idx="6">
                  <c:v>-181.81996448972495</c:v>
                </c:pt>
                <c:pt idx="7">
                  <c:v>90.40496348956367</c:v>
                </c:pt>
                <c:pt idx="8">
                  <c:v>467.84288098971592</c:v>
                </c:pt>
                <c:pt idx="9">
                  <c:v>851.61738487990806</c:v>
                </c:pt>
                <c:pt idx="10">
                  <c:v>258.15245753404452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D6-4862-86A3-D43357280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262944"/>
        <c:axId val="893259200"/>
      </c:lineChart>
      <c:catAx>
        <c:axId val="89326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3259200"/>
        <c:crosses val="autoZero"/>
        <c:auto val="1"/>
        <c:lblAlgn val="ctr"/>
        <c:lblOffset val="100"/>
        <c:noMultiLvlLbl val="0"/>
      </c:catAx>
      <c:valAx>
        <c:axId val="8932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326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ETS price 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Policy cost'!$CN$1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'Overview Policy cost'!$CN$2:$CN$51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E-4809-BC5E-A53819DCA1FE}"/>
            </c:ext>
          </c:extLst>
        </c:ser>
        <c:ser>
          <c:idx val="1"/>
          <c:order val="1"/>
          <c:tx>
            <c:strRef>
              <c:f>'Overview Policy cost'!$CO$1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'Overview Policy cost'!$CO$2:$CO$51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E-4809-BC5E-A53819DCA1FE}"/>
            </c:ext>
          </c:extLst>
        </c:ser>
        <c:ser>
          <c:idx val="2"/>
          <c:order val="2"/>
          <c:tx>
            <c:strRef>
              <c:f>'Overview Policy cost'!$CP$1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'Overview Policy cost'!$CP$2:$CP$51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AE-4809-BC5E-A53819DCA1FE}"/>
            </c:ext>
          </c:extLst>
        </c:ser>
        <c:ser>
          <c:idx val="3"/>
          <c:order val="3"/>
          <c:tx>
            <c:strRef>
              <c:f>'Overview Policy cost'!$CQ$1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'Overview Policy cost'!$CQ$2:$CQ$51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AE-4809-BC5E-A53819DCA1FE}"/>
            </c:ext>
          </c:extLst>
        </c:ser>
        <c:ser>
          <c:idx val="4"/>
          <c:order val="4"/>
          <c:tx>
            <c:strRef>
              <c:f>'Overview Policy cost'!$CR$1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'Overview Policy cost'!$CR$2:$CR$51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AE-4809-BC5E-A53819DCA1FE}"/>
            </c:ext>
          </c:extLst>
        </c:ser>
        <c:ser>
          <c:idx val="6"/>
          <c:order val="5"/>
          <c:tx>
            <c:strRef>
              <c:f>'Overview Policy cost'!$CT$1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'Overview Policy cost'!$CT$2:$CT$51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AE-4809-BC5E-A53819DCA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679968"/>
        <c:axId val="444682048"/>
      </c:lineChart>
      <c:catAx>
        <c:axId val="44467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44682048"/>
        <c:crosses val="autoZero"/>
        <c:auto val="1"/>
        <c:lblAlgn val="ctr"/>
        <c:lblOffset val="100"/>
        <c:noMultiLvlLbl val="0"/>
      </c:catAx>
      <c:valAx>
        <c:axId val="444682048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446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ETS price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Policy cost'!$CU$1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'Overview Policy cost'!$CU$2:$CU$51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5-4F8D-BDB1-CE603C16A57D}"/>
            </c:ext>
          </c:extLst>
        </c:ser>
        <c:ser>
          <c:idx val="1"/>
          <c:order val="1"/>
          <c:tx>
            <c:strRef>
              <c:f>'Overview Policy cost'!$CW$1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'Overview Policy cost'!$CW$2:$CW$51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5-4F8D-BDB1-CE603C16A57D}"/>
            </c:ext>
          </c:extLst>
        </c:ser>
        <c:ser>
          <c:idx val="2"/>
          <c:order val="2"/>
          <c:tx>
            <c:strRef>
              <c:f>'Overview Policy cost'!$CX$1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'Overview Policy cost'!$CX$2:$CX$51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5-4F8D-BDB1-CE603C16A57D}"/>
            </c:ext>
          </c:extLst>
        </c:ser>
        <c:ser>
          <c:idx val="3"/>
          <c:order val="3"/>
          <c:tx>
            <c:strRef>
              <c:f>'Overview Policy cost'!$CY$1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'Overview Policy cost'!$CY$2:$CY$51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5-4F8D-BDB1-CE603C16A57D}"/>
            </c:ext>
          </c:extLst>
        </c:ser>
        <c:ser>
          <c:idx val="4"/>
          <c:order val="4"/>
          <c:tx>
            <c:strRef>
              <c:f>'Overview Policy cost'!$CZ$1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'Overview Policy cost'!$CZ$2:$CZ$51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A5-4F8D-BDB1-CE603C16A57D}"/>
            </c:ext>
          </c:extLst>
        </c:ser>
        <c:ser>
          <c:idx val="6"/>
          <c:order val="5"/>
          <c:tx>
            <c:strRef>
              <c:f>'Overview Policy cost'!$DB$1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'Overview Policy cost'!$DB$2:$DB$51</c:f>
              <c:numCache>
                <c:formatCode>General</c:formatCode>
                <c:ptCount val="5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A5-4F8D-BDB1-CE603C16A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003680"/>
        <c:axId val="449029056"/>
      </c:lineChart>
      <c:catAx>
        <c:axId val="44900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49029056"/>
        <c:crosses val="autoZero"/>
        <c:auto val="1"/>
        <c:lblAlgn val="ctr"/>
        <c:lblOffset val="100"/>
        <c:noMultiLvlLbl val="0"/>
      </c:catAx>
      <c:valAx>
        <c:axId val="449029056"/>
        <c:scaling>
          <c:orientation val="minMax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490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overview_results_2_repr_days!$A$1</c:f>
              <c:strCache>
                <c:ptCount val="1"/>
                <c:pt idx="0">
                  <c:v>scen_number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overview_results_2_repr_days!$A$2:$A$11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0-4325-9A6E-65B3AE8AF215}"/>
            </c:ext>
          </c:extLst>
        </c:ser>
        <c:ser>
          <c:idx val="1"/>
          <c:order val="1"/>
          <c:tx>
            <c:strRef>
              <c:f>overview_results_2_repr_days!$V$1</c:f>
              <c:strCache>
                <c:ptCount val="1"/>
                <c:pt idx="0">
                  <c:v>TotalCost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overview_results_2_repr_days!$V$2:$V$11</c:f>
              <c:numCache>
                <c:formatCode>General</c:formatCode>
                <c:ptCount val="10"/>
                <c:pt idx="0">
                  <c:v>6121965.4011534182</c:v>
                </c:pt>
                <c:pt idx="1">
                  <c:v>6119021.5003854595</c:v>
                </c:pt>
                <c:pt idx="2">
                  <c:v>6125788.3353076437</c:v>
                </c:pt>
                <c:pt idx="3">
                  <c:v>6126097.5529545844</c:v>
                </c:pt>
                <c:pt idx="4">
                  <c:v>6126601.3266955884</c:v>
                </c:pt>
                <c:pt idx="5">
                  <c:v>6126323.3751880303</c:v>
                </c:pt>
                <c:pt idx="6">
                  <c:v>6135318.3717508102</c:v>
                </c:pt>
                <c:pt idx="7">
                  <c:v>6129079.5744651025</c:v>
                </c:pt>
                <c:pt idx="8">
                  <c:v>6126642.9827047186</c:v>
                </c:pt>
                <c:pt idx="9">
                  <c:v>6125697.0583493793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C0-4325-9A6E-65B3AE8AF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524079"/>
        <c:axId val="292951567"/>
      </c:barChart>
      <c:catAx>
        <c:axId val="237524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92951567"/>
        <c:crosses val="autoZero"/>
        <c:auto val="1"/>
        <c:lblAlgn val="ctr"/>
        <c:lblOffset val="100"/>
        <c:noMultiLvlLbl val="0"/>
      </c:catAx>
      <c:valAx>
        <c:axId val="292951567"/>
        <c:scaling>
          <c:orientation val="minMax"/>
          <c:max val="6149999.9999999991"/>
          <c:min val="59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3752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'PS Analysis'!$A$3:$A$15</c:f>
              <c:strCache>
                <c:ptCount val="13"/>
                <c:pt idx="0">
                  <c:v>FP</c:v>
                </c:pt>
                <c:pt idx="1">
                  <c:v>CfD</c:v>
                </c:pt>
                <c:pt idx="2">
                  <c:v>CG</c:v>
                </c:pt>
                <c:pt idx="3">
                  <c:v>TD</c:v>
                </c:pt>
                <c:pt idx="4">
                  <c:v>FP_3000</c:v>
                </c:pt>
                <c:pt idx="5">
                  <c:v>FP_4000</c:v>
                </c:pt>
                <c:pt idx="6">
                  <c:v>FP_5000</c:v>
                </c:pt>
                <c:pt idx="7">
                  <c:v>FP_fix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'PS Analysis'!$AJ$3:$AJ$15</c:f>
              <c:numCache>
                <c:formatCode>0.000</c:formatCode>
                <c:ptCount val="13"/>
                <c:pt idx="0">
                  <c:v>178.00777667847666</c:v>
                </c:pt>
                <c:pt idx="1">
                  <c:v>178.95197971298171</c:v>
                </c:pt>
                <c:pt idx="2">
                  <c:v>165.67750427669898</c:v>
                </c:pt>
                <c:pt idx="3">
                  <c:v>168.94206622762397</c:v>
                </c:pt>
                <c:pt idx="4">
                  <c:v>178.00777667847666</c:v>
                </c:pt>
                <c:pt idx="5">
                  <c:v>178.00777667847666</c:v>
                </c:pt>
                <c:pt idx="6">
                  <c:v>178.00777667847666</c:v>
                </c:pt>
                <c:pt idx="7">
                  <c:v>176.26314393115186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C-4819-89E2-A59689E5AB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'PS Analysis'!$A$3:$A$15</c:f>
              <c:strCache>
                <c:ptCount val="13"/>
                <c:pt idx="0">
                  <c:v>FP</c:v>
                </c:pt>
                <c:pt idx="1">
                  <c:v>CfD</c:v>
                </c:pt>
                <c:pt idx="2">
                  <c:v>CG</c:v>
                </c:pt>
                <c:pt idx="3">
                  <c:v>TD</c:v>
                </c:pt>
                <c:pt idx="4">
                  <c:v>FP_3000</c:v>
                </c:pt>
                <c:pt idx="5">
                  <c:v>FP_4000</c:v>
                </c:pt>
                <c:pt idx="6">
                  <c:v>FP_5000</c:v>
                </c:pt>
                <c:pt idx="7">
                  <c:v>FP_fix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'PS Analysis'!$AN$3:$AN$15</c:f>
              <c:numCache>
                <c:formatCode>General</c:formatCode>
                <c:ptCount val="13"/>
                <c:pt idx="0">
                  <c:v>3276.2738617981972</c:v>
                </c:pt>
                <c:pt idx="1">
                  <c:v>3268.6648369373261</c:v>
                </c:pt>
                <c:pt idx="2">
                  <c:v>3346.134929723833</c:v>
                </c:pt>
                <c:pt idx="3">
                  <c:v>3315.5610633074998</c:v>
                </c:pt>
                <c:pt idx="4">
                  <c:v>5353.6762737305398</c:v>
                </c:pt>
                <c:pt idx="5">
                  <c:v>3950.8329087267039</c:v>
                </c:pt>
                <c:pt idx="6">
                  <c:v>3356.0774176498671</c:v>
                </c:pt>
                <c:pt idx="7">
                  <c:v>3279.2519441654013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C-4819-89E2-A59689E5A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892015"/>
        <c:axId val="892877039"/>
      </c:lineChart>
      <c:catAx>
        <c:axId val="89289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77039"/>
        <c:crosses val="autoZero"/>
        <c:auto val="1"/>
        <c:lblAlgn val="ctr"/>
        <c:lblOffset val="100"/>
        <c:noMultiLvlLbl val="0"/>
      </c:catAx>
      <c:valAx>
        <c:axId val="8928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9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BE"/>
              <a:t>capacity investments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'PS Analysis'!$K$1</c:f>
              <c:strCache>
                <c:ptCount val="1"/>
                <c:pt idx="0">
                  <c:v>PtH_CAP_peak_supported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'PS Analysis'!$A$2:$A$10</c:f>
              <c:strCache>
                <c:ptCount val="9"/>
                <c:pt idx="0">
                  <c:v>REF</c:v>
                </c:pt>
                <c:pt idx="1">
                  <c:v>FP</c:v>
                </c:pt>
                <c:pt idx="2">
                  <c:v>CfD</c:v>
                </c:pt>
                <c:pt idx="3">
                  <c:v>CG</c:v>
                </c:pt>
                <c:pt idx="4">
                  <c:v>TD</c:v>
                </c:pt>
                <c:pt idx="5">
                  <c:v>FP_3000</c:v>
                </c:pt>
                <c:pt idx="6">
                  <c:v>FP_4000</c:v>
                </c:pt>
                <c:pt idx="7">
                  <c:v>FP_5000</c:v>
                </c:pt>
                <c:pt idx="8">
                  <c:v>FP_fix</c:v>
                </c:pt>
              </c:strCache>
            </c:strRef>
          </c:cat>
          <c:val>
            <c:numRef>
              <c:f>'PS Analysis'!$K$2:$K$10</c:f>
              <c:numCache>
                <c:formatCode>0.000</c:formatCode>
                <c:ptCount val="9"/>
                <c:pt idx="0">
                  <c:v>2.4671001480686305</c:v>
                </c:pt>
                <c:pt idx="1">
                  <c:v>35.675817624318846</c:v>
                </c:pt>
                <c:pt idx="2">
                  <c:v>37.453249208866353</c:v>
                </c:pt>
                <c:pt idx="3">
                  <c:v>36.835736299182805</c:v>
                </c:pt>
                <c:pt idx="4">
                  <c:v>36.265709224729171</c:v>
                </c:pt>
                <c:pt idx="5">
                  <c:v>51.10574443824693</c:v>
                </c:pt>
                <c:pt idx="6">
                  <c:v>37.149350132296568</c:v>
                </c:pt>
                <c:pt idx="7">
                  <c:v>34.351085874718258</c:v>
                </c:pt>
                <c:pt idx="8">
                  <c:v>34.783614899007034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5-47FA-B983-CD5220964F7C}"/>
            </c:ext>
          </c:extLst>
        </c:ser>
        <c:ser>
          <c:idx val="1"/>
          <c:order val="1"/>
          <c:tx>
            <c:strRef>
              <c:f>'PS Analysis'!$L$1</c:f>
              <c:strCache>
                <c:ptCount val="1"/>
                <c:pt idx="0">
                  <c:v>PtH_CAP_base_supported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'PS Analysis'!$A$2:$A$10</c:f>
              <c:strCache>
                <c:ptCount val="9"/>
                <c:pt idx="0">
                  <c:v>REF</c:v>
                </c:pt>
                <c:pt idx="1">
                  <c:v>FP</c:v>
                </c:pt>
                <c:pt idx="2">
                  <c:v>CfD</c:v>
                </c:pt>
                <c:pt idx="3">
                  <c:v>CG</c:v>
                </c:pt>
                <c:pt idx="4">
                  <c:v>TD</c:v>
                </c:pt>
                <c:pt idx="5">
                  <c:v>FP_3000</c:v>
                </c:pt>
                <c:pt idx="6">
                  <c:v>FP_4000</c:v>
                </c:pt>
                <c:pt idx="7">
                  <c:v>FP_5000</c:v>
                </c:pt>
                <c:pt idx="8">
                  <c:v>FP_fix</c:v>
                </c:pt>
              </c:strCache>
            </c:strRef>
          </c:cat>
          <c:val>
            <c:numRef>
              <c:f>'PS Analysis'!$L$2:$L$10</c:f>
              <c:numCache>
                <c:formatCode>0.000</c:formatCode>
                <c:ptCount val="9"/>
                <c:pt idx="0">
                  <c:v>3.2449594170856364</c:v>
                </c:pt>
                <c:pt idx="1">
                  <c:v>34.348960106500719</c:v>
                </c:pt>
                <c:pt idx="2">
                  <c:v>32.687101413184422</c:v>
                </c:pt>
                <c:pt idx="3">
                  <c:v>34.624945334486029</c:v>
                </c:pt>
                <c:pt idx="4">
                  <c:v>34.557651489435031</c:v>
                </c:pt>
                <c:pt idx="5">
                  <c:v>58.894261495929634</c:v>
                </c:pt>
                <c:pt idx="6">
                  <c:v>45.350642186674484</c:v>
                </c:pt>
                <c:pt idx="7">
                  <c:v>36.935418206058863</c:v>
                </c:pt>
                <c:pt idx="8">
                  <c:v>35.167852251756109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5-47FA-B983-CD5220964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004096"/>
        <c:axId val="241657375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'PS Analysis'!$O$1</c15:sqref>
                        </c15:formulaRef>
                      </c:ext>
                    </c:extLst>
                    <c:strCache>
                      <c:ptCount val="1"/>
                      <c:pt idx="0">
                        <c:v>PtH_CAP_base_2030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'PS Analysis'!$A$2:$A$10</c15:sqref>
                        </c15:formulaRef>
                      </c:ext>
                    </c:extLst>
                    <c:strCache>
                      <c:ptCount val="9"/>
                      <c:pt idx="0">
                        <c:v>REF</c:v>
                      </c:pt>
                      <c:pt idx="1">
                        <c:v>FP</c:v>
                      </c:pt>
                      <c:pt idx="2">
                        <c:v>CfD</c:v>
                      </c:pt>
                      <c:pt idx="3">
                        <c:v>CG</c:v>
                      </c:pt>
                      <c:pt idx="4">
                        <c:v>TD</c:v>
                      </c:pt>
                      <c:pt idx="5">
                        <c:v>FP_3000</c:v>
                      </c:pt>
                      <c:pt idx="6">
                        <c:v>FP_4000</c:v>
                      </c:pt>
                      <c:pt idx="7">
                        <c:v>FP_5000</c:v>
                      </c:pt>
                      <c:pt idx="8">
                        <c:v>FP_fix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'PS Analysis'!$O$2:$O$10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30.01639798482292</c:v>
                      </c:pt>
                      <c:pt idx="1">
                        <c:v>11.515237646240474</c:v>
                      </c:pt>
                      <c:pt idx="2">
                        <c:v>11.586633900451302</c:v>
                      </c:pt>
                      <c:pt idx="3">
                        <c:v>11.882873186053688</c:v>
                      </c:pt>
                      <c:pt idx="4">
                        <c:v>11.807675675044914</c:v>
                      </c:pt>
                      <c:pt idx="5">
                        <c:v>4.5265289754302076</c:v>
                      </c:pt>
                      <c:pt idx="6">
                        <c:v>7.6533256890495052</c:v>
                      </c:pt>
                      <c:pt idx="7">
                        <c:v>9.3844856388606086</c:v>
                      </c:pt>
                      <c:pt idx="8">
                        <c:v>10.128393483560361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AF45-47FA-B983-CD5220964F7C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'PS Analysis'!$P$1</c15:sqref>
                        </c15:formulaRef>
                      </c:ext>
                    </c:extLst>
                    <c:strCache>
                      <c:ptCount val="1"/>
                      <c:pt idx="0">
                        <c:v>PtH_CAP_peak_2030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'PS Analysis'!$A$2:$A$10</c15:sqref>
                        </c15:formulaRef>
                      </c:ext>
                    </c:extLst>
                    <c:strCache>
                      <c:ptCount val="9"/>
                      <c:pt idx="0">
                        <c:v>REF</c:v>
                      </c:pt>
                      <c:pt idx="1">
                        <c:v>FP</c:v>
                      </c:pt>
                      <c:pt idx="2">
                        <c:v>CfD</c:v>
                      </c:pt>
                      <c:pt idx="3">
                        <c:v>CG</c:v>
                      </c:pt>
                      <c:pt idx="4">
                        <c:v>TD</c:v>
                      </c:pt>
                      <c:pt idx="5">
                        <c:v>FP_3000</c:v>
                      </c:pt>
                      <c:pt idx="6">
                        <c:v>FP_4000</c:v>
                      </c:pt>
                      <c:pt idx="7">
                        <c:v>FP_5000</c:v>
                      </c:pt>
                      <c:pt idx="8">
                        <c:v>FP_fix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'PS Analysis'!$P$2:$P$10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45.340560562152071</c:v>
                      </c:pt>
                      <c:pt idx="1">
                        <c:v>39.257174771855134</c:v>
                      </c:pt>
                      <c:pt idx="2">
                        <c:v>39.149180396655538</c:v>
                      </c:pt>
                      <c:pt idx="3">
                        <c:v>38.539431691729575</c:v>
                      </c:pt>
                      <c:pt idx="4">
                        <c:v>38.751705210586302</c:v>
                      </c:pt>
                      <c:pt idx="5">
                        <c:v>40.035720417092527</c:v>
                      </c:pt>
                      <c:pt idx="6">
                        <c:v>40.806327501760251</c:v>
                      </c:pt>
                      <c:pt idx="7">
                        <c:v>41.093839346710482</c:v>
                      </c:pt>
                      <c:pt idx="8">
                        <c:v>40.601573058595065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AF45-47FA-B983-CD5220964F7C}"/>
                  </c:ext>
                </c:extLst>
              </c15:ser>
            </c15:filteredBarSeries>
          </c:ext>
        </c:extLst>
      </c:barChart>
      <c:catAx>
        <c:axId val="93700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41657375"/>
        <c:crosses val="autoZero"/>
        <c:auto val="1"/>
        <c:lblAlgn val="ctr"/>
        <c:lblOffset val="100"/>
        <c:noMultiLvlLbl val="0"/>
      </c:catAx>
      <c:valAx>
        <c:axId val="24165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93700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'PS Analysis'!$O$1</c:f>
              <c:strCache>
                <c:ptCount val="1"/>
                <c:pt idx="0">
                  <c:v>PtH_CAP_base_2030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'PS Analysis'!$A$2:$A$10</c:f>
              <c:strCache>
                <c:ptCount val="9"/>
                <c:pt idx="0">
                  <c:v>REF</c:v>
                </c:pt>
                <c:pt idx="1">
                  <c:v>FP</c:v>
                </c:pt>
                <c:pt idx="2">
                  <c:v>CfD</c:v>
                </c:pt>
                <c:pt idx="3">
                  <c:v>CG</c:v>
                </c:pt>
                <c:pt idx="4">
                  <c:v>TD</c:v>
                </c:pt>
                <c:pt idx="5">
                  <c:v>FP_3000</c:v>
                </c:pt>
                <c:pt idx="6">
                  <c:v>FP_4000</c:v>
                </c:pt>
                <c:pt idx="7">
                  <c:v>FP_5000</c:v>
                </c:pt>
                <c:pt idx="8">
                  <c:v>FP_fix</c:v>
                </c:pt>
              </c:strCache>
            </c:strRef>
          </c:cat>
          <c:val>
            <c:numRef>
              <c:f>'PS Analysis'!$O$2:$O$10</c:f>
              <c:numCache>
                <c:formatCode>0.000</c:formatCode>
                <c:ptCount val="9"/>
                <c:pt idx="0">
                  <c:v>30.01639798482292</c:v>
                </c:pt>
                <c:pt idx="1">
                  <c:v>11.515237646240474</c:v>
                </c:pt>
                <c:pt idx="2">
                  <c:v>11.586633900451302</c:v>
                </c:pt>
                <c:pt idx="3">
                  <c:v>11.882873186053688</c:v>
                </c:pt>
                <c:pt idx="4">
                  <c:v>11.807675675044914</c:v>
                </c:pt>
                <c:pt idx="5">
                  <c:v>4.5265289754302076</c:v>
                </c:pt>
                <c:pt idx="6">
                  <c:v>7.6533256890495052</c:v>
                </c:pt>
                <c:pt idx="7">
                  <c:v>9.3844856388606086</c:v>
                </c:pt>
                <c:pt idx="8">
                  <c:v>10.128393483560361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F-4753-AB5D-F237207E7B88}"/>
            </c:ext>
          </c:extLst>
        </c:ser>
        <c:ser>
          <c:idx val="1"/>
          <c:order val="1"/>
          <c:tx>
            <c:strRef>
              <c:f>'PS Analysis'!$P$1</c:f>
              <c:strCache>
                <c:ptCount val="1"/>
                <c:pt idx="0">
                  <c:v>PtH_CAP_peak_2030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'PS Analysis'!$A$2:$A$10</c:f>
              <c:strCache>
                <c:ptCount val="9"/>
                <c:pt idx="0">
                  <c:v>REF</c:v>
                </c:pt>
                <c:pt idx="1">
                  <c:v>FP</c:v>
                </c:pt>
                <c:pt idx="2">
                  <c:v>CfD</c:v>
                </c:pt>
                <c:pt idx="3">
                  <c:v>CG</c:v>
                </c:pt>
                <c:pt idx="4">
                  <c:v>TD</c:v>
                </c:pt>
                <c:pt idx="5">
                  <c:v>FP_3000</c:v>
                </c:pt>
                <c:pt idx="6">
                  <c:v>FP_4000</c:v>
                </c:pt>
                <c:pt idx="7">
                  <c:v>FP_5000</c:v>
                </c:pt>
                <c:pt idx="8">
                  <c:v>FP_fix</c:v>
                </c:pt>
              </c:strCache>
            </c:strRef>
          </c:cat>
          <c:val>
            <c:numRef>
              <c:f>'PS Analysis'!$P$2:$P$10</c:f>
              <c:numCache>
                <c:formatCode>0.000</c:formatCode>
                <c:ptCount val="9"/>
                <c:pt idx="0">
                  <c:v>45.340560562152071</c:v>
                </c:pt>
                <c:pt idx="1">
                  <c:v>39.257174771855134</c:v>
                </c:pt>
                <c:pt idx="2">
                  <c:v>39.149180396655538</c:v>
                </c:pt>
                <c:pt idx="3">
                  <c:v>38.539431691729575</c:v>
                </c:pt>
                <c:pt idx="4">
                  <c:v>38.751705210586302</c:v>
                </c:pt>
                <c:pt idx="5">
                  <c:v>40.035720417092527</c:v>
                </c:pt>
                <c:pt idx="6">
                  <c:v>40.806327501760251</c:v>
                </c:pt>
                <c:pt idx="7">
                  <c:v>41.093839346710482</c:v>
                </c:pt>
                <c:pt idx="8">
                  <c:v>40.601573058595065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DF-4753-AB5D-F237207E7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240095"/>
        <c:axId val="292952527"/>
      </c:barChart>
      <c:catAx>
        <c:axId val="2922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92952527"/>
        <c:crosses val="autoZero"/>
        <c:auto val="1"/>
        <c:lblAlgn val="ctr"/>
        <c:lblOffset val="100"/>
        <c:noMultiLvlLbl val="0"/>
      </c:catAx>
      <c:valAx>
        <c:axId val="2929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2922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prices'!$P$2:$P$15</c15:sqref>
                  </c15:fullRef>
                </c:ext>
              </c:extLst>
              <c:f>('Contract prices'!$P$2:$P$3,'Contract prices'!$P$7:$P$15)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8-4D9A-9567-D593579E08D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prices'!$V$2:$V$15</c15:sqref>
                  </c15:fullRef>
                </c:ext>
              </c:extLst>
              <c:f>('Contract prices'!$V$2:$V$3,'Contract prices'!$V$7:$V$15)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78-4D9A-9567-D593579E08D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prices'!$W$2:$W$15</c15:sqref>
                  </c15:fullRef>
                </c:ext>
              </c:extLst>
              <c:f>('Contract prices'!$W$2:$W$3,'Contract prices'!$W$7:$W$15)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78-4D9A-9567-D593579E08D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prices'!$X$2:$X$15</c15:sqref>
                  </c15:fullRef>
                </c:ext>
              </c:extLst>
              <c:f>('Contract prices'!$X$2:$X$3,'Contract prices'!$X$7:$X$15)</c:f>
              <c:numCache>
                <c:formatCode>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78-4D9A-9567-D593579E0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8707408"/>
        <c:axId val="1658708656"/>
      </c:barChart>
      <c:catAx>
        <c:axId val="165870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08656"/>
        <c:crosses val="autoZero"/>
        <c:auto val="1"/>
        <c:lblAlgn val="ctr"/>
        <c:lblOffset val="100"/>
        <c:noMultiLvlLbl val="0"/>
      </c:catAx>
      <c:valAx>
        <c:axId val="165870865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0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'Contract prices'!$A$2:$A$15</c:f>
              <c:strCache>
                <c:ptCount val="14"/>
                <c:pt idx="0">
                  <c:v>REF</c:v>
                </c:pt>
                <c:pt idx="1">
                  <c:v>CT</c:v>
                </c:pt>
                <c:pt idx="2">
                  <c:v>HT_3500</c:v>
                </c:pt>
                <c:pt idx="3">
                  <c:v>HT_3800</c:v>
                </c:pt>
                <c:pt idx="4">
                  <c:v>HT_4000</c:v>
                </c:pt>
                <c:pt idx="5">
                  <c:v>QT</c:v>
                </c:pt>
                <c:pt idx="6">
                  <c:v>FP</c:v>
                </c:pt>
                <c:pt idx="7">
                  <c:v>CfD</c:v>
                </c:pt>
                <c:pt idx="8">
                  <c:v>FP_3500</c:v>
                </c:pt>
                <c:pt idx="9">
                  <c:v>FP_3800</c:v>
                </c:pt>
                <c:pt idx="10">
                  <c:v>FP_4000</c:v>
                </c:pt>
                <c:pt idx="11">
                  <c:v>CfD_3500</c:v>
                </c:pt>
                <c:pt idx="12">
                  <c:v>CfD_3800</c:v>
                </c:pt>
                <c:pt idx="13">
                  <c:v>CfD_4000</c:v>
                </c:pt>
              </c:strCache>
            </c:strRef>
          </c:cat>
          <c:val>
            <c:numRef>
              <c:f>'Contract prices'!$P$2:$P$15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1-497D-BBDC-BDE7957DAFC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'Contract prices'!$A$2:$A$15</c:f>
              <c:strCache>
                <c:ptCount val="14"/>
                <c:pt idx="0">
                  <c:v>REF</c:v>
                </c:pt>
                <c:pt idx="1">
                  <c:v>CT</c:v>
                </c:pt>
                <c:pt idx="2">
                  <c:v>HT_3500</c:v>
                </c:pt>
                <c:pt idx="3">
                  <c:v>HT_3800</c:v>
                </c:pt>
                <c:pt idx="4">
                  <c:v>HT_4000</c:v>
                </c:pt>
                <c:pt idx="5">
                  <c:v>QT</c:v>
                </c:pt>
                <c:pt idx="6">
                  <c:v>FP</c:v>
                </c:pt>
                <c:pt idx="7">
                  <c:v>CfD</c:v>
                </c:pt>
                <c:pt idx="8">
                  <c:v>FP_3500</c:v>
                </c:pt>
                <c:pt idx="9">
                  <c:v>FP_3800</c:v>
                </c:pt>
                <c:pt idx="10">
                  <c:v>FP_4000</c:v>
                </c:pt>
                <c:pt idx="11">
                  <c:v>CfD_3500</c:v>
                </c:pt>
                <c:pt idx="12">
                  <c:v>CfD_3800</c:v>
                </c:pt>
                <c:pt idx="13">
                  <c:v>CfD_4000</c:v>
                </c:pt>
              </c:strCache>
            </c:strRef>
          </c:cat>
          <c:val>
            <c:numRef>
              <c:f>'Contract prices'!$V$2:$V$15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1-497D-BBDC-BDE7957DAFC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'Contract prices'!$A$2:$A$15</c:f>
              <c:strCache>
                <c:ptCount val="14"/>
                <c:pt idx="0">
                  <c:v>REF</c:v>
                </c:pt>
                <c:pt idx="1">
                  <c:v>CT</c:v>
                </c:pt>
                <c:pt idx="2">
                  <c:v>HT_3500</c:v>
                </c:pt>
                <c:pt idx="3">
                  <c:v>HT_3800</c:v>
                </c:pt>
                <c:pt idx="4">
                  <c:v>HT_4000</c:v>
                </c:pt>
                <c:pt idx="5">
                  <c:v>QT</c:v>
                </c:pt>
                <c:pt idx="6">
                  <c:v>FP</c:v>
                </c:pt>
                <c:pt idx="7">
                  <c:v>CfD</c:v>
                </c:pt>
                <c:pt idx="8">
                  <c:v>FP_3500</c:v>
                </c:pt>
                <c:pt idx="9">
                  <c:v>FP_3800</c:v>
                </c:pt>
                <c:pt idx="10">
                  <c:v>FP_4000</c:v>
                </c:pt>
                <c:pt idx="11">
                  <c:v>CfD_3500</c:v>
                </c:pt>
                <c:pt idx="12">
                  <c:v>CfD_3800</c:v>
                </c:pt>
                <c:pt idx="13">
                  <c:v>CfD_4000</c:v>
                </c:pt>
              </c:strCache>
            </c:strRef>
          </c:cat>
          <c:val>
            <c:numRef>
              <c:f>'Contract prices'!$W$2:$W$15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1-497D-BBDC-BDE7957DA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8723632"/>
        <c:axId val="1658721968"/>
      </c:barChart>
      <c:catAx>
        <c:axId val="165872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21968"/>
        <c:crosses val="autoZero"/>
        <c:auto val="1"/>
        <c:lblAlgn val="ctr"/>
        <c:lblOffset val="100"/>
        <c:noMultiLvlLbl val="0"/>
      </c:catAx>
      <c:valAx>
        <c:axId val="165872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5872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prices'!$AI$2:$AI$15</c15:sqref>
                  </c15:fullRef>
                </c:ext>
              </c:extLst>
              <c:f>('Contract prices'!$AI$2:$AI$3,'Contract prices'!$AI$7:$AI$15)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96D3-4E74-B713-D34E4FC6C1F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prices'!$AJ$2:$AJ$15</c15:sqref>
                  </c15:fullRef>
                </c:ext>
              </c:extLst>
              <c:f>('Contract prices'!$AJ$2:$AJ$3,'Contract prices'!$AJ$7:$AJ$15)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1-96D3-4E74-B713-D34E4FC6C1F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prices'!$AK$2:$AK$15</c15:sqref>
                  </c15:fullRef>
                </c:ext>
              </c:extLst>
              <c:f>('Contract prices'!$AK$2:$AK$3,'Contract prices'!$AK$7:$AK$15)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2-96D3-4E74-B713-D34E4FC6C1F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prices'!$A$2:$A$15</c15:sqref>
                  </c15:fullRef>
                </c:ext>
              </c:extLst>
              <c:f>('Contract prices'!$A$2:$A$3,'Contract prices'!$A$7:$A$15)</c:f>
              <c:strCache>
                <c:ptCount val="11"/>
                <c:pt idx="0">
                  <c:v>REF</c:v>
                </c:pt>
                <c:pt idx="1">
                  <c:v>CT</c:v>
                </c:pt>
                <c:pt idx="2">
                  <c:v>QT</c:v>
                </c:pt>
                <c:pt idx="3">
                  <c:v>FP</c:v>
                </c:pt>
                <c:pt idx="4">
                  <c:v>CfD</c:v>
                </c:pt>
                <c:pt idx="5">
                  <c:v>FP_3500</c:v>
                </c:pt>
                <c:pt idx="6">
                  <c:v>FP_3800</c:v>
                </c:pt>
                <c:pt idx="7">
                  <c:v>FP_4000</c:v>
                </c:pt>
                <c:pt idx="8">
                  <c:v>CfD_3500</c:v>
                </c:pt>
                <c:pt idx="9">
                  <c:v>CfD_3800</c:v>
                </c:pt>
                <c:pt idx="10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prices'!$AM$2:$AM$15</c15:sqref>
                  </c15:fullRef>
                </c:ext>
              </c:extLst>
              <c:f>('Contract prices'!$AM$2:$AM$3,'Contract prices'!$AM$7:$AM$15)</c:f>
              <c:numCache>
                <c:formatCode>0.0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3-96D3-4E74-B713-D34E4FC6C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2952383"/>
        <c:axId val="1352953215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'Contract prices'!$A$2:$A$15</c15:sqref>
                        </c15:fullRef>
                        <c15:formulaRef>
                          <c15:sqref>('Contract prices'!$A$2:$A$3,'Contract prices'!$A$7:$A$15)</c15:sqref>
                        </c15:formulaRef>
                      </c:ext>
                    </c:extLst>
                    <c:strCache>
                      <c:ptCount val="11"/>
                      <c:pt idx="0">
                        <c:v>REF</c:v>
                      </c:pt>
                      <c:pt idx="1">
                        <c:v>CT</c:v>
                      </c:pt>
                      <c:pt idx="2">
                        <c:v>QT</c:v>
                      </c:pt>
                      <c:pt idx="3">
                        <c:v>FP</c:v>
                      </c:pt>
                      <c:pt idx="4">
                        <c:v>CfD</c:v>
                      </c:pt>
                      <c:pt idx="5">
                        <c:v>FP_3500</c:v>
                      </c:pt>
                      <c:pt idx="6">
                        <c:v>FP_3800</c:v>
                      </c:pt>
                      <c:pt idx="7">
                        <c:v>FP_4000</c:v>
                      </c:pt>
                      <c:pt idx="8">
                        <c:v>CfD_3500</c:v>
                      </c:pt>
                      <c:pt idx="9">
                        <c:v>CfD_3800</c:v>
                      </c:pt>
                      <c:pt idx="10">
                        <c:v>CfD_4000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'Contract prices'!$AL$2:$AL$15</c15:sqref>
                        </c15:fullRef>
                        <c15:formulaRef>
                          <c15:sqref>('Contract prices'!$AL$2:$AL$3,'Contract prices'!$AL$7:$AL$15)</c15:sqref>
                        </c15:formulaRef>
                      </c:ext>
                    </c:extLst>
                    <c:numCache>
                      <c:formatCode>0.0</c:formatCode>
                      <c:ptCount val="1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96D3-4E74-B713-D34E4FC6C1F6}"/>
                  </c:ext>
                </c:extLst>
              </c15:ser>
            </c15:filteredBarSeries>
          </c:ext>
        </c:extLst>
      </c:barChart>
      <c:catAx>
        <c:axId val="13529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352953215"/>
        <c:crosses val="autoZero"/>
        <c:auto val="1"/>
        <c:lblAlgn val="ctr"/>
        <c:lblOffset val="100"/>
        <c:noMultiLvlLbl val="0"/>
      </c:catAx>
      <c:valAx>
        <c:axId val="135295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3529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prices'!$P$19:$P$31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0-417E-4739-AF0E-7F810840484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prices'!$V$19:$V$31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1-417E-4739-AF0E-7F810840484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prices'!$W$19:$W$31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2-417E-4739-AF0E-7F8108404842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prices'!$X$19:$X$31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3-417E-4739-AF0E-7F8108404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245935"/>
        <c:axId val="1260248431"/>
      </c:barChart>
      <c:catAx>
        <c:axId val="12602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60248431"/>
        <c:crosses val="autoZero"/>
        <c:auto val="1"/>
        <c:lblAlgn val="ctr"/>
        <c:lblOffset val="100"/>
        <c:noMultiLvlLbl val="0"/>
      </c:catAx>
      <c:valAx>
        <c:axId val="126024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2602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prices'!$A$18:$A$31</c15:sqref>
                  </c15:fullRef>
                </c:ext>
              </c:extLst>
              <c:f>('Contract prices'!$A$19,'Contract prices'!$A$23:$A$31)</c:f>
              <c:strCache>
                <c:ptCount val="10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  <c:pt idx="4">
                  <c:v>FP_3500</c:v>
                </c:pt>
                <c:pt idx="5">
                  <c:v>FP_3800</c:v>
                </c:pt>
                <c:pt idx="6">
                  <c:v>FP_4000</c:v>
                </c:pt>
                <c:pt idx="7">
                  <c:v>CfD_3500</c:v>
                </c:pt>
                <c:pt idx="8">
                  <c:v>CfD_3800</c:v>
                </c:pt>
                <c:pt idx="9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prices'!$Y$18:$Y$31</c15:sqref>
                  </c15:fullRef>
                </c:ext>
              </c:extLst>
              <c:f>('Contract prices'!$Y$19,'Contract prices'!$Y$23:$Y$31)</c:f>
              <c:numCache>
                <c:formatCode>0.0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4FE7-45A4-AF62-824BC642A3E2}"/>
            </c:ext>
          </c:extLst>
        </c:ser>
        <c:ser>
          <c:idx val="1"/>
          <c:order val="1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prices'!$A$18:$A$31</c15:sqref>
                  </c15:fullRef>
                </c:ext>
              </c:extLst>
              <c:f>('Contract prices'!$A$19,'Contract prices'!$A$23:$A$31)</c:f>
              <c:strCache>
                <c:ptCount val="10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  <c:pt idx="4">
                  <c:v>FP_3500</c:v>
                </c:pt>
                <c:pt idx="5">
                  <c:v>FP_3800</c:v>
                </c:pt>
                <c:pt idx="6">
                  <c:v>FP_4000</c:v>
                </c:pt>
                <c:pt idx="7">
                  <c:v>CfD_3500</c:v>
                </c:pt>
                <c:pt idx="8">
                  <c:v>CfD_3800</c:v>
                </c:pt>
                <c:pt idx="9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prices'!$Z$18:$Z$31</c15:sqref>
                  </c15:fullRef>
                </c:ext>
              </c:extLst>
              <c:f>('Contract prices'!$Z$19,'Contract prices'!$Z$23:$Z$31)</c:f>
              <c:numCache>
                <c:formatCode>0.0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4FE7-45A4-AF62-824BC642A3E2}"/>
            </c:ext>
          </c:extLst>
        </c:ser>
        <c:ser>
          <c:idx val="2"/>
          <c:order val="2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prices'!$A$18:$A$31</c15:sqref>
                  </c15:fullRef>
                </c:ext>
              </c:extLst>
              <c:f>('Contract prices'!$A$19,'Contract prices'!$A$23:$A$31)</c:f>
              <c:strCache>
                <c:ptCount val="10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  <c:pt idx="4">
                  <c:v>FP_3500</c:v>
                </c:pt>
                <c:pt idx="5">
                  <c:v>FP_3800</c:v>
                </c:pt>
                <c:pt idx="6">
                  <c:v>FP_4000</c:v>
                </c:pt>
                <c:pt idx="7">
                  <c:v>CfD_3500</c:v>
                </c:pt>
                <c:pt idx="8">
                  <c:v>CfD_3800</c:v>
                </c:pt>
                <c:pt idx="9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prices'!$AA$18:$AA$31</c15:sqref>
                  </c15:fullRef>
                </c:ext>
              </c:extLst>
              <c:f>('Contract prices'!$AA$19,'Contract prices'!$AA$23:$AA$31)</c:f>
              <c:numCache>
                <c:formatCode>0.0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2-4FE7-45A4-AF62-824BC642A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6762431"/>
        <c:axId val="1486764095"/>
      </c:barChart>
      <c:catAx>
        <c:axId val="14867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486764095"/>
        <c:crosses val="autoZero"/>
        <c:auto val="1"/>
        <c:lblAlgn val="ctr"/>
        <c:lblOffset val="100"/>
        <c:noMultiLvlLbl val="0"/>
      </c:catAx>
      <c:valAx>
        <c:axId val="14867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48676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'Contract prices'!$AI$17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prices'!$AI$19:$AI$31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0-0B37-46A7-8B65-BFD620F213E9}"/>
            </c:ext>
          </c:extLst>
        </c:ser>
        <c:ser>
          <c:idx val="1"/>
          <c:order val="1"/>
          <c:tx>
            <c:strRef>
              <c:f>'Contract prices'!$AJ$17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prices'!$AJ$19:$AJ$31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1-0B37-46A7-8B65-BFD620F213E9}"/>
            </c:ext>
          </c:extLst>
        </c:ser>
        <c:ser>
          <c:idx val="2"/>
          <c:order val="2"/>
          <c:tx>
            <c:strRef>
              <c:f>'Contract prices'!$AK$17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prices'!$AK$19:$AK$31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2-0B37-46A7-8B65-BFD620F213E9}"/>
            </c:ext>
          </c:extLst>
        </c:ser>
        <c:ser>
          <c:idx val="3"/>
          <c:order val="3"/>
          <c:tx>
            <c:strRef>
              <c:f>'Contract prices'!$AL$17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prices'!$AL$19:$AL$31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3-0B37-46A7-8B65-BFD620F213E9}"/>
            </c:ext>
          </c:extLst>
        </c:ser>
        <c:ser>
          <c:idx val="4"/>
          <c:order val="4"/>
          <c:tx>
            <c:strRef>
              <c:f>'Contract prices'!$AM$17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'Contract prices'!$A$19:$A$31</c:f>
              <c:strCache>
                <c:ptCount val="13"/>
                <c:pt idx="0">
                  <c:v>CT</c:v>
                </c:pt>
                <c:pt idx="1">
                  <c:v>HT_3500</c:v>
                </c:pt>
                <c:pt idx="2">
                  <c:v>HT_3800</c:v>
                </c:pt>
                <c:pt idx="3">
                  <c:v>HT_4000</c:v>
                </c:pt>
                <c:pt idx="4">
                  <c:v>QT</c:v>
                </c:pt>
                <c:pt idx="5">
                  <c:v>FP</c:v>
                </c:pt>
                <c:pt idx="6">
                  <c:v>CfD</c:v>
                </c:pt>
                <c:pt idx="7">
                  <c:v>FP_3500</c:v>
                </c:pt>
                <c:pt idx="8">
                  <c:v>FP_3800</c:v>
                </c:pt>
                <c:pt idx="9">
                  <c:v>FP_4000</c:v>
                </c:pt>
                <c:pt idx="10">
                  <c:v>CfD_3500</c:v>
                </c:pt>
                <c:pt idx="11">
                  <c:v>CfD_3800</c:v>
                </c:pt>
                <c:pt idx="12">
                  <c:v>CfD_4000</c:v>
                </c:pt>
              </c:strCache>
            </c:strRef>
          </c:cat>
          <c:val>
            <c:numRef>
              <c:f>'Contract prices'!$AM$19:$AM$31</c:f>
              <c:numCache>
                <c:formatCode>0.0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4-0B37-46A7-8B65-BFD620F2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990672"/>
        <c:axId val="849992336"/>
      </c:barChart>
      <c:catAx>
        <c:axId val="84999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49992336"/>
        <c:crosses val="autoZero"/>
        <c:auto val="1"/>
        <c:lblAlgn val="ctr"/>
        <c:lblOffset val="100"/>
        <c:noMultiLvlLbl val="0"/>
      </c:catAx>
      <c:valAx>
        <c:axId val="8499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4999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50656167979002"/>
          <c:y val="0.83680446194225722"/>
          <c:w val="0.68409776902887143"/>
          <c:h val="0.149306649168853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55531496062992E-2"/>
          <c:y val="4.6296296296296294E-2"/>
          <c:w val="0.88389129483814521"/>
          <c:h val="0.620886920384951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'Contract prices'!$AD$17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prices'!$A$19:$A$31</c15:sqref>
                  </c15:fullRef>
                </c:ext>
              </c:extLst>
              <c:f>('Contract prices'!$A$19,'Contract prices'!$A$23:$A$31)</c:f>
              <c:strCache>
                <c:ptCount val="10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  <c:pt idx="4">
                  <c:v>FP_3500</c:v>
                </c:pt>
                <c:pt idx="5">
                  <c:v>FP_3800</c:v>
                </c:pt>
                <c:pt idx="6">
                  <c:v>FP_4000</c:v>
                </c:pt>
                <c:pt idx="7">
                  <c:v>CfD_3500</c:v>
                </c:pt>
                <c:pt idx="8">
                  <c:v>CfD_3800</c:v>
                </c:pt>
                <c:pt idx="9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prices'!$AD$19:$AD$31</c15:sqref>
                  </c15:fullRef>
                </c:ext>
              </c:extLst>
              <c:f>('Contract prices'!$AD$19,'Contract prices'!$AD$23:$AD$31)</c:f>
              <c:numCache>
                <c:formatCode>0.0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EF0-4B8C-9ACE-06C3778A2337}"/>
            </c:ext>
          </c:extLst>
        </c:ser>
        <c:ser>
          <c:idx val="1"/>
          <c:order val="1"/>
          <c:tx>
            <c:strRef>
              <c:f>'Contract prices'!$AE$17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'Contract prices'!$A$19:$A$31</c15:sqref>
                  </c15:fullRef>
                </c:ext>
              </c:extLst>
              <c:f>('Contract prices'!$A$19,'Contract prices'!$A$23:$A$31)</c:f>
              <c:strCache>
                <c:ptCount val="10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  <c:pt idx="4">
                  <c:v>FP_3500</c:v>
                </c:pt>
                <c:pt idx="5">
                  <c:v>FP_3800</c:v>
                </c:pt>
                <c:pt idx="6">
                  <c:v>FP_4000</c:v>
                </c:pt>
                <c:pt idx="7">
                  <c:v>CfD_3500</c:v>
                </c:pt>
                <c:pt idx="8">
                  <c:v>CfD_3800</c:v>
                </c:pt>
                <c:pt idx="9">
                  <c:v>CfD_4000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'Contract prices'!$AE$19:$AE$31</c15:sqref>
                  </c15:fullRef>
                </c:ext>
              </c:extLst>
              <c:f>('Contract prices'!$AE$19,'Contract prices'!$AE$23:$AE$31)</c:f>
              <c:numCache>
                <c:formatCode>0.0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2EF0-4B8C-9ACE-06C3778A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5099488"/>
        <c:axId val="1645100736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'Contract prices'!$AF$17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'Contract prices'!$A$19:$A$31</c15:sqref>
                        </c15:fullRef>
                        <c15:formulaRef>
                          <c15:sqref>('Contract prices'!$A$19,'Contract prices'!$A$23:$A$31)</c15:sqref>
                        </c15:formulaRef>
                      </c:ext>
                    </c:extLst>
                    <c:strCache>
                      <c:ptCount val="10"/>
                      <c:pt idx="0">
                        <c:v>CT</c:v>
                      </c:pt>
                      <c:pt idx="1">
                        <c:v>QT</c:v>
                      </c:pt>
                      <c:pt idx="2">
                        <c:v>FP</c:v>
                      </c:pt>
                      <c:pt idx="3">
                        <c:v>CfD</c:v>
                      </c:pt>
                      <c:pt idx="4">
                        <c:v>FP_3500</c:v>
                      </c:pt>
                      <c:pt idx="5">
                        <c:v>FP_3800</c:v>
                      </c:pt>
                      <c:pt idx="6">
                        <c:v>FP_4000</c:v>
                      </c:pt>
                      <c:pt idx="7">
                        <c:v>CfD_3500</c:v>
                      </c:pt>
                      <c:pt idx="8">
                        <c:v>CfD_3800</c:v>
                      </c:pt>
                      <c:pt idx="9">
                        <c:v>CfD_4000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'Contract prices'!$AF$19:$AF$31</c15:sqref>
                        </c15:fullRef>
                        <c15:formulaRef>
                          <c15:sqref>('Contract prices'!$AF$19,'Contract prices'!$AF$23:$AF$31)</c15:sqref>
                        </c15:formulaRef>
                      </c:ext>
                    </c:extLst>
                    <c:numCache>
                      <c:formatCode>0.0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EF0-4B8C-9ACE-06C3778A233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'Contract prices'!$AG$17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'Contract prices'!$A$19:$A$31</c15:sqref>
                        </c15:fullRef>
                        <c15:formulaRef>
                          <c15:sqref>('Contract prices'!$A$19,'Contract prices'!$A$23:$A$31)</c15:sqref>
                        </c15:formulaRef>
                      </c:ext>
                    </c:extLst>
                    <c:strCache>
                      <c:ptCount val="10"/>
                      <c:pt idx="0">
                        <c:v>CT</c:v>
                      </c:pt>
                      <c:pt idx="1">
                        <c:v>QT</c:v>
                      </c:pt>
                      <c:pt idx="2">
                        <c:v>FP</c:v>
                      </c:pt>
                      <c:pt idx="3">
                        <c:v>CfD</c:v>
                      </c:pt>
                      <c:pt idx="4">
                        <c:v>FP_3500</c:v>
                      </c:pt>
                      <c:pt idx="5">
                        <c:v>FP_3800</c:v>
                      </c:pt>
                      <c:pt idx="6">
                        <c:v>FP_4000</c:v>
                      </c:pt>
                      <c:pt idx="7">
                        <c:v>CfD_3500</c:v>
                      </c:pt>
                      <c:pt idx="8">
                        <c:v>CfD_3800</c:v>
                      </c:pt>
                      <c:pt idx="9">
                        <c:v>CfD_4000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'Contract prices'!$AG$19:$AG$31</c15:sqref>
                        </c15:fullRef>
                        <c15:formulaRef>
                          <c15:sqref>('Contract prices'!$AG$19,'Contract prices'!$AG$23:$AG$31)</c15:sqref>
                        </c15:formulaRef>
                      </c:ext>
                    </c:extLst>
                    <c:numCache>
                      <c:formatCode>0.0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F0-4B8C-9ACE-06C3778A233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'Contract prices'!$AH$17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'Contract prices'!$A$19:$A$31</c15:sqref>
                        </c15:fullRef>
                        <c15:formulaRef>
                          <c15:sqref>('Contract prices'!$A$19,'Contract prices'!$A$23:$A$31)</c15:sqref>
                        </c15:formulaRef>
                      </c:ext>
                    </c:extLst>
                    <c:strCache>
                      <c:ptCount val="10"/>
                      <c:pt idx="0">
                        <c:v>CT</c:v>
                      </c:pt>
                      <c:pt idx="1">
                        <c:v>QT</c:v>
                      </c:pt>
                      <c:pt idx="2">
                        <c:v>FP</c:v>
                      </c:pt>
                      <c:pt idx="3">
                        <c:v>CfD</c:v>
                      </c:pt>
                      <c:pt idx="4">
                        <c:v>FP_3500</c:v>
                      </c:pt>
                      <c:pt idx="5">
                        <c:v>FP_3800</c:v>
                      </c:pt>
                      <c:pt idx="6">
                        <c:v>FP_4000</c:v>
                      </c:pt>
                      <c:pt idx="7">
                        <c:v>CfD_3500</c:v>
                      </c:pt>
                      <c:pt idx="8">
                        <c:v>CfD_3800</c:v>
                      </c:pt>
                      <c:pt idx="9">
                        <c:v>CfD_4000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'Contract prices'!$AH$19:$AH$31</c15:sqref>
                        </c15:fullRef>
                        <c15:formulaRef>
                          <c15:sqref>('Contract prices'!$AH$19,'Contract prices'!$AH$23:$AH$31)</c15:sqref>
                        </c15:formulaRef>
                      </c:ext>
                    </c:extLst>
                    <c:numCache>
                      <c:formatCode>0.0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EF0-4B8C-9ACE-06C3778A2337}"/>
                  </c:ext>
                </c:extLst>
              </c15:ser>
            </c15:filteredBarSeries>
          </c:ext>
        </c:extLst>
      </c:barChart>
      <c:catAx>
        <c:axId val="164509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45100736"/>
        <c:crosses val="autoZero"/>
        <c:auto val="1"/>
        <c:lblAlgn val="ctr"/>
        <c:lblOffset val="100"/>
        <c:noMultiLvlLbl val="0"/>
      </c:catAx>
      <c:valAx>
        <c:axId val="164510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64509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995595191996046E-2"/>
          <c:y val="4.0475559136385425E-2"/>
          <c:w val="0.89027144150793158"/>
          <c:h val="0.768992279685476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'Contract prices'!$E$1</c:f>
              <c:strCache>
                <c:ptCount val="1"/>
                <c:pt idx="0">
                  <c:v>H2_price_2030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('Contract prices'!$A$9,'Contract prices'!$A$13,'Contract prices'!$A$14,'Contract prices'!$A$15)</c:f>
              <c:strCache>
                <c:ptCount val="4"/>
                <c:pt idx="0">
                  <c:v>CfD</c:v>
                </c:pt>
                <c:pt idx="1">
                  <c:v>CfD_3500</c:v>
                </c:pt>
                <c:pt idx="2">
                  <c:v>CfD_3800</c:v>
                </c:pt>
                <c:pt idx="3">
                  <c:v>CfD_4000</c:v>
                </c:pt>
              </c:strCache>
            </c:strRef>
          </c:cat>
          <c:val>
            <c:numRef>
              <c:f>('Contract prices'!$E$9,'Contract prices'!$E$13,'Contract prices'!$E$14,'Contract prices'!$E$15)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E-402B-9F38-AA50A621A8F5}"/>
            </c:ext>
          </c:extLst>
        </c:ser>
        <c:ser>
          <c:idx val="1"/>
          <c:order val="1"/>
          <c:tx>
            <c:strRef>
              <c:f>'Contract prices'!$X$1</c:f>
              <c:strCache>
                <c:ptCount val="1"/>
                <c:pt idx="0">
                  <c:v>StrikeH2CfD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('Contract prices'!$A$9,'Contract prices'!$A$13,'Contract prices'!$A$14,'Contract prices'!$A$15)</c:f>
              <c:strCache>
                <c:ptCount val="4"/>
                <c:pt idx="0">
                  <c:v>CfD</c:v>
                </c:pt>
                <c:pt idx="1">
                  <c:v>CfD_3500</c:v>
                </c:pt>
                <c:pt idx="2">
                  <c:v>CfD_3800</c:v>
                </c:pt>
                <c:pt idx="3">
                  <c:v>CfD_4000</c:v>
                </c:pt>
              </c:strCache>
            </c:strRef>
          </c:cat>
          <c:val>
            <c:numRef>
              <c:f>('Contract prices'!$X$9,'Contract prices'!$X$13,'Contract prices'!$X$14,'Contract prices'!$X$15)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E-402B-9F38-AA50A621A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253535"/>
        <c:axId val="830254367"/>
      </c:barChart>
      <c:catAx>
        <c:axId val="83025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30254367"/>
        <c:crosses val="autoZero"/>
        <c:auto val="1"/>
        <c:lblAlgn val="ctr"/>
        <c:lblOffset val="100"/>
        <c:noMultiLvlLbl val="0"/>
      </c:catAx>
      <c:valAx>
        <c:axId val="8302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3025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'Contract prices'!$E$1</c:f>
              <c:strCache>
                <c:ptCount val="1"/>
                <c:pt idx="0">
                  <c:v>H2_price_2030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('Contract prices'!$A$8,'Contract prices'!$A$10,'Contract prices'!$A$11,'Contract prices'!$A$12)</c:f>
              <c:strCache>
                <c:ptCount val="4"/>
                <c:pt idx="0">
                  <c:v>FP</c:v>
                </c:pt>
                <c:pt idx="1">
                  <c:v>FP_3500</c:v>
                </c:pt>
                <c:pt idx="2">
                  <c:v>FP_3800</c:v>
                </c:pt>
                <c:pt idx="3">
                  <c:v>FP_4000</c:v>
                </c:pt>
              </c:strCache>
            </c:strRef>
          </c:cat>
          <c:val>
            <c:numRef>
              <c:f>('Contract prices'!$E$8,'Contract prices'!$E$10,'Contract prices'!$E$11,'Contract prices'!$E$12)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A-4910-A425-9D4175131FF2}"/>
            </c:ext>
          </c:extLst>
        </c:ser>
        <c:ser>
          <c:idx val="1"/>
          <c:order val="1"/>
          <c:tx>
            <c:strRef>
              <c:f>'Contract prices'!$W$1</c:f>
              <c:strCache>
                <c:ptCount val="1"/>
                <c:pt idx="0">
                  <c:v>PremiumFP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('Contract prices'!$A$8,'Contract prices'!$A$10,'Contract prices'!$A$11,'Contract prices'!$A$12)</c:f>
              <c:strCache>
                <c:ptCount val="4"/>
                <c:pt idx="0">
                  <c:v>FP</c:v>
                </c:pt>
                <c:pt idx="1">
                  <c:v>FP_3500</c:v>
                </c:pt>
                <c:pt idx="2">
                  <c:v>FP_3800</c:v>
                </c:pt>
                <c:pt idx="3">
                  <c:v>FP_4000</c:v>
                </c:pt>
              </c:strCache>
            </c:strRef>
          </c:cat>
          <c:val>
            <c:numRef>
              <c:f>('Contract prices'!$W$8,'Contract prices'!$W$10,'Contract prices'!$W$11,'Contract prices'!$W$12)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A-4910-A425-9D4175131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3518784"/>
        <c:axId val="1013528768"/>
      </c:barChart>
      <c:catAx>
        <c:axId val="101351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13528768"/>
        <c:crosses val="autoZero"/>
        <c:auto val="1"/>
        <c:lblAlgn val="ctr"/>
        <c:lblOffset val="100"/>
        <c:noMultiLvlLbl val="0"/>
      </c:catAx>
      <c:valAx>
        <c:axId val="10135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101351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'PS Analysis (2)'!$A$3:$A$6</c:f>
              <c:strCache>
                <c:ptCount val="4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</c:strCache>
            </c:strRef>
          </c:cat>
          <c:val>
            <c:numRef>
              <c:f>'PS Analysis (2)'!$AJ$3:$AJ$6</c:f>
              <c:numCache>
                <c:formatCode>0.000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0-4557-817F-06D083AA3C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'PS Analysis (2)'!$A$3:$A$6</c:f>
              <c:strCache>
                <c:ptCount val="4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</c:strCache>
            </c:strRef>
          </c:cat>
          <c:val>
            <c:numRef>
              <c:f>'PS Analysis (2)'!$AN$3:$AN$6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0-4557-817F-06D083AA3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892015"/>
        <c:axId val="892877039"/>
      </c:lineChart>
      <c:catAx>
        <c:axId val="89289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77039"/>
        <c:crosses val="autoZero"/>
        <c:auto val="1"/>
        <c:lblAlgn val="ctr"/>
        <c:lblOffset val="100"/>
        <c:noMultiLvlLbl val="0"/>
      </c:catAx>
      <c:valAx>
        <c:axId val="8928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9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'PS Analysis cumulative'!$A$3:$A$6</c:f>
              <c:strCache>
                <c:ptCount val="4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</c:strCache>
            </c:strRef>
          </c:cat>
          <c:val>
            <c:numRef>
              <c:f>'PS Analysis cumulative'!$AJ$3:$AJ$6</c:f>
              <c:numCache>
                <c:formatCode>0.000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E4-48BF-BDBA-7FF6BA6DBD4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'PS Analysis cumulative'!$A$3:$A$6</c:f>
              <c:strCache>
                <c:ptCount val="4"/>
                <c:pt idx="0">
                  <c:v>CT</c:v>
                </c:pt>
                <c:pt idx="1">
                  <c:v>QT</c:v>
                </c:pt>
                <c:pt idx="2">
                  <c:v>FP</c:v>
                </c:pt>
                <c:pt idx="3">
                  <c:v>CfD</c:v>
                </c:pt>
              </c:strCache>
            </c:strRef>
          </c:cat>
          <c:val>
            <c:numRef>
              <c:f>'PS Analysis cumulative'!$AN$3:$AN$6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4-48BF-BDBA-7FF6BA6DB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892015"/>
        <c:axId val="892877039"/>
      </c:lineChart>
      <c:catAx>
        <c:axId val="89289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77039"/>
        <c:crosses val="autoZero"/>
        <c:auto val="1"/>
        <c:lblAlgn val="ctr"/>
        <c:lblOffset val="100"/>
        <c:noMultiLvlLbl val="0"/>
      </c:catAx>
      <c:valAx>
        <c:axId val="89287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89289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B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378403</xdr:colOff>
      <xdr:row>21</xdr:row>
      <xdr:rowOff>101311</xdr:rowOff>
    </xdr:from>
    <xdr:to>
      <xdr:col>16</xdr:col>
      <xdr:colOff>111702</xdr:colOff>
      <xdr:row>39</xdr:row>
      <xdr:rowOff>129886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8D8BAC3-F37D-4D69-A951-1A530C013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142009</xdr:colOff>
      <xdr:row>21</xdr:row>
      <xdr:rowOff>82262</xdr:rowOff>
    </xdr:from>
    <xdr:to>
      <xdr:col>8</xdr:col>
      <xdr:colOff>294409</xdr:colOff>
      <xdr:row>39</xdr:row>
      <xdr:rowOff>139412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DA3F90-CC36-4519-9727-FB8746C81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435552</xdr:colOff>
      <xdr:row>38</xdr:row>
      <xdr:rowOff>188768</xdr:rowOff>
    </xdr:from>
    <xdr:to>
      <xdr:col>17</xdr:col>
      <xdr:colOff>181842</xdr:colOff>
      <xdr:row>56</xdr:row>
      <xdr:rowOff>26843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75BA6DA-7135-4DBF-B7F8-5D94D0700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154134</xdr:colOff>
      <xdr:row>40</xdr:row>
      <xdr:rowOff>58884</xdr:rowOff>
    </xdr:from>
    <xdr:to>
      <xdr:col>7</xdr:col>
      <xdr:colOff>588820</xdr:colOff>
      <xdr:row>57</xdr:row>
      <xdr:rowOff>11258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F8CA68A-A6C7-4882-B8FF-DB4D46EBC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1</xdr:rowOff>
    </xdr:from>
    <xdr:to>
      <xdr:col>8</xdr:col>
      <xdr:colOff>381000</xdr:colOff>
      <xdr:row>20</xdr:row>
      <xdr:rowOff>77933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A01C0-8CF5-4F8B-BB04-582B536C9E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251114</xdr:colOff>
      <xdr:row>57</xdr:row>
      <xdr:rowOff>129887</xdr:rowOff>
    </xdr:from>
    <xdr:to>
      <xdr:col>8</xdr:col>
      <xdr:colOff>79664</xdr:colOff>
      <xdr:row>74</xdr:row>
      <xdr:rowOff>82261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9DC2E-0FA0-4904-A60F-C5EFC3A19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389659</xdr:colOff>
      <xdr:row>0</xdr:row>
      <xdr:rowOff>0</xdr:rowOff>
    </xdr:from>
    <xdr:to>
      <xdr:col>16</xdr:col>
      <xdr:colOff>112568</xdr:colOff>
      <xdr:row>14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E3BED2-82FC-4D89-8CB4-8AE765B55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173182</xdr:colOff>
      <xdr:row>6</xdr:row>
      <xdr:rowOff>164522</xdr:rowOff>
    </xdr:from>
    <xdr:to>
      <xdr:col>33</xdr:col>
      <xdr:colOff>4619</xdr:colOff>
      <xdr:row>21</xdr:row>
      <xdr:rowOff>112135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DACB53-B02B-4E98-965F-CD90D5409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30</xdr:col>
      <xdr:colOff>447098</xdr:colOff>
      <xdr:row>38</xdr:row>
      <xdr:rowOff>139701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E31FA1-58B6-4018-8030-E5F8F00CD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604837</xdr:colOff>
      <xdr:row>32</xdr:row>
      <xdr:rowOff>95250</xdr:rowOff>
    </xdr:from>
    <xdr:to>
      <xdr:col>12</xdr:col>
      <xdr:colOff>138112</xdr:colOff>
      <xdr:row>46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EC0D6-179B-43AC-841A-19285F841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157162</xdr:colOff>
      <xdr:row>34</xdr:row>
      <xdr:rowOff>104775</xdr:rowOff>
    </xdr:from>
    <xdr:to>
      <xdr:col>19</xdr:col>
      <xdr:colOff>461962</xdr:colOff>
      <xdr:row>48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D0B4F-E23E-4D45-81CA-938B28AAF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4762</xdr:colOff>
      <xdr:row>53</xdr:row>
      <xdr:rowOff>171450</xdr:rowOff>
    </xdr:from>
    <xdr:to>
      <xdr:col>20</xdr:col>
      <xdr:colOff>309562</xdr:colOff>
      <xdr:row>68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97F02-0E0D-4070-8BFA-AF44C73C8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157162</xdr:colOff>
      <xdr:row>47</xdr:row>
      <xdr:rowOff>19050</xdr:rowOff>
    </xdr:from>
    <xdr:to>
      <xdr:col>11</xdr:col>
      <xdr:colOff>300037</xdr:colOff>
      <xdr:row>61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D5736D-F73A-43BF-A90C-42F45E871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423862</xdr:colOff>
      <xdr:row>39</xdr:row>
      <xdr:rowOff>133350</xdr:rowOff>
    </xdr:from>
    <xdr:to>
      <xdr:col>28</xdr:col>
      <xdr:colOff>119062</xdr:colOff>
      <xdr:row>54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F33DE8-C6A5-44AB-95B0-35CA24145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6</xdr:row>
      <xdr:rowOff>95250</xdr:rowOff>
    </xdr:from>
    <xdr:to>
      <xdr:col>8</xdr:col>
      <xdr:colOff>714375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ED6C8-1427-C7A6-7AB4-98F91C257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419099</xdr:colOff>
      <xdr:row>20</xdr:row>
      <xdr:rowOff>123825</xdr:rowOff>
    </xdr:from>
    <xdr:to>
      <xdr:col>4</xdr:col>
      <xdr:colOff>1038224</xdr:colOff>
      <xdr:row>40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CDCEEF-0403-ED58-0D4E-2AD751B31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228600</xdr:colOff>
      <xdr:row>21</xdr:row>
      <xdr:rowOff>85725</xdr:rowOff>
    </xdr:from>
    <xdr:to>
      <xdr:col>13</xdr:col>
      <xdr:colOff>0</xdr:colOff>
      <xdr:row>46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F543E-E9B8-FA6E-64C8-70EB46AFD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285749</xdr:colOff>
      <xdr:row>17</xdr:row>
      <xdr:rowOff>133350</xdr:rowOff>
    </xdr:from>
    <xdr:to>
      <xdr:col>23</xdr:col>
      <xdr:colOff>190500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C2F4C1-F6AA-4AA8-878A-ACEDA588F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214315</xdr:colOff>
      <xdr:row>47</xdr:row>
      <xdr:rowOff>111721</xdr:rowOff>
    </xdr:from>
    <xdr:to>
      <xdr:col>40</xdr:col>
      <xdr:colOff>777877</xdr:colOff>
      <xdr:row>62</xdr:row>
      <xdr:rowOff>27186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2774D818-5C8E-DC8E-F737-200B1A865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829467</xdr:colOff>
      <xdr:row>36</xdr:row>
      <xdr:rowOff>29765</xdr:rowOff>
    </xdr:from>
    <xdr:to>
      <xdr:col>45</xdr:col>
      <xdr:colOff>426638</xdr:colOff>
      <xdr:row>58</xdr:row>
      <xdr:rowOff>71835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9648B-3E10-F8EE-60E1-441EFB5A9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82</xdr:col>
      <xdr:colOff>204389</xdr:colOff>
      <xdr:row>52</xdr:row>
      <xdr:rowOff>176208</xdr:rowOff>
    </xdr:from>
    <xdr:to>
      <xdr:col>99</xdr:col>
      <xdr:colOff>257968</xdr:colOff>
      <xdr:row>81</xdr:row>
      <xdr:rowOff>188513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78CB2-EB94-3AEF-68A7-3805B5429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100207</xdr:colOff>
      <xdr:row>52</xdr:row>
      <xdr:rowOff>19842</xdr:rowOff>
    </xdr:from>
    <xdr:to>
      <xdr:col>19</xdr:col>
      <xdr:colOff>714373</xdr:colOff>
      <xdr:row>79</xdr:row>
      <xdr:rowOff>71833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B51B4-A44F-C530-4F6B-F566C3DE8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86</xdr:col>
      <xdr:colOff>447476</xdr:colOff>
      <xdr:row>38</xdr:row>
      <xdr:rowOff>178593</xdr:rowOff>
    </xdr:from>
    <xdr:to>
      <xdr:col>94</xdr:col>
      <xdr:colOff>575468</xdr:colOff>
      <xdr:row>57</xdr:row>
      <xdr:rowOff>106559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27FEDA3-5E16-94F0-099C-2A3DF0A42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40679</xdr:colOff>
      <xdr:row>58</xdr:row>
      <xdr:rowOff>81953</xdr:rowOff>
    </xdr:from>
    <xdr:to>
      <xdr:col>77</xdr:col>
      <xdr:colOff>376038</xdr:colOff>
      <xdr:row>72</xdr:row>
      <xdr:rowOff>185934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636E63-75F5-A065-16B5-F2444894F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477241</xdr:colOff>
      <xdr:row>35</xdr:row>
      <xdr:rowOff>62108</xdr:rowOff>
    </xdr:from>
    <xdr:to>
      <xdr:col>67</xdr:col>
      <xdr:colOff>8928</xdr:colOff>
      <xdr:row>49</xdr:row>
      <xdr:rowOff>166089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4C7F17-27DA-56AF-59FE-1171FA402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90288</xdr:colOff>
      <xdr:row>36</xdr:row>
      <xdr:rowOff>2579</xdr:rowOff>
    </xdr:from>
    <xdr:to>
      <xdr:col>96</xdr:col>
      <xdr:colOff>28771</xdr:colOff>
      <xdr:row>50</xdr:row>
      <xdr:rowOff>106561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181936-DF3E-0DFA-6D8E-906831972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89</xdr:col>
      <xdr:colOff>387944</xdr:colOff>
      <xdr:row>26</xdr:row>
      <xdr:rowOff>178594</xdr:rowOff>
    </xdr:from>
    <xdr:to>
      <xdr:col>100</xdr:col>
      <xdr:colOff>486172</xdr:colOff>
      <xdr:row>44</xdr:row>
      <xdr:rowOff>166091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9277916-C623-648D-2994-2A3804ACA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68</xdr:col>
      <xdr:colOff>353220</xdr:colOff>
      <xdr:row>64</xdr:row>
      <xdr:rowOff>17462</xdr:rowOff>
    </xdr:from>
    <xdr:to>
      <xdr:col>81</xdr:col>
      <xdr:colOff>545704</xdr:colOff>
      <xdr:row>86</xdr:row>
      <xdr:rowOff>158749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717609-12B8-1B26-1BCB-74775D325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88</xdr:col>
      <xdr:colOff>422672</xdr:colOff>
      <xdr:row>30</xdr:row>
      <xdr:rowOff>146447</xdr:rowOff>
    </xdr:from>
    <xdr:to>
      <xdr:col>98</xdr:col>
      <xdr:colOff>476250</xdr:colOff>
      <xdr:row>52</xdr:row>
      <xdr:rowOff>158749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A0104B0-1D9C-6CE9-3326-4D663A24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94</xdr:col>
      <xdr:colOff>333373</xdr:colOff>
      <xdr:row>12</xdr:row>
      <xdr:rowOff>86914</xdr:rowOff>
    </xdr:from>
    <xdr:to>
      <xdr:col>105</xdr:col>
      <xdr:colOff>456404</xdr:colOff>
      <xdr:row>30</xdr:row>
      <xdr:rowOff>168670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C702DA-D712-96A4-D744-04CDA8186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1047750</xdr:colOff>
      <xdr:row>24</xdr:row>
      <xdr:rowOff>42862</xdr:rowOff>
    </xdr:from>
    <xdr:to>
      <xdr:col>8</xdr:col>
      <xdr:colOff>1276350</xdr:colOff>
      <xdr:row>38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4C7CC-F81C-8189-36A5-00B47EE9C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561981</xdr:colOff>
      <xdr:row>16</xdr:row>
      <xdr:rowOff>33337</xdr:rowOff>
    </xdr:from>
    <xdr:to>
      <xdr:col>59</xdr:col>
      <xdr:colOff>257181</xdr:colOff>
      <xdr:row>30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FCBBC-BB7F-8ADF-4640-08CB008A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333381</xdr:colOff>
      <xdr:row>3</xdr:row>
      <xdr:rowOff>66675</xdr:rowOff>
    </xdr:from>
    <xdr:to>
      <xdr:col>8</xdr:col>
      <xdr:colOff>161925</xdr:colOff>
      <xdr:row>25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B98C27-2765-EE1E-8B6D-5E4B5ED9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428625</xdr:colOff>
      <xdr:row>9</xdr:row>
      <xdr:rowOff>19050</xdr:rowOff>
    </xdr:from>
    <xdr:to>
      <xdr:col>21</xdr:col>
      <xdr:colOff>28575</xdr:colOff>
      <xdr:row>23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8CE424-730D-671F-E742-7677603BF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503237</xdr:colOff>
      <xdr:row>44</xdr:row>
      <xdr:rowOff>122235</xdr:rowOff>
    </xdr:from>
    <xdr:to>
      <xdr:col>30</xdr:col>
      <xdr:colOff>246062</xdr:colOff>
      <xdr:row>62</xdr:row>
      <xdr:rowOff>71436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59DE1-FADA-4F3B-AEF8-0C5342023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44</xdr:row>
      <xdr:rowOff>73023</xdr:rowOff>
    </xdr:from>
    <xdr:to>
      <xdr:col>15</xdr:col>
      <xdr:colOff>204787</xdr:colOff>
      <xdr:row>59</xdr:row>
      <xdr:rowOff>20636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DB1683-99B1-419F-A2AE-FF4A235C5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301626</xdr:colOff>
      <xdr:row>44</xdr:row>
      <xdr:rowOff>124617</xdr:rowOff>
    </xdr:from>
    <xdr:to>
      <xdr:col>38</xdr:col>
      <xdr:colOff>587376</xdr:colOff>
      <xdr:row>62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FCC722-BBB9-488A-9B86-610121681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476249</xdr:colOff>
      <xdr:row>62</xdr:row>
      <xdr:rowOff>164306</xdr:rowOff>
    </xdr:from>
    <xdr:to>
      <xdr:col>30</xdr:col>
      <xdr:colOff>301624</xdr:colOff>
      <xdr:row>77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FA3906-FF74-4CF0-8046-A26DCFDD7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404812</xdr:colOff>
      <xdr:row>59</xdr:row>
      <xdr:rowOff>148430</xdr:rowOff>
    </xdr:from>
    <xdr:to>
      <xdr:col>15</xdr:col>
      <xdr:colOff>285749</xdr:colOff>
      <xdr:row>77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0C75EA-3534-457C-B5E2-EC599A472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130969</xdr:colOff>
      <xdr:row>45</xdr:row>
      <xdr:rowOff>13494</xdr:rowOff>
    </xdr:from>
    <xdr:to>
      <xdr:col>46</xdr:col>
      <xdr:colOff>424657</xdr:colOff>
      <xdr:row>59</xdr:row>
      <xdr:rowOff>89694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BF3DD4-2210-46CF-8141-716038946C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138904</xdr:colOff>
      <xdr:row>59</xdr:row>
      <xdr:rowOff>188117</xdr:rowOff>
    </xdr:from>
    <xdr:to>
      <xdr:col>46</xdr:col>
      <xdr:colOff>432592</xdr:colOff>
      <xdr:row>74</xdr:row>
      <xdr:rowOff>73817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8B7B52-AB1D-443D-9E3B-129F60A29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507999</xdr:colOff>
      <xdr:row>18</xdr:row>
      <xdr:rowOff>5553</xdr:rowOff>
    </xdr:from>
    <xdr:to>
      <xdr:col>13</xdr:col>
      <xdr:colOff>55562</xdr:colOff>
      <xdr:row>34</xdr:row>
      <xdr:rowOff>103186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9A3E39-1DF5-3B08-693C-792C620AC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277810</xdr:colOff>
      <xdr:row>19</xdr:row>
      <xdr:rowOff>23813</xdr:rowOff>
    </xdr:from>
    <xdr:to>
      <xdr:col>17</xdr:col>
      <xdr:colOff>1206500</xdr:colOff>
      <xdr:row>35</xdr:row>
      <xdr:rowOff>97631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4E7E1DB-D48B-EF45-9951-C6E50976A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561981</xdr:colOff>
      <xdr:row>7</xdr:row>
      <xdr:rowOff>33337</xdr:rowOff>
    </xdr:from>
    <xdr:to>
      <xdr:col>59</xdr:col>
      <xdr:colOff>257181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84689-7915-4646-85CC-D853A91CA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561981</xdr:colOff>
      <xdr:row>7</xdr:row>
      <xdr:rowOff>33337</xdr:rowOff>
    </xdr:from>
    <xdr:to>
      <xdr:col>59</xdr:col>
      <xdr:colOff>257181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DFB01-6367-4C30-8F4D-A8E02B7A1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F07D435-7701-48C6-B967-18837339F95D}" autoFormatId="16" applyNumberFormats="0" applyBorderFormats="0" applyFontFormats="0" applyPatternFormats="0" applyAlignmentFormats="0" applyWidthHeightFormats="0">
  <queryTableRefresh nextId="34" unboundColumnsRight="15">
    <queryTableFields count="32">
      <queryTableField id="1" name="scen_number" tableColumnId="1"/>
      <queryTableField id="2" name="sensitivity" tableColumnId="2"/>
      <queryTableField id="3" name="n_iter" tableColumnId="3"/>
      <queryTableField id="4" name="CCGT_new" tableColumnId="4"/>
      <queryTableField id="5" name="WindOffshore" tableColumnId="5"/>
      <queryTableField id="6" name="SPP_coal" tableColumnId="6"/>
      <queryTableField id="7" name="WindOnshore" tableColumnId="7"/>
      <queryTableField id="8" name="Nuclear" tableColumnId="8"/>
      <queryTableField id="9" name="Solar" tableColumnId="9"/>
      <queryTableField id="10" name="OCGT" tableColumnId="10"/>
      <queryTableField id="11" name="SMR" tableColumnId="11"/>
      <queryTableField id="12" name="SMRCCS" tableColumnId="12"/>
      <queryTableField id="13" name="Alkaline_base" tableColumnId="13"/>
      <queryTableField id="15" name="Alkaline_peak" tableColumnId="15"/>
      <queryTableField id="16" name="Ind" tableColumnId="16"/>
      <queryTableField id="17" name="Import" tableColumnId="17"/>
      <queryTableField id="33" name="Column1" tableColumnId="14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6BEFF154-1BC0-4A02-9F1F-5927D00D5954}" autoFormatId="16" applyNumberFormats="0" applyBorderFormats="0" applyFontFormats="0" applyPatternFormats="0" applyAlignmentFormats="0" applyWidthHeightFormats="0">
  <queryTableRefresh nextId="25">
    <queryTableFields count="24">
      <queryTableField id="1" name="scen_number" tableColumnId="1"/>
      <queryTableField id="2" name="MSR" tableColumnId="2"/>
      <queryTableField id="3" name="RES_target_2030" tableColumnId="3"/>
      <queryTableField id="4" name="H2_demand_2030" tableColumnId="4"/>
      <queryTableField id="5" name="H2_demand_2050" tableColumnId="5"/>
      <queryTableField id="6" name="CNH2_cap_target_2024" tableColumnId="6"/>
      <queryTableField id="7" name="CNH2_cap_target_2030" tableColumnId="7"/>
      <queryTableField id="8" name="CNH2_cap_target_2040" tableColumnId="8"/>
      <queryTableField id="9" name="CNH2_demand_2024" tableColumnId="9"/>
      <queryTableField id="10" name="CNH2_demand_2030" tableColumnId="10"/>
      <queryTableField id="11" name="CNH2_demand_2040" tableColumnId="11"/>
      <queryTableField id="12" name="gamma" tableColumnId="12"/>
      <queryTableField id="13" name="max_em_change" tableColumnId="13"/>
      <queryTableField id="14" name="Additionality_pre_2030" tableColumnId="14"/>
      <queryTableField id="15" name="Additionality_post_2030" tableColumnId="15"/>
      <queryTableField id="16" name="H2_balance" tableColumnId="16"/>
      <queryTableField id="17" name="import" tableColumnId="17"/>
      <queryTableField id="18" name="H2CfD_tender_2030" tableColumnId="18"/>
      <queryTableField id="19" name="H2FP_tender_2030" tableColumnId="19"/>
      <queryTableField id="20" name="H2_cap_grant" tableColumnId="20"/>
      <queryTableField id="21" name="max_support_duration" tableColumnId="21"/>
      <queryTableField id="22" name="ref_scen_number" tableColumnId="22"/>
      <queryTableField id="23" name="Sens_analysis" tableColumnId="23"/>
      <queryTableField id="24" name="Comments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96B1BE9-1BCA-409D-9714-78108CF24EC7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Name.2" tableColumnId="1"/>
      <queryTableField id="2" name="Name.3" tableColumnId="2"/>
      <queryTableField id="3" name="Name.4" tableColumnId="3"/>
      <queryTableField id="4" name="Transform File.Year" tableColumnId="4"/>
      <queryTableField id="5" name="Transform File.CAP" tableColumnId="5"/>
      <queryTableField id="6" name="Transform File.Supply" tableColumnId="6"/>
      <queryTableField id="7" name="Transform File.Cancellation" tableColumnId="7"/>
      <queryTableField id="8" name="Transform File.MSR" tableColumnId="8"/>
      <queryTableField id="9" name="Transform File.TNAC" tableColumnId="9"/>
      <queryTableField id="10" name="Transform File.Emissions_Ind" tableColumnId="10"/>
      <queryTableField id="11" name="Transform File.Emissions_H2S" tableColumnId="11"/>
      <queryTableField id="12" name="Transform File.Emissions_PS" tableColumnId="12"/>
      <queryTableField id="13" name="Transform File.EUAprice" tableColumnId="13"/>
      <queryTableField id="14" name="Transform File.EUAs_Ind" tableColumnId="14"/>
      <queryTableField id="15" name="Transform File.EUAs_PS" tableColumnId="15"/>
      <queryTableField id="16" dataBound="0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6" xr16:uid="{4E822081-A778-4B57-ACBD-F7E41AC72907}" autoFormatId="16" applyNumberFormats="0" applyBorderFormats="0" applyFontFormats="0" applyPatternFormats="0" applyAlignmentFormats="0" applyWidthHeightFormats="0">
  <queryTableRefresh nextId="178">
    <queryTableFields count="28">
      <queryTableField id="72" name="Name.1" tableColumnId="31"/>
      <queryTableField id="73" name="Name.2" tableColumnId="32"/>
      <queryTableField id="74" name="Name.3" tableColumnId="33"/>
      <queryTableField id="75" name="Name.4" tableColumnId="34"/>
      <queryTableField id="69" name="Year" tableColumnId="29"/>
      <queryTableField id="42" name="EOM_avg" tableColumnId="3"/>
      <queryTableField id="145" name="REC_y" tableColumnId="2"/>
      <queryTableField id="146" name="ADD_CAP_CCGT_new" tableColumnId="4"/>
      <queryTableField id="147" name="ADD_CAP_WindOffshore" tableColumnId="5"/>
      <queryTableField id="148" name="ADD_CAP_SPP_coal" tableColumnId="6"/>
      <queryTableField id="149" name="ADD_CAP_WindOnshore" tableColumnId="7"/>
      <queryTableField id="150" name="ADD_CAP_Nuclear" tableColumnId="8"/>
      <queryTableField id="151" name="ADD_CAP_Solar" tableColumnId="9"/>
      <queryTableField id="152" name="ADD_CAP_OCGT" tableColumnId="10"/>
      <queryTableField id="153" name="CAP_CCGT_new" tableColumnId="11"/>
      <queryTableField id="154" name="CAP_WindOffshore" tableColumnId="12"/>
      <queryTableField id="155" name="CAP_SPP_coal" tableColumnId="13"/>
      <queryTableField id="156" name="CAP_WindOnshore" tableColumnId="14"/>
      <queryTableField id="157" name="CAP_Nuclear" tableColumnId="15"/>
      <queryTableField id="158" name="CAP_Solar" tableColumnId="16"/>
      <queryTableField id="159" name="CAP_OCGT" tableColumnId="17"/>
      <queryTableField id="58" name="FS_CCGT_new" tableColumnId="20"/>
      <queryTableField id="59" name="FS_WindOffshore" tableColumnId="21"/>
      <queryTableField id="60" name="FS_SPP_coal" tableColumnId="22"/>
      <queryTableField id="61" name="FS_WindOnshore" tableColumnId="23"/>
      <queryTableField id="62" name="FS_Nuclear" tableColumnId="24"/>
      <queryTableField id="63" name="FS_Solar" tableColumnId="25"/>
      <queryTableField id="64" name="FS_OCGT" tableColumnId="26"/>
    </queryTableFields>
    <queryTableDeletedFields count="48">
      <deletedField name="REC_y"/>
      <deletedField name="ADD_CAP_CCGT_new"/>
      <deletedField name="ADD_CAP_WindOffshore"/>
      <deletedField name="ADD_CAP_SPP_coal"/>
      <deletedField name="ADD_CAP_WindOnshore"/>
      <deletedField name="ADD_CAP_Nuclear"/>
      <deletedField name="ADD_CAP_Solar"/>
      <deletedField name="ADD_CAP_OCGT"/>
      <deletedField name="CAP_CCGT_new"/>
      <deletedField name="CAP_WindOffshore"/>
      <deletedField name="CAP_SPP_coal"/>
      <deletedField name="CAP_WindOnshore"/>
      <deletedField name="CAP_Nuclear"/>
      <deletedField name="CAP_Solar"/>
      <deletedField name="CAP_OCGT"/>
      <deletedField name="Transform File (6)"/>
      <deletedField name="REC_y"/>
      <deletedField name="ADD_CAP_CCGT_new"/>
      <deletedField name="ADD_CAP_WindOffshore"/>
      <deletedField name="ADD_CAP_SPP_coal"/>
      <deletedField name="ADD_CAP_WindOnshore"/>
      <deletedField name="ADD_CAP_Nuclear"/>
      <deletedField name="ADD_CAP_Solar"/>
      <deletedField name="ADD_CAP_OCGT"/>
      <deletedField name="CAP_CCGT_new"/>
      <deletedField name="CAP_WindOffshore"/>
      <deletedField name="CAP_SPP_coal"/>
      <deletedField name="CAP_WindOnshore"/>
      <deletedField name="CAP_Nuclear"/>
      <deletedField name="CAP_Solar"/>
      <deletedField name="CAP_OCGT"/>
      <deletedField name="Transform File (6)"/>
      <deletedField name="REC_y"/>
      <deletedField name="ADD_CAP_CCGT_new"/>
      <deletedField name="ADD_CAP_WindOffshore"/>
      <deletedField name="ADD_CAP_SPP_coal"/>
      <deletedField name="ADD_CAP_WindOnshore"/>
      <deletedField name="ADD_CAP_Nuclear"/>
      <deletedField name="ADD_CAP_Solar"/>
      <deletedField name="ADD_CAP_OCGT"/>
      <deletedField name="CAP_CCGT_new"/>
      <deletedField name="CAP_WindOffshore"/>
      <deletedField name="CAP_SPP_coal"/>
      <deletedField name="CAP_WindOnshore"/>
      <deletedField name="CAP_Nuclear"/>
      <deletedField name="CAP_Solar"/>
      <deletedField name="CAP_OCGT"/>
      <deletedField name="Transform File (6)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FE13E199-9647-4619-B602-C6F123E6590B}" autoFormatId="16" applyNumberFormats="0" applyBorderFormats="0" applyFontFormats="0" applyPatternFormats="0" applyAlignmentFormats="0" applyWidthHeightFormats="0">
  <queryTableRefresh nextId="68" unboundColumnsRight="3">
    <queryTableFields count="31">
      <queryTableField id="1" name="Name.1" tableColumnId="1"/>
      <queryTableField id="2" name="Name.2" tableColumnId="2"/>
      <queryTableField id="3" name="Name.3" tableColumnId="3"/>
      <queryTableField id="4" name="Name.4" tableColumnId="4"/>
      <queryTableField id="25" name="Year" tableColumnId="25"/>
      <queryTableField id="26" name="CAP_SMR" tableColumnId="26"/>
      <queryTableField id="27" name="CAP_SMRCCS" tableColumnId="27"/>
      <queryTableField id="28" name="CAP_Alkaline_base" tableColumnId="28"/>
      <queryTableField id="29" name="CAP_Alkaline_peak" tableColumnId="29"/>
      <queryTableField id="30" name="PROD_SMR" tableColumnId="30"/>
      <queryTableField id="31" name="PROD_SMRCCS" tableColumnId="31"/>
      <queryTableField id="32" name="PROD_Alkaline_base" tableColumnId="32"/>
      <queryTableField id="33" name="PROD_Alkaline_peak" tableColumnId="33"/>
      <queryTableField id="34" name="IMPORT_Import" tableColumnId="34"/>
      <queryTableField id="52" name="CN_CAP_Alkaline_peak_supported" tableColumnId="7"/>
      <queryTableField id="53" name="CN_CAP_Alkaline_base_supported" tableColumnId="8"/>
      <queryTableField id="54" name="CN_PROD_Alkaline_peak_supported" tableColumnId="9"/>
      <queryTableField id="55" name="CN_PROD_Alkaline_base_supported" tableColumnId="10"/>
      <queryTableField id="43" name="PriceH2" tableColumnId="43"/>
      <queryTableField id="44" name="PremiumH2CN_prod" tableColumnId="44"/>
      <queryTableField id="45" name="PremiumH2CN_cap" tableColumnId="45"/>
      <queryTableField id="46" name="PremiumFP" tableColumnId="46"/>
      <queryTableField id="47" name="StrikeH2CfD" tableColumnId="47"/>
      <queryTableField id="48" name="RefH2CfD" tableColumnId="48"/>
      <queryTableField id="64" name="CapacityGrant" tableColumnId="15"/>
      <queryTableField id="65" name="TaxDeduction" tableColumnId="16"/>
      <queryTableField id="56" name="CAP_Alkaline_peak_supported" tableColumnId="11"/>
      <queryTableField id="57" name="CAP_Alkaline_base_supported" tableColumnId="12"/>
      <queryTableField id="49" dataBound="0" tableColumnId="49"/>
      <queryTableField id="50" dataBound="0" tableColumnId="5"/>
      <queryTableField id="51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5" xr16:uid="{E3509580-E623-4C71-9881-770065E4FB38}" autoFormatId="16" applyNumberFormats="0" applyBorderFormats="0" applyFontFormats="0" applyPatternFormats="0" applyAlignmentFormats="0" applyWidthHeightFormats="0">
  <queryTableRefresh nextId="41" unboundColumnsRight="2">
    <queryTableFields count="23">
      <queryTableField id="1" name="Name.1" tableColumnId="1"/>
      <queryTableField id="2" name="Name.2" tableColumnId="2"/>
      <queryTableField id="3" name="Name.3" tableColumnId="3"/>
      <queryTableField id="4" name="Name.4" tableColumnId="4"/>
      <queryTableField id="5" name="Transform File.Year" tableColumnId="5"/>
      <queryTableField id="22" name="Transform File.EOM_avg" tableColumnId="22"/>
      <queryTableField id="23" name="Transform File.REC_y" tableColumnId="23"/>
      <queryTableField id="24" name="Transform File.ADD_CAP_CCGT_new" tableColumnId="24"/>
      <queryTableField id="25" name="Transform File.ADD_CAP_WindOffshore" tableColumnId="25"/>
      <queryTableField id="26" name="Transform File.ADD_CAP_SPP_coal" tableColumnId="26"/>
      <queryTableField id="27" name="Transform File.ADD_CAP_WindOnshore" tableColumnId="27"/>
      <queryTableField id="28" name="Transform File.ADD_CAP_Nuclear" tableColumnId="28"/>
      <queryTableField id="29" name="Transform File.ADD_CAP_Solar" tableColumnId="29"/>
      <queryTableField id="30" name="Transform File.ADD_CAP_OCGT" tableColumnId="30"/>
      <queryTableField id="31" name="Transform File.CAP_CCGT_new" tableColumnId="31"/>
      <queryTableField id="32" name="Transform File.CAP_WindOffshore" tableColumnId="32"/>
      <queryTableField id="33" name="Transform File.CAP_SPP_coal" tableColumnId="33"/>
      <queryTableField id="34" name="Transform File.CAP_WindOnshore" tableColumnId="34"/>
      <queryTableField id="35" name="Transform File.CAP_Nuclear" tableColumnId="35"/>
      <queryTableField id="36" name="Transform File.CAP_Solar" tableColumnId="36"/>
      <queryTableField id="37" name="Transform File.CAP_OCGT" tableColumnId="37"/>
      <queryTableField id="38" dataBound="0" tableColumnId="38"/>
      <queryTableField id="40" dataBound="0" tableColumnId="4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1B51BBA-25E0-4C3D-AB01-9628A219F2AB}" autoFormatId="16" applyNumberFormats="0" applyBorderFormats="0" applyFontFormats="0" applyPatternFormats="0" applyAlignmentFormats="0" applyWidthHeightFormats="0">
  <queryTableRefresh nextId="24">
    <queryTableFields count="23">
      <queryTableField id="1" name="scen_number" tableColumnId="1"/>
      <queryTableField id="2" name="sensitivity" tableColumnId="2"/>
      <queryTableField id="3" name="n_iter" tableColumnId="3"/>
      <queryTableField id="4" name="walltime" tableColumnId="4"/>
      <queryTableField id="5" name="PrimalResidual_ETS" tableColumnId="5"/>
      <queryTableField id="6" name="PrimalResidual_MSR" tableColumnId="6"/>
      <queryTableField id="7" name="PrimalResidual_EOM" tableColumnId="7"/>
      <queryTableField id="8" name="PrimalResidual_REC" tableColumnId="8"/>
      <queryTableField id="9" name="PrimalResidual_H2" tableColumnId="9"/>
      <queryTableField id="10" name="PrimalResidual_H2CN_prod" tableColumnId="10"/>
      <queryTableField id="11" name="PrimalResidual_H2CN_cap" tableColumnId="11"/>
      <queryTableField id="12" name="DualResidual_ETS" tableColumnId="12"/>
      <queryTableField id="13" name="DualResidual_EOM" tableColumnId="13"/>
      <queryTableField id="14" name="DualResidual_REC" tableColumnId="14"/>
      <queryTableField id="15" name="DualResidual_H2" tableColumnId="15"/>
      <queryTableField id="16" name="DualResidual_H2CN_prod" tableColumnId="16"/>
      <queryTableField id="17" name="DualResidual_H2CN_cap" tableColumnId="17"/>
      <queryTableField id="18" name="Beta" tableColumnId="18"/>
      <queryTableField id="19" name="Alpha" tableColumnId="19"/>
      <queryTableField id="20" name="EUA_2022" tableColumnId="20"/>
      <queryTableField id="21" name="CumulativeEmissions" tableColumnId="21"/>
      <queryTableField id="22" name="TotalCost" tableColumnId="22"/>
      <queryTableField id="23" name="PolicyCost" tableColumnId="23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C86CA5-9431-4B9B-9A6D-F9E8ADFB5827}" name="agent_costs_16_repr_days" displayName="agent_costs_16_repr_days" ref="A1:AF458" tableType="queryTable" totalsRowShown="0">
  <autoFilter ref="A1:AF458" xr:uid="{D2C86CA5-9431-4B9B-9A6D-F9E8ADFB5827}">
    <filterColumn colId="1">
      <filters>
        <filter val="ref"/>
      </filters>
    </filterColumn>
  </autoFilter>
  <sortState xmlns:xlrd2="http://schemas.microsoft.com/office/spreadsheetml/2017/richdata2" ref="A2:AF458">
    <sortCondition ref="A1:A458"/>
  </sortState>
  <tableColumns count="32">
    <tableColumn id="1" xr3:uid="{F639C94F-EF78-4AE6-88BA-4038762D651E}" uniqueName="1" name="scen_number" queryTableFieldId="1"/>
    <tableColumn id="2" xr3:uid="{21AC9B74-9659-44D6-A672-EF379BF5B124}" uniqueName="2" name="sensitivity" queryTableFieldId="2" dataDxfId="39"/>
    <tableColumn id="3" xr3:uid="{371116D2-610D-40F6-A3A8-54853A0515A0}" uniqueName="3" name="n_iter" queryTableFieldId="3"/>
    <tableColumn id="4" xr3:uid="{670E4A5A-CC87-47D5-916B-92A23EA1B732}" uniqueName="4" name="CCGT_new" queryTableFieldId="4"/>
    <tableColumn id="5" xr3:uid="{917F0419-4F38-49A4-B655-A1A03D26C56C}" uniqueName="5" name="WindOffshore" queryTableFieldId="5"/>
    <tableColumn id="6" xr3:uid="{7233481E-6DAF-48E0-8470-F10F37B94164}" uniqueName="6" name="SPP_coal" queryTableFieldId="6"/>
    <tableColumn id="7" xr3:uid="{D5BFF809-D181-4F3B-92E2-176F470597CF}" uniqueName="7" name="WindOnshore" queryTableFieldId="7"/>
    <tableColumn id="8" xr3:uid="{B8237840-853E-4B15-B47D-3435A157D534}" uniqueName="8" name="Nuclear" queryTableFieldId="8"/>
    <tableColumn id="9" xr3:uid="{B47EA274-D5C1-4029-93D4-CC51015A69A7}" uniqueName="9" name="Solar" queryTableFieldId="9"/>
    <tableColumn id="10" xr3:uid="{66EF3C02-92DB-4F59-9941-D52B546B6059}" uniqueName="10" name="OCGT" queryTableFieldId="10"/>
    <tableColumn id="11" xr3:uid="{58706DDC-BDC9-4B0F-9019-E7D777CDDD5C}" uniqueName="11" name="SMR" queryTableFieldId="11"/>
    <tableColumn id="12" xr3:uid="{54AED092-E5EB-4C93-B40F-0FD0A20E9244}" uniqueName="12" name="SMRCCS" queryTableFieldId="12"/>
    <tableColumn id="13" xr3:uid="{BB339313-F8BA-4BF5-B573-4AFC83346AAA}" uniqueName="13" name="Alkaline_base" queryTableFieldId="13"/>
    <tableColumn id="15" xr3:uid="{51DDFA21-FE1C-4C00-B508-9EF613BE8793}" uniqueName="15" name="Alkaline_peak" queryTableFieldId="15"/>
    <tableColumn id="16" xr3:uid="{85D67958-642B-40D9-A724-11002F72D29C}" uniqueName="16" name="Ind" queryTableFieldId="16"/>
    <tableColumn id="17" xr3:uid="{3F12F338-C57C-43F6-BEE8-82F34E430401}" uniqueName="17" name="Import" queryTableFieldId="17"/>
    <tableColumn id="14" xr3:uid="{FD39C3AB-12F4-45DF-BCB7-2A09B8FCF79B}" uniqueName="14" name="Column1" queryTableFieldId="33" dataDxfId="38"/>
    <tableColumn id="18" xr3:uid="{C56ACF9B-DD51-48A8-AF1C-F0302E89C23F}" uniqueName="18" name="SMR+CCS" queryTableFieldId="18" dataDxfId="37">
      <calculatedColumnFormula>agent_costs_16_repr_days[[#This Row],[SMR]]+agent_costs_16_repr_days[[#This Row],[SMRCCS]]</calculatedColumnFormula>
    </tableColumn>
    <tableColumn id="19" xr3:uid="{C973EB8D-9454-4F0B-9E75-C9A4F7BBEF03}" uniqueName="19" name="PtH" queryTableFieldId="19" dataDxfId="36">
      <calculatedColumnFormula>agent_costs_16_repr_days[[#This Row],[Alkaline_base]]+agent_costs_16_repr_days[[#This Row],[Alkaline_peak]]</calculatedColumnFormula>
    </tableColumn>
    <tableColumn id="20" xr3:uid="{E8960E90-23D3-4E98-B7EE-10E9D1F6EA5C}" uniqueName="20" name="H2_sector" queryTableFieldId="20" dataDxfId="35">
      <calculatedColumnFormula>agent_costs_16_repr_days[[#This Row],[SMR+CCS]]+agent_costs_16_repr_days[[#This Row],[PtH]]+agent_costs_16_repr_days[[#This Row],[Import]]</calculatedColumnFormula>
    </tableColumn>
    <tableColumn id="21" xr3:uid="{ABB9F96C-EFE4-4306-897D-57F1F57B91F9}" uniqueName="21" name="FF" queryTableFieldId="21" dataDxfId="34">
      <calculatedColumnFormula>agent_costs_16_repr_days[[#This Row],[OCGT]]+agent_costs_16_repr_days[[#This Row],[SPP_coal]]+agent_costs_16_repr_days[[#This Row],[CCGT_new]]</calculatedColumnFormula>
    </tableColumn>
    <tableColumn id="22" xr3:uid="{555B743F-9995-467D-AD80-FBEA4AB273D3}" uniqueName="22" name="RES" queryTableFieldId="22" dataDxfId="33">
      <calculatedColumnFormula>agent_costs_16_repr_days[[#This Row],[WindOnshore]]+agent_costs_16_repr_days[[#This Row],[WindOffshore]]+agent_costs_16_repr_days[[#This Row],[Solar]]</calculatedColumnFormula>
    </tableColumn>
    <tableColumn id="23" xr3:uid="{729CA47D-56BD-407D-8CAC-BFD894EB07C8}" uniqueName="23" name="PS" queryTableFieldId="23" dataDxfId="32">
      <calculatedColumnFormula>agent_costs_16_repr_days[[#This Row],[RES]]+agent_costs_16_repr_days[[#This Row],[FF]]+agent_costs_16_repr_days[[#This Row],[Nuclear]]</calculatedColumnFormula>
    </tableColumn>
    <tableColumn id="24" xr3:uid="{848FEBE8-470B-4EC8-BFBD-C1A298429920}" uniqueName="24" name="PS2" queryTableFieldId="24" dataDxfId="31">
      <calculatedColumnFormula>agent_costs_16_repr_days[[#This Row],[PS]]-W$2</calculatedColumnFormula>
    </tableColumn>
    <tableColumn id="25" xr3:uid="{91A80EE1-9401-45DC-BD69-9C4254DFC51F}" uniqueName="25" name="Import2" queryTableFieldId="25" dataDxfId="30">
      <calculatedColumnFormula>agent_costs_16_repr_days[[#This Row],[Import]]-P$2</calculatedColumnFormula>
    </tableColumn>
    <tableColumn id="26" xr3:uid="{9CA06E4F-9039-4389-9F62-51B828F9411A}" uniqueName="26" name="SMR+CCS2" queryTableFieldId="26" dataDxfId="29">
      <calculatedColumnFormula>agent_costs_16_repr_days[[#This Row],[SMR+CCS]]-R$2</calculatedColumnFormula>
    </tableColumn>
    <tableColumn id="27" xr3:uid="{88C4D717-3B1C-4015-A632-61CD603B21E3}" uniqueName="27" name="PtH3" queryTableFieldId="27" dataDxfId="28">
      <calculatedColumnFormula>agent_costs_16_repr_days[[#This Row],[PtH]]-S$2</calculatedColumnFormula>
    </tableColumn>
    <tableColumn id="28" xr3:uid="{397E851E-3DE3-41D4-A855-08F0D2CCDFED}" uniqueName="28" name="H2_sector4" queryTableFieldId="28" dataDxfId="27">
      <calculatedColumnFormula>agent_costs_16_repr_days[[#This Row],[H2_sector]]-T$2</calculatedColumnFormula>
    </tableColumn>
    <tableColumn id="29" xr3:uid="{3B378327-16AB-45AF-BBE2-31686A05F73C}" uniqueName="29" name="FF5" queryTableFieldId="29" dataDxfId="26">
      <calculatedColumnFormula>agent_costs_16_repr_days[[#This Row],[FF]]-U$2</calculatedColumnFormula>
    </tableColumn>
    <tableColumn id="30" xr3:uid="{F4B2873C-05A7-4B75-BDA5-49495CCCB017}" uniqueName="30" name="RES6" queryTableFieldId="30" dataDxfId="25">
      <calculatedColumnFormula>agent_costs_16_repr_days[[#This Row],[RES]]-V$2</calculatedColumnFormula>
    </tableColumn>
    <tableColumn id="31" xr3:uid="{949920DB-8793-4D8B-B027-21F1BCFC0102}" uniqueName="31" name="Nuclear2" queryTableFieldId="31" dataDxfId="24">
      <calculatedColumnFormula>agent_costs_16_repr_days[[#This Row],[Nuclear]]-H$2</calculatedColumnFormula>
    </tableColumn>
    <tableColumn id="32" xr3:uid="{05B6159C-B316-4B71-971B-C7A9E34B5E63}" uniqueName="32" name="Industry2" queryTableFieldId="32" dataDxfId="23">
      <calculatedColumnFormula>agent_costs_16_repr_days[[#This Row],[Ind]]-O$2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A835C8-90C9-4959-9813-88A238ABDA40}" name="overview_scenarios" displayName="overview_scenarios" ref="A1:X422" tableType="queryTable" totalsRowShown="0">
  <autoFilter ref="A1:X422" xr:uid="{ABA835C8-90C9-4959-9813-88A238ABDA40}"/>
  <tableColumns count="24">
    <tableColumn id="1" xr3:uid="{4ECF0FDD-A5F6-4BCC-AABD-DD771881A12B}" uniqueName="1" name="scen_number" queryTableFieldId="1"/>
    <tableColumn id="2" xr3:uid="{4727DF7B-4B05-474F-BCE9-42E2BE2C34FF}" uniqueName="2" name="MSR" queryTableFieldId="2" dataDxfId="105"/>
    <tableColumn id="3" xr3:uid="{F546D8C0-4F6A-46D9-9869-D04F38158FD1}" uniqueName="3" name="RES_target_2030" queryTableFieldId="3"/>
    <tableColumn id="4" xr3:uid="{C111AE53-8A2A-4905-BF88-F96A39A993AD}" uniqueName="4" name="H2_demand_2030" queryTableFieldId="4"/>
    <tableColumn id="5" xr3:uid="{56582660-6456-4E6F-B3BA-3E4E3605B102}" uniqueName="5" name="H2_demand_2050" queryTableFieldId="5"/>
    <tableColumn id="6" xr3:uid="{17F55B49-A48C-4F5A-92E8-46CFBD3A59EA}" uniqueName="6" name="CNH2_cap_target_2024" queryTableFieldId="6"/>
    <tableColumn id="7" xr3:uid="{53C4EEDE-F53A-4FA4-9482-3375208BA49E}" uniqueName="7" name="CNH2_cap_target_2030" queryTableFieldId="7"/>
    <tableColumn id="8" xr3:uid="{62F3F685-767D-4AE0-8361-DF6F2F1EAEA4}" uniqueName="8" name="CNH2_cap_target_2040" queryTableFieldId="8"/>
    <tableColumn id="9" xr3:uid="{A1E3CB29-86D5-4B58-ADBF-30E1DFB04605}" uniqueName="9" name="CNH2_demand_2024" queryTableFieldId="9"/>
    <tableColumn id="10" xr3:uid="{9978E176-0EB3-4618-A1CA-4E0EA8A8ADCA}" uniqueName="10" name="CNH2_demand_2030" queryTableFieldId="10"/>
    <tableColumn id="11" xr3:uid="{69AB4459-DF89-4E78-8263-1FED40611D8F}" uniqueName="11" name="CNH2_demand_2040" queryTableFieldId="11"/>
    <tableColumn id="12" xr3:uid="{891398CD-109A-4D00-9651-2A0B8F85F5EE}" uniqueName="12" name="gamma" queryTableFieldId="12"/>
    <tableColumn id="13" xr3:uid="{8B50F3E4-E713-4EE0-ADF5-6D3BDC609F8A}" uniqueName="13" name="max_em_change" queryTableFieldId="13"/>
    <tableColumn id="14" xr3:uid="{126C5697-F511-4C9D-AFB2-7D16C81B1012}" uniqueName="14" name="Additionality_pre_2030" queryTableFieldId="14" dataDxfId="104"/>
    <tableColumn id="15" xr3:uid="{AEC19C58-40A5-4CEA-BBCC-256D778C7062}" uniqueName="15" name="Additionality_post_2030" queryTableFieldId="15" dataDxfId="103"/>
    <tableColumn id="16" xr3:uid="{60D3DE51-06C2-4D9D-9DA2-DF440BBC3EE7}" uniqueName="16" name="H2_balance" queryTableFieldId="16" dataDxfId="102"/>
    <tableColumn id="17" xr3:uid="{CE03D4AF-37C0-4541-9D66-9276642D2285}" uniqueName="17" name="import" queryTableFieldId="17" dataDxfId="101"/>
    <tableColumn id="18" xr3:uid="{3B83316E-7B4F-47BE-9856-86C94404BC43}" uniqueName="18" name="H2CfD_tender_2030" queryTableFieldId="18"/>
    <tableColumn id="19" xr3:uid="{3A1B61B9-4145-42A0-A3E2-E5D58A34F193}" uniqueName="19" name="H2FP_tender_2030" queryTableFieldId="19"/>
    <tableColumn id="20" xr3:uid="{910DD57B-2FA7-4417-9CB6-AA40E1EDABA0}" uniqueName="20" name="H2_cap_grant" queryTableFieldId="20"/>
    <tableColumn id="21" xr3:uid="{CC62312F-6FB3-4FA8-BD76-F3ABBD9F2FC3}" uniqueName="21" name="max_support_duration" queryTableFieldId="21"/>
    <tableColumn id="22" xr3:uid="{DEF7C49A-25B9-4129-B335-06178517AA37}" uniqueName="22" name="ref_scen_number" queryTableFieldId="22"/>
    <tableColumn id="23" xr3:uid="{570AEE0D-E740-4F84-AB8D-67826650FF91}" uniqueName="23" name="Sens_analysis" queryTableFieldId="23" dataDxfId="100"/>
    <tableColumn id="24" xr3:uid="{6781D917-36BC-4EC9-85B3-4B3C204ABA89}" uniqueName="24" name="Comments" queryTableFieldId="24" dataDxfId="9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274515-4729-436D-8F4C-624C59A688E8}" name="ETS" displayName="ETS" ref="A1:P1321" tableType="queryTable" totalsRowShown="0">
  <autoFilter ref="A1:P1321" xr:uid="{3F274515-4729-436D-8F4C-624C59A688E8}">
    <filterColumn colId="2">
      <filters>
        <filter val="ref"/>
      </filters>
    </filterColumn>
  </autoFilter>
  <tableColumns count="16">
    <tableColumn id="1" xr3:uid="{22C83C2D-6844-4EC8-828A-6D1E53796F30}" uniqueName="1" name="Name.2" queryTableFieldId="1"/>
    <tableColumn id="2" xr3:uid="{2835750B-43F7-4245-B2F4-424E9587088E}" uniqueName="2" name="Name.3" queryTableFieldId="2" dataDxfId="48"/>
    <tableColumn id="3" xr3:uid="{8DAF1B2F-11D8-41A0-96A6-4DC47B8A4D75}" uniqueName="3" name="Name.4" queryTableFieldId="3" dataDxfId="47"/>
    <tableColumn id="4" xr3:uid="{43401A35-DDFC-40CE-83E4-7497CEEB5F96}" uniqueName="4" name="Transform File.Year" queryTableFieldId="4"/>
    <tableColumn id="5" xr3:uid="{B7EF246C-E7DC-4B9A-9F4F-ED89EC048973}" uniqueName="5" name="Transform File.CAP" queryTableFieldId="5"/>
    <tableColumn id="6" xr3:uid="{F275A2FE-8D26-4ED0-9F4C-46E63B21CD8F}" uniqueName="6" name="Transform File.Supply" queryTableFieldId="6"/>
    <tableColumn id="7" xr3:uid="{E55E37A6-BAF9-471A-A7F7-3B7B9C3FB2D2}" uniqueName="7" name="Transform File.Cancellation" queryTableFieldId="7"/>
    <tableColumn id="8" xr3:uid="{2D0D0BAA-1344-4082-B1DC-E5B9CB44A3F9}" uniqueName="8" name="Transform File.MSR" queryTableFieldId="8"/>
    <tableColumn id="9" xr3:uid="{051D6226-B89F-4924-A663-9EB354EBD22E}" uniqueName="9" name="Transform File.TNAC" queryTableFieldId="9"/>
    <tableColumn id="10" xr3:uid="{CA87E8C9-74CB-44FA-A4F5-8D5C1805DA06}" uniqueName="10" name="Transform File.Emissions_Ind" queryTableFieldId="10"/>
    <tableColumn id="11" xr3:uid="{5454B9B5-9D13-43C8-86CA-EFF616C89794}" uniqueName="11" name="Transform File.Emissions_H2S" queryTableFieldId="11"/>
    <tableColumn id="12" xr3:uid="{A2CE8D6F-E159-4F5E-ACB4-DA9E1B59777F}" uniqueName="12" name="Transform File.Emissions_PS" queryTableFieldId="12"/>
    <tableColumn id="13" xr3:uid="{6138CC74-9782-460D-9CD1-23D79EE38978}" uniqueName="13" name="Transform File.EUAprice" queryTableFieldId="13"/>
    <tableColumn id="14" xr3:uid="{4027F11C-BA36-427E-9E9B-049010B928DE}" uniqueName="14" name="Transform File.EUAs_Ind" queryTableFieldId="14"/>
    <tableColumn id="15" xr3:uid="{36CC6DEF-496C-4676-BF6D-E67785083AD8}" uniqueName="15" name="Transform File.EUAs_PS" queryTableFieldId="15"/>
    <tableColumn id="16" xr3:uid="{5EBB2155-FA87-4487-AAA4-0201700A9EC0}" uniqueName="16" name="ETS_revenue" queryTableFieldId="16" dataDxfId="46">
      <calculatedColumnFormula>ETS[[#This Row],[Transform File.EUAprice]]*ETS[[#This Row],[Transform File.CAP]]*_xlfn.XLOOKUP(ETS[[#This Row],[Transform File.Year]],Graphs!$R$2:$R$41,Graphs!$T$2:$T$41)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547AFEF-E905-4ACC-854C-21493FF7017B}" name="PS_5" displayName="PS_5" ref="A1:AB1361" tableType="queryTable" totalsRowShown="0">
  <autoFilter ref="A1:AB1361" xr:uid="{1FC340E1-6701-445F-AD1A-AF247A7C5500}"/>
  <tableColumns count="28">
    <tableColumn id="31" xr3:uid="{A849B312-2644-4E2A-B880-7EF52FFD542E}" uniqueName="31" name="Name.1" queryTableFieldId="72" dataDxfId="98"/>
    <tableColumn id="32" xr3:uid="{80180091-A986-4304-B2E1-92226C6C6FFB}" uniqueName="32" name="Name.2" queryTableFieldId="73" dataDxfId="97"/>
    <tableColumn id="33" xr3:uid="{A27A2459-E0D8-49CC-80A3-6FD171D5B0FE}" uniqueName="33" name="Name.3" queryTableFieldId="74" dataDxfId="96"/>
    <tableColumn id="34" xr3:uid="{C33E4B13-42D4-472E-A8B8-20F1AE5C86EA}" uniqueName="34" name="Name.4" queryTableFieldId="75" dataDxfId="95"/>
    <tableColumn id="29" xr3:uid="{491F0A79-E5B8-402A-85FE-044389B9A507}" uniqueName="29" name="Year" queryTableFieldId="69" dataDxfId="94"/>
    <tableColumn id="3" xr3:uid="{63C845F4-F572-4353-A0C8-93363EDF1057}" uniqueName="3" name="EOM_avg" queryTableFieldId="42" dataDxfId="93"/>
    <tableColumn id="2" xr3:uid="{76A0A8B0-A159-4847-A983-40F76495FC11}" uniqueName="2" name="REC_y" queryTableFieldId="145" dataDxfId="92"/>
    <tableColumn id="4" xr3:uid="{8991F52E-F2A3-4558-8CD9-74D0BEE38869}" uniqueName="4" name="ADD_CAP_CCGT_new" queryTableFieldId="146" dataDxfId="91"/>
    <tableColumn id="5" xr3:uid="{1F5034C1-B89B-40BA-94A7-005926AC9E7F}" uniqueName="5" name="ADD_CAP_WindOffshore" queryTableFieldId="147" dataDxfId="90"/>
    <tableColumn id="6" xr3:uid="{3E12B1B2-C8DF-4C19-B580-4453535F037F}" uniqueName="6" name="ADD_CAP_SPP_coal" queryTableFieldId="148" dataDxfId="89"/>
    <tableColumn id="7" xr3:uid="{B3232D0C-F846-43F4-8693-BDDF6CBF149E}" uniqueName="7" name="ADD_CAP_WindOnshore" queryTableFieldId="149" dataDxfId="88"/>
    <tableColumn id="8" xr3:uid="{41BBED3F-1791-43D5-B65D-2ED72007FC85}" uniqueName="8" name="ADD_CAP_Nuclear" queryTableFieldId="150" dataDxfId="87"/>
    <tableColumn id="9" xr3:uid="{F729FF78-3632-48F2-A70C-B877E45BE1D5}" uniqueName="9" name="ADD_CAP_Solar" queryTableFieldId="151" dataDxfId="86"/>
    <tableColumn id="10" xr3:uid="{4CB1976E-3C5E-4001-8C89-562327880409}" uniqueName="10" name="ADD_CAP_OCGT" queryTableFieldId="152" dataDxfId="85"/>
    <tableColumn id="11" xr3:uid="{67B5C156-FB14-47C8-B008-50F039EC74C9}" uniqueName="11" name="CAP_CCGT_new" queryTableFieldId="153" dataDxfId="84"/>
    <tableColumn id="12" xr3:uid="{79225388-350A-4C65-A341-68A4D30DA770}" uniqueName="12" name="CAP_WindOffshore" queryTableFieldId="154" dataDxfId="83"/>
    <tableColumn id="13" xr3:uid="{A9366A9A-7142-4758-8A79-CE19282C39E1}" uniqueName="13" name="CAP_SPP_coal" queryTableFieldId="155" dataDxfId="82"/>
    <tableColumn id="14" xr3:uid="{C4220022-D291-4FBB-A3BE-6A5631B01D8B}" uniqueName="14" name="CAP_WindOnshore" queryTableFieldId="156" dataDxfId="81"/>
    <tableColumn id="15" xr3:uid="{5F3027C2-8D03-44FC-BFFE-0C64DA276F0E}" uniqueName="15" name="CAP_Nuclear" queryTableFieldId="157" dataDxfId="80"/>
    <tableColumn id="16" xr3:uid="{7AB71299-20FF-4E90-8328-A24A0C9D7CC1}" uniqueName="16" name="CAP_Solar" queryTableFieldId="158" dataDxfId="79"/>
    <tableColumn id="17" xr3:uid="{949DD84F-1EE8-4E42-BABE-DA72F50DBEBB}" uniqueName="17" name="CAP_OCGT" queryTableFieldId="159" dataDxfId="78"/>
    <tableColumn id="20" xr3:uid="{2699405A-DB04-4D5A-AFE4-2C19B1035FA2}" uniqueName="20" name="FS_CCGT_new" queryTableFieldId="58" dataDxfId="77"/>
    <tableColumn id="21" xr3:uid="{64CDD2BA-161E-4948-9DC2-8F3736ED5E20}" uniqueName="21" name="FS_WindOffshore" queryTableFieldId="59" dataDxfId="76"/>
    <tableColumn id="22" xr3:uid="{850117E0-266A-413A-B83D-C8503C26CDD8}" uniqueName="22" name="FS_SPP_coal" queryTableFieldId="60" dataDxfId="75"/>
    <tableColumn id="23" xr3:uid="{385A615E-FD7B-49EE-9C70-3E97F815AA5A}" uniqueName="23" name="FS_WindOnshore" queryTableFieldId="61" dataDxfId="74"/>
    <tableColumn id="24" xr3:uid="{0236B32F-6716-41C3-B2CA-D55EF8DEBB86}" uniqueName="24" name="FS_Nuclear" queryTableFieldId="62" dataDxfId="73"/>
    <tableColumn id="25" xr3:uid="{92ADF124-37DD-4C0D-B812-D3B017E2108D}" uniqueName="25" name="FS_Solar" queryTableFieldId="63" dataDxfId="72"/>
    <tableColumn id="26" xr3:uid="{3E5D8975-AB38-4D0C-8CE7-8E0534A5BCCE}" uniqueName="26" name="FS_OCGT" queryTableFieldId="64" dataDxfId="7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8B90A6-5FD0-4230-BDDF-ED622262D82C}" name="H2__2" displayName="H2__2" ref="A1:AE1361" tableType="queryTable" totalsRowShown="0">
  <autoFilter ref="A1:AE1361" xr:uid="{4A8B90A6-5FD0-4230-BDDF-ED622262D82C}"/>
  <tableColumns count="31">
    <tableColumn id="1" xr3:uid="{85F2C3DA-AA4D-4214-892D-052E55017730}" uniqueName="1" name="Name.1" queryTableFieldId="1" dataDxfId="45"/>
    <tableColumn id="2" xr3:uid="{DBDEDFB3-BED2-4C7E-939D-1BA4A529776B}" uniqueName="2" name="Name.2" queryTableFieldId="2"/>
    <tableColumn id="3" xr3:uid="{EE4A4769-FAAD-40ED-90A4-6C5EA7CADBC7}" uniqueName="3" name="Name.3" queryTableFieldId="3" dataDxfId="44"/>
    <tableColumn id="4" xr3:uid="{DF6FA943-44E7-479F-AF04-E8D3526CA8DD}" uniqueName="4" name="Name.4" queryTableFieldId="4" dataDxfId="43"/>
    <tableColumn id="25" xr3:uid="{D96DEC6F-A887-47E2-BD66-E0F685D4558B}" uniqueName="25" name="Year" queryTableFieldId="25"/>
    <tableColumn id="26" xr3:uid="{B3CDB2F7-E378-45A5-A934-F808A717D9DA}" uniqueName="26" name="CAP_SMR" queryTableFieldId="26"/>
    <tableColumn id="27" xr3:uid="{12F1A4A9-87C2-44ED-BAE7-B1B2D53BA5CC}" uniqueName="27" name="CAP_SMRCCS" queryTableFieldId="27"/>
    <tableColumn id="28" xr3:uid="{3D40CE07-C258-44A6-96C4-171DDFAA0627}" uniqueName="28" name="CAP_Alkaline_base" queryTableFieldId="28"/>
    <tableColumn id="29" xr3:uid="{609A6AEC-BADC-4255-8A59-7A0C3451EC17}" uniqueName="29" name="CAP_Alkaline_peak" queryTableFieldId="29"/>
    <tableColumn id="30" xr3:uid="{F92A6C03-EC3F-425B-B1D4-C15604F4FC90}" uniqueName="30" name="PROD_SMR" queryTableFieldId="30"/>
    <tableColumn id="31" xr3:uid="{46DB472A-BCCC-4697-B05B-BC56C4E265E2}" uniqueName="31" name="PROD_SMRCCS" queryTableFieldId="31"/>
    <tableColumn id="32" xr3:uid="{C5190F2A-2D9A-4685-947D-3EF6FFE96E41}" uniqueName="32" name="PROD_Alkaline_base" queryTableFieldId="32"/>
    <tableColumn id="33" xr3:uid="{DCAE723D-D9D0-4BC0-945D-D2DDF174A992}" uniqueName="33" name="PROD_Alkaline_peak" queryTableFieldId="33"/>
    <tableColumn id="34" xr3:uid="{06B70158-257A-4161-B4DB-3FECC8A84980}" uniqueName="34" name="IMPORT_Import" queryTableFieldId="34"/>
    <tableColumn id="7" xr3:uid="{78018831-13D5-4C8B-BBEC-884A794B5F6C}" uniqueName="7" name="CN_CAP_Alkaline_peak_supported" queryTableFieldId="52"/>
    <tableColumn id="8" xr3:uid="{2DF80AB8-8883-41E2-AF4A-13A4C65B699C}" uniqueName="8" name="CN_CAP_Alkaline_base_supported" queryTableFieldId="53"/>
    <tableColumn id="9" xr3:uid="{0B540914-3E0E-4FE6-9C41-79C8DFF63165}" uniqueName="9" name="CN_PROD_Alkaline_peak_supported" queryTableFieldId="54"/>
    <tableColumn id="10" xr3:uid="{E64C7062-47AA-4DB3-8FDB-9F38DBA39E3F}" uniqueName="10" name="CN_PROD_Alkaline_base_supported" queryTableFieldId="55"/>
    <tableColumn id="43" xr3:uid="{7C7505EE-C221-447C-9889-58F4A9AC2D4B}" uniqueName="43" name="PriceH2" queryTableFieldId="43"/>
    <tableColumn id="44" xr3:uid="{1440F46B-CA07-4D36-8855-D893AAC087F2}" uniqueName="44" name="PremiumH2CN_prod" queryTableFieldId="44"/>
    <tableColumn id="45" xr3:uid="{288D4FD3-2852-429E-8C4A-06F1FD573AEB}" uniqueName="45" name="PremiumH2CN_cap" queryTableFieldId="45"/>
    <tableColumn id="46" xr3:uid="{4CD9E750-1245-4EFC-8237-947DDA5C217F}" uniqueName="46" name="PremiumFP" queryTableFieldId="46"/>
    <tableColumn id="47" xr3:uid="{B3E5B3A1-B3E9-43BD-BB4B-9B29E2F47FFC}" uniqueName="47" name="StrikeH2CfD" queryTableFieldId="47"/>
    <tableColumn id="48" xr3:uid="{8CCA5932-0FF8-4532-8DED-576A281692D8}" uniqueName="48" name="RefH2CfD" queryTableFieldId="48"/>
    <tableColumn id="15" xr3:uid="{BCCDA485-EAE0-432A-A6B7-D1F5BFB64E87}" uniqueName="15" name="CapacityGrant" queryTableFieldId="64"/>
    <tableColumn id="16" xr3:uid="{E53E72A4-15CB-48E4-83BF-3136EBEE558F}" uniqueName="16" name="TaxDeduction" queryTableFieldId="65"/>
    <tableColumn id="11" xr3:uid="{1043B02C-27D4-43E1-BE48-CA70DE7C9668}" uniqueName="11" name="CAP_Alkaline_peak_supported" queryTableFieldId="56"/>
    <tableColumn id="12" xr3:uid="{E77B7CD4-5BB2-46A8-B179-561064F658EE}" uniqueName="12" name="CAP_Alkaline_base_supported" queryTableFieldId="57"/>
    <tableColumn id="49" xr3:uid="{C1D2F328-B04D-4428-B00E-CCF28FEEDAFD}" uniqueName="49" name="PolicyCost" queryTableFieldId="49" dataDxfId="42">
      <calculatedColumnFormula>((#REF!+#REF!)*H2__2[[#This Row],[PremiumH2CN_cap]]+(#REF!+#REF!)*H2__2[[#This Row],[PremiumH2CN_prod]]*1000)*_xlfn.XLOOKUP(H2__2[[#This Row],[Year]],Graphs!$R$2:$R$41,Graphs!$T$2:$T$41)</calculatedColumnFormula>
    </tableColumn>
    <tableColumn id="5" xr3:uid="{C33DE8C6-F124-4239-AA1B-DA3DC0B2D909}" uniqueName="5" name="PolicyCostCfD" queryTableFieldId="50" dataDxfId="41">
      <calculatedColumnFormula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calculatedColumnFormula>
    </tableColumn>
    <tableColumn id="6" xr3:uid="{9A750D0D-3BAB-4A63-93A4-6B6DD1D529B5}" uniqueName="6" name="PolicyCostFP" queryTableFieldId="51" dataDxfId="40">
      <calculatedColumnFormula>IF(AND(H2__2[[#This Row],[Year]]&gt;2029,  H2__2[[#This Row],[Year]]&lt;2041),_xlfn.XLOOKUP(H2__2[[#This Row],[Name.2]],overview_scenarios!A:A,overview_scenarios!S:S)*(H2__2[[#This Row],[PremiumFP]]*Graphs!$U$11)*1000,0)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C340E1-6701-445F-AD1A-AF247A7C5500}" name="PS" displayName="PS" ref="A1:W1361" tableType="queryTable" totalsRowShown="0">
  <autoFilter ref="A1:W1361" xr:uid="{1FC340E1-6701-445F-AD1A-AF247A7C5500}">
    <filterColumn colId="1">
      <filters>
        <filter val="1"/>
      </filters>
    </filterColumn>
    <filterColumn colId="3">
      <filters>
        <filter val="ref"/>
      </filters>
    </filterColumn>
  </autoFilter>
  <tableColumns count="23">
    <tableColumn id="1" xr3:uid="{EE07B492-1C25-4058-AB5B-BCB9B9C2D6E9}" uniqueName="1" name="Name.1" queryTableFieldId="1" dataDxfId="70"/>
    <tableColumn id="2" xr3:uid="{71038DAC-FDD8-4B53-9A29-B3B14E7F7352}" uniqueName="2" name="Name.2" queryTableFieldId="2"/>
    <tableColumn id="3" xr3:uid="{B52C3762-2DAE-48EF-B2A3-4F5A1604C957}" uniqueName="3" name="Name.3" queryTableFieldId="3" dataDxfId="69"/>
    <tableColumn id="4" xr3:uid="{855FC26E-2DEA-462B-A4D0-84F8EF2742BB}" uniqueName="4" name="Name.4" queryTableFieldId="4" dataDxfId="68"/>
    <tableColumn id="5" xr3:uid="{27213CD5-256E-41C6-978B-2E7652AC7554}" uniqueName="5" name="Transform File.Year" queryTableFieldId="5" dataDxfId="67"/>
    <tableColumn id="22" xr3:uid="{F8B153AD-8F9D-44D1-ACEB-6B53C3BC5DDE}" uniqueName="22" name="Transform File.EOM_avg" queryTableFieldId="22" dataDxfId="66"/>
    <tableColumn id="23" xr3:uid="{B6FA8E35-D8FA-45C4-A2DC-59E995083162}" uniqueName="23" name="Transform File.REC_y" queryTableFieldId="23" dataDxfId="65"/>
    <tableColumn id="24" xr3:uid="{0ACD9D2F-6D95-41CD-8B1F-357BFABAE865}" uniqueName="24" name="Transform File.ADD_CAP_CCGT_new" queryTableFieldId="24" dataDxfId="64"/>
    <tableColumn id="25" xr3:uid="{E0B69F52-68AE-42BE-81F8-6690B58E233E}" uniqueName="25" name="Transform File.ADD_CAP_WindOffshore" queryTableFieldId="25" dataDxfId="63"/>
    <tableColumn id="26" xr3:uid="{9EC18E6B-6A38-4452-B53F-56F7B74330A5}" uniqueName="26" name="Transform File.ADD_CAP_SPP_coal" queryTableFieldId="26" dataDxfId="62"/>
    <tableColumn id="27" xr3:uid="{32EB78FD-1E34-4E52-AD74-0333583EE754}" uniqueName="27" name="Transform File.ADD_CAP_WindOnshore" queryTableFieldId="27" dataDxfId="61"/>
    <tableColumn id="28" xr3:uid="{2F3FD820-6126-4A51-B6E9-0252A88D1A2C}" uniqueName="28" name="Transform File.ADD_CAP_Nuclear" queryTableFieldId="28" dataDxfId="60"/>
    <tableColumn id="29" xr3:uid="{04274436-CCC0-4F96-BA54-80F751947B8C}" uniqueName="29" name="Transform File.ADD_CAP_Solar" queryTableFieldId="29" dataDxfId="59"/>
    <tableColumn id="30" xr3:uid="{A25F5B10-4A6D-44BE-AB99-2BA8BE269833}" uniqueName="30" name="Transform File.ADD_CAP_OCGT" queryTableFieldId="30" dataDxfId="58"/>
    <tableColumn id="31" xr3:uid="{F3D115B3-3190-4553-B35D-FF610681DE08}" uniqueName="31" name="Transform File.CAP_CCGT_new" queryTableFieldId="31" dataDxfId="57"/>
    <tableColumn id="32" xr3:uid="{01F2BC27-748A-418A-AE6F-4D7CF77E7AB8}" uniqueName="32" name="Transform File.CAP_WindOffshore" queryTableFieldId="32" dataDxfId="56"/>
    <tableColumn id="33" xr3:uid="{20E7A180-32E6-46B1-8374-AEB7A05A8FA6}" uniqueName="33" name="Transform File.CAP_SPP_coal" queryTableFieldId="33" dataDxfId="55"/>
    <tableColumn id="34" xr3:uid="{B4D936A7-CC5D-426D-9ED8-40AAC1007013}" uniqueName="34" name="Transform File.CAP_WindOnshore" queryTableFieldId="34" dataDxfId="54"/>
    <tableColumn id="35" xr3:uid="{43D04344-5FE4-4E90-924E-FBE7F03C02B9}" uniqueName="35" name="Transform File.CAP_Nuclear" queryTableFieldId="35" dataDxfId="53"/>
    <tableColumn id="36" xr3:uid="{001B3CFE-707D-4716-A936-8B9AA933D648}" uniqueName="36" name="Transform File.CAP_Solar" queryTableFieldId="36" dataDxfId="52"/>
    <tableColumn id="37" xr3:uid="{6D5D784C-92AB-4B83-BECB-F0A21EBD93BB}" uniqueName="37" name="Transform File.CAP_OCGT" queryTableFieldId="37" dataDxfId="51"/>
    <tableColumn id="38" xr3:uid="{5C6100C2-83E4-4BF1-B90B-36CE9BA26C25}" uniqueName="38" name="RES cost (simple)" queryTableFieldId="38" dataDxfId="50">
      <calculatedColumnFormula>0.45*2600*PS[[#This Row],[Transform File.REC_y]]</calculatedColumnFormula>
    </tableColumn>
    <tableColumn id="40" xr3:uid="{8C14F10A-BC58-4ADC-AF10-752C5022601E}" uniqueName="40" name="RES Cost" queryTableFieldId="40" dataDxfId="49">
      <calculatedColumnFormula>0.45*_xlfn.XLOOKUP(PS[[#This Row],[Transform File.Year]],Graphs!$R$2:$R$41,Graphs!$S$2:$S$41)*_xlfn.XLOOKUP(PS[[#This Row],[Transform File.Year]],Graphs!$R$2:$R$41,Graphs!$T$2:$T$41)*PS[[#This Row],[Transform File.REC_y]]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B0236E-E418-4E9A-884D-F5C52539F66B}" name="overview_results_2_repr_days" displayName="overview_results_2_repr_days" ref="A1:W11" tableType="queryTable" totalsRowShown="0">
  <autoFilter ref="A1:W11" xr:uid="{37B0236E-E418-4E9A-884D-F5C52539F66B}"/>
  <sortState xmlns:xlrd2="http://schemas.microsoft.com/office/spreadsheetml/2017/richdata2" ref="A2:W11">
    <sortCondition ref="A1:A11"/>
  </sortState>
  <tableColumns count="23">
    <tableColumn id="1" xr3:uid="{1E6880A8-06F9-4567-BA67-4FC94EF68579}" uniqueName="1" name="scen_number" queryTableFieldId="1" dataDxfId="22"/>
    <tableColumn id="2" xr3:uid="{6DB9C8CD-F791-4225-823E-653DDF2B1620}" uniqueName="2" name="sensitivity" queryTableFieldId="2" dataDxfId="21"/>
    <tableColumn id="3" xr3:uid="{3C0ADDF0-EBA7-4C5C-97DF-A85A808193C1}" uniqueName="3" name="n_iter" queryTableFieldId="3" dataDxfId="20"/>
    <tableColumn id="4" xr3:uid="{9F29D60B-B0D8-430B-B0BB-0154348DC3DB}" uniqueName="4" name="walltime" queryTableFieldId="4" dataDxfId="19"/>
    <tableColumn id="5" xr3:uid="{67F290E9-3215-4379-8BA9-59FC14B01C0C}" uniqueName="5" name="PrimalResidual_ETS" queryTableFieldId="5" dataDxfId="18"/>
    <tableColumn id="6" xr3:uid="{873D188C-0615-4FA1-A640-72C3EAD04928}" uniqueName="6" name="PrimalResidual_MSR" queryTableFieldId="6" dataDxfId="17"/>
    <tableColumn id="7" xr3:uid="{584309FE-F220-41B1-A189-4FAB8711FAAB}" uniqueName="7" name="PrimalResidual_EOM" queryTableFieldId="7" dataDxfId="16"/>
    <tableColumn id="8" xr3:uid="{4F935BDD-9F5B-4AED-BA5F-C83534789F29}" uniqueName="8" name="PrimalResidual_REC" queryTableFieldId="8" dataDxfId="15"/>
    <tableColumn id="9" xr3:uid="{8702CD61-16ED-44B1-94F4-CD3FD13826A5}" uniqueName="9" name="PrimalResidual_H2" queryTableFieldId="9" dataDxfId="14"/>
    <tableColumn id="10" xr3:uid="{74CBA29D-9AD6-453C-A956-1FEC8B4E394A}" uniqueName="10" name="PrimalResidual_H2CN_prod" queryTableFieldId="10" dataDxfId="13"/>
    <tableColumn id="11" xr3:uid="{5E7C38CF-C42D-4D82-82CB-D9CEC4C749AC}" uniqueName="11" name="PrimalResidual_H2CN_cap" queryTableFieldId="11" dataDxfId="12"/>
    <tableColumn id="12" xr3:uid="{0030E906-30A1-4790-A166-E8AFDA4E239E}" uniqueName="12" name="DualResidual_ETS" queryTableFieldId="12" dataDxfId="11"/>
    <tableColumn id="13" xr3:uid="{B3FBBA3E-281B-47BC-B9FB-2EC0FE03439B}" uniqueName="13" name="DualResidual_EOM" queryTableFieldId="13" dataDxfId="10"/>
    <tableColumn id="14" xr3:uid="{567AD1A4-622A-4386-80C0-E7C777288C43}" uniqueName="14" name="DualResidual_REC" queryTableFieldId="14" dataDxfId="9"/>
    <tableColumn id="15" xr3:uid="{124E6945-61BC-493D-BEC1-46C9610608EB}" uniqueName="15" name="DualResidual_H2" queryTableFieldId="15" dataDxfId="8"/>
    <tableColumn id="16" xr3:uid="{0E2148B2-E825-4EF2-870D-EC8EDCD5F2BA}" uniqueName="16" name="DualResidual_H2CN_prod" queryTableFieldId="16" dataDxfId="7"/>
    <tableColumn id="17" xr3:uid="{EA302C5C-4E48-4880-9DA9-78F3D162AFE7}" uniqueName="17" name="DualResidual_H2CN_cap" queryTableFieldId="17" dataDxfId="6"/>
    <tableColumn id="18" xr3:uid="{1FE41A10-B04F-41C1-B4D7-6087CF563939}" uniqueName="18" name="Beta" queryTableFieldId="18" dataDxfId="5"/>
    <tableColumn id="19" xr3:uid="{7CF208E6-62F3-4E80-9E96-C186BFAEDFBE}" uniqueName="19" name="Alpha" queryTableFieldId="19" dataDxfId="4"/>
    <tableColumn id="20" xr3:uid="{C1F8C7FE-6C21-48B8-9CE1-E2A8FDD8BD4D}" uniqueName="20" name="EUA_2022" queryTableFieldId="20" dataDxfId="3"/>
    <tableColumn id="21" xr3:uid="{7A408658-591D-4BF8-95A3-D427598B3021}" uniqueName="21" name="CumulativeEmissions" queryTableFieldId="21" dataDxfId="2"/>
    <tableColumn id="22" xr3:uid="{CE44D6AD-5984-4EDD-848F-6A52DFD0F39D}" uniqueName="22" name="TotalCost" queryTableFieldId="22" dataDxfId="1"/>
    <tableColumn id="23" xr3:uid="{6DBCD33C-6149-4915-995E-2480616F2D4E}" uniqueName="23" name="PolicyCost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0CEE-66B6-4AA8-9800-73F3C8901C82}">
  <dimension ref="R1:W41"/>
  <sheetViews>
    <sheetView zoomScale="110" zoomScaleNormal="110" workbookViewId="0">
      <selection activeCell="Q22" sqref="Q22"/>
    </sheetView>
  </sheetViews>
  <sheetFormatPr defaultRowHeight="15" x14ac:dyDescent="0.25"/>
  <cols>
    <col min="20" max="20" width="15.42578125" customWidth="1"/>
  </cols>
  <sheetData>
    <row r="1" spans="18:23" x14ac:dyDescent="0.25">
      <c r="S1" t="s">
        <v>137</v>
      </c>
      <c r="T1" t="s">
        <v>213</v>
      </c>
    </row>
    <row r="2" spans="18:23" x14ac:dyDescent="0.25">
      <c r="R2">
        <v>2021</v>
      </c>
      <c r="S2">
        <v>2114.1530171416998</v>
      </c>
      <c r="T2">
        <v>1</v>
      </c>
      <c r="W2" s="3"/>
    </row>
    <row r="3" spans="18:23" x14ac:dyDescent="0.25">
      <c r="R3">
        <v>2022</v>
      </c>
      <c r="S3">
        <v>2151.4692472930001</v>
      </c>
      <c r="T3">
        <v>1</v>
      </c>
      <c r="W3" s="3"/>
    </row>
    <row r="4" spans="18:23" x14ac:dyDescent="0.25">
      <c r="R4">
        <v>2023</v>
      </c>
      <c r="S4">
        <v>2188.7854774443099</v>
      </c>
      <c r="T4">
        <v>1</v>
      </c>
      <c r="W4" s="3"/>
    </row>
    <row r="5" spans="18:23" x14ac:dyDescent="0.25">
      <c r="R5">
        <v>2024</v>
      </c>
      <c r="S5">
        <v>2226.1017075956102</v>
      </c>
      <c r="T5">
        <f>T4/(1+V$8)</f>
        <v>0.95238095238095233</v>
      </c>
      <c r="W5" s="3"/>
    </row>
    <row r="6" spans="18:23" x14ac:dyDescent="0.25">
      <c r="R6">
        <v>2025</v>
      </c>
      <c r="S6">
        <v>2263.41793774691</v>
      </c>
      <c r="T6">
        <f t="shared" ref="T6:T41" si="0">T5/(1+V$8)</f>
        <v>0.90702947845804982</v>
      </c>
      <c r="W6" s="3"/>
    </row>
    <row r="7" spans="18:23" x14ac:dyDescent="0.25">
      <c r="R7">
        <v>2026</v>
      </c>
      <c r="S7">
        <v>2300.7341678982202</v>
      </c>
      <c r="T7">
        <f t="shared" si="0"/>
        <v>0.86383759853147601</v>
      </c>
      <c r="U7">
        <v>2025</v>
      </c>
      <c r="V7">
        <f>_xlfn.XLOOKUP(U7,R2:R41,S2:S41)</f>
        <v>2263.41793774691</v>
      </c>
      <c r="W7" s="3"/>
    </row>
    <row r="8" spans="18:23" x14ac:dyDescent="0.25">
      <c r="R8">
        <v>2027</v>
      </c>
      <c r="S8">
        <v>2338.05039804952</v>
      </c>
      <c r="T8">
        <f t="shared" si="0"/>
        <v>0.82270247479188185</v>
      </c>
      <c r="U8" t="s">
        <v>214</v>
      </c>
      <c r="V8">
        <v>0.05</v>
      </c>
      <c r="W8" s="3"/>
    </row>
    <row r="9" spans="18:23" x14ac:dyDescent="0.25">
      <c r="R9">
        <v>2028</v>
      </c>
      <c r="S9">
        <v>2375.3666282008198</v>
      </c>
      <c r="T9">
        <f t="shared" si="0"/>
        <v>0.78352616646845885</v>
      </c>
      <c r="W9" s="3"/>
    </row>
    <row r="10" spans="18:23" x14ac:dyDescent="0.25">
      <c r="R10">
        <v>2029</v>
      </c>
      <c r="S10">
        <v>2412.6828583521201</v>
      </c>
      <c r="T10">
        <f t="shared" si="0"/>
        <v>0.74621539663662739</v>
      </c>
      <c r="W10" s="3"/>
    </row>
    <row r="11" spans="18:23" x14ac:dyDescent="0.25">
      <c r="R11">
        <v>2030</v>
      </c>
      <c r="S11">
        <v>2449.9990885034299</v>
      </c>
      <c r="T11">
        <f t="shared" si="0"/>
        <v>0.71068133013012125</v>
      </c>
      <c r="U11">
        <f>SUM(T11:T20)</f>
        <v>5.7620774929045426</v>
      </c>
      <c r="W11" s="3"/>
    </row>
    <row r="12" spans="18:23" x14ac:dyDescent="0.25">
      <c r="R12">
        <v>2031</v>
      </c>
      <c r="S12">
        <v>2468.65720357908</v>
      </c>
      <c r="T12">
        <f t="shared" si="0"/>
        <v>0.67683936202868689</v>
      </c>
      <c r="W12" s="3"/>
    </row>
    <row r="13" spans="18:23" x14ac:dyDescent="0.25">
      <c r="R13">
        <v>2032</v>
      </c>
      <c r="S13">
        <v>2487.3153186547302</v>
      </c>
      <c r="T13">
        <f t="shared" si="0"/>
        <v>0.64460891621779703</v>
      </c>
      <c r="W13" s="3"/>
    </row>
    <row r="14" spans="18:23" x14ac:dyDescent="0.25">
      <c r="R14">
        <v>2033</v>
      </c>
      <c r="S14">
        <v>2505.9734337303798</v>
      </c>
      <c r="T14">
        <f t="shared" si="0"/>
        <v>0.6139132535407591</v>
      </c>
      <c r="W14" s="3"/>
    </row>
    <row r="15" spans="18:23" x14ac:dyDescent="0.25">
      <c r="R15">
        <v>2034</v>
      </c>
      <c r="S15">
        <v>2524.63154880603</v>
      </c>
      <c r="T15">
        <f t="shared" si="0"/>
        <v>0.58467928908643718</v>
      </c>
      <c r="W15" s="3"/>
    </row>
    <row r="16" spans="18:23" x14ac:dyDescent="0.25">
      <c r="R16">
        <v>2035</v>
      </c>
      <c r="S16">
        <v>2543.2896638816901</v>
      </c>
      <c r="T16">
        <f t="shared" si="0"/>
        <v>0.55683741817755916</v>
      </c>
      <c r="W16" s="3"/>
    </row>
    <row r="17" spans="18:23" x14ac:dyDescent="0.25">
      <c r="R17">
        <v>2036</v>
      </c>
      <c r="S17">
        <v>2561.9477789573398</v>
      </c>
      <c r="T17">
        <f t="shared" si="0"/>
        <v>0.5303213506452944</v>
      </c>
      <c r="W17" s="3"/>
    </row>
    <row r="18" spans="18:23" x14ac:dyDescent="0.25">
      <c r="R18">
        <v>2037</v>
      </c>
      <c r="S18">
        <v>2580.6058940329899</v>
      </c>
      <c r="T18">
        <f t="shared" si="0"/>
        <v>0.50506795299551843</v>
      </c>
      <c r="W18" s="3"/>
    </row>
    <row r="19" spans="18:23" x14ac:dyDescent="0.25">
      <c r="R19">
        <v>2038</v>
      </c>
      <c r="S19">
        <v>2599.26400910864</v>
      </c>
      <c r="T19">
        <f t="shared" si="0"/>
        <v>0.48101709809096993</v>
      </c>
      <c r="W19" s="3"/>
    </row>
    <row r="20" spans="18:23" x14ac:dyDescent="0.25">
      <c r="R20">
        <v>2039</v>
      </c>
      <c r="S20">
        <v>2617.9221241842902</v>
      </c>
      <c r="T20">
        <f t="shared" si="0"/>
        <v>0.45811152199139993</v>
      </c>
      <c r="W20" s="3"/>
    </row>
    <row r="21" spans="18:23" x14ac:dyDescent="0.25">
      <c r="R21">
        <v>2040</v>
      </c>
      <c r="S21">
        <v>2636.5802392599398</v>
      </c>
      <c r="T21">
        <f t="shared" si="0"/>
        <v>0.43629668761085705</v>
      </c>
      <c r="W21" s="3"/>
    </row>
    <row r="22" spans="18:23" x14ac:dyDescent="0.25">
      <c r="R22">
        <v>2041</v>
      </c>
      <c r="S22">
        <v>2655.2383543356</v>
      </c>
      <c r="T22">
        <f t="shared" si="0"/>
        <v>0.41552065486748291</v>
      </c>
      <c r="W22" s="3"/>
    </row>
    <row r="23" spans="18:23" x14ac:dyDescent="0.25">
      <c r="R23">
        <v>2042</v>
      </c>
      <c r="S23">
        <v>2673.8964694112501</v>
      </c>
      <c r="T23">
        <f t="shared" si="0"/>
        <v>0.39573395701665037</v>
      </c>
      <c r="W23" s="3"/>
    </row>
    <row r="24" spans="18:23" x14ac:dyDescent="0.25">
      <c r="R24">
        <v>2043</v>
      </c>
      <c r="S24">
        <v>2692.5545844868998</v>
      </c>
      <c r="T24">
        <f t="shared" si="0"/>
        <v>0.37688948287300034</v>
      </c>
      <c r="W24" s="3"/>
    </row>
    <row r="25" spans="18:23" x14ac:dyDescent="0.25">
      <c r="R25">
        <v>2044</v>
      </c>
      <c r="S25">
        <v>2711.2126995625499</v>
      </c>
      <c r="T25">
        <f t="shared" si="0"/>
        <v>0.35894236464095269</v>
      </c>
      <c r="W25" s="3"/>
    </row>
    <row r="26" spans="18:23" x14ac:dyDescent="0.25">
      <c r="R26">
        <v>2045</v>
      </c>
      <c r="S26">
        <v>2729.8708146382</v>
      </c>
      <c r="T26">
        <f t="shared" si="0"/>
        <v>0.34184987108662163</v>
      </c>
      <c r="W26" s="3"/>
    </row>
    <row r="27" spans="18:23" x14ac:dyDescent="0.25">
      <c r="R27">
        <v>2046</v>
      </c>
      <c r="S27">
        <v>2748.5289297138502</v>
      </c>
      <c r="T27">
        <f t="shared" si="0"/>
        <v>0.32557130579678251</v>
      </c>
      <c r="W27" s="3"/>
    </row>
    <row r="28" spans="18:23" x14ac:dyDescent="0.25">
      <c r="R28">
        <v>2047</v>
      </c>
      <c r="S28">
        <v>2767.1870447895099</v>
      </c>
      <c r="T28">
        <f t="shared" si="0"/>
        <v>0.31006791028265002</v>
      </c>
      <c r="W28" s="3"/>
    </row>
    <row r="29" spans="18:23" x14ac:dyDescent="0.25">
      <c r="R29">
        <v>2048</v>
      </c>
      <c r="S29">
        <v>2785.84515986516</v>
      </c>
      <c r="T29">
        <f t="shared" si="0"/>
        <v>0.29530277169776192</v>
      </c>
      <c r="W29" s="3"/>
    </row>
    <row r="30" spans="18:23" x14ac:dyDescent="0.25">
      <c r="R30">
        <v>2049</v>
      </c>
      <c r="S30">
        <v>2804.5032749408101</v>
      </c>
      <c r="T30">
        <f t="shared" si="0"/>
        <v>0.28124073495024943</v>
      </c>
      <c r="W30" s="3"/>
    </row>
    <row r="31" spans="18:23" x14ac:dyDescent="0.25">
      <c r="R31">
        <v>2050</v>
      </c>
      <c r="S31">
        <v>2823.1613900164598</v>
      </c>
      <c r="T31">
        <f t="shared" si="0"/>
        <v>0.26784831900023753</v>
      </c>
      <c r="W31" s="3"/>
    </row>
    <row r="32" spans="18:23" x14ac:dyDescent="0.25">
      <c r="R32">
        <v>2051</v>
      </c>
      <c r="S32">
        <v>2841.8195050921099</v>
      </c>
      <c r="T32">
        <f t="shared" si="0"/>
        <v>0.25509363714308336</v>
      </c>
      <c r="W32" s="3"/>
    </row>
    <row r="33" spans="18:23" x14ac:dyDescent="0.25">
      <c r="R33">
        <v>2052</v>
      </c>
      <c r="S33">
        <v>2860.4776201677601</v>
      </c>
      <c r="T33">
        <f t="shared" si="0"/>
        <v>0.2429463210886508</v>
      </c>
      <c r="W33" s="3"/>
    </row>
    <row r="34" spans="18:23" x14ac:dyDescent="0.25">
      <c r="R34">
        <v>2053</v>
      </c>
      <c r="S34">
        <v>2879.1357352434102</v>
      </c>
      <c r="T34">
        <f t="shared" si="0"/>
        <v>0.23137744865585791</v>
      </c>
      <c r="W34" s="3"/>
    </row>
    <row r="35" spans="18:23" x14ac:dyDescent="0.25">
      <c r="R35">
        <v>2054</v>
      </c>
      <c r="S35">
        <v>2897.7938503190699</v>
      </c>
      <c r="T35">
        <f t="shared" si="0"/>
        <v>0.22035947491034086</v>
      </c>
      <c r="W35" s="3"/>
    </row>
    <row r="36" spans="18:23" x14ac:dyDescent="0.25">
      <c r="R36">
        <v>2055</v>
      </c>
      <c r="S36">
        <v>2916.45196539472</v>
      </c>
      <c r="T36">
        <f t="shared" si="0"/>
        <v>0.20986616658127699</v>
      </c>
      <c r="W36" s="3"/>
    </row>
    <row r="37" spans="18:23" x14ac:dyDescent="0.25">
      <c r="R37">
        <v>2056</v>
      </c>
      <c r="S37">
        <v>2935.1100804703701</v>
      </c>
      <c r="T37">
        <f t="shared" si="0"/>
        <v>0.19987253960121618</v>
      </c>
      <c r="W37" s="3"/>
    </row>
    <row r="38" spans="18:23" x14ac:dyDescent="0.25">
      <c r="R38">
        <v>2057</v>
      </c>
      <c r="S38">
        <v>2953.7681955460198</v>
      </c>
      <c r="T38">
        <f t="shared" si="0"/>
        <v>0.19035479962020588</v>
      </c>
      <c r="W38" s="3"/>
    </row>
    <row r="39" spans="18:23" x14ac:dyDescent="0.25">
      <c r="R39">
        <v>2058</v>
      </c>
      <c r="S39">
        <v>2972.4263106216699</v>
      </c>
      <c r="T39">
        <f t="shared" si="0"/>
        <v>0.18129028535257702</v>
      </c>
      <c r="W39" s="3"/>
    </row>
    <row r="40" spans="18:23" x14ac:dyDescent="0.25">
      <c r="R40">
        <v>2059</v>
      </c>
      <c r="S40">
        <v>2991.0844256973201</v>
      </c>
      <c r="T40">
        <f t="shared" si="0"/>
        <v>0.17265741462150191</v>
      </c>
      <c r="W40" s="3"/>
    </row>
    <row r="41" spans="18:23" x14ac:dyDescent="0.25">
      <c r="R41">
        <v>2060</v>
      </c>
      <c r="S41">
        <v>3009.7425407729802</v>
      </c>
      <c r="T41">
        <f t="shared" si="0"/>
        <v>0.16443563297285896</v>
      </c>
      <c r="W41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1FA50-7FAD-4AEC-B13A-39283A990636}">
  <dimension ref="A1:AC51"/>
  <sheetViews>
    <sheetView workbookViewId="0">
      <selection sqref="A1:J31"/>
    </sheetView>
  </sheetViews>
  <sheetFormatPr defaultRowHeight="15" x14ac:dyDescent="0.25"/>
  <cols>
    <col min="1" max="1" width="6.140625" customWidth="1"/>
    <col min="2" max="2" width="7.7109375" bestFit="1" customWidth="1"/>
    <col min="3" max="3" width="8" bestFit="1" customWidth="1"/>
    <col min="4" max="5" width="11.85546875" bestFit="1" customWidth="1"/>
    <col min="6" max="6" width="7.7109375" bestFit="1" customWidth="1"/>
    <col min="7" max="7" width="9.28515625" bestFit="1" customWidth="1"/>
    <col min="8" max="8" width="8" bestFit="1" customWidth="1"/>
    <col min="9" max="9" width="11.28515625" bestFit="1" customWidth="1"/>
  </cols>
  <sheetData>
    <row r="1" spans="1:29" x14ac:dyDescent="0.25">
      <c r="A1">
        <v>2030</v>
      </c>
      <c r="B1" t="s">
        <v>87</v>
      </c>
      <c r="C1" t="s">
        <v>463</v>
      </c>
      <c r="D1" t="s">
        <v>88</v>
      </c>
      <c r="E1" t="s">
        <v>464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P1" t="s">
        <v>139</v>
      </c>
      <c r="Q1" t="s">
        <v>140</v>
      </c>
      <c r="R1" t="s">
        <v>141</v>
      </c>
      <c r="S1" t="s">
        <v>142</v>
      </c>
      <c r="T1" t="s">
        <v>143</v>
      </c>
      <c r="U1" t="s">
        <v>144</v>
      </c>
      <c r="V1" t="s">
        <v>145</v>
      </c>
      <c r="W1" t="s">
        <v>146</v>
      </c>
      <c r="X1" t="s">
        <v>147</v>
      </c>
      <c r="Y1" t="s">
        <v>148</v>
      </c>
      <c r="Z1" t="s">
        <v>149</v>
      </c>
      <c r="AA1" t="s">
        <v>150</v>
      </c>
      <c r="AB1" t="s">
        <v>151</v>
      </c>
      <c r="AC1" t="s">
        <v>152</v>
      </c>
    </row>
    <row r="2" spans="1:29" x14ac:dyDescent="0.25">
      <c r="A2">
        <v>1</v>
      </c>
      <c r="B2">
        <v>11</v>
      </c>
      <c r="C2">
        <v>41</v>
      </c>
      <c r="D2">
        <v>71</v>
      </c>
      <c r="E2">
        <v>101</v>
      </c>
      <c r="F2">
        <v>131</v>
      </c>
      <c r="G2">
        <v>161</v>
      </c>
      <c r="H2">
        <v>191</v>
      </c>
      <c r="I2">
        <v>221</v>
      </c>
      <c r="J2">
        <v>251</v>
      </c>
      <c r="P2" t="e" cm="1">
        <f t="array" ref="P2">INDEX('H2'!$I$1:$I$101840,MATCH(1,(B2='H2'!$B$1:$B$101840)*(2030='H2'!$E$1:$E$101840)*("ref"='H2'!$D$1:$D$101840),0))</f>
        <v>#N/A</v>
      </c>
      <c r="Q2" t="e" cm="1">
        <f t="array" ref="Q2">INDEX('H2'!$I$1:$I$101840,MATCH(1,(C2='H2'!$B$1:$B$101840)*(2030='H2'!$E$1:$E$101840)*("ref"='H2'!$D$1:$D$101840),0))</f>
        <v>#N/A</v>
      </c>
      <c r="R2" t="e" cm="1">
        <f t="array" ref="R2">INDEX('H2'!$I$1:$I$101840,MATCH(1,(D2='H2'!$B$1:$B$101840)*(2030='H2'!$E$1:$E$101840)*("ref"='H2'!$D$1:$D$101840),0))</f>
        <v>#N/A</v>
      </c>
      <c r="S2" t="e" cm="1">
        <f t="array" ref="S2">INDEX('H2'!$I$1:$I$101840,MATCH(1,(E2='H2'!$B$1:$B$101840)*(2030='H2'!$E$1:$E$101840)*("ref"='H2'!$D$1:$D$101840),0))</f>
        <v>#N/A</v>
      </c>
      <c r="T2" t="e" cm="1">
        <f t="array" ref="T2">INDEX('H2'!$I$1:$I$101840,MATCH(1,(F2='H2'!$B$1:$B$101840)*(2030='H2'!$E$1:$E$101840)*("ref"='H2'!$D$1:$D$101840),0))</f>
        <v>#N/A</v>
      </c>
      <c r="U2" t="e" cm="1">
        <f t="array" ref="U2">INDEX('H2'!$I$1:$I$101840,MATCH(1,(G2='H2'!$B$1:$B$101840)*(2030='H2'!$E$1:$E$101840)*("ref"='H2'!$D$1:$D$101840),0))</f>
        <v>#N/A</v>
      </c>
      <c r="V2" t="e" cm="1">
        <f t="array" ref="V2">INDEX('H2'!$I$1:$I$101840,MATCH(1,(H2='H2'!$B$1:$B$101840)*(2030='H2'!$E$1:$E$101840)*("ref"='H2'!$D$1:$D$101840),0))</f>
        <v>#N/A</v>
      </c>
      <c r="W2" t="e" cm="1">
        <f t="array" ref="W2">INDEX('H2'!$H$1:$H$101840,MATCH(1,(B2='H2'!$B$1:$B$101840)*(2030='H2'!$E$1:$E$101840)*("ref"='H2'!$D$1:$D$101840),0))</f>
        <v>#N/A</v>
      </c>
      <c r="X2" t="e" cm="1">
        <f t="array" ref="X2">INDEX('H2'!$H$1:$H$101840,MATCH(1,(C2='H2'!$B$1:$B$101840)*(2030='H2'!$E$1:$E$101840)*("ref"='H2'!$D$1:$D$101840),0))</f>
        <v>#N/A</v>
      </c>
      <c r="Y2" t="e" cm="1">
        <f t="array" ref="Y2">INDEX('H2'!$H$1:$H$101840,MATCH(1,(D2='H2'!$B$1:$B$101840)*(2030='H2'!$E$1:$E$101840)*("ref"='H2'!$D$1:$D$101840),0))</f>
        <v>#N/A</v>
      </c>
      <c r="Z2" t="e" cm="1">
        <f t="array" ref="Z2">INDEX('H2'!$H$1:$H$101840,MATCH(1,(E2='H2'!$B$1:$B$101840)*(2030='H2'!$E$1:$E$101840)*("ref"='H2'!$D$1:$D$101840),0))</f>
        <v>#N/A</v>
      </c>
      <c r="AA2" t="e" cm="1">
        <f t="array" ref="AA2">INDEX('H2'!$H$1:$H$101840,MATCH(1,(F2='H2'!$B$1:$B$101840)*(2030='H2'!$E$1:$E$101840)*("ref"='H2'!$D$1:$D$101840),0))</f>
        <v>#N/A</v>
      </c>
      <c r="AB2" t="e" cm="1">
        <f t="array" ref="AB2">INDEX('H2'!$H$1:$H$101840,MATCH(1,(G2='H2'!$B$1:$B$101840)*(2030='H2'!$E$1:$E$101840)*("ref"='H2'!$D$1:$D$101840),0))</f>
        <v>#N/A</v>
      </c>
      <c r="AC2" t="e" cm="1">
        <f t="array" ref="AC2">INDEX('H2'!$H$1:$H$101840,MATCH(1,(H2='H2'!$B$1:$B$101840)*(2030='H2'!$E$1:$E$101840)*("ref"='H2'!$D$1:$D$101840),0))</f>
        <v>#N/A</v>
      </c>
    </row>
    <row r="3" spans="1:29" x14ac:dyDescent="0.25">
      <c r="A3">
        <v>2</v>
      </c>
      <c r="B3">
        <v>12</v>
      </c>
      <c r="C3">
        <v>42</v>
      </c>
      <c r="D3">
        <v>72</v>
      </c>
      <c r="E3">
        <v>102</v>
      </c>
      <c r="F3">
        <v>132</v>
      </c>
      <c r="G3">
        <v>162</v>
      </c>
      <c r="H3">
        <v>192</v>
      </c>
      <c r="I3">
        <v>222</v>
      </c>
      <c r="J3">
        <v>252</v>
      </c>
      <c r="P3" t="e" cm="1">
        <f t="array" ref="P3">INDEX('H2'!$I$1:$I$101840,MATCH(1,(B3='H2'!$B$1:$B$101840)*(2030='H2'!$E$1:$E$101840)*("ref"='H2'!$D$1:$D$101840),0))</f>
        <v>#N/A</v>
      </c>
      <c r="Q3" t="e" cm="1">
        <f t="array" ref="Q3">INDEX('H2'!$I$1:$I$101840,MATCH(1,(C3='H2'!$B$1:$B$101840)*(2030='H2'!$E$1:$E$101840)*("ref"='H2'!$D$1:$D$101840),0))</f>
        <v>#N/A</v>
      </c>
      <c r="R3" t="e" cm="1">
        <f t="array" ref="R3">INDEX('H2'!$I$1:$I$101840,MATCH(1,(D3='H2'!$B$1:$B$101840)*(2030='H2'!$E$1:$E$101840)*("ref"='H2'!$D$1:$D$101840),0))</f>
        <v>#N/A</v>
      </c>
      <c r="S3" t="e" cm="1">
        <f t="array" ref="S3">INDEX('H2'!$I$1:$I$101840,MATCH(1,(E3='H2'!$B$1:$B$101840)*(2030='H2'!$E$1:$E$101840)*("ref"='H2'!$D$1:$D$101840),0))</f>
        <v>#N/A</v>
      </c>
      <c r="T3" t="e" cm="1">
        <f t="array" ref="T3">INDEX('H2'!$I$1:$I$101840,MATCH(1,(F3='H2'!$B$1:$B$101840)*(2030='H2'!$E$1:$E$101840)*("ref"='H2'!$D$1:$D$101840),0))</f>
        <v>#N/A</v>
      </c>
      <c r="U3" t="e" cm="1">
        <f t="array" ref="U3">INDEX('H2'!$I$1:$I$101840,MATCH(1,(G3='H2'!$B$1:$B$101840)*(2030='H2'!$E$1:$E$101840)*("ref"='H2'!$D$1:$D$101840),0))</f>
        <v>#N/A</v>
      </c>
      <c r="V3" t="e" cm="1">
        <f t="array" ref="V3">INDEX('H2'!$I$1:$I$101840,MATCH(1,(H3='H2'!$B$1:$B$101840)*(2030='H2'!$E$1:$E$101840)*("ref"='H2'!$D$1:$D$101840),0))</f>
        <v>#N/A</v>
      </c>
      <c r="W3" t="e" cm="1">
        <f t="array" ref="W3">INDEX('H2'!$H$1:$H$101840,MATCH(1,(B3='H2'!$B$1:$B$101840)*(2030='H2'!$E$1:$E$101840)*("ref"='H2'!$D$1:$D$101840),0))</f>
        <v>#N/A</v>
      </c>
      <c r="X3" t="e" cm="1">
        <f t="array" ref="X3">INDEX('H2'!$H$1:$H$101840,MATCH(1,(C3='H2'!$B$1:$B$101840)*(2030='H2'!$E$1:$E$101840)*("ref"='H2'!$D$1:$D$101840),0))</f>
        <v>#N/A</v>
      </c>
      <c r="Y3" t="e" cm="1">
        <f t="array" ref="Y3">INDEX('H2'!$H$1:$H$101840,MATCH(1,(D3='H2'!$B$1:$B$101840)*(2030='H2'!$E$1:$E$101840)*("ref"='H2'!$D$1:$D$101840),0))</f>
        <v>#N/A</v>
      </c>
      <c r="Z3" t="e" cm="1">
        <f t="array" ref="Z3">INDEX('H2'!$H$1:$H$101840,MATCH(1,(E3='H2'!$B$1:$B$101840)*(2030='H2'!$E$1:$E$101840)*("ref"='H2'!$D$1:$D$101840),0))</f>
        <v>#N/A</v>
      </c>
      <c r="AA3" t="e" cm="1">
        <f t="array" ref="AA3">INDEX('H2'!$H$1:$H$101840,MATCH(1,(F3='H2'!$B$1:$B$101840)*(2030='H2'!$E$1:$E$101840)*("ref"='H2'!$D$1:$D$101840),0))</f>
        <v>#N/A</v>
      </c>
      <c r="AB3" t="e" cm="1">
        <f t="array" ref="AB3">INDEX('H2'!$H$1:$H$101840,MATCH(1,(G3='H2'!$B$1:$B$101840)*(2030='H2'!$E$1:$E$101840)*("ref"='H2'!$D$1:$D$101840),0))</f>
        <v>#N/A</v>
      </c>
      <c r="AC3" t="e" cm="1">
        <f t="array" ref="AC3">INDEX('H2'!$H$1:$H$101840,MATCH(1,(H3='H2'!$B$1:$B$101840)*(2030='H2'!$E$1:$E$101840)*("ref"='H2'!$D$1:$D$101840),0))</f>
        <v>#N/A</v>
      </c>
    </row>
    <row r="4" spans="1:29" x14ac:dyDescent="0.25">
      <c r="A4">
        <v>3</v>
      </c>
      <c r="B4">
        <v>13</v>
      </c>
      <c r="C4">
        <v>43</v>
      </c>
      <c r="D4">
        <v>73</v>
      </c>
      <c r="E4">
        <v>103</v>
      </c>
      <c r="F4">
        <v>133</v>
      </c>
      <c r="G4">
        <v>163</v>
      </c>
      <c r="H4">
        <v>193</v>
      </c>
      <c r="I4">
        <v>223</v>
      </c>
      <c r="J4">
        <v>253</v>
      </c>
      <c r="P4" t="e" cm="1">
        <f t="array" ref="P4">INDEX('H2'!$I$1:$I$101840,MATCH(1,(B4='H2'!$B$1:$B$101840)*(2030='H2'!$E$1:$E$101840)*("ref"='H2'!$D$1:$D$101840),0))</f>
        <v>#N/A</v>
      </c>
      <c r="Q4" t="e" cm="1">
        <f t="array" ref="Q4">INDEX('H2'!$I$1:$I$101840,MATCH(1,(C4='H2'!$B$1:$B$101840)*(2030='H2'!$E$1:$E$101840)*("ref"='H2'!$D$1:$D$101840),0))</f>
        <v>#N/A</v>
      </c>
      <c r="R4" t="e" cm="1">
        <f t="array" ref="R4">INDEX('H2'!$I$1:$I$101840,MATCH(1,(D4='H2'!$B$1:$B$101840)*(2030='H2'!$E$1:$E$101840)*("ref"='H2'!$D$1:$D$101840),0))</f>
        <v>#N/A</v>
      </c>
      <c r="S4" t="e" cm="1">
        <f t="array" ref="S4">INDEX('H2'!$I$1:$I$101840,MATCH(1,(E4='H2'!$B$1:$B$101840)*(2030='H2'!$E$1:$E$101840)*("ref"='H2'!$D$1:$D$101840),0))</f>
        <v>#N/A</v>
      </c>
      <c r="T4" t="e" cm="1">
        <f t="array" ref="T4">INDEX('H2'!$I$1:$I$101840,MATCH(1,(F4='H2'!$B$1:$B$101840)*(2030='H2'!$E$1:$E$101840)*("ref"='H2'!$D$1:$D$101840),0))</f>
        <v>#N/A</v>
      </c>
      <c r="U4" t="e" cm="1">
        <f t="array" ref="U4">INDEX('H2'!$I$1:$I$101840,MATCH(1,(G4='H2'!$B$1:$B$101840)*(2030='H2'!$E$1:$E$101840)*("ref"='H2'!$D$1:$D$101840),0))</f>
        <v>#N/A</v>
      </c>
      <c r="V4" t="e" cm="1">
        <f t="array" ref="V4">INDEX('H2'!$I$1:$I$101840,MATCH(1,(H4='H2'!$B$1:$B$101840)*(2030='H2'!$E$1:$E$101840)*("ref"='H2'!$D$1:$D$101840),0))</f>
        <v>#N/A</v>
      </c>
      <c r="W4" t="e" cm="1">
        <f t="array" ref="W4">INDEX('H2'!$H$1:$H$101840,MATCH(1,(B4='H2'!$B$1:$B$101840)*(2030='H2'!$E$1:$E$101840)*("ref"='H2'!$D$1:$D$101840),0))</f>
        <v>#N/A</v>
      </c>
      <c r="X4" t="e" cm="1">
        <f t="array" ref="X4">INDEX('H2'!$H$1:$H$101840,MATCH(1,(C4='H2'!$B$1:$B$101840)*(2030='H2'!$E$1:$E$101840)*("ref"='H2'!$D$1:$D$101840),0))</f>
        <v>#N/A</v>
      </c>
      <c r="Y4" t="e" cm="1">
        <f t="array" ref="Y4">INDEX('H2'!$H$1:$H$101840,MATCH(1,(D4='H2'!$B$1:$B$101840)*(2030='H2'!$E$1:$E$101840)*("ref"='H2'!$D$1:$D$101840),0))</f>
        <v>#N/A</v>
      </c>
      <c r="Z4" t="e" cm="1">
        <f t="array" ref="Z4">INDEX('H2'!$H$1:$H$101840,MATCH(1,(E4='H2'!$B$1:$B$101840)*(2030='H2'!$E$1:$E$101840)*("ref"='H2'!$D$1:$D$101840),0))</f>
        <v>#N/A</v>
      </c>
      <c r="AA4" t="e" cm="1">
        <f t="array" ref="AA4">INDEX('H2'!$H$1:$H$101840,MATCH(1,(F4='H2'!$B$1:$B$101840)*(2030='H2'!$E$1:$E$101840)*("ref"='H2'!$D$1:$D$101840),0))</f>
        <v>#N/A</v>
      </c>
      <c r="AB4" t="e" cm="1">
        <f t="array" ref="AB4">INDEX('H2'!$H$1:$H$101840,MATCH(1,(G4='H2'!$B$1:$B$101840)*(2030='H2'!$E$1:$E$101840)*("ref"='H2'!$D$1:$D$101840),0))</f>
        <v>#N/A</v>
      </c>
      <c r="AC4" t="e" cm="1">
        <f t="array" ref="AC4">INDEX('H2'!$H$1:$H$101840,MATCH(1,(H4='H2'!$B$1:$B$101840)*(2030='H2'!$E$1:$E$101840)*("ref"='H2'!$D$1:$D$101840),0))</f>
        <v>#N/A</v>
      </c>
    </row>
    <row r="5" spans="1:29" x14ac:dyDescent="0.25">
      <c r="A5">
        <v>4</v>
      </c>
      <c r="B5">
        <v>14</v>
      </c>
      <c r="C5">
        <v>44</v>
      </c>
      <c r="D5">
        <v>74</v>
      </c>
      <c r="E5">
        <v>104</v>
      </c>
      <c r="F5">
        <v>134</v>
      </c>
      <c r="G5">
        <v>164</v>
      </c>
      <c r="H5">
        <v>194</v>
      </c>
      <c r="I5">
        <v>224</v>
      </c>
      <c r="J5">
        <v>254</v>
      </c>
      <c r="P5" t="e" cm="1">
        <f t="array" ref="P5">INDEX('H2'!$I$1:$I$101840,MATCH(1,(B5='H2'!$B$1:$B$101840)*(2030='H2'!$E$1:$E$101840)*("ref"='H2'!$D$1:$D$101840),0))</f>
        <v>#N/A</v>
      </c>
      <c r="Q5" t="e" cm="1">
        <f t="array" ref="Q5">INDEX('H2'!$I$1:$I$101840,MATCH(1,(C5='H2'!$B$1:$B$101840)*(2030='H2'!$E$1:$E$101840)*("ref"='H2'!$D$1:$D$101840),0))</f>
        <v>#N/A</v>
      </c>
      <c r="R5" t="e" cm="1">
        <f t="array" ref="R5">INDEX('H2'!$I$1:$I$101840,MATCH(1,(D5='H2'!$B$1:$B$101840)*(2030='H2'!$E$1:$E$101840)*("ref"='H2'!$D$1:$D$101840),0))</f>
        <v>#N/A</v>
      </c>
      <c r="S5" t="e" cm="1">
        <f t="array" ref="S5">INDEX('H2'!$I$1:$I$101840,MATCH(1,(E5='H2'!$B$1:$B$101840)*(2030='H2'!$E$1:$E$101840)*("ref"='H2'!$D$1:$D$101840),0))</f>
        <v>#N/A</v>
      </c>
      <c r="T5" t="e" cm="1">
        <f t="array" ref="T5">INDEX('H2'!$I$1:$I$101840,MATCH(1,(F5='H2'!$B$1:$B$101840)*(2030='H2'!$E$1:$E$101840)*("ref"='H2'!$D$1:$D$101840),0))</f>
        <v>#N/A</v>
      </c>
      <c r="U5" t="e" cm="1">
        <f t="array" ref="U5">INDEX('H2'!$I$1:$I$101840,MATCH(1,(G5='H2'!$B$1:$B$101840)*(2030='H2'!$E$1:$E$101840)*("ref"='H2'!$D$1:$D$101840),0))</f>
        <v>#N/A</v>
      </c>
      <c r="V5" t="e" cm="1">
        <f t="array" ref="V5">INDEX('H2'!$I$1:$I$101840,MATCH(1,(H5='H2'!$B$1:$B$101840)*(2030='H2'!$E$1:$E$101840)*("ref"='H2'!$D$1:$D$101840),0))</f>
        <v>#N/A</v>
      </c>
      <c r="W5" t="e" cm="1">
        <f t="array" ref="W5">INDEX('H2'!$H$1:$H$101840,MATCH(1,(B5='H2'!$B$1:$B$101840)*(2030='H2'!$E$1:$E$101840)*("ref"='H2'!$D$1:$D$101840),0))</f>
        <v>#N/A</v>
      </c>
      <c r="X5" t="e" cm="1">
        <f t="array" ref="X5">INDEX('H2'!$H$1:$H$101840,MATCH(1,(C5='H2'!$B$1:$B$101840)*(2030='H2'!$E$1:$E$101840)*("ref"='H2'!$D$1:$D$101840),0))</f>
        <v>#N/A</v>
      </c>
      <c r="Y5" t="e" cm="1">
        <f t="array" ref="Y5">INDEX('H2'!$H$1:$H$101840,MATCH(1,(D5='H2'!$B$1:$B$101840)*(2030='H2'!$E$1:$E$101840)*("ref"='H2'!$D$1:$D$101840),0))</f>
        <v>#N/A</v>
      </c>
      <c r="Z5" t="e" cm="1">
        <f t="array" ref="Z5">INDEX('H2'!$H$1:$H$101840,MATCH(1,(E5='H2'!$B$1:$B$101840)*(2030='H2'!$E$1:$E$101840)*("ref"='H2'!$D$1:$D$101840),0))</f>
        <v>#N/A</v>
      </c>
      <c r="AA5" t="e" cm="1">
        <f t="array" ref="AA5">INDEX('H2'!$H$1:$H$101840,MATCH(1,(F5='H2'!$B$1:$B$101840)*(2030='H2'!$E$1:$E$101840)*("ref"='H2'!$D$1:$D$101840),0))</f>
        <v>#N/A</v>
      </c>
      <c r="AB5" t="e" cm="1">
        <f t="array" ref="AB5">INDEX('H2'!$H$1:$H$101840,MATCH(1,(G5='H2'!$B$1:$B$101840)*(2030='H2'!$E$1:$E$101840)*("ref"='H2'!$D$1:$D$101840),0))</f>
        <v>#N/A</v>
      </c>
      <c r="AC5" t="e" cm="1">
        <f t="array" ref="AC5">INDEX('H2'!$H$1:$H$101840,MATCH(1,(H5='H2'!$B$1:$B$101840)*(2030='H2'!$E$1:$E$101840)*("ref"='H2'!$D$1:$D$101840),0))</f>
        <v>#N/A</v>
      </c>
    </row>
    <row r="6" spans="1:29" x14ac:dyDescent="0.25">
      <c r="A6">
        <v>5</v>
      </c>
      <c r="B6">
        <v>15</v>
      </c>
      <c r="C6">
        <v>45</v>
      </c>
      <c r="D6">
        <v>75</v>
      </c>
      <c r="E6">
        <v>105</v>
      </c>
      <c r="F6">
        <v>135</v>
      </c>
      <c r="G6">
        <v>165</v>
      </c>
      <c r="H6">
        <v>195</v>
      </c>
      <c r="I6">
        <v>225</v>
      </c>
      <c r="J6">
        <v>255</v>
      </c>
      <c r="P6" t="e" cm="1">
        <f t="array" ref="P6">INDEX('H2'!$I$1:$I$101840,MATCH(1,(B6='H2'!$B$1:$B$101840)*(2030='H2'!$E$1:$E$101840)*("ref"='H2'!$D$1:$D$101840),0))</f>
        <v>#N/A</v>
      </c>
      <c r="Q6" t="e" cm="1">
        <f t="array" ref="Q6">INDEX('H2'!$I$1:$I$101840,MATCH(1,(C6='H2'!$B$1:$B$101840)*(2030='H2'!$E$1:$E$101840)*("ref"='H2'!$D$1:$D$101840),0))</f>
        <v>#N/A</v>
      </c>
      <c r="R6" t="e" cm="1">
        <f t="array" ref="R6">INDEX('H2'!$I$1:$I$101840,MATCH(1,(D6='H2'!$B$1:$B$101840)*(2030='H2'!$E$1:$E$101840)*("ref"='H2'!$D$1:$D$101840),0))</f>
        <v>#N/A</v>
      </c>
      <c r="S6" t="e" cm="1">
        <f t="array" ref="S6">INDEX('H2'!$I$1:$I$101840,MATCH(1,(E6='H2'!$B$1:$B$101840)*(2030='H2'!$E$1:$E$101840)*("ref"='H2'!$D$1:$D$101840),0))</f>
        <v>#N/A</v>
      </c>
      <c r="T6" t="e" cm="1">
        <f t="array" ref="T6">INDEX('H2'!$I$1:$I$101840,MATCH(1,(F6='H2'!$B$1:$B$101840)*(2030='H2'!$E$1:$E$101840)*("ref"='H2'!$D$1:$D$101840),0))</f>
        <v>#N/A</v>
      </c>
      <c r="U6" t="e" cm="1">
        <f t="array" ref="U6">INDEX('H2'!$I$1:$I$101840,MATCH(1,(G6='H2'!$B$1:$B$101840)*(2030='H2'!$E$1:$E$101840)*("ref"='H2'!$D$1:$D$101840),0))</f>
        <v>#N/A</v>
      </c>
      <c r="V6" t="e" cm="1">
        <f t="array" ref="V6">INDEX('H2'!$I$1:$I$101840,MATCH(1,(H6='H2'!$B$1:$B$101840)*(2030='H2'!$E$1:$E$101840)*("ref"='H2'!$D$1:$D$101840),0))</f>
        <v>#N/A</v>
      </c>
      <c r="W6" t="e" cm="1">
        <f t="array" ref="W6">INDEX('H2'!$H$1:$H$101840,MATCH(1,(B6='H2'!$B$1:$B$101840)*(2030='H2'!$E$1:$E$101840)*("ref"='H2'!$D$1:$D$101840),0))</f>
        <v>#N/A</v>
      </c>
      <c r="X6" t="e" cm="1">
        <f t="array" ref="X6">INDEX('H2'!$H$1:$H$101840,MATCH(1,(C6='H2'!$B$1:$B$101840)*(2030='H2'!$E$1:$E$101840)*("ref"='H2'!$D$1:$D$101840),0))</f>
        <v>#N/A</v>
      </c>
      <c r="Y6" t="e" cm="1">
        <f t="array" ref="Y6">INDEX('H2'!$H$1:$H$101840,MATCH(1,(D6='H2'!$B$1:$B$101840)*(2030='H2'!$E$1:$E$101840)*("ref"='H2'!$D$1:$D$101840),0))</f>
        <v>#N/A</v>
      </c>
      <c r="Z6" t="e" cm="1">
        <f t="array" ref="Z6">INDEX('H2'!$H$1:$H$101840,MATCH(1,(E6='H2'!$B$1:$B$101840)*(2030='H2'!$E$1:$E$101840)*("ref"='H2'!$D$1:$D$101840),0))</f>
        <v>#N/A</v>
      </c>
      <c r="AA6" t="e" cm="1">
        <f t="array" ref="AA6">INDEX('H2'!$H$1:$H$101840,MATCH(1,(F6='H2'!$B$1:$B$101840)*(2030='H2'!$E$1:$E$101840)*("ref"='H2'!$D$1:$D$101840),0))</f>
        <v>#N/A</v>
      </c>
      <c r="AB6" t="e" cm="1">
        <f t="array" ref="AB6">INDEX('H2'!$H$1:$H$101840,MATCH(1,(G6='H2'!$B$1:$B$101840)*(2030='H2'!$E$1:$E$101840)*("ref"='H2'!$D$1:$D$101840),0))</f>
        <v>#N/A</v>
      </c>
      <c r="AC6" t="e" cm="1">
        <f t="array" ref="AC6">INDEX('H2'!$H$1:$H$101840,MATCH(1,(H6='H2'!$B$1:$B$101840)*(2030='H2'!$E$1:$E$101840)*("ref"='H2'!$D$1:$D$101840),0))</f>
        <v>#N/A</v>
      </c>
    </row>
    <row r="7" spans="1:29" x14ac:dyDescent="0.25">
      <c r="A7">
        <v>6</v>
      </c>
      <c r="B7">
        <v>16</v>
      </c>
      <c r="C7">
        <v>46</v>
      </c>
      <c r="D7">
        <v>76</v>
      </c>
      <c r="E7">
        <v>106</v>
      </c>
      <c r="F7">
        <v>136</v>
      </c>
      <c r="G7">
        <v>166</v>
      </c>
      <c r="H7">
        <v>196</v>
      </c>
      <c r="I7">
        <v>226</v>
      </c>
      <c r="J7">
        <v>256</v>
      </c>
      <c r="P7" t="e" cm="1">
        <f t="array" ref="P7">INDEX('H2'!$I$1:$I$101840,MATCH(1,(B7='H2'!$B$1:$B$101840)*(2030='H2'!$E$1:$E$101840)*("ref"='H2'!$D$1:$D$101840),0))</f>
        <v>#N/A</v>
      </c>
      <c r="Q7" t="e" cm="1">
        <f t="array" ref="Q7">INDEX('H2'!$I$1:$I$101840,MATCH(1,(C7='H2'!$B$1:$B$101840)*(2030='H2'!$E$1:$E$101840)*("ref"='H2'!$D$1:$D$101840),0))</f>
        <v>#N/A</v>
      </c>
      <c r="R7" t="e" cm="1">
        <f t="array" ref="R7">INDEX('H2'!$I$1:$I$101840,MATCH(1,(D7='H2'!$B$1:$B$101840)*(2030='H2'!$E$1:$E$101840)*("ref"='H2'!$D$1:$D$101840),0))</f>
        <v>#N/A</v>
      </c>
      <c r="S7" t="e" cm="1">
        <f t="array" ref="S7">INDEX('H2'!$I$1:$I$101840,MATCH(1,(E7='H2'!$B$1:$B$101840)*(2030='H2'!$E$1:$E$101840)*("ref"='H2'!$D$1:$D$101840),0))</f>
        <v>#N/A</v>
      </c>
      <c r="T7" t="e" cm="1">
        <f t="array" ref="T7">INDEX('H2'!$I$1:$I$101840,MATCH(1,(F7='H2'!$B$1:$B$101840)*(2030='H2'!$E$1:$E$101840)*("ref"='H2'!$D$1:$D$101840),0))</f>
        <v>#N/A</v>
      </c>
      <c r="U7" t="e" cm="1">
        <f t="array" ref="U7">INDEX('H2'!$I$1:$I$101840,MATCH(1,(G7='H2'!$B$1:$B$101840)*(2030='H2'!$E$1:$E$101840)*("ref"='H2'!$D$1:$D$101840),0))</f>
        <v>#N/A</v>
      </c>
      <c r="V7" t="e" cm="1">
        <f t="array" ref="V7">INDEX('H2'!$I$1:$I$101840,MATCH(1,(H7='H2'!$B$1:$B$101840)*(2030='H2'!$E$1:$E$101840)*("ref"='H2'!$D$1:$D$101840),0))</f>
        <v>#N/A</v>
      </c>
      <c r="W7" t="e" cm="1">
        <f t="array" ref="W7">INDEX('H2'!$H$1:$H$101840,MATCH(1,(B7='H2'!$B$1:$B$101840)*(2030='H2'!$E$1:$E$101840)*("ref"='H2'!$D$1:$D$101840),0))</f>
        <v>#N/A</v>
      </c>
      <c r="X7" t="e" cm="1">
        <f t="array" ref="X7">INDEX('H2'!$H$1:$H$101840,MATCH(1,(C7='H2'!$B$1:$B$101840)*(2030='H2'!$E$1:$E$101840)*("ref"='H2'!$D$1:$D$101840),0))</f>
        <v>#N/A</v>
      </c>
      <c r="Y7" t="e" cm="1">
        <f t="array" ref="Y7">INDEX('H2'!$H$1:$H$101840,MATCH(1,(D7='H2'!$B$1:$B$101840)*(2030='H2'!$E$1:$E$101840)*("ref"='H2'!$D$1:$D$101840),0))</f>
        <v>#N/A</v>
      </c>
      <c r="Z7" t="e" cm="1">
        <f t="array" ref="Z7">INDEX('H2'!$H$1:$H$101840,MATCH(1,(E7='H2'!$B$1:$B$101840)*(2030='H2'!$E$1:$E$101840)*("ref"='H2'!$D$1:$D$101840),0))</f>
        <v>#N/A</v>
      </c>
      <c r="AA7" t="e" cm="1">
        <f t="array" ref="AA7">INDEX('H2'!$H$1:$H$101840,MATCH(1,(F7='H2'!$B$1:$B$101840)*(2030='H2'!$E$1:$E$101840)*("ref"='H2'!$D$1:$D$101840),0))</f>
        <v>#N/A</v>
      </c>
      <c r="AB7" t="e" cm="1">
        <f t="array" ref="AB7">INDEX('H2'!$H$1:$H$101840,MATCH(1,(G7='H2'!$B$1:$B$101840)*(2030='H2'!$E$1:$E$101840)*("ref"='H2'!$D$1:$D$101840),0))</f>
        <v>#N/A</v>
      </c>
      <c r="AC7" t="e" cm="1">
        <f t="array" ref="AC7">INDEX('H2'!$H$1:$H$101840,MATCH(1,(H7='H2'!$B$1:$B$101840)*(2030='H2'!$E$1:$E$101840)*("ref"='H2'!$D$1:$D$101840),0))</f>
        <v>#N/A</v>
      </c>
    </row>
    <row r="8" spans="1:29" x14ac:dyDescent="0.25">
      <c r="A8">
        <v>7</v>
      </c>
      <c r="B8">
        <v>17</v>
      </c>
      <c r="C8">
        <v>47</v>
      </c>
      <c r="D8">
        <v>77</v>
      </c>
      <c r="E8">
        <v>107</v>
      </c>
      <c r="F8">
        <v>137</v>
      </c>
      <c r="G8">
        <v>167</v>
      </c>
      <c r="H8">
        <v>197</v>
      </c>
      <c r="I8">
        <v>227</v>
      </c>
      <c r="J8">
        <v>257</v>
      </c>
      <c r="P8" t="e" cm="1">
        <f t="array" ref="P8">INDEX('H2'!$I$1:$I$101840,MATCH(1,(B8='H2'!$B$1:$B$101840)*(2030='H2'!$E$1:$E$101840)*("ref"='H2'!$D$1:$D$101840),0))</f>
        <v>#N/A</v>
      </c>
      <c r="Q8" t="e" cm="1">
        <f t="array" ref="Q8">INDEX('H2'!$I$1:$I$101840,MATCH(1,(C8='H2'!$B$1:$B$101840)*(2030='H2'!$E$1:$E$101840)*("ref"='H2'!$D$1:$D$101840),0))</f>
        <v>#N/A</v>
      </c>
      <c r="R8" t="e" cm="1">
        <f t="array" ref="R8">INDEX('H2'!$I$1:$I$101840,MATCH(1,(D8='H2'!$B$1:$B$101840)*(2030='H2'!$E$1:$E$101840)*("ref"='H2'!$D$1:$D$101840),0))</f>
        <v>#N/A</v>
      </c>
      <c r="S8" t="e" cm="1">
        <f t="array" ref="S8">INDEX('H2'!$I$1:$I$101840,MATCH(1,(E8='H2'!$B$1:$B$101840)*(2030='H2'!$E$1:$E$101840)*("ref"='H2'!$D$1:$D$101840),0))</f>
        <v>#N/A</v>
      </c>
      <c r="T8" t="e" cm="1">
        <f t="array" ref="T8">INDEX('H2'!$I$1:$I$101840,MATCH(1,(F8='H2'!$B$1:$B$101840)*(2030='H2'!$E$1:$E$101840)*("ref"='H2'!$D$1:$D$101840),0))</f>
        <v>#N/A</v>
      </c>
      <c r="U8" t="e" cm="1">
        <f t="array" ref="U8">INDEX('H2'!$I$1:$I$101840,MATCH(1,(G8='H2'!$B$1:$B$101840)*(2030='H2'!$E$1:$E$101840)*("ref"='H2'!$D$1:$D$101840),0))</f>
        <v>#N/A</v>
      </c>
      <c r="V8" t="e" cm="1">
        <f t="array" ref="V8">INDEX('H2'!$I$1:$I$101840,MATCH(1,(H8='H2'!$B$1:$B$101840)*(2030='H2'!$E$1:$E$101840)*("ref"='H2'!$D$1:$D$101840),0))</f>
        <v>#N/A</v>
      </c>
      <c r="W8" t="e" cm="1">
        <f t="array" ref="W8">INDEX('H2'!$H$1:$H$101840,MATCH(1,(B8='H2'!$B$1:$B$101840)*(2030='H2'!$E$1:$E$101840)*("ref"='H2'!$D$1:$D$101840),0))</f>
        <v>#N/A</v>
      </c>
      <c r="X8" t="e" cm="1">
        <f t="array" ref="X8">INDEX('H2'!$H$1:$H$101840,MATCH(1,(C8='H2'!$B$1:$B$101840)*(2030='H2'!$E$1:$E$101840)*("ref"='H2'!$D$1:$D$101840),0))</f>
        <v>#N/A</v>
      </c>
      <c r="Y8" t="e" cm="1">
        <f t="array" ref="Y8">INDEX('H2'!$H$1:$H$101840,MATCH(1,(D8='H2'!$B$1:$B$101840)*(2030='H2'!$E$1:$E$101840)*("ref"='H2'!$D$1:$D$101840),0))</f>
        <v>#N/A</v>
      </c>
      <c r="Z8" t="e" cm="1">
        <f t="array" ref="Z8">INDEX('H2'!$H$1:$H$101840,MATCH(1,(E8='H2'!$B$1:$B$101840)*(2030='H2'!$E$1:$E$101840)*("ref"='H2'!$D$1:$D$101840),0))</f>
        <v>#N/A</v>
      </c>
      <c r="AA8" t="e" cm="1">
        <f t="array" ref="AA8">INDEX('H2'!$H$1:$H$101840,MATCH(1,(F8='H2'!$B$1:$B$101840)*(2030='H2'!$E$1:$E$101840)*("ref"='H2'!$D$1:$D$101840),0))</f>
        <v>#N/A</v>
      </c>
      <c r="AB8" t="e" cm="1">
        <f t="array" ref="AB8">INDEX('H2'!$H$1:$H$101840,MATCH(1,(G8='H2'!$B$1:$B$101840)*(2030='H2'!$E$1:$E$101840)*("ref"='H2'!$D$1:$D$101840),0))</f>
        <v>#N/A</v>
      </c>
      <c r="AC8" t="e" cm="1">
        <f t="array" ref="AC8">INDEX('H2'!$H$1:$H$101840,MATCH(1,(H8='H2'!$B$1:$B$101840)*(2030='H2'!$E$1:$E$101840)*("ref"='H2'!$D$1:$D$101840),0))</f>
        <v>#N/A</v>
      </c>
    </row>
    <row r="9" spans="1:29" x14ac:dyDescent="0.25">
      <c r="A9">
        <v>8</v>
      </c>
      <c r="B9">
        <v>18</v>
      </c>
      <c r="C9">
        <v>48</v>
      </c>
      <c r="D9">
        <v>78</v>
      </c>
      <c r="E9">
        <v>108</v>
      </c>
      <c r="F9">
        <v>138</v>
      </c>
      <c r="G9">
        <v>168</v>
      </c>
      <c r="H9">
        <v>198</v>
      </c>
      <c r="I9">
        <v>228</v>
      </c>
      <c r="J9">
        <v>258</v>
      </c>
      <c r="P9" t="e" cm="1">
        <f t="array" ref="P9">INDEX('H2'!$I$1:$I$101840,MATCH(1,(B9='H2'!$B$1:$B$101840)*(2030='H2'!$E$1:$E$101840)*("ref"='H2'!$D$1:$D$101840),0))</f>
        <v>#N/A</v>
      </c>
      <c r="Q9" t="e" cm="1">
        <f t="array" ref="Q9">INDEX('H2'!$I$1:$I$101840,MATCH(1,(C9='H2'!$B$1:$B$101840)*(2030='H2'!$E$1:$E$101840)*("ref"='H2'!$D$1:$D$101840),0))</f>
        <v>#N/A</v>
      </c>
      <c r="R9" t="e" cm="1">
        <f t="array" ref="R9">INDEX('H2'!$I$1:$I$101840,MATCH(1,(D9='H2'!$B$1:$B$101840)*(2030='H2'!$E$1:$E$101840)*("ref"='H2'!$D$1:$D$101840),0))</f>
        <v>#N/A</v>
      </c>
      <c r="S9" t="e" cm="1">
        <f t="array" ref="S9">INDEX('H2'!$I$1:$I$101840,MATCH(1,(E9='H2'!$B$1:$B$101840)*(2030='H2'!$E$1:$E$101840)*("ref"='H2'!$D$1:$D$101840),0))</f>
        <v>#N/A</v>
      </c>
      <c r="T9" t="e" cm="1">
        <f t="array" ref="T9">INDEX('H2'!$I$1:$I$101840,MATCH(1,(F9='H2'!$B$1:$B$101840)*(2030='H2'!$E$1:$E$101840)*("ref"='H2'!$D$1:$D$101840),0))</f>
        <v>#N/A</v>
      </c>
      <c r="U9" t="e" cm="1">
        <f t="array" ref="U9">INDEX('H2'!$I$1:$I$101840,MATCH(1,(G9='H2'!$B$1:$B$101840)*(2030='H2'!$E$1:$E$101840)*("ref"='H2'!$D$1:$D$101840),0))</f>
        <v>#N/A</v>
      </c>
      <c r="V9" t="e" cm="1">
        <f t="array" ref="V9">INDEX('H2'!$I$1:$I$101840,MATCH(1,(H9='H2'!$B$1:$B$101840)*(2030='H2'!$E$1:$E$101840)*("ref"='H2'!$D$1:$D$101840),0))</f>
        <v>#N/A</v>
      </c>
      <c r="W9" t="e" cm="1">
        <f t="array" ref="W9">INDEX('H2'!$H$1:$H$101840,MATCH(1,(B9='H2'!$B$1:$B$101840)*(2030='H2'!$E$1:$E$101840)*("ref"='H2'!$D$1:$D$101840),0))</f>
        <v>#N/A</v>
      </c>
      <c r="X9" t="e" cm="1">
        <f t="array" ref="X9">INDEX('H2'!$H$1:$H$101840,MATCH(1,(C9='H2'!$B$1:$B$101840)*(2030='H2'!$E$1:$E$101840)*("ref"='H2'!$D$1:$D$101840),0))</f>
        <v>#N/A</v>
      </c>
      <c r="Y9" t="e" cm="1">
        <f t="array" ref="Y9">INDEX('H2'!$H$1:$H$101840,MATCH(1,(D9='H2'!$B$1:$B$101840)*(2030='H2'!$E$1:$E$101840)*("ref"='H2'!$D$1:$D$101840),0))</f>
        <v>#N/A</v>
      </c>
      <c r="Z9" t="e" cm="1">
        <f t="array" ref="Z9">INDEX('H2'!$H$1:$H$101840,MATCH(1,(E9='H2'!$B$1:$B$101840)*(2030='H2'!$E$1:$E$101840)*("ref"='H2'!$D$1:$D$101840),0))</f>
        <v>#N/A</v>
      </c>
      <c r="AA9" t="e" cm="1">
        <f t="array" ref="AA9">INDEX('H2'!$H$1:$H$101840,MATCH(1,(F9='H2'!$B$1:$B$101840)*(2030='H2'!$E$1:$E$101840)*("ref"='H2'!$D$1:$D$101840),0))</f>
        <v>#N/A</v>
      </c>
      <c r="AB9" t="e" cm="1">
        <f t="array" ref="AB9">INDEX('H2'!$H$1:$H$101840,MATCH(1,(G9='H2'!$B$1:$B$101840)*(2030='H2'!$E$1:$E$101840)*("ref"='H2'!$D$1:$D$101840),0))</f>
        <v>#N/A</v>
      </c>
      <c r="AC9" t="e" cm="1">
        <f t="array" ref="AC9">INDEX('H2'!$H$1:$H$101840,MATCH(1,(H9='H2'!$B$1:$B$101840)*(2030='H2'!$E$1:$E$101840)*("ref"='H2'!$D$1:$D$101840),0))</f>
        <v>#N/A</v>
      </c>
    </row>
    <row r="10" spans="1:29" x14ac:dyDescent="0.25">
      <c r="A10">
        <v>9</v>
      </c>
      <c r="B10">
        <v>19</v>
      </c>
      <c r="C10">
        <v>49</v>
      </c>
      <c r="D10">
        <v>79</v>
      </c>
      <c r="E10">
        <v>109</v>
      </c>
      <c r="F10">
        <v>139</v>
      </c>
      <c r="G10">
        <v>169</v>
      </c>
      <c r="H10">
        <v>199</v>
      </c>
      <c r="I10">
        <v>229</v>
      </c>
      <c r="J10">
        <v>259</v>
      </c>
      <c r="P10" t="e" cm="1">
        <f t="array" ref="P10">INDEX('H2'!$I$1:$I$101840,MATCH(1,(B10='H2'!$B$1:$B$101840)*(2030='H2'!$E$1:$E$101840)*("ref"='H2'!$D$1:$D$101840),0))</f>
        <v>#N/A</v>
      </c>
      <c r="Q10" t="e" cm="1">
        <f t="array" ref="Q10">INDEX('H2'!$I$1:$I$101840,MATCH(1,(C10='H2'!$B$1:$B$101840)*(2030='H2'!$E$1:$E$101840)*("ref"='H2'!$D$1:$D$101840),0))</f>
        <v>#N/A</v>
      </c>
      <c r="R10" t="e" cm="1">
        <f t="array" ref="R10">INDEX('H2'!$I$1:$I$101840,MATCH(1,(D10='H2'!$B$1:$B$101840)*(2030='H2'!$E$1:$E$101840)*("ref"='H2'!$D$1:$D$101840),0))</f>
        <v>#N/A</v>
      </c>
      <c r="S10" t="e" cm="1">
        <f t="array" ref="S10">INDEX('H2'!$I$1:$I$101840,MATCH(1,(E10='H2'!$B$1:$B$101840)*(2030='H2'!$E$1:$E$101840)*("ref"='H2'!$D$1:$D$101840),0))</f>
        <v>#N/A</v>
      </c>
      <c r="T10" t="e" cm="1">
        <f t="array" ref="T10">INDEX('H2'!$I$1:$I$101840,MATCH(1,(F10='H2'!$B$1:$B$101840)*(2030='H2'!$E$1:$E$101840)*("ref"='H2'!$D$1:$D$101840),0))</f>
        <v>#N/A</v>
      </c>
      <c r="U10" t="e" cm="1">
        <f t="array" ref="U10">INDEX('H2'!$I$1:$I$101840,MATCH(1,(G10='H2'!$B$1:$B$101840)*(2030='H2'!$E$1:$E$101840)*("ref"='H2'!$D$1:$D$101840),0))</f>
        <v>#N/A</v>
      </c>
      <c r="V10" t="e" cm="1">
        <f t="array" ref="V10">INDEX('H2'!$I$1:$I$101840,MATCH(1,(H10='H2'!$B$1:$B$101840)*(2030='H2'!$E$1:$E$101840)*("ref"='H2'!$D$1:$D$101840),0))</f>
        <v>#N/A</v>
      </c>
      <c r="W10" t="e" cm="1">
        <f t="array" ref="W10">INDEX('H2'!$H$1:$H$101840,MATCH(1,(B10='H2'!$B$1:$B$101840)*(2030='H2'!$E$1:$E$101840)*("ref"='H2'!$D$1:$D$101840),0))</f>
        <v>#N/A</v>
      </c>
      <c r="X10" t="e" cm="1">
        <f t="array" ref="X10">INDEX('H2'!$H$1:$H$101840,MATCH(1,(C10='H2'!$B$1:$B$101840)*(2030='H2'!$E$1:$E$101840)*("ref"='H2'!$D$1:$D$101840),0))</f>
        <v>#N/A</v>
      </c>
      <c r="Y10" t="e" cm="1">
        <f t="array" ref="Y10">INDEX('H2'!$H$1:$H$101840,MATCH(1,(D10='H2'!$B$1:$B$101840)*(2030='H2'!$E$1:$E$101840)*("ref"='H2'!$D$1:$D$101840),0))</f>
        <v>#N/A</v>
      </c>
      <c r="Z10" t="e" cm="1">
        <f t="array" ref="Z10">INDEX('H2'!$H$1:$H$101840,MATCH(1,(E10='H2'!$B$1:$B$101840)*(2030='H2'!$E$1:$E$101840)*("ref"='H2'!$D$1:$D$101840),0))</f>
        <v>#N/A</v>
      </c>
      <c r="AA10" t="e" cm="1">
        <f t="array" ref="AA10">INDEX('H2'!$H$1:$H$101840,MATCH(1,(F10='H2'!$B$1:$B$101840)*(2030='H2'!$E$1:$E$101840)*("ref"='H2'!$D$1:$D$101840),0))</f>
        <v>#N/A</v>
      </c>
      <c r="AB10" t="e" cm="1">
        <f t="array" ref="AB10">INDEX('H2'!$H$1:$H$101840,MATCH(1,(G10='H2'!$B$1:$B$101840)*(2030='H2'!$E$1:$E$101840)*("ref"='H2'!$D$1:$D$101840),0))</f>
        <v>#N/A</v>
      </c>
      <c r="AC10" t="e" cm="1">
        <f t="array" ref="AC10">INDEX('H2'!$H$1:$H$101840,MATCH(1,(H10='H2'!$B$1:$B$101840)*(2030='H2'!$E$1:$E$101840)*("ref"='H2'!$D$1:$D$101840),0))</f>
        <v>#N/A</v>
      </c>
    </row>
    <row r="11" spans="1:29" x14ac:dyDescent="0.25">
      <c r="A11">
        <v>10</v>
      </c>
      <c r="B11">
        <v>20</v>
      </c>
      <c r="C11">
        <v>50</v>
      </c>
      <c r="D11">
        <v>80</v>
      </c>
      <c r="E11">
        <v>110</v>
      </c>
      <c r="F11">
        <v>140</v>
      </c>
      <c r="G11">
        <v>170</v>
      </c>
      <c r="H11">
        <v>200</v>
      </c>
      <c r="I11">
        <v>230</v>
      </c>
      <c r="J11">
        <v>260</v>
      </c>
      <c r="P11" t="e" cm="1">
        <f t="array" ref="P11">INDEX('H2'!$I$1:$I$101840,MATCH(1,(B11='H2'!$B$1:$B$101840)*(2030='H2'!$E$1:$E$101840)*("ref"='H2'!$D$1:$D$101840),0))</f>
        <v>#N/A</v>
      </c>
      <c r="Q11" t="e" cm="1">
        <f t="array" ref="Q11">INDEX('H2'!$I$1:$I$101840,MATCH(1,(C11='H2'!$B$1:$B$101840)*(2030='H2'!$E$1:$E$101840)*("ref"='H2'!$D$1:$D$101840),0))</f>
        <v>#N/A</v>
      </c>
      <c r="R11" t="e" cm="1">
        <f t="array" ref="R11">INDEX('H2'!$I$1:$I$101840,MATCH(1,(D11='H2'!$B$1:$B$101840)*(2030='H2'!$E$1:$E$101840)*("ref"='H2'!$D$1:$D$101840),0))</f>
        <v>#N/A</v>
      </c>
      <c r="S11" t="e" cm="1">
        <f t="array" ref="S11">INDEX('H2'!$I$1:$I$101840,MATCH(1,(E11='H2'!$B$1:$B$101840)*(2030='H2'!$E$1:$E$101840)*("ref"='H2'!$D$1:$D$101840),0))</f>
        <v>#N/A</v>
      </c>
      <c r="T11" t="e" cm="1">
        <f t="array" ref="T11">INDEX('H2'!$I$1:$I$101840,MATCH(1,(F11='H2'!$B$1:$B$101840)*(2030='H2'!$E$1:$E$101840)*("ref"='H2'!$D$1:$D$101840),0))</f>
        <v>#N/A</v>
      </c>
      <c r="U11" t="e" cm="1">
        <f t="array" ref="U11">INDEX('H2'!$I$1:$I$101840,MATCH(1,(G11='H2'!$B$1:$B$101840)*(2030='H2'!$E$1:$E$101840)*("ref"='H2'!$D$1:$D$101840),0))</f>
        <v>#N/A</v>
      </c>
      <c r="V11" t="e" cm="1">
        <f t="array" ref="V11">INDEX('H2'!$I$1:$I$101840,MATCH(1,(H11='H2'!$B$1:$B$101840)*(2030='H2'!$E$1:$E$101840)*("ref"='H2'!$D$1:$D$101840),0))</f>
        <v>#N/A</v>
      </c>
      <c r="W11" t="e" cm="1">
        <f t="array" ref="W11">INDEX('H2'!$H$1:$H$101840,MATCH(1,(B11='H2'!$B$1:$B$101840)*(2030='H2'!$E$1:$E$101840)*("ref"='H2'!$D$1:$D$101840),0))</f>
        <v>#N/A</v>
      </c>
      <c r="X11" t="e" cm="1">
        <f t="array" ref="X11">INDEX('H2'!$H$1:$H$101840,MATCH(1,(C11='H2'!$B$1:$B$101840)*(2030='H2'!$E$1:$E$101840)*("ref"='H2'!$D$1:$D$101840),0))</f>
        <v>#N/A</v>
      </c>
      <c r="Y11" t="e" cm="1">
        <f t="array" ref="Y11">INDEX('H2'!$H$1:$H$101840,MATCH(1,(D11='H2'!$B$1:$B$101840)*(2030='H2'!$E$1:$E$101840)*("ref"='H2'!$D$1:$D$101840),0))</f>
        <v>#N/A</v>
      </c>
      <c r="Z11" t="e" cm="1">
        <f t="array" ref="Z11">INDEX('H2'!$H$1:$H$101840,MATCH(1,(E11='H2'!$B$1:$B$101840)*(2030='H2'!$E$1:$E$101840)*("ref"='H2'!$D$1:$D$101840),0))</f>
        <v>#N/A</v>
      </c>
      <c r="AA11" t="e" cm="1">
        <f t="array" ref="AA11">INDEX('H2'!$H$1:$H$101840,MATCH(1,(F11='H2'!$B$1:$B$101840)*(2030='H2'!$E$1:$E$101840)*("ref"='H2'!$D$1:$D$101840),0))</f>
        <v>#N/A</v>
      </c>
      <c r="AB11" t="e" cm="1">
        <f t="array" ref="AB11">INDEX('H2'!$H$1:$H$101840,MATCH(1,(G11='H2'!$B$1:$B$101840)*(2030='H2'!$E$1:$E$101840)*("ref"='H2'!$D$1:$D$101840),0))</f>
        <v>#N/A</v>
      </c>
      <c r="AC11" t="e" cm="1">
        <f t="array" ref="AC11">INDEX('H2'!$H$1:$H$101840,MATCH(1,(H11='H2'!$B$1:$B$101840)*(2030='H2'!$E$1:$E$101840)*("ref"='H2'!$D$1:$D$101840),0))</f>
        <v>#N/A</v>
      </c>
    </row>
    <row r="12" spans="1:29" x14ac:dyDescent="0.25">
      <c r="A12">
        <v>11</v>
      </c>
      <c r="B12">
        <v>21</v>
      </c>
      <c r="C12">
        <v>51</v>
      </c>
      <c r="D12">
        <v>81</v>
      </c>
      <c r="E12">
        <v>111</v>
      </c>
      <c r="F12">
        <v>141</v>
      </c>
      <c r="G12">
        <v>171</v>
      </c>
      <c r="H12">
        <v>201</v>
      </c>
      <c r="I12">
        <v>231</v>
      </c>
      <c r="J12">
        <v>261</v>
      </c>
      <c r="P12" t="e" cm="1">
        <f t="array" ref="P12">INDEX('H2'!$I$1:$I$101840,MATCH(1,(B12='H2'!$B$1:$B$101840)*(2030='H2'!$E$1:$E$101840)*("ref"='H2'!$D$1:$D$101840),0))</f>
        <v>#N/A</v>
      </c>
      <c r="Q12" t="e" cm="1">
        <f t="array" ref="Q12">INDEX('H2'!$I$1:$I$101840,MATCH(1,(C12='H2'!$B$1:$B$101840)*(2030='H2'!$E$1:$E$101840)*("ref"='H2'!$D$1:$D$101840),0))</f>
        <v>#N/A</v>
      </c>
      <c r="R12" t="e" cm="1">
        <f t="array" ref="R12">INDEX('H2'!$I$1:$I$101840,MATCH(1,(D12='H2'!$B$1:$B$101840)*(2030='H2'!$E$1:$E$101840)*("ref"='H2'!$D$1:$D$101840),0))</f>
        <v>#N/A</v>
      </c>
      <c r="S12" t="e" cm="1">
        <f t="array" ref="S12">INDEX('H2'!$I$1:$I$101840,MATCH(1,(E12='H2'!$B$1:$B$101840)*(2030='H2'!$E$1:$E$101840)*("ref"='H2'!$D$1:$D$101840),0))</f>
        <v>#N/A</v>
      </c>
      <c r="T12" t="e" cm="1">
        <f t="array" ref="T12">INDEX('H2'!$I$1:$I$101840,MATCH(1,(F12='H2'!$B$1:$B$101840)*(2030='H2'!$E$1:$E$101840)*("ref"='H2'!$D$1:$D$101840),0))</f>
        <v>#N/A</v>
      </c>
      <c r="U12" t="e" cm="1">
        <f t="array" ref="U12">INDEX('H2'!$I$1:$I$101840,MATCH(1,(G12='H2'!$B$1:$B$101840)*(2030='H2'!$E$1:$E$101840)*("ref"='H2'!$D$1:$D$101840),0))</f>
        <v>#N/A</v>
      </c>
      <c r="V12" t="e" cm="1">
        <f t="array" ref="V12">INDEX('H2'!$I$1:$I$101840,MATCH(1,(H12='H2'!$B$1:$B$101840)*(2030='H2'!$E$1:$E$101840)*("ref"='H2'!$D$1:$D$101840),0))</f>
        <v>#N/A</v>
      </c>
      <c r="W12" t="e" cm="1">
        <f t="array" ref="W12">INDEX('H2'!$H$1:$H$101840,MATCH(1,(B12='H2'!$B$1:$B$101840)*(2030='H2'!$E$1:$E$101840)*("ref"='H2'!$D$1:$D$101840),0))</f>
        <v>#N/A</v>
      </c>
      <c r="X12" t="e" cm="1">
        <f t="array" ref="X12">INDEX('H2'!$H$1:$H$101840,MATCH(1,(C12='H2'!$B$1:$B$101840)*(2030='H2'!$E$1:$E$101840)*("ref"='H2'!$D$1:$D$101840),0))</f>
        <v>#N/A</v>
      </c>
      <c r="Y12" t="e" cm="1">
        <f t="array" ref="Y12">INDEX('H2'!$H$1:$H$101840,MATCH(1,(D12='H2'!$B$1:$B$101840)*(2030='H2'!$E$1:$E$101840)*("ref"='H2'!$D$1:$D$101840),0))</f>
        <v>#N/A</v>
      </c>
      <c r="Z12" t="e" cm="1">
        <f t="array" ref="Z12">INDEX('H2'!$H$1:$H$101840,MATCH(1,(E12='H2'!$B$1:$B$101840)*(2030='H2'!$E$1:$E$101840)*("ref"='H2'!$D$1:$D$101840),0))</f>
        <v>#N/A</v>
      </c>
      <c r="AA12" t="e" cm="1">
        <f t="array" ref="AA12">INDEX('H2'!$H$1:$H$101840,MATCH(1,(F12='H2'!$B$1:$B$101840)*(2030='H2'!$E$1:$E$101840)*("ref"='H2'!$D$1:$D$101840),0))</f>
        <v>#N/A</v>
      </c>
      <c r="AB12" t="e" cm="1">
        <f t="array" ref="AB12">INDEX('H2'!$H$1:$H$101840,MATCH(1,(G12='H2'!$B$1:$B$101840)*(2030='H2'!$E$1:$E$101840)*("ref"='H2'!$D$1:$D$101840),0))</f>
        <v>#N/A</v>
      </c>
      <c r="AC12" t="e" cm="1">
        <f t="array" ref="AC12">INDEX('H2'!$H$1:$H$101840,MATCH(1,(H12='H2'!$B$1:$B$101840)*(2030='H2'!$E$1:$E$101840)*("ref"='H2'!$D$1:$D$101840),0))</f>
        <v>#N/A</v>
      </c>
    </row>
    <row r="13" spans="1:29" x14ac:dyDescent="0.25">
      <c r="A13">
        <v>12</v>
      </c>
      <c r="B13">
        <v>22</v>
      </c>
      <c r="C13">
        <v>52</v>
      </c>
      <c r="D13">
        <v>82</v>
      </c>
      <c r="E13">
        <v>112</v>
      </c>
      <c r="F13">
        <v>142</v>
      </c>
      <c r="G13">
        <v>172</v>
      </c>
      <c r="H13">
        <v>202</v>
      </c>
      <c r="I13">
        <v>232</v>
      </c>
      <c r="J13">
        <v>262</v>
      </c>
      <c r="P13" t="e" cm="1">
        <f t="array" ref="P13">INDEX('H2'!$I$1:$I$101840,MATCH(1,(B13='H2'!$B$1:$B$101840)*(2030='H2'!$E$1:$E$101840)*("ref"='H2'!$D$1:$D$101840),0))</f>
        <v>#N/A</v>
      </c>
      <c r="Q13" t="e" cm="1">
        <f t="array" ref="Q13">INDEX('H2'!$I$1:$I$101840,MATCH(1,(C13='H2'!$B$1:$B$101840)*(2030='H2'!$E$1:$E$101840)*("ref"='H2'!$D$1:$D$101840),0))</f>
        <v>#N/A</v>
      </c>
      <c r="R13" t="e" cm="1">
        <f t="array" ref="R13">INDEX('H2'!$I$1:$I$101840,MATCH(1,(D13='H2'!$B$1:$B$101840)*(2030='H2'!$E$1:$E$101840)*("ref"='H2'!$D$1:$D$101840),0))</f>
        <v>#N/A</v>
      </c>
      <c r="S13" t="e" cm="1">
        <f t="array" ref="S13">INDEX('H2'!$I$1:$I$101840,MATCH(1,(E13='H2'!$B$1:$B$101840)*(2030='H2'!$E$1:$E$101840)*("ref"='H2'!$D$1:$D$101840),0))</f>
        <v>#N/A</v>
      </c>
      <c r="T13" t="e" cm="1">
        <f t="array" ref="T13">INDEX('H2'!$I$1:$I$101840,MATCH(1,(F13='H2'!$B$1:$B$101840)*(2030='H2'!$E$1:$E$101840)*("ref"='H2'!$D$1:$D$101840),0))</f>
        <v>#N/A</v>
      </c>
      <c r="U13" t="e" cm="1">
        <f t="array" ref="U13">INDEX('H2'!$I$1:$I$101840,MATCH(1,(G13='H2'!$B$1:$B$101840)*(2030='H2'!$E$1:$E$101840)*("ref"='H2'!$D$1:$D$101840),0))</f>
        <v>#N/A</v>
      </c>
      <c r="V13" t="e" cm="1">
        <f t="array" ref="V13">INDEX('H2'!$I$1:$I$101840,MATCH(1,(H13='H2'!$B$1:$B$101840)*(2030='H2'!$E$1:$E$101840)*("ref"='H2'!$D$1:$D$101840),0))</f>
        <v>#N/A</v>
      </c>
      <c r="W13" t="e" cm="1">
        <f t="array" ref="W13">INDEX('H2'!$H$1:$H$101840,MATCH(1,(B13='H2'!$B$1:$B$101840)*(2030='H2'!$E$1:$E$101840)*("ref"='H2'!$D$1:$D$101840),0))</f>
        <v>#N/A</v>
      </c>
      <c r="X13" t="e" cm="1">
        <f t="array" ref="X13">INDEX('H2'!$H$1:$H$101840,MATCH(1,(C13='H2'!$B$1:$B$101840)*(2030='H2'!$E$1:$E$101840)*("ref"='H2'!$D$1:$D$101840),0))</f>
        <v>#N/A</v>
      </c>
      <c r="Y13" t="e" cm="1">
        <f t="array" ref="Y13">INDEX('H2'!$H$1:$H$101840,MATCH(1,(D13='H2'!$B$1:$B$101840)*(2030='H2'!$E$1:$E$101840)*("ref"='H2'!$D$1:$D$101840),0))</f>
        <v>#N/A</v>
      </c>
      <c r="Z13" t="e" cm="1">
        <f t="array" ref="Z13">INDEX('H2'!$H$1:$H$101840,MATCH(1,(E13='H2'!$B$1:$B$101840)*(2030='H2'!$E$1:$E$101840)*("ref"='H2'!$D$1:$D$101840),0))</f>
        <v>#N/A</v>
      </c>
      <c r="AA13" t="e" cm="1">
        <f t="array" ref="AA13">INDEX('H2'!$H$1:$H$101840,MATCH(1,(F13='H2'!$B$1:$B$101840)*(2030='H2'!$E$1:$E$101840)*("ref"='H2'!$D$1:$D$101840),0))</f>
        <v>#N/A</v>
      </c>
      <c r="AB13" t="e" cm="1">
        <f t="array" ref="AB13">INDEX('H2'!$H$1:$H$101840,MATCH(1,(G13='H2'!$B$1:$B$101840)*(2030='H2'!$E$1:$E$101840)*("ref"='H2'!$D$1:$D$101840),0))</f>
        <v>#N/A</v>
      </c>
      <c r="AC13" t="e" cm="1">
        <f t="array" ref="AC13">INDEX('H2'!$H$1:$H$101840,MATCH(1,(H13='H2'!$B$1:$B$101840)*(2030='H2'!$E$1:$E$101840)*("ref"='H2'!$D$1:$D$101840),0))</f>
        <v>#N/A</v>
      </c>
    </row>
    <row r="14" spans="1:29" x14ac:dyDescent="0.25">
      <c r="A14">
        <v>13</v>
      </c>
      <c r="B14">
        <v>23</v>
      </c>
      <c r="C14">
        <v>53</v>
      </c>
      <c r="D14">
        <v>83</v>
      </c>
      <c r="E14">
        <v>113</v>
      </c>
      <c r="F14">
        <v>143</v>
      </c>
      <c r="G14">
        <v>173</v>
      </c>
      <c r="H14">
        <v>203</v>
      </c>
      <c r="I14">
        <v>233</v>
      </c>
      <c r="J14">
        <v>263</v>
      </c>
      <c r="P14" t="e" cm="1">
        <f t="array" ref="P14">INDEX('H2'!$I$1:$I$101840,MATCH(1,(B14='H2'!$B$1:$B$101840)*(2030='H2'!$E$1:$E$101840)*("ref"='H2'!$D$1:$D$101840),0))</f>
        <v>#N/A</v>
      </c>
      <c r="Q14" t="e" cm="1">
        <f t="array" ref="Q14">INDEX('H2'!$I$1:$I$101840,MATCH(1,(C14='H2'!$B$1:$B$101840)*(2030='H2'!$E$1:$E$101840)*("ref"='H2'!$D$1:$D$101840),0))</f>
        <v>#N/A</v>
      </c>
      <c r="R14" t="e" cm="1">
        <f t="array" ref="R14">INDEX('H2'!$I$1:$I$101840,MATCH(1,(D14='H2'!$B$1:$B$101840)*(2030='H2'!$E$1:$E$101840)*("ref"='H2'!$D$1:$D$101840),0))</f>
        <v>#N/A</v>
      </c>
      <c r="S14" t="e" cm="1">
        <f t="array" ref="S14">INDEX('H2'!$I$1:$I$101840,MATCH(1,(E14='H2'!$B$1:$B$101840)*(2030='H2'!$E$1:$E$101840)*("ref"='H2'!$D$1:$D$101840),0))</f>
        <v>#N/A</v>
      </c>
      <c r="T14" t="e" cm="1">
        <f t="array" ref="T14">INDEX('H2'!$I$1:$I$101840,MATCH(1,(F14='H2'!$B$1:$B$101840)*(2030='H2'!$E$1:$E$101840)*("ref"='H2'!$D$1:$D$101840),0))</f>
        <v>#N/A</v>
      </c>
      <c r="U14" t="e" cm="1">
        <f t="array" ref="U14">INDEX('H2'!$I$1:$I$101840,MATCH(1,(G14='H2'!$B$1:$B$101840)*(2030='H2'!$E$1:$E$101840)*("ref"='H2'!$D$1:$D$101840),0))</f>
        <v>#N/A</v>
      </c>
      <c r="V14" t="e" cm="1">
        <f t="array" ref="V14">INDEX('H2'!$I$1:$I$101840,MATCH(1,(H14='H2'!$B$1:$B$101840)*(2030='H2'!$E$1:$E$101840)*("ref"='H2'!$D$1:$D$101840),0))</f>
        <v>#N/A</v>
      </c>
      <c r="W14" t="e" cm="1">
        <f t="array" ref="W14">INDEX('H2'!$H$1:$H$101840,MATCH(1,(B14='H2'!$B$1:$B$101840)*(2030='H2'!$E$1:$E$101840)*("ref"='H2'!$D$1:$D$101840),0))</f>
        <v>#N/A</v>
      </c>
      <c r="X14" t="e" cm="1">
        <f t="array" ref="X14">INDEX('H2'!$H$1:$H$101840,MATCH(1,(C14='H2'!$B$1:$B$101840)*(2030='H2'!$E$1:$E$101840)*("ref"='H2'!$D$1:$D$101840),0))</f>
        <v>#N/A</v>
      </c>
      <c r="Y14" t="e" cm="1">
        <f t="array" ref="Y14">INDEX('H2'!$H$1:$H$101840,MATCH(1,(D14='H2'!$B$1:$B$101840)*(2030='H2'!$E$1:$E$101840)*("ref"='H2'!$D$1:$D$101840),0))</f>
        <v>#N/A</v>
      </c>
      <c r="Z14" t="e" cm="1">
        <f t="array" ref="Z14">INDEX('H2'!$H$1:$H$101840,MATCH(1,(E14='H2'!$B$1:$B$101840)*(2030='H2'!$E$1:$E$101840)*("ref"='H2'!$D$1:$D$101840),0))</f>
        <v>#N/A</v>
      </c>
      <c r="AA14" t="e" cm="1">
        <f t="array" ref="AA14">INDEX('H2'!$H$1:$H$101840,MATCH(1,(F14='H2'!$B$1:$B$101840)*(2030='H2'!$E$1:$E$101840)*("ref"='H2'!$D$1:$D$101840),0))</f>
        <v>#N/A</v>
      </c>
      <c r="AB14" t="e" cm="1">
        <f t="array" ref="AB14">INDEX('H2'!$H$1:$H$101840,MATCH(1,(G14='H2'!$B$1:$B$101840)*(2030='H2'!$E$1:$E$101840)*("ref"='H2'!$D$1:$D$101840),0))</f>
        <v>#N/A</v>
      </c>
      <c r="AC14" t="e" cm="1">
        <f t="array" ref="AC14">INDEX('H2'!$H$1:$H$101840,MATCH(1,(H14='H2'!$B$1:$B$101840)*(2030='H2'!$E$1:$E$101840)*("ref"='H2'!$D$1:$D$101840),0))</f>
        <v>#N/A</v>
      </c>
    </row>
    <row r="15" spans="1:29" x14ac:dyDescent="0.25">
      <c r="A15">
        <v>14</v>
      </c>
      <c r="B15">
        <v>24</v>
      </c>
      <c r="C15">
        <v>54</v>
      </c>
      <c r="D15">
        <v>84</v>
      </c>
      <c r="E15">
        <v>114</v>
      </c>
      <c r="F15">
        <v>144</v>
      </c>
      <c r="G15">
        <v>174</v>
      </c>
      <c r="H15">
        <v>204</v>
      </c>
      <c r="I15">
        <v>234</v>
      </c>
      <c r="J15">
        <v>264</v>
      </c>
      <c r="P15" t="e" cm="1">
        <f t="array" ref="P15">INDEX('H2'!$I$1:$I$101840,MATCH(1,(B15='H2'!$B$1:$B$101840)*(2030='H2'!$E$1:$E$101840)*("ref"='H2'!$D$1:$D$101840),0))</f>
        <v>#N/A</v>
      </c>
      <c r="Q15" t="e" cm="1">
        <f t="array" ref="Q15">INDEX('H2'!$I$1:$I$101840,MATCH(1,(C15='H2'!$B$1:$B$101840)*(2030='H2'!$E$1:$E$101840)*("ref"='H2'!$D$1:$D$101840),0))</f>
        <v>#N/A</v>
      </c>
      <c r="R15" t="e" cm="1">
        <f t="array" ref="R15">INDEX('H2'!$I$1:$I$101840,MATCH(1,(D15='H2'!$B$1:$B$101840)*(2030='H2'!$E$1:$E$101840)*("ref"='H2'!$D$1:$D$101840),0))</f>
        <v>#N/A</v>
      </c>
      <c r="S15" t="e" cm="1">
        <f t="array" ref="S15">INDEX('H2'!$I$1:$I$101840,MATCH(1,(E15='H2'!$B$1:$B$101840)*(2030='H2'!$E$1:$E$101840)*("ref"='H2'!$D$1:$D$101840),0))</f>
        <v>#N/A</v>
      </c>
      <c r="T15" t="e" cm="1">
        <f t="array" ref="T15">INDEX('H2'!$I$1:$I$101840,MATCH(1,(F15='H2'!$B$1:$B$101840)*(2030='H2'!$E$1:$E$101840)*("ref"='H2'!$D$1:$D$101840),0))</f>
        <v>#N/A</v>
      </c>
      <c r="U15" t="e" cm="1">
        <f t="array" ref="U15">INDEX('H2'!$I$1:$I$101840,MATCH(1,(G15='H2'!$B$1:$B$101840)*(2030='H2'!$E$1:$E$101840)*("ref"='H2'!$D$1:$D$101840),0))</f>
        <v>#N/A</v>
      </c>
      <c r="V15" t="e" cm="1">
        <f t="array" ref="V15">INDEX('H2'!$I$1:$I$101840,MATCH(1,(H15='H2'!$B$1:$B$101840)*(2030='H2'!$E$1:$E$101840)*("ref"='H2'!$D$1:$D$101840),0))</f>
        <v>#N/A</v>
      </c>
      <c r="W15" t="e" cm="1">
        <f t="array" ref="W15">INDEX('H2'!$H$1:$H$101840,MATCH(1,(B15='H2'!$B$1:$B$101840)*(2030='H2'!$E$1:$E$101840)*("ref"='H2'!$D$1:$D$101840),0))</f>
        <v>#N/A</v>
      </c>
      <c r="X15" t="e" cm="1">
        <f t="array" ref="X15">INDEX('H2'!$H$1:$H$101840,MATCH(1,(C15='H2'!$B$1:$B$101840)*(2030='H2'!$E$1:$E$101840)*("ref"='H2'!$D$1:$D$101840),0))</f>
        <v>#N/A</v>
      </c>
      <c r="Y15" t="e" cm="1">
        <f t="array" ref="Y15">INDEX('H2'!$H$1:$H$101840,MATCH(1,(D15='H2'!$B$1:$B$101840)*(2030='H2'!$E$1:$E$101840)*("ref"='H2'!$D$1:$D$101840),0))</f>
        <v>#N/A</v>
      </c>
      <c r="Z15" t="e" cm="1">
        <f t="array" ref="Z15">INDEX('H2'!$H$1:$H$101840,MATCH(1,(E15='H2'!$B$1:$B$101840)*(2030='H2'!$E$1:$E$101840)*("ref"='H2'!$D$1:$D$101840),0))</f>
        <v>#N/A</v>
      </c>
      <c r="AA15" t="e" cm="1">
        <f t="array" ref="AA15">INDEX('H2'!$H$1:$H$101840,MATCH(1,(F15='H2'!$B$1:$B$101840)*(2030='H2'!$E$1:$E$101840)*("ref"='H2'!$D$1:$D$101840),0))</f>
        <v>#N/A</v>
      </c>
      <c r="AB15" t="e" cm="1">
        <f t="array" ref="AB15">INDEX('H2'!$H$1:$H$101840,MATCH(1,(G15='H2'!$B$1:$B$101840)*(2030='H2'!$E$1:$E$101840)*("ref"='H2'!$D$1:$D$101840),0))</f>
        <v>#N/A</v>
      </c>
      <c r="AC15" t="e" cm="1">
        <f t="array" ref="AC15">INDEX('H2'!$H$1:$H$101840,MATCH(1,(H15='H2'!$B$1:$B$101840)*(2030='H2'!$E$1:$E$101840)*("ref"='H2'!$D$1:$D$101840),0))</f>
        <v>#N/A</v>
      </c>
    </row>
    <row r="16" spans="1:29" x14ac:dyDescent="0.25">
      <c r="A16">
        <v>15</v>
      </c>
      <c r="B16">
        <v>25</v>
      </c>
      <c r="C16">
        <v>55</v>
      </c>
      <c r="D16">
        <v>85</v>
      </c>
      <c r="E16">
        <v>115</v>
      </c>
      <c r="F16">
        <v>145</v>
      </c>
      <c r="G16">
        <v>175</v>
      </c>
      <c r="H16">
        <v>205</v>
      </c>
      <c r="I16">
        <v>235</v>
      </c>
      <c r="J16">
        <v>265</v>
      </c>
      <c r="P16" t="e" cm="1">
        <f t="array" ref="P16">INDEX('H2'!$I$1:$I$101840,MATCH(1,(B16='H2'!$B$1:$B$101840)*(2030='H2'!$E$1:$E$101840)*("ref"='H2'!$D$1:$D$101840),0))</f>
        <v>#N/A</v>
      </c>
      <c r="Q16" t="e" cm="1">
        <f t="array" ref="Q16">INDEX('H2'!$I$1:$I$101840,MATCH(1,(C16='H2'!$B$1:$B$101840)*(2030='H2'!$E$1:$E$101840)*("ref"='H2'!$D$1:$D$101840),0))</f>
        <v>#N/A</v>
      </c>
      <c r="R16" t="e" cm="1">
        <f t="array" ref="R16">INDEX('H2'!$I$1:$I$101840,MATCH(1,(D16='H2'!$B$1:$B$101840)*(2030='H2'!$E$1:$E$101840)*("ref"='H2'!$D$1:$D$101840),0))</f>
        <v>#N/A</v>
      </c>
      <c r="S16" t="e" cm="1">
        <f t="array" ref="S16">INDEX('H2'!$I$1:$I$101840,MATCH(1,(E16='H2'!$B$1:$B$101840)*(2030='H2'!$E$1:$E$101840)*("ref"='H2'!$D$1:$D$101840),0))</f>
        <v>#N/A</v>
      </c>
      <c r="T16" t="e" cm="1">
        <f t="array" ref="T16">INDEX('H2'!$I$1:$I$101840,MATCH(1,(F16='H2'!$B$1:$B$101840)*(2030='H2'!$E$1:$E$101840)*("ref"='H2'!$D$1:$D$101840),0))</f>
        <v>#N/A</v>
      </c>
      <c r="U16" t="e" cm="1">
        <f t="array" ref="U16">INDEX('H2'!$I$1:$I$101840,MATCH(1,(G16='H2'!$B$1:$B$101840)*(2030='H2'!$E$1:$E$101840)*("ref"='H2'!$D$1:$D$101840),0))</f>
        <v>#N/A</v>
      </c>
      <c r="V16" t="e" cm="1">
        <f t="array" ref="V16">INDEX('H2'!$I$1:$I$101840,MATCH(1,(H16='H2'!$B$1:$B$101840)*(2030='H2'!$E$1:$E$101840)*("ref"='H2'!$D$1:$D$101840),0))</f>
        <v>#N/A</v>
      </c>
      <c r="W16" t="e" cm="1">
        <f t="array" ref="W16">INDEX('H2'!$H$1:$H$101840,MATCH(1,(B16='H2'!$B$1:$B$101840)*(2030='H2'!$E$1:$E$101840)*("ref"='H2'!$D$1:$D$101840),0))</f>
        <v>#N/A</v>
      </c>
      <c r="X16" t="e" cm="1">
        <f t="array" ref="X16">INDEX('H2'!$H$1:$H$101840,MATCH(1,(C16='H2'!$B$1:$B$101840)*(2030='H2'!$E$1:$E$101840)*("ref"='H2'!$D$1:$D$101840),0))</f>
        <v>#N/A</v>
      </c>
      <c r="Y16" t="e" cm="1">
        <f t="array" ref="Y16">INDEX('H2'!$H$1:$H$101840,MATCH(1,(D16='H2'!$B$1:$B$101840)*(2030='H2'!$E$1:$E$101840)*("ref"='H2'!$D$1:$D$101840),0))</f>
        <v>#N/A</v>
      </c>
      <c r="Z16" t="e" cm="1">
        <f t="array" ref="Z16">INDEX('H2'!$H$1:$H$101840,MATCH(1,(E16='H2'!$B$1:$B$101840)*(2030='H2'!$E$1:$E$101840)*("ref"='H2'!$D$1:$D$101840),0))</f>
        <v>#N/A</v>
      </c>
      <c r="AA16" t="e" cm="1">
        <f t="array" ref="AA16">INDEX('H2'!$H$1:$H$101840,MATCH(1,(F16='H2'!$B$1:$B$101840)*(2030='H2'!$E$1:$E$101840)*("ref"='H2'!$D$1:$D$101840),0))</f>
        <v>#N/A</v>
      </c>
      <c r="AB16" t="e" cm="1">
        <f t="array" ref="AB16">INDEX('H2'!$H$1:$H$101840,MATCH(1,(G16='H2'!$B$1:$B$101840)*(2030='H2'!$E$1:$E$101840)*("ref"='H2'!$D$1:$D$101840),0))</f>
        <v>#N/A</v>
      </c>
      <c r="AC16" t="e" cm="1">
        <f t="array" ref="AC16">INDEX('H2'!$H$1:$H$101840,MATCH(1,(H16='H2'!$B$1:$B$101840)*(2030='H2'!$E$1:$E$101840)*("ref"='H2'!$D$1:$D$101840),0))</f>
        <v>#N/A</v>
      </c>
    </row>
    <row r="17" spans="1:29" x14ac:dyDescent="0.25">
      <c r="A17">
        <v>16</v>
      </c>
      <c r="B17">
        <v>26</v>
      </c>
      <c r="C17">
        <v>56</v>
      </c>
      <c r="D17">
        <v>86</v>
      </c>
      <c r="E17">
        <v>116</v>
      </c>
      <c r="F17">
        <v>146</v>
      </c>
      <c r="G17">
        <v>176</v>
      </c>
      <c r="H17">
        <v>206</v>
      </c>
      <c r="I17">
        <v>236</v>
      </c>
      <c r="J17">
        <v>266</v>
      </c>
      <c r="P17" t="e" cm="1">
        <f t="array" ref="P17">INDEX('H2'!$I$1:$I$101840,MATCH(1,(B17='H2'!$B$1:$B$101840)*(2030='H2'!$E$1:$E$101840)*("ref"='H2'!$D$1:$D$101840),0))</f>
        <v>#N/A</v>
      </c>
      <c r="Q17" t="e" cm="1">
        <f t="array" ref="Q17">INDEX('H2'!$I$1:$I$101840,MATCH(1,(C17='H2'!$B$1:$B$101840)*(2030='H2'!$E$1:$E$101840)*("ref"='H2'!$D$1:$D$101840),0))</f>
        <v>#N/A</v>
      </c>
      <c r="R17" t="e" cm="1">
        <f t="array" ref="R17">INDEX('H2'!$I$1:$I$101840,MATCH(1,(D17='H2'!$B$1:$B$101840)*(2030='H2'!$E$1:$E$101840)*("ref"='H2'!$D$1:$D$101840),0))</f>
        <v>#N/A</v>
      </c>
      <c r="S17" t="e" cm="1">
        <f t="array" ref="S17">INDEX('H2'!$I$1:$I$101840,MATCH(1,(E17='H2'!$B$1:$B$101840)*(2030='H2'!$E$1:$E$101840)*("ref"='H2'!$D$1:$D$101840),0))</f>
        <v>#N/A</v>
      </c>
      <c r="T17" t="e" cm="1">
        <f t="array" ref="T17">INDEX('H2'!$I$1:$I$101840,MATCH(1,(F17='H2'!$B$1:$B$101840)*(2030='H2'!$E$1:$E$101840)*("ref"='H2'!$D$1:$D$101840),0))</f>
        <v>#N/A</v>
      </c>
      <c r="U17" t="e" cm="1">
        <f t="array" ref="U17">INDEX('H2'!$I$1:$I$101840,MATCH(1,(G17='H2'!$B$1:$B$101840)*(2030='H2'!$E$1:$E$101840)*("ref"='H2'!$D$1:$D$101840),0))</f>
        <v>#N/A</v>
      </c>
      <c r="V17" t="e" cm="1">
        <f t="array" ref="V17">INDEX('H2'!$I$1:$I$101840,MATCH(1,(H17='H2'!$B$1:$B$101840)*(2030='H2'!$E$1:$E$101840)*("ref"='H2'!$D$1:$D$101840),0))</f>
        <v>#N/A</v>
      </c>
      <c r="W17" t="e" cm="1">
        <f t="array" ref="W17">INDEX('H2'!$H$1:$H$101840,MATCH(1,(B17='H2'!$B$1:$B$101840)*(2030='H2'!$E$1:$E$101840)*("ref"='H2'!$D$1:$D$101840),0))</f>
        <v>#N/A</v>
      </c>
      <c r="X17" t="e" cm="1">
        <f t="array" ref="X17">INDEX('H2'!$H$1:$H$101840,MATCH(1,(C17='H2'!$B$1:$B$101840)*(2030='H2'!$E$1:$E$101840)*("ref"='H2'!$D$1:$D$101840),0))</f>
        <v>#N/A</v>
      </c>
      <c r="Y17" t="e" cm="1">
        <f t="array" ref="Y17">INDEX('H2'!$H$1:$H$101840,MATCH(1,(D17='H2'!$B$1:$B$101840)*(2030='H2'!$E$1:$E$101840)*("ref"='H2'!$D$1:$D$101840),0))</f>
        <v>#N/A</v>
      </c>
      <c r="Z17" t="e" cm="1">
        <f t="array" ref="Z17">INDEX('H2'!$H$1:$H$101840,MATCH(1,(E17='H2'!$B$1:$B$101840)*(2030='H2'!$E$1:$E$101840)*("ref"='H2'!$D$1:$D$101840),0))</f>
        <v>#N/A</v>
      </c>
      <c r="AA17" t="e" cm="1">
        <f t="array" ref="AA17">INDEX('H2'!$H$1:$H$101840,MATCH(1,(F17='H2'!$B$1:$B$101840)*(2030='H2'!$E$1:$E$101840)*("ref"='H2'!$D$1:$D$101840),0))</f>
        <v>#N/A</v>
      </c>
      <c r="AB17" t="e" cm="1">
        <f t="array" ref="AB17">INDEX('H2'!$H$1:$H$101840,MATCH(1,(G17='H2'!$B$1:$B$101840)*(2030='H2'!$E$1:$E$101840)*("ref"='H2'!$D$1:$D$101840),0))</f>
        <v>#N/A</v>
      </c>
      <c r="AC17" t="e" cm="1">
        <f t="array" ref="AC17">INDEX('H2'!$H$1:$H$101840,MATCH(1,(H17='H2'!$B$1:$B$101840)*(2030='H2'!$E$1:$E$101840)*("ref"='H2'!$D$1:$D$101840),0))</f>
        <v>#N/A</v>
      </c>
    </row>
    <row r="18" spans="1:29" x14ac:dyDescent="0.25">
      <c r="A18">
        <v>17</v>
      </c>
      <c r="B18">
        <v>27</v>
      </c>
      <c r="C18">
        <v>57</v>
      </c>
      <c r="D18">
        <v>87</v>
      </c>
      <c r="E18">
        <v>117</v>
      </c>
      <c r="F18">
        <v>147</v>
      </c>
      <c r="G18">
        <v>177</v>
      </c>
      <c r="H18">
        <v>207</v>
      </c>
      <c r="I18">
        <v>237</v>
      </c>
      <c r="J18">
        <v>267</v>
      </c>
      <c r="P18" t="e" cm="1">
        <f t="array" ref="P18">INDEX('H2'!$I$1:$I$101840,MATCH(1,(B18='H2'!$B$1:$B$101840)*(2030='H2'!$E$1:$E$101840)*("ref"='H2'!$D$1:$D$101840),0))</f>
        <v>#N/A</v>
      </c>
      <c r="Q18" t="e" cm="1">
        <f t="array" ref="Q18">INDEX('H2'!$I$1:$I$101840,MATCH(1,(C18='H2'!$B$1:$B$101840)*(2030='H2'!$E$1:$E$101840)*("ref"='H2'!$D$1:$D$101840),0))</f>
        <v>#N/A</v>
      </c>
      <c r="R18" t="e" cm="1">
        <f t="array" ref="R18">INDEX('H2'!$I$1:$I$101840,MATCH(1,(D18='H2'!$B$1:$B$101840)*(2030='H2'!$E$1:$E$101840)*("ref"='H2'!$D$1:$D$101840),0))</f>
        <v>#N/A</v>
      </c>
      <c r="S18" t="e" cm="1">
        <f t="array" ref="S18">INDEX('H2'!$I$1:$I$101840,MATCH(1,(E18='H2'!$B$1:$B$101840)*(2030='H2'!$E$1:$E$101840)*("ref"='H2'!$D$1:$D$101840),0))</f>
        <v>#N/A</v>
      </c>
      <c r="T18" t="e" cm="1">
        <f t="array" ref="T18">INDEX('H2'!$I$1:$I$101840,MATCH(1,(F18='H2'!$B$1:$B$101840)*(2030='H2'!$E$1:$E$101840)*("ref"='H2'!$D$1:$D$101840),0))</f>
        <v>#N/A</v>
      </c>
      <c r="U18" t="e" cm="1">
        <f t="array" ref="U18">INDEX('H2'!$I$1:$I$101840,MATCH(1,(G18='H2'!$B$1:$B$101840)*(2030='H2'!$E$1:$E$101840)*("ref"='H2'!$D$1:$D$101840),0))</f>
        <v>#N/A</v>
      </c>
      <c r="V18" t="e" cm="1">
        <f t="array" ref="V18">INDEX('H2'!$I$1:$I$101840,MATCH(1,(H18='H2'!$B$1:$B$101840)*(2030='H2'!$E$1:$E$101840)*("ref"='H2'!$D$1:$D$101840),0))</f>
        <v>#N/A</v>
      </c>
      <c r="W18" t="e" cm="1">
        <f t="array" ref="W18">INDEX('H2'!$H$1:$H$101840,MATCH(1,(B18='H2'!$B$1:$B$101840)*(2030='H2'!$E$1:$E$101840)*("ref"='H2'!$D$1:$D$101840),0))</f>
        <v>#N/A</v>
      </c>
      <c r="X18" t="e" cm="1">
        <f t="array" ref="X18">INDEX('H2'!$H$1:$H$101840,MATCH(1,(C18='H2'!$B$1:$B$101840)*(2030='H2'!$E$1:$E$101840)*("ref"='H2'!$D$1:$D$101840),0))</f>
        <v>#N/A</v>
      </c>
      <c r="Y18" t="e" cm="1">
        <f t="array" ref="Y18">INDEX('H2'!$H$1:$H$101840,MATCH(1,(D18='H2'!$B$1:$B$101840)*(2030='H2'!$E$1:$E$101840)*("ref"='H2'!$D$1:$D$101840),0))</f>
        <v>#N/A</v>
      </c>
      <c r="Z18" t="e" cm="1">
        <f t="array" ref="Z18">INDEX('H2'!$H$1:$H$101840,MATCH(1,(E18='H2'!$B$1:$B$101840)*(2030='H2'!$E$1:$E$101840)*("ref"='H2'!$D$1:$D$101840),0))</f>
        <v>#N/A</v>
      </c>
      <c r="AA18" t="e" cm="1">
        <f t="array" ref="AA18">INDEX('H2'!$H$1:$H$101840,MATCH(1,(F18='H2'!$B$1:$B$101840)*(2030='H2'!$E$1:$E$101840)*("ref"='H2'!$D$1:$D$101840),0))</f>
        <v>#N/A</v>
      </c>
      <c r="AB18" t="e" cm="1">
        <f t="array" ref="AB18">INDEX('H2'!$H$1:$H$101840,MATCH(1,(G18='H2'!$B$1:$B$101840)*(2030='H2'!$E$1:$E$101840)*("ref"='H2'!$D$1:$D$101840),0))</f>
        <v>#N/A</v>
      </c>
      <c r="AC18" t="e" cm="1">
        <f t="array" ref="AC18">INDEX('H2'!$H$1:$H$101840,MATCH(1,(H18='H2'!$B$1:$B$101840)*(2030='H2'!$E$1:$E$101840)*("ref"='H2'!$D$1:$D$101840),0))</f>
        <v>#N/A</v>
      </c>
    </row>
    <row r="19" spans="1:29" x14ac:dyDescent="0.25">
      <c r="A19">
        <v>18</v>
      </c>
      <c r="B19">
        <v>28</v>
      </c>
      <c r="C19">
        <v>58</v>
      </c>
      <c r="D19">
        <v>88</v>
      </c>
      <c r="E19">
        <v>118</v>
      </c>
      <c r="F19">
        <v>148</v>
      </c>
      <c r="G19">
        <v>178</v>
      </c>
      <c r="H19">
        <v>208</v>
      </c>
      <c r="I19">
        <v>238</v>
      </c>
      <c r="J19">
        <v>268</v>
      </c>
      <c r="P19" t="e" cm="1">
        <f t="array" ref="P19">INDEX('H2'!$I$1:$I$101840,MATCH(1,(B19='H2'!$B$1:$B$101840)*(2030='H2'!$E$1:$E$101840)*("ref"='H2'!$D$1:$D$101840),0))</f>
        <v>#N/A</v>
      </c>
      <c r="Q19" t="e" cm="1">
        <f t="array" ref="Q19">INDEX('H2'!$I$1:$I$101840,MATCH(1,(C19='H2'!$B$1:$B$101840)*(2030='H2'!$E$1:$E$101840)*("ref"='H2'!$D$1:$D$101840),0))</f>
        <v>#N/A</v>
      </c>
      <c r="R19" t="e" cm="1">
        <f t="array" ref="R19">INDEX('H2'!$I$1:$I$101840,MATCH(1,(D19='H2'!$B$1:$B$101840)*(2030='H2'!$E$1:$E$101840)*("ref"='H2'!$D$1:$D$101840),0))</f>
        <v>#N/A</v>
      </c>
      <c r="S19" t="e" cm="1">
        <f t="array" ref="S19">INDEX('H2'!$I$1:$I$101840,MATCH(1,(E19='H2'!$B$1:$B$101840)*(2030='H2'!$E$1:$E$101840)*("ref"='H2'!$D$1:$D$101840),0))</f>
        <v>#N/A</v>
      </c>
      <c r="T19" t="e" cm="1">
        <f t="array" ref="T19">INDEX('H2'!$I$1:$I$101840,MATCH(1,(F19='H2'!$B$1:$B$101840)*(2030='H2'!$E$1:$E$101840)*("ref"='H2'!$D$1:$D$101840),0))</f>
        <v>#N/A</v>
      </c>
      <c r="U19" t="e" cm="1">
        <f t="array" ref="U19">INDEX('H2'!$I$1:$I$101840,MATCH(1,(G19='H2'!$B$1:$B$101840)*(2030='H2'!$E$1:$E$101840)*("ref"='H2'!$D$1:$D$101840),0))</f>
        <v>#N/A</v>
      </c>
      <c r="V19" t="e" cm="1">
        <f t="array" ref="V19">INDEX('H2'!$I$1:$I$101840,MATCH(1,(H19='H2'!$B$1:$B$101840)*(2030='H2'!$E$1:$E$101840)*("ref"='H2'!$D$1:$D$101840),0))</f>
        <v>#N/A</v>
      </c>
      <c r="W19" t="e" cm="1">
        <f t="array" ref="W19">INDEX('H2'!$H$1:$H$101840,MATCH(1,(B19='H2'!$B$1:$B$101840)*(2030='H2'!$E$1:$E$101840)*("ref"='H2'!$D$1:$D$101840),0))</f>
        <v>#N/A</v>
      </c>
      <c r="X19" t="e" cm="1">
        <f t="array" ref="X19">INDEX('H2'!$H$1:$H$101840,MATCH(1,(C19='H2'!$B$1:$B$101840)*(2030='H2'!$E$1:$E$101840)*("ref"='H2'!$D$1:$D$101840),0))</f>
        <v>#N/A</v>
      </c>
      <c r="Y19" t="e" cm="1">
        <f t="array" ref="Y19">INDEX('H2'!$H$1:$H$101840,MATCH(1,(D19='H2'!$B$1:$B$101840)*(2030='H2'!$E$1:$E$101840)*("ref"='H2'!$D$1:$D$101840),0))</f>
        <v>#N/A</v>
      </c>
      <c r="Z19" t="e" cm="1">
        <f t="array" ref="Z19">INDEX('H2'!$H$1:$H$101840,MATCH(1,(E19='H2'!$B$1:$B$101840)*(2030='H2'!$E$1:$E$101840)*("ref"='H2'!$D$1:$D$101840),0))</f>
        <v>#N/A</v>
      </c>
      <c r="AA19" t="e" cm="1">
        <f t="array" ref="AA19">INDEX('H2'!$H$1:$H$101840,MATCH(1,(F19='H2'!$B$1:$B$101840)*(2030='H2'!$E$1:$E$101840)*("ref"='H2'!$D$1:$D$101840),0))</f>
        <v>#N/A</v>
      </c>
      <c r="AB19" t="e" cm="1">
        <f t="array" ref="AB19">INDEX('H2'!$H$1:$H$101840,MATCH(1,(G19='H2'!$B$1:$B$101840)*(2030='H2'!$E$1:$E$101840)*("ref"='H2'!$D$1:$D$101840),0))</f>
        <v>#N/A</v>
      </c>
      <c r="AC19" t="e" cm="1">
        <f t="array" ref="AC19">INDEX('H2'!$H$1:$H$101840,MATCH(1,(H19='H2'!$B$1:$B$101840)*(2030='H2'!$E$1:$E$101840)*("ref"='H2'!$D$1:$D$101840),0))</f>
        <v>#N/A</v>
      </c>
    </row>
    <row r="20" spans="1:29" x14ac:dyDescent="0.25">
      <c r="A20">
        <v>19</v>
      </c>
      <c r="B20">
        <v>29</v>
      </c>
      <c r="C20">
        <v>59</v>
      </c>
      <c r="D20">
        <v>89</v>
      </c>
      <c r="E20">
        <v>119</v>
      </c>
      <c r="F20">
        <v>149</v>
      </c>
      <c r="G20">
        <v>179</v>
      </c>
      <c r="H20">
        <v>209</v>
      </c>
      <c r="I20">
        <v>239</v>
      </c>
      <c r="J20">
        <v>269</v>
      </c>
      <c r="P20" t="e" cm="1">
        <f t="array" ref="P20">INDEX('H2'!$I$1:$I$101840,MATCH(1,(B20='H2'!$B$1:$B$101840)*(2030='H2'!$E$1:$E$101840)*("ref"='H2'!$D$1:$D$101840),0))</f>
        <v>#N/A</v>
      </c>
      <c r="Q20" t="e" cm="1">
        <f t="array" ref="Q20">INDEX('H2'!$I$1:$I$101840,MATCH(1,(C20='H2'!$B$1:$B$101840)*(2030='H2'!$E$1:$E$101840)*("ref"='H2'!$D$1:$D$101840),0))</f>
        <v>#N/A</v>
      </c>
      <c r="R20" t="e" cm="1">
        <f t="array" ref="R20">INDEX('H2'!$I$1:$I$101840,MATCH(1,(D20='H2'!$B$1:$B$101840)*(2030='H2'!$E$1:$E$101840)*("ref"='H2'!$D$1:$D$101840),0))</f>
        <v>#N/A</v>
      </c>
      <c r="S20" t="e" cm="1">
        <f t="array" ref="S20">INDEX('H2'!$I$1:$I$101840,MATCH(1,(E20='H2'!$B$1:$B$101840)*(2030='H2'!$E$1:$E$101840)*("ref"='H2'!$D$1:$D$101840),0))</f>
        <v>#N/A</v>
      </c>
      <c r="T20" t="e" cm="1">
        <f t="array" ref="T20">INDEX('H2'!$I$1:$I$101840,MATCH(1,(F20='H2'!$B$1:$B$101840)*(2030='H2'!$E$1:$E$101840)*("ref"='H2'!$D$1:$D$101840),0))</f>
        <v>#N/A</v>
      </c>
      <c r="U20" t="e" cm="1">
        <f t="array" ref="U20">INDEX('H2'!$I$1:$I$101840,MATCH(1,(G20='H2'!$B$1:$B$101840)*(2030='H2'!$E$1:$E$101840)*("ref"='H2'!$D$1:$D$101840),0))</f>
        <v>#N/A</v>
      </c>
      <c r="V20" t="e" cm="1">
        <f t="array" ref="V20">INDEX('H2'!$I$1:$I$101840,MATCH(1,(H20='H2'!$B$1:$B$101840)*(2030='H2'!$E$1:$E$101840)*("ref"='H2'!$D$1:$D$101840),0))</f>
        <v>#N/A</v>
      </c>
      <c r="W20" t="e" cm="1">
        <f t="array" ref="W20">INDEX('H2'!$H$1:$H$101840,MATCH(1,(B20='H2'!$B$1:$B$101840)*(2030='H2'!$E$1:$E$101840)*("ref"='H2'!$D$1:$D$101840),0))</f>
        <v>#N/A</v>
      </c>
      <c r="X20" t="e" cm="1">
        <f t="array" ref="X20">INDEX('H2'!$H$1:$H$101840,MATCH(1,(C20='H2'!$B$1:$B$101840)*(2030='H2'!$E$1:$E$101840)*("ref"='H2'!$D$1:$D$101840),0))</f>
        <v>#N/A</v>
      </c>
      <c r="Y20" t="e" cm="1">
        <f t="array" ref="Y20">INDEX('H2'!$H$1:$H$101840,MATCH(1,(D20='H2'!$B$1:$B$101840)*(2030='H2'!$E$1:$E$101840)*("ref"='H2'!$D$1:$D$101840),0))</f>
        <v>#N/A</v>
      </c>
      <c r="Z20" t="e" cm="1">
        <f t="array" ref="Z20">INDEX('H2'!$H$1:$H$101840,MATCH(1,(E20='H2'!$B$1:$B$101840)*(2030='H2'!$E$1:$E$101840)*("ref"='H2'!$D$1:$D$101840),0))</f>
        <v>#N/A</v>
      </c>
      <c r="AA20" t="e" cm="1">
        <f t="array" ref="AA20">INDEX('H2'!$H$1:$H$101840,MATCH(1,(F20='H2'!$B$1:$B$101840)*(2030='H2'!$E$1:$E$101840)*("ref"='H2'!$D$1:$D$101840),0))</f>
        <v>#N/A</v>
      </c>
      <c r="AB20" t="e" cm="1">
        <f t="array" ref="AB20">INDEX('H2'!$H$1:$H$101840,MATCH(1,(G20='H2'!$B$1:$B$101840)*(2030='H2'!$E$1:$E$101840)*("ref"='H2'!$D$1:$D$101840),0))</f>
        <v>#N/A</v>
      </c>
      <c r="AC20" t="e" cm="1">
        <f t="array" ref="AC20">INDEX('H2'!$H$1:$H$101840,MATCH(1,(H20='H2'!$B$1:$B$101840)*(2030='H2'!$E$1:$E$101840)*("ref"='H2'!$D$1:$D$101840),0))</f>
        <v>#N/A</v>
      </c>
    </row>
    <row r="21" spans="1:29" x14ac:dyDescent="0.25">
      <c r="A21">
        <v>20</v>
      </c>
      <c r="B21">
        <v>30</v>
      </c>
      <c r="C21">
        <v>60</v>
      </c>
      <c r="D21">
        <v>90</v>
      </c>
      <c r="E21">
        <v>120</v>
      </c>
      <c r="F21">
        <v>150</v>
      </c>
      <c r="G21">
        <v>180</v>
      </c>
      <c r="H21">
        <v>210</v>
      </c>
      <c r="I21">
        <v>240</v>
      </c>
      <c r="J21">
        <v>270</v>
      </c>
      <c r="P21" t="e" cm="1">
        <f t="array" ref="P21">INDEX('H2'!$I$1:$I$101840,MATCH(1,(B21='H2'!$B$1:$B$101840)*(2030='H2'!$E$1:$E$101840)*("ref"='H2'!$D$1:$D$101840),0))</f>
        <v>#N/A</v>
      </c>
      <c r="Q21" t="e" cm="1">
        <f t="array" ref="Q21">INDEX('H2'!$I$1:$I$101840,MATCH(1,(C21='H2'!$B$1:$B$101840)*(2030='H2'!$E$1:$E$101840)*("ref"='H2'!$D$1:$D$101840),0))</f>
        <v>#N/A</v>
      </c>
      <c r="R21" t="e" cm="1">
        <f t="array" ref="R21">INDEX('H2'!$I$1:$I$101840,MATCH(1,(D21='H2'!$B$1:$B$101840)*(2030='H2'!$E$1:$E$101840)*("ref"='H2'!$D$1:$D$101840),0))</f>
        <v>#N/A</v>
      </c>
      <c r="S21" t="e" cm="1">
        <f t="array" ref="S21">INDEX('H2'!$I$1:$I$101840,MATCH(1,(E21='H2'!$B$1:$B$101840)*(2030='H2'!$E$1:$E$101840)*("ref"='H2'!$D$1:$D$101840),0))</f>
        <v>#N/A</v>
      </c>
      <c r="T21" t="e" cm="1">
        <f t="array" ref="T21">INDEX('H2'!$I$1:$I$101840,MATCH(1,(F21='H2'!$B$1:$B$101840)*(2030='H2'!$E$1:$E$101840)*("ref"='H2'!$D$1:$D$101840),0))</f>
        <v>#N/A</v>
      </c>
      <c r="U21" t="e" cm="1">
        <f t="array" ref="U21">INDEX('H2'!$I$1:$I$101840,MATCH(1,(G21='H2'!$B$1:$B$101840)*(2030='H2'!$E$1:$E$101840)*("ref"='H2'!$D$1:$D$101840),0))</f>
        <v>#N/A</v>
      </c>
      <c r="V21" t="e" cm="1">
        <f t="array" ref="V21">INDEX('H2'!$I$1:$I$101840,MATCH(1,(H21='H2'!$B$1:$B$101840)*(2030='H2'!$E$1:$E$101840)*("ref"='H2'!$D$1:$D$101840),0))</f>
        <v>#N/A</v>
      </c>
      <c r="W21" t="e" cm="1">
        <f t="array" ref="W21">INDEX('H2'!$H$1:$H$101840,MATCH(1,(B21='H2'!$B$1:$B$101840)*(2030='H2'!$E$1:$E$101840)*("ref"='H2'!$D$1:$D$101840),0))</f>
        <v>#N/A</v>
      </c>
      <c r="X21" t="e" cm="1">
        <f t="array" ref="X21">INDEX('H2'!$H$1:$H$101840,MATCH(1,(C21='H2'!$B$1:$B$101840)*(2030='H2'!$E$1:$E$101840)*("ref"='H2'!$D$1:$D$101840),0))</f>
        <v>#N/A</v>
      </c>
      <c r="Y21" t="e" cm="1">
        <f t="array" ref="Y21">INDEX('H2'!$H$1:$H$101840,MATCH(1,(D21='H2'!$B$1:$B$101840)*(2030='H2'!$E$1:$E$101840)*("ref"='H2'!$D$1:$D$101840),0))</f>
        <v>#N/A</v>
      </c>
      <c r="Z21" t="e" cm="1">
        <f t="array" ref="Z21">INDEX('H2'!$H$1:$H$101840,MATCH(1,(E21='H2'!$B$1:$B$101840)*(2030='H2'!$E$1:$E$101840)*("ref"='H2'!$D$1:$D$101840),0))</f>
        <v>#N/A</v>
      </c>
      <c r="AA21" t="e" cm="1">
        <f t="array" ref="AA21">INDEX('H2'!$H$1:$H$101840,MATCH(1,(F21='H2'!$B$1:$B$101840)*(2030='H2'!$E$1:$E$101840)*("ref"='H2'!$D$1:$D$101840),0))</f>
        <v>#N/A</v>
      </c>
      <c r="AB21" t="e" cm="1">
        <f t="array" ref="AB21">INDEX('H2'!$H$1:$H$101840,MATCH(1,(G21='H2'!$B$1:$B$101840)*(2030='H2'!$E$1:$E$101840)*("ref"='H2'!$D$1:$D$101840),0))</f>
        <v>#N/A</v>
      </c>
      <c r="AC21" t="e" cm="1">
        <f t="array" ref="AC21">INDEX('H2'!$H$1:$H$101840,MATCH(1,(H21='H2'!$B$1:$B$101840)*(2030='H2'!$E$1:$E$101840)*("ref"='H2'!$D$1:$D$101840),0))</f>
        <v>#N/A</v>
      </c>
    </row>
    <row r="22" spans="1:29" x14ac:dyDescent="0.25">
      <c r="A22">
        <v>21</v>
      </c>
      <c r="B22">
        <v>31</v>
      </c>
      <c r="C22">
        <v>61</v>
      </c>
      <c r="D22">
        <v>91</v>
      </c>
      <c r="E22">
        <v>121</v>
      </c>
      <c r="F22">
        <v>151</v>
      </c>
      <c r="G22">
        <v>181</v>
      </c>
      <c r="H22">
        <v>211</v>
      </c>
      <c r="I22">
        <v>241</v>
      </c>
      <c r="J22">
        <v>271</v>
      </c>
      <c r="P22" t="e" cm="1">
        <f t="array" ref="P22">INDEX('H2'!$I$1:$I$101840,MATCH(1,(B22='H2'!$B$1:$B$101840)*(2030='H2'!$E$1:$E$101840)*("ref"='H2'!$D$1:$D$101840),0))</f>
        <v>#N/A</v>
      </c>
      <c r="Q22" t="e" cm="1">
        <f t="array" ref="Q22">INDEX('H2'!$I$1:$I$101840,MATCH(1,(C22='H2'!$B$1:$B$101840)*(2030='H2'!$E$1:$E$101840)*("ref"='H2'!$D$1:$D$101840),0))</f>
        <v>#N/A</v>
      </c>
      <c r="R22" t="e" cm="1">
        <f t="array" ref="R22">INDEX('H2'!$I$1:$I$101840,MATCH(1,(D22='H2'!$B$1:$B$101840)*(2030='H2'!$E$1:$E$101840)*("ref"='H2'!$D$1:$D$101840),0))</f>
        <v>#N/A</v>
      </c>
      <c r="S22" t="e" cm="1">
        <f t="array" ref="S22">INDEX('H2'!$I$1:$I$101840,MATCH(1,(E22='H2'!$B$1:$B$101840)*(2030='H2'!$E$1:$E$101840)*("ref"='H2'!$D$1:$D$101840),0))</f>
        <v>#N/A</v>
      </c>
      <c r="T22" t="e" cm="1">
        <f t="array" ref="T22">INDEX('H2'!$I$1:$I$101840,MATCH(1,(F22='H2'!$B$1:$B$101840)*(2030='H2'!$E$1:$E$101840)*("ref"='H2'!$D$1:$D$101840),0))</f>
        <v>#N/A</v>
      </c>
      <c r="U22" t="e" cm="1">
        <f t="array" ref="U22">INDEX('H2'!$I$1:$I$101840,MATCH(1,(G22='H2'!$B$1:$B$101840)*(2030='H2'!$E$1:$E$101840)*("ref"='H2'!$D$1:$D$101840),0))</f>
        <v>#N/A</v>
      </c>
      <c r="V22" t="e" cm="1">
        <f t="array" ref="V22">INDEX('H2'!$I$1:$I$101840,MATCH(1,(H22='H2'!$B$1:$B$101840)*(2030='H2'!$E$1:$E$101840)*("ref"='H2'!$D$1:$D$101840),0))</f>
        <v>#N/A</v>
      </c>
      <c r="W22" t="e" cm="1">
        <f t="array" ref="W22">INDEX('H2'!$H$1:$H$101840,MATCH(1,(B22='H2'!$B$1:$B$101840)*(2030='H2'!$E$1:$E$101840)*("ref"='H2'!$D$1:$D$101840),0))</f>
        <v>#N/A</v>
      </c>
      <c r="X22" t="e" cm="1">
        <f t="array" ref="X22">INDEX('H2'!$H$1:$H$101840,MATCH(1,(C22='H2'!$B$1:$B$101840)*(2030='H2'!$E$1:$E$101840)*("ref"='H2'!$D$1:$D$101840),0))</f>
        <v>#N/A</v>
      </c>
      <c r="Y22" t="e" cm="1">
        <f t="array" ref="Y22">INDEX('H2'!$H$1:$H$101840,MATCH(1,(D22='H2'!$B$1:$B$101840)*(2030='H2'!$E$1:$E$101840)*("ref"='H2'!$D$1:$D$101840),0))</f>
        <v>#N/A</v>
      </c>
      <c r="Z22" t="e" cm="1">
        <f t="array" ref="Z22">INDEX('H2'!$H$1:$H$101840,MATCH(1,(E22='H2'!$B$1:$B$101840)*(2030='H2'!$E$1:$E$101840)*("ref"='H2'!$D$1:$D$101840),0))</f>
        <v>#N/A</v>
      </c>
      <c r="AA22" t="e" cm="1">
        <f t="array" ref="AA22">INDEX('H2'!$H$1:$H$101840,MATCH(1,(F22='H2'!$B$1:$B$101840)*(2030='H2'!$E$1:$E$101840)*("ref"='H2'!$D$1:$D$101840),0))</f>
        <v>#N/A</v>
      </c>
      <c r="AB22" t="e" cm="1">
        <f t="array" ref="AB22">INDEX('H2'!$H$1:$H$101840,MATCH(1,(G22='H2'!$B$1:$B$101840)*(2030='H2'!$E$1:$E$101840)*("ref"='H2'!$D$1:$D$101840),0))</f>
        <v>#N/A</v>
      </c>
      <c r="AC22" t="e" cm="1">
        <f t="array" ref="AC22">INDEX('H2'!$H$1:$H$101840,MATCH(1,(H22='H2'!$B$1:$B$101840)*(2030='H2'!$E$1:$E$101840)*("ref"='H2'!$D$1:$D$101840),0))</f>
        <v>#N/A</v>
      </c>
    </row>
    <row r="23" spans="1:29" x14ac:dyDescent="0.25">
      <c r="A23">
        <v>22</v>
      </c>
      <c r="B23">
        <v>32</v>
      </c>
      <c r="C23">
        <v>62</v>
      </c>
      <c r="D23">
        <v>92</v>
      </c>
      <c r="E23">
        <v>122</v>
      </c>
      <c r="F23">
        <v>152</v>
      </c>
      <c r="G23">
        <v>182</v>
      </c>
      <c r="H23">
        <v>212</v>
      </c>
      <c r="I23">
        <v>242</v>
      </c>
      <c r="J23">
        <v>272</v>
      </c>
      <c r="P23" t="e" cm="1">
        <f t="array" ref="P23">INDEX('H2'!$I$1:$I$101840,MATCH(1,(B23='H2'!$B$1:$B$101840)*(2030='H2'!$E$1:$E$101840)*("ref"='H2'!$D$1:$D$101840),0))</f>
        <v>#N/A</v>
      </c>
      <c r="Q23" t="e" cm="1">
        <f t="array" ref="Q23">INDEX('H2'!$I$1:$I$101840,MATCH(1,(C23='H2'!$B$1:$B$101840)*(2030='H2'!$E$1:$E$101840)*("ref"='H2'!$D$1:$D$101840),0))</f>
        <v>#N/A</v>
      </c>
      <c r="R23" t="e" cm="1">
        <f t="array" ref="R23">INDEX('H2'!$I$1:$I$101840,MATCH(1,(D23='H2'!$B$1:$B$101840)*(2030='H2'!$E$1:$E$101840)*("ref"='H2'!$D$1:$D$101840),0))</f>
        <v>#N/A</v>
      </c>
      <c r="S23" t="e" cm="1">
        <f t="array" ref="S23">INDEX('H2'!$I$1:$I$101840,MATCH(1,(E23='H2'!$B$1:$B$101840)*(2030='H2'!$E$1:$E$101840)*("ref"='H2'!$D$1:$D$101840),0))</f>
        <v>#N/A</v>
      </c>
      <c r="T23" t="e" cm="1">
        <f t="array" ref="T23">INDEX('H2'!$I$1:$I$101840,MATCH(1,(F23='H2'!$B$1:$B$101840)*(2030='H2'!$E$1:$E$101840)*("ref"='H2'!$D$1:$D$101840),0))</f>
        <v>#N/A</v>
      </c>
      <c r="U23" t="e" cm="1">
        <f t="array" ref="U23">INDEX('H2'!$I$1:$I$101840,MATCH(1,(G23='H2'!$B$1:$B$101840)*(2030='H2'!$E$1:$E$101840)*("ref"='H2'!$D$1:$D$101840),0))</f>
        <v>#N/A</v>
      </c>
      <c r="V23" t="e" cm="1">
        <f t="array" ref="V23">INDEX('H2'!$I$1:$I$101840,MATCH(1,(H23='H2'!$B$1:$B$101840)*(2030='H2'!$E$1:$E$101840)*("ref"='H2'!$D$1:$D$101840),0))</f>
        <v>#N/A</v>
      </c>
      <c r="W23" t="e" cm="1">
        <f t="array" ref="W23">INDEX('H2'!$H$1:$H$101840,MATCH(1,(B23='H2'!$B$1:$B$101840)*(2030='H2'!$E$1:$E$101840)*("ref"='H2'!$D$1:$D$101840),0))</f>
        <v>#N/A</v>
      </c>
      <c r="X23" t="e" cm="1">
        <f t="array" ref="X23">INDEX('H2'!$H$1:$H$101840,MATCH(1,(C23='H2'!$B$1:$B$101840)*(2030='H2'!$E$1:$E$101840)*("ref"='H2'!$D$1:$D$101840),0))</f>
        <v>#N/A</v>
      </c>
      <c r="Y23" t="e" cm="1">
        <f t="array" ref="Y23">INDEX('H2'!$H$1:$H$101840,MATCH(1,(D23='H2'!$B$1:$B$101840)*(2030='H2'!$E$1:$E$101840)*("ref"='H2'!$D$1:$D$101840),0))</f>
        <v>#N/A</v>
      </c>
      <c r="Z23" t="e" cm="1">
        <f t="array" ref="Z23">INDEX('H2'!$H$1:$H$101840,MATCH(1,(E23='H2'!$B$1:$B$101840)*(2030='H2'!$E$1:$E$101840)*("ref"='H2'!$D$1:$D$101840),0))</f>
        <v>#N/A</v>
      </c>
      <c r="AA23" t="e" cm="1">
        <f t="array" ref="AA23">INDEX('H2'!$H$1:$H$101840,MATCH(1,(F23='H2'!$B$1:$B$101840)*(2030='H2'!$E$1:$E$101840)*("ref"='H2'!$D$1:$D$101840),0))</f>
        <v>#N/A</v>
      </c>
      <c r="AB23" t="e" cm="1">
        <f t="array" ref="AB23">INDEX('H2'!$H$1:$H$101840,MATCH(1,(G23='H2'!$B$1:$B$101840)*(2030='H2'!$E$1:$E$101840)*("ref"='H2'!$D$1:$D$101840),0))</f>
        <v>#N/A</v>
      </c>
      <c r="AC23" t="e" cm="1">
        <f t="array" ref="AC23">INDEX('H2'!$H$1:$H$101840,MATCH(1,(H23='H2'!$B$1:$B$101840)*(2030='H2'!$E$1:$E$101840)*("ref"='H2'!$D$1:$D$101840),0))</f>
        <v>#N/A</v>
      </c>
    </row>
    <row r="24" spans="1:29" x14ac:dyDescent="0.25">
      <c r="A24">
        <v>23</v>
      </c>
      <c r="B24">
        <v>33</v>
      </c>
      <c r="C24">
        <v>63</v>
      </c>
      <c r="D24">
        <v>93</v>
      </c>
      <c r="E24">
        <v>123</v>
      </c>
      <c r="F24">
        <v>153</v>
      </c>
      <c r="G24">
        <v>183</v>
      </c>
      <c r="H24">
        <v>213</v>
      </c>
      <c r="I24">
        <v>243</v>
      </c>
      <c r="J24">
        <v>273</v>
      </c>
      <c r="P24" t="e" cm="1">
        <f t="array" ref="P24">INDEX('H2'!$I$1:$I$101840,MATCH(1,(B24='H2'!$B$1:$B$101840)*(2030='H2'!$E$1:$E$101840)*("ref"='H2'!$D$1:$D$101840),0))</f>
        <v>#N/A</v>
      </c>
      <c r="Q24" t="e" cm="1">
        <f t="array" ref="Q24">INDEX('H2'!$I$1:$I$101840,MATCH(1,(C24='H2'!$B$1:$B$101840)*(2030='H2'!$E$1:$E$101840)*("ref"='H2'!$D$1:$D$101840),0))</f>
        <v>#N/A</v>
      </c>
      <c r="R24" t="e" cm="1">
        <f t="array" ref="R24">INDEX('H2'!$I$1:$I$101840,MATCH(1,(D24='H2'!$B$1:$B$101840)*(2030='H2'!$E$1:$E$101840)*("ref"='H2'!$D$1:$D$101840),0))</f>
        <v>#N/A</v>
      </c>
      <c r="S24" t="e" cm="1">
        <f t="array" ref="S24">INDEX('H2'!$I$1:$I$101840,MATCH(1,(E24='H2'!$B$1:$B$101840)*(2030='H2'!$E$1:$E$101840)*("ref"='H2'!$D$1:$D$101840),0))</f>
        <v>#N/A</v>
      </c>
      <c r="T24" t="e" cm="1">
        <f t="array" ref="T24">INDEX('H2'!$I$1:$I$101840,MATCH(1,(F24='H2'!$B$1:$B$101840)*(2030='H2'!$E$1:$E$101840)*("ref"='H2'!$D$1:$D$101840),0))</f>
        <v>#N/A</v>
      </c>
      <c r="U24" t="e" cm="1">
        <f t="array" ref="U24">INDEX('H2'!$I$1:$I$101840,MATCH(1,(G24='H2'!$B$1:$B$101840)*(2030='H2'!$E$1:$E$101840)*("ref"='H2'!$D$1:$D$101840),0))</f>
        <v>#N/A</v>
      </c>
      <c r="V24" t="e" cm="1">
        <f t="array" ref="V24">INDEX('H2'!$I$1:$I$101840,MATCH(1,(H24='H2'!$B$1:$B$101840)*(2030='H2'!$E$1:$E$101840)*("ref"='H2'!$D$1:$D$101840),0))</f>
        <v>#N/A</v>
      </c>
      <c r="W24" t="e" cm="1">
        <f t="array" ref="W24">INDEX('H2'!$H$1:$H$101840,MATCH(1,(B24='H2'!$B$1:$B$101840)*(2030='H2'!$E$1:$E$101840)*("ref"='H2'!$D$1:$D$101840),0))</f>
        <v>#N/A</v>
      </c>
      <c r="X24" t="e" cm="1">
        <f t="array" ref="X24">INDEX('H2'!$H$1:$H$101840,MATCH(1,(C24='H2'!$B$1:$B$101840)*(2030='H2'!$E$1:$E$101840)*("ref"='H2'!$D$1:$D$101840),0))</f>
        <v>#N/A</v>
      </c>
      <c r="Y24" t="e" cm="1">
        <f t="array" ref="Y24">INDEX('H2'!$H$1:$H$101840,MATCH(1,(D24='H2'!$B$1:$B$101840)*(2030='H2'!$E$1:$E$101840)*("ref"='H2'!$D$1:$D$101840),0))</f>
        <v>#N/A</v>
      </c>
      <c r="Z24" t="e" cm="1">
        <f t="array" ref="Z24">INDEX('H2'!$H$1:$H$101840,MATCH(1,(E24='H2'!$B$1:$B$101840)*(2030='H2'!$E$1:$E$101840)*("ref"='H2'!$D$1:$D$101840),0))</f>
        <v>#N/A</v>
      </c>
      <c r="AA24" t="e" cm="1">
        <f t="array" ref="AA24">INDEX('H2'!$H$1:$H$101840,MATCH(1,(F24='H2'!$B$1:$B$101840)*(2030='H2'!$E$1:$E$101840)*("ref"='H2'!$D$1:$D$101840),0))</f>
        <v>#N/A</v>
      </c>
      <c r="AB24" t="e" cm="1">
        <f t="array" ref="AB24">INDEX('H2'!$H$1:$H$101840,MATCH(1,(G24='H2'!$B$1:$B$101840)*(2030='H2'!$E$1:$E$101840)*("ref"='H2'!$D$1:$D$101840),0))</f>
        <v>#N/A</v>
      </c>
      <c r="AC24" t="e" cm="1">
        <f t="array" ref="AC24">INDEX('H2'!$H$1:$H$101840,MATCH(1,(H24='H2'!$B$1:$B$101840)*(2030='H2'!$E$1:$E$101840)*("ref"='H2'!$D$1:$D$101840),0))</f>
        <v>#N/A</v>
      </c>
    </row>
    <row r="25" spans="1:29" x14ac:dyDescent="0.25">
      <c r="A25">
        <v>24</v>
      </c>
      <c r="B25">
        <v>34</v>
      </c>
      <c r="C25">
        <v>64</v>
      </c>
      <c r="D25">
        <v>94</v>
      </c>
      <c r="E25">
        <v>124</v>
      </c>
      <c r="F25">
        <v>154</v>
      </c>
      <c r="G25">
        <v>184</v>
      </c>
      <c r="H25">
        <v>214</v>
      </c>
      <c r="I25">
        <v>244</v>
      </c>
      <c r="J25">
        <v>274</v>
      </c>
      <c r="P25" t="e" cm="1">
        <f t="array" ref="P25">INDEX('H2'!$I$1:$I$101840,MATCH(1,(B25='H2'!$B$1:$B$101840)*(2030='H2'!$E$1:$E$101840)*("ref"='H2'!$D$1:$D$101840),0))</f>
        <v>#N/A</v>
      </c>
      <c r="Q25" t="e" cm="1">
        <f t="array" ref="Q25">INDEX('H2'!$I$1:$I$101840,MATCH(1,(C25='H2'!$B$1:$B$101840)*(2030='H2'!$E$1:$E$101840)*("ref"='H2'!$D$1:$D$101840),0))</f>
        <v>#N/A</v>
      </c>
      <c r="R25" t="e" cm="1">
        <f t="array" ref="R25">INDEX('H2'!$I$1:$I$101840,MATCH(1,(D25='H2'!$B$1:$B$101840)*(2030='H2'!$E$1:$E$101840)*("ref"='H2'!$D$1:$D$101840),0))</f>
        <v>#N/A</v>
      </c>
      <c r="S25" t="e" cm="1">
        <f t="array" ref="S25">INDEX('H2'!$I$1:$I$101840,MATCH(1,(E25='H2'!$B$1:$B$101840)*(2030='H2'!$E$1:$E$101840)*("ref"='H2'!$D$1:$D$101840),0))</f>
        <v>#N/A</v>
      </c>
      <c r="T25" t="e" cm="1">
        <f t="array" ref="T25">INDEX('H2'!$I$1:$I$101840,MATCH(1,(F25='H2'!$B$1:$B$101840)*(2030='H2'!$E$1:$E$101840)*("ref"='H2'!$D$1:$D$101840),0))</f>
        <v>#N/A</v>
      </c>
      <c r="U25" t="e" cm="1">
        <f t="array" ref="U25">INDEX('H2'!$I$1:$I$101840,MATCH(1,(G25='H2'!$B$1:$B$101840)*(2030='H2'!$E$1:$E$101840)*("ref"='H2'!$D$1:$D$101840),0))</f>
        <v>#N/A</v>
      </c>
      <c r="V25" t="e" cm="1">
        <f t="array" ref="V25">INDEX('H2'!$I$1:$I$101840,MATCH(1,(H25='H2'!$B$1:$B$101840)*(2030='H2'!$E$1:$E$101840)*("ref"='H2'!$D$1:$D$101840),0))</f>
        <v>#N/A</v>
      </c>
      <c r="W25" t="e" cm="1">
        <f t="array" ref="W25">INDEX('H2'!$H$1:$H$101840,MATCH(1,(B25='H2'!$B$1:$B$101840)*(2030='H2'!$E$1:$E$101840)*("ref"='H2'!$D$1:$D$101840),0))</f>
        <v>#N/A</v>
      </c>
      <c r="X25" t="e" cm="1">
        <f t="array" ref="X25">INDEX('H2'!$H$1:$H$101840,MATCH(1,(C25='H2'!$B$1:$B$101840)*(2030='H2'!$E$1:$E$101840)*("ref"='H2'!$D$1:$D$101840),0))</f>
        <v>#N/A</v>
      </c>
      <c r="Y25" t="e" cm="1">
        <f t="array" ref="Y25">INDEX('H2'!$H$1:$H$101840,MATCH(1,(D25='H2'!$B$1:$B$101840)*(2030='H2'!$E$1:$E$101840)*("ref"='H2'!$D$1:$D$101840),0))</f>
        <v>#N/A</v>
      </c>
      <c r="Z25" t="e" cm="1">
        <f t="array" ref="Z25">INDEX('H2'!$H$1:$H$101840,MATCH(1,(E25='H2'!$B$1:$B$101840)*(2030='H2'!$E$1:$E$101840)*("ref"='H2'!$D$1:$D$101840),0))</f>
        <v>#N/A</v>
      </c>
      <c r="AA25" t="e" cm="1">
        <f t="array" ref="AA25">INDEX('H2'!$H$1:$H$101840,MATCH(1,(F25='H2'!$B$1:$B$101840)*(2030='H2'!$E$1:$E$101840)*("ref"='H2'!$D$1:$D$101840),0))</f>
        <v>#N/A</v>
      </c>
      <c r="AB25" t="e" cm="1">
        <f t="array" ref="AB25">INDEX('H2'!$H$1:$H$101840,MATCH(1,(G25='H2'!$B$1:$B$101840)*(2030='H2'!$E$1:$E$101840)*("ref"='H2'!$D$1:$D$101840),0))</f>
        <v>#N/A</v>
      </c>
      <c r="AC25" t="e" cm="1">
        <f t="array" ref="AC25">INDEX('H2'!$H$1:$H$101840,MATCH(1,(H25='H2'!$B$1:$B$101840)*(2030='H2'!$E$1:$E$101840)*("ref"='H2'!$D$1:$D$101840),0))</f>
        <v>#N/A</v>
      </c>
    </row>
    <row r="26" spans="1:29" x14ac:dyDescent="0.25">
      <c r="A26">
        <v>25</v>
      </c>
      <c r="B26">
        <v>35</v>
      </c>
      <c r="C26">
        <v>65</v>
      </c>
      <c r="D26">
        <v>95</v>
      </c>
      <c r="E26">
        <v>125</v>
      </c>
      <c r="F26">
        <v>155</v>
      </c>
      <c r="G26">
        <v>185</v>
      </c>
      <c r="H26">
        <v>215</v>
      </c>
      <c r="I26">
        <v>245</v>
      </c>
      <c r="J26">
        <v>275</v>
      </c>
      <c r="P26" t="e" cm="1">
        <f t="array" ref="P26">INDEX('H2'!$I$1:$I$101840,MATCH(1,(B26='H2'!$B$1:$B$101840)*(2030='H2'!$E$1:$E$101840)*("ref"='H2'!$D$1:$D$101840),0))</f>
        <v>#N/A</v>
      </c>
      <c r="Q26" t="e" cm="1">
        <f t="array" ref="Q26">INDEX('H2'!$I$1:$I$101840,MATCH(1,(C26='H2'!$B$1:$B$101840)*(2030='H2'!$E$1:$E$101840)*("ref"='H2'!$D$1:$D$101840),0))</f>
        <v>#N/A</v>
      </c>
      <c r="R26" t="e" cm="1">
        <f t="array" ref="R26">INDEX('H2'!$I$1:$I$101840,MATCH(1,(D26='H2'!$B$1:$B$101840)*(2030='H2'!$E$1:$E$101840)*("ref"='H2'!$D$1:$D$101840),0))</f>
        <v>#N/A</v>
      </c>
      <c r="S26" t="e" cm="1">
        <f t="array" ref="S26">INDEX('H2'!$I$1:$I$101840,MATCH(1,(E26='H2'!$B$1:$B$101840)*(2030='H2'!$E$1:$E$101840)*("ref"='H2'!$D$1:$D$101840),0))</f>
        <v>#N/A</v>
      </c>
      <c r="T26" t="e" cm="1">
        <f t="array" ref="T26">INDEX('H2'!$I$1:$I$101840,MATCH(1,(F26='H2'!$B$1:$B$101840)*(2030='H2'!$E$1:$E$101840)*("ref"='H2'!$D$1:$D$101840),0))</f>
        <v>#N/A</v>
      </c>
      <c r="U26" t="e" cm="1">
        <f t="array" ref="U26">INDEX('H2'!$I$1:$I$101840,MATCH(1,(G26='H2'!$B$1:$B$101840)*(2030='H2'!$E$1:$E$101840)*("ref"='H2'!$D$1:$D$101840),0))</f>
        <v>#N/A</v>
      </c>
      <c r="V26" t="e" cm="1">
        <f t="array" ref="V26">INDEX('H2'!$I$1:$I$101840,MATCH(1,(H26='H2'!$B$1:$B$101840)*(2030='H2'!$E$1:$E$101840)*("ref"='H2'!$D$1:$D$101840),0))</f>
        <v>#N/A</v>
      </c>
      <c r="W26" t="e" cm="1">
        <f t="array" ref="W26">INDEX('H2'!$H$1:$H$101840,MATCH(1,(B26='H2'!$B$1:$B$101840)*(2030='H2'!$E$1:$E$101840)*("ref"='H2'!$D$1:$D$101840),0))</f>
        <v>#N/A</v>
      </c>
      <c r="X26" t="e" cm="1">
        <f t="array" ref="X26">INDEX('H2'!$H$1:$H$101840,MATCH(1,(C26='H2'!$B$1:$B$101840)*(2030='H2'!$E$1:$E$101840)*("ref"='H2'!$D$1:$D$101840),0))</f>
        <v>#N/A</v>
      </c>
      <c r="Y26" t="e" cm="1">
        <f t="array" ref="Y26">INDEX('H2'!$H$1:$H$101840,MATCH(1,(D26='H2'!$B$1:$B$101840)*(2030='H2'!$E$1:$E$101840)*("ref"='H2'!$D$1:$D$101840),0))</f>
        <v>#N/A</v>
      </c>
      <c r="Z26" t="e" cm="1">
        <f t="array" ref="Z26">INDEX('H2'!$H$1:$H$101840,MATCH(1,(E26='H2'!$B$1:$B$101840)*(2030='H2'!$E$1:$E$101840)*("ref"='H2'!$D$1:$D$101840),0))</f>
        <v>#N/A</v>
      </c>
      <c r="AA26" t="e" cm="1">
        <f t="array" ref="AA26">INDEX('H2'!$H$1:$H$101840,MATCH(1,(F26='H2'!$B$1:$B$101840)*(2030='H2'!$E$1:$E$101840)*("ref"='H2'!$D$1:$D$101840),0))</f>
        <v>#N/A</v>
      </c>
      <c r="AB26" t="e" cm="1">
        <f t="array" ref="AB26">INDEX('H2'!$H$1:$H$101840,MATCH(1,(G26='H2'!$B$1:$B$101840)*(2030='H2'!$E$1:$E$101840)*("ref"='H2'!$D$1:$D$101840),0))</f>
        <v>#N/A</v>
      </c>
      <c r="AC26" t="e" cm="1">
        <f t="array" ref="AC26">INDEX('H2'!$H$1:$H$101840,MATCH(1,(H26='H2'!$B$1:$B$101840)*(2030='H2'!$E$1:$E$101840)*("ref"='H2'!$D$1:$D$101840),0))</f>
        <v>#N/A</v>
      </c>
    </row>
    <row r="27" spans="1:29" x14ac:dyDescent="0.25">
      <c r="A27">
        <v>26</v>
      </c>
      <c r="B27">
        <v>36</v>
      </c>
      <c r="C27">
        <v>66</v>
      </c>
      <c r="D27">
        <v>96</v>
      </c>
      <c r="E27">
        <v>126</v>
      </c>
      <c r="F27">
        <v>156</v>
      </c>
      <c r="G27">
        <v>186</v>
      </c>
      <c r="H27">
        <v>216</v>
      </c>
      <c r="I27">
        <v>246</v>
      </c>
      <c r="J27">
        <v>276</v>
      </c>
      <c r="P27" t="e" cm="1">
        <f t="array" ref="P27">INDEX('H2'!$I$1:$I$101840,MATCH(1,(B27='H2'!$B$1:$B$101840)*(2030='H2'!$E$1:$E$101840)*("ref"='H2'!$D$1:$D$101840),0))</f>
        <v>#N/A</v>
      </c>
      <c r="Q27" t="e" cm="1">
        <f t="array" ref="Q27">INDEX('H2'!$I$1:$I$101840,MATCH(1,(C27='H2'!$B$1:$B$101840)*(2030='H2'!$E$1:$E$101840)*("ref"='H2'!$D$1:$D$101840),0))</f>
        <v>#N/A</v>
      </c>
      <c r="R27" t="e" cm="1">
        <f t="array" ref="R27">INDEX('H2'!$I$1:$I$101840,MATCH(1,(D27='H2'!$B$1:$B$101840)*(2030='H2'!$E$1:$E$101840)*("ref"='H2'!$D$1:$D$101840),0))</f>
        <v>#N/A</v>
      </c>
      <c r="S27" t="e" cm="1">
        <f t="array" ref="S27">INDEX('H2'!$I$1:$I$101840,MATCH(1,(E27='H2'!$B$1:$B$101840)*(2030='H2'!$E$1:$E$101840)*("ref"='H2'!$D$1:$D$101840),0))</f>
        <v>#N/A</v>
      </c>
      <c r="T27" t="e" cm="1">
        <f t="array" ref="T27">INDEX('H2'!$I$1:$I$101840,MATCH(1,(F27='H2'!$B$1:$B$101840)*(2030='H2'!$E$1:$E$101840)*("ref"='H2'!$D$1:$D$101840),0))</f>
        <v>#N/A</v>
      </c>
      <c r="U27" t="e" cm="1">
        <f t="array" ref="U27">INDEX('H2'!$I$1:$I$101840,MATCH(1,(G27='H2'!$B$1:$B$101840)*(2030='H2'!$E$1:$E$101840)*("ref"='H2'!$D$1:$D$101840),0))</f>
        <v>#N/A</v>
      </c>
      <c r="V27" t="e" cm="1">
        <f t="array" ref="V27">INDEX('H2'!$I$1:$I$101840,MATCH(1,(H27='H2'!$B$1:$B$101840)*(2030='H2'!$E$1:$E$101840)*("ref"='H2'!$D$1:$D$101840),0))</f>
        <v>#N/A</v>
      </c>
      <c r="W27" t="e" cm="1">
        <f t="array" ref="W27">INDEX('H2'!$H$1:$H$101840,MATCH(1,(B27='H2'!$B$1:$B$101840)*(2030='H2'!$E$1:$E$101840)*("ref"='H2'!$D$1:$D$101840),0))</f>
        <v>#N/A</v>
      </c>
      <c r="X27" t="e" cm="1">
        <f t="array" ref="X27">INDEX('H2'!$H$1:$H$101840,MATCH(1,(C27='H2'!$B$1:$B$101840)*(2030='H2'!$E$1:$E$101840)*("ref"='H2'!$D$1:$D$101840),0))</f>
        <v>#N/A</v>
      </c>
      <c r="Y27" t="e" cm="1">
        <f t="array" ref="Y27">INDEX('H2'!$H$1:$H$101840,MATCH(1,(D27='H2'!$B$1:$B$101840)*(2030='H2'!$E$1:$E$101840)*("ref"='H2'!$D$1:$D$101840),0))</f>
        <v>#N/A</v>
      </c>
      <c r="Z27" t="e" cm="1">
        <f t="array" ref="Z27">INDEX('H2'!$H$1:$H$101840,MATCH(1,(E27='H2'!$B$1:$B$101840)*(2030='H2'!$E$1:$E$101840)*("ref"='H2'!$D$1:$D$101840),0))</f>
        <v>#N/A</v>
      </c>
      <c r="AA27" t="e" cm="1">
        <f t="array" ref="AA27">INDEX('H2'!$H$1:$H$101840,MATCH(1,(F27='H2'!$B$1:$B$101840)*(2030='H2'!$E$1:$E$101840)*("ref"='H2'!$D$1:$D$101840),0))</f>
        <v>#N/A</v>
      </c>
      <c r="AB27" t="e" cm="1">
        <f t="array" ref="AB27">INDEX('H2'!$H$1:$H$101840,MATCH(1,(G27='H2'!$B$1:$B$101840)*(2030='H2'!$E$1:$E$101840)*("ref"='H2'!$D$1:$D$101840),0))</f>
        <v>#N/A</v>
      </c>
      <c r="AC27" t="e" cm="1">
        <f t="array" ref="AC27">INDEX('H2'!$H$1:$H$101840,MATCH(1,(H27='H2'!$B$1:$B$101840)*(2030='H2'!$E$1:$E$101840)*("ref"='H2'!$D$1:$D$101840),0))</f>
        <v>#N/A</v>
      </c>
    </row>
    <row r="28" spans="1:29" x14ac:dyDescent="0.25">
      <c r="A28">
        <v>27</v>
      </c>
      <c r="B28">
        <v>37</v>
      </c>
      <c r="C28">
        <v>67</v>
      </c>
      <c r="D28">
        <v>97</v>
      </c>
      <c r="E28">
        <v>127</v>
      </c>
      <c r="F28">
        <v>157</v>
      </c>
      <c r="G28">
        <v>187</v>
      </c>
      <c r="H28">
        <v>217</v>
      </c>
      <c r="I28">
        <v>247</v>
      </c>
      <c r="J28">
        <v>277</v>
      </c>
      <c r="P28" t="e" cm="1">
        <f t="array" ref="P28">INDEX('H2'!$I$1:$I$101840,MATCH(1,(B28='H2'!$B$1:$B$101840)*(2030='H2'!$E$1:$E$101840)*("ref"='H2'!$D$1:$D$101840),0))</f>
        <v>#N/A</v>
      </c>
      <c r="Q28" t="e" cm="1">
        <f t="array" ref="Q28">INDEX('H2'!$I$1:$I$101840,MATCH(1,(C28='H2'!$B$1:$B$101840)*(2030='H2'!$E$1:$E$101840)*("ref"='H2'!$D$1:$D$101840),0))</f>
        <v>#N/A</v>
      </c>
      <c r="R28" t="e" cm="1">
        <f t="array" ref="R28">INDEX('H2'!$I$1:$I$101840,MATCH(1,(D28='H2'!$B$1:$B$101840)*(2030='H2'!$E$1:$E$101840)*("ref"='H2'!$D$1:$D$101840),0))</f>
        <v>#N/A</v>
      </c>
      <c r="S28" t="e" cm="1">
        <f t="array" ref="S28">INDEX('H2'!$I$1:$I$101840,MATCH(1,(E28='H2'!$B$1:$B$101840)*(2030='H2'!$E$1:$E$101840)*("ref"='H2'!$D$1:$D$101840),0))</f>
        <v>#N/A</v>
      </c>
      <c r="T28" t="e" cm="1">
        <f t="array" ref="T28">INDEX('H2'!$I$1:$I$101840,MATCH(1,(F28='H2'!$B$1:$B$101840)*(2030='H2'!$E$1:$E$101840)*("ref"='H2'!$D$1:$D$101840),0))</f>
        <v>#N/A</v>
      </c>
      <c r="U28" t="e" cm="1">
        <f t="array" ref="U28">INDEX('H2'!$I$1:$I$101840,MATCH(1,(G28='H2'!$B$1:$B$101840)*(2030='H2'!$E$1:$E$101840)*("ref"='H2'!$D$1:$D$101840),0))</f>
        <v>#N/A</v>
      </c>
      <c r="V28" t="e" cm="1">
        <f t="array" ref="V28">INDEX('H2'!$I$1:$I$101840,MATCH(1,(H28='H2'!$B$1:$B$101840)*(2030='H2'!$E$1:$E$101840)*("ref"='H2'!$D$1:$D$101840),0))</f>
        <v>#N/A</v>
      </c>
      <c r="W28" t="e" cm="1">
        <f t="array" ref="W28">INDEX('H2'!$H$1:$H$101840,MATCH(1,(B28='H2'!$B$1:$B$101840)*(2030='H2'!$E$1:$E$101840)*("ref"='H2'!$D$1:$D$101840),0))</f>
        <v>#N/A</v>
      </c>
      <c r="X28" t="e" cm="1">
        <f t="array" ref="X28">INDEX('H2'!$H$1:$H$101840,MATCH(1,(C28='H2'!$B$1:$B$101840)*(2030='H2'!$E$1:$E$101840)*("ref"='H2'!$D$1:$D$101840),0))</f>
        <v>#N/A</v>
      </c>
      <c r="Y28" t="e" cm="1">
        <f t="array" ref="Y28">INDEX('H2'!$H$1:$H$101840,MATCH(1,(D28='H2'!$B$1:$B$101840)*(2030='H2'!$E$1:$E$101840)*("ref"='H2'!$D$1:$D$101840),0))</f>
        <v>#N/A</v>
      </c>
      <c r="Z28" t="e" cm="1">
        <f t="array" ref="Z28">INDEX('H2'!$H$1:$H$101840,MATCH(1,(E28='H2'!$B$1:$B$101840)*(2030='H2'!$E$1:$E$101840)*("ref"='H2'!$D$1:$D$101840),0))</f>
        <v>#N/A</v>
      </c>
      <c r="AA28" t="e" cm="1">
        <f t="array" ref="AA28">INDEX('H2'!$H$1:$H$101840,MATCH(1,(F28='H2'!$B$1:$B$101840)*(2030='H2'!$E$1:$E$101840)*("ref"='H2'!$D$1:$D$101840),0))</f>
        <v>#N/A</v>
      </c>
      <c r="AB28" t="e" cm="1">
        <f t="array" ref="AB28">INDEX('H2'!$H$1:$H$101840,MATCH(1,(G28='H2'!$B$1:$B$101840)*(2030='H2'!$E$1:$E$101840)*("ref"='H2'!$D$1:$D$101840),0))</f>
        <v>#N/A</v>
      </c>
      <c r="AC28" t="e" cm="1">
        <f t="array" ref="AC28">INDEX('H2'!$H$1:$H$101840,MATCH(1,(H28='H2'!$B$1:$B$101840)*(2030='H2'!$E$1:$E$101840)*("ref"='H2'!$D$1:$D$101840),0))</f>
        <v>#N/A</v>
      </c>
    </row>
    <row r="29" spans="1:29" x14ac:dyDescent="0.25">
      <c r="A29">
        <v>28</v>
      </c>
      <c r="B29">
        <v>38</v>
      </c>
      <c r="C29">
        <v>68</v>
      </c>
      <c r="D29">
        <v>98</v>
      </c>
      <c r="E29">
        <v>128</v>
      </c>
      <c r="F29">
        <v>158</v>
      </c>
      <c r="G29">
        <v>188</v>
      </c>
      <c r="H29">
        <v>218</v>
      </c>
      <c r="I29">
        <v>248</v>
      </c>
      <c r="J29">
        <v>278</v>
      </c>
      <c r="P29" t="e" cm="1">
        <f t="array" ref="P29">INDEX('H2'!$I$1:$I$101840,MATCH(1,(B29='H2'!$B$1:$B$101840)*(2030='H2'!$E$1:$E$101840)*("ref"='H2'!$D$1:$D$101840),0))</f>
        <v>#N/A</v>
      </c>
      <c r="Q29" t="e" cm="1">
        <f t="array" ref="Q29">INDEX('H2'!$I$1:$I$101840,MATCH(1,(C29='H2'!$B$1:$B$101840)*(2030='H2'!$E$1:$E$101840)*("ref"='H2'!$D$1:$D$101840),0))</f>
        <v>#N/A</v>
      </c>
      <c r="R29" t="e" cm="1">
        <f t="array" ref="R29">INDEX('H2'!$I$1:$I$101840,MATCH(1,(D29='H2'!$B$1:$B$101840)*(2030='H2'!$E$1:$E$101840)*("ref"='H2'!$D$1:$D$101840),0))</f>
        <v>#N/A</v>
      </c>
      <c r="S29" t="e" cm="1">
        <f t="array" ref="S29">INDEX('H2'!$I$1:$I$101840,MATCH(1,(E29='H2'!$B$1:$B$101840)*(2030='H2'!$E$1:$E$101840)*("ref"='H2'!$D$1:$D$101840),0))</f>
        <v>#N/A</v>
      </c>
      <c r="T29" t="e" cm="1">
        <f t="array" ref="T29">INDEX('H2'!$I$1:$I$101840,MATCH(1,(F29='H2'!$B$1:$B$101840)*(2030='H2'!$E$1:$E$101840)*("ref"='H2'!$D$1:$D$101840),0))</f>
        <v>#N/A</v>
      </c>
      <c r="U29" t="e" cm="1">
        <f t="array" ref="U29">INDEX('H2'!$I$1:$I$101840,MATCH(1,(G29='H2'!$B$1:$B$101840)*(2030='H2'!$E$1:$E$101840)*("ref"='H2'!$D$1:$D$101840),0))</f>
        <v>#N/A</v>
      </c>
      <c r="V29" t="e" cm="1">
        <f t="array" ref="V29">INDEX('H2'!$I$1:$I$101840,MATCH(1,(H29='H2'!$B$1:$B$101840)*(2030='H2'!$E$1:$E$101840)*("ref"='H2'!$D$1:$D$101840),0))</f>
        <v>#N/A</v>
      </c>
      <c r="W29" t="e" cm="1">
        <f t="array" ref="W29">INDEX('H2'!$H$1:$H$101840,MATCH(1,(B29='H2'!$B$1:$B$101840)*(2030='H2'!$E$1:$E$101840)*("ref"='H2'!$D$1:$D$101840),0))</f>
        <v>#N/A</v>
      </c>
      <c r="X29" t="e" cm="1">
        <f t="array" ref="X29">INDEX('H2'!$H$1:$H$101840,MATCH(1,(C29='H2'!$B$1:$B$101840)*(2030='H2'!$E$1:$E$101840)*("ref"='H2'!$D$1:$D$101840),0))</f>
        <v>#N/A</v>
      </c>
      <c r="Y29" t="e" cm="1">
        <f t="array" ref="Y29">INDEX('H2'!$H$1:$H$101840,MATCH(1,(D29='H2'!$B$1:$B$101840)*(2030='H2'!$E$1:$E$101840)*("ref"='H2'!$D$1:$D$101840),0))</f>
        <v>#N/A</v>
      </c>
      <c r="Z29" t="e" cm="1">
        <f t="array" ref="Z29">INDEX('H2'!$H$1:$H$101840,MATCH(1,(E29='H2'!$B$1:$B$101840)*(2030='H2'!$E$1:$E$101840)*("ref"='H2'!$D$1:$D$101840),0))</f>
        <v>#N/A</v>
      </c>
      <c r="AA29" t="e" cm="1">
        <f t="array" ref="AA29">INDEX('H2'!$H$1:$H$101840,MATCH(1,(F29='H2'!$B$1:$B$101840)*(2030='H2'!$E$1:$E$101840)*("ref"='H2'!$D$1:$D$101840),0))</f>
        <v>#N/A</v>
      </c>
      <c r="AB29" t="e" cm="1">
        <f t="array" ref="AB29">INDEX('H2'!$H$1:$H$101840,MATCH(1,(G29='H2'!$B$1:$B$101840)*(2030='H2'!$E$1:$E$101840)*("ref"='H2'!$D$1:$D$101840),0))</f>
        <v>#N/A</v>
      </c>
      <c r="AC29" t="e" cm="1">
        <f t="array" ref="AC29">INDEX('H2'!$H$1:$H$101840,MATCH(1,(H29='H2'!$B$1:$B$101840)*(2030='H2'!$E$1:$E$101840)*("ref"='H2'!$D$1:$D$101840),0))</f>
        <v>#N/A</v>
      </c>
    </row>
    <row r="30" spans="1:29" x14ac:dyDescent="0.25">
      <c r="A30">
        <v>29</v>
      </c>
      <c r="B30">
        <v>39</v>
      </c>
      <c r="C30">
        <v>69</v>
      </c>
      <c r="D30">
        <v>99</v>
      </c>
      <c r="E30">
        <v>129</v>
      </c>
      <c r="F30">
        <v>159</v>
      </c>
      <c r="G30">
        <v>189</v>
      </c>
      <c r="H30">
        <v>219</v>
      </c>
      <c r="I30">
        <v>249</v>
      </c>
      <c r="J30">
        <v>279</v>
      </c>
      <c r="P30" t="e" cm="1">
        <f t="array" ref="P30">INDEX('H2'!$I$1:$I$101840,MATCH(1,(B30='H2'!$B$1:$B$101840)*(2030='H2'!$E$1:$E$101840)*("ref"='H2'!$D$1:$D$101840),0))</f>
        <v>#N/A</v>
      </c>
      <c r="Q30" t="e" cm="1">
        <f t="array" ref="Q30">INDEX('H2'!$I$1:$I$101840,MATCH(1,(C30='H2'!$B$1:$B$101840)*(2030='H2'!$E$1:$E$101840)*("ref"='H2'!$D$1:$D$101840),0))</f>
        <v>#N/A</v>
      </c>
      <c r="R30" t="e" cm="1">
        <f t="array" ref="R30">INDEX('H2'!$I$1:$I$101840,MATCH(1,(D30='H2'!$B$1:$B$101840)*(2030='H2'!$E$1:$E$101840)*("ref"='H2'!$D$1:$D$101840),0))</f>
        <v>#N/A</v>
      </c>
      <c r="S30" t="e" cm="1">
        <f t="array" ref="S30">INDEX('H2'!$I$1:$I$101840,MATCH(1,(E30='H2'!$B$1:$B$101840)*(2030='H2'!$E$1:$E$101840)*("ref"='H2'!$D$1:$D$101840),0))</f>
        <v>#N/A</v>
      </c>
      <c r="T30" t="e" cm="1">
        <f t="array" ref="T30">INDEX('H2'!$I$1:$I$101840,MATCH(1,(F30='H2'!$B$1:$B$101840)*(2030='H2'!$E$1:$E$101840)*("ref"='H2'!$D$1:$D$101840),0))</f>
        <v>#N/A</v>
      </c>
      <c r="U30" t="e" cm="1">
        <f t="array" ref="U30">INDEX('H2'!$I$1:$I$101840,MATCH(1,(G30='H2'!$B$1:$B$101840)*(2030='H2'!$E$1:$E$101840)*("ref"='H2'!$D$1:$D$101840),0))</f>
        <v>#N/A</v>
      </c>
      <c r="V30" t="e" cm="1">
        <f t="array" ref="V30">INDEX('H2'!$I$1:$I$101840,MATCH(1,(H30='H2'!$B$1:$B$101840)*(2030='H2'!$E$1:$E$101840)*("ref"='H2'!$D$1:$D$101840),0))</f>
        <v>#N/A</v>
      </c>
      <c r="W30" t="e" cm="1">
        <f t="array" ref="W30">INDEX('H2'!$H$1:$H$101840,MATCH(1,(B30='H2'!$B$1:$B$101840)*(2030='H2'!$E$1:$E$101840)*("ref"='H2'!$D$1:$D$101840),0))</f>
        <v>#N/A</v>
      </c>
      <c r="X30" t="e" cm="1">
        <f t="array" ref="X30">INDEX('H2'!$H$1:$H$101840,MATCH(1,(C30='H2'!$B$1:$B$101840)*(2030='H2'!$E$1:$E$101840)*("ref"='H2'!$D$1:$D$101840),0))</f>
        <v>#N/A</v>
      </c>
      <c r="Y30" t="e" cm="1">
        <f t="array" ref="Y30">INDEX('H2'!$H$1:$H$101840,MATCH(1,(D30='H2'!$B$1:$B$101840)*(2030='H2'!$E$1:$E$101840)*("ref"='H2'!$D$1:$D$101840),0))</f>
        <v>#N/A</v>
      </c>
      <c r="Z30" t="e" cm="1">
        <f t="array" ref="Z30">INDEX('H2'!$H$1:$H$101840,MATCH(1,(E30='H2'!$B$1:$B$101840)*(2030='H2'!$E$1:$E$101840)*("ref"='H2'!$D$1:$D$101840),0))</f>
        <v>#N/A</v>
      </c>
      <c r="AA30" t="e" cm="1">
        <f t="array" ref="AA30">INDEX('H2'!$H$1:$H$101840,MATCH(1,(F30='H2'!$B$1:$B$101840)*(2030='H2'!$E$1:$E$101840)*("ref"='H2'!$D$1:$D$101840),0))</f>
        <v>#N/A</v>
      </c>
      <c r="AB30" t="e" cm="1">
        <f t="array" ref="AB30">INDEX('H2'!$H$1:$H$101840,MATCH(1,(G30='H2'!$B$1:$B$101840)*(2030='H2'!$E$1:$E$101840)*("ref"='H2'!$D$1:$D$101840),0))</f>
        <v>#N/A</v>
      </c>
      <c r="AC30" t="e" cm="1">
        <f t="array" ref="AC30">INDEX('H2'!$H$1:$H$101840,MATCH(1,(H30='H2'!$B$1:$B$101840)*(2030='H2'!$E$1:$E$101840)*("ref"='H2'!$D$1:$D$101840),0))</f>
        <v>#N/A</v>
      </c>
    </row>
    <row r="31" spans="1:29" x14ac:dyDescent="0.25">
      <c r="A31">
        <v>30</v>
      </c>
      <c r="B31">
        <v>40</v>
      </c>
      <c r="C31">
        <v>70</v>
      </c>
      <c r="D31">
        <v>100</v>
      </c>
      <c r="E31">
        <v>130</v>
      </c>
      <c r="F31">
        <v>160</v>
      </c>
      <c r="G31">
        <v>190</v>
      </c>
      <c r="H31">
        <v>220</v>
      </c>
      <c r="I31">
        <v>250</v>
      </c>
      <c r="J31">
        <v>280</v>
      </c>
      <c r="P31" t="e" cm="1">
        <f t="array" ref="P31">INDEX('H2'!$I$1:$I$101840,MATCH(1,(B31='H2'!$B$1:$B$101840)*(2030='H2'!$E$1:$E$101840)*("ref"='H2'!$D$1:$D$101840),0))</f>
        <v>#N/A</v>
      </c>
      <c r="Q31" t="e" cm="1">
        <f t="array" ref="Q31">INDEX('H2'!$I$1:$I$101840,MATCH(1,(C31='H2'!$B$1:$B$101840)*(2030='H2'!$E$1:$E$101840)*("ref"='H2'!$D$1:$D$101840),0))</f>
        <v>#N/A</v>
      </c>
      <c r="R31" t="e" cm="1">
        <f t="array" ref="R31">INDEX('H2'!$I$1:$I$101840,MATCH(1,(D31='H2'!$B$1:$B$101840)*(2030='H2'!$E$1:$E$101840)*("ref"='H2'!$D$1:$D$101840),0))</f>
        <v>#N/A</v>
      </c>
      <c r="S31" t="e" cm="1">
        <f t="array" ref="S31">INDEX('H2'!$I$1:$I$101840,MATCH(1,(E31='H2'!$B$1:$B$101840)*(2030='H2'!$E$1:$E$101840)*("ref"='H2'!$D$1:$D$101840),0))</f>
        <v>#N/A</v>
      </c>
      <c r="T31" t="e" cm="1">
        <f t="array" ref="T31">INDEX('H2'!$I$1:$I$101840,MATCH(1,(F31='H2'!$B$1:$B$101840)*(2030='H2'!$E$1:$E$101840)*("ref"='H2'!$D$1:$D$101840),0))</f>
        <v>#N/A</v>
      </c>
      <c r="U31" t="e" cm="1">
        <f t="array" ref="U31">INDEX('H2'!$I$1:$I$101840,MATCH(1,(G31='H2'!$B$1:$B$101840)*(2030='H2'!$E$1:$E$101840)*("ref"='H2'!$D$1:$D$101840),0))</f>
        <v>#N/A</v>
      </c>
      <c r="V31" t="e" cm="1">
        <f t="array" ref="V31">INDEX('H2'!$I$1:$I$101840,MATCH(1,(H31='H2'!$B$1:$B$101840)*(2030='H2'!$E$1:$E$101840)*("ref"='H2'!$D$1:$D$101840),0))</f>
        <v>#N/A</v>
      </c>
      <c r="W31" t="e" cm="1">
        <f t="array" ref="W31">INDEX('H2'!$H$1:$H$101840,MATCH(1,(B31='H2'!$B$1:$B$101840)*(2030='H2'!$E$1:$E$101840)*("ref"='H2'!$D$1:$D$101840),0))</f>
        <v>#N/A</v>
      </c>
      <c r="X31" t="e" cm="1">
        <f t="array" ref="X31">INDEX('H2'!$H$1:$H$101840,MATCH(1,(C31='H2'!$B$1:$B$101840)*(2030='H2'!$E$1:$E$101840)*("ref"='H2'!$D$1:$D$101840),0))</f>
        <v>#N/A</v>
      </c>
      <c r="Y31" t="e" cm="1">
        <f t="array" ref="Y31">INDEX('H2'!$H$1:$H$101840,MATCH(1,(D31='H2'!$B$1:$B$101840)*(2030='H2'!$E$1:$E$101840)*("ref"='H2'!$D$1:$D$101840),0))</f>
        <v>#N/A</v>
      </c>
      <c r="Z31" t="e" cm="1">
        <f t="array" ref="Z31">INDEX('H2'!$H$1:$H$101840,MATCH(1,(E31='H2'!$B$1:$B$101840)*(2030='H2'!$E$1:$E$101840)*("ref"='H2'!$D$1:$D$101840),0))</f>
        <v>#N/A</v>
      </c>
      <c r="AA31" t="e" cm="1">
        <f t="array" ref="AA31">INDEX('H2'!$H$1:$H$101840,MATCH(1,(F31='H2'!$B$1:$B$101840)*(2030='H2'!$E$1:$E$101840)*("ref"='H2'!$D$1:$D$101840),0))</f>
        <v>#N/A</v>
      </c>
      <c r="AB31" t="e" cm="1">
        <f t="array" ref="AB31">INDEX('H2'!$H$1:$H$101840,MATCH(1,(G31='H2'!$B$1:$B$101840)*(2030='H2'!$E$1:$E$101840)*("ref"='H2'!$D$1:$D$101840),0))</f>
        <v>#N/A</v>
      </c>
      <c r="AC31" t="e" cm="1">
        <f t="array" ref="AC31">INDEX('H2'!$H$1:$H$101840,MATCH(1,(H31='H2'!$B$1:$B$101840)*(2030='H2'!$E$1:$E$101840)*("ref"='H2'!$D$1:$D$101840),0))</f>
        <v>#N/A</v>
      </c>
    </row>
    <row r="32" spans="1:29" x14ac:dyDescent="0.25">
      <c r="P32" t="e" cm="1">
        <f t="array" ref="P32">INDEX('H2'!$I$1:$I$101840,MATCH(1,(B32='H2'!$B$1:$B$101840)*(2030='H2'!$E$1:$E$101840)*("ref"='H2'!$D$1:$D$101840),0))</f>
        <v>#N/A</v>
      </c>
      <c r="Q32" t="e" cm="1">
        <f t="array" ref="Q32">INDEX('H2'!$I$1:$I$101840,MATCH(1,(C32='H2'!$B$1:$B$101840)*(2030='H2'!$E$1:$E$101840)*("ref"='H2'!$D$1:$D$101840),0))</f>
        <v>#N/A</v>
      </c>
      <c r="R32" t="e" cm="1">
        <f t="array" ref="R32">INDEX('H2'!$I$1:$I$101840,MATCH(1,(D32='H2'!$B$1:$B$101840)*(2030='H2'!$E$1:$E$101840)*("ref"='H2'!$D$1:$D$101840),0))</f>
        <v>#N/A</v>
      </c>
      <c r="S32" t="e" cm="1">
        <f t="array" ref="S32">INDEX('H2'!$I$1:$I$101840,MATCH(1,(E32='H2'!$B$1:$B$101840)*(2030='H2'!$E$1:$E$101840)*("ref"='H2'!$D$1:$D$101840),0))</f>
        <v>#N/A</v>
      </c>
      <c r="T32" t="e" cm="1">
        <f t="array" ref="T32">INDEX('H2'!$I$1:$I$101840,MATCH(1,(F32='H2'!$B$1:$B$101840)*(2030='H2'!$E$1:$E$101840)*("ref"='H2'!$D$1:$D$101840),0))</f>
        <v>#N/A</v>
      </c>
      <c r="U32" t="e" cm="1">
        <f t="array" ref="U32">INDEX('H2'!$I$1:$I$101840,MATCH(1,(G32='H2'!$B$1:$B$101840)*(2030='H2'!$E$1:$E$101840)*("ref"='H2'!$D$1:$D$101840),0))</f>
        <v>#N/A</v>
      </c>
      <c r="V32" t="e" cm="1">
        <f t="array" ref="V32">INDEX('H2'!$I$1:$I$101840,MATCH(1,(H32='H2'!$B$1:$B$101840)*(2030='H2'!$E$1:$E$101840)*("ref"='H2'!$D$1:$D$101840),0))</f>
        <v>#N/A</v>
      </c>
      <c r="W32" t="e" cm="1">
        <f t="array" ref="W32">INDEX('H2'!$H$1:$H$101840,MATCH(1,(B32='H2'!$B$1:$B$101840)*(2030='H2'!$E$1:$E$101840)*("ref"='H2'!$D$1:$D$101840),0))</f>
        <v>#N/A</v>
      </c>
      <c r="X32" t="e" cm="1">
        <f t="array" ref="X32">INDEX('H2'!$H$1:$H$101840,MATCH(1,(C32='H2'!$B$1:$B$101840)*(2030='H2'!$E$1:$E$101840)*("ref"='H2'!$D$1:$D$101840),0))</f>
        <v>#N/A</v>
      </c>
      <c r="Y32" t="e" cm="1">
        <f t="array" ref="Y32">INDEX('H2'!$H$1:$H$101840,MATCH(1,(D32='H2'!$B$1:$B$101840)*(2030='H2'!$E$1:$E$101840)*("ref"='H2'!$D$1:$D$101840),0))</f>
        <v>#N/A</v>
      </c>
      <c r="Z32" t="e" cm="1">
        <f t="array" ref="Z32">INDEX('H2'!$H$1:$H$101840,MATCH(1,(E32='H2'!$B$1:$B$101840)*(2030='H2'!$E$1:$E$101840)*("ref"='H2'!$D$1:$D$101840),0))</f>
        <v>#N/A</v>
      </c>
      <c r="AA32" t="e" cm="1">
        <f t="array" ref="AA32">INDEX('H2'!$H$1:$H$101840,MATCH(1,(F32='H2'!$B$1:$B$101840)*(2030='H2'!$E$1:$E$101840)*("ref"='H2'!$D$1:$D$101840),0))</f>
        <v>#N/A</v>
      </c>
      <c r="AB32" t="e" cm="1">
        <f t="array" ref="AB32">INDEX('H2'!$H$1:$H$101840,MATCH(1,(G32='H2'!$B$1:$B$101840)*(2030='H2'!$E$1:$E$101840)*("ref"='H2'!$D$1:$D$101840),0))</f>
        <v>#N/A</v>
      </c>
      <c r="AC32" t="e" cm="1">
        <f t="array" ref="AC32">INDEX('H2'!$H$1:$H$101840,MATCH(1,(H32='H2'!$B$1:$B$101840)*(2030='H2'!$E$1:$E$101840)*("ref"='H2'!$D$1:$D$101840),0))</f>
        <v>#N/A</v>
      </c>
    </row>
    <row r="33" spans="16:29" x14ac:dyDescent="0.25">
      <c r="P33" t="e" cm="1">
        <f t="array" ref="P33">INDEX('H2'!$I$1:$I$101840,MATCH(1,(B33='H2'!$B$1:$B$101840)*(2030='H2'!$E$1:$E$101840)*("ref"='H2'!$D$1:$D$101840),0))</f>
        <v>#N/A</v>
      </c>
      <c r="Q33" t="e" cm="1">
        <f t="array" ref="Q33">INDEX('H2'!$I$1:$I$101840,MATCH(1,(C33='H2'!$B$1:$B$101840)*(2030='H2'!$E$1:$E$101840)*("ref"='H2'!$D$1:$D$101840),0))</f>
        <v>#N/A</v>
      </c>
      <c r="R33" t="e" cm="1">
        <f t="array" ref="R33">INDEX('H2'!$I$1:$I$101840,MATCH(1,(D33='H2'!$B$1:$B$101840)*(2030='H2'!$E$1:$E$101840)*("ref"='H2'!$D$1:$D$101840),0))</f>
        <v>#N/A</v>
      </c>
      <c r="S33" t="e" cm="1">
        <f t="array" ref="S33">INDEX('H2'!$I$1:$I$101840,MATCH(1,(E33='H2'!$B$1:$B$101840)*(2030='H2'!$E$1:$E$101840)*("ref"='H2'!$D$1:$D$101840),0))</f>
        <v>#N/A</v>
      </c>
      <c r="T33" t="e" cm="1">
        <f t="array" ref="T33">INDEX('H2'!$I$1:$I$101840,MATCH(1,(F33='H2'!$B$1:$B$101840)*(2030='H2'!$E$1:$E$101840)*("ref"='H2'!$D$1:$D$101840),0))</f>
        <v>#N/A</v>
      </c>
      <c r="U33" t="e" cm="1">
        <f t="array" ref="U33">INDEX('H2'!$I$1:$I$101840,MATCH(1,(G33='H2'!$B$1:$B$101840)*(2030='H2'!$E$1:$E$101840)*("ref"='H2'!$D$1:$D$101840),0))</f>
        <v>#N/A</v>
      </c>
      <c r="V33" t="e" cm="1">
        <f t="array" ref="V33">INDEX('H2'!$I$1:$I$101840,MATCH(1,(H33='H2'!$B$1:$B$101840)*(2030='H2'!$E$1:$E$101840)*("ref"='H2'!$D$1:$D$101840),0))</f>
        <v>#N/A</v>
      </c>
      <c r="W33" t="e" cm="1">
        <f t="array" ref="W33">INDEX('H2'!$H$1:$H$101840,MATCH(1,(B33='H2'!$B$1:$B$101840)*(2030='H2'!$E$1:$E$101840)*("ref"='H2'!$D$1:$D$101840),0))</f>
        <v>#N/A</v>
      </c>
      <c r="X33" t="e" cm="1">
        <f t="array" ref="X33">INDEX('H2'!$H$1:$H$101840,MATCH(1,(C33='H2'!$B$1:$B$101840)*(2030='H2'!$E$1:$E$101840)*("ref"='H2'!$D$1:$D$101840),0))</f>
        <v>#N/A</v>
      </c>
      <c r="Y33" t="e" cm="1">
        <f t="array" ref="Y33">INDEX('H2'!$H$1:$H$101840,MATCH(1,(D33='H2'!$B$1:$B$101840)*(2030='H2'!$E$1:$E$101840)*("ref"='H2'!$D$1:$D$101840),0))</f>
        <v>#N/A</v>
      </c>
      <c r="Z33" t="e" cm="1">
        <f t="array" ref="Z33">INDEX('H2'!$H$1:$H$101840,MATCH(1,(E33='H2'!$B$1:$B$101840)*(2030='H2'!$E$1:$E$101840)*("ref"='H2'!$D$1:$D$101840),0))</f>
        <v>#N/A</v>
      </c>
      <c r="AA33" t="e" cm="1">
        <f t="array" ref="AA33">INDEX('H2'!$H$1:$H$101840,MATCH(1,(F33='H2'!$B$1:$B$101840)*(2030='H2'!$E$1:$E$101840)*("ref"='H2'!$D$1:$D$101840),0))</f>
        <v>#N/A</v>
      </c>
      <c r="AB33" t="e" cm="1">
        <f t="array" ref="AB33">INDEX('H2'!$H$1:$H$101840,MATCH(1,(G33='H2'!$B$1:$B$101840)*(2030='H2'!$E$1:$E$101840)*("ref"='H2'!$D$1:$D$101840),0))</f>
        <v>#N/A</v>
      </c>
      <c r="AC33" t="e" cm="1">
        <f t="array" ref="AC33">INDEX('H2'!$H$1:$H$101840,MATCH(1,(H33='H2'!$B$1:$B$101840)*(2030='H2'!$E$1:$E$101840)*("ref"='H2'!$D$1:$D$101840),0))</f>
        <v>#N/A</v>
      </c>
    </row>
    <row r="34" spans="16:29" x14ac:dyDescent="0.25">
      <c r="P34" t="e" cm="1">
        <f t="array" ref="P34">INDEX('H2'!$I$1:$I$101840,MATCH(1,(B34='H2'!$B$1:$B$101840)*(2030='H2'!$E$1:$E$101840)*("ref"='H2'!$D$1:$D$101840),0))</f>
        <v>#N/A</v>
      </c>
      <c r="Q34" t="e" cm="1">
        <f t="array" ref="Q34">INDEX('H2'!$I$1:$I$101840,MATCH(1,(C34='H2'!$B$1:$B$101840)*(2030='H2'!$E$1:$E$101840)*("ref"='H2'!$D$1:$D$101840),0))</f>
        <v>#N/A</v>
      </c>
      <c r="R34" t="e" cm="1">
        <f t="array" ref="R34">INDEX('H2'!$I$1:$I$101840,MATCH(1,(D34='H2'!$B$1:$B$101840)*(2030='H2'!$E$1:$E$101840)*("ref"='H2'!$D$1:$D$101840),0))</f>
        <v>#N/A</v>
      </c>
      <c r="S34" t="e" cm="1">
        <f t="array" ref="S34">INDEX('H2'!$I$1:$I$101840,MATCH(1,(E34='H2'!$B$1:$B$101840)*(2030='H2'!$E$1:$E$101840)*("ref"='H2'!$D$1:$D$101840),0))</f>
        <v>#N/A</v>
      </c>
      <c r="T34" t="e" cm="1">
        <f t="array" ref="T34">INDEX('H2'!$I$1:$I$101840,MATCH(1,(F34='H2'!$B$1:$B$101840)*(2030='H2'!$E$1:$E$101840)*("ref"='H2'!$D$1:$D$101840),0))</f>
        <v>#N/A</v>
      </c>
      <c r="U34" t="e" cm="1">
        <f t="array" ref="U34">INDEX('H2'!$I$1:$I$101840,MATCH(1,(G34='H2'!$B$1:$B$101840)*(2030='H2'!$E$1:$E$101840)*("ref"='H2'!$D$1:$D$101840),0))</f>
        <v>#N/A</v>
      </c>
      <c r="V34" t="e" cm="1">
        <f t="array" ref="V34">INDEX('H2'!$I$1:$I$101840,MATCH(1,(H34='H2'!$B$1:$B$101840)*(2030='H2'!$E$1:$E$101840)*("ref"='H2'!$D$1:$D$101840),0))</f>
        <v>#N/A</v>
      </c>
      <c r="W34" t="e" cm="1">
        <f t="array" ref="W34">INDEX('H2'!$H$1:$H$101840,MATCH(1,(B34='H2'!$B$1:$B$101840)*(2030='H2'!$E$1:$E$101840)*("ref"='H2'!$D$1:$D$101840),0))</f>
        <v>#N/A</v>
      </c>
      <c r="X34" t="e" cm="1">
        <f t="array" ref="X34">INDEX('H2'!$H$1:$H$101840,MATCH(1,(C34='H2'!$B$1:$B$101840)*(2030='H2'!$E$1:$E$101840)*("ref"='H2'!$D$1:$D$101840),0))</f>
        <v>#N/A</v>
      </c>
      <c r="Y34" t="e" cm="1">
        <f t="array" ref="Y34">INDEX('H2'!$H$1:$H$101840,MATCH(1,(D34='H2'!$B$1:$B$101840)*(2030='H2'!$E$1:$E$101840)*("ref"='H2'!$D$1:$D$101840),0))</f>
        <v>#N/A</v>
      </c>
      <c r="Z34" t="e" cm="1">
        <f t="array" ref="Z34">INDEX('H2'!$H$1:$H$101840,MATCH(1,(E34='H2'!$B$1:$B$101840)*(2030='H2'!$E$1:$E$101840)*("ref"='H2'!$D$1:$D$101840),0))</f>
        <v>#N/A</v>
      </c>
      <c r="AA34" t="e" cm="1">
        <f t="array" ref="AA34">INDEX('H2'!$H$1:$H$101840,MATCH(1,(F34='H2'!$B$1:$B$101840)*(2030='H2'!$E$1:$E$101840)*("ref"='H2'!$D$1:$D$101840),0))</f>
        <v>#N/A</v>
      </c>
      <c r="AB34" t="e" cm="1">
        <f t="array" ref="AB34">INDEX('H2'!$H$1:$H$101840,MATCH(1,(G34='H2'!$B$1:$B$101840)*(2030='H2'!$E$1:$E$101840)*("ref"='H2'!$D$1:$D$101840),0))</f>
        <v>#N/A</v>
      </c>
      <c r="AC34" t="e" cm="1">
        <f t="array" ref="AC34">INDEX('H2'!$H$1:$H$101840,MATCH(1,(H34='H2'!$B$1:$B$101840)*(2030='H2'!$E$1:$E$101840)*("ref"='H2'!$D$1:$D$101840),0))</f>
        <v>#N/A</v>
      </c>
    </row>
    <row r="35" spans="16:29" x14ac:dyDescent="0.25">
      <c r="P35" t="e" cm="1">
        <f t="array" ref="P35">INDEX('H2'!$I$1:$I$101840,MATCH(1,(B35='H2'!$B$1:$B$101840)*(2030='H2'!$E$1:$E$101840)*("ref"='H2'!$D$1:$D$101840),0))</f>
        <v>#N/A</v>
      </c>
      <c r="Q35" t="e" cm="1">
        <f t="array" ref="Q35">INDEX('H2'!$I$1:$I$101840,MATCH(1,(C35='H2'!$B$1:$B$101840)*(2030='H2'!$E$1:$E$101840)*("ref"='H2'!$D$1:$D$101840),0))</f>
        <v>#N/A</v>
      </c>
      <c r="R35" t="e" cm="1">
        <f t="array" ref="R35">INDEX('H2'!$I$1:$I$101840,MATCH(1,(D35='H2'!$B$1:$B$101840)*(2030='H2'!$E$1:$E$101840)*("ref"='H2'!$D$1:$D$101840),0))</f>
        <v>#N/A</v>
      </c>
      <c r="S35" t="e" cm="1">
        <f t="array" ref="S35">INDEX('H2'!$I$1:$I$101840,MATCH(1,(E35='H2'!$B$1:$B$101840)*(2030='H2'!$E$1:$E$101840)*("ref"='H2'!$D$1:$D$101840),0))</f>
        <v>#N/A</v>
      </c>
      <c r="T35" t="e" cm="1">
        <f t="array" ref="T35">INDEX('H2'!$I$1:$I$101840,MATCH(1,(F35='H2'!$B$1:$B$101840)*(2030='H2'!$E$1:$E$101840)*("ref"='H2'!$D$1:$D$101840),0))</f>
        <v>#N/A</v>
      </c>
      <c r="U35" t="e" cm="1">
        <f t="array" ref="U35">INDEX('H2'!$I$1:$I$101840,MATCH(1,(G35='H2'!$B$1:$B$101840)*(2030='H2'!$E$1:$E$101840)*("ref"='H2'!$D$1:$D$101840),0))</f>
        <v>#N/A</v>
      </c>
      <c r="V35" t="e" cm="1">
        <f t="array" ref="V35">INDEX('H2'!$I$1:$I$101840,MATCH(1,(H35='H2'!$B$1:$B$101840)*(2030='H2'!$E$1:$E$101840)*("ref"='H2'!$D$1:$D$101840),0))</f>
        <v>#N/A</v>
      </c>
      <c r="W35" t="e" cm="1">
        <f t="array" ref="W35">INDEX('H2'!$H$1:$H$101840,MATCH(1,(B35='H2'!$B$1:$B$101840)*(2030='H2'!$E$1:$E$101840)*("ref"='H2'!$D$1:$D$101840),0))</f>
        <v>#N/A</v>
      </c>
      <c r="X35" t="e" cm="1">
        <f t="array" ref="X35">INDEX('H2'!$H$1:$H$101840,MATCH(1,(C35='H2'!$B$1:$B$101840)*(2030='H2'!$E$1:$E$101840)*("ref"='H2'!$D$1:$D$101840),0))</f>
        <v>#N/A</v>
      </c>
      <c r="Y35" t="e" cm="1">
        <f t="array" ref="Y35">INDEX('H2'!$H$1:$H$101840,MATCH(1,(D35='H2'!$B$1:$B$101840)*(2030='H2'!$E$1:$E$101840)*("ref"='H2'!$D$1:$D$101840),0))</f>
        <v>#N/A</v>
      </c>
      <c r="Z35" t="e" cm="1">
        <f t="array" ref="Z35">INDEX('H2'!$H$1:$H$101840,MATCH(1,(E35='H2'!$B$1:$B$101840)*(2030='H2'!$E$1:$E$101840)*("ref"='H2'!$D$1:$D$101840),0))</f>
        <v>#N/A</v>
      </c>
      <c r="AA35" t="e" cm="1">
        <f t="array" ref="AA35">INDEX('H2'!$H$1:$H$101840,MATCH(1,(F35='H2'!$B$1:$B$101840)*(2030='H2'!$E$1:$E$101840)*("ref"='H2'!$D$1:$D$101840),0))</f>
        <v>#N/A</v>
      </c>
      <c r="AB35" t="e" cm="1">
        <f t="array" ref="AB35">INDEX('H2'!$H$1:$H$101840,MATCH(1,(G35='H2'!$B$1:$B$101840)*(2030='H2'!$E$1:$E$101840)*("ref"='H2'!$D$1:$D$101840),0))</f>
        <v>#N/A</v>
      </c>
      <c r="AC35" t="e" cm="1">
        <f t="array" ref="AC35">INDEX('H2'!$H$1:$H$101840,MATCH(1,(H35='H2'!$B$1:$B$101840)*(2030='H2'!$E$1:$E$101840)*("ref"='H2'!$D$1:$D$101840),0))</f>
        <v>#N/A</v>
      </c>
    </row>
    <row r="36" spans="16:29" x14ac:dyDescent="0.25">
      <c r="P36" t="e" cm="1">
        <f t="array" ref="P36">INDEX('H2'!$I$1:$I$101840,MATCH(1,(B36='H2'!$B$1:$B$101840)*(2030='H2'!$E$1:$E$101840)*("ref"='H2'!$D$1:$D$101840),0))</f>
        <v>#N/A</v>
      </c>
      <c r="Q36" t="e" cm="1">
        <f t="array" ref="Q36">INDEX('H2'!$I$1:$I$101840,MATCH(1,(C36='H2'!$B$1:$B$101840)*(2030='H2'!$E$1:$E$101840)*("ref"='H2'!$D$1:$D$101840),0))</f>
        <v>#N/A</v>
      </c>
      <c r="R36" t="e" cm="1">
        <f t="array" ref="R36">INDEX('H2'!$I$1:$I$101840,MATCH(1,(D36='H2'!$B$1:$B$101840)*(2030='H2'!$E$1:$E$101840)*("ref"='H2'!$D$1:$D$101840),0))</f>
        <v>#N/A</v>
      </c>
      <c r="S36" t="e" cm="1">
        <f t="array" ref="S36">INDEX('H2'!$I$1:$I$101840,MATCH(1,(E36='H2'!$B$1:$B$101840)*(2030='H2'!$E$1:$E$101840)*("ref"='H2'!$D$1:$D$101840),0))</f>
        <v>#N/A</v>
      </c>
      <c r="T36" t="e" cm="1">
        <f t="array" ref="T36">INDEX('H2'!$I$1:$I$101840,MATCH(1,(F36='H2'!$B$1:$B$101840)*(2030='H2'!$E$1:$E$101840)*("ref"='H2'!$D$1:$D$101840),0))</f>
        <v>#N/A</v>
      </c>
      <c r="U36" t="e" cm="1">
        <f t="array" ref="U36">INDEX('H2'!$I$1:$I$101840,MATCH(1,(G36='H2'!$B$1:$B$101840)*(2030='H2'!$E$1:$E$101840)*("ref"='H2'!$D$1:$D$101840),0))</f>
        <v>#N/A</v>
      </c>
      <c r="V36" t="e" cm="1">
        <f t="array" ref="V36">INDEX('H2'!$I$1:$I$101840,MATCH(1,(H36='H2'!$B$1:$B$101840)*(2030='H2'!$E$1:$E$101840)*("ref"='H2'!$D$1:$D$101840),0))</f>
        <v>#N/A</v>
      </c>
      <c r="W36" t="e" cm="1">
        <f t="array" ref="W36">INDEX('H2'!$H$1:$H$101840,MATCH(1,(B36='H2'!$B$1:$B$101840)*(2030='H2'!$E$1:$E$101840)*("ref"='H2'!$D$1:$D$101840),0))</f>
        <v>#N/A</v>
      </c>
      <c r="X36" t="e" cm="1">
        <f t="array" ref="X36">INDEX('H2'!$H$1:$H$101840,MATCH(1,(C36='H2'!$B$1:$B$101840)*(2030='H2'!$E$1:$E$101840)*("ref"='H2'!$D$1:$D$101840),0))</f>
        <v>#N/A</v>
      </c>
      <c r="Y36" t="e" cm="1">
        <f t="array" ref="Y36">INDEX('H2'!$H$1:$H$101840,MATCH(1,(D36='H2'!$B$1:$B$101840)*(2030='H2'!$E$1:$E$101840)*("ref"='H2'!$D$1:$D$101840),0))</f>
        <v>#N/A</v>
      </c>
      <c r="Z36" t="e" cm="1">
        <f t="array" ref="Z36">INDEX('H2'!$H$1:$H$101840,MATCH(1,(E36='H2'!$B$1:$B$101840)*(2030='H2'!$E$1:$E$101840)*("ref"='H2'!$D$1:$D$101840),0))</f>
        <v>#N/A</v>
      </c>
      <c r="AA36" t="e" cm="1">
        <f t="array" ref="AA36">INDEX('H2'!$H$1:$H$101840,MATCH(1,(F36='H2'!$B$1:$B$101840)*(2030='H2'!$E$1:$E$101840)*("ref"='H2'!$D$1:$D$101840),0))</f>
        <v>#N/A</v>
      </c>
      <c r="AB36" t="e" cm="1">
        <f t="array" ref="AB36">INDEX('H2'!$H$1:$H$101840,MATCH(1,(G36='H2'!$B$1:$B$101840)*(2030='H2'!$E$1:$E$101840)*("ref"='H2'!$D$1:$D$101840),0))</f>
        <v>#N/A</v>
      </c>
      <c r="AC36" t="e" cm="1">
        <f t="array" ref="AC36">INDEX('H2'!$H$1:$H$101840,MATCH(1,(H36='H2'!$B$1:$B$101840)*(2030='H2'!$E$1:$E$101840)*("ref"='H2'!$D$1:$D$101840),0))</f>
        <v>#N/A</v>
      </c>
    </row>
    <row r="37" spans="16:29" x14ac:dyDescent="0.25">
      <c r="P37" t="e" cm="1">
        <f t="array" ref="P37">INDEX('H2'!$I$1:$I$101840,MATCH(1,(B37='H2'!$B$1:$B$101840)*(2030='H2'!$E$1:$E$101840)*("ref"='H2'!$D$1:$D$101840),0))</f>
        <v>#N/A</v>
      </c>
      <c r="Q37" t="e" cm="1">
        <f t="array" ref="Q37">INDEX('H2'!$I$1:$I$101840,MATCH(1,(C37='H2'!$B$1:$B$101840)*(2030='H2'!$E$1:$E$101840)*("ref"='H2'!$D$1:$D$101840),0))</f>
        <v>#N/A</v>
      </c>
      <c r="R37" t="e" cm="1">
        <f t="array" ref="R37">INDEX('H2'!$I$1:$I$101840,MATCH(1,(D37='H2'!$B$1:$B$101840)*(2030='H2'!$E$1:$E$101840)*("ref"='H2'!$D$1:$D$101840),0))</f>
        <v>#N/A</v>
      </c>
      <c r="S37" t="e" cm="1">
        <f t="array" ref="S37">INDEX('H2'!$I$1:$I$101840,MATCH(1,(E37='H2'!$B$1:$B$101840)*(2030='H2'!$E$1:$E$101840)*("ref"='H2'!$D$1:$D$101840),0))</f>
        <v>#N/A</v>
      </c>
      <c r="T37" t="e" cm="1">
        <f t="array" ref="T37">INDEX('H2'!$I$1:$I$101840,MATCH(1,(F37='H2'!$B$1:$B$101840)*(2030='H2'!$E$1:$E$101840)*("ref"='H2'!$D$1:$D$101840),0))</f>
        <v>#N/A</v>
      </c>
      <c r="U37" t="e" cm="1">
        <f t="array" ref="U37">INDEX('H2'!$I$1:$I$101840,MATCH(1,(G37='H2'!$B$1:$B$101840)*(2030='H2'!$E$1:$E$101840)*("ref"='H2'!$D$1:$D$101840),0))</f>
        <v>#N/A</v>
      </c>
      <c r="V37" t="e" cm="1">
        <f t="array" ref="V37">INDEX('H2'!$I$1:$I$101840,MATCH(1,(H37='H2'!$B$1:$B$101840)*(2030='H2'!$E$1:$E$101840)*("ref"='H2'!$D$1:$D$101840),0))</f>
        <v>#N/A</v>
      </c>
      <c r="W37" t="e" cm="1">
        <f t="array" ref="W37">INDEX('H2'!$H$1:$H$101840,MATCH(1,(B37='H2'!$B$1:$B$101840)*(2030='H2'!$E$1:$E$101840)*("ref"='H2'!$D$1:$D$101840),0))</f>
        <v>#N/A</v>
      </c>
      <c r="X37" t="e" cm="1">
        <f t="array" ref="X37">INDEX('H2'!$H$1:$H$101840,MATCH(1,(C37='H2'!$B$1:$B$101840)*(2030='H2'!$E$1:$E$101840)*("ref"='H2'!$D$1:$D$101840),0))</f>
        <v>#N/A</v>
      </c>
      <c r="Y37" t="e" cm="1">
        <f t="array" ref="Y37">INDEX('H2'!$H$1:$H$101840,MATCH(1,(D37='H2'!$B$1:$B$101840)*(2030='H2'!$E$1:$E$101840)*("ref"='H2'!$D$1:$D$101840),0))</f>
        <v>#N/A</v>
      </c>
      <c r="Z37" t="e" cm="1">
        <f t="array" ref="Z37">INDEX('H2'!$H$1:$H$101840,MATCH(1,(E37='H2'!$B$1:$B$101840)*(2030='H2'!$E$1:$E$101840)*("ref"='H2'!$D$1:$D$101840),0))</f>
        <v>#N/A</v>
      </c>
      <c r="AA37" t="e" cm="1">
        <f t="array" ref="AA37">INDEX('H2'!$H$1:$H$101840,MATCH(1,(F37='H2'!$B$1:$B$101840)*(2030='H2'!$E$1:$E$101840)*("ref"='H2'!$D$1:$D$101840),0))</f>
        <v>#N/A</v>
      </c>
      <c r="AB37" t="e" cm="1">
        <f t="array" ref="AB37">INDEX('H2'!$H$1:$H$101840,MATCH(1,(G37='H2'!$B$1:$B$101840)*(2030='H2'!$E$1:$E$101840)*("ref"='H2'!$D$1:$D$101840),0))</f>
        <v>#N/A</v>
      </c>
      <c r="AC37" t="e" cm="1">
        <f t="array" ref="AC37">INDEX('H2'!$H$1:$H$101840,MATCH(1,(H37='H2'!$B$1:$B$101840)*(2030='H2'!$E$1:$E$101840)*("ref"='H2'!$D$1:$D$101840),0))</f>
        <v>#N/A</v>
      </c>
    </row>
    <row r="38" spans="16:29" x14ac:dyDescent="0.25">
      <c r="P38" t="e" cm="1">
        <f t="array" ref="P38">INDEX('H2'!$I$1:$I$101840,MATCH(1,(B38='H2'!$B$1:$B$101840)*(2030='H2'!$E$1:$E$101840)*("ref"='H2'!$D$1:$D$101840),0))</f>
        <v>#N/A</v>
      </c>
      <c r="Q38" t="e" cm="1">
        <f t="array" ref="Q38">INDEX('H2'!$I$1:$I$101840,MATCH(1,(C38='H2'!$B$1:$B$101840)*(2030='H2'!$E$1:$E$101840)*("ref"='H2'!$D$1:$D$101840),0))</f>
        <v>#N/A</v>
      </c>
      <c r="R38" t="e" cm="1">
        <f t="array" ref="R38">INDEX('H2'!$I$1:$I$101840,MATCH(1,(D38='H2'!$B$1:$B$101840)*(2030='H2'!$E$1:$E$101840)*("ref"='H2'!$D$1:$D$101840),0))</f>
        <v>#N/A</v>
      </c>
      <c r="S38" t="e" cm="1">
        <f t="array" ref="S38">INDEX('H2'!$I$1:$I$101840,MATCH(1,(E38='H2'!$B$1:$B$101840)*(2030='H2'!$E$1:$E$101840)*("ref"='H2'!$D$1:$D$101840),0))</f>
        <v>#N/A</v>
      </c>
      <c r="T38" t="e" cm="1">
        <f t="array" ref="T38">INDEX('H2'!$I$1:$I$101840,MATCH(1,(F38='H2'!$B$1:$B$101840)*(2030='H2'!$E$1:$E$101840)*("ref"='H2'!$D$1:$D$101840),0))</f>
        <v>#N/A</v>
      </c>
      <c r="U38" t="e" cm="1">
        <f t="array" ref="U38">INDEX('H2'!$I$1:$I$101840,MATCH(1,(G38='H2'!$B$1:$B$101840)*(2030='H2'!$E$1:$E$101840)*("ref"='H2'!$D$1:$D$101840),0))</f>
        <v>#N/A</v>
      </c>
      <c r="V38" t="e" cm="1">
        <f t="array" ref="V38">INDEX('H2'!$I$1:$I$101840,MATCH(1,(H38='H2'!$B$1:$B$101840)*(2030='H2'!$E$1:$E$101840)*("ref"='H2'!$D$1:$D$101840),0))</f>
        <v>#N/A</v>
      </c>
      <c r="W38" t="e" cm="1">
        <f t="array" ref="W38">INDEX('H2'!$H$1:$H$101840,MATCH(1,(B38='H2'!$B$1:$B$101840)*(2030='H2'!$E$1:$E$101840)*("ref"='H2'!$D$1:$D$101840),0))</f>
        <v>#N/A</v>
      </c>
      <c r="X38" t="e" cm="1">
        <f t="array" ref="X38">INDEX('H2'!$H$1:$H$101840,MATCH(1,(C38='H2'!$B$1:$B$101840)*(2030='H2'!$E$1:$E$101840)*("ref"='H2'!$D$1:$D$101840),0))</f>
        <v>#N/A</v>
      </c>
      <c r="Y38" t="e" cm="1">
        <f t="array" ref="Y38">INDEX('H2'!$H$1:$H$101840,MATCH(1,(D38='H2'!$B$1:$B$101840)*(2030='H2'!$E$1:$E$101840)*("ref"='H2'!$D$1:$D$101840),0))</f>
        <v>#N/A</v>
      </c>
      <c r="Z38" t="e" cm="1">
        <f t="array" ref="Z38">INDEX('H2'!$H$1:$H$101840,MATCH(1,(E38='H2'!$B$1:$B$101840)*(2030='H2'!$E$1:$E$101840)*("ref"='H2'!$D$1:$D$101840),0))</f>
        <v>#N/A</v>
      </c>
      <c r="AA38" t="e" cm="1">
        <f t="array" ref="AA38">INDEX('H2'!$H$1:$H$101840,MATCH(1,(F38='H2'!$B$1:$B$101840)*(2030='H2'!$E$1:$E$101840)*("ref"='H2'!$D$1:$D$101840),0))</f>
        <v>#N/A</v>
      </c>
      <c r="AB38" t="e" cm="1">
        <f t="array" ref="AB38">INDEX('H2'!$H$1:$H$101840,MATCH(1,(G38='H2'!$B$1:$B$101840)*(2030='H2'!$E$1:$E$101840)*("ref"='H2'!$D$1:$D$101840),0))</f>
        <v>#N/A</v>
      </c>
      <c r="AC38" t="e" cm="1">
        <f t="array" ref="AC38">INDEX('H2'!$H$1:$H$101840,MATCH(1,(H38='H2'!$B$1:$B$101840)*(2030='H2'!$E$1:$E$101840)*("ref"='H2'!$D$1:$D$101840),0))</f>
        <v>#N/A</v>
      </c>
    </row>
    <row r="39" spans="16:29" x14ac:dyDescent="0.25">
      <c r="P39" t="e" cm="1">
        <f t="array" ref="P39">INDEX('H2'!$I$1:$I$101840,MATCH(1,(B39='H2'!$B$1:$B$101840)*(2030='H2'!$E$1:$E$101840)*("ref"='H2'!$D$1:$D$101840),0))</f>
        <v>#N/A</v>
      </c>
      <c r="Q39" t="e" cm="1">
        <f t="array" ref="Q39">INDEX('H2'!$I$1:$I$101840,MATCH(1,(C39='H2'!$B$1:$B$101840)*(2030='H2'!$E$1:$E$101840)*("ref"='H2'!$D$1:$D$101840),0))</f>
        <v>#N/A</v>
      </c>
      <c r="R39" t="e" cm="1">
        <f t="array" ref="R39">INDEX('H2'!$I$1:$I$101840,MATCH(1,(D39='H2'!$B$1:$B$101840)*(2030='H2'!$E$1:$E$101840)*("ref"='H2'!$D$1:$D$101840),0))</f>
        <v>#N/A</v>
      </c>
      <c r="S39" t="e" cm="1">
        <f t="array" ref="S39">INDEX('H2'!$I$1:$I$101840,MATCH(1,(E39='H2'!$B$1:$B$101840)*(2030='H2'!$E$1:$E$101840)*("ref"='H2'!$D$1:$D$101840),0))</f>
        <v>#N/A</v>
      </c>
      <c r="T39" t="e" cm="1">
        <f t="array" ref="T39">INDEX('H2'!$I$1:$I$101840,MATCH(1,(F39='H2'!$B$1:$B$101840)*(2030='H2'!$E$1:$E$101840)*("ref"='H2'!$D$1:$D$101840),0))</f>
        <v>#N/A</v>
      </c>
      <c r="U39" t="e" cm="1">
        <f t="array" ref="U39">INDEX('H2'!$I$1:$I$101840,MATCH(1,(G39='H2'!$B$1:$B$101840)*(2030='H2'!$E$1:$E$101840)*("ref"='H2'!$D$1:$D$101840),0))</f>
        <v>#N/A</v>
      </c>
      <c r="V39" t="e" cm="1">
        <f t="array" ref="V39">INDEX('H2'!$I$1:$I$101840,MATCH(1,(H39='H2'!$B$1:$B$101840)*(2030='H2'!$E$1:$E$101840)*("ref"='H2'!$D$1:$D$101840),0))</f>
        <v>#N/A</v>
      </c>
      <c r="W39" t="e" cm="1">
        <f t="array" ref="W39">INDEX('H2'!$H$1:$H$101840,MATCH(1,(B39='H2'!$B$1:$B$101840)*(2030='H2'!$E$1:$E$101840)*("ref"='H2'!$D$1:$D$101840),0))</f>
        <v>#N/A</v>
      </c>
      <c r="X39" t="e" cm="1">
        <f t="array" ref="X39">INDEX('H2'!$H$1:$H$101840,MATCH(1,(C39='H2'!$B$1:$B$101840)*(2030='H2'!$E$1:$E$101840)*("ref"='H2'!$D$1:$D$101840),0))</f>
        <v>#N/A</v>
      </c>
      <c r="Y39" t="e" cm="1">
        <f t="array" ref="Y39">INDEX('H2'!$H$1:$H$101840,MATCH(1,(D39='H2'!$B$1:$B$101840)*(2030='H2'!$E$1:$E$101840)*("ref"='H2'!$D$1:$D$101840),0))</f>
        <v>#N/A</v>
      </c>
      <c r="Z39" t="e" cm="1">
        <f t="array" ref="Z39">INDEX('H2'!$H$1:$H$101840,MATCH(1,(E39='H2'!$B$1:$B$101840)*(2030='H2'!$E$1:$E$101840)*("ref"='H2'!$D$1:$D$101840),0))</f>
        <v>#N/A</v>
      </c>
      <c r="AA39" t="e" cm="1">
        <f t="array" ref="AA39">INDEX('H2'!$H$1:$H$101840,MATCH(1,(F39='H2'!$B$1:$B$101840)*(2030='H2'!$E$1:$E$101840)*("ref"='H2'!$D$1:$D$101840),0))</f>
        <v>#N/A</v>
      </c>
      <c r="AB39" t="e" cm="1">
        <f t="array" ref="AB39">INDEX('H2'!$H$1:$H$101840,MATCH(1,(G39='H2'!$B$1:$B$101840)*(2030='H2'!$E$1:$E$101840)*("ref"='H2'!$D$1:$D$101840),0))</f>
        <v>#N/A</v>
      </c>
      <c r="AC39" t="e" cm="1">
        <f t="array" ref="AC39">INDEX('H2'!$H$1:$H$101840,MATCH(1,(H39='H2'!$B$1:$B$101840)*(2030='H2'!$E$1:$E$101840)*("ref"='H2'!$D$1:$D$101840),0))</f>
        <v>#N/A</v>
      </c>
    </row>
    <row r="40" spans="16:29" x14ac:dyDescent="0.25">
      <c r="P40" t="e" cm="1">
        <f t="array" ref="P40">INDEX('H2'!$I$1:$I$101840,MATCH(1,(B40='H2'!$B$1:$B$101840)*(2030='H2'!$E$1:$E$101840)*("ref"='H2'!$D$1:$D$101840),0))</f>
        <v>#N/A</v>
      </c>
      <c r="Q40" t="e" cm="1">
        <f t="array" ref="Q40">INDEX('H2'!$I$1:$I$101840,MATCH(1,(C40='H2'!$B$1:$B$101840)*(2030='H2'!$E$1:$E$101840)*("ref"='H2'!$D$1:$D$101840),0))</f>
        <v>#N/A</v>
      </c>
      <c r="R40" t="e" cm="1">
        <f t="array" ref="R40">INDEX('H2'!$I$1:$I$101840,MATCH(1,(D40='H2'!$B$1:$B$101840)*(2030='H2'!$E$1:$E$101840)*("ref"='H2'!$D$1:$D$101840),0))</f>
        <v>#N/A</v>
      </c>
      <c r="S40" t="e" cm="1">
        <f t="array" ref="S40">INDEX('H2'!$I$1:$I$101840,MATCH(1,(E40='H2'!$B$1:$B$101840)*(2030='H2'!$E$1:$E$101840)*("ref"='H2'!$D$1:$D$101840),0))</f>
        <v>#N/A</v>
      </c>
      <c r="T40" t="e" cm="1">
        <f t="array" ref="T40">INDEX('H2'!$I$1:$I$101840,MATCH(1,(F40='H2'!$B$1:$B$101840)*(2030='H2'!$E$1:$E$101840)*("ref"='H2'!$D$1:$D$101840),0))</f>
        <v>#N/A</v>
      </c>
      <c r="U40" t="e" cm="1">
        <f t="array" ref="U40">INDEX('H2'!$I$1:$I$101840,MATCH(1,(G40='H2'!$B$1:$B$101840)*(2030='H2'!$E$1:$E$101840)*("ref"='H2'!$D$1:$D$101840),0))</f>
        <v>#N/A</v>
      </c>
      <c r="V40" t="e" cm="1">
        <f t="array" ref="V40">INDEX('H2'!$I$1:$I$101840,MATCH(1,(H40='H2'!$B$1:$B$101840)*(2030='H2'!$E$1:$E$101840)*("ref"='H2'!$D$1:$D$101840),0))</f>
        <v>#N/A</v>
      </c>
      <c r="W40" t="e" cm="1">
        <f t="array" ref="W40">INDEX('H2'!$H$1:$H$101840,MATCH(1,(B40='H2'!$B$1:$B$101840)*(2030='H2'!$E$1:$E$101840)*("ref"='H2'!$D$1:$D$101840),0))</f>
        <v>#N/A</v>
      </c>
      <c r="X40" t="e" cm="1">
        <f t="array" ref="X40">INDEX('H2'!$H$1:$H$101840,MATCH(1,(C40='H2'!$B$1:$B$101840)*(2030='H2'!$E$1:$E$101840)*("ref"='H2'!$D$1:$D$101840),0))</f>
        <v>#N/A</v>
      </c>
      <c r="Y40" t="e" cm="1">
        <f t="array" ref="Y40">INDEX('H2'!$H$1:$H$101840,MATCH(1,(D40='H2'!$B$1:$B$101840)*(2030='H2'!$E$1:$E$101840)*("ref"='H2'!$D$1:$D$101840),0))</f>
        <v>#N/A</v>
      </c>
      <c r="Z40" t="e" cm="1">
        <f t="array" ref="Z40">INDEX('H2'!$H$1:$H$101840,MATCH(1,(E40='H2'!$B$1:$B$101840)*(2030='H2'!$E$1:$E$101840)*("ref"='H2'!$D$1:$D$101840),0))</f>
        <v>#N/A</v>
      </c>
      <c r="AA40" t="e" cm="1">
        <f t="array" ref="AA40">INDEX('H2'!$H$1:$H$101840,MATCH(1,(F40='H2'!$B$1:$B$101840)*(2030='H2'!$E$1:$E$101840)*("ref"='H2'!$D$1:$D$101840),0))</f>
        <v>#N/A</v>
      </c>
      <c r="AB40" t="e" cm="1">
        <f t="array" ref="AB40">INDEX('H2'!$H$1:$H$101840,MATCH(1,(G40='H2'!$B$1:$B$101840)*(2030='H2'!$E$1:$E$101840)*("ref"='H2'!$D$1:$D$101840),0))</f>
        <v>#N/A</v>
      </c>
      <c r="AC40" t="e" cm="1">
        <f t="array" ref="AC40">INDEX('H2'!$H$1:$H$101840,MATCH(1,(H40='H2'!$B$1:$B$101840)*(2030='H2'!$E$1:$E$101840)*("ref"='H2'!$D$1:$D$101840),0))</f>
        <v>#N/A</v>
      </c>
    </row>
    <row r="41" spans="16:29" x14ac:dyDescent="0.25">
      <c r="P41" t="e" cm="1">
        <f t="array" ref="P41">INDEX('H2'!$I$1:$I$101840,MATCH(1,(B41='H2'!$B$1:$B$101840)*(2030='H2'!$E$1:$E$101840)*("ref"='H2'!$D$1:$D$101840),0))</f>
        <v>#N/A</v>
      </c>
      <c r="Q41" t="e" cm="1">
        <f t="array" ref="Q41">INDEX('H2'!$I$1:$I$101840,MATCH(1,(C41='H2'!$B$1:$B$101840)*(2030='H2'!$E$1:$E$101840)*("ref"='H2'!$D$1:$D$101840),0))</f>
        <v>#N/A</v>
      </c>
      <c r="R41" t="e" cm="1">
        <f t="array" ref="R41">INDEX('H2'!$I$1:$I$101840,MATCH(1,(D41='H2'!$B$1:$B$101840)*(2030='H2'!$E$1:$E$101840)*("ref"='H2'!$D$1:$D$101840),0))</f>
        <v>#N/A</v>
      </c>
      <c r="S41" t="e" cm="1">
        <f t="array" ref="S41">INDEX('H2'!$I$1:$I$101840,MATCH(1,(E41='H2'!$B$1:$B$101840)*(2030='H2'!$E$1:$E$101840)*("ref"='H2'!$D$1:$D$101840),0))</f>
        <v>#N/A</v>
      </c>
      <c r="T41" t="e" cm="1">
        <f t="array" ref="T41">INDEX('H2'!$I$1:$I$101840,MATCH(1,(F41='H2'!$B$1:$B$101840)*(2030='H2'!$E$1:$E$101840)*("ref"='H2'!$D$1:$D$101840),0))</f>
        <v>#N/A</v>
      </c>
      <c r="U41" t="e" cm="1">
        <f t="array" ref="U41">INDEX('H2'!$I$1:$I$101840,MATCH(1,(G41='H2'!$B$1:$B$101840)*(2030='H2'!$E$1:$E$101840)*("ref"='H2'!$D$1:$D$101840),0))</f>
        <v>#N/A</v>
      </c>
      <c r="V41" t="e" cm="1">
        <f t="array" ref="V41">INDEX('H2'!$I$1:$I$101840,MATCH(1,(H41='H2'!$B$1:$B$101840)*(2030='H2'!$E$1:$E$101840)*("ref"='H2'!$D$1:$D$101840),0))</f>
        <v>#N/A</v>
      </c>
      <c r="W41" t="e" cm="1">
        <f t="array" ref="W41">INDEX('H2'!$H$1:$H$101840,MATCH(1,(B41='H2'!$B$1:$B$101840)*(2030='H2'!$E$1:$E$101840)*("ref"='H2'!$D$1:$D$101840),0))</f>
        <v>#N/A</v>
      </c>
      <c r="X41" t="e" cm="1">
        <f t="array" ref="X41">INDEX('H2'!$H$1:$H$101840,MATCH(1,(C41='H2'!$B$1:$B$101840)*(2030='H2'!$E$1:$E$101840)*("ref"='H2'!$D$1:$D$101840),0))</f>
        <v>#N/A</v>
      </c>
      <c r="Y41" t="e" cm="1">
        <f t="array" ref="Y41">INDEX('H2'!$H$1:$H$101840,MATCH(1,(D41='H2'!$B$1:$B$101840)*(2030='H2'!$E$1:$E$101840)*("ref"='H2'!$D$1:$D$101840),0))</f>
        <v>#N/A</v>
      </c>
      <c r="Z41" t="e" cm="1">
        <f t="array" ref="Z41">INDEX('H2'!$H$1:$H$101840,MATCH(1,(E41='H2'!$B$1:$B$101840)*(2030='H2'!$E$1:$E$101840)*("ref"='H2'!$D$1:$D$101840),0))</f>
        <v>#N/A</v>
      </c>
      <c r="AA41" t="e" cm="1">
        <f t="array" ref="AA41">INDEX('H2'!$H$1:$H$101840,MATCH(1,(F41='H2'!$B$1:$B$101840)*(2030='H2'!$E$1:$E$101840)*("ref"='H2'!$D$1:$D$101840),0))</f>
        <v>#N/A</v>
      </c>
      <c r="AB41" t="e" cm="1">
        <f t="array" ref="AB41">INDEX('H2'!$H$1:$H$101840,MATCH(1,(G41='H2'!$B$1:$B$101840)*(2030='H2'!$E$1:$E$101840)*("ref"='H2'!$D$1:$D$101840),0))</f>
        <v>#N/A</v>
      </c>
      <c r="AC41" t="e" cm="1">
        <f t="array" ref="AC41">INDEX('H2'!$H$1:$H$101840,MATCH(1,(H41='H2'!$B$1:$B$101840)*(2030='H2'!$E$1:$E$101840)*("ref"='H2'!$D$1:$D$101840),0))</f>
        <v>#N/A</v>
      </c>
    </row>
    <row r="42" spans="16:29" x14ac:dyDescent="0.25">
      <c r="P42" t="e" cm="1">
        <f t="array" ref="P42">INDEX('H2'!$I$1:$I$101840,MATCH(1,(B42='H2'!$B$1:$B$101840)*(2030='H2'!$E$1:$E$101840)*("ref"='H2'!$D$1:$D$101840),0))</f>
        <v>#N/A</v>
      </c>
      <c r="Q42" t="e" cm="1">
        <f t="array" ref="Q42">INDEX('H2'!$I$1:$I$101840,MATCH(1,(C42='H2'!$B$1:$B$101840)*(2030='H2'!$E$1:$E$101840)*("ref"='H2'!$D$1:$D$101840),0))</f>
        <v>#N/A</v>
      </c>
      <c r="R42" t="e" cm="1">
        <f t="array" ref="R42">INDEX('H2'!$I$1:$I$101840,MATCH(1,(D42='H2'!$B$1:$B$101840)*(2030='H2'!$E$1:$E$101840)*("ref"='H2'!$D$1:$D$101840),0))</f>
        <v>#N/A</v>
      </c>
      <c r="S42" t="e" cm="1">
        <f t="array" ref="S42">INDEX('H2'!$I$1:$I$101840,MATCH(1,(E42='H2'!$B$1:$B$101840)*(2030='H2'!$E$1:$E$101840)*("ref"='H2'!$D$1:$D$101840),0))</f>
        <v>#N/A</v>
      </c>
      <c r="T42" t="e" cm="1">
        <f t="array" ref="T42">INDEX('H2'!$I$1:$I$101840,MATCH(1,(F42='H2'!$B$1:$B$101840)*(2030='H2'!$E$1:$E$101840)*("ref"='H2'!$D$1:$D$101840),0))</f>
        <v>#N/A</v>
      </c>
      <c r="U42" t="e" cm="1">
        <f t="array" ref="U42">INDEX('H2'!$I$1:$I$101840,MATCH(1,(G42='H2'!$B$1:$B$101840)*(2030='H2'!$E$1:$E$101840)*("ref"='H2'!$D$1:$D$101840),0))</f>
        <v>#N/A</v>
      </c>
      <c r="V42" t="e" cm="1">
        <f t="array" ref="V42">INDEX('H2'!$I$1:$I$101840,MATCH(1,(H42='H2'!$B$1:$B$101840)*(2030='H2'!$E$1:$E$101840)*("ref"='H2'!$D$1:$D$101840),0))</f>
        <v>#N/A</v>
      </c>
      <c r="W42" t="e" cm="1">
        <f t="array" ref="W42">INDEX('H2'!$H$1:$H$101840,MATCH(1,(B42='H2'!$B$1:$B$101840)*(2030='H2'!$E$1:$E$101840)*("ref"='H2'!$D$1:$D$101840),0))</f>
        <v>#N/A</v>
      </c>
      <c r="X42" t="e" cm="1">
        <f t="array" ref="X42">INDEX('H2'!$H$1:$H$101840,MATCH(1,(C42='H2'!$B$1:$B$101840)*(2030='H2'!$E$1:$E$101840)*("ref"='H2'!$D$1:$D$101840),0))</f>
        <v>#N/A</v>
      </c>
      <c r="Y42" t="e" cm="1">
        <f t="array" ref="Y42">INDEX('H2'!$H$1:$H$101840,MATCH(1,(D42='H2'!$B$1:$B$101840)*(2030='H2'!$E$1:$E$101840)*("ref"='H2'!$D$1:$D$101840),0))</f>
        <v>#N/A</v>
      </c>
      <c r="Z42" t="e" cm="1">
        <f t="array" ref="Z42">INDEX('H2'!$H$1:$H$101840,MATCH(1,(E42='H2'!$B$1:$B$101840)*(2030='H2'!$E$1:$E$101840)*("ref"='H2'!$D$1:$D$101840),0))</f>
        <v>#N/A</v>
      </c>
      <c r="AA42" t="e" cm="1">
        <f t="array" ref="AA42">INDEX('H2'!$H$1:$H$101840,MATCH(1,(F42='H2'!$B$1:$B$101840)*(2030='H2'!$E$1:$E$101840)*("ref"='H2'!$D$1:$D$101840),0))</f>
        <v>#N/A</v>
      </c>
      <c r="AB42" t="e" cm="1">
        <f t="array" ref="AB42">INDEX('H2'!$H$1:$H$101840,MATCH(1,(G42='H2'!$B$1:$B$101840)*(2030='H2'!$E$1:$E$101840)*("ref"='H2'!$D$1:$D$101840),0))</f>
        <v>#N/A</v>
      </c>
      <c r="AC42" t="e" cm="1">
        <f t="array" ref="AC42">INDEX('H2'!$H$1:$H$101840,MATCH(1,(H42='H2'!$B$1:$B$101840)*(2030='H2'!$E$1:$E$101840)*("ref"='H2'!$D$1:$D$101840),0))</f>
        <v>#N/A</v>
      </c>
    </row>
    <row r="43" spans="16:29" x14ac:dyDescent="0.25">
      <c r="P43" t="e" cm="1">
        <f t="array" ref="P43">INDEX('H2'!$I$1:$I$101840,MATCH(1,(B43='H2'!$B$1:$B$101840)*(2030='H2'!$E$1:$E$101840)*("ref"='H2'!$D$1:$D$101840),0))</f>
        <v>#N/A</v>
      </c>
      <c r="Q43" t="e" cm="1">
        <f t="array" ref="Q43">INDEX('H2'!$I$1:$I$101840,MATCH(1,(C43='H2'!$B$1:$B$101840)*(2030='H2'!$E$1:$E$101840)*("ref"='H2'!$D$1:$D$101840),0))</f>
        <v>#N/A</v>
      </c>
      <c r="R43" t="e" cm="1">
        <f t="array" ref="R43">INDEX('H2'!$I$1:$I$101840,MATCH(1,(D43='H2'!$B$1:$B$101840)*(2030='H2'!$E$1:$E$101840)*("ref"='H2'!$D$1:$D$101840),0))</f>
        <v>#N/A</v>
      </c>
      <c r="S43" t="e" cm="1">
        <f t="array" ref="S43">INDEX('H2'!$I$1:$I$101840,MATCH(1,(E43='H2'!$B$1:$B$101840)*(2030='H2'!$E$1:$E$101840)*("ref"='H2'!$D$1:$D$101840),0))</f>
        <v>#N/A</v>
      </c>
      <c r="T43" t="e" cm="1">
        <f t="array" ref="T43">INDEX('H2'!$I$1:$I$101840,MATCH(1,(F43='H2'!$B$1:$B$101840)*(2030='H2'!$E$1:$E$101840)*("ref"='H2'!$D$1:$D$101840),0))</f>
        <v>#N/A</v>
      </c>
      <c r="U43" t="e" cm="1">
        <f t="array" ref="U43">INDEX('H2'!$I$1:$I$101840,MATCH(1,(G43='H2'!$B$1:$B$101840)*(2030='H2'!$E$1:$E$101840)*("ref"='H2'!$D$1:$D$101840),0))</f>
        <v>#N/A</v>
      </c>
      <c r="V43" t="e" cm="1">
        <f t="array" ref="V43">INDEX('H2'!$I$1:$I$101840,MATCH(1,(H43='H2'!$B$1:$B$101840)*(2030='H2'!$E$1:$E$101840)*("ref"='H2'!$D$1:$D$101840),0))</f>
        <v>#N/A</v>
      </c>
      <c r="W43" t="e" cm="1">
        <f t="array" ref="W43">INDEX('H2'!$H$1:$H$101840,MATCH(1,(B43='H2'!$B$1:$B$101840)*(2030='H2'!$E$1:$E$101840)*("ref"='H2'!$D$1:$D$101840),0))</f>
        <v>#N/A</v>
      </c>
      <c r="X43" t="e" cm="1">
        <f t="array" ref="X43">INDEX('H2'!$H$1:$H$101840,MATCH(1,(C43='H2'!$B$1:$B$101840)*(2030='H2'!$E$1:$E$101840)*("ref"='H2'!$D$1:$D$101840),0))</f>
        <v>#N/A</v>
      </c>
      <c r="Y43" t="e" cm="1">
        <f t="array" ref="Y43">INDEX('H2'!$H$1:$H$101840,MATCH(1,(D43='H2'!$B$1:$B$101840)*(2030='H2'!$E$1:$E$101840)*("ref"='H2'!$D$1:$D$101840),0))</f>
        <v>#N/A</v>
      </c>
      <c r="Z43" t="e" cm="1">
        <f t="array" ref="Z43">INDEX('H2'!$H$1:$H$101840,MATCH(1,(E43='H2'!$B$1:$B$101840)*(2030='H2'!$E$1:$E$101840)*("ref"='H2'!$D$1:$D$101840),0))</f>
        <v>#N/A</v>
      </c>
      <c r="AA43" t="e" cm="1">
        <f t="array" ref="AA43">INDEX('H2'!$H$1:$H$101840,MATCH(1,(F43='H2'!$B$1:$B$101840)*(2030='H2'!$E$1:$E$101840)*("ref"='H2'!$D$1:$D$101840),0))</f>
        <v>#N/A</v>
      </c>
      <c r="AB43" t="e" cm="1">
        <f t="array" ref="AB43">INDEX('H2'!$H$1:$H$101840,MATCH(1,(G43='H2'!$B$1:$B$101840)*(2030='H2'!$E$1:$E$101840)*("ref"='H2'!$D$1:$D$101840),0))</f>
        <v>#N/A</v>
      </c>
      <c r="AC43" t="e" cm="1">
        <f t="array" ref="AC43">INDEX('H2'!$H$1:$H$101840,MATCH(1,(H43='H2'!$B$1:$B$101840)*(2030='H2'!$E$1:$E$101840)*("ref"='H2'!$D$1:$D$101840),0))</f>
        <v>#N/A</v>
      </c>
    </row>
    <row r="44" spans="16:29" x14ac:dyDescent="0.25">
      <c r="P44" t="e" cm="1">
        <f t="array" ref="P44">INDEX('H2'!$I$1:$I$101840,MATCH(1,(B44='H2'!$B$1:$B$101840)*(2030='H2'!$E$1:$E$101840)*("ref"='H2'!$D$1:$D$101840),0))</f>
        <v>#N/A</v>
      </c>
      <c r="Q44" t="e" cm="1">
        <f t="array" ref="Q44">INDEX('H2'!$I$1:$I$101840,MATCH(1,(C44='H2'!$B$1:$B$101840)*(2030='H2'!$E$1:$E$101840)*("ref"='H2'!$D$1:$D$101840),0))</f>
        <v>#N/A</v>
      </c>
      <c r="R44" t="e" cm="1">
        <f t="array" ref="R44">INDEX('H2'!$I$1:$I$101840,MATCH(1,(D44='H2'!$B$1:$B$101840)*(2030='H2'!$E$1:$E$101840)*("ref"='H2'!$D$1:$D$101840),0))</f>
        <v>#N/A</v>
      </c>
      <c r="S44" t="e" cm="1">
        <f t="array" ref="S44">INDEX('H2'!$I$1:$I$101840,MATCH(1,(E44='H2'!$B$1:$B$101840)*(2030='H2'!$E$1:$E$101840)*("ref"='H2'!$D$1:$D$101840),0))</f>
        <v>#N/A</v>
      </c>
      <c r="T44" t="e" cm="1">
        <f t="array" ref="T44">INDEX('H2'!$I$1:$I$101840,MATCH(1,(F44='H2'!$B$1:$B$101840)*(2030='H2'!$E$1:$E$101840)*("ref"='H2'!$D$1:$D$101840),0))</f>
        <v>#N/A</v>
      </c>
      <c r="U44" t="e" cm="1">
        <f t="array" ref="U44">INDEX('H2'!$I$1:$I$101840,MATCH(1,(G44='H2'!$B$1:$B$101840)*(2030='H2'!$E$1:$E$101840)*("ref"='H2'!$D$1:$D$101840),0))</f>
        <v>#N/A</v>
      </c>
      <c r="V44" t="e" cm="1">
        <f t="array" ref="V44">INDEX('H2'!$I$1:$I$101840,MATCH(1,(H44='H2'!$B$1:$B$101840)*(2030='H2'!$E$1:$E$101840)*("ref"='H2'!$D$1:$D$101840),0))</f>
        <v>#N/A</v>
      </c>
      <c r="W44" t="e" cm="1">
        <f t="array" ref="W44">INDEX('H2'!$H$1:$H$101840,MATCH(1,(B44='H2'!$B$1:$B$101840)*(2030='H2'!$E$1:$E$101840)*("ref"='H2'!$D$1:$D$101840),0))</f>
        <v>#N/A</v>
      </c>
      <c r="X44" t="e" cm="1">
        <f t="array" ref="X44">INDEX('H2'!$H$1:$H$101840,MATCH(1,(C44='H2'!$B$1:$B$101840)*(2030='H2'!$E$1:$E$101840)*("ref"='H2'!$D$1:$D$101840),0))</f>
        <v>#N/A</v>
      </c>
      <c r="Y44" t="e" cm="1">
        <f t="array" ref="Y44">INDEX('H2'!$H$1:$H$101840,MATCH(1,(D44='H2'!$B$1:$B$101840)*(2030='H2'!$E$1:$E$101840)*("ref"='H2'!$D$1:$D$101840),0))</f>
        <v>#N/A</v>
      </c>
      <c r="Z44" t="e" cm="1">
        <f t="array" ref="Z44">INDEX('H2'!$H$1:$H$101840,MATCH(1,(E44='H2'!$B$1:$B$101840)*(2030='H2'!$E$1:$E$101840)*("ref"='H2'!$D$1:$D$101840),0))</f>
        <v>#N/A</v>
      </c>
      <c r="AA44" t="e" cm="1">
        <f t="array" ref="AA44">INDEX('H2'!$H$1:$H$101840,MATCH(1,(F44='H2'!$B$1:$B$101840)*(2030='H2'!$E$1:$E$101840)*("ref"='H2'!$D$1:$D$101840),0))</f>
        <v>#N/A</v>
      </c>
      <c r="AB44" t="e" cm="1">
        <f t="array" ref="AB44">INDEX('H2'!$H$1:$H$101840,MATCH(1,(G44='H2'!$B$1:$B$101840)*(2030='H2'!$E$1:$E$101840)*("ref"='H2'!$D$1:$D$101840),0))</f>
        <v>#N/A</v>
      </c>
      <c r="AC44" t="e" cm="1">
        <f t="array" ref="AC44">INDEX('H2'!$H$1:$H$101840,MATCH(1,(H44='H2'!$B$1:$B$101840)*(2030='H2'!$E$1:$E$101840)*("ref"='H2'!$D$1:$D$101840),0))</f>
        <v>#N/A</v>
      </c>
    </row>
    <row r="45" spans="16:29" x14ac:dyDescent="0.25">
      <c r="P45" t="e" cm="1">
        <f t="array" ref="P45">INDEX('H2'!$I$1:$I$101840,MATCH(1,(B45='H2'!$B$1:$B$101840)*(2030='H2'!$E$1:$E$101840)*("ref"='H2'!$D$1:$D$101840),0))</f>
        <v>#N/A</v>
      </c>
      <c r="Q45" t="e" cm="1">
        <f t="array" ref="Q45">INDEX('H2'!$I$1:$I$101840,MATCH(1,(C45='H2'!$B$1:$B$101840)*(2030='H2'!$E$1:$E$101840)*("ref"='H2'!$D$1:$D$101840),0))</f>
        <v>#N/A</v>
      </c>
      <c r="R45" t="e" cm="1">
        <f t="array" ref="R45">INDEX('H2'!$I$1:$I$101840,MATCH(1,(D45='H2'!$B$1:$B$101840)*(2030='H2'!$E$1:$E$101840)*("ref"='H2'!$D$1:$D$101840),0))</f>
        <v>#N/A</v>
      </c>
      <c r="S45" t="e" cm="1">
        <f t="array" ref="S45">INDEX('H2'!$I$1:$I$101840,MATCH(1,(E45='H2'!$B$1:$B$101840)*(2030='H2'!$E$1:$E$101840)*("ref"='H2'!$D$1:$D$101840),0))</f>
        <v>#N/A</v>
      </c>
      <c r="T45" t="e" cm="1">
        <f t="array" ref="T45">INDEX('H2'!$I$1:$I$101840,MATCH(1,(F45='H2'!$B$1:$B$101840)*(2030='H2'!$E$1:$E$101840)*("ref"='H2'!$D$1:$D$101840),0))</f>
        <v>#N/A</v>
      </c>
      <c r="U45" t="e" cm="1">
        <f t="array" ref="U45">INDEX('H2'!$I$1:$I$101840,MATCH(1,(G45='H2'!$B$1:$B$101840)*(2030='H2'!$E$1:$E$101840)*("ref"='H2'!$D$1:$D$101840),0))</f>
        <v>#N/A</v>
      </c>
      <c r="V45" t="e" cm="1">
        <f t="array" ref="V45">INDEX('H2'!$I$1:$I$101840,MATCH(1,(H45='H2'!$B$1:$B$101840)*(2030='H2'!$E$1:$E$101840)*("ref"='H2'!$D$1:$D$101840),0))</f>
        <v>#N/A</v>
      </c>
      <c r="W45" t="e" cm="1">
        <f t="array" ref="W45">INDEX('H2'!$H$1:$H$101840,MATCH(1,(B45='H2'!$B$1:$B$101840)*(2030='H2'!$E$1:$E$101840)*("ref"='H2'!$D$1:$D$101840),0))</f>
        <v>#N/A</v>
      </c>
      <c r="X45" t="e" cm="1">
        <f t="array" ref="X45">INDEX('H2'!$H$1:$H$101840,MATCH(1,(C45='H2'!$B$1:$B$101840)*(2030='H2'!$E$1:$E$101840)*("ref"='H2'!$D$1:$D$101840),0))</f>
        <v>#N/A</v>
      </c>
      <c r="Y45" t="e" cm="1">
        <f t="array" ref="Y45">INDEX('H2'!$H$1:$H$101840,MATCH(1,(D45='H2'!$B$1:$B$101840)*(2030='H2'!$E$1:$E$101840)*("ref"='H2'!$D$1:$D$101840),0))</f>
        <v>#N/A</v>
      </c>
      <c r="Z45" t="e" cm="1">
        <f t="array" ref="Z45">INDEX('H2'!$H$1:$H$101840,MATCH(1,(E45='H2'!$B$1:$B$101840)*(2030='H2'!$E$1:$E$101840)*("ref"='H2'!$D$1:$D$101840),0))</f>
        <v>#N/A</v>
      </c>
      <c r="AA45" t="e" cm="1">
        <f t="array" ref="AA45">INDEX('H2'!$H$1:$H$101840,MATCH(1,(F45='H2'!$B$1:$B$101840)*(2030='H2'!$E$1:$E$101840)*("ref"='H2'!$D$1:$D$101840),0))</f>
        <v>#N/A</v>
      </c>
      <c r="AB45" t="e" cm="1">
        <f t="array" ref="AB45">INDEX('H2'!$H$1:$H$101840,MATCH(1,(G45='H2'!$B$1:$B$101840)*(2030='H2'!$E$1:$E$101840)*("ref"='H2'!$D$1:$D$101840),0))</f>
        <v>#N/A</v>
      </c>
      <c r="AC45" t="e" cm="1">
        <f t="array" ref="AC45">INDEX('H2'!$H$1:$H$101840,MATCH(1,(H45='H2'!$B$1:$B$101840)*(2030='H2'!$E$1:$E$101840)*("ref"='H2'!$D$1:$D$101840),0))</f>
        <v>#N/A</v>
      </c>
    </row>
    <row r="46" spans="16:29" x14ac:dyDescent="0.25">
      <c r="P46" t="e" cm="1">
        <f t="array" ref="P46">INDEX('H2'!$I$1:$I$101840,MATCH(1,(B46='H2'!$B$1:$B$101840)*(2030='H2'!$E$1:$E$101840)*("ref"='H2'!$D$1:$D$101840),0))</f>
        <v>#N/A</v>
      </c>
      <c r="Q46" t="e" cm="1">
        <f t="array" ref="Q46">INDEX('H2'!$I$1:$I$101840,MATCH(1,(C46='H2'!$B$1:$B$101840)*(2030='H2'!$E$1:$E$101840)*("ref"='H2'!$D$1:$D$101840),0))</f>
        <v>#N/A</v>
      </c>
      <c r="R46" t="e" cm="1">
        <f t="array" ref="R46">INDEX('H2'!$I$1:$I$101840,MATCH(1,(D46='H2'!$B$1:$B$101840)*(2030='H2'!$E$1:$E$101840)*("ref"='H2'!$D$1:$D$101840),0))</f>
        <v>#N/A</v>
      </c>
      <c r="S46" t="e" cm="1">
        <f t="array" ref="S46">INDEX('H2'!$I$1:$I$101840,MATCH(1,(E46='H2'!$B$1:$B$101840)*(2030='H2'!$E$1:$E$101840)*("ref"='H2'!$D$1:$D$101840),0))</f>
        <v>#N/A</v>
      </c>
      <c r="T46" t="e" cm="1">
        <f t="array" ref="T46">INDEX('H2'!$I$1:$I$101840,MATCH(1,(F46='H2'!$B$1:$B$101840)*(2030='H2'!$E$1:$E$101840)*("ref"='H2'!$D$1:$D$101840),0))</f>
        <v>#N/A</v>
      </c>
      <c r="U46" t="e" cm="1">
        <f t="array" ref="U46">INDEX('H2'!$I$1:$I$101840,MATCH(1,(G46='H2'!$B$1:$B$101840)*(2030='H2'!$E$1:$E$101840)*("ref"='H2'!$D$1:$D$101840),0))</f>
        <v>#N/A</v>
      </c>
      <c r="V46" t="e" cm="1">
        <f t="array" ref="V46">INDEX('H2'!$I$1:$I$101840,MATCH(1,(H46='H2'!$B$1:$B$101840)*(2030='H2'!$E$1:$E$101840)*("ref"='H2'!$D$1:$D$101840),0))</f>
        <v>#N/A</v>
      </c>
      <c r="W46" t="e" cm="1">
        <f t="array" ref="W46">INDEX('H2'!$H$1:$H$101840,MATCH(1,(B46='H2'!$B$1:$B$101840)*(2030='H2'!$E$1:$E$101840)*("ref"='H2'!$D$1:$D$101840),0))</f>
        <v>#N/A</v>
      </c>
      <c r="X46" t="e" cm="1">
        <f t="array" ref="X46">INDEX('H2'!$H$1:$H$101840,MATCH(1,(C46='H2'!$B$1:$B$101840)*(2030='H2'!$E$1:$E$101840)*("ref"='H2'!$D$1:$D$101840),0))</f>
        <v>#N/A</v>
      </c>
      <c r="Y46" t="e" cm="1">
        <f t="array" ref="Y46">INDEX('H2'!$H$1:$H$101840,MATCH(1,(D46='H2'!$B$1:$B$101840)*(2030='H2'!$E$1:$E$101840)*("ref"='H2'!$D$1:$D$101840),0))</f>
        <v>#N/A</v>
      </c>
      <c r="Z46" t="e" cm="1">
        <f t="array" ref="Z46">INDEX('H2'!$H$1:$H$101840,MATCH(1,(E46='H2'!$B$1:$B$101840)*(2030='H2'!$E$1:$E$101840)*("ref"='H2'!$D$1:$D$101840),0))</f>
        <v>#N/A</v>
      </c>
      <c r="AA46" t="e" cm="1">
        <f t="array" ref="AA46">INDEX('H2'!$H$1:$H$101840,MATCH(1,(F46='H2'!$B$1:$B$101840)*(2030='H2'!$E$1:$E$101840)*("ref"='H2'!$D$1:$D$101840),0))</f>
        <v>#N/A</v>
      </c>
      <c r="AB46" t="e" cm="1">
        <f t="array" ref="AB46">INDEX('H2'!$H$1:$H$101840,MATCH(1,(G46='H2'!$B$1:$B$101840)*(2030='H2'!$E$1:$E$101840)*("ref"='H2'!$D$1:$D$101840),0))</f>
        <v>#N/A</v>
      </c>
      <c r="AC46" t="e" cm="1">
        <f t="array" ref="AC46">INDEX('H2'!$H$1:$H$101840,MATCH(1,(H46='H2'!$B$1:$B$101840)*(2030='H2'!$E$1:$E$101840)*("ref"='H2'!$D$1:$D$101840),0))</f>
        <v>#N/A</v>
      </c>
    </row>
    <row r="47" spans="16:29" x14ac:dyDescent="0.25">
      <c r="P47" t="e" cm="1">
        <f t="array" ref="P47">INDEX('H2'!$I$1:$I$101840,MATCH(1,(B47='H2'!$B$1:$B$101840)*(2030='H2'!$E$1:$E$101840)*("ref"='H2'!$D$1:$D$101840),0))</f>
        <v>#N/A</v>
      </c>
      <c r="Q47" t="e" cm="1">
        <f t="array" ref="Q47">INDEX('H2'!$I$1:$I$101840,MATCH(1,(C47='H2'!$B$1:$B$101840)*(2030='H2'!$E$1:$E$101840)*("ref"='H2'!$D$1:$D$101840),0))</f>
        <v>#N/A</v>
      </c>
      <c r="R47" t="e" cm="1">
        <f t="array" ref="R47">INDEX('H2'!$I$1:$I$101840,MATCH(1,(D47='H2'!$B$1:$B$101840)*(2030='H2'!$E$1:$E$101840)*("ref"='H2'!$D$1:$D$101840),0))</f>
        <v>#N/A</v>
      </c>
      <c r="S47" t="e" cm="1">
        <f t="array" ref="S47">INDEX('H2'!$I$1:$I$101840,MATCH(1,(E47='H2'!$B$1:$B$101840)*(2030='H2'!$E$1:$E$101840)*("ref"='H2'!$D$1:$D$101840),0))</f>
        <v>#N/A</v>
      </c>
      <c r="T47" t="e" cm="1">
        <f t="array" ref="T47">INDEX('H2'!$I$1:$I$101840,MATCH(1,(F47='H2'!$B$1:$B$101840)*(2030='H2'!$E$1:$E$101840)*("ref"='H2'!$D$1:$D$101840),0))</f>
        <v>#N/A</v>
      </c>
      <c r="U47" t="e" cm="1">
        <f t="array" ref="U47">INDEX('H2'!$I$1:$I$101840,MATCH(1,(G47='H2'!$B$1:$B$101840)*(2030='H2'!$E$1:$E$101840)*("ref"='H2'!$D$1:$D$101840),0))</f>
        <v>#N/A</v>
      </c>
      <c r="V47" t="e" cm="1">
        <f t="array" ref="V47">INDEX('H2'!$I$1:$I$101840,MATCH(1,(H47='H2'!$B$1:$B$101840)*(2030='H2'!$E$1:$E$101840)*("ref"='H2'!$D$1:$D$101840),0))</f>
        <v>#N/A</v>
      </c>
      <c r="W47" t="e" cm="1">
        <f t="array" ref="W47">INDEX('H2'!$H$1:$H$101840,MATCH(1,(B47='H2'!$B$1:$B$101840)*(2030='H2'!$E$1:$E$101840)*("ref"='H2'!$D$1:$D$101840),0))</f>
        <v>#N/A</v>
      </c>
      <c r="X47" t="e" cm="1">
        <f t="array" ref="X47">INDEX('H2'!$H$1:$H$101840,MATCH(1,(C47='H2'!$B$1:$B$101840)*(2030='H2'!$E$1:$E$101840)*("ref"='H2'!$D$1:$D$101840),0))</f>
        <v>#N/A</v>
      </c>
      <c r="Y47" t="e" cm="1">
        <f t="array" ref="Y47">INDEX('H2'!$H$1:$H$101840,MATCH(1,(D47='H2'!$B$1:$B$101840)*(2030='H2'!$E$1:$E$101840)*("ref"='H2'!$D$1:$D$101840),0))</f>
        <v>#N/A</v>
      </c>
      <c r="Z47" t="e" cm="1">
        <f t="array" ref="Z47">INDEX('H2'!$H$1:$H$101840,MATCH(1,(E47='H2'!$B$1:$B$101840)*(2030='H2'!$E$1:$E$101840)*("ref"='H2'!$D$1:$D$101840),0))</f>
        <v>#N/A</v>
      </c>
      <c r="AA47" t="e" cm="1">
        <f t="array" ref="AA47">INDEX('H2'!$H$1:$H$101840,MATCH(1,(F47='H2'!$B$1:$B$101840)*(2030='H2'!$E$1:$E$101840)*("ref"='H2'!$D$1:$D$101840),0))</f>
        <v>#N/A</v>
      </c>
      <c r="AB47" t="e" cm="1">
        <f t="array" ref="AB47">INDEX('H2'!$H$1:$H$101840,MATCH(1,(G47='H2'!$B$1:$B$101840)*(2030='H2'!$E$1:$E$101840)*("ref"='H2'!$D$1:$D$101840),0))</f>
        <v>#N/A</v>
      </c>
      <c r="AC47" t="e" cm="1">
        <f t="array" ref="AC47">INDEX('H2'!$H$1:$H$101840,MATCH(1,(H47='H2'!$B$1:$B$101840)*(2030='H2'!$E$1:$E$101840)*("ref"='H2'!$D$1:$D$101840),0))</f>
        <v>#N/A</v>
      </c>
    </row>
    <row r="48" spans="16:29" x14ac:dyDescent="0.25">
      <c r="P48" t="e" cm="1">
        <f t="array" ref="P48">INDEX('H2'!$I$1:$I$101840,MATCH(1,(B48='H2'!$B$1:$B$101840)*(2030='H2'!$E$1:$E$101840)*("ref"='H2'!$D$1:$D$101840),0))</f>
        <v>#N/A</v>
      </c>
      <c r="Q48" t="e" cm="1">
        <f t="array" ref="Q48">INDEX('H2'!$I$1:$I$101840,MATCH(1,(C48='H2'!$B$1:$B$101840)*(2030='H2'!$E$1:$E$101840)*("ref"='H2'!$D$1:$D$101840),0))</f>
        <v>#N/A</v>
      </c>
      <c r="R48" t="e" cm="1">
        <f t="array" ref="R48">INDEX('H2'!$I$1:$I$101840,MATCH(1,(D48='H2'!$B$1:$B$101840)*(2030='H2'!$E$1:$E$101840)*("ref"='H2'!$D$1:$D$101840),0))</f>
        <v>#N/A</v>
      </c>
      <c r="S48" t="e" cm="1">
        <f t="array" ref="S48">INDEX('H2'!$I$1:$I$101840,MATCH(1,(E48='H2'!$B$1:$B$101840)*(2030='H2'!$E$1:$E$101840)*("ref"='H2'!$D$1:$D$101840),0))</f>
        <v>#N/A</v>
      </c>
      <c r="T48" t="e" cm="1">
        <f t="array" ref="T48">INDEX('H2'!$I$1:$I$101840,MATCH(1,(F48='H2'!$B$1:$B$101840)*(2030='H2'!$E$1:$E$101840)*("ref"='H2'!$D$1:$D$101840),0))</f>
        <v>#N/A</v>
      </c>
      <c r="U48" t="e" cm="1">
        <f t="array" ref="U48">INDEX('H2'!$I$1:$I$101840,MATCH(1,(G48='H2'!$B$1:$B$101840)*(2030='H2'!$E$1:$E$101840)*("ref"='H2'!$D$1:$D$101840),0))</f>
        <v>#N/A</v>
      </c>
      <c r="V48" t="e" cm="1">
        <f t="array" ref="V48">INDEX('H2'!$I$1:$I$101840,MATCH(1,(H48='H2'!$B$1:$B$101840)*(2030='H2'!$E$1:$E$101840)*("ref"='H2'!$D$1:$D$101840),0))</f>
        <v>#N/A</v>
      </c>
      <c r="W48" t="e" cm="1">
        <f t="array" ref="W48">INDEX('H2'!$H$1:$H$101840,MATCH(1,(B48='H2'!$B$1:$B$101840)*(2030='H2'!$E$1:$E$101840)*("ref"='H2'!$D$1:$D$101840),0))</f>
        <v>#N/A</v>
      </c>
      <c r="X48" t="e" cm="1">
        <f t="array" ref="X48">INDEX('H2'!$H$1:$H$101840,MATCH(1,(C48='H2'!$B$1:$B$101840)*(2030='H2'!$E$1:$E$101840)*("ref"='H2'!$D$1:$D$101840),0))</f>
        <v>#N/A</v>
      </c>
      <c r="Y48" t="e" cm="1">
        <f t="array" ref="Y48">INDEX('H2'!$H$1:$H$101840,MATCH(1,(D48='H2'!$B$1:$B$101840)*(2030='H2'!$E$1:$E$101840)*("ref"='H2'!$D$1:$D$101840),0))</f>
        <v>#N/A</v>
      </c>
      <c r="Z48" t="e" cm="1">
        <f t="array" ref="Z48">INDEX('H2'!$H$1:$H$101840,MATCH(1,(E48='H2'!$B$1:$B$101840)*(2030='H2'!$E$1:$E$101840)*("ref"='H2'!$D$1:$D$101840),0))</f>
        <v>#N/A</v>
      </c>
      <c r="AA48" t="e" cm="1">
        <f t="array" ref="AA48">INDEX('H2'!$H$1:$H$101840,MATCH(1,(F48='H2'!$B$1:$B$101840)*(2030='H2'!$E$1:$E$101840)*("ref"='H2'!$D$1:$D$101840),0))</f>
        <v>#N/A</v>
      </c>
      <c r="AB48" t="e" cm="1">
        <f t="array" ref="AB48">INDEX('H2'!$H$1:$H$101840,MATCH(1,(G48='H2'!$B$1:$B$101840)*(2030='H2'!$E$1:$E$101840)*("ref"='H2'!$D$1:$D$101840),0))</f>
        <v>#N/A</v>
      </c>
      <c r="AC48" t="e" cm="1">
        <f t="array" ref="AC48">INDEX('H2'!$H$1:$H$101840,MATCH(1,(H48='H2'!$B$1:$B$101840)*(2030='H2'!$E$1:$E$101840)*("ref"='H2'!$D$1:$D$101840),0))</f>
        <v>#N/A</v>
      </c>
    </row>
    <row r="49" spans="16:29" x14ac:dyDescent="0.25">
      <c r="P49" t="e" cm="1">
        <f t="array" ref="P49">INDEX('H2'!$I$1:$I$101840,MATCH(1,(B49='H2'!$B$1:$B$101840)*(2030='H2'!$E$1:$E$101840)*("ref"='H2'!$D$1:$D$101840),0))</f>
        <v>#N/A</v>
      </c>
      <c r="Q49" t="e" cm="1">
        <f t="array" ref="Q49">INDEX('H2'!$I$1:$I$101840,MATCH(1,(C49='H2'!$B$1:$B$101840)*(2030='H2'!$E$1:$E$101840)*("ref"='H2'!$D$1:$D$101840),0))</f>
        <v>#N/A</v>
      </c>
      <c r="R49" t="e" cm="1">
        <f t="array" ref="R49">INDEX('H2'!$I$1:$I$101840,MATCH(1,(D49='H2'!$B$1:$B$101840)*(2030='H2'!$E$1:$E$101840)*("ref"='H2'!$D$1:$D$101840),0))</f>
        <v>#N/A</v>
      </c>
      <c r="S49" t="e" cm="1">
        <f t="array" ref="S49">INDEX('H2'!$I$1:$I$101840,MATCH(1,(E49='H2'!$B$1:$B$101840)*(2030='H2'!$E$1:$E$101840)*("ref"='H2'!$D$1:$D$101840),0))</f>
        <v>#N/A</v>
      </c>
      <c r="T49" t="e" cm="1">
        <f t="array" ref="T49">INDEX('H2'!$I$1:$I$101840,MATCH(1,(F49='H2'!$B$1:$B$101840)*(2030='H2'!$E$1:$E$101840)*("ref"='H2'!$D$1:$D$101840),0))</f>
        <v>#N/A</v>
      </c>
      <c r="U49" t="e" cm="1">
        <f t="array" ref="U49">INDEX('H2'!$I$1:$I$101840,MATCH(1,(G49='H2'!$B$1:$B$101840)*(2030='H2'!$E$1:$E$101840)*("ref"='H2'!$D$1:$D$101840),0))</f>
        <v>#N/A</v>
      </c>
      <c r="V49" t="e" cm="1">
        <f t="array" ref="V49">INDEX('H2'!$I$1:$I$101840,MATCH(1,(H49='H2'!$B$1:$B$101840)*(2030='H2'!$E$1:$E$101840)*("ref"='H2'!$D$1:$D$101840),0))</f>
        <v>#N/A</v>
      </c>
      <c r="W49" t="e" cm="1">
        <f t="array" ref="W49">INDEX('H2'!$H$1:$H$101840,MATCH(1,(B49='H2'!$B$1:$B$101840)*(2030='H2'!$E$1:$E$101840)*("ref"='H2'!$D$1:$D$101840),0))</f>
        <v>#N/A</v>
      </c>
      <c r="X49" t="e" cm="1">
        <f t="array" ref="X49">INDEX('H2'!$H$1:$H$101840,MATCH(1,(C49='H2'!$B$1:$B$101840)*(2030='H2'!$E$1:$E$101840)*("ref"='H2'!$D$1:$D$101840),0))</f>
        <v>#N/A</v>
      </c>
      <c r="Y49" t="e" cm="1">
        <f t="array" ref="Y49">INDEX('H2'!$H$1:$H$101840,MATCH(1,(D49='H2'!$B$1:$B$101840)*(2030='H2'!$E$1:$E$101840)*("ref"='H2'!$D$1:$D$101840),0))</f>
        <v>#N/A</v>
      </c>
      <c r="Z49" t="e" cm="1">
        <f t="array" ref="Z49">INDEX('H2'!$H$1:$H$101840,MATCH(1,(E49='H2'!$B$1:$B$101840)*(2030='H2'!$E$1:$E$101840)*("ref"='H2'!$D$1:$D$101840),0))</f>
        <v>#N/A</v>
      </c>
      <c r="AA49" t="e" cm="1">
        <f t="array" ref="AA49">INDEX('H2'!$H$1:$H$101840,MATCH(1,(F49='H2'!$B$1:$B$101840)*(2030='H2'!$E$1:$E$101840)*("ref"='H2'!$D$1:$D$101840),0))</f>
        <v>#N/A</v>
      </c>
      <c r="AB49" t="e" cm="1">
        <f t="array" ref="AB49">INDEX('H2'!$H$1:$H$101840,MATCH(1,(G49='H2'!$B$1:$B$101840)*(2030='H2'!$E$1:$E$101840)*("ref"='H2'!$D$1:$D$101840),0))</f>
        <v>#N/A</v>
      </c>
      <c r="AC49" t="e" cm="1">
        <f t="array" ref="AC49">INDEX('H2'!$H$1:$H$101840,MATCH(1,(H49='H2'!$B$1:$B$101840)*(2030='H2'!$E$1:$E$101840)*("ref"='H2'!$D$1:$D$101840),0))</f>
        <v>#N/A</v>
      </c>
    </row>
    <row r="50" spans="16:29" x14ac:dyDescent="0.25">
      <c r="P50" t="e" cm="1">
        <f t="array" ref="P50">INDEX('H2'!$I$1:$I$101840,MATCH(1,(B50='H2'!$B$1:$B$101840)*(2030='H2'!$E$1:$E$101840)*("ref"='H2'!$D$1:$D$101840),0))</f>
        <v>#N/A</v>
      </c>
      <c r="Q50" t="e" cm="1">
        <f t="array" ref="Q50">INDEX('H2'!$I$1:$I$101840,MATCH(1,(C50='H2'!$B$1:$B$101840)*(2030='H2'!$E$1:$E$101840)*("ref"='H2'!$D$1:$D$101840),0))</f>
        <v>#N/A</v>
      </c>
      <c r="R50" t="e" cm="1">
        <f t="array" ref="R50">INDEX('H2'!$I$1:$I$101840,MATCH(1,(D50='H2'!$B$1:$B$101840)*(2030='H2'!$E$1:$E$101840)*("ref"='H2'!$D$1:$D$101840),0))</f>
        <v>#N/A</v>
      </c>
      <c r="S50" t="e" cm="1">
        <f t="array" ref="S50">INDEX('H2'!$I$1:$I$101840,MATCH(1,(E50='H2'!$B$1:$B$101840)*(2030='H2'!$E$1:$E$101840)*("ref"='H2'!$D$1:$D$101840),0))</f>
        <v>#N/A</v>
      </c>
      <c r="T50" t="e" cm="1">
        <f t="array" ref="T50">INDEX('H2'!$I$1:$I$101840,MATCH(1,(F50='H2'!$B$1:$B$101840)*(2030='H2'!$E$1:$E$101840)*("ref"='H2'!$D$1:$D$101840),0))</f>
        <v>#N/A</v>
      </c>
      <c r="U50" t="e" cm="1">
        <f t="array" ref="U50">INDEX('H2'!$I$1:$I$101840,MATCH(1,(G50='H2'!$B$1:$B$101840)*(2030='H2'!$E$1:$E$101840)*("ref"='H2'!$D$1:$D$101840),0))</f>
        <v>#N/A</v>
      </c>
      <c r="V50" t="e" cm="1">
        <f t="array" ref="V50">INDEX('H2'!$I$1:$I$101840,MATCH(1,(H50='H2'!$B$1:$B$101840)*(2030='H2'!$E$1:$E$101840)*("ref"='H2'!$D$1:$D$101840),0))</f>
        <v>#N/A</v>
      </c>
      <c r="W50" t="e" cm="1">
        <f t="array" ref="W50">INDEX('H2'!$H$1:$H$101840,MATCH(1,(B50='H2'!$B$1:$B$101840)*(2030='H2'!$E$1:$E$101840)*("ref"='H2'!$D$1:$D$101840),0))</f>
        <v>#N/A</v>
      </c>
      <c r="X50" t="e" cm="1">
        <f t="array" ref="X50">INDEX('H2'!$H$1:$H$101840,MATCH(1,(C50='H2'!$B$1:$B$101840)*(2030='H2'!$E$1:$E$101840)*("ref"='H2'!$D$1:$D$101840),0))</f>
        <v>#N/A</v>
      </c>
      <c r="Y50" t="e" cm="1">
        <f t="array" ref="Y50">INDEX('H2'!$H$1:$H$101840,MATCH(1,(D50='H2'!$B$1:$B$101840)*(2030='H2'!$E$1:$E$101840)*("ref"='H2'!$D$1:$D$101840),0))</f>
        <v>#N/A</v>
      </c>
      <c r="Z50" t="e" cm="1">
        <f t="array" ref="Z50">INDEX('H2'!$H$1:$H$101840,MATCH(1,(E50='H2'!$B$1:$B$101840)*(2030='H2'!$E$1:$E$101840)*("ref"='H2'!$D$1:$D$101840),0))</f>
        <v>#N/A</v>
      </c>
      <c r="AA50" t="e" cm="1">
        <f t="array" ref="AA50">INDEX('H2'!$H$1:$H$101840,MATCH(1,(F50='H2'!$B$1:$B$101840)*(2030='H2'!$E$1:$E$101840)*("ref"='H2'!$D$1:$D$101840),0))</f>
        <v>#N/A</v>
      </c>
      <c r="AB50" t="e" cm="1">
        <f t="array" ref="AB50">INDEX('H2'!$H$1:$H$101840,MATCH(1,(G50='H2'!$B$1:$B$101840)*(2030='H2'!$E$1:$E$101840)*("ref"='H2'!$D$1:$D$101840),0))</f>
        <v>#N/A</v>
      </c>
      <c r="AC50" t="e" cm="1">
        <f t="array" ref="AC50">INDEX('H2'!$H$1:$H$101840,MATCH(1,(H50='H2'!$B$1:$B$101840)*(2030='H2'!$E$1:$E$101840)*("ref"='H2'!$D$1:$D$101840),0))</f>
        <v>#N/A</v>
      </c>
    </row>
    <row r="51" spans="16:29" x14ac:dyDescent="0.25">
      <c r="P51" t="e" cm="1">
        <f t="array" ref="P51">INDEX('H2'!$I$1:$I$101840,MATCH(1,(B51='H2'!$B$1:$B$101840)*(2030='H2'!$E$1:$E$101840)*("ref"='H2'!$D$1:$D$101840),0))</f>
        <v>#N/A</v>
      </c>
      <c r="Q51" t="e" cm="1">
        <f t="array" ref="Q51">INDEX('H2'!$I$1:$I$101840,MATCH(1,(C51='H2'!$B$1:$B$101840)*(2030='H2'!$E$1:$E$101840)*("ref"='H2'!$D$1:$D$101840),0))</f>
        <v>#N/A</v>
      </c>
      <c r="R51" t="e" cm="1">
        <f t="array" ref="R51">INDEX('H2'!$I$1:$I$101840,MATCH(1,(D51='H2'!$B$1:$B$101840)*(2030='H2'!$E$1:$E$101840)*("ref"='H2'!$D$1:$D$101840),0))</f>
        <v>#N/A</v>
      </c>
      <c r="S51" t="e" cm="1">
        <f t="array" ref="S51">INDEX('H2'!$I$1:$I$101840,MATCH(1,(E51='H2'!$B$1:$B$101840)*(2030='H2'!$E$1:$E$101840)*("ref"='H2'!$D$1:$D$101840),0))</f>
        <v>#N/A</v>
      </c>
      <c r="T51" t="e" cm="1">
        <f t="array" ref="T51">INDEX('H2'!$I$1:$I$101840,MATCH(1,(F51='H2'!$B$1:$B$101840)*(2030='H2'!$E$1:$E$101840)*("ref"='H2'!$D$1:$D$101840),0))</f>
        <v>#N/A</v>
      </c>
      <c r="U51" t="e" cm="1">
        <f t="array" ref="U51">INDEX('H2'!$I$1:$I$101840,MATCH(1,(G51='H2'!$B$1:$B$101840)*(2030='H2'!$E$1:$E$101840)*("ref"='H2'!$D$1:$D$101840),0))</f>
        <v>#N/A</v>
      </c>
      <c r="V51" t="e" cm="1">
        <f t="array" ref="V51">INDEX('H2'!$I$1:$I$101840,MATCH(1,(H51='H2'!$B$1:$B$101840)*(2030='H2'!$E$1:$E$101840)*("ref"='H2'!$D$1:$D$101840),0))</f>
        <v>#N/A</v>
      </c>
      <c r="W51" t="e" cm="1">
        <f t="array" ref="W51">INDEX('H2'!$H$1:$H$101840,MATCH(1,(B51='H2'!$B$1:$B$101840)*(2030='H2'!$E$1:$E$101840)*("ref"='H2'!$D$1:$D$101840),0))</f>
        <v>#N/A</v>
      </c>
      <c r="X51" t="e" cm="1">
        <f t="array" ref="X51">INDEX('H2'!$H$1:$H$101840,MATCH(1,(C51='H2'!$B$1:$B$101840)*(2030='H2'!$E$1:$E$101840)*("ref"='H2'!$D$1:$D$101840),0))</f>
        <v>#N/A</v>
      </c>
      <c r="Y51" t="e" cm="1">
        <f t="array" ref="Y51">INDEX('H2'!$H$1:$H$101840,MATCH(1,(D51='H2'!$B$1:$B$101840)*(2030='H2'!$E$1:$E$101840)*("ref"='H2'!$D$1:$D$101840),0))</f>
        <v>#N/A</v>
      </c>
      <c r="Z51" t="e" cm="1">
        <f t="array" ref="Z51">INDEX('H2'!$H$1:$H$101840,MATCH(1,(E51='H2'!$B$1:$B$101840)*(2030='H2'!$E$1:$E$101840)*("ref"='H2'!$D$1:$D$101840),0))</f>
        <v>#N/A</v>
      </c>
      <c r="AA51" t="e" cm="1">
        <f t="array" ref="AA51">INDEX('H2'!$H$1:$H$101840,MATCH(1,(F51='H2'!$B$1:$B$101840)*(2030='H2'!$E$1:$E$101840)*("ref"='H2'!$D$1:$D$101840),0))</f>
        <v>#N/A</v>
      </c>
      <c r="AB51" t="e" cm="1">
        <f t="array" ref="AB51">INDEX('H2'!$H$1:$H$101840,MATCH(1,(G51='H2'!$B$1:$B$101840)*(2030='H2'!$E$1:$E$101840)*("ref"='H2'!$D$1:$D$101840),0))</f>
        <v>#N/A</v>
      </c>
      <c r="AC51" t="e" cm="1">
        <f t="array" ref="AC51">INDEX('H2'!$H$1:$H$101840,MATCH(1,(H51='H2'!$B$1:$B$101840)*(2030='H2'!$E$1:$E$101840)*("ref"='H2'!$D$1:$D$101840),0))</f>
        <v>#N/A</v>
      </c>
    </row>
  </sheetData>
  <conditionalFormatting sqref="I32:O5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{7C1E1F06-6CA3-47E0-8FC6-53AA87F1F0D8}</x14:id>
        </ext>
      </extLst>
    </cfRule>
  </conditionalFormatting>
  <conditionalFormatting sqref="P2:V51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{448CBE1E-0C64-4BD8-8FF2-DFDFC7EFFFB7}</x14:id>
        </ext>
      </extLst>
    </cfRule>
  </conditionalFormatting>
  <conditionalFormatting sqref="W2:AC51">
    <cfRule type="dataBar" priority="1">
      <dataBar>
        <cfvo type="min"/>
        <cfvo type="max"/>
        <color rgb="FF077352"/>
      </dataBar>
      <extLst>
        <ext xmlns:x14="http://schemas.microsoft.com/office/spreadsheetml/2009/9/main" uri="{B025F937-C7B1-47D3-B67F-A62EFF666E3E}">
          <x14:id>{B913F795-0EFB-4238-8251-2533607314EE}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1E1F06-6CA3-47E0-8FC6-53AA87F1F0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I32:O51</xm:sqref>
        </x14:conditionalFormatting>
        <x14:conditionalFormatting xmlns:xm="http://schemas.microsoft.com/office/excel/2006/main">
          <x14:cfRule type="dataBar" id="{448CBE1E-0C64-4BD8-8FF2-DFDFC7EFFF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P2:V51</xm:sqref>
        </x14:conditionalFormatting>
        <x14:conditionalFormatting xmlns:xm="http://schemas.microsoft.com/office/excel/2006/main">
          <x14:cfRule type="dataBar" id="{B913F795-0EFB-4238-8251-2533607314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W2:AC51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43B3-1902-4CDE-BD2F-7C2D7AAE4E65}">
  <dimension ref="A1:AF458"/>
  <sheetViews>
    <sheetView topLeftCell="A114" workbookViewId="0">
      <selection activeCell="M71" sqref="M71"/>
    </sheetView>
  </sheetViews>
  <sheetFormatPr defaultRowHeight="15" x14ac:dyDescent="0.25"/>
  <cols>
    <col min="1" max="1" width="15.42578125" bestFit="1" customWidth="1"/>
    <col min="2" max="2" width="28.85546875" bestFit="1" customWidth="1"/>
    <col min="3" max="3" width="8.5703125" bestFit="1" customWidth="1"/>
    <col min="4" max="4" width="12.85546875" bestFit="1" customWidth="1"/>
    <col min="5" max="5" width="16.140625" bestFit="1" customWidth="1"/>
    <col min="6" max="6" width="12" bestFit="1" customWidth="1"/>
    <col min="7" max="7" width="15.85546875" bestFit="1" customWidth="1"/>
    <col min="8" max="12" width="12" bestFit="1" customWidth="1"/>
    <col min="13" max="13" width="15.85546875" bestFit="1" customWidth="1"/>
    <col min="14" max="14" width="16" bestFit="1" customWidth="1"/>
    <col min="15" max="16" width="12" bestFit="1" customWidth="1"/>
    <col min="17" max="17" width="21" bestFit="1" customWidth="1"/>
    <col min="18" max="23" width="12" bestFit="1" customWidth="1"/>
    <col min="24" max="27" width="12.7109375" bestFit="1" customWidth="1"/>
    <col min="28" max="28" width="13" bestFit="1" customWidth="1"/>
    <col min="29" max="33" width="12.7109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193</v>
      </c>
      <c r="P1" t="s">
        <v>100</v>
      </c>
      <c r="Q1" t="s">
        <v>275</v>
      </c>
      <c r="R1" t="s">
        <v>168</v>
      </c>
      <c r="S1" t="s">
        <v>138</v>
      </c>
      <c r="T1" t="s">
        <v>169</v>
      </c>
      <c r="U1" t="s">
        <v>170</v>
      </c>
      <c r="V1" t="s">
        <v>171</v>
      </c>
      <c r="W1" t="s">
        <v>108</v>
      </c>
      <c r="X1" t="s">
        <v>172</v>
      </c>
      <c r="Y1" t="s">
        <v>201</v>
      </c>
      <c r="Z1" t="s">
        <v>173</v>
      </c>
      <c r="AA1" t="s">
        <v>174</v>
      </c>
      <c r="AB1" t="s">
        <v>175</v>
      </c>
      <c r="AC1" t="s">
        <v>176</v>
      </c>
      <c r="AD1" t="s">
        <v>177</v>
      </c>
      <c r="AE1" t="s">
        <v>178</v>
      </c>
      <c r="AF1" t="s">
        <v>202</v>
      </c>
    </row>
    <row r="2" spans="1:32" x14ac:dyDescent="0.25">
      <c r="A2">
        <v>1</v>
      </c>
      <c r="B2" s="1" t="s">
        <v>23</v>
      </c>
      <c r="C2">
        <v>2855</v>
      </c>
      <c r="D2">
        <v>7268.385012751527</v>
      </c>
      <c r="E2">
        <v>11106.792701405642</v>
      </c>
      <c r="F2">
        <v>56099.342184004425</v>
      </c>
      <c r="G2">
        <v>4292206.4373418782</v>
      </c>
      <c r="H2">
        <v>80651.491225843842</v>
      </c>
      <c r="I2">
        <v>571656.66357421631</v>
      </c>
      <c r="J2">
        <v>53569.452218563551</v>
      </c>
      <c r="K2">
        <v>1.2520647337640104E-9</v>
      </c>
      <c r="L2">
        <v>7224.0000000318942</v>
      </c>
      <c r="M2">
        <v>32134.125563829333</v>
      </c>
      <c r="N2">
        <v>47772.346067550658</v>
      </c>
      <c r="O2">
        <v>444212.42095333803</v>
      </c>
      <c r="P2">
        <v>9334.4394841493104</v>
      </c>
      <c r="Q2" s="1" t="s">
        <v>51</v>
      </c>
      <c r="R2" s="1">
        <f>agent_costs_16_repr_days[[#This Row],[SMR]]+agent_costs_16_repr_days[[#This Row],[SMRCCS]]</f>
        <v>7224.0000000331465</v>
      </c>
      <c r="S2" s="1">
        <f>agent_costs_16_repr_days[[#This Row],[Alkaline_base]]+agent_costs_16_repr_days[[#This Row],[Alkaline_peak]]</f>
        <v>79906.471631379987</v>
      </c>
      <c r="T2" s="1">
        <f>agent_costs_16_repr_days[[#This Row],[SMR+CCS]]+agent_costs_16_repr_days[[#This Row],[PtH]]+agent_costs_16_repr_days[[#This Row],[Import]]</f>
        <v>96464.911115562441</v>
      </c>
      <c r="U2" s="1">
        <f>agent_costs_16_repr_days[[#This Row],[OCGT]]+agent_costs_16_repr_days[[#This Row],[SPP_coal]]+agent_costs_16_repr_days[[#This Row],[CCGT_new]]</f>
        <v>116937.17941531951</v>
      </c>
      <c r="V2" s="1">
        <f>agent_costs_16_repr_days[[#This Row],[WindOnshore]]+agent_costs_16_repr_days[[#This Row],[WindOffshore]]+agent_costs_16_repr_days[[#This Row],[Solar]]</f>
        <v>4874969.8936174996</v>
      </c>
      <c r="W2" s="1">
        <f>agent_costs_16_repr_days[[#This Row],[RES]]+agent_costs_16_repr_days[[#This Row],[FF]]+agent_costs_16_repr_days[[#This Row],[Nuclear]]</f>
        <v>5072558.564258663</v>
      </c>
      <c r="X2" s="1">
        <f>agent_costs_16_repr_days[[#This Row],[PS]]-W$2</f>
        <v>0</v>
      </c>
      <c r="Y2" s="1">
        <f>agent_costs_16_repr_days[[#This Row],[Import]]-P$2</f>
        <v>0</v>
      </c>
      <c r="Z2" s="1">
        <f>agent_costs_16_repr_days[[#This Row],[SMR+CCS]]-R$2</f>
        <v>0</v>
      </c>
      <c r="AA2" s="1">
        <f>agent_costs_16_repr_days[[#This Row],[PtH]]-S$2</f>
        <v>0</v>
      </c>
      <c r="AB2" s="1">
        <f>agent_costs_16_repr_days[[#This Row],[H2_sector]]-T$2</f>
        <v>0</v>
      </c>
      <c r="AC2" s="1">
        <f>agent_costs_16_repr_days[[#This Row],[FF]]-U$2</f>
        <v>0</v>
      </c>
      <c r="AD2" s="1">
        <f>agent_costs_16_repr_days[[#This Row],[RES]]-V$2</f>
        <v>0</v>
      </c>
      <c r="AE2" s="1">
        <f>agent_costs_16_repr_days[[#This Row],[Nuclear]]-H$2</f>
        <v>0</v>
      </c>
      <c r="AF2" s="1">
        <f>agent_costs_16_repr_days[[#This Row],[Ind]]-O$2</f>
        <v>0</v>
      </c>
    </row>
    <row r="3" spans="1:32" hidden="1" x14ac:dyDescent="0.25">
      <c r="A3">
        <v>1</v>
      </c>
      <c r="B3" s="1" t="s">
        <v>344</v>
      </c>
      <c r="C3">
        <v>2799</v>
      </c>
      <c r="D3">
        <v>14066.171485488527</v>
      </c>
      <c r="E3">
        <v>11106.792617791421</v>
      </c>
      <c r="F3">
        <v>63715.414575633527</v>
      </c>
      <c r="G3">
        <v>4339854.2556654336</v>
      </c>
      <c r="H3">
        <v>78752.983033136596</v>
      </c>
      <c r="I3">
        <v>578182.81744529679</v>
      </c>
      <c r="J3">
        <v>47619.256802460215</v>
      </c>
      <c r="K3">
        <v>7.4035098854032517E-6</v>
      </c>
      <c r="L3">
        <v>6.7115285098518289E-9</v>
      </c>
      <c r="M3">
        <v>34371.200578476251</v>
      </c>
      <c r="N3">
        <v>50157.226906748743</v>
      </c>
      <c r="O3">
        <v>426612.97379959194</v>
      </c>
      <c r="P3">
        <v>11467.968962718267</v>
      </c>
      <c r="Q3" s="1" t="s">
        <v>51</v>
      </c>
      <c r="R3" s="1">
        <f>agent_costs_16_repr_days[[#This Row],[SMR]]+agent_costs_16_repr_days[[#This Row],[SMRCCS]]</f>
        <v>7.4102214139131035E-6</v>
      </c>
      <c r="S3" s="1">
        <f>agent_costs_16_repr_days[[#This Row],[Alkaline_base]]+agent_costs_16_repr_days[[#This Row],[Alkaline_peak]]</f>
        <v>84528.427485224995</v>
      </c>
      <c r="T3" s="1">
        <f>agent_costs_16_repr_days[[#This Row],[SMR+CCS]]+agent_costs_16_repr_days[[#This Row],[PtH]]+agent_costs_16_repr_days[[#This Row],[Import]]</f>
        <v>95996.39645535349</v>
      </c>
      <c r="U3" s="1">
        <f>agent_costs_16_repr_days[[#This Row],[OCGT]]+agent_costs_16_repr_days[[#This Row],[SPP_coal]]+agent_costs_16_repr_days[[#This Row],[CCGT_new]]</f>
        <v>125400.84286358226</v>
      </c>
      <c r="V3" s="1">
        <f>agent_costs_16_repr_days[[#This Row],[WindOnshore]]+agent_costs_16_repr_days[[#This Row],[WindOffshore]]+agent_costs_16_repr_days[[#This Row],[Solar]]</f>
        <v>4929143.8657285217</v>
      </c>
      <c r="W3" s="1">
        <f>agent_costs_16_repr_days[[#This Row],[RES]]+agent_costs_16_repr_days[[#This Row],[FF]]+agent_costs_16_repr_days[[#This Row],[Nuclear]]</f>
        <v>5133297.6916252403</v>
      </c>
      <c r="X3" s="1">
        <f>agent_costs_16_repr_days[[#This Row],[PS]]-W$2</f>
        <v>60739.127366577275</v>
      </c>
      <c r="Y3" s="1">
        <f>agent_costs_16_repr_days[[#This Row],[Import]]-P$2</f>
        <v>2133.5294785689566</v>
      </c>
      <c r="Z3" s="1">
        <f>agent_costs_16_repr_days[[#This Row],[SMR+CCS]]-R$2</f>
        <v>-7223.9999926229248</v>
      </c>
      <c r="AA3" s="1">
        <f>agent_costs_16_repr_days[[#This Row],[PtH]]-S$2</f>
        <v>4621.9558538450074</v>
      </c>
      <c r="AB3" s="1">
        <f>agent_costs_16_repr_days[[#This Row],[H2_sector]]-T$2</f>
        <v>-468.51466020895168</v>
      </c>
      <c r="AC3" s="1">
        <f>agent_costs_16_repr_days[[#This Row],[FF]]-U$2</f>
        <v>8463.663448262756</v>
      </c>
      <c r="AD3" s="1">
        <f>agent_costs_16_repr_days[[#This Row],[RES]]-V$2</f>
        <v>54173.9721110221</v>
      </c>
      <c r="AE3" s="1">
        <f>agent_costs_16_repr_days[[#This Row],[Nuclear]]-H$2</f>
        <v>-1898.5081927072461</v>
      </c>
      <c r="AF3" s="1">
        <f>agent_costs_16_repr_days[[#This Row],[Ind]]-O$2</f>
        <v>-17599.447153746092</v>
      </c>
    </row>
    <row r="4" spans="1:32" hidden="1" x14ac:dyDescent="0.25">
      <c r="A4">
        <v>1</v>
      </c>
      <c r="B4" s="1" t="s">
        <v>340</v>
      </c>
      <c r="C4">
        <v>2900</v>
      </c>
      <c r="D4">
        <v>7593.6182831597444</v>
      </c>
      <c r="E4">
        <v>11106.793419421087</v>
      </c>
      <c r="F4">
        <v>56000.444100596229</v>
      </c>
      <c r="G4">
        <v>4381872.1978239557</v>
      </c>
      <c r="H4">
        <v>80699.850123786222</v>
      </c>
      <c r="I4">
        <v>579906.86845453631</v>
      </c>
      <c r="J4">
        <v>53910.353612405386</v>
      </c>
      <c r="K4">
        <v>1.0642118753933872E-4</v>
      </c>
      <c r="L4">
        <v>7224.0000001091685</v>
      </c>
      <c r="M4">
        <v>32649.84144982673</v>
      </c>
      <c r="N4">
        <v>46763.463604396122</v>
      </c>
      <c r="O4">
        <v>444713.97862863482</v>
      </c>
      <c r="P4">
        <v>9343.3352124375979</v>
      </c>
      <c r="Q4" s="1" t="s">
        <v>51</v>
      </c>
      <c r="R4" s="1">
        <f>agent_costs_16_repr_days[[#This Row],[SMR]]+agent_costs_16_repr_days[[#This Row],[SMRCCS]]</f>
        <v>7224.0001065303559</v>
      </c>
      <c r="S4" s="1">
        <f>agent_costs_16_repr_days[[#This Row],[Alkaline_base]]+agent_costs_16_repr_days[[#This Row],[Alkaline_peak]]</f>
        <v>79413.305054222845</v>
      </c>
      <c r="T4" s="1">
        <f>agent_costs_16_repr_days[[#This Row],[SMR+CCS]]+agent_costs_16_repr_days[[#This Row],[PtH]]+agent_costs_16_repr_days[[#This Row],[Import]]</f>
        <v>95980.640373190792</v>
      </c>
      <c r="U4" s="1">
        <f>agent_costs_16_repr_days[[#This Row],[OCGT]]+agent_costs_16_repr_days[[#This Row],[SPP_coal]]+agent_costs_16_repr_days[[#This Row],[CCGT_new]]</f>
        <v>117504.41599616135</v>
      </c>
      <c r="V4" s="1">
        <f>agent_costs_16_repr_days[[#This Row],[WindOnshore]]+agent_costs_16_repr_days[[#This Row],[WindOffshore]]+agent_costs_16_repr_days[[#This Row],[Solar]]</f>
        <v>4972885.8596979128</v>
      </c>
      <c r="W4" s="1">
        <f>agent_costs_16_repr_days[[#This Row],[RES]]+agent_costs_16_repr_days[[#This Row],[FF]]+agent_costs_16_repr_days[[#This Row],[Nuclear]]</f>
        <v>5171090.1258178605</v>
      </c>
      <c r="X4" s="1">
        <f>agent_costs_16_repr_days[[#This Row],[PS]]-W$2</f>
        <v>98531.561559197493</v>
      </c>
      <c r="Y4" s="1">
        <f>agent_costs_16_repr_days[[#This Row],[Import]]-P$2</f>
        <v>8.8957282882875006</v>
      </c>
      <c r="Z4" s="1">
        <f>agent_costs_16_repr_days[[#This Row],[SMR+CCS]]-R$2</f>
        <v>1.0649720934452489E-4</v>
      </c>
      <c r="AA4" s="1">
        <f>agent_costs_16_repr_days[[#This Row],[PtH]]-S$2</f>
        <v>-493.16657715714246</v>
      </c>
      <c r="AB4" s="1">
        <f>agent_costs_16_repr_days[[#This Row],[H2_sector]]-T$2</f>
        <v>-484.27074237164925</v>
      </c>
      <c r="AC4" s="1">
        <f>agent_costs_16_repr_days[[#This Row],[FF]]-U$2</f>
        <v>567.2365808418399</v>
      </c>
      <c r="AD4" s="1">
        <f>agent_costs_16_repr_days[[#This Row],[RES]]-V$2</f>
        <v>97915.9660804132</v>
      </c>
      <c r="AE4" s="1">
        <f>agent_costs_16_repr_days[[#This Row],[Nuclear]]-H$2</f>
        <v>48.358897942380281</v>
      </c>
      <c r="AF4" s="1">
        <f>agent_costs_16_repr_days[[#This Row],[Ind]]-O$2</f>
        <v>501.55767529678997</v>
      </c>
    </row>
    <row r="5" spans="1:32" hidden="1" x14ac:dyDescent="0.25">
      <c r="A5">
        <v>1</v>
      </c>
      <c r="B5" s="1" t="s">
        <v>343</v>
      </c>
      <c r="C5">
        <v>2916</v>
      </c>
      <c r="D5">
        <v>8442.9978299242703</v>
      </c>
      <c r="E5">
        <v>11106.79205630146</v>
      </c>
      <c r="F5">
        <v>56707.029242488738</v>
      </c>
      <c r="G5">
        <v>4276007.4913613163</v>
      </c>
      <c r="H5">
        <v>80453.083355484356</v>
      </c>
      <c r="I5">
        <v>543322.26958048518</v>
      </c>
      <c r="J5">
        <v>53320.150068816816</v>
      </c>
      <c r="K5">
        <v>5.8567372773305095E-7</v>
      </c>
      <c r="L5">
        <v>3612.0000000156538</v>
      </c>
      <c r="M5">
        <v>25491.559938734801</v>
      </c>
      <c r="N5">
        <v>47759.228977646839</v>
      </c>
      <c r="O5">
        <v>444024.56178750709</v>
      </c>
      <c r="P5">
        <v>9870.5805075326043</v>
      </c>
      <c r="Q5" s="1" t="s">
        <v>51</v>
      </c>
      <c r="R5" s="1">
        <f>agent_costs_16_repr_days[[#This Row],[SMR]]+agent_costs_16_repr_days[[#This Row],[SMRCCS]]</f>
        <v>3612.0000006013274</v>
      </c>
      <c r="S5" s="1">
        <f>agent_costs_16_repr_days[[#This Row],[Alkaline_base]]+agent_costs_16_repr_days[[#This Row],[Alkaline_peak]]</f>
        <v>73250.788916381644</v>
      </c>
      <c r="T5" s="1">
        <f>agent_costs_16_repr_days[[#This Row],[SMR+CCS]]+agent_costs_16_repr_days[[#This Row],[PtH]]+agent_costs_16_repr_days[[#This Row],[Import]]</f>
        <v>86733.369424515578</v>
      </c>
      <c r="U5" s="1">
        <f>agent_costs_16_repr_days[[#This Row],[OCGT]]+agent_costs_16_repr_days[[#This Row],[SPP_coal]]+agent_costs_16_repr_days[[#This Row],[CCGT_new]]</f>
        <v>118470.17714122981</v>
      </c>
      <c r="V5" s="1">
        <f>agent_costs_16_repr_days[[#This Row],[WindOnshore]]+agent_costs_16_repr_days[[#This Row],[WindOffshore]]+agent_costs_16_repr_days[[#This Row],[Solar]]</f>
        <v>4830436.5529981032</v>
      </c>
      <c r="W5" s="1">
        <f>agent_costs_16_repr_days[[#This Row],[RES]]+agent_costs_16_repr_days[[#This Row],[FF]]+agent_costs_16_repr_days[[#This Row],[Nuclear]]</f>
        <v>5029359.8134948174</v>
      </c>
      <c r="X5" s="1">
        <f>agent_costs_16_repr_days[[#This Row],[PS]]-W$2</f>
        <v>-43198.75076384563</v>
      </c>
      <c r="Y5" s="1">
        <f>agent_costs_16_repr_days[[#This Row],[Import]]-P$2</f>
        <v>536.14102338329394</v>
      </c>
      <c r="Z5" s="1">
        <f>agent_costs_16_repr_days[[#This Row],[SMR+CCS]]-R$2</f>
        <v>-3611.9999994318191</v>
      </c>
      <c r="AA5" s="1">
        <f>agent_costs_16_repr_days[[#This Row],[PtH]]-S$2</f>
        <v>-6655.6827149983437</v>
      </c>
      <c r="AB5" s="1">
        <f>agent_costs_16_repr_days[[#This Row],[H2_sector]]-T$2</f>
        <v>-9731.541691046863</v>
      </c>
      <c r="AC5" s="1">
        <f>agent_costs_16_repr_days[[#This Row],[FF]]-U$2</f>
        <v>1532.9977259103034</v>
      </c>
      <c r="AD5" s="1">
        <f>agent_costs_16_repr_days[[#This Row],[RES]]-V$2</f>
        <v>-44533.340619396418</v>
      </c>
      <c r="AE5" s="1">
        <f>agent_costs_16_repr_days[[#This Row],[Nuclear]]-H$2</f>
        <v>-198.40787035948597</v>
      </c>
      <c r="AF5" s="1">
        <f>agent_costs_16_repr_days[[#This Row],[Ind]]-O$2</f>
        <v>-187.85916583094513</v>
      </c>
    </row>
    <row r="6" spans="1:32" hidden="1" x14ac:dyDescent="0.25">
      <c r="A6">
        <v>1</v>
      </c>
      <c r="B6" s="1" t="s">
        <v>338</v>
      </c>
      <c r="C6">
        <v>2897</v>
      </c>
      <c r="D6">
        <v>7613.651215987662</v>
      </c>
      <c r="E6">
        <v>11106.79205875801</v>
      </c>
      <c r="F6">
        <v>57481.270331892156</v>
      </c>
      <c r="G6">
        <v>4308811.9962016931</v>
      </c>
      <c r="H6">
        <v>79152.835498159984</v>
      </c>
      <c r="I6">
        <v>529149.34994799539</v>
      </c>
      <c r="J6">
        <v>52625.516341416856</v>
      </c>
      <c r="K6">
        <v>2.1750871845319857E-7</v>
      </c>
      <c r="L6">
        <v>11636.892349106807</v>
      </c>
      <c r="M6">
        <v>13609.632564932577</v>
      </c>
      <c r="N6">
        <v>76990.414696522916</v>
      </c>
      <c r="O6">
        <v>450242.46071119246</v>
      </c>
      <c r="P6">
        <v>9798.3955663930101</v>
      </c>
      <c r="Q6" s="1" t="s">
        <v>51</v>
      </c>
      <c r="R6" s="1">
        <f>agent_costs_16_repr_days[[#This Row],[SMR]]+agent_costs_16_repr_days[[#This Row],[SMRCCS]]</f>
        <v>11636.892349324316</v>
      </c>
      <c r="S6" s="1">
        <f>agent_costs_16_repr_days[[#This Row],[Alkaline_base]]+agent_costs_16_repr_days[[#This Row],[Alkaline_peak]]</f>
        <v>90600.047261455489</v>
      </c>
      <c r="T6" s="1">
        <f>agent_costs_16_repr_days[[#This Row],[SMR+CCS]]+agent_costs_16_repr_days[[#This Row],[PtH]]+agent_costs_16_repr_days[[#This Row],[Import]]</f>
        <v>112035.33517717282</v>
      </c>
      <c r="U6" s="1">
        <f>agent_costs_16_repr_days[[#This Row],[OCGT]]+agent_costs_16_repr_days[[#This Row],[SPP_coal]]+agent_costs_16_repr_days[[#This Row],[CCGT_new]]</f>
        <v>117720.43788929668</v>
      </c>
      <c r="V6" s="1">
        <f>agent_costs_16_repr_days[[#This Row],[WindOnshore]]+agent_costs_16_repr_days[[#This Row],[WindOffshore]]+agent_costs_16_repr_days[[#This Row],[Solar]]</f>
        <v>4849068.138208447</v>
      </c>
      <c r="W6" s="1">
        <f>agent_costs_16_repr_days[[#This Row],[RES]]+agent_costs_16_repr_days[[#This Row],[FF]]+agent_costs_16_repr_days[[#This Row],[Nuclear]]</f>
        <v>5045941.4115959033</v>
      </c>
      <c r="X6" s="1">
        <f>agent_costs_16_repr_days[[#This Row],[PS]]-W$2</f>
        <v>-26617.152662759647</v>
      </c>
      <c r="Y6" s="1">
        <f>agent_costs_16_repr_days[[#This Row],[Import]]-P$2</f>
        <v>463.95608224369971</v>
      </c>
      <c r="Z6" s="1">
        <f>agent_costs_16_repr_days[[#This Row],[SMR+CCS]]-R$2</f>
        <v>4412.8923492911699</v>
      </c>
      <c r="AA6" s="1">
        <f>agent_costs_16_repr_days[[#This Row],[PtH]]-S$2</f>
        <v>10693.575630075502</v>
      </c>
      <c r="AB6" s="1">
        <f>agent_costs_16_repr_days[[#This Row],[H2_sector]]-T$2</f>
        <v>15570.424061610378</v>
      </c>
      <c r="AC6" s="1">
        <f>agent_costs_16_repr_days[[#This Row],[FF]]-U$2</f>
        <v>783.25847397717007</v>
      </c>
      <c r="AD6" s="1">
        <f>agent_costs_16_repr_days[[#This Row],[RES]]-V$2</f>
        <v>-25901.755409052595</v>
      </c>
      <c r="AE6" s="1">
        <f>agent_costs_16_repr_days[[#This Row],[Nuclear]]-H$2</f>
        <v>-1498.6557276838575</v>
      </c>
      <c r="AF6" s="1">
        <f>agent_costs_16_repr_days[[#This Row],[Ind]]-O$2</f>
        <v>6030.0397578544216</v>
      </c>
    </row>
    <row r="7" spans="1:32" hidden="1" x14ac:dyDescent="0.25">
      <c r="A7">
        <v>1</v>
      </c>
      <c r="B7" s="1" t="s">
        <v>341</v>
      </c>
      <c r="C7">
        <v>3043</v>
      </c>
      <c r="D7">
        <v>6103.0661876182385</v>
      </c>
      <c r="E7">
        <v>11106.792299731975</v>
      </c>
      <c r="F7">
        <v>55530.30937874833</v>
      </c>
      <c r="G7">
        <v>4281620.973164727</v>
      </c>
      <c r="H7">
        <v>81032.919455429932</v>
      </c>
      <c r="I7">
        <v>590691.799581317</v>
      </c>
      <c r="J7">
        <v>54854.993746540662</v>
      </c>
      <c r="K7">
        <v>1.6996003721597921E-7</v>
      </c>
      <c r="L7">
        <v>6821.0096526032794</v>
      </c>
      <c r="M7">
        <v>40267.028610549256</v>
      </c>
      <c r="N7">
        <v>28796.06089390695</v>
      </c>
      <c r="O7">
        <v>442150.10366951855</v>
      </c>
      <c r="P7">
        <v>8764.849354476517</v>
      </c>
      <c r="Q7" s="1" t="s">
        <v>51</v>
      </c>
      <c r="R7" s="1">
        <f>agent_costs_16_repr_days[[#This Row],[SMR]]+agent_costs_16_repr_days[[#This Row],[SMRCCS]]</f>
        <v>6821.0096527732394</v>
      </c>
      <c r="S7" s="1">
        <f>agent_costs_16_repr_days[[#This Row],[Alkaline_base]]+agent_costs_16_repr_days[[#This Row],[Alkaline_peak]]</f>
        <v>69063.089504456206</v>
      </c>
      <c r="T7" s="1">
        <f>agent_costs_16_repr_days[[#This Row],[SMR+CCS]]+agent_costs_16_repr_days[[#This Row],[PtH]]+agent_costs_16_repr_days[[#This Row],[Import]]</f>
        <v>84648.948511705967</v>
      </c>
      <c r="U7" s="1">
        <f>agent_costs_16_repr_days[[#This Row],[OCGT]]+agent_costs_16_repr_days[[#This Row],[SPP_coal]]+agent_costs_16_repr_days[[#This Row],[CCGT_new]]</f>
        <v>116488.36931290723</v>
      </c>
      <c r="V7" s="1">
        <f>agent_costs_16_repr_days[[#This Row],[WindOnshore]]+agent_costs_16_repr_days[[#This Row],[WindOffshore]]+agent_costs_16_repr_days[[#This Row],[Solar]]</f>
        <v>4883419.5650457758</v>
      </c>
      <c r="W7" s="1">
        <f>agent_costs_16_repr_days[[#This Row],[RES]]+agent_costs_16_repr_days[[#This Row],[FF]]+agent_costs_16_repr_days[[#This Row],[Nuclear]]</f>
        <v>5080940.853814113</v>
      </c>
      <c r="X7" s="1">
        <f>agent_costs_16_repr_days[[#This Row],[PS]]-W$2</f>
        <v>8382.2895554499701</v>
      </c>
      <c r="Y7" s="1">
        <f>agent_costs_16_repr_days[[#This Row],[Import]]-P$2</f>
        <v>-569.59012967279341</v>
      </c>
      <c r="Z7" s="1">
        <f>agent_costs_16_repr_days[[#This Row],[SMR+CCS]]-R$2</f>
        <v>-402.99034725990714</v>
      </c>
      <c r="AA7" s="1">
        <f>agent_costs_16_repr_days[[#This Row],[PtH]]-S$2</f>
        <v>-10843.382126923781</v>
      </c>
      <c r="AB7" s="1">
        <f>agent_costs_16_repr_days[[#This Row],[H2_sector]]-T$2</f>
        <v>-11815.962603856475</v>
      </c>
      <c r="AC7" s="1">
        <f>agent_costs_16_repr_days[[#This Row],[FF]]-U$2</f>
        <v>-448.81010241227341</v>
      </c>
      <c r="AD7" s="1">
        <f>agent_costs_16_repr_days[[#This Row],[RES]]-V$2</f>
        <v>8449.6714282762259</v>
      </c>
      <c r="AE7" s="1">
        <f>agent_costs_16_repr_days[[#This Row],[Nuclear]]-H$2</f>
        <v>381.42822958609031</v>
      </c>
      <c r="AF7" s="1">
        <f>agent_costs_16_repr_days[[#This Row],[Ind]]-O$2</f>
        <v>-2062.3172838194878</v>
      </c>
    </row>
    <row r="8" spans="1:32" hidden="1" x14ac:dyDescent="0.25">
      <c r="A8">
        <v>1</v>
      </c>
      <c r="B8" s="1" t="s">
        <v>342</v>
      </c>
      <c r="C8">
        <v>2892</v>
      </c>
      <c r="D8">
        <v>4678.6134762519796</v>
      </c>
      <c r="E8">
        <v>11106.792031013838</v>
      </c>
      <c r="F8">
        <v>55602.085447519188</v>
      </c>
      <c r="G8">
        <v>4316057.7251561927</v>
      </c>
      <c r="H8">
        <v>80627.283174732525</v>
      </c>
      <c r="I8">
        <v>613574.93716984417</v>
      </c>
      <c r="J8">
        <v>54600.4539613784</v>
      </c>
      <c r="K8">
        <v>6.4432947333290004E-7</v>
      </c>
      <c r="L8">
        <v>23495.630559338802</v>
      </c>
      <c r="M8">
        <v>38890.334512778449</v>
      </c>
      <c r="N8">
        <v>47266.966071522831</v>
      </c>
      <c r="O8">
        <v>446478.28104428831</v>
      </c>
      <c r="P8">
        <v>6512.5221285130183</v>
      </c>
      <c r="Q8" s="1" t="s">
        <v>51</v>
      </c>
      <c r="R8" s="1">
        <f>agent_costs_16_repr_days[[#This Row],[SMR]]+agent_costs_16_repr_days[[#This Row],[SMRCCS]]</f>
        <v>23495.630559983132</v>
      </c>
      <c r="S8" s="1">
        <f>agent_costs_16_repr_days[[#This Row],[Alkaline_base]]+agent_costs_16_repr_days[[#This Row],[Alkaline_peak]]</f>
        <v>86157.30058430128</v>
      </c>
      <c r="T8" s="1">
        <f>agent_costs_16_repr_days[[#This Row],[SMR+CCS]]+agent_costs_16_repr_days[[#This Row],[PtH]]+agent_costs_16_repr_days[[#This Row],[Import]]</f>
        <v>116165.45327279743</v>
      </c>
      <c r="U8" s="1">
        <f>agent_costs_16_repr_days[[#This Row],[OCGT]]+agent_costs_16_repr_days[[#This Row],[SPP_coal]]+agent_costs_16_repr_days[[#This Row],[CCGT_new]]</f>
        <v>114881.15288514957</v>
      </c>
      <c r="V8" s="1">
        <f>agent_costs_16_repr_days[[#This Row],[WindOnshore]]+agent_costs_16_repr_days[[#This Row],[WindOffshore]]+agent_costs_16_repr_days[[#This Row],[Solar]]</f>
        <v>4940739.4543570504</v>
      </c>
      <c r="W8" s="1">
        <f>agent_costs_16_repr_days[[#This Row],[RES]]+agent_costs_16_repr_days[[#This Row],[FF]]+agent_costs_16_repr_days[[#This Row],[Nuclear]]</f>
        <v>5136247.8904169323</v>
      </c>
      <c r="X8" s="1">
        <f>agent_costs_16_repr_days[[#This Row],[PS]]-W$2</f>
        <v>63689.326158269309</v>
      </c>
      <c r="Y8" s="1">
        <f>agent_costs_16_repr_days[[#This Row],[Import]]-P$2</f>
        <v>-2821.9173556362921</v>
      </c>
      <c r="Z8" s="1">
        <f>agent_costs_16_repr_days[[#This Row],[SMR+CCS]]-R$2</f>
        <v>16271.630559949986</v>
      </c>
      <c r="AA8" s="1">
        <f>agent_costs_16_repr_days[[#This Row],[PtH]]-S$2</f>
        <v>6250.8289529212925</v>
      </c>
      <c r="AB8" s="1">
        <f>agent_costs_16_repr_days[[#This Row],[H2_sector]]-T$2</f>
        <v>19700.542157234988</v>
      </c>
      <c r="AC8" s="1">
        <f>agent_costs_16_repr_days[[#This Row],[FF]]-U$2</f>
        <v>-2056.0265301699401</v>
      </c>
      <c r="AD8" s="1">
        <f>agent_costs_16_repr_days[[#This Row],[RES]]-V$2</f>
        <v>65769.56073955074</v>
      </c>
      <c r="AE8" s="1">
        <f>agent_costs_16_repr_days[[#This Row],[Nuclear]]-H$2</f>
        <v>-24.208051111316308</v>
      </c>
      <c r="AF8" s="1">
        <f>agent_costs_16_repr_days[[#This Row],[Ind]]-O$2</f>
        <v>2265.8600909502711</v>
      </c>
    </row>
    <row r="9" spans="1:32" hidden="1" x14ac:dyDescent="0.25">
      <c r="A9">
        <v>1</v>
      </c>
      <c r="B9" s="1" t="s">
        <v>339</v>
      </c>
      <c r="C9">
        <v>3145</v>
      </c>
      <c r="D9">
        <v>2221.8981833935018</v>
      </c>
      <c r="E9">
        <v>11106.793494307987</v>
      </c>
      <c r="F9">
        <v>56245.808851578557</v>
      </c>
      <c r="G9">
        <v>4118362.2680598311</v>
      </c>
      <c r="H9">
        <v>80630.317219817749</v>
      </c>
      <c r="I9">
        <v>559379.38165326614</v>
      </c>
      <c r="J9">
        <v>55560.713442195141</v>
      </c>
      <c r="K9">
        <v>2.5531264113379356E-6</v>
      </c>
      <c r="L9">
        <v>7224.0000000023556</v>
      </c>
      <c r="M9">
        <v>31530.451763834506</v>
      </c>
      <c r="N9">
        <v>49479.05020779396</v>
      </c>
      <c r="O9">
        <v>443063.91707737435</v>
      </c>
      <c r="P9">
        <v>8928.1384183563041</v>
      </c>
      <c r="Q9" s="1" t="s">
        <v>51</v>
      </c>
      <c r="R9" s="1">
        <f>agent_costs_16_repr_days[[#This Row],[SMR]]+agent_costs_16_repr_days[[#This Row],[SMRCCS]]</f>
        <v>7224.0000025554818</v>
      </c>
      <c r="S9" s="1">
        <f>agent_costs_16_repr_days[[#This Row],[Alkaline_base]]+agent_costs_16_repr_days[[#This Row],[Alkaline_peak]]</f>
        <v>81009.501971628459</v>
      </c>
      <c r="T9" s="1">
        <f>agent_costs_16_repr_days[[#This Row],[SMR+CCS]]+agent_costs_16_repr_days[[#This Row],[PtH]]+agent_costs_16_repr_days[[#This Row],[Import]]</f>
        <v>97161.640392540241</v>
      </c>
      <c r="U9" s="1">
        <f>agent_costs_16_repr_days[[#This Row],[OCGT]]+agent_costs_16_repr_days[[#This Row],[SPP_coal]]+agent_costs_16_repr_days[[#This Row],[CCGT_new]]</f>
        <v>114028.42047716719</v>
      </c>
      <c r="V9" s="1">
        <f>agent_costs_16_repr_days[[#This Row],[WindOnshore]]+agent_costs_16_repr_days[[#This Row],[WindOffshore]]+agent_costs_16_repr_days[[#This Row],[Solar]]</f>
        <v>4688848.4432074055</v>
      </c>
      <c r="W9" s="1">
        <f>agent_costs_16_repr_days[[#This Row],[RES]]+agent_costs_16_repr_days[[#This Row],[FF]]+agent_costs_16_repr_days[[#This Row],[Nuclear]]</f>
        <v>4883507.1809043903</v>
      </c>
      <c r="X9" s="1">
        <f>agent_costs_16_repr_days[[#This Row],[PS]]-W$2</f>
        <v>-189051.38335427269</v>
      </c>
      <c r="Y9" s="1">
        <f>agent_costs_16_repr_days[[#This Row],[Import]]-P$2</f>
        <v>-406.30106579300627</v>
      </c>
      <c r="Z9" s="1">
        <f>agent_costs_16_repr_days[[#This Row],[SMR+CCS]]-R$2</f>
        <v>2.5223353077308275E-6</v>
      </c>
      <c r="AA9" s="1">
        <f>agent_costs_16_repr_days[[#This Row],[PtH]]-S$2</f>
        <v>1103.0303402484715</v>
      </c>
      <c r="AB9" s="1">
        <f>agent_costs_16_repr_days[[#This Row],[H2_sector]]-T$2</f>
        <v>696.7292769777996</v>
      </c>
      <c r="AC9" s="1">
        <f>agent_costs_16_repr_days[[#This Row],[FF]]-U$2</f>
        <v>-2908.7589381523139</v>
      </c>
      <c r="AD9" s="1">
        <f>agent_costs_16_repr_days[[#This Row],[RES]]-V$2</f>
        <v>-186121.45041009411</v>
      </c>
      <c r="AE9" s="1">
        <f>agent_costs_16_repr_days[[#This Row],[Nuclear]]-H$2</f>
        <v>-21.174006026092684</v>
      </c>
      <c r="AF9" s="1">
        <f>agent_costs_16_repr_days[[#This Row],[Ind]]-O$2</f>
        <v>-1148.5038759636809</v>
      </c>
    </row>
    <row r="10" spans="1:32" hidden="1" x14ac:dyDescent="0.25">
      <c r="A10">
        <v>1</v>
      </c>
      <c r="B10" s="1" t="s">
        <v>337</v>
      </c>
      <c r="C10">
        <v>3194</v>
      </c>
      <c r="D10">
        <v>6466.5429396353638</v>
      </c>
      <c r="E10">
        <v>11106.792233955903</v>
      </c>
      <c r="F10">
        <v>40438.928172684064</v>
      </c>
      <c r="G10">
        <v>4232460.5614456683</v>
      </c>
      <c r="H10">
        <v>81295.766250692774</v>
      </c>
      <c r="I10">
        <v>550562.9884955599</v>
      </c>
      <c r="J10">
        <v>54976.152355208687</v>
      </c>
      <c r="K10">
        <v>3.8152261204771703E-6</v>
      </c>
      <c r="L10">
        <v>35386.723574677155</v>
      </c>
      <c r="M10">
        <v>19387.676874863249</v>
      </c>
      <c r="N10">
        <v>42745.415796940171</v>
      </c>
      <c r="O10">
        <v>458593.29388017772</v>
      </c>
      <c r="P10">
        <v>5873.473285832596</v>
      </c>
      <c r="Q10" s="1" t="s">
        <v>51</v>
      </c>
      <c r="R10" s="1">
        <f>agent_costs_16_repr_days[[#This Row],[SMR]]+agent_costs_16_repr_days[[#This Row],[SMRCCS]]</f>
        <v>35386.723578492383</v>
      </c>
      <c r="S10" s="1">
        <f>agent_costs_16_repr_days[[#This Row],[Alkaline_base]]+agent_costs_16_repr_days[[#This Row],[Alkaline_peak]]</f>
        <v>62133.092671803417</v>
      </c>
      <c r="T10" s="1">
        <f>agent_costs_16_repr_days[[#This Row],[SMR+CCS]]+agent_costs_16_repr_days[[#This Row],[PtH]]+agent_costs_16_repr_days[[#This Row],[Import]]</f>
        <v>103393.2895361284</v>
      </c>
      <c r="U10" s="1">
        <f>agent_costs_16_repr_days[[#This Row],[OCGT]]+agent_costs_16_repr_days[[#This Row],[SPP_coal]]+agent_costs_16_repr_days[[#This Row],[CCGT_new]]</f>
        <v>101881.6234675281</v>
      </c>
      <c r="V10" s="1">
        <f>agent_costs_16_repr_days[[#This Row],[WindOnshore]]+agent_costs_16_repr_days[[#This Row],[WindOffshore]]+agent_costs_16_repr_days[[#This Row],[Solar]]</f>
        <v>4794130.3421751838</v>
      </c>
      <c r="W10" s="1">
        <f>agent_costs_16_repr_days[[#This Row],[RES]]+agent_costs_16_repr_days[[#This Row],[FF]]+agent_costs_16_repr_days[[#This Row],[Nuclear]]</f>
        <v>4977307.7318934053</v>
      </c>
      <c r="X10" s="1">
        <f>agent_costs_16_repr_days[[#This Row],[PS]]-W$2</f>
        <v>-95250.832365257666</v>
      </c>
      <c r="Y10" s="1">
        <f>agent_costs_16_repr_days[[#This Row],[Import]]-P$2</f>
        <v>-3460.9661983167143</v>
      </c>
      <c r="Z10" s="1">
        <f>agent_costs_16_repr_days[[#This Row],[SMR+CCS]]-R$2</f>
        <v>28162.723578459238</v>
      </c>
      <c r="AA10" s="1">
        <f>agent_costs_16_repr_days[[#This Row],[PtH]]-S$2</f>
        <v>-17773.37895957657</v>
      </c>
      <c r="AB10" s="1">
        <f>agent_costs_16_repr_days[[#This Row],[H2_sector]]-T$2</f>
        <v>6928.3784205659613</v>
      </c>
      <c r="AC10" s="1">
        <f>agent_costs_16_repr_days[[#This Row],[FF]]-U$2</f>
        <v>-15055.555947791407</v>
      </c>
      <c r="AD10" s="1">
        <f>agent_costs_16_repr_days[[#This Row],[RES]]-V$2</f>
        <v>-80839.551442315802</v>
      </c>
      <c r="AE10" s="1">
        <f>agent_costs_16_repr_days[[#This Row],[Nuclear]]-H$2</f>
        <v>644.27502484893193</v>
      </c>
      <c r="AF10" s="1">
        <f>agent_costs_16_repr_days[[#This Row],[Ind]]-O$2</f>
        <v>14380.872926839686</v>
      </c>
    </row>
    <row r="11" spans="1:32" hidden="1" x14ac:dyDescent="0.25">
      <c r="A11">
        <v>1</v>
      </c>
      <c r="B11" s="1" t="s">
        <v>407</v>
      </c>
      <c r="C11">
        <v>3071</v>
      </c>
      <c r="D11">
        <v>12439.922040746153</v>
      </c>
      <c r="E11">
        <v>11106.79205671355</v>
      </c>
      <c r="F11">
        <v>66243.622338709669</v>
      </c>
      <c r="G11">
        <v>4007639.5345837884</v>
      </c>
      <c r="H11">
        <v>80735.634355520524</v>
      </c>
      <c r="I11">
        <v>654290.87698249996</v>
      </c>
      <c r="J11">
        <v>56923.243664361304</v>
      </c>
      <c r="K11">
        <v>1.4861845815256297E-5</v>
      </c>
      <c r="L11">
        <v>4391.4951862049511</v>
      </c>
      <c r="M11">
        <v>49006.770539044344</v>
      </c>
      <c r="N11">
        <v>52701.33362832234</v>
      </c>
      <c r="O11">
        <v>775033.40652902389</v>
      </c>
      <c r="P11">
        <v>10239.439735370308</v>
      </c>
      <c r="Q11" s="1" t="s">
        <v>51</v>
      </c>
      <c r="R11" s="1">
        <f>agent_costs_16_repr_days[[#This Row],[SMR]]+agent_costs_16_repr_days[[#This Row],[SMRCCS]]</f>
        <v>4391.4952010667967</v>
      </c>
      <c r="S11" s="1">
        <f>agent_costs_16_repr_days[[#This Row],[Alkaline_base]]+agent_costs_16_repr_days[[#This Row],[Alkaline_peak]]</f>
        <v>101708.10416736669</v>
      </c>
      <c r="T11" s="1">
        <f>agent_costs_16_repr_days[[#This Row],[SMR+CCS]]+agent_costs_16_repr_days[[#This Row],[PtH]]+agent_costs_16_repr_days[[#This Row],[Import]]</f>
        <v>116339.03910380379</v>
      </c>
      <c r="U11" s="1">
        <f>agent_costs_16_repr_days[[#This Row],[OCGT]]+agent_costs_16_repr_days[[#This Row],[SPP_coal]]+agent_costs_16_repr_days[[#This Row],[CCGT_new]]</f>
        <v>135606.78804381713</v>
      </c>
      <c r="V11" s="1">
        <f>agent_costs_16_repr_days[[#This Row],[WindOnshore]]+agent_costs_16_repr_days[[#This Row],[WindOffshore]]+agent_costs_16_repr_days[[#This Row],[Solar]]</f>
        <v>4673037.2036230024</v>
      </c>
      <c r="W11" s="1">
        <f>agent_costs_16_repr_days[[#This Row],[RES]]+agent_costs_16_repr_days[[#This Row],[FF]]+agent_costs_16_repr_days[[#This Row],[Nuclear]]</f>
        <v>4889379.6260223407</v>
      </c>
      <c r="X11" s="1">
        <f>agent_costs_16_repr_days[[#This Row],[PS]]-W$2</f>
        <v>-183178.93823632225</v>
      </c>
      <c r="Y11" s="1">
        <f>agent_costs_16_repr_days[[#This Row],[Import]]-P$2</f>
        <v>905.0002512209976</v>
      </c>
      <c r="Z11" s="1">
        <f>agent_costs_16_repr_days[[#This Row],[SMR+CCS]]-R$2</f>
        <v>-2832.5047989663499</v>
      </c>
      <c r="AA11" s="1">
        <f>agent_costs_16_repr_days[[#This Row],[PtH]]-S$2</f>
        <v>21801.632535986704</v>
      </c>
      <c r="AB11" s="1">
        <f>agent_costs_16_repr_days[[#This Row],[H2_sector]]-T$2</f>
        <v>19874.127988241351</v>
      </c>
      <c r="AC11" s="1">
        <f>agent_costs_16_repr_days[[#This Row],[FF]]-U$2</f>
        <v>18669.608628497619</v>
      </c>
      <c r="AD11" s="1">
        <f>agent_costs_16_repr_days[[#This Row],[RES]]-V$2</f>
        <v>-201932.68999449722</v>
      </c>
      <c r="AE11" s="1">
        <f>agent_costs_16_repr_days[[#This Row],[Nuclear]]-H$2</f>
        <v>84.143129676682292</v>
      </c>
      <c r="AF11" s="1">
        <f>agent_costs_16_repr_days[[#This Row],[Ind]]-O$2</f>
        <v>330820.98557568586</v>
      </c>
    </row>
    <row r="12" spans="1:32" hidden="1" x14ac:dyDescent="0.25">
      <c r="A12">
        <v>1</v>
      </c>
      <c r="B12" s="1" t="s">
        <v>344</v>
      </c>
      <c r="C12">
        <v>3554</v>
      </c>
      <c r="D12">
        <v>16118.394889151672</v>
      </c>
      <c r="E12">
        <v>11106.793030311625</v>
      </c>
      <c r="F12">
        <v>68753.591669149551</v>
      </c>
      <c r="G12">
        <v>4095223.8150535454</v>
      </c>
      <c r="H12">
        <v>80990.426290747739</v>
      </c>
      <c r="I12">
        <v>611470.288040402</v>
      </c>
      <c r="J12">
        <v>52720.284274506885</v>
      </c>
      <c r="K12">
        <v>8.1720598644420802E-6</v>
      </c>
      <c r="L12">
        <v>3.9155617363492512E-9</v>
      </c>
      <c r="M12">
        <v>39135.044228830659</v>
      </c>
      <c r="N12">
        <v>46474.012426160611</v>
      </c>
      <c r="O12">
        <v>493683.19616769167</v>
      </c>
      <c r="P12">
        <v>11562.486934550041</v>
      </c>
      <c r="Q12" s="1" t="s">
        <v>51</v>
      </c>
      <c r="R12" s="1">
        <f>agent_costs_16_repr_days[[#This Row],[SMR]]+agent_costs_16_repr_days[[#This Row],[SMRCCS]]</f>
        <v>8.1759754261784298E-6</v>
      </c>
      <c r="S12" s="1">
        <f>agent_costs_16_repr_days[[#This Row],[Alkaline_base]]+agent_costs_16_repr_days[[#This Row],[Alkaline_peak]]</f>
        <v>85609.056654991262</v>
      </c>
      <c r="T12" s="1">
        <f>agent_costs_16_repr_days[[#This Row],[SMR+CCS]]+agent_costs_16_repr_days[[#This Row],[PtH]]+agent_costs_16_repr_days[[#This Row],[Import]]</f>
        <v>97171.543597717275</v>
      </c>
      <c r="U12" s="1">
        <f>agent_costs_16_repr_days[[#This Row],[OCGT]]+agent_costs_16_repr_days[[#This Row],[SPP_coal]]+agent_costs_16_repr_days[[#This Row],[CCGT_new]]</f>
        <v>137592.27083280811</v>
      </c>
      <c r="V12" s="1">
        <f>agent_costs_16_repr_days[[#This Row],[WindOnshore]]+agent_costs_16_repr_days[[#This Row],[WindOffshore]]+agent_costs_16_repr_days[[#This Row],[Solar]]</f>
        <v>4717800.8961242596</v>
      </c>
      <c r="W12" s="1">
        <f>agent_costs_16_repr_days[[#This Row],[RES]]+agent_costs_16_repr_days[[#This Row],[FF]]+agent_costs_16_repr_days[[#This Row],[Nuclear]]</f>
        <v>4936383.593247815</v>
      </c>
      <c r="X12" s="1">
        <f>agent_costs_16_repr_days[[#This Row],[PS]]-W$2</f>
        <v>-136174.97101084795</v>
      </c>
      <c r="Y12" s="1">
        <f>agent_costs_16_repr_days[[#This Row],[Import]]-P$2</f>
        <v>2228.0474504007307</v>
      </c>
      <c r="Z12" s="1">
        <f>agent_costs_16_repr_days[[#This Row],[SMR+CCS]]-R$2</f>
        <v>-7223.9999918571712</v>
      </c>
      <c r="AA12" s="1">
        <f>agent_costs_16_repr_days[[#This Row],[PtH]]-S$2</f>
        <v>5702.5850236112747</v>
      </c>
      <c r="AB12" s="1">
        <f>agent_costs_16_repr_days[[#This Row],[H2_sector]]-T$2</f>
        <v>706.63248215483327</v>
      </c>
      <c r="AC12" s="1">
        <f>agent_costs_16_repr_days[[#This Row],[FF]]-U$2</f>
        <v>20655.091417488598</v>
      </c>
      <c r="AD12" s="1">
        <f>agent_costs_16_repr_days[[#This Row],[RES]]-V$2</f>
        <v>-157168.99749324005</v>
      </c>
      <c r="AE12" s="1">
        <f>agent_costs_16_repr_days[[#This Row],[Nuclear]]-H$2</f>
        <v>338.935064903897</v>
      </c>
      <c r="AF12" s="1">
        <f>agent_costs_16_repr_days[[#This Row],[Ind]]-O$2</f>
        <v>49470.775214353635</v>
      </c>
    </row>
    <row r="13" spans="1:32" hidden="1" x14ac:dyDescent="0.25">
      <c r="A13">
        <v>1</v>
      </c>
      <c r="B13" s="1" t="s">
        <v>340</v>
      </c>
      <c r="C13">
        <v>3442</v>
      </c>
      <c r="D13">
        <v>5613.9337029097815</v>
      </c>
      <c r="E13">
        <v>11106.792013747388</v>
      </c>
      <c r="F13">
        <v>69793.341988132583</v>
      </c>
      <c r="G13">
        <v>4176744.4136834098</v>
      </c>
      <c r="H13">
        <v>81946.842386910474</v>
      </c>
      <c r="I13">
        <v>606211.02430147491</v>
      </c>
      <c r="J13">
        <v>59809.545286252353</v>
      </c>
      <c r="K13">
        <v>9.3938647688269941E-4</v>
      </c>
      <c r="L13">
        <v>3654.6332358664872</v>
      </c>
      <c r="M13">
        <v>31409.613633428347</v>
      </c>
      <c r="N13">
        <v>41405.979471034807</v>
      </c>
      <c r="O13">
        <v>521598.60230539425</v>
      </c>
      <c r="P13">
        <v>9216.1028051529684</v>
      </c>
      <c r="Q13" s="1" t="s">
        <v>51</v>
      </c>
      <c r="R13" s="1">
        <f>agent_costs_16_repr_days[[#This Row],[SMR]]+agent_costs_16_repr_days[[#This Row],[SMRCCS]]</f>
        <v>3654.6341752529643</v>
      </c>
      <c r="S13" s="1">
        <f>agent_costs_16_repr_days[[#This Row],[Alkaline_base]]+agent_costs_16_repr_days[[#This Row],[Alkaline_peak]]</f>
        <v>72815.593104463158</v>
      </c>
      <c r="T13" s="1">
        <f>agent_costs_16_repr_days[[#This Row],[SMR+CCS]]+agent_costs_16_repr_days[[#This Row],[PtH]]+agent_costs_16_repr_days[[#This Row],[Import]]</f>
        <v>85686.3300848691</v>
      </c>
      <c r="U13" s="1">
        <f>agent_costs_16_repr_days[[#This Row],[OCGT]]+agent_costs_16_repr_days[[#This Row],[SPP_coal]]+agent_costs_16_repr_days[[#This Row],[CCGT_new]]</f>
        <v>135216.82097729473</v>
      </c>
      <c r="V13" s="1">
        <f>agent_costs_16_repr_days[[#This Row],[WindOnshore]]+agent_costs_16_repr_days[[#This Row],[WindOffshore]]+agent_costs_16_repr_days[[#This Row],[Solar]]</f>
        <v>4794062.2299986323</v>
      </c>
      <c r="W13" s="1">
        <f>agent_costs_16_repr_days[[#This Row],[RES]]+agent_costs_16_repr_days[[#This Row],[FF]]+agent_costs_16_repr_days[[#This Row],[Nuclear]]</f>
        <v>5011225.8933628378</v>
      </c>
      <c r="X13" s="1">
        <f>agent_costs_16_repr_days[[#This Row],[PS]]-W$2</f>
        <v>-61332.67089582514</v>
      </c>
      <c r="Y13" s="1">
        <f>agent_costs_16_repr_days[[#This Row],[Import]]-P$2</f>
        <v>-118.33667899634202</v>
      </c>
      <c r="Z13" s="1">
        <f>agent_costs_16_repr_days[[#This Row],[SMR+CCS]]-R$2</f>
        <v>-3569.3658247801823</v>
      </c>
      <c r="AA13" s="1">
        <f>agent_costs_16_repr_days[[#This Row],[PtH]]-S$2</f>
        <v>-7090.8785269168293</v>
      </c>
      <c r="AB13" s="1">
        <f>agent_costs_16_repr_days[[#This Row],[H2_sector]]-T$2</f>
        <v>-10778.581030693342</v>
      </c>
      <c r="AC13" s="1">
        <f>agent_costs_16_repr_days[[#This Row],[FF]]-U$2</f>
        <v>18279.641561975222</v>
      </c>
      <c r="AD13" s="1">
        <f>agent_costs_16_repr_days[[#This Row],[RES]]-V$2</f>
        <v>-80907.663618867286</v>
      </c>
      <c r="AE13" s="1">
        <f>agent_costs_16_repr_days[[#This Row],[Nuclear]]-H$2</f>
        <v>1295.3511610666319</v>
      </c>
      <c r="AF13" s="1">
        <f>agent_costs_16_repr_days[[#This Row],[Ind]]-O$2</f>
        <v>77386.181352056214</v>
      </c>
    </row>
    <row r="14" spans="1:32" hidden="1" x14ac:dyDescent="0.25">
      <c r="A14">
        <v>1</v>
      </c>
      <c r="B14" s="1" t="s">
        <v>341</v>
      </c>
      <c r="C14">
        <v>3469</v>
      </c>
      <c r="D14">
        <v>3155.7117920587484</v>
      </c>
      <c r="E14">
        <v>11106.792574092555</v>
      </c>
      <c r="F14">
        <v>69831.270102898328</v>
      </c>
      <c r="G14">
        <v>4072130.593881452</v>
      </c>
      <c r="H14">
        <v>82775.842447535018</v>
      </c>
      <c r="I14">
        <v>626024.44641334459</v>
      </c>
      <c r="J14">
        <v>60920.520852201014</v>
      </c>
      <c r="K14">
        <v>1.7561220763298148E-7</v>
      </c>
      <c r="L14">
        <v>43.523721391808387</v>
      </c>
      <c r="M14">
        <v>39023.473975320507</v>
      </c>
      <c r="N14">
        <v>28151.146916403402</v>
      </c>
      <c r="O14">
        <v>519933.53350538213</v>
      </c>
      <c r="P14">
        <v>8739.124928693871</v>
      </c>
      <c r="Q14" s="1" t="s">
        <v>51</v>
      </c>
      <c r="R14" s="1">
        <f>agent_costs_16_repr_days[[#This Row],[SMR]]+agent_costs_16_repr_days[[#This Row],[SMRCCS]]</f>
        <v>43.523721567420594</v>
      </c>
      <c r="S14" s="1">
        <f>agent_costs_16_repr_days[[#This Row],[Alkaline_base]]+agent_costs_16_repr_days[[#This Row],[Alkaline_peak]]</f>
        <v>67174.620891723913</v>
      </c>
      <c r="T14" s="1">
        <f>agent_costs_16_repr_days[[#This Row],[SMR+CCS]]+agent_costs_16_repr_days[[#This Row],[PtH]]+agent_costs_16_repr_days[[#This Row],[Import]]</f>
        <v>75957.26954198521</v>
      </c>
      <c r="U14" s="1">
        <f>agent_costs_16_repr_days[[#This Row],[OCGT]]+agent_costs_16_repr_days[[#This Row],[SPP_coal]]+agent_costs_16_repr_days[[#This Row],[CCGT_new]]</f>
        <v>133907.50274715808</v>
      </c>
      <c r="V14" s="1">
        <f>agent_costs_16_repr_days[[#This Row],[WindOnshore]]+agent_costs_16_repr_days[[#This Row],[WindOffshore]]+agent_costs_16_repr_days[[#This Row],[Solar]]</f>
        <v>4709261.832868889</v>
      </c>
      <c r="W14" s="1">
        <f>agent_costs_16_repr_days[[#This Row],[RES]]+agent_costs_16_repr_days[[#This Row],[FF]]+agent_costs_16_repr_days[[#This Row],[Nuclear]]</f>
        <v>4925945.1780635826</v>
      </c>
      <c r="X14" s="1">
        <f>agent_costs_16_repr_days[[#This Row],[PS]]-W$2</f>
        <v>-146613.38619508035</v>
      </c>
      <c r="Y14" s="1">
        <f>agent_costs_16_repr_days[[#This Row],[Import]]-P$2</f>
        <v>-595.3145554554394</v>
      </c>
      <c r="Z14" s="1">
        <f>agent_costs_16_repr_days[[#This Row],[SMR+CCS]]-R$2</f>
        <v>-7180.476278465726</v>
      </c>
      <c r="AA14" s="1">
        <f>agent_costs_16_repr_days[[#This Row],[PtH]]-S$2</f>
        <v>-12731.850739656074</v>
      </c>
      <c r="AB14" s="1">
        <f>agent_costs_16_repr_days[[#This Row],[H2_sector]]-T$2</f>
        <v>-20507.641573577232</v>
      </c>
      <c r="AC14" s="1">
        <f>agent_costs_16_repr_days[[#This Row],[FF]]-U$2</f>
        <v>16970.323331838576</v>
      </c>
      <c r="AD14" s="1">
        <f>agent_costs_16_repr_days[[#This Row],[RES]]-V$2</f>
        <v>-165708.06074861065</v>
      </c>
      <c r="AE14" s="1">
        <f>agent_costs_16_repr_days[[#This Row],[Nuclear]]-H$2</f>
        <v>2124.3512216911768</v>
      </c>
      <c r="AF14" s="1">
        <f>agent_costs_16_repr_days[[#This Row],[Ind]]-O$2</f>
        <v>75721.112552044098</v>
      </c>
    </row>
    <row r="15" spans="1:32" hidden="1" x14ac:dyDescent="0.25">
      <c r="A15">
        <v>1</v>
      </c>
      <c r="B15" s="1" t="s">
        <v>343</v>
      </c>
      <c r="C15">
        <v>3553</v>
      </c>
      <c r="D15">
        <v>6000.4471130567017</v>
      </c>
      <c r="E15">
        <v>11106.792067635373</v>
      </c>
      <c r="F15">
        <v>71149.402164277082</v>
      </c>
      <c r="G15">
        <v>4065643.0968820001</v>
      </c>
      <c r="H15">
        <v>81848.614888151351</v>
      </c>
      <c r="I15">
        <v>572398.59393086773</v>
      </c>
      <c r="J15">
        <v>60124.207410871684</v>
      </c>
      <c r="K15">
        <v>1.8628170001960459E-4</v>
      </c>
      <c r="L15">
        <v>3.392056077320277E-6</v>
      </c>
      <c r="M15">
        <v>25646.244310367019</v>
      </c>
      <c r="N15">
        <v>42130.699796453642</v>
      </c>
      <c r="O15">
        <v>520464.16460544092</v>
      </c>
      <c r="P15">
        <v>9909.5190364685059</v>
      </c>
      <c r="Q15" s="1" t="s">
        <v>51</v>
      </c>
      <c r="R15" s="1">
        <f>agent_costs_16_repr_days[[#This Row],[SMR]]+agent_costs_16_repr_days[[#This Row],[SMRCCS]]</f>
        <v>1.8967375609692488E-4</v>
      </c>
      <c r="S15" s="1">
        <f>agent_costs_16_repr_days[[#This Row],[Alkaline_base]]+agent_costs_16_repr_days[[#This Row],[Alkaline_peak]]</f>
        <v>67776.944106820665</v>
      </c>
      <c r="T15" s="1">
        <f>agent_costs_16_repr_days[[#This Row],[SMR+CCS]]+agent_costs_16_repr_days[[#This Row],[PtH]]+agent_costs_16_repr_days[[#This Row],[Import]]</f>
        <v>77686.463332962929</v>
      </c>
      <c r="U15" s="1">
        <f>agent_costs_16_repr_days[[#This Row],[OCGT]]+agent_costs_16_repr_days[[#This Row],[SPP_coal]]+agent_costs_16_repr_days[[#This Row],[CCGT_new]]</f>
        <v>137274.05668820546</v>
      </c>
      <c r="V15" s="1">
        <f>agent_costs_16_repr_days[[#This Row],[WindOnshore]]+agent_costs_16_repr_days[[#This Row],[WindOffshore]]+agent_costs_16_repr_days[[#This Row],[Solar]]</f>
        <v>4649148.4828805029</v>
      </c>
      <c r="W15" s="1">
        <f>agent_costs_16_repr_days[[#This Row],[RES]]+agent_costs_16_repr_days[[#This Row],[FF]]+agent_costs_16_repr_days[[#This Row],[Nuclear]]</f>
        <v>4868271.1544568595</v>
      </c>
      <c r="X15" s="1">
        <f>agent_costs_16_repr_days[[#This Row],[PS]]-W$2</f>
        <v>-204287.40980180353</v>
      </c>
      <c r="Y15" s="1">
        <f>agent_costs_16_repr_days[[#This Row],[Import]]-P$2</f>
        <v>575.0795523191955</v>
      </c>
      <c r="Z15" s="1">
        <f>agent_costs_16_repr_days[[#This Row],[SMR+CCS]]-R$2</f>
        <v>-7223.9998103593907</v>
      </c>
      <c r="AA15" s="1">
        <f>agent_costs_16_repr_days[[#This Row],[PtH]]-S$2</f>
        <v>-12129.527524559322</v>
      </c>
      <c r="AB15" s="1">
        <f>agent_costs_16_repr_days[[#This Row],[H2_sector]]-T$2</f>
        <v>-18778.447782599513</v>
      </c>
      <c r="AC15" s="1">
        <f>agent_costs_16_repr_days[[#This Row],[FF]]-U$2</f>
        <v>20336.877272885948</v>
      </c>
      <c r="AD15" s="1">
        <f>agent_costs_16_repr_days[[#This Row],[RES]]-V$2</f>
        <v>-225821.41073699668</v>
      </c>
      <c r="AE15" s="1">
        <f>agent_costs_16_repr_days[[#This Row],[Nuclear]]-H$2</f>
        <v>1197.1236623075092</v>
      </c>
      <c r="AF15" s="1">
        <f>agent_costs_16_repr_days[[#This Row],[Ind]]-O$2</f>
        <v>76251.743652102887</v>
      </c>
    </row>
    <row r="16" spans="1:32" hidden="1" x14ac:dyDescent="0.25">
      <c r="A16">
        <v>1</v>
      </c>
      <c r="B16" s="1" t="s">
        <v>339</v>
      </c>
      <c r="C16">
        <v>3566</v>
      </c>
      <c r="D16">
        <v>200.46934531172909</v>
      </c>
      <c r="E16">
        <v>11106.792848986626</v>
      </c>
      <c r="F16">
        <v>70343.765199692687</v>
      </c>
      <c r="G16">
        <v>3923396.0435416983</v>
      </c>
      <c r="H16">
        <v>81839.642111138892</v>
      </c>
      <c r="I16">
        <v>578814.75978651794</v>
      </c>
      <c r="J16">
        <v>60824.260076611972</v>
      </c>
      <c r="K16">
        <v>1.4319523393018424E-5</v>
      </c>
      <c r="L16">
        <v>3540.6072036622445</v>
      </c>
      <c r="M16">
        <v>29761.307351234078</v>
      </c>
      <c r="N16">
        <v>44348.878332194945</v>
      </c>
      <c r="O16">
        <v>520449.41875071183</v>
      </c>
      <c r="P16">
        <v>8762.9827114595973</v>
      </c>
      <c r="Q16" s="1" t="s">
        <v>51</v>
      </c>
      <c r="R16" s="1">
        <f>agent_costs_16_repr_days[[#This Row],[SMR]]+agent_costs_16_repr_days[[#This Row],[SMRCCS]]</f>
        <v>3540.6072179817679</v>
      </c>
      <c r="S16" s="1">
        <f>agent_costs_16_repr_days[[#This Row],[Alkaline_base]]+agent_costs_16_repr_days[[#This Row],[Alkaline_peak]]</f>
        <v>74110.185683429023</v>
      </c>
      <c r="T16" s="1">
        <f>agent_costs_16_repr_days[[#This Row],[SMR+CCS]]+agent_costs_16_repr_days[[#This Row],[PtH]]+agent_costs_16_repr_days[[#This Row],[Import]]</f>
        <v>86413.775612870391</v>
      </c>
      <c r="U16" s="1">
        <f>agent_costs_16_repr_days[[#This Row],[OCGT]]+agent_costs_16_repr_days[[#This Row],[SPP_coal]]+agent_costs_16_repr_days[[#This Row],[CCGT_new]]</f>
        <v>131368.49462161638</v>
      </c>
      <c r="V16" s="1">
        <f>agent_costs_16_repr_days[[#This Row],[WindOnshore]]+agent_costs_16_repr_days[[#This Row],[WindOffshore]]+agent_costs_16_repr_days[[#This Row],[Solar]]</f>
        <v>4513317.5961772026</v>
      </c>
      <c r="W16" s="1">
        <f>agent_costs_16_repr_days[[#This Row],[RES]]+agent_costs_16_repr_days[[#This Row],[FF]]+agent_costs_16_repr_days[[#This Row],[Nuclear]]</f>
        <v>4726525.7329099579</v>
      </c>
      <c r="X16" s="1">
        <f>agent_costs_16_repr_days[[#This Row],[PS]]-W$2</f>
        <v>-346032.83134870511</v>
      </c>
      <c r="Y16" s="1">
        <f>agent_costs_16_repr_days[[#This Row],[Import]]-P$2</f>
        <v>-571.45677268971303</v>
      </c>
      <c r="Z16" s="1">
        <f>agent_costs_16_repr_days[[#This Row],[SMR+CCS]]-R$2</f>
        <v>-3683.3927820513786</v>
      </c>
      <c r="AA16" s="1">
        <f>agent_costs_16_repr_days[[#This Row],[PtH]]-S$2</f>
        <v>-5796.2859479509643</v>
      </c>
      <c r="AB16" s="1">
        <f>agent_costs_16_repr_days[[#This Row],[H2_sector]]-T$2</f>
        <v>-10051.13550269205</v>
      </c>
      <c r="AC16" s="1">
        <f>agent_costs_16_repr_days[[#This Row],[FF]]-U$2</f>
        <v>14431.315206296873</v>
      </c>
      <c r="AD16" s="1">
        <f>agent_costs_16_repr_days[[#This Row],[RES]]-V$2</f>
        <v>-361652.29744029697</v>
      </c>
      <c r="AE16" s="1">
        <f>agent_costs_16_repr_days[[#This Row],[Nuclear]]-H$2</f>
        <v>1188.1508852950501</v>
      </c>
      <c r="AF16" s="1">
        <f>agent_costs_16_repr_days[[#This Row],[Ind]]-O$2</f>
        <v>76236.997797373799</v>
      </c>
    </row>
    <row r="17" spans="1:32" hidden="1" x14ac:dyDescent="0.25">
      <c r="A17">
        <v>1</v>
      </c>
      <c r="B17" s="1" t="s">
        <v>408</v>
      </c>
      <c r="C17">
        <v>3384</v>
      </c>
      <c r="D17">
        <v>2991.4810718997082</v>
      </c>
      <c r="E17">
        <v>11106.792477906834</v>
      </c>
      <c r="F17">
        <v>69974.293516410122</v>
      </c>
      <c r="G17">
        <v>4089472.5565882521</v>
      </c>
      <c r="H17">
        <v>81919.022302984071</v>
      </c>
      <c r="I17">
        <v>597145.09703450045</v>
      </c>
      <c r="J17">
        <v>60675.504019821041</v>
      </c>
      <c r="K17">
        <v>6.5134666914488584E-7</v>
      </c>
      <c r="L17">
        <v>3612.000001917927</v>
      </c>
      <c r="M17">
        <v>30868.796932668964</v>
      </c>
      <c r="N17">
        <v>42398.406082722657</v>
      </c>
      <c r="O17">
        <v>521223.12226919021</v>
      </c>
      <c r="P17">
        <v>9073.9555682984501</v>
      </c>
      <c r="Q17" s="1" t="s">
        <v>51</v>
      </c>
      <c r="R17" s="1">
        <f>agent_costs_16_repr_days[[#This Row],[SMR]]+agent_costs_16_repr_days[[#This Row],[SMRCCS]]</f>
        <v>3612.0000025692734</v>
      </c>
      <c r="S17" s="1">
        <f>agent_costs_16_repr_days[[#This Row],[Alkaline_base]]+agent_costs_16_repr_days[[#This Row],[Alkaline_peak]]</f>
        <v>73267.203015391628</v>
      </c>
      <c r="T17" s="1">
        <f>agent_costs_16_repr_days[[#This Row],[SMR+CCS]]+agent_costs_16_repr_days[[#This Row],[PtH]]+agent_costs_16_repr_days[[#This Row],[Import]]</f>
        <v>85953.158586259349</v>
      </c>
      <c r="U17" s="1">
        <f>agent_costs_16_repr_days[[#This Row],[OCGT]]+agent_costs_16_repr_days[[#This Row],[SPP_coal]]+agent_costs_16_repr_days[[#This Row],[CCGT_new]]</f>
        <v>133641.27860813087</v>
      </c>
      <c r="V17" s="1">
        <f>agent_costs_16_repr_days[[#This Row],[WindOnshore]]+agent_costs_16_repr_days[[#This Row],[WindOffshore]]+agent_costs_16_repr_days[[#This Row],[Solar]]</f>
        <v>4697724.4461006597</v>
      </c>
      <c r="W17" s="1">
        <f>agent_costs_16_repr_days[[#This Row],[RES]]+agent_costs_16_repr_days[[#This Row],[FF]]+agent_costs_16_repr_days[[#This Row],[Nuclear]]</f>
        <v>4913284.7470117752</v>
      </c>
      <c r="X17" s="1">
        <f>agent_costs_16_repr_days[[#This Row],[PS]]-W$2</f>
        <v>-159273.81724688783</v>
      </c>
      <c r="Y17" s="1">
        <f>agent_costs_16_repr_days[[#This Row],[Import]]-P$2</f>
        <v>-260.48391585086028</v>
      </c>
      <c r="Z17" s="1">
        <f>agent_costs_16_repr_days[[#This Row],[SMR+CCS]]-R$2</f>
        <v>-3611.9999974638731</v>
      </c>
      <c r="AA17" s="1">
        <f>agent_costs_16_repr_days[[#This Row],[PtH]]-S$2</f>
        <v>-6639.2686159883597</v>
      </c>
      <c r="AB17" s="1">
        <f>agent_costs_16_repr_days[[#This Row],[H2_sector]]-T$2</f>
        <v>-10511.752529303092</v>
      </c>
      <c r="AC17" s="1">
        <f>agent_costs_16_repr_days[[#This Row],[FF]]-U$2</f>
        <v>16704.099192811365</v>
      </c>
      <c r="AD17" s="1">
        <f>agent_costs_16_repr_days[[#This Row],[RES]]-V$2</f>
        <v>-177245.44751683995</v>
      </c>
      <c r="AE17" s="1">
        <f>agent_costs_16_repr_days[[#This Row],[Nuclear]]-H$2</f>
        <v>1267.5310771402292</v>
      </c>
      <c r="AF17" s="1">
        <f>agent_costs_16_repr_days[[#This Row],[Ind]]-O$2</f>
        <v>77010.701315852173</v>
      </c>
    </row>
    <row r="18" spans="1:32" hidden="1" x14ac:dyDescent="0.25">
      <c r="A18">
        <v>1</v>
      </c>
      <c r="B18" s="1" t="s">
        <v>381</v>
      </c>
      <c r="C18">
        <v>3375</v>
      </c>
      <c r="D18">
        <v>13121.728338350211</v>
      </c>
      <c r="E18">
        <v>11106.792352982284</v>
      </c>
      <c r="F18">
        <v>70350.235249259655</v>
      </c>
      <c r="G18">
        <v>4655635.5133254975</v>
      </c>
      <c r="H18">
        <v>81154.78870056101</v>
      </c>
      <c r="I18">
        <v>622134.00842684833</v>
      </c>
      <c r="J18">
        <v>65299.930545713258</v>
      </c>
      <c r="K18">
        <v>1.5526955454665311E-6</v>
      </c>
      <c r="L18">
        <v>3612.0000023895459</v>
      </c>
      <c r="M18">
        <v>28058.504369823666</v>
      </c>
      <c r="N18">
        <v>48187.994674303402</v>
      </c>
      <c r="O18">
        <v>531326.24542082869</v>
      </c>
      <c r="P18">
        <v>8954.6143712246321</v>
      </c>
      <c r="Q18" s="1" t="s">
        <v>51</v>
      </c>
      <c r="R18" s="1">
        <f>agent_costs_16_repr_days[[#This Row],[SMR]]+agent_costs_16_repr_days[[#This Row],[SMRCCS]]</f>
        <v>3612.0000039422416</v>
      </c>
      <c r="S18" s="1">
        <f>agent_costs_16_repr_days[[#This Row],[Alkaline_base]]+agent_costs_16_repr_days[[#This Row],[Alkaline_peak]]</f>
        <v>76246.499044127064</v>
      </c>
      <c r="T18" s="1">
        <f>agent_costs_16_repr_days[[#This Row],[SMR+CCS]]+agent_costs_16_repr_days[[#This Row],[PtH]]+agent_costs_16_repr_days[[#This Row],[Import]]</f>
        <v>88813.113419293935</v>
      </c>
      <c r="U18" s="1">
        <f>agent_costs_16_repr_days[[#This Row],[OCGT]]+agent_costs_16_repr_days[[#This Row],[SPP_coal]]+agent_costs_16_repr_days[[#This Row],[CCGT_new]]</f>
        <v>148771.89413332313</v>
      </c>
      <c r="V18" s="1">
        <f>agent_costs_16_repr_days[[#This Row],[WindOnshore]]+agent_costs_16_repr_days[[#This Row],[WindOffshore]]+agent_costs_16_repr_days[[#This Row],[Solar]]</f>
        <v>5288876.3141053282</v>
      </c>
      <c r="W18" s="1">
        <f>agent_costs_16_repr_days[[#This Row],[RES]]+agent_costs_16_repr_days[[#This Row],[FF]]+agent_costs_16_repr_days[[#This Row],[Nuclear]]</f>
        <v>5518802.9969392121</v>
      </c>
      <c r="X18" s="1">
        <f>agent_costs_16_repr_days[[#This Row],[PS]]-W$2</f>
        <v>446244.4326805491</v>
      </c>
      <c r="Y18" s="1">
        <f>agent_costs_16_repr_days[[#This Row],[Import]]-P$2</f>
        <v>-379.82511292467825</v>
      </c>
      <c r="Z18" s="1">
        <f>agent_costs_16_repr_days[[#This Row],[SMR+CCS]]-R$2</f>
        <v>-3611.9999960909049</v>
      </c>
      <c r="AA18" s="1">
        <f>agent_costs_16_repr_days[[#This Row],[PtH]]-S$2</f>
        <v>-3659.9725872529234</v>
      </c>
      <c r="AB18" s="1">
        <f>agent_costs_16_repr_days[[#This Row],[H2_sector]]-T$2</f>
        <v>-7651.7976962685061</v>
      </c>
      <c r="AC18" s="1">
        <f>agent_costs_16_repr_days[[#This Row],[FF]]-U$2</f>
        <v>31834.714718003626</v>
      </c>
      <c r="AD18" s="1">
        <f>agent_costs_16_repr_days[[#This Row],[RES]]-V$2</f>
        <v>413906.42048782855</v>
      </c>
      <c r="AE18" s="1">
        <f>agent_costs_16_repr_days[[#This Row],[Nuclear]]-H$2</f>
        <v>503.29747471716837</v>
      </c>
      <c r="AF18" s="1">
        <f>agent_costs_16_repr_days[[#This Row],[Ind]]-O$2</f>
        <v>87113.82446749066</v>
      </c>
    </row>
    <row r="19" spans="1:32" hidden="1" x14ac:dyDescent="0.25">
      <c r="A19">
        <v>1</v>
      </c>
      <c r="B19" s="1" t="s">
        <v>342</v>
      </c>
      <c r="C19">
        <v>3451</v>
      </c>
      <c r="D19">
        <v>496.55009976271617</v>
      </c>
      <c r="E19">
        <v>11106.792009060529</v>
      </c>
      <c r="F19">
        <v>69132.266325878649</v>
      </c>
      <c r="G19">
        <v>4116934.0793716055</v>
      </c>
      <c r="H19">
        <v>81807.012238074371</v>
      </c>
      <c r="I19">
        <v>637202.27870613104</v>
      </c>
      <c r="J19">
        <v>60799.373117206611</v>
      </c>
      <c r="K19">
        <v>3.6015515001948572E-6</v>
      </c>
      <c r="L19">
        <v>17203.325266327651</v>
      </c>
      <c r="M19">
        <v>36663.246325021246</v>
      </c>
      <c r="N19">
        <v>42787.118375333026</v>
      </c>
      <c r="O19">
        <v>524227.38203358918</v>
      </c>
      <c r="P19">
        <v>6393.149342569257</v>
      </c>
      <c r="Q19" s="1" t="s">
        <v>51</v>
      </c>
      <c r="R19" s="1">
        <f>agent_costs_16_repr_days[[#This Row],[SMR]]+agent_costs_16_repr_days[[#This Row],[SMRCCS]]</f>
        <v>17203.325269929202</v>
      </c>
      <c r="S19" s="1">
        <f>agent_costs_16_repr_days[[#This Row],[Alkaline_base]]+agent_costs_16_repr_days[[#This Row],[Alkaline_peak]]</f>
        <v>79450.364700354272</v>
      </c>
      <c r="T19" s="1">
        <f>agent_costs_16_repr_days[[#This Row],[SMR+CCS]]+agent_costs_16_repr_days[[#This Row],[PtH]]+agent_costs_16_repr_days[[#This Row],[Import]]</f>
        <v>103046.83931285274</v>
      </c>
      <c r="U19" s="1">
        <f>agent_costs_16_repr_days[[#This Row],[OCGT]]+agent_costs_16_repr_days[[#This Row],[SPP_coal]]+agent_costs_16_repr_days[[#This Row],[CCGT_new]]</f>
        <v>130428.18954284798</v>
      </c>
      <c r="V19" s="1">
        <f>agent_costs_16_repr_days[[#This Row],[WindOnshore]]+agent_costs_16_repr_days[[#This Row],[WindOffshore]]+agent_costs_16_repr_days[[#This Row],[Solar]]</f>
        <v>4765243.1500867978</v>
      </c>
      <c r="W19" s="1">
        <f>agent_costs_16_repr_days[[#This Row],[RES]]+agent_costs_16_repr_days[[#This Row],[FF]]+agent_costs_16_repr_days[[#This Row],[Nuclear]]</f>
        <v>4977478.3518677196</v>
      </c>
      <c r="X19" s="1">
        <f>agent_costs_16_repr_days[[#This Row],[PS]]-W$2</f>
        <v>-95080.21239094343</v>
      </c>
      <c r="Y19" s="1">
        <f>agent_costs_16_repr_days[[#This Row],[Import]]-P$2</f>
        <v>-2941.2901415800534</v>
      </c>
      <c r="Z19" s="1">
        <f>agent_costs_16_repr_days[[#This Row],[SMR+CCS]]-R$2</f>
        <v>9979.3252698960569</v>
      </c>
      <c r="AA19" s="1">
        <f>agent_costs_16_repr_days[[#This Row],[PtH]]-S$2</f>
        <v>-456.10693102571531</v>
      </c>
      <c r="AB19" s="1">
        <f>agent_costs_16_repr_days[[#This Row],[H2_sector]]-T$2</f>
        <v>6581.9281972902972</v>
      </c>
      <c r="AC19" s="1">
        <f>agent_costs_16_repr_days[[#This Row],[FF]]-U$2</f>
        <v>13491.010127528469</v>
      </c>
      <c r="AD19" s="1">
        <f>agent_costs_16_repr_days[[#This Row],[RES]]-V$2</f>
        <v>-109726.74353070185</v>
      </c>
      <c r="AE19" s="1">
        <f>agent_costs_16_repr_days[[#This Row],[Nuclear]]-H$2</f>
        <v>1155.5210122305289</v>
      </c>
      <c r="AF19" s="1">
        <f>agent_costs_16_repr_days[[#This Row],[Ind]]-O$2</f>
        <v>80014.961080251145</v>
      </c>
    </row>
    <row r="20" spans="1:32" hidden="1" x14ac:dyDescent="0.25">
      <c r="A20">
        <v>1</v>
      </c>
      <c r="B20" s="1" t="s">
        <v>385</v>
      </c>
      <c r="C20">
        <v>3529</v>
      </c>
      <c r="D20">
        <v>109.59772199472944</v>
      </c>
      <c r="E20">
        <v>11106.792003879435</v>
      </c>
      <c r="F20">
        <v>71331.815086357339</v>
      </c>
      <c r="G20">
        <v>3807238.4840131849</v>
      </c>
      <c r="H20">
        <v>82236.595727717024</v>
      </c>
      <c r="I20">
        <v>587052.91564862616</v>
      </c>
      <c r="J20">
        <v>57893.563367548639</v>
      </c>
      <c r="K20">
        <v>3.9173984814853658E-6</v>
      </c>
      <c r="L20">
        <v>3612.0000068465511</v>
      </c>
      <c r="M20">
        <v>31820.645637277928</v>
      </c>
      <c r="N20">
        <v>39589.75010895716</v>
      </c>
      <c r="O20">
        <v>517118.70663516474</v>
      </c>
      <c r="P20">
        <v>9130.3159487323192</v>
      </c>
      <c r="Q20" s="1" t="s">
        <v>51</v>
      </c>
      <c r="R20" s="1">
        <f>agent_costs_16_repr_days[[#This Row],[SMR]]+agent_costs_16_repr_days[[#This Row],[SMRCCS]]</f>
        <v>3612.0000107639494</v>
      </c>
      <c r="S20" s="1">
        <f>agent_costs_16_repr_days[[#This Row],[Alkaline_base]]+agent_costs_16_repr_days[[#This Row],[Alkaline_peak]]</f>
        <v>71410.395746235095</v>
      </c>
      <c r="T20" s="1">
        <f>agent_costs_16_repr_days[[#This Row],[SMR+CCS]]+agent_costs_16_repr_days[[#This Row],[PtH]]+agent_costs_16_repr_days[[#This Row],[Import]]</f>
        <v>84152.711705731359</v>
      </c>
      <c r="U20" s="1">
        <f>agent_costs_16_repr_days[[#This Row],[OCGT]]+agent_costs_16_repr_days[[#This Row],[SPP_coal]]+agent_costs_16_repr_days[[#This Row],[CCGT_new]]</f>
        <v>129334.97617590071</v>
      </c>
      <c r="V20" s="1">
        <f>agent_costs_16_repr_days[[#This Row],[WindOnshore]]+agent_costs_16_repr_days[[#This Row],[WindOffshore]]+agent_costs_16_repr_days[[#This Row],[Solar]]</f>
        <v>4405398.1916656904</v>
      </c>
      <c r="W20" s="1">
        <f>agent_costs_16_repr_days[[#This Row],[RES]]+agent_costs_16_repr_days[[#This Row],[FF]]+agent_costs_16_repr_days[[#This Row],[Nuclear]]</f>
        <v>4616969.7635693075</v>
      </c>
      <c r="X20" s="1">
        <f>agent_costs_16_repr_days[[#This Row],[PS]]-W$2</f>
        <v>-455588.80068935547</v>
      </c>
      <c r="Y20" s="1">
        <f>agent_costs_16_repr_days[[#This Row],[Import]]-P$2</f>
        <v>-204.12353541699122</v>
      </c>
      <c r="Z20" s="1">
        <f>agent_costs_16_repr_days[[#This Row],[SMR+CCS]]-R$2</f>
        <v>-3611.9999892691972</v>
      </c>
      <c r="AA20" s="1">
        <f>agent_costs_16_repr_days[[#This Row],[PtH]]-S$2</f>
        <v>-8496.0758851448918</v>
      </c>
      <c r="AB20" s="1">
        <f>agent_costs_16_repr_days[[#This Row],[H2_sector]]-T$2</f>
        <v>-12312.199409831082</v>
      </c>
      <c r="AC20" s="1">
        <f>agent_costs_16_repr_days[[#This Row],[FF]]-U$2</f>
        <v>12397.796760581201</v>
      </c>
      <c r="AD20" s="1">
        <f>agent_costs_16_repr_days[[#This Row],[RES]]-V$2</f>
        <v>-469571.70195180923</v>
      </c>
      <c r="AE20" s="1">
        <f>agent_costs_16_repr_days[[#This Row],[Nuclear]]-H$2</f>
        <v>1585.104501873182</v>
      </c>
      <c r="AF20" s="1">
        <f>agent_costs_16_repr_days[[#This Row],[Ind]]-O$2</f>
        <v>72906.285681826703</v>
      </c>
    </row>
    <row r="21" spans="1:32" hidden="1" x14ac:dyDescent="0.25">
      <c r="A21">
        <v>1</v>
      </c>
      <c r="B21" s="1" t="s">
        <v>338</v>
      </c>
      <c r="C21">
        <v>3467</v>
      </c>
      <c r="D21">
        <v>4760.3622560987415</v>
      </c>
      <c r="E21">
        <v>11106.792106100238</v>
      </c>
      <c r="F21">
        <v>72100.47775002112</v>
      </c>
      <c r="G21">
        <v>4107492.4559747814</v>
      </c>
      <c r="H21">
        <v>80301.122453577947</v>
      </c>
      <c r="I21">
        <v>554132.61410677212</v>
      </c>
      <c r="J21">
        <v>58548.790657705569</v>
      </c>
      <c r="K21">
        <v>3.8928737574841081E-6</v>
      </c>
      <c r="L21">
        <v>9468.929993728183</v>
      </c>
      <c r="M21">
        <v>11096.709645191911</v>
      </c>
      <c r="N21">
        <v>68854.327311143483</v>
      </c>
      <c r="O21">
        <v>526031.45225826406</v>
      </c>
      <c r="P21">
        <v>9542.4476372323661</v>
      </c>
      <c r="Q21" s="1" t="s">
        <v>51</v>
      </c>
      <c r="R21" s="1">
        <f>agent_costs_16_repr_days[[#This Row],[SMR]]+agent_costs_16_repr_days[[#This Row],[SMRCCS]]</f>
        <v>9468.9299976210568</v>
      </c>
      <c r="S21" s="1">
        <f>agent_costs_16_repr_days[[#This Row],[Alkaline_base]]+agent_costs_16_repr_days[[#This Row],[Alkaline_peak]]</f>
        <v>79951.036956335389</v>
      </c>
      <c r="T21" s="1">
        <f>agent_costs_16_repr_days[[#This Row],[SMR+CCS]]+agent_costs_16_repr_days[[#This Row],[PtH]]+agent_costs_16_repr_days[[#This Row],[Import]]</f>
        <v>98962.414591188819</v>
      </c>
      <c r="U21" s="1">
        <f>agent_costs_16_repr_days[[#This Row],[OCGT]]+agent_costs_16_repr_days[[#This Row],[SPP_coal]]+agent_costs_16_repr_days[[#This Row],[CCGT_new]]</f>
        <v>135409.63066382543</v>
      </c>
      <c r="V21" s="1">
        <f>agent_costs_16_repr_days[[#This Row],[WindOnshore]]+agent_costs_16_repr_days[[#This Row],[WindOffshore]]+agent_costs_16_repr_days[[#This Row],[Solar]]</f>
        <v>4672731.8621876538</v>
      </c>
      <c r="W21" s="1">
        <f>agent_costs_16_repr_days[[#This Row],[RES]]+agent_costs_16_repr_days[[#This Row],[FF]]+agent_costs_16_repr_days[[#This Row],[Nuclear]]</f>
        <v>4888442.6153050568</v>
      </c>
      <c r="X21" s="1">
        <f>agent_costs_16_repr_days[[#This Row],[PS]]-W$2</f>
        <v>-184115.94895360619</v>
      </c>
      <c r="Y21" s="1">
        <f>agent_costs_16_repr_days[[#This Row],[Import]]-P$2</f>
        <v>208.00815308305573</v>
      </c>
      <c r="Z21" s="1">
        <f>agent_costs_16_repr_days[[#This Row],[SMR+CCS]]-R$2</f>
        <v>2244.9299975879103</v>
      </c>
      <c r="AA21" s="1">
        <f>agent_costs_16_repr_days[[#This Row],[PtH]]-S$2</f>
        <v>44.565324955401593</v>
      </c>
      <c r="AB21" s="1">
        <f>agent_costs_16_repr_days[[#This Row],[H2_sector]]-T$2</f>
        <v>2497.5034756263776</v>
      </c>
      <c r="AC21" s="1">
        <f>agent_costs_16_repr_days[[#This Row],[FF]]-U$2</f>
        <v>18472.451248505924</v>
      </c>
      <c r="AD21" s="1">
        <f>agent_costs_16_repr_days[[#This Row],[RES]]-V$2</f>
        <v>-202238.03142984584</v>
      </c>
      <c r="AE21" s="1">
        <f>agent_costs_16_repr_days[[#This Row],[Nuclear]]-H$2</f>
        <v>-350.36877226589422</v>
      </c>
      <c r="AF21" s="1">
        <f>agent_costs_16_repr_days[[#This Row],[Ind]]-O$2</f>
        <v>81819.031304926029</v>
      </c>
    </row>
    <row r="22" spans="1:32" hidden="1" x14ac:dyDescent="0.25">
      <c r="A22">
        <v>1</v>
      </c>
      <c r="B22" s="1" t="s">
        <v>337</v>
      </c>
      <c r="C22">
        <v>3453</v>
      </c>
      <c r="D22">
        <v>2689.3318783993236</v>
      </c>
      <c r="E22">
        <v>11106.792009943922</v>
      </c>
      <c r="F22">
        <v>60338.34203092703</v>
      </c>
      <c r="G22">
        <v>4039621.1992898351</v>
      </c>
      <c r="H22">
        <v>82164.053173402688</v>
      </c>
      <c r="I22">
        <v>568255.44509414467</v>
      </c>
      <c r="J22">
        <v>61951.334366453731</v>
      </c>
      <c r="K22">
        <v>7.9775049691626927E-3</v>
      </c>
      <c r="L22">
        <v>34627.560483593668</v>
      </c>
      <c r="M22">
        <v>16610.048195266616</v>
      </c>
      <c r="N22">
        <v>37759.498497195425</v>
      </c>
      <c r="O22">
        <v>538319.92858942412</v>
      </c>
      <c r="P22">
        <v>5623.8513438357713</v>
      </c>
      <c r="Q22" s="1" t="s">
        <v>51</v>
      </c>
      <c r="R22" s="1">
        <f>agent_costs_16_repr_days[[#This Row],[SMR]]+agent_costs_16_repr_days[[#This Row],[SMRCCS]]</f>
        <v>34627.568461098635</v>
      </c>
      <c r="S22" s="1">
        <f>agent_costs_16_repr_days[[#This Row],[Alkaline_base]]+agent_costs_16_repr_days[[#This Row],[Alkaline_peak]]</f>
        <v>54369.546692462041</v>
      </c>
      <c r="T22" s="1">
        <f>agent_costs_16_repr_days[[#This Row],[SMR+CCS]]+agent_costs_16_repr_days[[#This Row],[PtH]]+agent_costs_16_repr_days[[#This Row],[Import]]</f>
        <v>94620.966497396454</v>
      </c>
      <c r="U22" s="1">
        <f>agent_costs_16_repr_days[[#This Row],[OCGT]]+agent_costs_16_repr_days[[#This Row],[SPP_coal]]+agent_costs_16_repr_days[[#This Row],[CCGT_new]]</f>
        <v>124979.0082757801</v>
      </c>
      <c r="V22" s="1">
        <f>agent_costs_16_repr_days[[#This Row],[WindOnshore]]+agent_costs_16_repr_days[[#This Row],[WindOffshore]]+agent_costs_16_repr_days[[#This Row],[Solar]]</f>
        <v>4618983.4363939241</v>
      </c>
      <c r="W22" s="1">
        <f>agent_costs_16_repr_days[[#This Row],[RES]]+agent_costs_16_repr_days[[#This Row],[FF]]+agent_costs_16_repr_days[[#This Row],[Nuclear]]</f>
        <v>4826126.4978431063</v>
      </c>
      <c r="X22" s="1">
        <f>agent_costs_16_repr_days[[#This Row],[PS]]-W$2</f>
        <v>-246432.06641555671</v>
      </c>
      <c r="Y22" s="1">
        <f>agent_costs_16_repr_days[[#This Row],[Import]]-P$2</f>
        <v>-3710.588140313539</v>
      </c>
      <c r="Z22" s="1">
        <f>agent_costs_16_repr_days[[#This Row],[SMR+CCS]]-R$2</f>
        <v>27403.56846106549</v>
      </c>
      <c r="AA22" s="1">
        <f>agent_costs_16_repr_days[[#This Row],[PtH]]-S$2</f>
        <v>-25536.924938917946</v>
      </c>
      <c r="AB22" s="1">
        <f>agent_costs_16_repr_days[[#This Row],[H2_sector]]-T$2</f>
        <v>-1843.9446181659878</v>
      </c>
      <c r="AC22" s="1">
        <f>agent_costs_16_repr_days[[#This Row],[FF]]-U$2</f>
        <v>8041.8288604605914</v>
      </c>
      <c r="AD22" s="1">
        <f>agent_costs_16_repr_days[[#This Row],[RES]]-V$2</f>
        <v>-255986.45722357556</v>
      </c>
      <c r="AE22" s="1">
        <f>agent_costs_16_repr_days[[#This Row],[Nuclear]]-H$2</f>
        <v>1512.5619475588464</v>
      </c>
      <c r="AF22" s="1">
        <f>agent_costs_16_repr_days[[#This Row],[Ind]]-O$2</f>
        <v>94107.507636086084</v>
      </c>
    </row>
    <row r="23" spans="1:32" hidden="1" x14ac:dyDescent="0.25">
      <c r="A23">
        <v>1</v>
      </c>
      <c r="B23" s="1" t="s">
        <v>409</v>
      </c>
      <c r="C23">
        <v>3384</v>
      </c>
      <c r="D23">
        <v>2991.4810718997082</v>
      </c>
      <c r="E23">
        <v>11106.792477906834</v>
      </c>
      <c r="F23">
        <v>69974.293516410122</v>
      </c>
      <c r="G23">
        <v>4089472.5565882521</v>
      </c>
      <c r="H23">
        <v>81919.022302984071</v>
      </c>
      <c r="I23">
        <v>597145.09703450045</v>
      </c>
      <c r="J23">
        <v>60675.504019821041</v>
      </c>
      <c r="K23">
        <v>6.5134666914488584E-7</v>
      </c>
      <c r="L23">
        <v>3612.000001917927</v>
      </c>
      <c r="M23">
        <v>30868.796932668964</v>
      </c>
      <c r="N23">
        <v>42398.406082722657</v>
      </c>
      <c r="O23">
        <v>521223.12226919021</v>
      </c>
      <c r="P23">
        <v>9073.9555682984501</v>
      </c>
      <c r="Q23" s="1" t="s">
        <v>51</v>
      </c>
      <c r="R23" s="1">
        <f>agent_costs_16_repr_days[[#This Row],[SMR]]+agent_costs_16_repr_days[[#This Row],[SMRCCS]]</f>
        <v>3612.0000025692734</v>
      </c>
      <c r="S23" s="1">
        <f>agent_costs_16_repr_days[[#This Row],[Alkaline_base]]+agent_costs_16_repr_days[[#This Row],[Alkaline_peak]]</f>
        <v>73267.203015391628</v>
      </c>
      <c r="T23" s="1">
        <f>agent_costs_16_repr_days[[#This Row],[SMR+CCS]]+agent_costs_16_repr_days[[#This Row],[PtH]]+agent_costs_16_repr_days[[#This Row],[Import]]</f>
        <v>85953.158586259349</v>
      </c>
      <c r="U23" s="1">
        <f>agent_costs_16_repr_days[[#This Row],[OCGT]]+agent_costs_16_repr_days[[#This Row],[SPP_coal]]+agent_costs_16_repr_days[[#This Row],[CCGT_new]]</f>
        <v>133641.27860813087</v>
      </c>
      <c r="V23" s="1">
        <f>agent_costs_16_repr_days[[#This Row],[WindOnshore]]+agent_costs_16_repr_days[[#This Row],[WindOffshore]]+agent_costs_16_repr_days[[#This Row],[Solar]]</f>
        <v>4697724.4461006597</v>
      </c>
      <c r="W23" s="1">
        <f>agent_costs_16_repr_days[[#This Row],[RES]]+agent_costs_16_repr_days[[#This Row],[FF]]+agent_costs_16_repr_days[[#This Row],[Nuclear]]</f>
        <v>4913284.7470117752</v>
      </c>
      <c r="X23" s="1">
        <f>agent_costs_16_repr_days[[#This Row],[PS]]-W$2</f>
        <v>-159273.81724688783</v>
      </c>
      <c r="Y23" s="1">
        <f>agent_costs_16_repr_days[[#This Row],[Import]]-P$2</f>
        <v>-260.48391585086028</v>
      </c>
      <c r="Z23" s="1">
        <f>agent_costs_16_repr_days[[#This Row],[SMR+CCS]]-R$2</f>
        <v>-3611.9999974638731</v>
      </c>
      <c r="AA23" s="1">
        <f>agent_costs_16_repr_days[[#This Row],[PtH]]-S$2</f>
        <v>-6639.2686159883597</v>
      </c>
      <c r="AB23" s="1">
        <f>agent_costs_16_repr_days[[#This Row],[H2_sector]]-T$2</f>
        <v>-10511.752529303092</v>
      </c>
      <c r="AC23" s="1">
        <f>agent_costs_16_repr_days[[#This Row],[FF]]-U$2</f>
        <v>16704.099192811365</v>
      </c>
      <c r="AD23" s="1">
        <f>agent_costs_16_repr_days[[#This Row],[RES]]-V$2</f>
        <v>-177245.44751683995</v>
      </c>
      <c r="AE23" s="1">
        <f>agent_costs_16_repr_days[[#This Row],[Nuclear]]-H$2</f>
        <v>1267.5310771402292</v>
      </c>
      <c r="AF23" s="1">
        <f>agent_costs_16_repr_days[[#This Row],[Ind]]-O$2</f>
        <v>77010.701315852173</v>
      </c>
    </row>
    <row r="24" spans="1:32" hidden="1" x14ac:dyDescent="0.25">
      <c r="A24">
        <v>1</v>
      </c>
      <c r="B24" s="1" t="s">
        <v>410</v>
      </c>
      <c r="C24">
        <v>4046</v>
      </c>
      <c r="D24">
        <v>1.2569760118693026E-4</v>
      </c>
      <c r="E24">
        <v>11106.792061101929</v>
      </c>
      <c r="F24">
        <v>76177.999177776466</v>
      </c>
      <c r="G24">
        <v>4231251.1100551616</v>
      </c>
      <c r="H24">
        <v>82726.967983014751</v>
      </c>
      <c r="I24">
        <v>531037.59147133597</v>
      </c>
      <c r="J24">
        <v>59592.583305575179</v>
      </c>
      <c r="K24">
        <v>2.1439774463886145E-5</v>
      </c>
      <c r="L24">
        <v>1427.7939237295459</v>
      </c>
      <c r="M24">
        <v>17678.569694708181</v>
      </c>
      <c r="N24">
        <v>33377.303469129394</v>
      </c>
      <c r="O24">
        <v>368488.80551771325</v>
      </c>
      <c r="P24">
        <v>8080.6980966319197</v>
      </c>
      <c r="Q24" s="1" t="s">
        <v>51</v>
      </c>
      <c r="R24" s="1">
        <f>agent_costs_16_repr_days[[#This Row],[SMR]]+agent_costs_16_repr_days[[#This Row],[SMRCCS]]</f>
        <v>1427.7939451693203</v>
      </c>
      <c r="S24" s="1">
        <f>agent_costs_16_repr_days[[#This Row],[Alkaline_base]]+agent_costs_16_repr_days[[#This Row],[Alkaline_peak]]</f>
        <v>51055.873163837576</v>
      </c>
      <c r="T24" s="1">
        <f>agent_costs_16_repr_days[[#This Row],[SMR+CCS]]+agent_costs_16_repr_days[[#This Row],[PtH]]+agent_costs_16_repr_days[[#This Row],[Import]]</f>
        <v>60564.365205638816</v>
      </c>
      <c r="U24" s="1">
        <f>agent_costs_16_repr_days[[#This Row],[OCGT]]+agent_costs_16_repr_days[[#This Row],[SPP_coal]]+agent_costs_16_repr_days[[#This Row],[CCGT_new]]</f>
        <v>135770.58260904925</v>
      </c>
      <c r="V24" s="1">
        <f>agent_costs_16_repr_days[[#This Row],[WindOnshore]]+agent_costs_16_repr_days[[#This Row],[WindOffshore]]+agent_costs_16_repr_days[[#This Row],[Solar]]</f>
        <v>4773395.4935875991</v>
      </c>
      <c r="W24" s="1">
        <f>agent_costs_16_repr_days[[#This Row],[RES]]+agent_costs_16_repr_days[[#This Row],[FF]]+agent_costs_16_repr_days[[#This Row],[Nuclear]]</f>
        <v>4991893.0441796631</v>
      </c>
      <c r="X24" s="1">
        <f>agent_costs_16_repr_days[[#This Row],[PS]]-W$2</f>
        <v>-80665.520078999922</v>
      </c>
      <c r="Y24" s="1">
        <f>agent_costs_16_repr_days[[#This Row],[Import]]-P$2</f>
        <v>-1253.7413875173906</v>
      </c>
      <c r="Z24" s="1">
        <f>agent_costs_16_repr_days[[#This Row],[SMR+CCS]]-R$2</f>
        <v>-5796.2060548638265</v>
      </c>
      <c r="AA24" s="1">
        <f>agent_costs_16_repr_days[[#This Row],[PtH]]-S$2</f>
        <v>-28850.598467542412</v>
      </c>
      <c r="AB24" s="1">
        <f>agent_costs_16_repr_days[[#This Row],[H2_sector]]-T$2</f>
        <v>-35900.545909923625</v>
      </c>
      <c r="AC24" s="1">
        <f>agent_costs_16_repr_days[[#This Row],[FF]]-U$2</f>
        <v>18833.40319372974</v>
      </c>
      <c r="AD24" s="1">
        <f>agent_costs_16_repr_days[[#This Row],[RES]]-V$2</f>
        <v>-101574.40002990048</v>
      </c>
      <c r="AE24" s="1">
        <f>agent_costs_16_repr_days[[#This Row],[Nuclear]]-H$2</f>
        <v>2075.476757170909</v>
      </c>
      <c r="AF24" s="1">
        <f>agent_costs_16_repr_days[[#This Row],[Ind]]-O$2</f>
        <v>-75723.615435624786</v>
      </c>
    </row>
    <row r="25" spans="1:32" x14ac:dyDescent="0.25">
      <c r="A25">
        <v>1</v>
      </c>
      <c r="B25" s="1" t="s">
        <v>23</v>
      </c>
      <c r="C25">
        <v>3735</v>
      </c>
      <c r="D25">
        <v>2779.7461123398875</v>
      </c>
      <c r="E25">
        <v>11106.794173141339</v>
      </c>
      <c r="F25">
        <v>60649.846971782019</v>
      </c>
      <c r="G25">
        <v>4222459.8004296673</v>
      </c>
      <c r="H25">
        <v>81756.011593181465</v>
      </c>
      <c r="I25">
        <v>647160.03712741705</v>
      </c>
      <c r="J25">
        <v>56405.151023818427</v>
      </c>
      <c r="K25">
        <v>1.0539458594670593E-6</v>
      </c>
      <c r="L25">
        <v>22014.323543203696</v>
      </c>
      <c r="M25">
        <v>35925.397119905123</v>
      </c>
      <c r="N25">
        <v>280.88412236453189</v>
      </c>
      <c r="O25">
        <v>2080.2344641906298</v>
      </c>
      <c r="P25">
        <v>41036.901683666074</v>
      </c>
      <c r="Q25" s="1" t="s">
        <v>411</v>
      </c>
      <c r="R25" s="1">
        <f>agent_costs_16_repr_days[[#This Row],[SMR]]+agent_costs_16_repr_days[[#This Row],[SMRCCS]]</f>
        <v>22014.323544257641</v>
      </c>
      <c r="S25" s="1">
        <f>agent_costs_16_repr_days[[#This Row],[Alkaline_base]]+agent_costs_16_repr_days[[#This Row],[Alkaline_peak]]</f>
        <v>36206.281242269652</v>
      </c>
      <c r="T25" s="1">
        <f>agent_costs_16_repr_days[[#This Row],[SMR+CCS]]+agent_costs_16_repr_days[[#This Row],[PtH]]+agent_costs_16_repr_days[[#This Row],[Import]]</f>
        <v>99257.506470193359</v>
      </c>
      <c r="U25" s="1">
        <f>agent_costs_16_repr_days[[#This Row],[OCGT]]+agent_costs_16_repr_days[[#This Row],[SPP_coal]]+agent_costs_16_repr_days[[#This Row],[CCGT_new]]</f>
        <v>119834.74410794034</v>
      </c>
      <c r="V25" s="1">
        <f>agent_costs_16_repr_days[[#This Row],[WindOnshore]]+agent_costs_16_repr_days[[#This Row],[WindOffshore]]+agent_costs_16_repr_days[[#This Row],[Solar]]</f>
        <v>4880726.6317302249</v>
      </c>
      <c r="W25" s="1">
        <f>agent_costs_16_repr_days[[#This Row],[RES]]+agent_costs_16_repr_days[[#This Row],[FF]]+agent_costs_16_repr_days[[#This Row],[Nuclear]]</f>
        <v>5082317.3874313468</v>
      </c>
      <c r="X25" s="1">
        <f>agent_costs_16_repr_days[[#This Row],[PS]]-W$2</f>
        <v>9758.8231726838276</v>
      </c>
      <c r="Y25" s="1">
        <f>agent_costs_16_repr_days[[#This Row],[Import]]-P$2</f>
        <v>31702.462199516762</v>
      </c>
      <c r="Z25" s="1">
        <f>agent_costs_16_repr_days[[#This Row],[SMR+CCS]]-R$2</f>
        <v>14790.323544224495</v>
      </c>
      <c r="AA25" s="1">
        <f>agent_costs_16_repr_days[[#This Row],[PtH]]-S$2</f>
        <v>-43700.190389110336</v>
      </c>
      <c r="AB25" s="1">
        <f>agent_costs_16_repr_days[[#This Row],[H2_sector]]-T$2</f>
        <v>2792.5953546309174</v>
      </c>
      <c r="AC25" s="1">
        <f>agent_costs_16_repr_days[[#This Row],[FF]]-U$2</f>
        <v>2897.5646926208283</v>
      </c>
      <c r="AD25" s="1">
        <f>agent_costs_16_repr_days[[#This Row],[RES]]-V$2</f>
        <v>5756.7381127253175</v>
      </c>
      <c r="AE25" s="1">
        <f>agent_costs_16_repr_days[[#This Row],[Nuclear]]-H$2</f>
        <v>1104.5203673376236</v>
      </c>
      <c r="AF25" s="1">
        <f>agent_costs_16_repr_days[[#This Row],[Ind]]-O$2</f>
        <v>-442132.18648914743</v>
      </c>
    </row>
    <row r="26" spans="1:32" x14ac:dyDescent="0.25">
      <c r="A26">
        <v>1</v>
      </c>
      <c r="B26" s="1" t="s">
        <v>23</v>
      </c>
      <c r="C26">
        <v>3740</v>
      </c>
      <c r="D26">
        <v>4892.3711052438148</v>
      </c>
      <c r="E26">
        <v>11106.794397116353</v>
      </c>
      <c r="F26">
        <v>59351.688225108977</v>
      </c>
      <c r="G26">
        <v>4255533.6598260859</v>
      </c>
      <c r="H26">
        <v>81433.662360664239</v>
      </c>
      <c r="I26">
        <v>625156.56855456717</v>
      </c>
      <c r="J26">
        <v>54146.411971881134</v>
      </c>
      <c r="K26">
        <v>6.8559152105654239E-6</v>
      </c>
      <c r="L26">
        <v>16401.910461061638</v>
      </c>
      <c r="M26">
        <v>36011.398772708933</v>
      </c>
      <c r="N26">
        <v>342.33594927036603</v>
      </c>
      <c r="O26">
        <v>1838.8152010756814</v>
      </c>
      <c r="P26">
        <v>41193.444235465431</v>
      </c>
      <c r="Q26" s="1" t="s">
        <v>412</v>
      </c>
      <c r="R26" s="1">
        <f>agent_costs_16_repr_days[[#This Row],[SMR]]+agent_costs_16_repr_days[[#This Row],[SMRCCS]]</f>
        <v>16401.910467917554</v>
      </c>
      <c r="S26" s="1">
        <f>agent_costs_16_repr_days[[#This Row],[Alkaline_base]]+agent_costs_16_repr_days[[#This Row],[Alkaline_peak]]</f>
        <v>36353.734721979301</v>
      </c>
      <c r="T26" s="1">
        <f>agent_costs_16_repr_days[[#This Row],[SMR+CCS]]+agent_costs_16_repr_days[[#This Row],[PtH]]+agent_costs_16_repr_days[[#This Row],[Import]]</f>
        <v>93949.089425362283</v>
      </c>
      <c r="U26" s="1">
        <f>agent_costs_16_repr_days[[#This Row],[OCGT]]+agent_costs_16_repr_days[[#This Row],[SPP_coal]]+agent_costs_16_repr_days[[#This Row],[CCGT_new]]</f>
        <v>118390.47130223393</v>
      </c>
      <c r="V26" s="1">
        <f>agent_costs_16_repr_days[[#This Row],[WindOnshore]]+agent_costs_16_repr_days[[#This Row],[WindOffshore]]+agent_costs_16_repr_days[[#This Row],[Solar]]</f>
        <v>4891797.0227777697</v>
      </c>
      <c r="W26" s="1">
        <f>agent_costs_16_repr_days[[#This Row],[RES]]+agent_costs_16_repr_days[[#This Row],[FF]]+agent_costs_16_repr_days[[#This Row],[Nuclear]]</f>
        <v>5091621.1564406678</v>
      </c>
      <c r="X26" s="1">
        <f>agent_costs_16_repr_days[[#This Row],[PS]]-W$2</f>
        <v>19062.592182004824</v>
      </c>
      <c r="Y26" s="1">
        <f>agent_costs_16_repr_days[[#This Row],[Import]]-P$2</f>
        <v>31859.004751316119</v>
      </c>
      <c r="Z26" s="1">
        <f>agent_costs_16_repr_days[[#This Row],[SMR+CCS]]-R$2</f>
        <v>9177.9104678844087</v>
      </c>
      <c r="AA26" s="1">
        <f>agent_costs_16_repr_days[[#This Row],[PtH]]-S$2</f>
        <v>-43552.736909400686</v>
      </c>
      <c r="AB26" s="1">
        <f>agent_costs_16_repr_days[[#This Row],[H2_sector]]-T$2</f>
        <v>-2515.8216902001586</v>
      </c>
      <c r="AC26" s="1">
        <f>agent_costs_16_repr_days[[#This Row],[FF]]-U$2</f>
        <v>1453.2918869144196</v>
      </c>
      <c r="AD26" s="1">
        <f>agent_costs_16_repr_days[[#This Row],[RES]]-V$2</f>
        <v>16827.129160270095</v>
      </c>
      <c r="AE26" s="1">
        <f>agent_costs_16_repr_days[[#This Row],[Nuclear]]-H$2</f>
        <v>782.17113482039713</v>
      </c>
      <c r="AF26" s="1">
        <f>agent_costs_16_repr_days[[#This Row],[Ind]]-O$2</f>
        <v>-442373.60575226235</v>
      </c>
    </row>
    <row r="27" spans="1:32" x14ac:dyDescent="0.25">
      <c r="A27">
        <v>1</v>
      </c>
      <c r="B27" s="1" t="s">
        <v>23</v>
      </c>
      <c r="C27">
        <v>3936</v>
      </c>
      <c r="D27">
        <v>5833.5356078661807</v>
      </c>
      <c r="E27">
        <v>11106.79293406422</v>
      </c>
      <c r="F27">
        <v>55866.760286559009</v>
      </c>
      <c r="G27">
        <v>4260771.6928128637</v>
      </c>
      <c r="H27">
        <v>81281.819585207806</v>
      </c>
      <c r="I27">
        <v>612652.21547149494</v>
      </c>
      <c r="J27">
        <v>53492.119235168939</v>
      </c>
      <c r="K27">
        <v>1.1689600008780754E-8</v>
      </c>
      <c r="L27">
        <v>11698.343587941994</v>
      </c>
      <c r="M27">
        <v>36122.140118846139</v>
      </c>
      <c r="N27">
        <v>521.09429656895418</v>
      </c>
      <c r="O27">
        <v>1701.6926546380262</v>
      </c>
      <c r="P27">
        <v>40842.280296095676</v>
      </c>
      <c r="Q27" s="1" t="s">
        <v>413</v>
      </c>
      <c r="R27" s="1">
        <f>agent_costs_16_repr_days[[#This Row],[SMR]]+agent_costs_16_repr_days[[#This Row],[SMRCCS]]</f>
        <v>11698.343587953683</v>
      </c>
      <c r="S27" s="1">
        <f>agent_costs_16_repr_days[[#This Row],[Alkaline_base]]+agent_costs_16_repr_days[[#This Row],[Alkaline_peak]]</f>
        <v>36643.234415415092</v>
      </c>
      <c r="T27" s="1">
        <f>agent_costs_16_repr_days[[#This Row],[SMR+CCS]]+agent_costs_16_repr_days[[#This Row],[PtH]]+agent_costs_16_repr_days[[#This Row],[Import]]</f>
        <v>89183.858299464453</v>
      </c>
      <c r="U27" s="1">
        <f>agent_costs_16_repr_days[[#This Row],[OCGT]]+agent_costs_16_repr_days[[#This Row],[SPP_coal]]+agent_costs_16_repr_days[[#This Row],[CCGT_new]]</f>
        <v>115192.41512959413</v>
      </c>
      <c r="V27" s="1">
        <f>agent_costs_16_repr_days[[#This Row],[WindOnshore]]+agent_costs_16_repr_days[[#This Row],[WindOffshore]]+agent_costs_16_repr_days[[#This Row],[Solar]]</f>
        <v>4884530.7012184225</v>
      </c>
      <c r="W27" s="1">
        <f>agent_costs_16_repr_days[[#This Row],[RES]]+agent_costs_16_repr_days[[#This Row],[FF]]+agent_costs_16_repr_days[[#This Row],[Nuclear]]</f>
        <v>5081004.9359332249</v>
      </c>
      <c r="X27" s="1">
        <f>agent_costs_16_repr_days[[#This Row],[PS]]-W$2</f>
        <v>8446.3716745618731</v>
      </c>
      <c r="Y27" s="1">
        <f>agent_costs_16_repr_days[[#This Row],[Import]]-P$2</f>
        <v>31507.840811946364</v>
      </c>
      <c r="Z27" s="1">
        <f>agent_costs_16_repr_days[[#This Row],[SMR+CCS]]-R$2</f>
        <v>4474.3435879205363</v>
      </c>
      <c r="AA27" s="1">
        <f>agent_costs_16_repr_days[[#This Row],[PtH]]-S$2</f>
        <v>-43263.237215964895</v>
      </c>
      <c r="AB27" s="1">
        <f>agent_costs_16_repr_days[[#This Row],[H2_sector]]-T$2</f>
        <v>-7281.0528160979884</v>
      </c>
      <c r="AC27" s="1">
        <f>agent_costs_16_repr_days[[#This Row],[FF]]-U$2</f>
        <v>-1744.7642857253813</v>
      </c>
      <c r="AD27" s="1">
        <f>agent_costs_16_repr_days[[#This Row],[RES]]-V$2</f>
        <v>9560.8076009228826</v>
      </c>
      <c r="AE27" s="1">
        <f>agent_costs_16_repr_days[[#This Row],[Nuclear]]-H$2</f>
        <v>630.32835936396441</v>
      </c>
      <c r="AF27" s="1">
        <f>agent_costs_16_repr_days[[#This Row],[Ind]]-O$2</f>
        <v>-442510.72829870001</v>
      </c>
    </row>
    <row r="28" spans="1:32" x14ac:dyDescent="0.25">
      <c r="A28">
        <v>1</v>
      </c>
      <c r="B28" s="1" t="s">
        <v>23</v>
      </c>
      <c r="C28">
        <v>3673</v>
      </c>
      <c r="D28">
        <v>5413.0413946104263</v>
      </c>
      <c r="E28">
        <v>11106.792114532405</v>
      </c>
      <c r="F28">
        <v>55608.596098210248</v>
      </c>
      <c r="G28">
        <v>4270715.8053839188</v>
      </c>
      <c r="H28">
        <v>81197.205353400757</v>
      </c>
      <c r="I28">
        <v>603196.95832538512</v>
      </c>
      <c r="J28">
        <v>53429.804307278915</v>
      </c>
      <c r="K28">
        <v>1.5814339889052486E-8</v>
      </c>
      <c r="L28">
        <v>8644.6902853011088</v>
      </c>
      <c r="M28">
        <v>36102.704108598598</v>
      </c>
      <c r="N28">
        <v>574.82863365009496</v>
      </c>
      <c r="O28">
        <v>1616.7085577639948</v>
      </c>
      <c r="P28">
        <v>40843.789752904348</v>
      </c>
      <c r="Q28" s="1" t="s">
        <v>414</v>
      </c>
      <c r="R28" s="1">
        <f>agent_costs_16_repr_days[[#This Row],[SMR]]+agent_costs_16_repr_days[[#This Row],[SMRCCS]]</f>
        <v>8644.6902853169231</v>
      </c>
      <c r="S28" s="1">
        <f>agent_costs_16_repr_days[[#This Row],[Alkaline_base]]+agent_costs_16_repr_days[[#This Row],[Alkaline_peak]]</f>
        <v>36677.532742248695</v>
      </c>
      <c r="T28" s="1">
        <f>agent_costs_16_repr_days[[#This Row],[SMR+CCS]]+agent_costs_16_repr_days[[#This Row],[PtH]]+agent_costs_16_repr_days[[#This Row],[Import]]</f>
        <v>86166.012780469959</v>
      </c>
      <c r="U28" s="1">
        <f>agent_costs_16_repr_days[[#This Row],[OCGT]]+agent_costs_16_repr_days[[#This Row],[SPP_coal]]+agent_costs_16_repr_days[[#This Row],[CCGT_new]]</f>
        <v>114451.44180009959</v>
      </c>
      <c r="V28" s="1">
        <f>agent_costs_16_repr_days[[#This Row],[WindOnshore]]+agent_costs_16_repr_days[[#This Row],[WindOffshore]]+agent_costs_16_repr_days[[#This Row],[Solar]]</f>
        <v>4885019.5558238365</v>
      </c>
      <c r="W28" s="1">
        <f>agent_costs_16_repr_days[[#This Row],[RES]]+agent_costs_16_repr_days[[#This Row],[FF]]+agent_costs_16_repr_days[[#This Row],[Nuclear]]</f>
        <v>5080668.2029773369</v>
      </c>
      <c r="X28" s="1">
        <f>agent_costs_16_repr_days[[#This Row],[PS]]-W$2</f>
        <v>8109.6387186739594</v>
      </c>
      <c r="Y28" s="1">
        <f>agent_costs_16_repr_days[[#This Row],[Import]]-P$2</f>
        <v>31509.350268755035</v>
      </c>
      <c r="Z28" s="1">
        <f>agent_costs_16_repr_days[[#This Row],[SMR+CCS]]-R$2</f>
        <v>1420.6902852837766</v>
      </c>
      <c r="AA28" s="1">
        <f>agent_costs_16_repr_days[[#This Row],[PtH]]-S$2</f>
        <v>-43228.938889131292</v>
      </c>
      <c r="AB28" s="1">
        <f>agent_costs_16_repr_days[[#This Row],[H2_sector]]-T$2</f>
        <v>-10298.898335092483</v>
      </c>
      <c r="AC28" s="1">
        <f>agent_costs_16_repr_days[[#This Row],[FF]]-U$2</f>
        <v>-2485.737615219914</v>
      </c>
      <c r="AD28" s="1">
        <f>agent_costs_16_repr_days[[#This Row],[RES]]-V$2</f>
        <v>10049.662206336856</v>
      </c>
      <c r="AE28" s="1">
        <f>agent_costs_16_repr_days[[#This Row],[Nuclear]]-H$2</f>
        <v>545.71412755691563</v>
      </c>
      <c r="AF28" s="1">
        <f>agent_costs_16_repr_days[[#This Row],[Ind]]-O$2</f>
        <v>-442595.71239557402</v>
      </c>
    </row>
    <row r="29" spans="1:32" x14ac:dyDescent="0.25">
      <c r="A29">
        <v>1</v>
      </c>
      <c r="B29" s="1" t="s">
        <v>23</v>
      </c>
      <c r="C29">
        <v>3811</v>
      </c>
      <c r="D29">
        <v>8100.0799483711362</v>
      </c>
      <c r="E29">
        <v>11106.792447440157</v>
      </c>
      <c r="F29">
        <v>55476.159563744528</v>
      </c>
      <c r="G29">
        <v>4270721.4270637985</v>
      </c>
      <c r="H29">
        <v>81184.477477218956</v>
      </c>
      <c r="I29">
        <v>598988.30758539459</v>
      </c>
      <c r="J29">
        <v>51996.901287094646</v>
      </c>
      <c r="K29">
        <v>3.1072975998004917E-10</v>
      </c>
      <c r="L29">
        <v>7224.0000001050867</v>
      </c>
      <c r="M29">
        <v>35750.531251132568</v>
      </c>
      <c r="N29">
        <v>589.62756167313319</v>
      </c>
      <c r="O29">
        <v>1538.8910951105022</v>
      </c>
      <c r="P29">
        <v>41062.77156827048</v>
      </c>
      <c r="Q29" s="1" t="s">
        <v>415</v>
      </c>
      <c r="R29" s="1">
        <f>agent_costs_16_repr_days[[#This Row],[SMR]]+agent_costs_16_repr_days[[#This Row],[SMRCCS]]</f>
        <v>7224.0000001053977</v>
      </c>
      <c r="S29" s="1">
        <f>agent_costs_16_repr_days[[#This Row],[Alkaline_base]]+agent_costs_16_repr_days[[#This Row],[Alkaline_peak]]</f>
        <v>36340.158812805705</v>
      </c>
      <c r="T29" s="1">
        <f>agent_costs_16_repr_days[[#This Row],[SMR+CCS]]+agent_costs_16_repr_days[[#This Row],[PtH]]+agent_costs_16_repr_days[[#This Row],[Import]]</f>
        <v>84626.930381181592</v>
      </c>
      <c r="U29" s="1">
        <f>agent_costs_16_repr_days[[#This Row],[OCGT]]+agent_costs_16_repr_days[[#This Row],[SPP_coal]]+agent_costs_16_repr_days[[#This Row],[CCGT_new]]</f>
        <v>115573.1407992103</v>
      </c>
      <c r="V29" s="1">
        <f>agent_costs_16_repr_days[[#This Row],[WindOnshore]]+agent_costs_16_repr_days[[#This Row],[WindOffshore]]+agent_costs_16_repr_days[[#This Row],[Solar]]</f>
        <v>4880816.5270966338</v>
      </c>
      <c r="W29" s="1">
        <f>agent_costs_16_repr_days[[#This Row],[RES]]+agent_costs_16_repr_days[[#This Row],[FF]]+agent_costs_16_repr_days[[#This Row],[Nuclear]]</f>
        <v>5077574.1453730632</v>
      </c>
      <c r="X29" s="1">
        <f>agent_costs_16_repr_days[[#This Row],[PS]]-W$2</f>
        <v>5015.5811144001782</v>
      </c>
      <c r="Y29" s="1">
        <f>agent_costs_16_repr_days[[#This Row],[Import]]-P$2</f>
        <v>31728.332084121168</v>
      </c>
      <c r="Z29" s="1">
        <f>agent_costs_16_repr_days[[#This Row],[SMR+CCS]]-R$2</f>
        <v>7.2251168603543192E-8</v>
      </c>
      <c r="AA29" s="1">
        <f>agent_costs_16_repr_days[[#This Row],[PtH]]-S$2</f>
        <v>-43566.312818574283</v>
      </c>
      <c r="AB29" s="1">
        <f>agent_costs_16_repr_days[[#This Row],[H2_sector]]-T$2</f>
        <v>-11837.98073438085</v>
      </c>
      <c r="AC29" s="1">
        <f>agent_costs_16_repr_days[[#This Row],[FF]]-U$2</f>
        <v>-1364.0386161092028</v>
      </c>
      <c r="AD29" s="1">
        <f>agent_costs_16_repr_days[[#This Row],[RES]]-V$2</f>
        <v>5846.6334791341797</v>
      </c>
      <c r="AE29" s="1">
        <f>agent_costs_16_repr_days[[#This Row],[Nuclear]]-H$2</f>
        <v>532.98625137511408</v>
      </c>
      <c r="AF29" s="1">
        <f>agent_costs_16_repr_days[[#This Row],[Ind]]-O$2</f>
        <v>-442673.52985822753</v>
      </c>
    </row>
    <row r="30" spans="1:32" x14ac:dyDescent="0.25">
      <c r="A30">
        <v>1</v>
      </c>
      <c r="B30" s="1" t="s">
        <v>23</v>
      </c>
      <c r="C30">
        <v>3733</v>
      </c>
      <c r="D30">
        <v>7667.4821468474574</v>
      </c>
      <c r="E30">
        <v>11106.792266837621</v>
      </c>
      <c r="F30">
        <v>55474.968512963576</v>
      </c>
      <c r="G30">
        <v>4272365.5901198927</v>
      </c>
      <c r="H30">
        <v>81201.86053405916</v>
      </c>
      <c r="I30">
        <v>595556.03337373899</v>
      </c>
      <c r="J30">
        <v>52220.505283402315</v>
      </c>
      <c r="K30">
        <v>2.948314453880934E-7</v>
      </c>
      <c r="L30">
        <v>7224.0000015164978</v>
      </c>
      <c r="M30">
        <v>35601.405470312609</v>
      </c>
      <c r="N30">
        <v>615.62669957958178</v>
      </c>
      <c r="O30">
        <v>1490.8299030089404</v>
      </c>
      <c r="P30">
        <v>40942.383184146631</v>
      </c>
      <c r="Q30" s="1" t="s">
        <v>416</v>
      </c>
      <c r="R30" s="1">
        <f>agent_costs_16_repr_days[[#This Row],[SMR]]+agent_costs_16_repr_days[[#This Row],[SMRCCS]]</f>
        <v>7224.0000018113296</v>
      </c>
      <c r="S30" s="1">
        <f>agent_costs_16_repr_days[[#This Row],[Alkaline_base]]+agent_costs_16_repr_days[[#This Row],[Alkaline_peak]]</f>
        <v>36217.032169892191</v>
      </c>
      <c r="T30" s="1">
        <f>agent_costs_16_repr_days[[#This Row],[SMR+CCS]]+agent_costs_16_repr_days[[#This Row],[PtH]]+agent_costs_16_repr_days[[#This Row],[Import]]</f>
        <v>84383.415355850157</v>
      </c>
      <c r="U30" s="1">
        <f>agent_costs_16_repr_days[[#This Row],[OCGT]]+agent_costs_16_repr_days[[#This Row],[SPP_coal]]+agent_costs_16_repr_days[[#This Row],[CCGT_new]]</f>
        <v>115362.95594321335</v>
      </c>
      <c r="V30" s="1">
        <f>agent_costs_16_repr_days[[#This Row],[WindOnshore]]+agent_costs_16_repr_days[[#This Row],[WindOffshore]]+agent_costs_16_repr_days[[#This Row],[Solar]]</f>
        <v>4879028.4157604687</v>
      </c>
      <c r="W30" s="1">
        <f>agent_costs_16_repr_days[[#This Row],[RES]]+agent_costs_16_repr_days[[#This Row],[FF]]+agent_costs_16_repr_days[[#This Row],[Nuclear]]</f>
        <v>5075593.2322377414</v>
      </c>
      <c r="X30" s="1">
        <f>agent_costs_16_repr_days[[#This Row],[PS]]-W$2</f>
        <v>3034.6679790783674</v>
      </c>
      <c r="Y30" s="1">
        <f>agent_costs_16_repr_days[[#This Row],[Import]]-P$2</f>
        <v>31607.943699997319</v>
      </c>
      <c r="Z30" s="1">
        <f>agent_costs_16_repr_days[[#This Row],[SMR+CCS]]-R$2</f>
        <v>1.7781831047614105E-6</v>
      </c>
      <c r="AA30" s="1">
        <f>agent_costs_16_repr_days[[#This Row],[PtH]]-S$2</f>
        <v>-43689.439461487797</v>
      </c>
      <c r="AB30" s="1">
        <f>agent_costs_16_repr_days[[#This Row],[H2_sector]]-T$2</f>
        <v>-12081.495759712285</v>
      </c>
      <c r="AC30" s="1">
        <f>agent_costs_16_repr_days[[#This Row],[FF]]-U$2</f>
        <v>-1574.2234721061541</v>
      </c>
      <c r="AD30" s="1">
        <f>agent_costs_16_repr_days[[#This Row],[RES]]-V$2</f>
        <v>4058.5221429690719</v>
      </c>
      <c r="AE30" s="1">
        <f>agent_costs_16_repr_days[[#This Row],[Nuclear]]-H$2</f>
        <v>550.3693082153186</v>
      </c>
      <c r="AF30" s="1">
        <f>agent_costs_16_repr_days[[#This Row],[Ind]]-O$2</f>
        <v>-442721.59105032909</v>
      </c>
    </row>
    <row r="31" spans="1:32" x14ac:dyDescent="0.25">
      <c r="A31">
        <v>1</v>
      </c>
      <c r="B31" s="1" t="s">
        <v>23</v>
      </c>
      <c r="C31">
        <v>3670</v>
      </c>
      <c r="D31">
        <v>6374.3368937187206</v>
      </c>
      <c r="E31">
        <v>11106.793926739181</v>
      </c>
      <c r="F31">
        <v>55451.760102541477</v>
      </c>
      <c r="G31">
        <v>4271571.2533809245</v>
      </c>
      <c r="H31">
        <v>81199.757420380396</v>
      </c>
      <c r="I31">
        <v>592851.22781307145</v>
      </c>
      <c r="J31">
        <v>52928.416768940086</v>
      </c>
      <c r="K31">
        <v>2.8038420585375038E-7</v>
      </c>
      <c r="L31">
        <v>7224.0000000024465</v>
      </c>
      <c r="M31">
        <v>35360.187175024461</v>
      </c>
      <c r="N31">
        <v>648.8816952129971</v>
      </c>
      <c r="O31">
        <v>1453.8573217124774</v>
      </c>
      <c r="P31">
        <v>40878.221813256088</v>
      </c>
      <c r="Q31" s="1" t="s">
        <v>417</v>
      </c>
      <c r="R31" s="1">
        <f>agent_costs_16_repr_days[[#This Row],[SMR]]+agent_costs_16_repr_days[[#This Row],[SMRCCS]]</f>
        <v>7224.000000282831</v>
      </c>
      <c r="S31" s="1">
        <f>agent_costs_16_repr_days[[#This Row],[Alkaline_base]]+agent_costs_16_repr_days[[#This Row],[Alkaline_peak]]</f>
        <v>36009.068870237461</v>
      </c>
      <c r="T31" s="1">
        <f>agent_costs_16_repr_days[[#This Row],[SMR+CCS]]+agent_costs_16_repr_days[[#This Row],[PtH]]+agent_costs_16_repr_days[[#This Row],[Import]]</f>
        <v>84111.290683776373</v>
      </c>
      <c r="U31" s="1">
        <f>agent_costs_16_repr_days[[#This Row],[OCGT]]+agent_costs_16_repr_days[[#This Row],[SPP_coal]]+agent_costs_16_repr_days[[#This Row],[CCGT_new]]</f>
        <v>114754.51376520027</v>
      </c>
      <c r="V31" s="1">
        <f>agent_costs_16_repr_days[[#This Row],[WindOnshore]]+agent_costs_16_repr_days[[#This Row],[WindOffshore]]+agent_costs_16_repr_days[[#This Row],[Solar]]</f>
        <v>4875529.2751207352</v>
      </c>
      <c r="W31" s="1">
        <f>agent_costs_16_repr_days[[#This Row],[RES]]+agent_costs_16_repr_days[[#This Row],[FF]]+agent_costs_16_repr_days[[#This Row],[Nuclear]]</f>
        <v>5071483.5463063158</v>
      </c>
      <c r="X31" s="1">
        <f>agent_costs_16_repr_days[[#This Row],[PS]]-W$2</f>
        <v>-1075.0179523471743</v>
      </c>
      <c r="Y31" s="1">
        <f>agent_costs_16_repr_days[[#This Row],[Import]]-P$2</f>
        <v>31543.782329106776</v>
      </c>
      <c r="Z31" s="1">
        <f>agent_costs_16_repr_days[[#This Row],[SMR+CCS]]-R$2</f>
        <v>2.4968448997242376E-7</v>
      </c>
      <c r="AA31" s="1">
        <f>agent_costs_16_repr_days[[#This Row],[PtH]]-S$2</f>
        <v>-43897.402761142526</v>
      </c>
      <c r="AB31" s="1">
        <f>agent_costs_16_repr_days[[#This Row],[H2_sector]]-T$2</f>
        <v>-12353.620431786068</v>
      </c>
      <c r="AC31" s="1">
        <f>agent_costs_16_repr_days[[#This Row],[FF]]-U$2</f>
        <v>-2182.6656501192338</v>
      </c>
      <c r="AD31" s="1">
        <f>agent_costs_16_repr_days[[#This Row],[RES]]-V$2</f>
        <v>559.38150323554873</v>
      </c>
      <c r="AE31" s="1">
        <f>agent_costs_16_repr_days[[#This Row],[Nuclear]]-H$2</f>
        <v>548.26619453655439</v>
      </c>
      <c r="AF31" s="1">
        <f>agent_costs_16_repr_days[[#This Row],[Ind]]-O$2</f>
        <v>-442758.56363162555</v>
      </c>
    </row>
    <row r="32" spans="1:32" x14ac:dyDescent="0.25">
      <c r="A32">
        <v>1</v>
      </c>
      <c r="B32" s="1" t="s">
        <v>23</v>
      </c>
      <c r="C32">
        <v>3722</v>
      </c>
      <c r="D32">
        <v>5261.5491315977615</v>
      </c>
      <c r="E32">
        <v>11106.792036477407</v>
      </c>
      <c r="F32">
        <v>55446.564561609375</v>
      </c>
      <c r="G32">
        <v>4271552.5568855936</v>
      </c>
      <c r="H32">
        <v>81211.201179727825</v>
      </c>
      <c r="I32">
        <v>589036.07569564052</v>
      </c>
      <c r="J32">
        <v>53526.885503166421</v>
      </c>
      <c r="K32">
        <v>2.2812085673816792E-9</v>
      </c>
      <c r="L32">
        <v>7224.0000000024356</v>
      </c>
      <c r="M32">
        <v>34897.333973896217</v>
      </c>
      <c r="N32">
        <v>678.23665549735927</v>
      </c>
      <c r="O32">
        <v>1420.7010847344534</v>
      </c>
      <c r="P32">
        <v>40987.509860677928</v>
      </c>
      <c r="Q32" s="1" t="s">
        <v>418</v>
      </c>
      <c r="R32" s="1">
        <f>agent_costs_16_repr_days[[#This Row],[SMR]]+agent_costs_16_repr_days[[#This Row],[SMRCCS]]</f>
        <v>7224.0000000047166</v>
      </c>
      <c r="S32" s="1">
        <f>agent_costs_16_repr_days[[#This Row],[Alkaline_base]]+agent_costs_16_repr_days[[#This Row],[Alkaline_peak]]</f>
        <v>35575.570629393573</v>
      </c>
      <c r="T32" s="1">
        <f>agent_costs_16_repr_days[[#This Row],[SMR+CCS]]+agent_costs_16_repr_days[[#This Row],[PtH]]+agent_costs_16_repr_days[[#This Row],[Import]]</f>
        <v>83787.080490076216</v>
      </c>
      <c r="U32" s="1">
        <f>agent_costs_16_repr_days[[#This Row],[OCGT]]+agent_costs_16_repr_days[[#This Row],[SPP_coal]]+agent_costs_16_repr_days[[#This Row],[CCGT_new]]</f>
        <v>114234.99919637355</v>
      </c>
      <c r="V32" s="1">
        <f>agent_costs_16_repr_days[[#This Row],[WindOnshore]]+agent_costs_16_repr_days[[#This Row],[WindOffshore]]+agent_costs_16_repr_days[[#This Row],[Solar]]</f>
        <v>4871695.4246177115</v>
      </c>
      <c r="W32" s="1">
        <f>agent_costs_16_repr_days[[#This Row],[RES]]+agent_costs_16_repr_days[[#This Row],[FF]]+agent_costs_16_repr_days[[#This Row],[Nuclear]]</f>
        <v>5067141.6249938132</v>
      </c>
      <c r="X32" s="1">
        <f>agent_costs_16_repr_days[[#This Row],[PS]]-W$2</f>
        <v>-5416.9392648497596</v>
      </c>
      <c r="Y32" s="1">
        <f>agent_costs_16_repr_days[[#This Row],[Import]]-P$2</f>
        <v>31653.070376528616</v>
      </c>
      <c r="Z32" s="1">
        <f>agent_costs_16_repr_days[[#This Row],[SMR+CCS]]-R$2</f>
        <v>-2.8429894882719964E-8</v>
      </c>
      <c r="AA32" s="1">
        <f>agent_costs_16_repr_days[[#This Row],[PtH]]-S$2</f>
        <v>-44330.901001986414</v>
      </c>
      <c r="AB32" s="1">
        <f>agent_costs_16_repr_days[[#This Row],[H2_sector]]-T$2</f>
        <v>-12677.830625486225</v>
      </c>
      <c r="AC32" s="1">
        <f>agent_costs_16_repr_days[[#This Row],[FF]]-U$2</f>
        <v>-2702.1802189459559</v>
      </c>
      <c r="AD32" s="1">
        <f>agent_costs_16_repr_days[[#This Row],[RES]]-V$2</f>
        <v>-3274.4689997881651</v>
      </c>
      <c r="AE32" s="1">
        <f>agent_costs_16_repr_days[[#This Row],[Nuclear]]-H$2</f>
        <v>559.70995388398296</v>
      </c>
      <c r="AF32" s="1">
        <f>agent_costs_16_repr_days[[#This Row],[Ind]]-O$2</f>
        <v>-442791.71986860357</v>
      </c>
    </row>
    <row r="33" spans="1:32" x14ac:dyDescent="0.25">
      <c r="A33">
        <v>1</v>
      </c>
      <c r="B33" s="1" t="s">
        <v>23</v>
      </c>
      <c r="C33">
        <v>3524</v>
      </c>
      <c r="D33">
        <v>8978.275069271469</v>
      </c>
      <c r="E33">
        <v>11106.792201491422</v>
      </c>
      <c r="F33">
        <v>55500.638421642303</v>
      </c>
      <c r="G33">
        <v>4270756.4543950269</v>
      </c>
      <c r="H33">
        <v>81254.798068262971</v>
      </c>
      <c r="I33">
        <v>586286.7886675325</v>
      </c>
      <c r="J33">
        <v>51545.567887649158</v>
      </c>
      <c r="K33">
        <v>6.9314408988303834E-8</v>
      </c>
      <c r="L33">
        <v>7224.0000000581713</v>
      </c>
      <c r="M33">
        <v>34617.882175097213</v>
      </c>
      <c r="N33">
        <v>707.63426244316577</v>
      </c>
      <c r="O33">
        <v>1448.6955879686996</v>
      </c>
      <c r="P33">
        <v>40968.555928851369</v>
      </c>
      <c r="Q33" s="1" t="s">
        <v>419</v>
      </c>
      <c r="R33" s="1">
        <f>agent_costs_16_repr_days[[#This Row],[SMR]]+agent_costs_16_repr_days[[#This Row],[SMRCCS]]</f>
        <v>7224.0000001274857</v>
      </c>
      <c r="S33" s="1">
        <f>agent_costs_16_repr_days[[#This Row],[Alkaline_base]]+agent_costs_16_repr_days[[#This Row],[Alkaline_peak]]</f>
        <v>35325.516437540377</v>
      </c>
      <c r="T33" s="1">
        <f>agent_costs_16_repr_days[[#This Row],[SMR+CCS]]+agent_costs_16_repr_days[[#This Row],[PtH]]+agent_costs_16_repr_days[[#This Row],[Import]]</f>
        <v>83518.07236651922</v>
      </c>
      <c r="U33" s="1">
        <f>agent_costs_16_repr_days[[#This Row],[OCGT]]+agent_costs_16_repr_days[[#This Row],[SPP_coal]]+agent_costs_16_repr_days[[#This Row],[CCGT_new]]</f>
        <v>116024.48137856292</v>
      </c>
      <c r="V33" s="1">
        <f>agent_costs_16_repr_days[[#This Row],[WindOnshore]]+agent_costs_16_repr_days[[#This Row],[WindOffshore]]+agent_costs_16_repr_days[[#This Row],[Solar]]</f>
        <v>4868150.0352640506</v>
      </c>
      <c r="W33" s="1">
        <f>agent_costs_16_repr_days[[#This Row],[RES]]+agent_costs_16_repr_days[[#This Row],[FF]]+agent_costs_16_repr_days[[#This Row],[Nuclear]]</f>
        <v>5065429.314710876</v>
      </c>
      <c r="X33" s="1">
        <f>agent_costs_16_repr_days[[#This Row],[PS]]-W$2</f>
        <v>-7129.2495477870107</v>
      </c>
      <c r="Y33" s="1">
        <f>agent_costs_16_repr_days[[#This Row],[Import]]-P$2</f>
        <v>31634.116444702056</v>
      </c>
      <c r="Z33" s="1">
        <f>agent_costs_16_repr_days[[#This Row],[SMR+CCS]]-R$2</f>
        <v>9.4339156930800527E-8</v>
      </c>
      <c r="AA33" s="1">
        <f>agent_costs_16_repr_days[[#This Row],[PtH]]-S$2</f>
        <v>-44580.955193839611</v>
      </c>
      <c r="AB33" s="1">
        <f>agent_costs_16_repr_days[[#This Row],[H2_sector]]-T$2</f>
        <v>-12946.838749043221</v>
      </c>
      <c r="AC33" s="1">
        <f>agent_costs_16_repr_days[[#This Row],[FF]]-U$2</f>
        <v>-912.69803675658477</v>
      </c>
      <c r="AD33" s="1">
        <f>agent_costs_16_repr_days[[#This Row],[RES]]-V$2</f>
        <v>-6819.8583534490317</v>
      </c>
      <c r="AE33" s="1">
        <f>agent_costs_16_repr_days[[#This Row],[Nuclear]]-H$2</f>
        <v>603.30684241912968</v>
      </c>
      <c r="AF33" s="1">
        <f>agent_costs_16_repr_days[[#This Row],[Ind]]-O$2</f>
        <v>-442763.72536536935</v>
      </c>
    </row>
    <row r="34" spans="1:32" x14ac:dyDescent="0.25">
      <c r="A34">
        <v>1</v>
      </c>
      <c r="B34" s="1" t="s">
        <v>23</v>
      </c>
      <c r="C34">
        <v>3647</v>
      </c>
      <c r="D34">
        <v>5967.6446537254487</v>
      </c>
      <c r="E34">
        <v>11106.793083183004</v>
      </c>
      <c r="F34">
        <v>55468.855003566707</v>
      </c>
      <c r="G34">
        <v>4271372.4203421539</v>
      </c>
      <c r="H34">
        <v>81249.708636690324</v>
      </c>
      <c r="I34">
        <v>584135.6040534093</v>
      </c>
      <c r="J34">
        <v>53158.308408735276</v>
      </c>
      <c r="K34">
        <v>3.0156000889901234E-8</v>
      </c>
      <c r="L34">
        <v>7223.9999999951351</v>
      </c>
      <c r="M34">
        <v>34487.033926677737</v>
      </c>
      <c r="N34">
        <v>755.45401245271262</v>
      </c>
      <c r="O34">
        <v>1403.0200661473975</v>
      </c>
      <c r="P34">
        <v>40895.626987762545</v>
      </c>
      <c r="Q34" s="1" t="s">
        <v>420</v>
      </c>
      <c r="R34" s="1">
        <f>agent_costs_16_repr_days[[#This Row],[SMR]]+agent_costs_16_repr_days[[#This Row],[SMRCCS]]</f>
        <v>7224.0000000252912</v>
      </c>
      <c r="S34" s="1">
        <f>agent_costs_16_repr_days[[#This Row],[Alkaline_base]]+agent_costs_16_repr_days[[#This Row],[Alkaline_peak]]</f>
        <v>35242.487939130449</v>
      </c>
      <c r="T34" s="1">
        <f>agent_costs_16_repr_days[[#This Row],[SMR+CCS]]+agent_costs_16_repr_days[[#This Row],[PtH]]+agent_costs_16_repr_days[[#This Row],[Import]]</f>
        <v>83362.114926918293</v>
      </c>
      <c r="U34" s="1">
        <f>agent_costs_16_repr_days[[#This Row],[OCGT]]+agent_costs_16_repr_days[[#This Row],[SPP_coal]]+agent_costs_16_repr_days[[#This Row],[CCGT_new]]</f>
        <v>114594.80806602743</v>
      </c>
      <c r="V34" s="1">
        <f>agent_costs_16_repr_days[[#This Row],[WindOnshore]]+agent_costs_16_repr_days[[#This Row],[WindOffshore]]+agent_costs_16_repr_days[[#This Row],[Solar]]</f>
        <v>4866614.8174787462</v>
      </c>
      <c r="W34" s="1">
        <f>agent_costs_16_repr_days[[#This Row],[RES]]+agent_costs_16_repr_days[[#This Row],[FF]]+agent_costs_16_repr_days[[#This Row],[Nuclear]]</f>
        <v>5062459.3341814633</v>
      </c>
      <c r="X34" s="1">
        <f>agent_costs_16_repr_days[[#This Row],[PS]]-W$2</f>
        <v>-10099.230077199638</v>
      </c>
      <c r="Y34" s="1">
        <f>agent_costs_16_repr_days[[#This Row],[Import]]-P$2</f>
        <v>31561.187503613233</v>
      </c>
      <c r="Z34" s="1">
        <f>agent_costs_16_repr_days[[#This Row],[SMR+CCS]]-R$2</f>
        <v>-7.8553057392127812E-9</v>
      </c>
      <c r="AA34" s="1">
        <f>agent_costs_16_repr_days[[#This Row],[PtH]]-S$2</f>
        <v>-44663.983692249538</v>
      </c>
      <c r="AB34" s="1">
        <f>agent_costs_16_repr_days[[#This Row],[H2_sector]]-T$2</f>
        <v>-13102.796188644148</v>
      </c>
      <c r="AC34" s="1">
        <f>agent_costs_16_repr_days[[#This Row],[FF]]-U$2</f>
        <v>-2342.3713492920797</v>
      </c>
      <c r="AD34" s="1">
        <f>agent_costs_16_repr_days[[#This Row],[RES]]-V$2</f>
        <v>-8355.076138753444</v>
      </c>
      <c r="AE34" s="1">
        <f>agent_costs_16_repr_days[[#This Row],[Nuclear]]-H$2</f>
        <v>598.21741084648238</v>
      </c>
      <c r="AF34" s="1">
        <f>agent_costs_16_repr_days[[#This Row],[Ind]]-O$2</f>
        <v>-442809.40088719066</v>
      </c>
    </row>
    <row r="35" spans="1:32" x14ac:dyDescent="0.25">
      <c r="A35">
        <v>1</v>
      </c>
      <c r="B35" s="1" t="s">
        <v>23</v>
      </c>
      <c r="C35">
        <v>3511</v>
      </c>
      <c r="D35">
        <v>9509.2709609028952</v>
      </c>
      <c r="E35">
        <v>11106.794017943193</v>
      </c>
      <c r="F35">
        <v>55492.219312838293</v>
      </c>
      <c r="G35">
        <v>4270120.4783675447</v>
      </c>
      <c r="H35">
        <v>81271.800597348338</v>
      </c>
      <c r="I35">
        <v>583393.06633436074</v>
      </c>
      <c r="J35">
        <v>51302.989286163021</v>
      </c>
      <c r="K35">
        <v>6.690088606755348E-8</v>
      </c>
      <c r="L35">
        <v>6783.2391643110604</v>
      </c>
      <c r="M35">
        <v>34438.747317116853</v>
      </c>
      <c r="N35">
        <v>758.84798655613258</v>
      </c>
      <c r="O35">
        <v>1401.8964585175934</v>
      </c>
      <c r="P35">
        <v>40878.40880507067</v>
      </c>
      <c r="Q35" s="1" t="s">
        <v>421</v>
      </c>
      <c r="R35" s="1">
        <f>agent_costs_16_repr_days[[#This Row],[SMR]]+agent_costs_16_repr_days[[#This Row],[SMRCCS]]</f>
        <v>6783.2391643779611</v>
      </c>
      <c r="S35" s="1">
        <f>agent_costs_16_repr_days[[#This Row],[Alkaline_base]]+agent_costs_16_repr_days[[#This Row],[Alkaline_peak]]</f>
        <v>35197.595303672984</v>
      </c>
      <c r="T35" s="1">
        <f>agent_costs_16_repr_days[[#This Row],[SMR+CCS]]+agent_costs_16_repr_days[[#This Row],[PtH]]+agent_costs_16_repr_days[[#This Row],[Import]]</f>
        <v>82859.243273121625</v>
      </c>
      <c r="U35" s="1">
        <f>agent_costs_16_repr_days[[#This Row],[OCGT]]+agent_costs_16_repr_days[[#This Row],[SPP_coal]]+agent_costs_16_repr_days[[#This Row],[CCGT_new]]</f>
        <v>116304.47955990421</v>
      </c>
      <c r="V35" s="1">
        <f>agent_costs_16_repr_days[[#This Row],[WindOnshore]]+agent_costs_16_repr_days[[#This Row],[WindOffshore]]+agent_costs_16_repr_days[[#This Row],[Solar]]</f>
        <v>4864620.3387198485</v>
      </c>
      <c r="W35" s="1">
        <f>agent_costs_16_repr_days[[#This Row],[RES]]+agent_costs_16_repr_days[[#This Row],[FF]]+agent_costs_16_repr_days[[#This Row],[Nuclear]]</f>
        <v>5062196.6188771008</v>
      </c>
      <c r="X35" s="1">
        <f>agent_costs_16_repr_days[[#This Row],[PS]]-W$2</f>
        <v>-10361.945381562226</v>
      </c>
      <c r="Y35" s="1">
        <f>agent_costs_16_repr_days[[#This Row],[Import]]-P$2</f>
        <v>31543.969320921358</v>
      </c>
      <c r="Z35" s="1">
        <f>agent_costs_16_repr_days[[#This Row],[SMR+CCS]]-R$2</f>
        <v>-440.76083565518547</v>
      </c>
      <c r="AA35" s="1">
        <f>agent_costs_16_repr_days[[#This Row],[PtH]]-S$2</f>
        <v>-44708.876327707003</v>
      </c>
      <c r="AB35" s="1">
        <f>agent_costs_16_repr_days[[#This Row],[H2_sector]]-T$2</f>
        <v>-13605.667842440816</v>
      </c>
      <c r="AC35" s="1">
        <f>agent_costs_16_repr_days[[#This Row],[FF]]-U$2</f>
        <v>-632.69985541529604</v>
      </c>
      <c r="AD35" s="1">
        <f>agent_costs_16_repr_days[[#This Row],[RES]]-V$2</f>
        <v>-10349.554897651076</v>
      </c>
      <c r="AE35" s="1">
        <f>agent_costs_16_repr_days[[#This Row],[Nuclear]]-H$2</f>
        <v>620.30937150449608</v>
      </c>
      <c r="AF35" s="1">
        <f>agent_costs_16_repr_days[[#This Row],[Ind]]-O$2</f>
        <v>-442810.52449482045</v>
      </c>
    </row>
    <row r="36" spans="1:32" x14ac:dyDescent="0.25">
      <c r="A36">
        <v>1</v>
      </c>
      <c r="B36" s="1" t="s">
        <v>23</v>
      </c>
      <c r="C36">
        <v>3642</v>
      </c>
      <c r="D36">
        <v>7031.761421369767</v>
      </c>
      <c r="E36">
        <v>11106.792266158502</v>
      </c>
      <c r="F36">
        <v>55445.416446506599</v>
      </c>
      <c r="G36">
        <v>4270294.0746760331</v>
      </c>
      <c r="H36">
        <v>81251.697142839184</v>
      </c>
      <c r="I36">
        <v>582914.31368187419</v>
      </c>
      <c r="J36">
        <v>52655.307854260311</v>
      </c>
      <c r="K36">
        <v>9.6982256703987621E-9</v>
      </c>
      <c r="L36">
        <v>6467.543810875176</v>
      </c>
      <c r="M36">
        <v>34443.373169284932</v>
      </c>
      <c r="N36">
        <v>770.72716984099418</v>
      </c>
      <c r="O36">
        <v>1363.4491012061471</v>
      </c>
      <c r="P36">
        <v>40872.662743317851</v>
      </c>
      <c r="Q36" s="1" t="s">
        <v>422</v>
      </c>
      <c r="R36" s="1">
        <f>agent_costs_16_repr_days[[#This Row],[SMR]]+agent_costs_16_repr_days[[#This Row],[SMRCCS]]</f>
        <v>6467.5438108848739</v>
      </c>
      <c r="S36" s="1">
        <f>agent_costs_16_repr_days[[#This Row],[Alkaline_base]]+agent_costs_16_repr_days[[#This Row],[Alkaline_peak]]</f>
        <v>35214.100339125929</v>
      </c>
      <c r="T36" s="1">
        <f>agent_costs_16_repr_days[[#This Row],[SMR+CCS]]+agent_costs_16_repr_days[[#This Row],[PtH]]+agent_costs_16_repr_days[[#This Row],[Import]]</f>
        <v>82554.306893328656</v>
      </c>
      <c r="U36" s="1">
        <f>agent_costs_16_repr_days[[#This Row],[OCGT]]+agent_costs_16_repr_days[[#This Row],[SPP_coal]]+agent_costs_16_repr_days[[#This Row],[CCGT_new]]</f>
        <v>115132.48572213668</v>
      </c>
      <c r="V36" s="1">
        <f>agent_costs_16_repr_days[[#This Row],[WindOnshore]]+agent_costs_16_repr_days[[#This Row],[WindOffshore]]+agent_costs_16_repr_days[[#This Row],[Solar]]</f>
        <v>4864315.1806240659</v>
      </c>
      <c r="W36" s="1">
        <f>agent_costs_16_repr_days[[#This Row],[RES]]+agent_costs_16_repr_days[[#This Row],[FF]]+agent_costs_16_repr_days[[#This Row],[Nuclear]]</f>
        <v>5060699.363489042</v>
      </c>
      <c r="X36" s="1">
        <f>agent_costs_16_repr_days[[#This Row],[PS]]-W$2</f>
        <v>-11859.200769620948</v>
      </c>
      <c r="Y36" s="1">
        <f>agent_costs_16_repr_days[[#This Row],[Import]]-P$2</f>
        <v>31538.223259168539</v>
      </c>
      <c r="Z36" s="1">
        <f>agent_costs_16_repr_days[[#This Row],[SMR+CCS]]-R$2</f>
        <v>-756.45618914827264</v>
      </c>
      <c r="AA36" s="1">
        <f>agent_costs_16_repr_days[[#This Row],[PtH]]-S$2</f>
        <v>-44692.371292254058</v>
      </c>
      <c r="AB36" s="1">
        <f>agent_costs_16_repr_days[[#This Row],[H2_sector]]-T$2</f>
        <v>-13910.604222233786</v>
      </c>
      <c r="AC36" s="1">
        <f>agent_costs_16_repr_days[[#This Row],[FF]]-U$2</f>
        <v>-1804.6936931828241</v>
      </c>
      <c r="AD36" s="1">
        <f>agent_costs_16_repr_days[[#This Row],[RES]]-V$2</f>
        <v>-10654.712993433699</v>
      </c>
      <c r="AE36" s="1">
        <f>agent_costs_16_repr_days[[#This Row],[Nuclear]]-H$2</f>
        <v>600.2059169953427</v>
      </c>
      <c r="AF36" s="1">
        <f>agent_costs_16_repr_days[[#This Row],[Ind]]-O$2</f>
        <v>-442848.97185213189</v>
      </c>
    </row>
    <row r="37" spans="1:32" x14ac:dyDescent="0.25">
      <c r="A37">
        <v>1</v>
      </c>
      <c r="B37" s="1" t="s">
        <v>23</v>
      </c>
      <c r="C37">
        <v>3602</v>
      </c>
      <c r="D37">
        <v>7823.9054659924132</v>
      </c>
      <c r="E37">
        <v>11106.792436587095</v>
      </c>
      <c r="F37">
        <v>55446.567168782683</v>
      </c>
      <c r="G37">
        <v>4269803.1882902645</v>
      </c>
      <c r="H37">
        <v>81257.109536081087</v>
      </c>
      <c r="I37">
        <v>582787.40831042617</v>
      </c>
      <c r="J37">
        <v>52226.861247170811</v>
      </c>
      <c r="K37">
        <v>2.5814519509151333E-9</v>
      </c>
      <c r="L37">
        <v>6293.7413169211859</v>
      </c>
      <c r="M37">
        <v>34408.859401270522</v>
      </c>
      <c r="N37">
        <v>780.50402891115846</v>
      </c>
      <c r="O37">
        <v>1363.51795436674</v>
      </c>
      <c r="P37">
        <v>40882.855908111953</v>
      </c>
      <c r="Q37" s="1" t="s">
        <v>423</v>
      </c>
      <c r="R37" s="1">
        <f>agent_costs_16_repr_days[[#This Row],[SMR]]+agent_costs_16_repr_days[[#This Row],[SMRCCS]]</f>
        <v>6293.741316923767</v>
      </c>
      <c r="S37" s="1">
        <f>agent_costs_16_repr_days[[#This Row],[Alkaline_base]]+agent_costs_16_repr_days[[#This Row],[Alkaline_peak]]</f>
        <v>35189.363430181678</v>
      </c>
      <c r="T37" s="1">
        <f>agent_costs_16_repr_days[[#This Row],[SMR+CCS]]+agent_costs_16_repr_days[[#This Row],[PtH]]+agent_costs_16_repr_days[[#This Row],[Import]]</f>
        <v>82365.960655217408</v>
      </c>
      <c r="U37" s="1">
        <f>agent_costs_16_repr_days[[#This Row],[OCGT]]+agent_costs_16_repr_days[[#This Row],[SPP_coal]]+agent_costs_16_repr_days[[#This Row],[CCGT_new]]</f>
        <v>115497.33388194592</v>
      </c>
      <c r="V37" s="1">
        <f>agent_costs_16_repr_days[[#This Row],[WindOnshore]]+agent_costs_16_repr_days[[#This Row],[WindOffshore]]+agent_costs_16_repr_days[[#This Row],[Solar]]</f>
        <v>4863697.3890372775</v>
      </c>
      <c r="W37" s="1">
        <f>agent_costs_16_repr_days[[#This Row],[RES]]+agent_costs_16_repr_days[[#This Row],[FF]]+agent_costs_16_repr_days[[#This Row],[Nuclear]]</f>
        <v>5060451.8324553054</v>
      </c>
      <c r="X37" s="1">
        <f>agent_costs_16_repr_days[[#This Row],[PS]]-W$2</f>
        <v>-12106.731803357601</v>
      </c>
      <c r="Y37" s="1">
        <f>agent_costs_16_repr_days[[#This Row],[Import]]-P$2</f>
        <v>31548.416423962641</v>
      </c>
      <c r="Z37" s="1">
        <f>agent_costs_16_repr_days[[#This Row],[SMR+CCS]]-R$2</f>
        <v>-930.25868310937949</v>
      </c>
      <c r="AA37" s="1">
        <f>agent_costs_16_repr_days[[#This Row],[PtH]]-S$2</f>
        <v>-44717.108201198309</v>
      </c>
      <c r="AB37" s="1">
        <f>agent_costs_16_repr_days[[#This Row],[H2_sector]]-T$2</f>
        <v>-14098.950460345033</v>
      </c>
      <c r="AC37" s="1">
        <f>agent_costs_16_repr_days[[#This Row],[FF]]-U$2</f>
        <v>-1439.845533373591</v>
      </c>
      <c r="AD37" s="1">
        <f>agent_costs_16_repr_days[[#This Row],[RES]]-V$2</f>
        <v>-11272.50458022207</v>
      </c>
      <c r="AE37" s="1">
        <f>agent_costs_16_repr_days[[#This Row],[Nuclear]]-H$2</f>
        <v>605.61831023724517</v>
      </c>
      <c r="AF37" s="1">
        <f>agent_costs_16_repr_days[[#This Row],[Ind]]-O$2</f>
        <v>-442848.90299897129</v>
      </c>
    </row>
    <row r="38" spans="1:32" x14ac:dyDescent="0.25">
      <c r="A38">
        <v>1</v>
      </c>
      <c r="B38" s="1" t="s">
        <v>23</v>
      </c>
      <c r="C38">
        <v>3600</v>
      </c>
      <c r="D38">
        <v>7715.7467031719916</v>
      </c>
      <c r="E38">
        <v>11106.792031942912</v>
      </c>
      <c r="F38">
        <v>55443.21341112323</v>
      </c>
      <c r="G38">
        <v>4269785.9305469701</v>
      </c>
      <c r="H38">
        <v>81254.536087518485</v>
      </c>
      <c r="I38">
        <v>582575.20440475387</v>
      </c>
      <c r="J38">
        <v>52289.051590851748</v>
      </c>
      <c r="K38">
        <v>7.5944690744576911E-8</v>
      </c>
      <c r="L38">
        <v>6216.8409116707862</v>
      </c>
      <c r="M38">
        <v>34408.244027729059</v>
      </c>
      <c r="N38">
        <v>785.36467444549999</v>
      </c>
      <c r="O38">
        <v>1360.9437063333569</v>
      </c>
      <c r="P38">
        <v>40872.115096107394</v>
      </c>
      <c r="Q38" s="1" t="s">
        <v>424</v>
      </c>
      <c r="R38" s="1">
        <f>agent_costs_16_repr_days[[#This Row],[SMR]]+agent_costs_16_repr_days[[#This Row],[SMRCCS]]</f>
        <v>6216.8409117467309</v>
      </c>
      <c r="S38" s="1">
        <f>agent_costs_16_repr_days[[#This Row],[Alkaline_base]]+agent_costs_16_repr_days[[#This Row],[Alkaline_peak]]</f>
        <v>35193.608702174562</v>
      </c>
      <c r="T38" s="1">
        <f>agent_costs_16_repr_days[[#This Row],[SMR+CCS]]+agent_costs_16_repr_days[[#This Row],[PtH]]+agent_costs_16_repr_days[[#This Row],[Import]]</f>
        <v>82282.564710028688</v>
      </c>
      <c r="U38" s="1">
        <f>agent_costs_16_repr_days[[#This Row],[OCGT]]+agent_costs_16_repr_days[[#This Row],[SPP_coal]]+agent_costs_16_repr_days[[#This Row],[CCGT_new]]</f>
        <v>115448.01170514696</v>
      </c>
      <c r="V38" s="1">
        <f>agent_costs_16_repr_days[[#This Row],[WindOnshore]]+agent_costs_16_repr_days[[#This Row],[WindOffshore]]+agent_costs_16_repr_days[[#This Row],[Solar]]</f>
        <v>4863467.9269836666</v>
      </c>
      <c r="W38" s="1">
        <f>agent_costs_16_repr_days[[#This Row],[RES]]+agent_costs_16_repr_days[[#This Row],[FF]]+agent_costs_16_repr_days[[#This Row],[Nuclear]]</f>
        <v>5060170.4747763323</v>
      </c>
      <c r="X38" s="1">
        <f>agent_costs_16_repr_days[[#This Row],[PS]]-W$2</f>
        <v>-12388.089482330717</v>
      </c>
      <c r="Y38" s="1">
        <f>agent_costs_16_repr_days[[#This Row],[Import]]-P$2</f>
        <v>31537.675611958082</v>
      </c>
      <c r="Z38" s="1">
        <f>agent_costs_16_repr_days[[#This Row],[SMR+CCS]]-R$2</f>
        <v>-1007.1590882864157</v>
      </c>
      <c r="AA38" s="1">
        <f>agent_costs_16_repr_days[[#This Row],[PtH]]-S$2</f>
        <v>-44712.862929205425</v>
      </c>
      <c r="AB38" s="1">
        <f>agent_costs_16_repr_days[[#This Row],[H2_sector]]-T$2</f>
        <v>-14182.346405533754</v>
      </c>
      <c r="AC38" s="1">
        <f>agent_costs_16_repr_days[[#This Row],[FF]]-U$2</f>
        <v>-1489.1677101725509</v>
      </c>
      <c r="AD38" s="1">
        <f>agent_costs_16_repr_days[[#This Row],[RES]]-V$2</f>
        <v>-11501.966633833013</v>
      </c>
      <c r="AE38" s="1">
        <f>agent_costs_16_repr_days[[#This Row],[Nuclear]]-H$2</f>
        <v>603.04486167464347</v>
      </c>
      <c r="AF38" s="1">
        <f>agent_costs_16_repr_days[[#This Row],[Ind]]-O$2</f>
        <v>-442851.47724700469</v>
      </c>
    </row>
    <row r="39" spans="1:32" x14ac:dyDescent="0.25">
      <c r="A39">
        <v>1</v>
      </c>
      <c r="B39" s="1" t="s">
        <v>23</v>
      </c>
      <c r="C39">
        <v>3600</v>
      </c>
      <c r="D39">
        <v>7715.7467031719916</v>
      </c>
      <c r="E39">
        <v>11106.792031942912</v>
      </c>
      <c r="F39">
        <v>55443.21341112323</v>
      </c>
      <c r="G39">
        <v>4269785.9305469701</v>
      </c>
      <c r="H39">
        <v>81254.536087518485</v>
      </c>
      <c r="I39">
        <v>582575.20440475387</v>
      </c>
      <c r="J39">
        <v>52289.051590851748</v>
      </c>
      <c r="K39">
        <v>7.5944690744576911E-8</v>
      </c>
      <c r="L39">
        <v>6216.8409116707862</v>
      </c>
      <c r="M39">
        <v>34408.244027729059</v>
      </c>
      <c r="N39">
        <v>785.36467444549999</v>
      </c>
      <c r="O39">
        <v>1360.9437063333569</v>
      </c>
      <c r="P39">
        <v>40872.115096107394</v>
      </c>
      <c r="Q39" s="1" t="s">
        <v>424</v>
      </c>
      <c r="R39" s="1">
        <f>agent_costs_16_repr_days[[#This Row],[SMR]]+agent_costs_16_repr_days[[#This Row],[SMRCCS]]</f>
        <v>6216.8409117467309</v>
      </c>
      <c r="S39" s="1">
        <f>agent_costs_16_repr_days[[#This Row],[Alkaline_base]]+agent_costs_16_repr_days[[#This Row],[Alkaline_peak]]</f>
        <v>35193.608702174562</v>
      </c>
      <c r="T39" s="1">
        <f>agent_costs_16_repr_days[[#This Row],[SMR+CCS]]+agent_costs_16_repr_days[[#This Row],[PtH]]+agent_costs_16_repr_days[[#This Row],[Import]]</f>
        <v>82282.564710028688</v>
      </c>
      <c r="U39" s="1">
        <f>agent_costs_16_repr_days[[#This Row],[OCGT]]+agent_costs_16_repr_days[[#This Row],[SPP_coal]]+agent_costs_16_repr_days[[#This Row],[CCGT_new]]</f>
        <v>115448.01170514696</v>
      </c>
      <c r="V39" s="1">
        <f>agent_costs_16_repr_days[[#This Row],[WindOnshore]]+agent_costs_16_repr_days[[#This Row],[WindOffshore]]+agent_costs_16_repr_days[[#This Row],[Solar]]</f>
        <v>4863467.9269836666</v>
      </c>
      <c r="W39" s="1">
        <f>agent_costs_16_repr_days[[#This Row],[RES]]+agent_costs_16_repr_days[[#This Row],[FF]]+agent_costs_16_repr_days[[#This Row],[Nuclear]]</f>
        <v>5060170.4747763323</v>
      </c>
      <c r="X39" s="1">
        <f>agent_costs_16_repr_days[[#This Row],[PS]]-W$2</f>
        <v>-12388.089482330717</v>
      </c>
      <c r="Y39" s="1">
        <f>agent_costs_16_repr_days[[#This Row],[Import]]-P$2</f>
        <v>31537.675611958082</v>
      </c>
      <c r="Z39" s="1">
        <f>agent_costs_16_repr_days[[#This Row],[SMR+CCS]]-R$2</f>
        <v>-1007.1590882864157</v>
      </c>
      <c r="AA39" s="1">
        <f>agent_costs_16_repr_days[[#This Row],[PtH]]-S$2</f>
        <v>-44712.862929205425</v>
      </c>
      <c r="AB39" s="1">
        <f>agent_costs_16_repr_days[[#This Row],[H2_sector]]-T$2</f>
        <v>-14182.346405533754</v>
      </c>
      <c r="AC39" s="1">
        <f>agent_costs_16_repr_days[[#This Row],[FF]]-U$2</f>
        <v>-1489.1677101725509</v>
      </c>
      <c r="AD39" s="1">
        <f>agent_costs_16_repr_days[[#This Row],[RES]]-V$2</f>
        <v>-11501.966633833013</v>
      </c>
      <c r="AE39" s="1">
        <f>agent_costs_16_repr_days[[#This Row],[Nuclear]]-H$2</f>
        <v>603.04486167464347</v>
      </c>
      <c r="AF39" s="1">
        <f>agent_costs_16_repr_days[[#This Row],[Ind]]-O$2</f>
        <v>-442851.47724700469</v>
      </c>
    </row>
    <row r="40" spans="1:32" hidden="1" x14ac:dyDescent="0.25">
      <c r="A40">
        <v>1</v>
      </c>
      <c r="B40" s="1" t="s">
        <v>377</v>
      </c>
      <c r="C40">
        <v>10</v>
      </c>
      <c r="D40">
        <v>7685.8240163001301</v>
      </c>
      <c r="E40">
        <v>11106.792274708279</v>
      </c>
      <c r="F40">
        <v>55441.765340245853</v>
      </c>
      <c r="G40">
        <v>4269766.3865542533</v>
      </c>
      <c r="H40">
        <v>81253.528021944279</v>
      </c>
      <c r="I40">
        <v>582569.81065124506</v>
      </c>
      <c r="J40">
        <v>52306.039455636412</v>
      </c>
      <c r="K40">
        <v>1.1678453840630696E-9</v>
      </c>
      <c r="L40">
        <v>6220.3092182188311</v>
      </c>
      <c r="M40">
        <v>34402.031679037638</v>
      </c>
      <c r="N40">
        <v>785.1135184848082</v>
      </c>
      <c r="O40">
        <v>1359.1745526700479</v>
      </c>
      <c r="P40">
        <v>40876.463819815792</v>
      </c>
      <c r="Q40" s="1" t="s">
        <v>425</v>
      </c>
      <c r="R40" s="1">
        <f>agent_costs_16_repr_days[[#This Row],[SMR]]+agent_costs_16_repr_days[[#This Row],[SMRCCS]]</f>
        <v>6220.3092182199989</v>
      </c>
      <c r="S40" s="1">
        <f>agent_costs_16_repr_days[[#This Row],[Alkaline_base]]+agent_costs_16_repr_days[[#This Row],[Alkaline_peak]]</f>
        <v>35187.145197522448</v>
      </c>
      <c r="T40" s="1">
        <f>agent_costs_16_repr_days[[#This Row],[SMR+CCS]]+agent_costs_16_repr_days[[#This Row],[PtH]]+agent_costs_16_repr_days[[#This Row],[Import]]</f>
        <v>82283.918235558231</v>
      </c>
      <c r="U40" s="1">
        <f>agent_costs_16_repr_days[[#This Row],[OCGT]]+agent_costs_16_repr_days[[#This Row],[SPP_coal]]+agent_costs_16_repr_days[[#This Row],[CCGT_new]]</f>
        <v>115433.62881218239</v>
      </c>
      <c r="V40" s="1">
        <f>agent_costs_16_repr_days[[#This Row],[WindOnshore]]+agent_costs_16_repr_days[[#This Row],[WindOffshore]]+agent_costs_16_repr_days[[#This Row],[Solar]]</f>
        <v>4863442.9894802067</v>
      </c>
      <c r="W40" s="1">
        <f>agent_costs_16_repr_days[[#This Row],[RES]]+agent_costs_16_repr_days[[#This Row],[FF]]+agent_costs_16_repr_days[[#This Row],[Nuclear]]</f>
        <v>5060130.1463143341</v>
      </c>
      <c r="X40" s="1">
        <f>agent_costs_16_repr_days[[#This Row],[PS]]-W$2</f>
        <v>-12428.417944328859</v>
      </c>
      <c r="Y40" s="1">
        <f>agent_costs_16_repr_days[[#This Row],[Import]]-P$2</f>
        <v>31542.02433566648</v>
      </c>
      <c r="Z40" s="1">
        <f>agent_costs_16_repr_days[[#This Row],[SMR+CCS]]-R$2</f>
        <v>-1003.6907818131476</v>
      </c>
      <c r="AA40" s="1">
        <f>agent_costs_16_repr_days[[#This Row],[PtH]]-S$2</f>
        <v>-44719.326433857539</v>
      </c>
      <c r="AB40" s="1">
        <f>agent_costs_16_repr_days[[#This Row],[H2_sector]]-T$2</f>
        <v>-14180.992880004211</v>
      </c>
      <c r="AC40" s="1">
        <f>agent_costs_16_repr_days[[#This Row],[FF]]-U$2</f>
        <v>-1503.5506031371187</v>
      </c>
      <c r="AD40" s="1">
        <f>agent_costs_16_repr_days[[#This Row],[RES]]-V$2</f>
        <v>-11526.904137292877</v>
      </c>
      <c r="AE40" s="1">
        <f>agent_costs_16_repr_days[[#This Row],[Nuclear]]-H$2</f>
        <v>602.03679610043764</v>
      </c>
      <c r="AF40" s="1">
        <f>agent_costs_16_repr_days[[#This Row],[Ind]]-O$2</f>
        <v>-442853.24640066799</v>
      </c>
    </row>
    <row r="41" spans="1:32" hidden="1" x14ac:dyDescent="0.25">
      <c r="A41">
        <v>1</v>
      </c>
      <c r="B41" s="1" t="s">
        <v>375</v>
      </c>
      <c r="C41">
        <v>10</v>
      </c>
      <c r="D41">
        <v>7685.8240163001301</v>
      </c>
      <c r="E41">
        <v>11106.792274708279</v>
      </c>
      <c r="F41">
        <v>55441.765340245853</v>
      </c>
      <c r="G41">
        <v>4269766.3865542533</v>
      </c>
      <c r="H41">
        <v>81253.528021944279</v>
      </c>
      <c r="I41">
        <v>582569.81065124506</v>
      </c>
      <c r="J41">
        <v>52306.039455636412</v>
      </c>
      <c r="K41">
        <v>1.1678453840630696E-9</v>
      </c>
      <c r="L41">
        <v>6220.3092182188311</v>
      </c>
      <c r="M41">
        <v>34402.031679037638</v>
      </c>
      <c r="N41">
        <v>785.1135184848082</v>
      </c>
      <c r="O41">
        <v>1359.1745526700479</v>
      </c>
      <c r="P41">
        <v>40876.463819815792</v>
      </c>
      <c r="Q41" s="1" t="s">
        <v>425</v>
      </c>
      <c r="R41" s="1">
        <f>agent_costs_16_repr_days[[#This Row],[SMR]]+agent_costs_16_repr_days[[#This Row],[SMRCCS]]</f>
        <v>6220.3092182199989</v>
      </c>
      <c r="S41" s="1">
        <f>agent_costs_16_repr_days[[#This Row],[Alkaline_base]]+agent_costs_16_repr_days[[#This Row],[Alkaline_peak]]</f>
        <v>35187.145197522448</v>
      </c>
      <c r="T41" s="1">
        <f>agent_costs_16_repr_days[[#This Row],[SMR+CCS]]+agent_costs_16_repr_days[[#This Row],[PtH]]+agent_costs_16_repr_days[[#This Row],[Import]]</f>
        <v>82283.918235558231</v>
      </c>
      <c r="U41" s="1">
        <f>agent_costs_16_repr_days[[#This Row],[OCGT]]+agent_costs_16_repr_days[[#This Row],[SPP_coal]]+agent_costs_16_repr_days[[#This Row],[CCGT_new]]</f>
        <v>115433.62881218239</v>
      </c>
      <c r="V41" s="1">
        <f>agent_costs_16_repr_days[[#This Row],[WindOnshore]]+agent_costs_16_repr_days[[#This Row],[WindOffshore]]+agent_costs_16_repr_days[[#This Row],[Solar]]</f>
        <v>4863442.9894802067</v>
      </c>
      <c r="W41" s="1">
        <f>agent_costs_16_repr_days[[#This Row],[RES]]+agent_costs_16_repr_days[[#This Row],[FF]]+agent_costs_16_repr_days[[#This Row],[Nuclear]]</f>
        <v>5060130.1463143341</v>
      </c>
      <c r="X41" s="1">
        <f>agent_costs_16_repr_days[[#This Row],[PS]]-W$2</f>
        <v>-12428.417944328859</v>
      </c>
      <c r="Y41" s="1">
        <f>agent_costs_16_repr_days[[#This Row],[Import]]-P$2</f>
        <v>31542.02433566648</v>
      </c>
      <c r="Z41" s="1">
        <f>agent_costs_16_repr_days[[#This Row],[SMR+CCS]]-R$2</f>
        <v>-1003.6907818131476</v>
      </c>
      <c r="AA41" s="1">
        <f>agent_costs_16_repr_days[[#This Row],[PtH]]-S$2</f>
        <v>-44719.326433857539</v>
      </c>
      <c r="AB41" s="1">
        <f>agent_costs_16_repr_days[[#This Row],[H2_sector]]-T$2</f>
        <v>-14180.992880004211</v>
      </c>
      <c r="AC41" s="1">
        <f>agent_costs_16_repr_days[[#This Row],[FF]]-U$2</f>
        <v>-1503.5506031371187</v>
      </c>
      <c r="AD41" s="1">
        <f>agent_costs_16_repr_days[[#This Row],[RES]]-V$2</f>
        <v>-11526.904137292877</v>
      </c>
      <c r="AE41" s="1">
        <f>agent_costs_16_repr_days[[#This Row],[Nuclear]]-H$2</f>
        <v>602.03679610043764</v>
      </c>
      <c r="AF41" s="1">
        <f>agent_costs_16_repr_days[[#This Row],[Ind]]-O$2</f>
        <v>-442853.24640066799</v>
      </c>
    </row>
    <row r="42" spans="1:32" hidden="1" x14ac:dyDescent="0.25">
      <c r="A42">
        <v>1</v>
      </c>
      <c r="B42" s="1" t="s">
        <v>426</v>
      </c>
      <c r="C42">
        <v>38</v>
      </c>
      <c r="D42">
        <v>7647.9017670440344</v>
      </c>
      <c r="E42">
        <v>11106.792284942332</v>
      </c>
      <c r="F42">
        <v>55426.632536571982</v>
      </c>
      <c r="G42">
        <v>4269251.302334589</v>
      </c>
      <c r="H42">
        <v>81259.227808301235</v>
      </c>
      <c r="I42">
        <v>582657.49447260657</v>
      </c>
      <c r="J42">
        <v>52364.97654165468</v>
      </c>
      <c r="K42">
        <v>1.0667050962182414E-8</v>
      </c>
      <c r="L42">
        <v>6221.9569696511326</v>
      </c>
      <c r="M42">
        <v>34562.188805102422</v>
      </c>
      <c r="N42">
        <v>783.64739906718137</v>
      </c>
      <c r="O42">
        <v>1354.0633718882555</v>
      </c>
      <c r="P42">
        <v>40860.954288802321</v>
      </c>
      <c r="Q42" s="1" t="s">
        <v>427</v>
      </c>
      <c r="R42" s="1">
        <f>agent_costs_16_repr_days[[#This Row],[SMR]]+agent_costs_16_repr_days[[#This Row],[SMRCCS]]</f>
        <v>6221.9569696618</v>
      </c>
      <c r="S42" s="1">
        <f>agent_costs_16_repr_days[[#This Row],[Alkaline_base]]+agent_costs_16_repr_days[[#This Row],[Alkaline_peak]]</f>
        <v>35345.836204169602</v>
      </c>
      <c r="T42" s="1">
        <f>agent_costs_16_repr_days[[#This Row],[SMR+CCS]]+agent_costs_16_repr_days[[#This Row],[PtH]]+agent_costs_16_repr_days[[#This Row],[Import]]</f>
        <v>82428.747462633721</v>
      </c>
      <c r="U42" s="1">
        <f>agent_costs_16_repr_days[[#This Row],[OCGT]]+agent_costs_16_repr_days[[#This Row],[SPP_coal]]+agent_costs_16_repr_days[[#This Row],[CCGT_new]]</f>
        <v>115439.51084527071</v>
      </c>
      <c r="V42" s="1">
        <f>agent_costs_16_repr_days[[#This Row],[WindOnshore]]+agent_costs_16_repr_days[[#This Row],[WindOffshore]]+agent_costs_16_repr_days[[#This Row],[Solar]]</f>
        <v>4863015.5890921373</v>
      </c>
      <c r="W42" s="1">
        <f>agent_costs_16_repr_days[[#This Row],[RES]]+agent_costs_16_repr_days[[#This Row],[FF]]+agent_costs_16_repr_days[[#This Row],[Nuclear]]</f>
        <v>5059714.3277457096</v>
      </c>
      <c r="X42" s="1">
        <f>agent_costs_16_repr_days[[#This Row],[PS]]-W$2</f>
        <v>-12844.236512953416</v>
      </c>
      <c r="Y42" s="1">
        <f>agent_costs_16_repr_days[[#This Row],[Import]]-P$2</f>
        <v>31526.514804653008</v>
      </c>
      <c r="Z42" s="1">
        <f>agent_costs_16_repr_days[[#This Row],[SMR+CCS]]-R$2</f>
        <v>-1002.0430303713465</v>
      </c>
      <c r="AA42" s="1">
        <f>agent_costs_16_repr_days[[#This Row],[PtH]]-S$2</f>
        <v>-44560.635427210385</v>
      </c>
      <c r="AB42" s="1">
        <f>agent_costs_16_repr_days[[#This Row],[H2_sector]]-T$2</f>
        <v>-14036.163652928721</v>
      </c>
      <c r="AC42" s="1">
        <f>agent_costs_16_repr_days[[#This Row],[FF]]-U$2</f>
        <v>-1497.6685700488015</v>
      </c>
      <c r="AD42" s="1">
        <f>agent_costs_16_repr_days[[#This Row],[RES]]-V$2</f>
        <v>-11954.304525362328</v>
      </c>
      <c r="AE42" s="1">
        <f>agent_costs_16_repr_days[[#This Row],[Nuclear]]-H$2</f>
        <v>607.73658245739352</v>
      </c>
      <c r="AF42" s="1">
        <f>agent_costs_16_repr_days[[#This Row],[Ind]]-O$2</f>
        <v>-442858.35758144979</v>
      </c>
    </row>
    <row r="43" spans="1:32" hidden="1" x14ac:dyDescent="0.25">
      <c r="A43">
        <v>1</v>
      </c>
      <c r="B43" s="1" t="s">
        <v>428</v>
      </c>
      <c r="C43">
        <v>103</v>
      </c>
      <c r="D43">
        <v>7464.041793244096</v>
      </c>
      <c r="E43">
        <v>11106.792186298979</v>
      </c>
      <c r="F43">
        <v>55444.473930203436</v>
      </c>
      <c r="G43">
        <v>4270039.1661663223</v>
      </c>
      <c r="H43">
        <v>81254.15390184625</v>
      </c>
      <c r="I43">
        <v>582636.04885968321</v>
      </c>
      <c r="J43">
        <v>52410.656891081824</v>
      </c>
      <c r="K43">
        <v>1.0110838894750069E-7</v>
      </c>
      <c r="L43">
        <v>6202.6795626171661</v>
      </c>
      <c r="M43">
        <v>34407.836525457395</v>
      </c>
      <c r="N43">
        <v>782.31413550648472</v>
      </c>
      <c r="O43">
        <v>1340.4898688041458</v>
      </c>
      <c r="P43">
        <v>40914.943786149888</v>
      </c>
      <c r="Q43" s="1" t="s">
        <v>429</v>
      </c>
      <c r="R43" s="1">
        <f>agent_costs_16_repr_days[[#This Row],[SMR]]+agent_costs_16_repr_days[[#This Row],[SMRCCS]]</f>
        <v>6202.6795627182746</v>
      </c>
      <c r="S43" s="1">
        <f>agent_costs_16_repr_days[[#This Row],[Alkaline_base]]+agent_costs_16_repr_days[[#This Row],[Alkaline_peak]]</f>
        <v>35190.150660963882</v>
      </c>
      <c r="T43" s="1">
        <f>agent_costs_16_repr_days[[#This Row],[SMR+CCS]]+agent_costs_16_repr_days[[#This Row],[PtH]]+agent_costs_16_repr_days[[#This Row],[Import]]</f>
        <v>82307.774009832036</v>
      </c>
      <c r="U43" s="1">
        <f>agent_costs_16_repr_days[[#This Row],[OCGT]]+agent_costs_16_repr_days[[#This Row],[SPP_coal]]+agent_costs_16_repr_days[[#This Row],[CCGT_new]]</f>
        <v>115319.17261452935</v>
      </c>
      <c r="V43" s="1">
        <f>agent_costs_16_repr_days[[#This Row],[WindOnshore]]+agent_costs_16_repr_days[[#This Row],[WindOffshore]]+agent_costs_16_repr_days[[#This Row],[Solar]]</f>
        <v>4863782.0072123045</v>
      </c>
      <c r="W43" s="1">
        <f>agent_costs_16_repr_days[[#This Row],[RES]]+agent_costs_16_repr_days[[#This Row],[FF]]+agent_costs_16_repr_days[[#This Row],[Nuclear]]</f>
        <v>5060355.3337286804</v>
      </c>
      <c r="X43" s="1">
        <f>agent_costs_16_repr_days[[#This Row],[PS]]-W$2</f>
        <v>-12203.230529982597</v>
      </c>
      <c r="Y43" s="1">
        <f>agent_costs_16_repr_days[[#This Row],[Import]]-P$2</f>
        <v>31580.504302000576</v>
      </c>
      <c r="Z43" s="1">
        <f>agent_costs_16_repr_days[[#This Row],[SMR+CCS]]-R$2</f>
        <v>-1021.3204373148719</v>
      </c>
      <c r="AA43" s="1">
        <f>agent_costs_16_repr_days[[#This Row],[PtH]]-S$2</f>
        <v>-44716.320970416105</v>
      </c>
      <c r="AB43" s="1">
        <f>agent_costs_16_repr_days[[#This Row],[H2_sector]]-T$2</f>
        <v>-14157.137105730406</v>
      </c>
      <c r="AC43" s="1">
        <f>agent_costs_16_repr_days[[#This Row],[FF]]-U$2</f>
        <v>-1618.0068007901573</v>
      </c>
      <c r="AD43" s="1">
        <f>agent_costs_16_repr_days[[#This Row],[RES]]-V$2</f>
        <v>-11187.88640519511</v>
      </c>
      <c r="AE43" s="1">
        <f>agent_costs_16_repr_days[[#This Row],[Nuclear]]-H$2</f>
        <v>602.66267600240826</v>
      </c>
      <c r="AF43" s="1">
        <f>agent_costs_16_repr_days[[#This Row],[Ind]]-O$2</f>
        <v>-442871.93108453386</v>
      </c>
    </row>
    <row r="44" spans="1:32" hidden="1" x14ac:dyDescent="0.25">
      <c r="A44">
        <v>1</v>
      </c>
      <c r="B44" s="1" t="s">
        <v>340</v>
      </c>
      <c r="C44">
        <v>752</v>
      </c>
      <c r="D44">
        <v>12575.690209321649</v>
      </c>
      <c r="E44">
        <v>11106.792044448472</v>
      </c>
      <c r="F44">
        <v>55238.53590296457</v>
      </c>
      <c r="G44">
        <v>4334435.5131170964</v>
      </c>
      <c r="H44">
        <v>81276.683485852045</v>
      </c>
      <c r="I44">
        <v>596607.75600512186</v>
      </c>
      <c r="J44">
        <v>50885.741923499059</v>
      </c>
      <c r="K44">
        <v>6.9379361407803656E-7</v>
      </c>
      <c r="L44">
        <v>6834.3873989012109</v>
      </c>
      <c r="M44">
        <v>35142.578947293739</v>
      </c>
      <c r="N44">
        <v>744.82464075028122</v>
      </c>
      <c r="O44">
        <v>1339.3891543796296</v>
      </c>
      <c r="P44">
        <v>39831.762664464863</v>
      </c>
      <c r="Q44" s="1" t="s">
        <v>430</v>
      </c>
      <c r="R44" s="1">
        <f>agent_costs_16_repr_days[[#This Row],[SMR]]+agent_costs_16_repr_days[[#This Row],[SMRCCS]]</f>
        <v>6834.3873995950044</v>
      </c>
      <c r="S44" s="1">
        <f>agent_costs_16_repr_days[[#This Row],[Alkaline_base]]+agent_costs_16_repr_days[[#This Row],[Alkaline_peak]]</f>
        <v>35887.403588044021</v>
      </c>
      <c r="T44" s="1">
        <f>agent_costs_16_repr_days[[#This Row],[SMR+CCS]]+agent_costs_16_repr_days[[#This Row],[PtH]]+agent_costs_16_repr_days[[#This Row],[Import]]</f>
        <v>82553.553652103888</v>
      </c>
      <c r="U44" s="1">
        <f>agent_costs_16_repr_days[[#This Row],[OCGT]]+agent_costs_16_repr_days[[#This Row],[SPP_coal]]+agent_costs_16_repr_days[[#This Row],[CCGT_new]]</f>
        <v>118699.96803578528</v>
      </c>
      <c r="V44" s="1">
        <f>agent_costs_16_repr_days[[#This Row],[WindOnshore]]+agent_costs_16_repr_days[[#This Row],[WindOffshore]]+agent_costs_16_repr_days[[#This Row],[Solar]]</f>
        <v>4942150.0611666664</v>
      </c>
      <c r="W44" s="1">
        <f>agent_costs_16_repr_days[[#This Row],[RES]]+agent_costs_16_repr_days[[#This Row],[FF]]+agent_costs_16_repr_days[[#This Row],[Nuclear]]</f>
        <v>5142126.7126883036</v>
      </c>
      <c r="X44" s="1">
        <f>agent_costs_16_repr_days[[#This Row],[PS]]-W$2</f>
        <v>69568.148429640569</v>
      </c>
      <c r="Y44" s="1">
        <f>agent_costs_16_repr_days[[#This Row],[Import]]-P$2</f>
        <v>30497.32318031555</v>
      </c>
      <c r="Z44" s="1">
        <f>agent_costs_16_repr_days[[#This Row],[SMR+CCS]]-R$2</f>
        <v>-389.61260043814218</v>
      </c>
      <c r="AA44" s="1">
        <f>agent_costs_16_repr_days[[#This Row],[PtH]]-S$2</f>
        <v>-44019.068043335967</v>
      </c>
      <c r="AB44" s="1">
        <f>agent_costs_16_repr_days[[#This Row],[H2_sector]]-T$2</f>
        <v>-13911.357463458553</v>
      </c>
      <c r="AC44" s="1">
        <f>agent_costs_16_repr_days[[#This Row],[FF]]-U$2</f>
        <v>1762.7886204657698</v>
      </c>
      <c r="AD44" s="1">
        <f>agent_costs_16_repr_days[[#This Row],[RES]]-V$2</f>
        <v>67180.167549166828</v>
      </c>
      <c r="AE44" s="1">
        <f>agent_costs_16_repr_days[[#This Row],[Nuclear]]-H$2</f>
        <v>625.19226000820345</v>
      </c>
      <c r="AF44" s="1">
        <f>agent_costs_16_repr_days[[#This Row],[Ind]]-O$2</f>
        <v>-442873.03179895843</v>
      </c>
    </row>
    <row r="45" spans="1:32" hidden="1" x14ac:dyDescent="0.25">
      <c r="A45">
        <v>1</v>
      </c>
      <c r="B45" s="1" t="s">
        <v>341</v>
      </c>
      <c r="C45">
        <v>1059</v>
      </c>
      <c r="D45">
        <v>9192.5272368304722</v>
      </c>
      <c r="E45">
        <v>11106.792851813498</v>
      </c>
      <c r="F45">
        <v>54933.213661518828</v>
      </c>
      <c r="G45">
        <v>4248269.4692008877</v>
      </c>
      <c r="H45">
        <v>81574.308322512545</v>
      </c>
      <c r="I45">
        <v>607442.82240144233</v>
      </c>
      <c r="J45">
        <v>52559.289227411849</v>
      </c>
      <c r="K45">
        <v>7.3162939057968945E-6</v>
      </c>
      <c r="L45">
        <v>3612.0000000196765</v>
      </c>
      <c r="M45">
        <v>40613.691088987638</v>
      </c>
      <c r="N45">
        <v>1.456112859491907E-9</v>
      </c>
      <c r="O45">
        <v>3.5603796069134618E-8</v>
      </c>
      <c r="P45">
        <v>25885.828277092769</v>
      </c>
      <c r="Q45" s="1" t="s">
        <v>431</v>
      </c>
      <c r="R45" s="1">
        <f>agent_costs_16_repr_days[[#This Row],[SMR]]+agent_costs_16_repr_days[[#This Row],[SMRCCS]]</f>
        <v>3612.0000073359702</v>
      </c>
      <c r="S45" s="1">
        <f>agent_costs_16_repr_days[[#This Row],[Alkaline_base]]+agent_costs_16_repr_days[[#This Row],[Alkaline_peak]]</f>
        <v>40613.691088989093</v>
      </c>
      <c r="T45" s="1">
        <f>agent_costs_16_repr_days[[#This Row],[SMR+CCS]]+agent_costs_16_repr_days[[#This Row],[PtH]]+agent_costs_16_repr_days[[#This Row],[Import]]</f>
        <v>70111.519373417832</v>
      </c>
      <c r="U45" s="1">
        <f>agent_costs_16_repr_days[[#This Row],[OCGT]]+agent_costs_16_repr_days[[#This Row],[SPP_coal]]+agent_costs_16_repr_days[[#This Row],[CCGT_new]]</f>
        <v>116685.03012576114</v>
      </c>
      <c r="V45" s="1">
        <f>agent_costs_16_repr_days[[#This Row],[WindOnshore]]+agent_costs_16_repr_days[[#This Row],[WindOffshore]]+agent_costs_16_repr_days[[#This Row],[Solar]]</f>
        <v>4866819.0844541434</v>
      </c>
      <c r="W45" s="1">
        <f>agent_costs_16_repr_days[[#This Row],[RES]]+agent_costs_16_repr_days[[#This Row],[FF]]+agent_costs_16_repr_days[[#This Row],[Nuclear]]</f>
        <v>5065078.4229024174</v>
      </c>
      <c r="X45" s="1">
        <f>agent_costs_16_repr_days[[#This Row],[PS]]-W$2</f>
        <v>-7480.1413562456146</v>
      </c>
      <c r="Y45" s="1">
        <f>agent_costs_16_repr_days[[#This Row],[Import]]-P$2</f>
        <v>16551.388792943457</v>
      </c>
      <c r="Z45" s="1">
        <f>agent_costs_16_repr_days[[#This Row],[SMR+CCS]]-R$2</f>
        <v>-3611.9999926971764</v>
      </c>
      <c r="AA45" s="1">
        <f>agent_costs_16_repr_days[[#This Row],[PtH]]-S$2</f>
        <v>-39292.780542390894</v>
      </c>
      <c r="AB45" s="1">
        <f>agent_costs_16_repr_days[[#This Row],[H2_sector]]-T$2</f>
        <v>-26353.391742144609</v>
      </c>
      <c r="AC45" s="1">
        <f>agent_costs_16_repr_days[[#This Row],[FF]]-U$2</f>
        <v>-252.14928955836513</v>
      </c>
      <c r="AD45" s="1">
        <f>agent_costs_16_repr_days[[#This Row],[RES]]-V$2</f>
        <v>-8150.8091633561999</v>
      </c>
      <c r="AE45" s="1">
        <f>agent_costs_16_repr_days[[#This Row],[Nuclear]]-H$2</f>
        <v>922.81709666870302</v>
      </c>
      <c r="AF45" s="1">
        <f>agent_costs_16_repr_days[[#This Row],[Ind]]-O$2</f>
        <v>-444212.42095330241</v>
      </c>
    </row>
    <row r="46" spans="1:32" hidden="1" x14ac:dyDescent="0.25">
      <c r="A46">
        <v>1</v>
      </c>
      <c r="B46" s="1" t="s">
        <v>339</v>
      </c>
      <c r="C46">
        <v>1087</v>
      </c>
      <c r="D46">
        <v>1887.7491825861637</v>
      </c>
      <c r="E46">
        <v>11106.792027057571</v>
      </c>
      <c r="F46">
        <v>55723.191585573411</v>
      </c>
      <c r="G46">
        <v>4137769.4370766645</v>
      </c>
      <c r="H46">
        <v>81167.975858884791</v>
      </c>
      <c r="I46">
        <v>564294.74195055896</v>
      </c>
      <c r="J46">
        <v>54521.39706658807</v>
      </c>
      <c r="K46">
        <v>5.7598198403840304E-7</v>
      </c>
      <c r="L46">
        <v>5016.1726042262026</v>
      </c>
      <c r="M46">
        <v>33624.465241049773</v>
      </c>
      <c r="N46">
        <v>902.74755992533039</v>
      </c>
      <c r="O46">
        <v>1031.3738476108192</v>
      </c>
      <c r="P46">
        <v>42625.876142308007</v>
      </c>
      <c r="Q46" s="1" t="s">
        <v>432</v>
      </c>
      <c r="R46" s="1">
        <f>agent_costs_16_repr_days[[#This Row],[SMR]]+agent_costs_16_repr_days[[#This Row],[SMRCCS]]</f>
        <v>5016.1726048021847</v>
      </c>
      <c r="S46" s="1">
        <f>agent_costs_16_repr_days[[#This Row],[Alkaline_base]]+agent_costs_16_repr_days[[#This Row],[Alkaline_peak]]</f>
        <v>34527.212800975103</v>
      </c>
      <c r="T46" s="1">
        <f>agent_costs_16_repr_days[[#This Row],[SMR+CCS]]+agent_costs_16_repr_days[[#This Row],[PtH]]+agent_costs_16_repr_days[[#This Row],[Import]]</f>
        <v>82169.261548085284</v>
      </c>
      <c r="U46" s="1">
        <f>agent_costs_16_repr_days[[#This Row],[OCGT]]+agent_costs_16_repr_days[[#This Row],[SPP_coal]]+agent_costs_16_repr_days[[#This Row],[CCGT_new]]</f>
        <v>112132.33783474764</v>
      </c>
      <c r="V46" s="1">
        <f>agent_costs_16_repr_days[[#This Row],[WindOnshore]]+agent_costs_16_repr_days[[#This Row],[WindOffshore]]+agent_costs_16_repr_days[[#This Row],[Solar]]</f>
        <v>4713170.9710542811</v>
      </c>
      <c r="W46" s="1">
        <f>agent_costs_16_repr_days[[#This Row],[RES]]+agent_costs_16_repr_days[[#This Row],[FF]]+agent_costs_16_repr_days[[#This Row],[Nuclear]]</f>
        <v>4906471.2847479135</v>
      </c>
      <c r="X46" s="1">
        <f>agent_costs_16_repr_days[[#This Row],[PS]]-W$2</f>
        <v>-166087.2795107495</v>
      </c>
      <c r="Y46" s="1">
        <f>agent_costs_16_repr_days[[#This Row],[Import]]-P$2</f>
        <v>33291.436658158695</v>
      </c>
      <c r="Z46" s="1">
        <f>agent_costs_16_repr_days[[#This Row],[SMR+CCS]]-R$2</f>
        <v>-2207.8273952309619</v>
      </c>
      <c r="AA46" s="1">
        <f>agent_costs_16_repr_days[[#This Row],[PtH]]-S$2</f>
        <v>-45379.258830404884</v>
      </c>
      <c r="AB46" s="1">
        <f>agent_costs_16_repr_days[[#This Row],[H2_sector]]-T$2</f>
        <v>-14295.649567477158</v>
      </c>
      <c r="AC46" s="1">
        <f>agent_costs_16_repr_days[[#This Row],[FF]]-U$2</f>
        <v>-4804.8415805718687</v>
      </c>
      <c r="AD46" s="1">
        <f>agent_costs_16_repr_days[[#This Row],[RES]]-V$2</f>
        <v>-161798.92256321851</v>
      </c>
      <c r="AE46" s="1">
        <f>agent_costs_16_repr_days[[#This Row],[Nuclear]]-H$2</f>
        <v>516.48463304094912</v>
      </c>
      <c r="AF46" s="1">
        <f>agent_costs_16_repr_days[[#This Row],[Ind]]-O$2</f>
        <v>-443181.04710572719</v>
      </c>
    </row>
    <row r="47" spans="1:32" hidden="1" x14ac:dyDescent="0.25">
      <c r="A47">
        <v>1</v>
      </c>
      <c r="B47" s="1" t="s">
        <v>376</v>
      </c>
      <c r="C47">
        <v>1145</v>
      </c>
      <c r="D47">
        <v>9952.6723154824194</v>
      </c>
      <c r="E47">
        <v>11106.792334432086</v>
      </c>
      <c r="F47">
        <v>54853.720936021338</v>
      </c>
      <c r="G47">
        <v>4424744.737012879</v>
      </c>
      <c r="H47">
        <v>81277.44783390942</v>
      </c>
      <c r="I47">
        <v>607951.66486845736</v>
      </c>
      <c r="J47">
        <v>52674.348474886632</v>
      </c>
      <c r="K47">
        <v>1.7809855850332214E-6</v>
      </c>
      <c r="L47">
        <v>7224.0000000245564</v>
      </c>
      <c r="M47">
        <v>35113.819983060392</v>
      </c>
      <c r="N47">
        <v>733.04829562320822</v>
      </c>
      <c r="O47">
        <v>1286.783930182937</v>
      </c>
      <c r="P47">
        <v>39340.2875854288</v>
      </c>
      <c r="Q47" s="1" t="s">
        <v>433</v>
      </c>
      <c r="R47" s="1">
        <f>agent_costs_16_repr_days[[#This Row],[SMR]]+agent_costs_16_repr_days[[#This Row],[SMRCCS]]</f>
        <v>7224.0000018055416</v>
      </c>
      <c r="S47" s="1">
        <f>agent_costs_16_repr_days[[#This Row],[Alkaline_base]]+agent_costs_16_repr_days[[#This Row],[Alkaline_peak]]</f>
        <v>35846.8682786836</v>
      </c>
      <c r="T47" s="1">
        <f>agent_costs_16_repr_days[[#This Row],[SMR+CCS]]+agent_costs_16_repr_days[[#This Row],[PtH]]+agent_costs_16_repr_days[[#This Row],[Import]]</f>
        <v>82411.155865917943</v>
      </c>
      <c r="U47" s="1">
        <f>agent_costs_16_repr_days[[#This Row],[OCGT]]+agent_costs_16_repr_days[[#This Row],[SPP_coal]]+agent_costs_16_repr_days[[#This Row],[CCGT_new]]</f>
        <v>117480.74172639039</v>
      </c>
      <c r="V47" s="1">
        <f>agent_costs_16_repr_days[[#This Row],[WindOnshore]]+agent_costs_16_repr_days[[#This Row],[WindOffshore]]+agent_costs_16_repr_days[[#This Row],[Solar]]</f>
        <v>5043803.194215768</v>
      </c>
      <c r="W47" s="1">
        <f>agent_costs_16_repr_days[[#This Row],[RES]]+agent_costs_16_repr_days[[#This Row],[FF]]+agent_costs_16_repr_days[[#This Row],[Nuclear]]</f>
        <v>5242561.3837760678</v>
      </c>
      <c r="X47" s="1">
        <f>agent_costs_16_repr_days[[#This Row],[PS]]-W$2</f>
        <v>170002.81951740477</v>
      </c>
      <c r="Y47" s="1">
        <f>agent_costs_16_repr_days[[#This Row],[Import]]-P$2</f>
        <v>30005.848101279487</v>
      </c>
      <c r="Z47" s="1">
        <f>agent_costs_16_repr_days[[#This Row],[SMR+CCS]]-R$2</f>
        <v>1.7723950804793276E-6</v>
      </c>
      <c r="AA47" s="1">
        <f>agent_costs_16_repr_days[[#This Row],[PtH]]-S$2</f>
        <v>-44059.603352696387</v>
      </c>
      <c r="AB47" s="1">
        <f>agent_costs_16_repr_days[[#This Row],[H2_sector]]-T$2</f>
        <v>-14053.755249644499</v>
      </c>
      <c r="AC47" s="1">
        <f>agent_costs_16_repr_days[[#This Row],[FF]]-U$2</f>
        <v>543.56231107088388</v>
      </c>
      <c r="AD47" s="1">
        <f>agent_costs_16_repr_days[[#This Row],[RES]]-V$2</f>
        <v>168833.3005982684</v>
      </c>
      <c r="AE47" s="1">
        <f>agent_costs_16_repr_days[[#This Row],[Nuclear]]-H$2</f>
        <v>625.95660806557862</v>
      </c>
      <c r="AF47" s="1">
        <f>agent_costs_16_repr_days[[#This Row],[Ind]]-O$2</f>
        <v>-442925.63702315511</v>
      </c>
    </row>
    <row r="48" spans="1:32" hidden="1" x14ac:dyDescent="0.25">
      <c r="A48">
        <v>1</v>
      </c>
      <c r="B48" s="1" t="s">
        <v>343</v>
      </c>
      <c r="C48">
        <v>1229</v>
      </c>
      <c r="D48">
        <v>7612.0131702924828</v>
      </c>
      <c r="E48">
        <v>11106.792492558909</v>
      </c>
      <c r="F48">
        <v>55996.800708634633</v>
      </c>
      <c r="G48">
        <v>4252470.0553510757</v>
      </c>
      <c r="H48">
        <v>81159.797916597687</v>
      </c>
      <c r="I48">
        <v>553939.01479101414</v>
      </c>
      <c r="J48">
        <v>53501.969460685374</v>
      </c>
      <c r="K48">
        <v>2.3984005152564392E-4</v>
      </c>
      <c r="L48">
        <v>2719.4146876340405</v>
      </c>
      <c r="M48">
        <v>27272.106094229788</v>
      </c>
      <c r="N48">
        <v>1384.3737742147584</v>
      </c>
      <c r="O48">
        <v>1088.7166265148753</v>
      </c>
      <c r="P48">
        <v>40755.713507712979</v>
      </c>
      <c r="Q48" s="1" t="s">
        <v>434</v>
      </c>
      <c r="R48" s="1">
        <f>agent_costs_16_repr_days[[#This Row],[SMR]]+agent_costs_16_repr_days[[#This Row],[SMRCCS]]</f>
        <v>2719.4149274740921</v>
      </c>
      <c r="S48" s="1">
        <f>agent_costs_16_repr_days[[#This Row],[Alkaline_base]]+agent_costs_16_repr_days[[#This Row],[Alkaline_peak]]</f>
        <v>28656.479868444545</v>
      </c>
      <c r="T48" s="1">
        <f>agent_costs_16_repr_days[[#This Row],[SMR+CCS]]+agent_costs_16_repr_days[[#This Row],[PtH]]+agent_costs_16_repr_days[[#This Row],[Import]]</f>
        <v>72131.608303631612</v>
      </c>
      <c r="U48" s="1">
        <f>agent_costs_16_repr_days[[#This Row],[OCGT]]+agent_costs_16_repr_days[[#This Row],[SPP_coal]]+agent_costs_16_repr_days[[#This Row],[CCGT_new]]</f>
        <v>117110.78333961249</v>
      </c>
      <c r="V48" s="1">
        <f>agent_costs_16_repr_days[[#This Row],[WindOnshore]]+agent_costs_16_repr_days[[#This Row],[WindOffshore]]+agent_costs_16_repr_days[[#This Row],[Solar]]</f>
        <v>4817515.8626346495</v>
      </c>
      <c r="W48" s="1">
        <f>agent_costs_16_repr_days[[#This Row],[RES]]+agent_costs_16_repr_days[[#This Row],[FF]]+agent_costs_16_repr_days[[#This Row],[Nuclear]]</f>
        <v>5015786.4438908594</v>
      </c>
      <c r="X48" s="1">
        <f>agent_costs_16_repr_days[[#This Row],[PS]]-W$2</f>
        <v>-56772.120367803611</v>
      </c>
      <c r="Y48" s="1">
        <f>agent_costs_16_repr_days[[#This Row],[Import]]-P$2</f>
        <v>31421.274023563667</v>
      </c>
      <c r="Z48" s="1">
        <f>agent_costs_16_repr_days[[#This Row],[SMR+CCS]]-R$2</f>
        <v>-4504.5850725590544</v>
      </c>
      <c r="AA48" s="1">
        <f>agent_costs_16_repr_days[[#This Row],[PtH]]-S$2</f>
        <v>-51249.991762935446</v>
      </c>
      <c r="AB48" s="1">
        <f>agent_costs_16_repr_days[[#This Row],[H2_sector]]-T$2</f>
        <v>-24333.302811930829</v>
      </c>
      <c r="AC48" s="1">
        <f>agent_costs_16_repr_days[[#This Row],[FF]]-U$2</f>
        <v>173.60392429298372</v>
      </c>
      <c r="AD48" s="1">
        <f>agent_costs_16_repr_days[[#This Row],[RES]]-V$2</f>
        <v>-57454.030982850119</v>
      </c>
      <c r="AE48" s="1">
        <f>agent_costs_16_repr_days[[#This Row],[Nuclear]]-H$2</f>
        <v>508.30669075384503</v>
      </c>
      <c r="AF48" s="1">
        <f>agent_costs_16_repr_days[[#This Row],[Ind]]-O$2</f>
        <v>-443123.70432682318</v>
      </c>
    </row>
    <row r="49" spans="1:32" hidden="1" x14ac:dyDescent="0.25">
      <c r="A49">
        <v>1</v>
      </c>
      <c r="B49" s="1" t="s">
        <v>342</v>
      </c>
      <c r="C49">
        <v>1236</v>
      </c>
      <c r="D49">
        <v>6132.0292291258656</v>
      </c>
      <c r="E49">
        <v>11106.796006051203</v>
      </c>
      <c r="F49">
        <v>54539.156869680912</v>
      </c>
      <c r="G49">
        <v>4331769.3436988294</v>
      </c>
      <c r="H49">
        <v>80871.835426631325</v>
      </c>
      <c r="I49">
        <v>622713.50879280712</v>
      </c>
      <c r="J49">
        <v>52486.381388868162</v>
      </c>
      <c r="K49">
        <v>3.7755368040123314E-5</v>
      </c>
      <c r="L49">
        <v>20311.843871283199</v>
      </c>
      <c r="M49">
        <v>39930.45206658385</v>
      </c>
      <c r="N49">
        <v>263.73674863002145</v>
      </c>
      <c r="O49">
        <v>2069.535558285294</v>
      </c>
      <c r="P49">
        <v>40865.454677509086</v>
      </c>
      <c r="Q49" s="1" t="s">
        <v>435</v>
      </c>
      <c r="R49" s="1">
        <f>agent_costs_16_repr_days[[#This Row],[SMR]]+agent_costs_16_repr_days[[#This Row],[SMRCCS]]</f>
        <v>20311.843909038569</v>
      </c>
      <c r="S49" s="1">
        <f>agent_costs_16_repr_days[[#This Row],[Alkaline_base]]+agent_costs_16_repr_days[[#This Row],[Alkaline_peak]]</f>
        <v>40194.188815213871</v>
      </c>
      <c r="T49" s="1">
        <f>agent_costs_16_repr_days[[#This Row],[SMR+CCS]]+agent_costs_16_repr_days[[#This Row],[PtH]]+agent_costs_16_repr_days[[#This Row],[Import]]</f>
        <v>101371.48740176152</v>
      </c>
      <c r="U49" s="1">
        <f>agent_costs_16_repr_days[[#This Row],[OCGT]]+agent_costs_16_repr_days[[#This Row],[SPP_coal]]+agent_costs_16_repr_days[[#This Row],[CCGT_new]]</f>
        <v>113157.56748767494</v>
      </c>
      <c r="V49" s="1">
        <f>agent_costs_16_repr_days[[#This Row],[WindOnshore]]+agent_costs_16_repr_days[[#This Row],[WindOffshore]]+agent_costs_16_repr_days[[#This Row],[Solar]]</f>
        <v>4965589.6484976877</v>
      </c>
      <c r="W49" s="1">
        <f>agent_costs_16_repr_days[[#This Row],[RES]]+agent_costs_16_repr_days[[#This Row],[FF]]+agent_costs_16_repr_days[[#This Row],[Nuclear]]</f>
        <v>5159619.0514119938</v>
      </c>
      <c r="X49" s="1">
        <f>agent_costs_16_repr_days[[#This Row],[PS]]-W$2</f>
        <v>87060.487153330818</v>
      </c>
      <c r="Y49" s="1">
        <f>agent_costs_16_repr_days[[#This Row],[Import]]-P$2</f>
        <v>31531.015193359774</v>
      </c>
      <c r="Z49" s="1">
        <f>agent_costs_16_repr_days[[#This Row],[SMR+CCS]]-R$2</f>
        <v>13087.843909005423</v>
      </c>
      <c r="AA49" s="1">
        <f>agent_costs_16_repr_days[[#This Row],[PtH]]-S$2</f>
        <v>-39712.282816166116</v>
      </c>
      <c r="AB49" s="1">
        <f>agent_costs_16_repr_days[[#This Row],[H2_sector]]-T$2</f>
        <v>4906.5762861990806</v>
      </c>
      <c r="AC49" s="1">
        <f>agent_costs_16_repr_days[[#This Row],[FF]]-U$2</f>
        <v>-3779.6119276445679</v>
      </c>
      <c r="AD49" s="1">
        <f>agent_costs_16_repr_days[[#This Row],[RES]]-V$2</f>
        <v>90619.754880188033</v>
      </c>
      <c r="AE49" s="1">
        <f>agent_costs_16_repr_days[[#This Row],[Nuclear]]-H$2</f>
        <v>220.34420078748371</v>
      </c>
      <c r="AF49" s="1">
        <f>agent_costs_16_repr_days[[#This Row],[Ind]]-O$2</f>
        <v>-442142.88539505273</v>
      </c>
    </row>
    <row r="50" spans="1:32" hidden="1" x14ac:dyDescent="0.25">
      <c r="A50">
        <v>1</v>
      </c>
      <c r="B50" s="1" t="s">
        <v>382</v>
      </c>
      <c r="C50">
        <v>1413</v>
      </c>
      <c r="D50">
        <v>4.2115043764011491E-5</v>
      </c>
      <c r="E50">
        <v>11106.792289423884</v>
      </c>
      <c r="F50">
        <v>57297.338441694119</v>
      </c>
      <c r="G50">
        <v>3665804.5226990259</v>
      </c>
      <c r="H50">
        <v>82409.857093668514</v>
      </c>
      <c r="I50">
        <v>577777.29667686881</v>
      </c>
      <c r="J50">
        <v>49348.504584004768</v>
      </c>
      <c r="K50">
        <v>1.0128496948297208E-6</v>
      </c>
      <c r="L50">
        <v>6393.4581854335393</v>
      </c>
      <c r="M50">
        <v>35708.210271080367</v>
      </c>
      <c r="N50">
        <v>1142.6086445996523</v>
      </c>
      <c r="O50">
        <v>2085.0758964775905</v>
      </c>
      <c r="P50">
        <v>36589.783542086887</v>
      </c>
      <c r="Q50" s="1" t="s">
        <v>436</v>
      </c>
      <c r="R50" s="1">
        <f>agent_costs_16_repr_days[[#This Row],[SMR]]+agent_costs_16_repr_days[[#This Row],[SMRCCS]]</f>
        <v>6393.4581864463889</v>
      </c>
      <c r="S50" s="1">
        <f>agent_costs_16_repr_days[[#This Row],[Alkaline_base]]+agent_costs_16_repr_days[[#This Row],[Alkaline_peak]]</f>
        <v>36850.818915680022</v>
      </c>
      <c r="T50" s="1">
        <f>agent_costs_16_repr_days[[#This Row],[SMR+CCS]]+agent_costs_16_repr_days[[#This Row],[PtH]]+agent_costs_16_repr_days[[#This Row],[Import]]</f>
        <v>79834.060644213299</v>
      </c>
      <c r="U50" s="1">
        <f>agent_costs_16_repr_days[[#This Row],[OCGT]]+agent_costs_16_repr_days[[#This Row],[SPP_coal]]+agent_costs_16_repr_days[[#This Row],[CCGT_new]]</f>
        <v>106645.84306781393</v>
      </c>
      <c r="V50" s="1">
        <f>agent_costs_16_repr_days[[#This Row],[WindOnshore]]+agent_costs_16_repr_days[[#This Row],[WindOffshore]]+agent_costs_16_repr_days[[#This Row],[Solar]]</f>
        <v>4254688.6116653187</v>
      </c>
      <c r="W50" s="1">
        <f>agent_costs_16_repr_days[[#This Row],[RES]]+agent_costs_16_repr_days[[#This Row],[FF]]+agent_costs_16_repr_days[[#This Row],[Nuclear]]</f>
        <v>4443744.3118268009</v>
      </c>
      <c r="X50" s="1">
        <f>agent_costs_16_repr_days[[#This Row],[PS]]-W$2</f>
        <v>-628814.25243186206</v>
      </c>
      <c r="Y50" s="1">
        <f>agent_costs_16_repr_days[[#This Row],[Import]]-P$2</f>
        <v>27255.344057937575</v>
      </c>
      <c r="Z50" s="1">
        <f>agent_costs_16_repr_days[[#This Row],[SMR+CCS]]-R$2</f>
        <v>-830.5418135867576</v>
      </c>
      <c r="AA50" s="1">
        <f>agent_costs_16_repr_days[[#This Row],[PtH]]-S$2</f>
        <v>-43055.652715699965</v>
      </c>
      <c r="AB50" s="1">
        <f>agent_costs_16_repr_days[[#This Row],[H2_sector]]-T$2</f>
        <v>-16630.850471349142</v>
      </c>
      <c r="AC50" s="1">
        <f>agent_costs_16_repr_days[[#This Row],[FF]]-U$2</f>
        <v>-10291.336347505581</v>
      </c>
      <c r="AD50" s="1">
        <f>agent_costs_16_repr_days[[#This Row],[RES]]-V$2</f>
        <v>-620281.2819521809</v>
      </c>
      <c r="AE50" s="1">
        <f>agent_costs_16_repr_days[[#This Row],[Nuclear]]-H$2</f>
        <v>1758.365867824672</v>
      </c>
      <c r="AF50" s="1">
        <f>agent_costs_16_repr_days[[#This Row],[Ind]]-O$2</f>
        <v>-442127.34505686042</v>
      </c>
    </row>
    <row r="51" spans="1:32" hidden="1" x14ac:dyDescent="0.25">
      <c r="A51">
        <v>1</v>
      </c>
      <c r="B51" s="1" t="s">
        <v>385</v>
      </c>
      <c r="C51">
        <v>1413</v>
      </c>
      <c r="D51">
        <v>4.2115043764011491E-5</v>
      </c>
      <c r="E51">
        <v>11106.792289423884</v>
      </c>
      <c r="F51">
        <v>57297.338441694119</v>
      </c>
      <c r="G51">
        <v>3665804.5226990259</v>
      </c>
      <c r="H51">
        <v>82409.857093668514</v>
      </c>
      <c r="I51">
        <v>577777.29667686881</v>
      </c>
      <c r="J51">
        <v>49348.504584004768</v>
      </c>
      <c r="K51">
        <v>1.0128496948297208E-6</v>
      </c>
      <c r="L51">
        <v>6393.4581854335393</v>
      </c>
      <c r="M51">
        <v>35708.210271080367</v>
      </c>
      <c r="N51">
        <v>1142.6086445996523</v>
      </c>
      <c r="O51">
        <v>2085.0758964775905</v>
      </c>
      <c r="P51">
        <v>36589.783542086887</v>
      </c>
      <c r="Q51" s="1" t="s">
        <v>436</v>
      </c>
      <c r="R51" s="1">
        <f>agent_costs_16_repr_days[[#This Row],[SMR]]+agent_costs_16_repr_days[[#This Row],[SMRCCS]]</f>
        <v>6393.4581864463889</v>
      </c>
      <c r="S51" s="1">
        <f>agent_costs_16_repr_days[[#This Row],[Alkaline_base]]+agent_costs_16_repr_days[[#This Row],[Alkaline_peak]]</f>
        <v>36850.818915680022</v>
      </c>
      <c r="T51" s="1">
        <f>agent_costs_16_repr_days[[#This Row],[SMR+CCS]]+agent_costs_16_repr_days[[#This Row],[PtH]]+agent_costs_16_repr_days[[#This Row],[Import]]</f>
        <v>79834.060644213299</v>
      </c>
      <c r="U51" s="1">
        <f>agent_costs_16_repr_days[[#This Row],[OCGT]]+agent_costs_16_repr_days[[#This Row],[SPP_coal]]+agent_costs_16_repr_days[[#This Row],[CCGT_new]]</f>
        <v>106645.84306781393</v>
      </c>
      <c r="V51" s="1">
        <f>agent_costs_16_repr_days[[#This Row],[WindOnshore]]+agent_costs_16_repr_days[[#This Row],[WindOffshore]]+agent_costs_16_repr_days[[#This Row],[Solar]]</f>
        <v>4254688.6116653187</v>
      </c>
      <c r="W51" s="1">
        <f>agent_costs_16_repr_days[[#This Row],[RES]]+agent_costs_16_repr_days[[#This Row],[FF]]+agent_costs_16_repr_days[[#This Row],[Nuclear]]</f>
        <v>4443744.3118268009</v>
      </c>
      <c r="X51" s="1">
        <f>agent_costs_16_repr_days[[#This Row],[PS]]-W$2</f>
        <v>-628814.25243186206</v>
      </c>
      <c r="Y51" s="1">
        <f>agent_costs_16_repr_days[[#This Row],[Import]]-P$2</f>
        <v>27255.344057937575</v>
      </c>
      <c r="Z51" s="1">
        <f>agent_costs_16_repr_days[[#This Row],[SMR+CCS]]-R$2</f>
        <v>-830.5418135867576</v>
      </c>
      <c r="AA51" s="1">
        <f>agent_costs_16_repr_days[[#This Row],[PtH]]-S$2</f>
        <v>-43055.652715699965</v>
      </c>
      <c r="AB51" s="1">
        <f>agent_costs_16_repr_days[[#This Row],[H2_sector]]-T$2</f>
        <v>-16630.850471349142</v>
      </c>
      <c r="AC51" s="1">
        <f>agent_costs_16_repr_days[[#This Row],[FF]]-U$2</f>
        <v>-10291.336347505581</v>
      </c>
      <c r="AD51" s="1">
        <f>agent_costs_16_repr_days[[#This Row],[RES]]-V$2</f>
        <v>-620281.2819521809</v>
      </c>
      <c r="AE51" s="1">
        <f>agent_costs_16_repr_days[[#This Row],[Nuclear]]-H$2</f>
        <v>1758.365867824672</v>
      </c>
      <c r="AF51" s="1">
        <f>agent_costs_16_repr_days[[#This Row],[Ind]]-O$2</f>
        <v>-442127.34505686042</v>
      </c>
    </row>
    <row r="52" spans="1:32" hidden="1" x14ac:dyDescent="0.25">
      <c r="A52">
        <v>1</v>
      </c>
      <c r="B52" s="1" t="s">
        <v>374</v>
      </c>
      <c r="C52">
        <v>1441</v>
      </c>
      <c r="D52">
        <v>1.9323359092909451E-5</v>
      </c>
      <c r="E52">
        <v>11106.792066298614</v>
      </c>
      <c r="F52">
        <v>55977.887227760548</v>
      </c>
      <c r="G52">
        <v>3991487.5278646862</v>
      </c>
      <c r="H52">
        <v>81022.542022947819</v>
      </c>
      <c r="I52">
        <v>543658.65538495698</v>
      </c>
      <c r="J52">
        <v>55005.629556313303</v>
      </c>
      <c r="K52">
        <v>3.6813592952851087E-5</v>
      </c>
      <c r="L52">
        <v>3806.9395497300616</v>
      </c>
      <c r="M52">
        <v>33105.903965409823</v>
      </c>
      <c r="N52">
        <v>1021.1681207138416</v>
      </c>
      <c r="O52">
        <v>784.95302482780414</v>
      </c>
      <c r="P52">
        <v>43787.546420090643</v>
      </c>
      <c r="Q52" s="1" t="s">
        <v>437</v>
      </c>
      <c r="R52" s="1">
        <f>agent_costs_16_repr_days[[#This Row],[SMR]]+agent_costs_16_repr_days[[#This Row],[SMRCCS]]</f>
        <v>3806.9395865436545</v>
      </c>
      <c r="S52" s="1">
        <f>agent_costs_16_repr_days[[#This Row],[Alkaline_base]]+agent_costs_16_repr_days[[#This Row],[Alkaline_peak]]</f>
        <v>34127.072086123662</v>
      </c>
      <c r="T52" s="1">
        <f>agent_costs_16_repr_days[[#This Row],[SMR+CCS]]+agent_costs_16_repr_days[[#This Row],[PtH]]+agent_costs_16_repr_days[[#This Row],[Import]]</f>
        <v>81721.558092757958</v>
      </c>
      <c r="U52" s="1">
        <f>agent_costs_16_repr_days[[#This Row],[OCGT]]+agent_costs_16_repr_days[[#This Row],[SPP_coal]]+agent_costs_16_repr_days[[#This Row],[CCGT_new]]</f>
        <v>110983.5168033972</v>
      </c>
      <c r="V52" s="1">
        <f>agent_costs_16_repr_days[[#This Row],[WindOnshore]]+agent_costs_16_repr_days[[#This Row],[WindOffshore]]+agent_costs_16_repr_days[[#This Row],[Solar]]</f>
        <v>4546252.9753159415</v>
      </c>
      <c r="W52" s="1">
        <f>agent_costs_16_repr_days[[#This Row],[RES]]+agent_costs_16_repr_days[[#This Row],[FF]]+agent_costs_16_repr_days[[#This Row],[Nuclear]]</f>
        <v>4738259.0341422865</v>
      </c>
      <c r="X52" s="1">
        <f>agent_costs_16_repr_days[[#This Row],[PS]]-W$2</f>
        <v>-334299.53011637647</v>
      </c>
      <c r="Y52" s="1">
        <f>agent_costs_16_repr_days[[#This Row],[Import]]-P$2</f>
        <v>34453.10693594133</v>
      </c>
      <c r="Z52" s="1">
        <f>agent_costs_16_repr_days[[#This Row],[SMR+CCS]]-R$2</f>
        <v>-3417.060413489492</v>
      </c>
      <c r="AA52" s="1">
        <f>agent_costs_16_repr_days[[#This Row],[PtH]]-S$2</f>
        <v>-45779.399545256325</v>
      </c>
      <c r="AB52" s="1">
        <f>agent_costs_16_repr_days[[#This Row],[H2_sector]]-T$2</f>
        <v>-14743.353022804484</v>
      </c>
      <c r="AC52" s="1">
        <f>agent_costs_16_repr_days[[#This Row],[FF]]-U$2</f>
        <v>-5953.6626119223074</v>
      </c>
      <c r="AD52" s="1">
        <f>agent_costs_16_repr_days[[#This Row],[RES]]-V$2</f>
        <v>-328716.91830155812</v>
      </c>
      <c r="AE52" s="1">
        <f>agent_costs_16_repr_days[[#This Row],[Nuclear]]-H$2</f>
        <v>371.05079710397695</v>
      </c>
      <c r="AF52" s="1">
        <f>agent_costs_16_repr_days[[#This Row],[Ind]]-O$2</f>
        <v>-443427.46792851022</v>
      </c>
    </row>
    <row r="53" spans="1:32" hidden="1" x14ac:dyDescent="0.25">
      <c r="A53">
        <v>1</v>
      </c>
      <c r="B53" s="1" t="s">
        <v>380</v>
      </c>
      <c r="C53">
        <v>1731</v>
      </c>
      <c r="D53">
        <v>9764.5693939609428</v>
      </c>
      <c r="E53">
        <v>1.4012886088062484E-3</v>
      </c>
      <c r="F53">
        <v>51804.595068321985</v>
      </c>
      <c r="G53">
        <v>4211453.105208124</v>
      </c>
      <c r="H53">
        <v>80699.174074260678</v>
      </c>
      <c r="I53">
        <v>605718.30067449051</v>
      </c>
      <c r="J53">
        <v>54274.006114581338</v>
      </c>
      <c r="K53">
        <v>1.9971729616652074E-5</v>
      </c>
      <c r="L53">
        <v>4066.8418550023875</v>
      </c>
      <c r="M53">
        <v>38728.197060505066</v>
      </c>
      <c r="N53">
        <v>762.75723365859017</v>
      </c>
      <c r="O53">
        <v>1308.9333844649125</v>
      </c>
      <c r="P53">
        <v>40636.814232914563</v>
      </c>
      <c r="Q53" s="1" t="s">
        <v>438</v>
      </c>
      <c r="R53" s="1">
        <f>agent_costs_16_repr_days[[#This Row],[SMR]]+agent_costs_16_repr_days[[#This Row],[SMRCCS]]</f>
        <v>4066.8418749741172</v>
      </c>
      <c r="S53" s="1">
        <f>agent_costs_16_repr_days[[#This Row],[Alkaline_base]]+agent_costs_16_repr_days[[#This Row],[Alkaline_peak]]</f>
        <v>39490.954294163654</v>
      </c>
      <c r="T53" s="1">
        <f>agent_costs_16_repr_days[[#This Row],[SMR+CCS]]+agent_costs_16_repr_days[[#This Row],[PtH]]+agent_costs_16_repr_days[[#This Row],[Import]]</f>
        <v>84194.610402052334</v>
      </c>
      <c r="U53" s="1">
        <f>agent_costs_16_repr_days[[#This Row],[OCGT]]+agent_costs_16_repr_days[[#This Row],[SPP_coal]]+agent_costs_16_repr_days[[#This Row],[CCGT_new]]</f>
        <v>115843.17057686427</v>
      </c>
      <c r="V53" s="1">
        <f>agent_costs_16_repr_days[[#This Row],[WindOnshore]]+agent_costs_16_repr_days[[#This Row],[WindOffshore]]+agent_costs_16_repr_days[[#This Row],[Solar]]</f>
        <v>4817171.4072839031</v>
      </c>
      <c r="W53" s="1">
        <f>agent_costs_16_repr_days[[#This Row],[RES]]+agent_costs_16_repr_days[[#This Row],[FF]]+agent_costs_16_repr_days[[#This Row],[Nuclear]]</f>
        <v>5013713.7519350275</v>
      </c>
      <c r="X53" s="1">
        <f>agent_costs_16_repr_days[[#This Row],[PS]]-W$2</f>
        <v>-58844.812323635444</v>
      </c>
      <c r="Y53" s="1">
        <f>agent_costs_16_repr_days[[#This Row],[Import]]-P$2</f>
        <v>31302.374748765251</v>
      </c>
      <c r="Z53" s="1">
        <f>agent_costs_16_repr_days[[#This Row],[SMR+CCS]]-R$2</f>
        <v>-3157.1581250590293</v>
      </c>
      <c r="AA53" s="1">
        <f>agent_costs_16_repr_days[[#This Row],[PtH]]-S$2</f>
        <v>-40415.517337216334</v>
      </c>
      <c r="AB53" s="1">
        <f>agent_costs_16_repr_days[[#This Row],[H2_sector]]-T$2</f>
        <v>-12270.300713510107</v>
      </c>
      <c r="AC53" s="1">
        <f>agent_costs_16_repr_days[[#This Row],[FF]]-U$2</f>
        <v>-1094.0088384552364</v>
      </c>
      <c r="AD53" s="1">
        <f>agent_costs_16_repr_days[[#This Row],[RES]]-V$2</f>
        <v>-57798.48633359652</v>
      </c>
      <c r="AE53" s="1">
        <f>agent_costs_16_repr_days[[#This Row],[Nuclear]]-H$2</f>
        <v>47.68284841683635</v>
      </c>
      <c r="AF53" s="1">
        <f>agent_costs_16_repr_days[[#This Row],[Ind]]-O$2</f>
        <v>-442903.4875688731</v>
      </c>
    </row>
    <row r="54" spans="1:32" hidden="1" x14ac:dyDescent="0.25">
      <c r="A54">
        <v>1</v>
      </c>
      <c r="B54" s="1" t="s">
        <v>344</v>
      </c>
      <c r="C54">
        <v>1710</v>
      </c>
      <c r="D54">
        <v>14753.752504385004</v>
      </c>
      <c r="E54">
        <v>11106.794727890157</v>
      </c>
      <c r="F54">
        <v>63544.399460723209</v>
      </c>
      <c r="G54">
        <v>4278559.8940895693</v>
      </c>
      <c r="H54">
        <v>79594.212979322459</v>
      </c>
      <c r="I54">
        <v>591810.13176385686</v>
      </c>
      <c r="J54">
        <v>47613.860093447969</v>
      </c>
      <c r="K54">
        <v>7.5271935188316101E-5</v>
      </c>
      <c r="L54">
        <v>2.06843487675625E-8</v>
      </c>
      <c r="M54">
        <v>37058.020264448351</v>
      </c>
      <c r="N54">
        <v>747.81565902247144</v>
      </c>
      <c r="O54">
        <v>1008.6300648278811</v>
      </c>
      <c r="P54">
        <v>43255.495493598122</v>
      </c>
      <c r="Q54" s="1" t="s">
        <v>439</v>
      </c>
      <c r="R54" s="1">
        <f>agent_costs_16_repr_days[[#This Row],[SMR]]+agent_costs_16_repr_days[[#This Row],[SMRCCS]]</f>
        <v>7.529261953708366E-5</v>
      </c>
      <c r="S54" s="1">
        <f>agent_costs_16_repr_days[[#This Row],[Alkaline_base]]+agent_costs_16_repr_days[[#This Row],[Alkaline_peak]]</f>
        <v>37805.835923470819</v>
      </c>
      <c r="T54" s="1">
        <f>agent_costs_16_repr_days[[#This Row],[SMR+CCS]]+agent_costs_16_repr_days[[#This Row],[PtH]]+agent_costs_16_repr_days[[#This Row],[Import]]</f>
        <v>81061.331492361554</v>
      </c>
      <c r="U54" s="1">
        <f>agent_costs_16_repr_days[[#This Row],[OCGT]]+agent_costs_16_repr_days[[#This Row],[SPP_coal]]+agent_costs_16_repr_days[[#This Row],[CCGT_new]]</f>
        <v>125912.01205855618</v>
      </c>
      <c r="V54" s="1">
        <f>agent_costs_16_repr_days[[#This Row],[WindOnshore]]+agent_costs_16_repr_days[[#This Row],[WindOffshore]]+agent_costs_16_repr_days[[#This Row],[Solar]]</f>
        <v>4881476.820581316</v>
      </c>
      <c r="W54" s="1">
        <f>agent_costs_16_repr_days[[#This Row],[RES]]+agent_costs_16_repr_days[[#This Row],[FF]]+agent_costs_16_repr_days[[#This Row],[Nuclear]]</f>
        <v>5086983.0456191944</v>
      </c>
      <c r="X54" s="1">
        <f>agent_costs_16_repr_days[[#This Row],[PS]]-W$2</f>
        <v>14424.481360531412</v>
      </c>
      <c r="Y54" s="1">
        <f>agent_costs_16_repr_days[[#This Row],[Import]]-P$2</f>
        <v>33921.05600944881</v>
      </c>
      <c r="Z54" s="1">
        <f>agent_costs_16_repr_days[[#This Row],[SMR+CCS]]-R$2</f>
        <v>-7223.9999247405267</v>
      </c>
      <c r="AA54" s="1">
        <f>agent_costs_16_repr_days[[#This Row],[PtH]]-S$2</f>
        <v>-42100.635707909169</v>
      </c>
      <c r="AB54" s="1">
        <f>agent_costs_16_repr_days[[#This Row],[H2_sector]]-T$2</f>
        <v>-15403.579623200887</v>
      </c>
      <c r="AC54" s="1">
        <f>agent_costs_16_repr_days[[#This Row],[FF]]-U$2</f>
        <v>8974.8326432366739</v>
      </c>
      <c r="AD54" s="1">
        <f>agent_costs_16_repr_days[[#This Row],[RES]]-V$2</f>
        <v>6506.9269638163969</v>
      </c>
      <c r="AE54" s="1">
        <f>agent_costs_16_repr_days[[#This Row],[Nuclear]]-H$2</f>
        <v>-1057.2782465213822</v>
      </c>
      <c r="AF54" s="1">
        <f>agent_costs_16_repr_days[[#This Row],[Ind]]-O$2</f>
        <v>-443203.79088851018</v>
      </c>
    </row>
    <row r="55" spans="1:32" hidden="1" x14ac:dyDescent="0.25">
      <c r="A55">
        <v>1</v>
      </c>
      <c r="B55" s="1" t="s">
        <v>327</v>
      </c>
      <c r="C55">
        <v>1711</v>
      </c>
      <c r="D55">
        <v>16202.518916402463</v>
      </c>
      <c r="E55">
        <v>11106.792390510778</v>
      </c>
      <c r="F55">
        <v>54207.824148620268</v>
      </c>
      <c r="G55">
        <v>5550557.6969512394</v>
      </c>
      <c r="H55">
        <v>78383.942643811708</v>
      </c>
      <c r="I55">
        <v>610044.18620042258</v>
      </c>
      <c r="J55">
        <v>63000.839901372827</v>
      </c>
      <c r="K55">
        <v>6.0830757983363736E-5</v>
      </c>
      <c r="L55">
        <v>6174.3541107109741</v>
      </c>
      <c r="M55">
        <v>29434.023622913988</v>
      </c>
      <c r="N55">
        <v>2060.9715879783598</v>
      </c>
      <c r="O55">
        <v>700.55495585561459</v>
      </c>
      <c r="P55">
        <v>45816.354753595318</v>
      </c>
      <c r="Q55" s="1" t="s">
        <v>440</v>
      </c>
      <c r="R55" s="1">
        <f>agent_costs_16_repr_days[[#This Row],[SMR]]+agent_costs_16_repr_days[[#This Row],[SMRCCS]]</f>
        <v>6174.3541715417323</v>
      </c>
      <c r="S55" s="1">
        <f>agent_costs_16_repr_days[[#This Row],[Alkaline_base]]+agent_costs_16_repr_days[[#This Row],[Alkaline_peak]]</f>
        <v>31494.995210892346</v>
      </c>
      <c r="T55" s="1">
        <f>agent_costs_16_repr_days[[#This Row],[SMR+CCS]]+agent_costs_16_repr_days[[#This Row],[PtH]]+agent_costs_16_repr_days[[#This Row],[Import]]</f>
        <v>83485.704136029395</v>
      </c>
      <c r="U55" s="1">
        <f>agent_costs_16_repr_days[[#This Row],[OCGT]]+agent_costs_16_repr_days[[#This Row],[SPP_coal]]+agent_costs_16_repr_days[[#This Row],[CCGT_new]]</f>
        <v>133411.18296639557</v>
      </c>
      <c r="V55" s="1">
        <f>agent_costs_16_repr_days[[#This Row],[WindOnshore]]+agent_costs_16_repr_days[[#This Row],[WindOffshore]]+agent_costs_16_repr_days[[#This Row],[Solar]]</f>
        <v>6171708.675542172</v>
      </c>
      <c r="W55" s="1">
        <f>agent_costs_16_repr_days[[#This Row],[RES]]+agent_costs_16_repr_days[[#This Row],[FF]]+agent_costs_16_repr_days[[#This Row],[Nuclear]]</f>
        <v>6383503.8011523793</v>
      </c>
      <c r="X55" s="1">
        <f>agent_costs_16_repr_days[[#This Row],[PS]]-W$2</f>
        <v>1310945.2368937163</v>
      </c>
      <c r="Y55" s="1">
        <f>agent_costs_16_repr_days[[#This Row],[Import]]-P$2</f>
        <v>36481.915269446006</v>
      </c>
      <c r="Z55" s="1">
        <f>agent_costs_16_repr_days[[#This Row],[SMR+CCS]]-R$2</f>
        <v>-1049.6458284914142</v>
      </c>
      <c r="AA55" s="1">
        <f>agent_costs_16_repr_days[[#This Row],[PtH]]-S$2</f>
        <v>-48411.476420487641</v>
      </c>
      <c r="AB55" s="1">
        <f>agent_costs_16_repr_days[[#This Row],[H2_sector]]-T$2</f>
        <v>-12979.206979533046</v>
      </c>
      <c r="AC55" s="1">
        <f>agent_costs_16_repr_days[[#This Row],[FF]]-U$2</f>
        <v>16474.003551076064</v>
      </c>
      <c r="AD55" s="1">
        <f>agent_costs_16_repr_days[[#This Row],[RES]]-V$2</f>
        <v>1296738.7819246724</v>
      </c>
      <c r="AE55" s="1">
        <f>agent_costs_16_repr_days[[#This Row],[Nuclear]]-H$2</f>
        <v>-2267.5485820321337</v>
      </c>
      <c r="AF55" s="1">
        <f>agent_costs_16_repr_days[[#This Row],[Ind]]-O$2</f>
        <v>-443511.86599748244</v>
      </c>
    </row>
    <row r="56" spans="1:32" hidden="1" x14ac:dyDescent="0.25">
      <c r="A56">
        <v>1</v>
      </c>
      <c r="B56" s="1" t="s">
        <v>337</v>
      </c>
      <c r="C56">
        <v>1684</v>
      </c>
      <c r="D56">
        <v>8361.4381843540159</v>
      </c>
      <c r="E56">
        <v>11106.792004766185</v>
      </c>
      <c r="F56">
        <v>40456.702521420768</v>
      </c>
      <c r="G56">
        <v>4259846.8451709878</v>
      </c>
      <c r="H56">
        <v>81788.543677939684</v>
      </c>
      <c r="I56">
        <v>552300.78953875147</v>
      </c>
      <c r="J56">
        <v>52832.342250256675</v>
      </c>
      <c r="K56">
        <v>1.2381344654661355E-7</v>
      </c>
      <c r="L56">
        <v>32827.638605237262</v>
      </c>
      <c r="M56">
        <v>18964.566143804186</v>
      </c>
      <c r="N56">
        <v>1443.0252445161266</v>
      </c>
      <c r="O56">
        <v>1116.6718236146119</v>
      </c>
      <c r="P56">
        <v>38841.373454065659</v>
      </c>
      <c r="Q56" s="1" t="s">
        <v>441</v>
      </c>
      <c r="R56" s="1">
        <f>agent_costs_16_repr_days[[#This Row],[SMR]]+agent_costs_16_repr_days[[#This Row],[SMRCCS]]</f>
        <v>32827.638605361077</v>
      </c>
      <c r="S56" s="1">
        <f>agent_costs_16_repr_days[[#This Row],[Alkaline_base]]+agent_costs_16_repr_days[[#This Row],[Alkaline_peak]]</f>
        <v>20407.591388320314</v>
      </c>
      <c r="T56" s="1">
        <f>agent_costs_16_repr_days[[#This Row],[SMR+CCS]]+agent_costs_16_repr_days[[#This Row],[PtH]]+agent_costs_16_repr_days[[#This Row],[Import]]</f>
        <v>92076.603447747053</v>
      </c>
      <c r="U56" s="1">
        <f>agent_costs_16_repr_days[[#This Row],[OCGT]]+agent_costs_16_repr_days[[#This Row],[SPP_coal]]+agent_costs_16_repr_days[[#This Row],[CCGT_new]]</f>
        <v>101650.48295603145</v>
      </c>
      <c r="V56" s="1">
        <f>agent_costs_16_repr_days[[#This Row],[WindOnshore]]+agent_costs_16_repr_days[[#This Row],[WindOffshore]]+agent_costs_16_repr_days[[#This Row],[Solar]]</f>
        <v>4823254.4267145051</v>
      </c>
      <c r="W56" s="1">
        <f>agent_costs_16_repr_days[[#This Row],[RES]]+agent_costs_16_repr_days[[#This Row],[FF]]+agent_costs_16_repr_days[[#This Row],[Nuclear]]</f>
        <v>5006693.4533484764</v>
      </c>
      <c r="X56" s="1">
        <f>agent_costs_16_repr_days[[#This Row],[PS]]-W$2</f>
        <v>-65865.110910186544</v>
      </c>
      <c r="Y56" s="1">
        <f>agent_costs_16_repr_days[[#This Row],[Import]]-P$2</f>
        <v>29506.933969916347</v>
      </c>
      <c r="Z56" s="1">
        <f>agent_costs_16_repr_days[[#This Row],[SMR+CCS]]-R$2</f>
        <v>25603.638605327931</v>
      </c>
      <c r="AA56" s="1">
        <f>agent_costs_16_repr_days[[#This Row],[PtH]]-S$2</f>
        <v>-59498.88024305967</v>
      </c>
      <c r="AB56" s="1">
        <f>agent_costs_16_repr_days[[#This Row],[H2_sector]]-T$2</f>
        <v>-4388.3076678153884</v>
      </c>
      <c r="AC56" s="1">
        <f>agent_costs_16_repr_days[[#This Row],[FF]]-U$2</f>
        <v>-15286.696459288054</v>
      </c>
      <c r="AD56" s="1">
        <f>agent_costs_16_repr_days[[#This Row],[RES]]-V$2</f>
        <v>-51715.466902994551</v>
      </c>
      <c r="AE56" s="1">
        <f>agent_costs_16_repr_days[[#This Row],[Nuclear]]-H$2</f>
        <v>1137.0524520958425</v>
      </c>
      <c r="AF56" s="1">
        <f>agent_costs_16_repr_days[[#This Row],[Ind]]-O$2</f>
        <v>-443095.74912972341</v>
      </c>
    </row>
    <row r="57" spans="1:32" hidden="1" x14ac:dyDescent="0.25">
      <c r="A57">
        <v>1</v>
      </c>
      <c r="B57" s="1" t="s">
        <v>381</v>
      </c>
      <c r="C57">
        <v>1711</v>
      </c>
      <c r="D57">
        <v>16202.518916402463</v>
      </c>
      <c r="E57">
        <v>11106.792390510778</v>
      </c>
      <c r="F57">
        <v>54207.824148620268</v>
      </c>
      <c r="G57">
        <v>5550557.6969512394</v>
      </c>
      <c r="H57">
        <v>78383.942643811708</v>
      </c>
      <c r="I57">
        <v>610044.18620042258</v>
      </c>
      <c r="J57">
        <v>63000.839901372827</v>
      </c>
      <c r="K57">
        <v>6.0830757983363736E-5</v>
      </c>
      <c r="L57">
        <v>6174.3541107109741</v>
      </c>
      <c r="M57">
        <v>29434.023622913988</v>
      </c>
      <c r="N57">
        <v>2060.9715879783598</v>
      </c>
      <c r="O57">
        <v>700.55495585561459</v>
      </c>
      <c r="P57">
        <v>45816.354753595318</v>
      </c>
      <c r="Q57" s="1" t="s">
        <v>440</v>
      </c>
      <c r="R57" s="1">
        <f>agent_costs_16_repr_days[[#This Row],[SMR]]+agent_costs_16_repr_days[[#This Row],[SMRCCS]]</f>
        <v>6174.3541715417323</v>
      </c>
      <c r="S57" s="1">
        <f>agent_costs_16_repr_days[[#This Row],[Alkaline_base]]+agent_costs_16_repr_days[[#This Row],[Alkaline_peak]]</f>
        <v>31494.995210892346</v>
      </c>
      <c r="T57" s="1">
        <f>agent_costs_16_repr_days[[#This Row],[SMR+CCS]]+agent_costs_16_repr_days[[#This Row],[PtH]]+agent_costs_16_repr_days[[#This Row],[Import]]</f>
        <v>83485.704136029395</v>
      </c>
      <c r="U57" s="1">
        <f>agent_costs_16_repr_days[[#This Row],[OCGT]]+agent_costs_16_repr_days[[#This Row],[SPP_coal]]+agent_costs_16_repr_days[[#This Row],[CCGT_new]]</f>
        <v>133411.18296639557</v>
      </c>
      <c r="V57" s="1">
        <f>agent_costs_16_repr_days[[#This Row],[WindOnshore]]+agent_costs_16_repr_days[[#This Row],[WindOffshore]]+agent_costs_16_repr_days[[#This Row],[Solar]]</f>
        <v>6171708.675542172</v>
      </c>
      <c r="W57" s="1">
        <f>agent_costs_16_repr_days[[#This Row],[RES]]+agent_costs_16_repr_days[[#This Row],[FF]]+agent_costs_16_repr_days[[#This Row],[Nuclear]]</f>
        <v>6383503.8011523793</v>
      </c>
      <c r="X57" s="1">
        <f>agent_costs_16_repr_days[[#This Row],[PS]]-W$2</f>
        <v>1310945.2368937163</v>
      </c>
      <c r="Y57" s="1">
        <f>agent_costs_16_repr_days[[#This Row],[Import]]-P$2</f>
        <v>36481.915269446006</v>
      </c>
      <c r="Z57" s="1">
        <f>agent_costs_16_repr_days[[#This Row],[SMR+CCS]]-R$2</f>
        <v>-1049.6458284914142</v>
      </c>
      <c r="AA57" s="1">
        <f>agent_costs_16_repr_days[[#This Row],[PtH]]-S$2</f>
        <v>-48411.476420487641</v>
      </c>
      <c r="AB57" s="1">
        <f>agent_costs_16_repr_days[[#This Row],[H2_sector]]-T$2</f>
        <v>-12979.206979533046</v>
      </c>
      <c r="AC57" s="1">
        <f>agent_costs_16_repr_days[[#This Row],[FF]]-U$2</f>
        <v>16474.003551076064</v>
      </c>
      <c r="AD57" s="1">
        <f>agent_costs_16_repr_days[[#This Row],[RES]]-V$2</f>
        <v>1296738.7819246724</v>
      </c>
      <c r="AE57" s="1">
        <f>agent_costs_16_repr_days[[#This Row],[Nuclear]]-H$2</f>
        <v>-2267.5485820321337</v>
      </c>
      <c r="AF57" s="1">
        <f>agent_costs_16_repr_days[[#This Row],[Ind]]-O$2</f>
        <v>-443511.86599748244</v>
      </c>
    </row>
    <row r="58" spans="1:32" hidden="1" x14ac:dyDescent="0.25">
      <c r="A58">
        <v>1</v>
      </c>
      <c r="B58" s="1" t="s">
        <v>338</v>
      </c>
      <c r="C58">
        <v>1765</v>
      </c>
      <c r="D58">
        <v>5483.3417528172567</v>
      </c>
      <c r="E58">
        <v>11106.79202757832</v>
      </c>
      <c r="F58">
        <v>57021.085328781279</v>
      </c>
      <c r="G58">
        <v>4326528.3063963093</v>
      </c>
      <c r="H58">
        <v>79526.51486987315</v>
      </c>
      <c r="I58">
        <v>536357.37310621829</v>
      </c>
      <c r="J58">
        <v>52283.40067454955</v>
      </c>
      <c r="K58">
        <v>3.7349447164882506E-6</v>
      </c>
      <c r="L58">
        <v>9264.6106363013369</v>
      </c>
      <c r="M58">
        <v>4314.973922015809</v>
      </c>
      <c r="N58">
        <v>7698.9461805784567</v>
      </c>
      <c r="O58">
        <v>21225.536837508134</v>
      </c>
      <c r="P58">
        <v>45880.91309444268</v>
      </c>
      <c r="Q58" s="1" t="s">
        <v>442</v>
      </c>
      <c r="R58" s="1">
        <f>agent_costs_16_repr_days[[#This Row],[SMR]]+agent_costs_16_repr_days[[#This Row],[SMRCCS]]</f>
        <v>9264.6106400362823</v>
      </c>
      <c r="S58" s="1">
        <f>agent_costs_16_repr_days[[#This Row],[Alkaline_base]]+agent_costs_16_repr_days[[#This Row],[Alkaline_peak]]</f>
        <v>12013.920102594266</v>
      </c>
      <c r="T58" s="1">
        <f>agent_costs_16_repr_days[[#This Row],[SMR+CCS]]+agent_costs_16_repr_days[[#This Row],[PtH]]+agent_costs_16_repr_days[[#This Row],[Import]]</f>
        <v>67159.443837073224</v>
      </c>
      <c r="U58" s="1">
        <f>agent_costs_16_repr_days[[#This Row],[OCGT]]+agent_costs_16_repr_days[[#This Row],[SPP_coal]]+agent_costs_16_repr_days[[#This Row],[CCGT_new]]</f>
        <v>114787.82775614808</v>
      </c>
      <c r="V58" s="1">
        <f>agent_costs_16_repr_days[[#This Row],[WindOnshore]]+agent_costs_16_repr_days[[#This Row],[WindOffshore]]+agent_costs_16_repr_days[[#This Row],[Solar]]</f>
        <v>4873992.4715301059</v>
      </c>
      <c r="W58" s="1">
        <f>agent_costs_16_repr_days[[#This Row],[RES]]+agent_costs_16_repr_days[[#This Row],[FF]]+agent_costs_16_repr_days[[#This Row],[Nuclear]]</f>
        <v>5068306.8141561272</v>
      </c>
      <c r="X58" s="1">
        <f>agent_costs_16_repr_days[[#This Row],[PS]]-W$2</f>
        <v>-4251.7501025358215</v>
      </c>
      <c r="Y58" s="1">
        <f>agent_costs_16_repr_days[[#This Row],[Import]]-P$2</f>
        <v>36546.473610293368</v>
      </c>
      <c r="Z58" s="1">
        <f>agent_costs_16_repr_days[[#This Row],[SMR+CCS]]-R$2</f>
        <v>2040.6106400031358</v>
      </c>
      <c r="AA58" s="1">
        <f>agent_costs_16_repr_days[[#This Row],[PtH]]-S$2</f>
        <v>-67892.551528785727</v>
      </c>
      <c r="AB58" s="1">
        <f>agent_costs_16_repr_days[[#This Row],[H2_sector]]-T$2</f>
        <v>-29305.467278489217</v>
      </c>
      <c r="AC58" s="1">
        <f>agent_costs_16_repr_days[[#This Row],[FF]]-U$2</f>
        <v>-2149.3516591714288</v>
      </c>
      <c r="AD58" s="1">
        <f>agent_costs_16_repr_days[[#This Row],[RES]]-V$2</f>
        <v>-977.42208739370108</v>
      </c>
      <c r="AE58" s="1">
        <f>agent_costs_16_repr_days[[#This Row],[Nuclear]]-H$2</f>
        <v>-1124.9763559706917</v>
      </c>
      <c r="AF58" s="1">
        <f>agent_costs_16_repr_days[[#This Row],[Ind]]-O$2</f>
        <v>-422986.88411582989</v>
      </c>
    </row>
    <row r="59" spans="1:32" hidden="1" x14ac:dyDescent="0.25">
      <c r="A59">
        <v>1</v>
      </c>
      <c r="B59" s="1" t="s">
        <v>379</v>
      </c>
      <c r="C59">
        <v>2679</v>
      </c>
      <c r="D59">
        <v>5.8096243429122209E-2</v>
      </c>
      <c r="E59">
        <v>11106.79201011128</v>
      </c>
      <c r="F59">
        <v>60052.388977799994</v>
      </c>
      <c r="G59">
        <v>4473331.1178073399</v>
      </c>
      <c r="H59">
        <v>81999.914144846247</v>
      </c>
      <c r="I59">
        <v>523142.80583597551</v>
      </c>
      <c r="J59">
        <v>55141.748356233962</v>
      </c>
      <c r="K59">
        <v>5.0129405004529295E-6</v>
      </c>
      <c r="L59">
        <v>5991.1210150702509</v>
      </c>
      <c r="M59">
        <v>20724.534078735935</v>
      </c>
      <c r="N59">
        <v>1423.7261763002277</v>
      </c>
      <c r="O59">
        <v>986.1960063502396</v>
      </c>
      <c r="P59">
        <v>33089.565737957644</v>
      </c>
      <c r="Q59" s="1" t="s">
        <v>443</v>
      </c>
      <c r="R59" s="1">
        <f>agent_costs_16_repr_days[[#This Row],[SMR]]+agent_costs_16_repr_days[[#This Row],[SMRCCS]]</f>
        <v>5991.1210200831911</v>
      </c>
      <c r="S59" s="1">
        <f>agent_costs_16_repr_days[[#This Row],[Alkaline_base]]+agent_costs_16_repr_days[[#This Row],[Alkaline_peak]]</f>
        <v>22148.260255036163</v>
      </c>
      <c r="T59" s="1">
        <f>agent_costs_16_repr_days[[#This Row],[SMR+CCS]]+agent_costs_16_repr_days[[#This Row],[PtH]]+agent_costs_16_repr_days[[#This Row],[Import]]</f>
        <v>61228.947013076999</v>
      </c>
      <c r="U59" s="1">
        <f>agent_costs_16_repr_days[[#This Row],[OCGT]]+agent_costs_16_repr_days[[#This Row],[SPP_coal]]+agent_costs_16_repr_days[[#This Row],[CCGT_new]]</f>
        <v>115194.1954302774</v>
      </c>
      <c r="V59" s="1">
        <f>agent_costs_16_repr_days[[#This Row],[WindOnshore]]+agent_costs_16_repr_days[[#This Row],[WindOffshore]]+agent_costs_16_repr_days[[#This Row],[Solar]]</f>
        <v>5007580.7156534269</v>
      </c>
      <c r="W59" s="1">
        <f>agent_costs_16_repr_days[[#This Row],[RES]]+agent_costs_16_repr_days[[#This Row],[FF]]+agent_costs_16_repr_days[[#This Row],[Nuclear]]</f>
        <v>5204774.8252285514</v>
      </c>
      <c r="X59" s="1">
        <f>agent_costs_16_repr_days[[#This Row],[PS]]-W$2</f>
        <v>132216.26096988842</v>
      </c>
      <c r="Y59" s="1">
        <f>agent_costs_16_repr_days[[#This Row],[Import]]-P$2</f>
        <v>23755.126253808332</v>
      </c>
      <c r="Z59" s="1">
        <f>agent_costs_16_repr_days[[#This Row],[SMR+CCS]]-R$2</f>
        <v>-1232.8789799499555</v>
      </c>
      <c r="AA59" s="1">
        <f>agent_costs_16_repr_days[[#This Row],[PtH]]-S$2</f>
        <v>-57758.211376343825</v>
      </c>
      <c r="AB59" s="1">
        <f>agent_costs_16_repr_days[[#This Row],[H2_sector]]-T$2</f>
        <v>-35235.964102485443</v>
      </c>
      <c r="AC59" s="1">
        <f>agent_costs_16_repr_days[[#This Row],[FF]]-U$2</f>
        <v>-1742.9839850421122</v>
      </c>
      <c r="AD59" s="1">
        <f>agent_costs_16_repr_days[[#This Row],[RES]]-V$2</f>
        <v>132610.82203592733</v>
      </c>
      <c r="AE59" s="1">
        <f>agent_costs_16_repr_days[[#This Row],[Nuclear]]-H$2</f>
        <v>1348.4229190024053</v>
      </c>
      <c r="AF59" s="1">
        <f>agent_costs_16_repr_days[[#This Row],[Ind]]-O$2</f>
        <v>-443226.22494698782</v>
      </c>
    </row>
    <row r="60" spans="1:32" hidden="1" x14ac:dyDescent="0.25">
      <c r="A60">
        <v>1</v>
      </c>
      <c r="B60" s="1" t="s">
        <v>384</v>
      </c>
      <c r="C60">
        <v>2560</v>
      </c>
      <c r="D60">
        <v>11453.267755959765</v>
      </c>
      <c r="E60">
        <v>26029.022960122777</v>
      </c>
      <c r="F60">
        <v>57748.586259799638</v>
      </c>
      <c r="G60">
        <v>4411931.6439764686</v>
      </c>
      <c r="H60">
        <v>82776.443640756726</v>
      </c>
      <c r="I60">
        <v>542986.13271915249</v>
      </c>
      <c r="J60">
        <v>44309.018878262512</v>
      </c>
      <c r="K60">
        <v>1.6937156750348056E-6</v>
      </c>
      <c r="L60">
        <v>12140.428897837062</v>
      </c>
      <c r="M60">
        <v>25874.534152291493</v>
      </c>
      <c r="N60">
        <v>1207.087510951307</v>
      </c>
      <c r="O60">
        <v>762.12467206055589</v>
      </c>
      <c r="P60">
        <v>34795.19887179364</v>
      </c>
      <c r="Q60" s="1" t="s">
        <v>444</v>
      </c>
      <c r="R60" s="1">
        <f>agent_costs_16_repr_days[[#This Row],[SMR]]+agent_costs_16_repr_days[[#This Row],[SMRCCS]]</f>
        <v>12140.428899530778</v>
      </c>
      <c r="S60" s="1">
        <f>agent_costs_16_repr_days[[#This Row],[Alkaline_base]]+agent_costs_16_repr_days[[#This Row],[Alkaline_peak]]</f>
        <v>27081.6216632428</v>
      </c>
      <c r="T60" s="1">
        <f>agent_costs_16_repr_days[[#This Row],[SMR+CCS]]+agent_costs_16_repr_days[[#This Row],[PtH]]+agent_costs_16_repr_days[[#This Row],[Import]]</f>
        <v>74017.249434567217</v>
      </c>
      <c r="U60" s="1">
        <f>agent_costs_16_repr_days[[#This Row],[OCGT]]+agent_costs_16_repr_days[[#This Row],[SPP_coal]]+agent_costs_16_repr_days[[#This Row],[CCGT_new]]</f>
        <v>113510.87289402192</v>
      </c>
      <c r="V60" s="1">
        <f>agent_costs_16_repr_days[[#This Row],[WindOnshore]]+agent_costs_16_repr_days[[#This Row],[WindOffshore]]+agent_costs_16_repr_days[[#This Row],[Solar]]</f>
        <v>4980946.7996557439</v>
      </c>
      <c r="W60" s="1">
        <f>agent_costs_16_repr_days[[#This Row],[RES]]+agent_costs_16_repr_days[[#This Row],[FF]]+agent_costs_16_repr_days[[#This Row],[Nuclear]]</f>
        <v>5177234.116190522</v>
      </c>
      <c r="X60" s="1">
        <f>agent_costs_16_repr_days[[#This Row],[PS]]-W$2</f>
        <v>104675.55193185899</v>
      </c>
      <c r="Y60" s="1">
        <f>agent_costs_16_repr_days[[#This Row],[Import]]-P$2</f>
        <v>25460.759387644328</v>
      </c>
      <c r="Z60" s="1">
        <f>agent_costs_16_repr_days[[#This Row],[SMR+CCS]]-R$2</f>
        <v>4916.4288994976314</v>
      </c>
      <c r="AA60" s="1">
        <f>agent_costs_16_repr_days[[#This Row],[PtH]]-S$2</f>
        <v>-52824.84996813719</v>
      </c>
      <c r="AB60" s="1">
        <f>agent_costs_16_repr_days[[#This Row],[H2_sector]]-T$2</f>
        <v>-22447.661680995225</v>
      </c>
      <c r="AC60" s="1">
        <f>agent_costs_16_repr_days[[#This Row],[FF]]-U$2</f>
        <v>-3426.3065212975926</v>
      </c>
      <c r="AD60" s="1">
        <f>agent_costs_16_repr_days[[#This Row],[RES]]-V$2</f>
        <v>105976.90603824425</v>
      </c>
      <c r="AE60" s="1">
        <f>agent_costs_16_repr_days[[#This Row],[Nuclear]]-H$2</f>
        <v>2124.9524149128847</v>
      </c>
      <c r="AF60" s="1">
        <f>agent_costs_16_repr_days[[#This Row],[Ind]]-O$2</f>
        <v>-443450.29628127749</v>
      </c>
    </row>
    <row r="61" spans="1:32" hidden="1" x14ac:dyDescent="0.25">
      <c r="A61">
        <v>1</v>
      </c>
      <c r="B61" s="1" t="s">
        <v>372</v>
      </c>
      <c r="C61">
        <v>2692</v>
      </c>
      <c r="D61">
        <v>9877.6549109756816</v>
      </c>
      <c r="E61">
        <v>11106.792268181114</v>
      </c>
      <c r="F61">
        <v>55410.118542499789</v>
      </c>
      <c r="G61">
        <v>4263596.594627656</v>
      </c>
      <c r="H61">
        <v>81227.570314771918</v>
      </c>
      <c r="I61">
        <v>627585.91727216123</v>
      </c>
      <c r="J61">
        <v>51667.473128526661</v>
      </c>
      <c r="K61">
        <v>3.4323660521336174E-6</v>
      </c>
      <c r="L61">
        <v>6222.2563194517079</v>
      </c>
      <c r="M61">
        <v>34185.458446529294</v>
      </c>
      <c r="N61">
        <v>380.04396957054729</v>
      </c>
      <c r="O61">
        <v>1721.4369037809813</v>
      </c>
      <c r="P61">
        <v>41226.849064908762</v>
      </c>
      <c r="Q61" s="1" t="s">
        <v>445</v>
      </c>
      <c r="R61" s="1">
        <f>agent_costs_16_repr_days[[#This Row],[SMR]]+agent_costs_16_repr_days[[#This Row],[SMRCCS]]</f>
        <v>6222.2563228840736</v>
      </c>
      <c r="S61" s="1">
        <f>agent_costs_16_repr_days[[#This Row],[Alkaline_base]]+agent_costs_16_repr_days[[#This Row],[Alkaline_peak]]</f>
        <v>34565.502416099844</v>
      </c>
      <c r="T61" s="1">
        <f>agent_costs_16_repr_days[[#This Row],[SMR+CCS]]+agent_costs_16_repr_days[[#This Row],[PtH]]+agent_costs_16_repr_days[[#This Row],[Import]]</f>
        <v>82014.607803892679</v>
      </c>
      <c r="U61" s="1">
        <f>agent_costs_16_repr_days[[#This Row],[OCGT]]+agent_costs_16_repr_days[[#This Row],[SPP_coal]]+agent_costs_16_repr_days[[#This Row],[CCGT_new]]</f>
        <v>116955.24658200215</v>
      </c>
      <c r="V61" s="1">
        <f>agent_costs_16_repr_days[[#This Row],[WindOnshore]]+agent_costs_16_repr_days[[#This Row],[WindOffshore]]+agent_costs_16_repr_days[[#This Row],[Solar]]</f>
        <v>4902289.304167999</v>
      </c>
      <c r="W61" s="1">
        <f>agent_costs_16_repr_days[[#This Row],[RES]]+agent_costs_16_repr_days[[#This Row],[FF]]+agent_costs_16_repr_days[[#This Row],[Nuclear]]</f>
        <v>5100472.1210647728</v>
      </c>
      <c r="X61" s="1">
        <f>agent_costs_16_repr_days[[#This Row],[PS]]-W$2</f>
        <v>27913.556806109846</v>
      </c>
      <c r="Y61" s="1">
        <f>agent_costs_16_repr_days[[#This Row],[Import]]-P$2</f>
        <v>31892.409580759449</v>
      </c>
      <c r="Z61" s="1">
        <f>agent_costs_16_repr_days[[#This Row],[SMR+CCS]]-R$2</f>
        <v>-1001.7436771490729</v>
      </c>
      <c r="AA61" s="1">
        <f>agent_costs_16_repr_days[[#This Row],[PtH]]-S$2</f>
        <v>-45340.969215280144</v>
      </c>
      <c r="AB61" s="1">
        <f>agent_costs_16_repr_days[[#This Row],[H2_sector]]-T$2</f>
        <v>-14450.303311669762</v>
      </c>
      <c r="AC61" s="1">
        <f>agent_costs_16_repr_days[[#This Row],[FF]]-U$2</f>
        <v>18.067166682638344</v>
      </c>
      <c r="AD61" s="1">
        <f>agent_costs_16_repr_days[[#This Row],[RES]]-V$2</f>
        <v>27319.410550499335</v>
      </c>
      <c r="AE61" s="1">
        <f>agent_costs_16_repr_days[[#This Row],[Nuclear]]-H$2</f>
        <v>576.07908892807609</v>
      </c>
      <c r="AF61" s="1">
        <f>agent_costs_16_repr_days[[#This Row],[Ind]]-O$2</f>
        <v>-442490.98404955707</v>
      </c>
    </row>
    <row r="62" spans="1:32" hidden="1" x14ac:dyDescent="0.25">
      <c r="A62">
        <v>1</v>
      </c>
      <c r="B62" s="1" t="s">
        <v>373</v>
      </c>
      <c r="C62">
        <v>4435</v>
      </c>
      <c r="D62">
        <v>6620.1379641616622</v>
      </c>
      <c r="E62">
        <v>11106.792022374821</v>
      </c>
      <c r="F62">
        <v>55342.937194644568</v>
      </c>
      <c r="G62">
        <v>4246542.6521716593</v>
      </c>
      <c r="H62">
        <v>81197.364485229657</v>
      </c>
      <c r="I62">
        <v>678319.8569011006</v>
      </c>
      <c r="J62">
        <v>54255.966542482296</v>
      </c>
      <c r="K62">
        <v>2.3337386292899568E-6</v>
      </c>
      <c r="L62">
        <v>6240.1277317895201</v>
      </c>
      <c r="M62">
        <v>34368.65105331433</v>
      </c>
      <c r="N62">
        <v>271.81592052507563</v>
      </c>
      <c r="O62">
        <v>2012.2210542275559</v>
      </c>
      <c r="P62">
        <v>41000.376813952993</v>
      </c>
      <c r="Q62" s="1" t="s">
        <v>446</v>
      </c>
      <c r="R62" s="1">
        <f>agent_costs_16_repr_days[[#This Row],[SMR]]+agent_costs_16_repr_days[[#This Row],[SMRCCS]]</f>
        <v>6240.127734123259</v>
      </c>
      <c r="S62" s="1">
        <f>agent_costs_16_repr_days[[#This Row],[Alkaline_base]]+agent_costs_16_repr_days[[#This Row],[Alkaline_peak]]</f>
        <v>34640.466973839408</v>
      </c>
      <c r="T62" s="1">
        <f>agent_costs_16_repr_days[[#This Row],[SMR+CCS]]+agent_costs_16_repr_days[[#This Row],[PtH]]+agent_costs_16_repr_days[[#This Row],[Import]]</f>
        <v>81880.971521915664</v>
      </c>
      <c r="U62" s="1">
        <f>agent_costs_16_repr_days[[#This Row],[OCGT]]+agent_costs_16_repr_days[[#This Row],[SPP_coal]]+agent_costs_16_repr_days[[#This Row],[CCGT_new]]</f>
        <v>116219.04170128853</v>
      </c>
      <c r="V62" s="1">
        <f>agent_costs_16_repr_days[[#This Row],[WindOnshore]]+agent_costs_16_repr_days[[#This Row],[WindOffshore]]+agent_costs_16_repr_days[[#This Row],[Solar]]</f>
        <v>4935969.3010951346</v>
      </c>
      <c r="W62" s="1">
        <f>agent_costs_16_repr_days[[#This Row],[RES]]+agent_costs_16_repr_days[[#This Row],[FF]]+agent_costs_16_repr_days[[#This Row],[Nuclear]]</f>
        <v>5133385.7072816528</v>
      </c>
      <c r="X62" s="1">
        <f>agent_costs_16_repr_days[[#This Row],[PS]]-W$2</f>
        <v>60827.143022989854</v>
      </c>
      <c r="Y62" s="1">
        <f>agent_costs_16_repr_days[[#This Row],[Import]]-P$2</f>
        <v>31665.937329803681</v>
      </c>
      <c r="Z62" s="1">
        <f>agent_costs_16_repr_days[[#This Row],[SMR+CCS]]-R$2</f>
        <v>-983.87226590988757</v>
      </c>
      <c r="AA62" s="1">
        <f>agent_costs_16_repr_days[[#This Row],[PtH]]-S$2</f>
        <v>-45266.00465754058</v>
      </c>
      <c r="AB62" s="1">
        <f>agent_costs_16_repr_days[[#This Row],[H2_sector]]-T$2</f>
        <v>-14583.939593646777</v>
      </c>
      <c r="AC62" s="1">
        <f>agent_costs_16_repr_days[[#This Row],[FF]]-U$2</f>
        <v>-718.1377140309778</v>
      </c>
      <c r="AD62" s="1">
        <f>agent_costs_16_repr_days[[#This Row],[RES]]-V$2</f>
        <v>60999.407477634959</v>
      </c>
      <c r="AE62" s="1">
        <f>agent_costs_16_repr_days[[#This Row],[Nuclear]]-H$2</f>
        <v>545.87325938581489</v>
      </c>
      <c r="AF62" s="1">
        <f>agent_costs_16_repr_days[[#This Row],[Ind]]-O$2</f>
        <v>-442200.19989911048</v>
      </c>
    </row>
    <row r="63" spans="1:32" hidden="1" x14ac:dyDescent="0.25">
      <c r="A63">
        <v>1</v>
      </c>
      <c r="B63" s="1" t="s">
        <v>383</v>
      </c>
      <c r="C63">
        <v>5000</v>
      </c>
      <c r="D63">
        <v>14078.909647065066</v>
      </c>
      <c r="E63">
        <v>11106.794378175704</v>
      </c>
      <c r="F63">
        <v>53129.45745911773</v>
      </c>
      <c r="G63">
        <v>4159557.3495224221</v>
      </c>
      <c r="H63">
        <v>79356.74653717468</v>
      </c>
      <c r="I63">
        <v>642055.69780788082</v>
      </c>
      <c r="J63">
        <v>50251.443853512486</v>
      </c>
      <c r="K63">
        <v>2.4570423192648035E-6</v>
      </c>
      <c r="L63">
        <v>6431.5689339283426</v>
      </c>
      <c r="M63">
        <v>46053.984779223894</v>
      </c>
      <c r="N63">
        <v>1.3382150903792408E-7</v>
      </c>
      <c r="O63">
        <v>1893.3773710494502</v>
      </c>
      <c r="P63">
        <v>50634.058832001123</v>
      </c>
      <c r="Q63" s="1" t="s">
        <v>447</v>
      </c>
      <c r="R63" s="1">
        <f>agent_costs_16_repr_days[[#This Row],[SMR]]+agent_costs_16_repr_days[[#This Row],[SMRCCS]]</f>
        <v>6431.5689363853853</v>
      </c>
      <c r="S63" s="1">
        <f>agent_costs_16_repr_days[[#This Row],[Alkaline_base]]+agent_costs_16_repr_days[[#This Row],[Alkaline_peak]]</f>
        <v>46053.984779357714</v>
      </c>
      <c r="T63" s="1">
        <f>agent_costs_16_repr_days[[#This Row],[SMR+CCS]]+agent_costs_16_repr_days[[#This Row],[PtH]]+agent_costs_16_repr_days[[#This Row],[Import]]</f>
        <v>103119.61254774421</v>
      </c>
      <c r="U63" s="1">
        <f>agent_costs_16_repr_days[[#This Row],[OCGT]]+agent_costs_16_repr_days[[#This Row],[SPP_coal]]+agent_costs_16_repr_days[[#This Row],[CCGT_new]]</f>
        <v>117459.81095969529</v>
      </c>
      <c r="V63" s="1">
        <f>agent_costs_16_repr_days[[#This Row],[WindOnshore]]+agent_costs_16_repr_days[[#This Row],[WindOffshore]]+agent_costs_16_repr_days[[#This Row],[Solar]]</f>
        <v>4812719.8417084785</v>
      </c>
      <c r="W63" s="1">
        <f>agent_costs_16_repr_days[[#This Row],[RES]]+agent_costs_16_repr_days[[#This Row],[FF]]+agent_costs_16_repr_days[[#This Row],[Nuclear]]</f>
        <v>5009536.3992053485</v>
      </c>
      <c r="X63" s="1">
        <f>agent_costs_16_repr_days[[#This Row],[PS]]-W$2</f>
        <v>-63022.165053314529</v>
      </c>
      <c r="Y63" s="1">
        <f>agent_costs_16_repr_days[[#This Row],[Import]]-P$2</f>
        <v>41299.619347851811</v>
      </c>
      <c r="Z63" s="1">
        <f>agent_costs_16_repr_days[[#This Row],[SMR+CCS]]-R$2</f>
        <v>-792.43106364776122</v>
      </c>
      <c r="AA63" s="1">
        <f>agent_costs_16_repr_days[[#This Row],[PtH]]-S$2</f>
        <v>-33852.486852022274</v>
      </c>
      <c r="AB63" s="1">
        <f>agent_costs_16_repr_days[[#This Row],[H2_sector]]-T$2</f>
        <v>6654.7014321817696</v>
      </c>
      <c r="AC63" s="1">
        <f>agent_costs_16_repr_days[[#This Row],[FF]]-U$2</f>
        <v>522.63154437577759</v>
      </c>
      <c r="AD63" s="1">
        <f>agent_costs_16_repr_days[[#This Row],[RES]]-V$2</f>
        <v>-62250.051909021102</v>
      </c>
      <c r="AE63" s="1">
        <f>agent_costs_16_repr_days[[#This Row],[Nuclear]]-H$2</f>
        <v>-1294.7446886691614</v>
      </c>
      <c r="AF63" s="1">
        <f>agent_costs_16_repr_days[[#This Row],[Ind]]-O$2</f>
        <v>-442319.04358228861</v>
      </c>
    </row>
    <row r="64" spans="1:32" x14ac:dyDescent="0.25">
      <c r="A64">
        <v>2</v>
      </c>
      <c r="B64" s="1" t="s">
        <v>23</v>
      </c>
      <c r="C64">
        <v>2840</v>
      </c>
      <c r="D64">
        <v>7286.0143537302592</v>
      </c>
      <c r="E64">
        <v>11106.792244477632</v>
      </c>
      <c r="F64">
        <v>56103.09375984333</v>
      </c>
      <c r="G64">
        <v>4291977.2008902431</v>
      </c>
      <c r="H64">
        <v>80650.948618216993</v>
      </c>
      <c r="I64">
        <v>571697.60080859077</v>
      </c>
      <c r="J64">
        <v>53567.240285287175</v>
      </c>
      <c r="K64">
        <v>1.0873011742888945E-8</v>
      </c>
      <c r="L64">
        <v>7224.000000053903</v>
      </c>
      <c r="M64">
        <v>32142.873687765717</v>
      </c>
      <c r="N64">
        <v>47763.777807845589</v>
      </c>
      <c r="O64">
        <v>444205.22066583752</v>
      </c>
      <c r="P64">
        <v>9197.9015877277416</v>
      </c>
      <c r="Q64" s="1" t="s">
        <v>51</v>
      </c>
      <c r="R64" s="1">
        <f>agent_costs_16_repr_days[[#This Row],[SMR]]+agent_costs_16_repr_days[[#This Row],[SMRCCS]]</f>
        <v>7224.000000064776</v>
      </c>
      <c r="S64" s="1">
        <f>agent_costs_16_repr_days[[#This Row],[Alkaline_base]]+agent_costs_16_repr_days[[#This Row],[Alkaline_peak]]</f>
        <v>79906.65149561131</v>
      </c>
      <c r="T64" s="1">
        <f>agent_costs_16_repr_days[[#This Row],[SMR+CCS]]+agent_costs_16_repr_days[[#This Row],[PtH]]+agent_costs_16_repr_days[[#This Row],[Import]]</f>
        <v>96328.553083403822</v>
      </c>
      <c r="U64" s="1">
        <f>agent_costs_16_repr_days[[#This Row],[OCGT]]+agent_costs_16_repr_days[[#This Row],[SPP_coal]]+agent_costs_16_repr_days[[#This Row],[CCGT_new]]</f>
        <v>116956.34839886076</v>
      </c>
      <c r="V64" s="1">
        <f>agent_costs_16_repr_days[[#This Row],[WindOnshore]]+agent_costs_16_repr_days[[#This Row],[WindOffshore]]+agent_costs_16_repr_days[[#This Row],[Solar]]</f>
        <v>4874781.5939433109</v>
      </c>
      <c r="W64" s="1">
        <f>agent_costs_16_repr_days[[#This Row],[RES]]+agent_costs_16_repr_days[[#This Row],[FF]]+agent_costs_16_repr_days[[#This Row],[Nuclear]]</f>
        <v>5072388.8909603888</v>
      </c>
      <c r="X64" s="1">
        <f>agent_costs_16_repr_days[[#This Row],[PS]]-W$2</f>
        <v>-169.67329827416688</v>
      </c>
      <c r="Y64" s="1">
        <f>agent_costs_16_repr_days[[#This Row],[Import]]-P$2</f>
        <v>-136.5378964215688</v>
      </c>
      <c r="Z64" s="1">
        <f>agent_costs_16_repr_days[[#This Row],[SMR+CCS]]-R$2</f>
        <v>3.1629497243557125E-8</v>
      </c>
      <c r="AA64" s="1">
        <f>agent_costs_16_repr_days[[#This Row],[PtH]]-S$2</f>
        <v>0.17986423132242635</v>
      </c>
      <c r="AB64" s="1">
        <f>agent_costs_16_repr_days[[#This Row],[H2_sector]]-T$2</f>
        <v>-136.35803215861961</v>
      </c>
      <c r="AC64" s="1">
        <f>agent_costs_16_repr_days[[#This Row],[FF]]-U$2</f>
        <v>19.16898354125442</v>
      </c>
      <c r="AD64" s="1">
        <f>agent_costs_16_repr_days[[#This Row],[RES]]-V$2</f>
        <v>-188.2996741887182</v>
      </c>
      <c r="AE64" s="1">
        <f>agent_costs_16_repr_days[[#This Row],[Nuclear]]-H$2</f>
        <v>-0.54260762684862129</v>
      </c>
      <c r="AF64" s="1">
        <f>agent_costs_16_repr_days[[#This Row],[Ind]]-O$2</f>
        <v>-7.2002875005127862</v>
      </c>
    </row>
    <row r="65" spans="1:32" x14ac:dyDescent="0.25">
      <c r="A65">
        <v>2</v>
      </c>
      <c r="B65" s="1" t="s">
        <v>23</v>
      </c>
      <c r="C65">
        <v>2840</v>
      </c>
      <c r="D65">
        <v>7286.0143537302592</v>
      </c>
      <c r="E65">
        <v>11106.792244477632</v>
      </c>
      <c r="F65">
        <v>56103.09375984333</v>
      </c>
      <c r="G65">
        <v>4291977.2008902431</v>
      </c>
      <c r="H65">
        <v>80650.948618216993</v>
      </c>
      <c r="I65">
        <v>571697.60080859077</v>
      </c>
      <c r="J65">
        <v>53567.240285287175</v>
      </c>
      <c r="K65">
        <v>1.0873011742888945E-8</v>
      </c>
      <c r="L65">
        <v>7224.000000053903</v>
      </c>
      <c r="M65">
        <v>32142.873687765717</v>
      </c>
      <c r="N65">
        <v>47763.777807845589</v>
      </c>
      <c r="O65">
        <v>444205.22066583752</v>
      </c>
      <c r="P65">
        <v>9197.9015877277416</v>
      </c>
      <c r="Q65" s="1" t="s">
        <v>51</v>
      </c>
      <c r="R65" s="1">
        <f>agent_costs_16_repr_days[[#This Row],[SMR]]+agent_costs_16_repr_days[[#This Row],[SMRCCS]]</f>
        <v>7224.000000064776</v>
      </c>
      <c r="S65" s="1">
        <f>agent_costs_16_repr_days[[#This Row],[Alkaline_base]]+agent_costs_16_repr_days[[#This Row],[Alkaline_peak]]</f>
        <v>79906.65149561131</v>
      </c>
      <c r="T65" s="1">
        <f>agent_costs_16_repr_days[[#This Row],[SMR+CCS]]+agent_costs_16_repr_days[[#This Row],[PtH]]+agent_costs_16_repr_days[[#This Row],[Import]]</f>
        <v>96328.553083403822</v>
      </c>
      <c r="U65" s="1">
        <f>agent_costs_16_repr_days[[#This Row],[OCGT]]+agent_costs_16_repr_days[[#This Row],[SPP_coal]]+agent_costs_16_repr_days[[#This Row],[CCGT_new]]</f>
        <v>116956.34839886076</v>
      </c>
      <c r="V65" s="1">
        <f>agent_costs_16_repr_days[[#This Row],[WindOnshore]]+agent_costs_16_repr_days[[#This Row],[WindOffshore]]+agent_costs_16_repr_days[[#This Row],[Solar]]</f>
        <v>4874781.5939433109</v>
      </c>
      <c r="W65" s="1">
        <f>agent_costs_16_repr_days[[#This Row],[RES]]+agent_costs_16_repr_days[[#This Row],[FF]]+agent_costs_16_repr_days[[#This Row],[Nuclear]]</f>
        <v>5072388.8909603888</v>
      </c>
      <c r="X65" s="1">
        <f>agent_costs_16_repr_days[[#This Row],[PS]]-W$2</f>
        <v>-169.67329827416688</v>
      </c>
      <c r="Y65" s="1">
        <f>agent_costs_16_repr_days[[#This Row],[Import]]-P$2</f>
        <v>-136.5378964215688</v>
      </c>
      <c r="Z65" s="1">
        <f>agent_costs_16_repr_days[[#This Row],[SMR+CCS]]-R$2</f>
        <v>3.1629497243557125E-8</v>
      </c>
      <c r="AA65" s="1">
        <f>agent_costs_16_repr_days[[#This Row],[PtH]]-S$2</f>
        <v>0.17986423132242635</v>
      </c>
      <c r="AB65" s="1">
        <f>agent_costs_16_repr_days[[#This Row],[H2_sector]]-T$2</f>
        <v>-136.35803215861961</v>
      </c>
      <c r="AC65" s="1">
        <f>agent_costs_16_repr_days[[#This Row],[FF]]-U$2</f>
        <v>19.16898354125442</v>
      </c>
      <c r="AD65" s="1">
        <f>agent_costs_16_repr_days[[#This Row],[RES]]-V$2</f>
        <v>-188.2996741887182</v>
      </c>
      <c r="AE65" s="1">
        <f>agent_costs_16_repr_days[[#This Row],[Nuclear]]-H$2</f>
        <v>-0.54260762684862129</v>
      </c>
      <c r="AF65" s="1">
        <f>agent_costs_16_repr_days[[#This Row],[Ind]]-O$2</f>
        <v>-7.2002875005127862</v>
      </c>
    </row>
    <row r="66" spans="1:32" x14ac:dyDescent="0.25">
      <c r="A66">
        <v>2</v>
      </c>
      <c r="B66" s="1" t="s">
        <v>23</v>
      </c>
      <c r="C66">
        <v>2840</v>
      </c>
      <c r="D66">
        <v>7286.0143537302592</v>
      </c>
      <c r="E66">
        <v>11106.792244477632</v>
      </c>
      <c r="F66">
        <v>56103.09375984333</v>
      </c>
      <c r="G66">
        <v>4291977.2008902431</v>
      </c>
      <c r="H66">
        <v>80650.948618216993</v>
      </c>
      <c r="I66">
        <v>571697.60080859077</v>
      </c>
      <c r="J66">
        <v>53567.240285287175</v>
      </c>
      <c r="K66">
        <v>1.0873011742888945E-8</v>
      </c>
      <c r="L66">
        <v>7224.000000053903</v>
      </c>
      <c r="M66">
        <v>32142.873687765717</v>
      </c>
      <c r="N66">
        <v>47763.777807845589</v>
      </c>
      <c r="O66">
        <v>444205.22066583752</v>
      </c>
      <c r="P66">
        <v>9197.9015877277416</v>
      </c>
      <c r="Q66" s="1" t="s">
        <v>51</v>
      </c>
      <c r="R66" s="1">
        <f>agent_costs_16_repr_days[[#This Row],[SMR]]+agent_costs_16_repr_days[[#This Row],[SMRCCS]]</f>
        <v>7224.000000064776</v>
      </c>
      <c r="S66" s="1">
        <f>agent_costs_16_repr_days[[#This Row],[Alkaline_base]]+agent_costs_16_repr_days[[#This Row],[Alkaline_peak]]</f>
        <v>79906.65149561131</v>
      </c>
      <c r="T66" s="1">
        <f>agent_costs_16_repr_days[[#This Row],[SMR+CCS]]+agent_costs_16_repr_days[[#This Row],[PtH]]+agent_costs_16_repr_days[[#This Row],[Import]]</f>
        <v>96328.553083403822</v>
      </c>
      <c r="U66" s="1">
        <f>agent_costs_16_repr_days[[#This Row],[OCGT]]+agent_costs_16_repr_days[[#This Row],[SPP_coal]]+agent_costs_16_repr_days[[#This Row],[CCGT_new]]</f>
        <v>116956.34839886076</v>
      </c>
      <c r="V66" s="1">
        <f>agent_costs_16_repr_days[[#This Row],[WindOnshore]]+agent_costs_16_repr_days[[#This Row],[WindOffshore]]+agent_costs_16_repr_days[[#This Row],[Solar]]</f>
        <v>4874781.5939433109</v>
      </c>
      <c r="W66" s="1">
        <f>agent_costs_16_repr_days[[#This Row],[RES]]+agent_costs_16_repr_days[[#This Row],[FF]]+agent_costs_16_repr_days[[#This Row],[Nuclear]]</f>
        <v>5072388.8909603888</v>
      </c>
      <c r="X66" s="1">
        <f>agent_costs_16_repr_days[[#This Row],[PS]]-W$2</f>
        <v>-169.67329827416688</v>
      </c>
      <c r="Y66" s="1">
        <f>agent_costs_16_repr_days[[#This Row],[Import]]-P$2</f>
        <v>-136.5378964215688</v>
      </c>
      <c r="Z66" s="1">
        <f>agent_costs_16_repr_days[[#This Row],[SMR+CCS]]-R$2</f>
        <v>3.1629497243557125E-8</v>
      </c>
      <c r="AA66" s="1">
        <f>agent_costs_16_repr_days[[#This Row],[PtH]]-S$2</f>
        <v>0.17986423132242635</v>
      </c>
      <c r="AB66" s="1">
        <f>agent_costs_16_repr_days[[#This Row],[H2_sector]]-T$2</f>
        <v>-136.35803215861961</v>
      </c>
      <c r="AC66" s="1">
        <f>agent_costs_16_repr_days[[#This Row],[FF]]-U$2</f>
        <v>19.16898354125442</v>
      </c>
      <c r="AD66" s="1">
        <f>agent_costs_16_repr_days[[#This Row],[RES]]-V$2</f>
        <v>-188.2996741887182</v>
      </c>
      <c r="AE66" s="1">
        <f>agent_costs_16_repr_days[[#This Row],[Nuclear]]-H$2</f>
        <v>-0.54260762684862129</v>
      </c>
      <c r="AF66" s="1">
        <f>agent_costs_16_repr_days[[#This Row],[Ind]]-O$2</f>
        <v>-7.2002875005127862</v>
      </c>
    </row>
    <row r="67" spans="1:32" x14ac:dyDescent="0.25">
      <c r="A67">
        <v>2</v>
      </c>
      <c r="B67" s="1" t="s">
        <v>23</v>
      </c>
      <c r="C67">
        <v>3394</v>
      </c>
      <c r="D67">
        <v>2991.0560143944117</v>
      </c>
      <c r="E67">
        <v>11106.792024158827</v>
      </c>
      <c r="F67">
        <v>69973.118809086329</v>
      </c>
      <c r="G67">
        <v>4089400.4244615254</v>
      </c>
      <c r="H67">
        <v>81919.203988691675</v>
      </c>
      <c r="I67">
        <v>597149.93148564606</v>
      </c>
      <c r="J67">
        <v>60499.501824951752</v>
      </c>
      <c r="K67">
        <v>1.2392019986873935E-6</v>
      </c>
      <c r="L67">
        <v>3612.0000024814376</v>
      </c>
      <c r="M67">
        <v>30859.025347683677</v>
      </c>
      <c r="N67">
        <v>42403.284326199639</v>
      </c>
      <c r="O67">
        <v>521224.40327312954</v>
      </c>
      <c r="P67">
        <v>9074.4421113048684</v>
      </c>
      <c r="Q67" s="1" t="s">
        <v>51</v>
      </c>
      <c r="R67" s="1">
        <f>agent_costs_16_repr_days[[#This Row],[SMR]]+agent_costs_16_repr_days[[#This Row],[SMRCCS]]</f>
        <v>3612.0000037206396</v>
      </c>
      <c r="S67" s="1">
        <f>agent_costs_16_repr_days[[#This Row],[Alkaline_base]]+agent_costs_16_repr_days[[#This Row],[Alkaline_peak]]</f>
        <v>73262.309673883312</v>
      </c>
      <c r="T67" s="1">
        <f>agent_costs_16_repr_days[[#This Row],[SMR+CCS]]+agent_costs_16_repr_days[[#This Row],[PtH]]+agent_costs_16_repr_days[[#This Row],[Import]]</f>
        <v>85948.751788908819</v>
      </c>
      <c r="U67" s="1">
        <f>agent_costs_16_repr_days[[#This Row],[OCGT]]+agent_costs_16_repr_days[[#This Row],[SPP_coal]]+agent_costs_16_repr_days[[#This Row],[CCGT_new]]</f>
        <v>133463.67664843251</v>
      </c>
      <c r="V67" s="1">
        <f>agent_costs_16_repr_days[[#This Row],[WindOnshore]]+agent_costs_16_repr_days[[#This Row],[WindOffshore]]+agent_costs_16_repr_days[[#This Row],[Solar]]</f>
        <v>4697657.1479713302</v>
      </c>
      <c r="W67" s="1">
        <f>agent_costs_16_repr_days[[#This Row],[RES]]+agent_costs_16_repr_days[[#This Row],[FF]]+agent_costs_16_repr_days[[#This Row],[Nuclear]]</f>
        <v>4913040.0286084544</v>
      </c>
      <c r="X67" s="1">
        <f>agent_costs_16_repr_days[[#This Row],[PS]]-W$2</f>
        <v>-159518.53565020859</v>
      </c>
      <c r="Y67" s="1">
        <f>agent_costs_16_repr_days[[#This Row],[Import]]-P$2</f>
        <v>-259.997372844442</v>
      </c>
      <c r="Z67" s="1">
        <f>agent_costs_16_repr_days[[#This Row],[SMR+CCS]]-R$2</f>
        <v>-3611.9999963125069</v>
      </c>
      <c r="AA67" s="1">
        <f>agent_costs_16_repr_days[[#This Row],[PtH]]-S$2</f>
        <v>-6644.1619574966753</v>
      </c>
      <c r="AB67" s="1">
        <f>agent_costs_16_repr_days[[#This Row],[H2_sector]]-T$2</f>
        <v>-10516.159326653622</v>
      </c>
      <c r="AC67" s="1">
        <f>agent_costs_16_repr_days[[#This Row],[FF]]-U$2</f>
        <v>16526.497233112997</v>
      </c>
      <c r="AD67" s="1">
        <f>agent_costs_16_repr_days[[#This Row],[RES]]-V$2</f>
        <v>-177312.74564616941</v>
      </c>
      <c r="AE67" s="1">
        <f>agent_costs_16_repr_days[[#This Row],[Nuclear]]-H$2</f>
        <v>1267.7127628478338</v>
      </c>
      <c r="AF67" s="1">
        <f>agent_costs_16_repr_days[[#This Row],[Ind]]-O$2</f>
        <v>77011.98231979151</v>
      </c>
    </row>
    <row r="68" spans="1:32" x14ac:dyDescent="0.25">
      <c r="A68">
        <v>2</v>
      </c>
      <c r="B68" s="1" t="s">
        <v>23</v>
      </c>
      <c r="C68">
        <v>3394</v>
      </c>
      <c r="D68">
        <v>2991.0560143944117</v>
      </c>
      <c r="E68">
        <v>11106.792024158827</v>
      </c>
      <c r="F68">
        <v>69973.118809086329</v>
      </c>
      <c r="G68">
        <v>4089400.4244615254</v>
      </c>
      <c r="H68">
        <v>81919.203988691675</v>
      </c>
      <c r="I68">
        <v>597149.93148564606</v>
      </c>
      <c r="J68">
        <v>60499.501824951752</v>
      </c>
      <c r="K68">
        <v>1.2392019986873935E-6</v>
      </c>
      <c r="L68">
        <v>3612.0000024814376</v>
      </c>
      <c r="M68">
        <v>30859.025347683677</v>
      </c>
      <c r="N68">
        <v>42403.284326199639</v>
      </c>
      <c r="O68">
        <v>521224.40327312954</v>
      </c>
      <c r="P68">
        <v>9074.4421113048684</v>
      </c>
      <c r="Q68" s="1" t="s">
        <v>51</v>
      </c>
      <c r="R68" s="1">
        <f>agent_costs_16_repr_days[[#This Row],[SMR]]+agent_costs_16_repr_days[[#This Row],[SMRCCS]]</f>
        <v>3612.0000037206396</v>
      </c>
      <c r="S68" s="1">
        <f>agent_costs_16_repr_days[[#This Row],[Alkaline_base]]+agent_costs_16_repr_days[[#This Row],[Alkaline_peak]]</f>
        <v>73262.309673883312</v>
      </c>
      <c r="T68" s="1">
        <f>agent_costs_16_repr_days[[#This Row],[SMR+CCS]]+agent_costs_16_repr_days[[#This Row],[PtH]]+agent_costs_16_repr_days[[#This Row],[Import]]</f>
        <v>85948.751788908819</v>
      </c>
      <c r="U68" s="1">
        <f>agent_costs_16_repr_days[[#This Row],[OCGT]]+agent_costs_16_repr_days[[#This Row],[SPP_coal]]+agent_costs_16_repr_days[[#This Row],[CCGT_new]]</f>
        <v>133463.67664843251</v>
      </c>
      <c r="V68" s="1">
        <f>agent_costs_16_repr_days[[#This Row],[WindOnshore]]+agent_costs_16_repr_days[[#This Row],[WindOffshore]]+agent_costs_16_repr_days[[#This Row],[Solar]]</f>
        <v>4697657.1479713302</v>
      </c>
      <c r="W68" s="1">
        <f>agent_costs_16_repr_days[[#This Row],[RES]]+agent_costs_16_repr_days[[#This Row],[FF]]+agent_costs_16_repr_days[[#This Row],[Nuclear]]</f>
        <v>4913040.0286084544</v>
      </c>
      <c r="X68" s="1">
        <f>agent_costs_16_repr_days[[#This Row],[PS]]-W$2</f>
        <v>-159518.53565020859</v>
      </c>
      <c r="Y68" s="1">
        <f>agent_costs_16_repr_days[[#This Row],[Import]]-P$2</f>
        <v>-259.997372844442</v>
      </c>
      <c r="Z68" s="1">
        <f>agent_costs_16_repr_days[[#This Row],[SMR+CCS]]-R$2</f>
        <v>-3611.9999963125069</v>
      </c>
      <c r="AA68" s="1">
        <f>agent_costs_16_repr_days[[#This Row],[PtH]]-S$2</f>
        <v>-6644.1619574966753</v>
      </c>
      <c r="AB68" s="1">
        <f>agent_costs_16_repr_days[[#This Row],[H2_sector]]-T$2</f>
        <v>-10516.159326653622</v>
      </c>
      <c r="AC68" s="1">
        <f>agent_costs_16_repr_days[[#This Row],[FF]]-U$2</f>
        <v>16526.497233112997</v>
      </c>
      <c r="AD68" s="1">
        <f>agent_costs_16_repr_days[[#This Row],[RES]]-V$2</f>
        <v>-177312.74564616941</v>
      </c>
      <c r="AE68" s="1">
        <f>agent_costs_16_repr_days[[#This Row],[Nuclear]]-H$2</f>
        <v>1267.7127628478338</v>
      </c>
      <c r="AF68" s="1">
        <f>agent_costs_16_repr_days[[#This Row],[Ind]]-O$2</f>
        <v>77011.98231979151</v>
      </c>
    </row>
    <row r="69" spans="1:32" x14ac:dyDescent="0.25">
      <c r="A69">
        <v>2</v>
      </c>
      <c r="B69" s="1" t="s">
        <v>23</v>
      </c>
      <c r="C69">
        <v>19</v>
      </c>
      <c r="D69">
        <v>7657.9759162871969</v>
      </c>
      <c r="E69">
        <v>11106.792123429583</v>
      </c>
      <c r="F69">
        <v>55438.499289706546</v>
      </c>
      <c r="G69">
        <v>4269723.3529881565</v>
      </c>
      <c r="H69">
        <v>81255.045304380328</v>
      </c>
      <c r="I69">
        <v>582557.40972374147</v>
      </c>
      <c r="J69">
        <v>52316.863867344138</v>
      </c>
      <c r="K69">
        <v>4.2040876196666809E-8</v>
      </c>
      <c r="L69">
        <v>6223.8350231220229</v>
      </c>
      <c r="M69">
        <v>34426.383862354356</v>
      </c>
      <c r="N69">
        <v>784.41063443315261</v>
      </c>
      <c r="O69">
        <v>1375.6396969717009</v>
      </c>
      <c r="P69">
        <v>40907.380574526658</v>
      </c>
      <c r="Q69" s="1" t="s">
        <v>448</v>
      </c>
      <c r="R69" s="1">
        <f>agent_costs_16_repr_days[[#This Row],[SMR]]+agent_costs_16_repr_days[[#This Row],[SMRCCS]]</f>
        <v>6223.8350231640634</v>
      </c>
      <c r="S69" s="1">
        <f>agent_costs_16_repr_days[[#This Row],[Alkaline_base]]+agent_costs_16_repr_days[[#This Row],[Alkaline_peak]]</f>
        <v>35210.794496787508</v>
      </c>
      <c r="T69" s="1">
        <f>agent_costs_16_repr_days[[#This Row],[SMR+CCS]]+agent_costs_16_repr_days[[#This Row],[PtH]]+agent_costs_16_repr_days[[#This Row],[Import]]</f>
        <v>82342.010094478232</v>
      </c>
      <c r="U69" s="1">
        <f>agent_costs_16_repr_days[[#This Row],[OCGT]]+agent_costs_16_repr_days[[#This Row],[SPP_coal]]+agent_costs_16_repr_days[[#This Row],[CCGT_new]]</f>
        <v>115413.33907333788</v>
      </c>
      <c r="V69" s="1">
        <f>agent_costs_16_repr_days[[#This Row],[WindOnshore]]+agent_costs_16_repr_days[[#This Row],[WindOffshore]]+agent_costs_16_repr_days[[#This Row],[Solar]]</f>
        <v>4863387.554835327</v>
      </c>
      <c r="W69" s="1">
        <f>agent_costs_16_repr_days[[#This Row],[RES]]+agent_costs_16_repr_days[[#This Row],[FF]]+agent_costs_16_repr_days[[#This Row],[Nuclear]]</f>
        <v>5060055.9392130449</v>
      </c>
      <c r="X69" s="1">
        <f>agent_costs_16_repr_days[[#This Row],[PS]]-W$2</f>
        <v>-12502.625045618042</v>
      </c>
      <c r="Y69" s="1">
        <f>agent_costs_16_repr_days[[#This Row],[Import]]-P$2</f>
        <v>31572.941090377346</v>
      </c>
      <c r="Z69" s="1">
        <f>agent_costs_16_repr_days[[#This Row],[SMR+CCS]]-R$2</f>
        <v>-1000.1649768690831</v>
      </c>
      <c r="AA69" s="1">
        <f>agent_costs_16_repr_days[[#This Row],[PtH]]-S$2</f>
        <v>-44695.677134592479</v>
      </c>
      <c r="AB69" s="1">
        <f>agent_costs_16_repr_days[[#This Row],[H2_sector]]-T$2</f>
        <v>-14122.90102108421</v>
      </c>
      <c r="AC69" s="1">
        <f>agent_costs_16_repr_days[[#This Row],[FF]]-U$2</f>
        <v>-1523.8403419816314</v>
      </c>
      <c r="AD69" s="1">
        <f>agent_costs_16_repr_days[[#This Row],[RES]]-V$2</f>
        <v>-11582.33878217265</v>
      </c>
      <c r="AE69" s="1">
        <f>agent_costs_16_repr_days[[#This Row],[Nuclear]]-H$2</f>
        <v>603.55407853648649</v>
      </c>
      <c r="AF69" s="1">
        <f>agent_costs_16_repr_days[[#This Row],[Ind]]-O$2</f>
        <v>-442836.78125636635</v>
      </c>
    </row>
    <row r="70" spans="1:32" x14ac:dyDescent="0.25">
      <c r="A70">
        <v>3</v>
      </c>
      <c r="B70" s="1" t="s">
        <v>23</v>
      </c>
      <c r="C70">
        <v>939</v>
      </c>
      <c r="D70">
        <v>8963.0209923628881</v>
      </c>
      <c r="E70">
        <v>11106.792301055373</v>
      </c>
      <c r="F70">
        <v>55829.063601687616</v>
      </c>
      <c r="G70">
        <v>4278679.1338156573</v>
      </c>
      <c r="H70">
        <v>81700.744159982467</v>
      </c>
      <c r="I70">
        <v>577964.72878037265</v>
      </c>
      <c r="J70">
        <v>51702.786978192082</v>
      </c>
      <c r="K70">
        <v>1.0122507922532454E-7</v>
      </c>
      <c r="L70">
        <v>7212.513823618393</v>
      </c>
      <c r="M70">
        <v>16032.765703075182</v>
      </c>
      <c r="N70">
        <v>11343.070429678768</v>
      </c>
      <c r="O70">
        <v>14561.597542146608</v>
      </c>
      <c r="P70">
        <v>35151.215563013924</v>
      </c>
      <c r="Q70" s="1" t="s">
        <v>449</v>
      </c>
      <c r="R70" s="1">
        <f>agent_costs_16_repr_days[[#This Row],[SMR]]+agent_costs_16_repr_days[[#This Row],[SMRCCS]]</f>
        <v>7212.5138237196179</v>
      </c>
      <c r="S70" s="1">
        <f>agent_costs_16_repr_days[[#This Row],[Alkaline_base]]+agent_costs_16_repr_days[[#This Row],[Alkaline_peak]]</f>
        <v>27375.83613275395</v>
      </c>
      <c r="T70" s="1">
        <f>agent_costs_16_repr_days[[#This Row],[SMR+CCS]]+agent_costs_16_repr_days[[#This Row],[PtH]]+agent_costs_16_repr_days[[#This Row],[Import]]</f>
        <v>69739.565519487485</v>
      </c>
      <c r="U70" s="1">
        <f>agent_costs_16_repr_days[[#This Row],[OCGT]]+agent_costs_16_repr_days[[#This Row],[SPP_coal]]+agent_costs_16_repr_days[[#This Row],[CCGT_new]]</f>
        <v>116494.87157224258</v>
      </c>
      <c r="V70" s="1">
        <f>agent_costs_16_repr_days[[#This Row],[WindOnshore]]+agent_costs_16_repr_days[[#This Row],[WindOffshore]]+agent_costs_16_repr_days[[#This Row],[Solar]]</f>
        <v>4867750.6548970854</v>
      </c>
      <c r="W70" s="1">
        <f>agent_costs_16_repr_days[[#This Row],[RES]]+agent_costs_16_repr_days[[#This Row],[FF]]+agent_costs_16_repr_days[[#This Row],[Nuclear]]</f>
        <v>5065946.27062931</v>
      </c>
      <c r="X70" s="1">
        <f>agent_costs_16_repr_days[[#This Row],[PS]]-W$2</f>
        <v>-6612.2936293529347</v>
      </c>
      <c r="Y70" s="1">
        <f>agent_costs_16_repr_days[[#This Row],[Import]]-P$2</f>
        <v>25816.776078864612</v>
      </c>
      <c r="Z70" s="1">
        <f>agent_costs_16_repr_days[[#This Row],[SMR+CCS]]-R$2</f>
        <v>-11.486176313528631</v>
      </c>
      <c r="AA70" s="1">
        <f>agent_costs_16_repr_days[[#This Row],[PtH]]-S$2</f>
        <v>-52530.635498626041</v>
      </c>
      <c r="AB70" s="1">
        <f>agent_costs_16_repr_days[[#This Row],[H2_sector]]-T$2</f>
        <v>-26725.345596074956</v>
      </c>
      <c r="AC70" s="1">
        <f>agent_costs_16_repr_days[[#This Row],[FF]]-U$2</f>
        <v>-442.30784307692375</v>
      </c>
      <c r="AD70" s="1">
        <f>agent_costs_16_repr_days[[#This Row],[RES]]-V$2</f>
        <v>-7219.2387204142287</v>
      </c>
      <c r="AE70" s="1">
        <f>agent_costs_16_repr_days[[#This Row],[Nuclear]]-H$2</f>
        <v>1049.2529341386253</v>
      </c>
      <c r="AF70" s="1">
        <f>agent_costs_16_repr_days[[#This Row],[Ind]]-O$2</f>
        <v>-429650.82341119141</v>
      </c>
    </row>
    <row r="71" spans="1:32" x14ac:dyDescent="0.25">
      <c r="A71">
        <v>4</v>
      </c>
      <c r="B71" s="1" t="s">
        <v>23</v>
      </c>
      <c r="C71">
        <v>984</v>
      </c>
      <c r="D71">
        <v>8836.0877610400075</v>
      </c>
      <c r="E71">
        <v>11106.792516135491</v>
      </c>
      <c r="F71">
        <v>55826.675622208211</v>
      </c>
      <c r="G71">
        <v>4278873.8376500569</v>
      </c>
      <c r="H71">
        <v>81711.395936751142</v>
      </c>
      <c r="I71">
        <v>578183.8084977268</v>
      </c>
      <c r="J71">
        <v>51848.743942677545</v>
      </c>
      <c r="K71">
        <v>1.1076082040127712E-6</v>
      </c>
      <c r="L71">
        <v>7210.6010458715227</v>
      </c>
      <c r="M71">
        <v>16237.562669760366</v>
      </c>
      <c r="N71">
        <v>11908.202022730598</v>
      </c>
      <c r="O71">
        <v>13857.083711481624</v>
      </c>
      <c r="P71">
        <v>34969.858664752755</v>
      </c>
      <c r="Q71" s="1" t="s">
        <v>450</v>
      </c>
      <c r="R71" s="1">
        <f>agent_costs_16_repr_days[[#This Row],[SMR]]+agent_costs_16_repr_days[[#This Row],[SMRCCS]]</f>
        <v>7210.6010469791308</v>
      </c>
      <c r="S71" s="1">
        <f>agent_costs_16_repr_days[[#This Row],[Alkaline_base]]+agent_costs_16_repr_days[[#This Row],[Alkaline_peak]]</f>
        <v>28145.764692490964</v>
      </c>
      <c r="T71" s="1">
        <f>agent_costs_16_repr_days[[#This Row],[SMR+CCS]]+agent_costs_16_repr_days[[#This Row],[PtH]]+agent_costs_16_repr_days[[#This Row],[Import]]</f>
        <v>70326.224404222856</v>
      </c>
      <c r="U71" s="1">
        <f>agent_costs_16_repr_days[[#This Row],[OCGT]]+agent_costs_16_repr_days[[#This Row],[SPP_coal]]+agent_costs_16_repr_days[[#This Row],[CCGT_new]]</f>
        <v>116511.50732592576</v>
      </c>
      <c r="V71" s="1">
        <f>agent_costs_16_repr_days[[#This Row],[WindOnshore]]+agent_costs_16_repr_days[[#This Row],[WindOffshore]]+agent_costs_16_repr_days[[#This Row],[Solar]]</f>
        <v>4868164.4386639195</v>
      </c>
      <c r="W71" s="1">
        <f>agent_costs_16_repr_days[[#This Row],[RES]]+agent_costs_16_repr_days[[#This Row],[FF]]+agent_costs_16_repr_days[[#This Row],[Nuclear]]</f>
        <v>5066387.3419265961</v>
      </c>
      <c r="X71" s="1">
        <f>agent_costs_16_repr_days[[#This Row],[PS]]-W$2</f>
        <v>-6171.2223320668563</v>
      </c>
      <c r="Y71" s="1">
        <f>agent_costs_16_repr_days[[#This Row],[Import]]-P$2</f>
        <v>25635.419180603443</v>
      </c>
      <c r="Z71" s="1">
        <f>agent_costs_16_repr_days[[#This Row],[SMR+CCS]]-R$2</f>
        <v>-13.398953054015692</v>
      </c>
      <c r="AA71" s="1">
        <f>agent_costs_16_repr_days[[#This Row],[PtH]]-S$2</f>
        <v>-51760.706938889023</v>
      </c>
      <c r="AB71" s="1">
        <f>agent_costs_16_repr_days[[#This Row],[H2_sector]]-T$2</f>
        <v>-26138.686711339586</v>
      </c>
      <c r="AC71" s="1">
        <f>agent_costs_16_repr_days[[#This Row],[FF]]-U$2</f>
        <v>-425.67208939374541</v>
      </c>
      <c r="AD71" s="1">
        <f>agent_costs_16_repr_days[[#This Row],[RES]]-V$2</f>
        <v>-6805.4549535801634</v>
      </c>
      <c r="AE71" s="1">
        <f>agent_costs_16_repr_days[[#This Row],[Nuclear]]-H$2</f>
        <v>1059.9047109072999</v>
      </c>
      <c r="AF71" s="1">
        <f>agent_costs_16_repr_days[[#This Row],[Ind]]-O$2</f>
        <v>-430355.33724185638</v>
      </c>
    </row>
    <row r="72" spans="1:32" x14ac:dyDescent="0.25">
      <c r="A72">
        <v>5</v>
      </c>
      <c r="B72" s="1" t="s">
        <v>23</v>
      </c>
      <c r="C72">
        <v>980</v>
      </c>
      <c r="D72">
        <v>8914.7847709964699</v>
      </c>
      <c r="E72">
        <v>11106.795060401357</v>
      </c>
      <c r="F72">
        <v>55827.977346329317</v>
      </c>
      <c r="G72">
        <v>4279562.5070394948</v>
      </c>
      <c r="H72">
        <v>81774.203317635911</v>
      </c>
      <c r="I72">
        <v>577548.59271870181</v>
      </c>
      <c r="J72">
        <v>51704.622807538268</v>
      </c>
      <c r="K72">
        <v>2.3747635607515508E-6</v>
      </c>
      <c r="L72">
        <v>7224.0000002525367</v>
      </c>
      <c r="M72">
        <v>16119.925590986615</v>
      </c>
      <c r="N72">
        <v>11711.864758661795</v>
      </c>
      <c r="O72">
        <v>14678.59630441013</v>
      </c>
      <c r="P72">
        <v>34748.321945395444</v>
      </c>
      <c r="Q72" s="1" t="s">
        <v>451</v>
      </c>
      <c r="R72" s="1">
        <f>agent_costs_16_repr_days[[#This Row],[SMR]]+agent_costs_16_repr_days[[#This Row],[SMRCCS]]</f>
        <v>7224.0000026273001</v>
      </c>
      <c r="S72" s="1">
        <f>agent_costs_16_repr_days[[#This Row],[Alkaline_base]]+agent_costs_16_repr_days[[#This Row],[Alkaline_peak]]</f>
        <v>27831.79034964841</v>
      </c>
      <c r="T72" s="1">
        <f>agent_costs_16_repr_days[[#This Row],[SMR+CCS]]+agent_costs_16_repr_days[[#This Row],[PtH]]+agent_costs_16_repr_days[[#This Row],[Import]]</f>
        <v>69804.112297671149</v>
      </c>
      <c r="U72" s="1">
        <f>agent_costs_16_repr_days[[#This Row],[OCGT]]+agent_costs_16_repr_days[[#This Row],[SPP_coal]]+agent_costs_16_repr_days[[#This Row],[CCGT_new]]</f>
        <v>116447.38492486406</v>
      </c>
      <c r="V72" s="1">
        <f>agent_costs_16_repr_days[[#This Row],[WindOnshore]]+agent_costs_16_repr_days[[#This Row],[WindOffshore]]+agent_costs_16_repr_days[[#This Row],[Solar]]</f>
        <v>4868217.8948185984</v>
      </c>
      <c r="W72" s="1">
        <f>agent_costs_16_repr_days[[#This Row],[RES]]+agent_costs_16_repr_days[[#This Row],[FF]]+agent_costs_16_repr_days[[#This Row],[Nuclear]]</f>
        <v>5066439.4830610985</v>
      </c>
      <c r="X72" s="1">
        <f>agent_costs_16_repr_days[[#This Row],[PS]]-W$2</f>
        <v>-6119.0811975644901</v>
      </c>
      <c r="Y72" s="1">
        <f>agent_costs_16_repr_days[[#This Row],[Import]]-P$2</f>
        <v>25413.882461246132</v>
      </c>
      <c r="Z72" s="1">
        <f>agent_costs_16_repr_days[[#This Row],[SMR+CCS]]-R$2</f>
        <v>2.5941535568563268E-6</v>
      </c>
      <c r="AA72" s="1">
        <f>agent_costs_16_repr_days[[#This Row],[PtH]]-S$2</f>
        <v>-52074.68128173158</v>
      </c>
      <c r="AB72" s="1">
        <f>agent_costs_16_repr_days[[#This Row],[H2_sector]]-T$2</f>
        <v>-26660.798817891293</v>
      </c>
      <c r="AC72" s="1">
        <f>agent_costs_16_repr_days[[#This Row],[FF]]-U$2</f>
        <v>-489.79449045544607</v>
      </c>
      <c r="AD72" s="1">
        <f>agent_costs_16_repr_days[[#This Row],[RES]]-V$2</f>
        <v>-6751.9987989012152</v>
      </c>
      <c r="AE72" s="1">
        <f>agent_costs_16_repr_days[[#This Row],[Nuclear]]-H$2</f>
        <v>1122.7120917920693</v>
      </c>
      <c r="AF72" s="1">
        <f>agent_costs_16_repr_days[[#This Row],[Ind]]-O$2</f>
        <v>-429533.8246489279</v>
      </c>
    </row>
    <row r="73" spans="1:32" x14ac:dyDescent="0.25">
      <c r="A73">
        <v>6</v>
      </c>
      <c r="B73" s="1" t="s">
        <v>23</v>
      </c>
      <c r="C73">
        <v>5000</v>
      </c>
      <c r="D73">
        <v>10242.621595035382</v>
      </c>
      <c r="E73">
        <v>11106.793265293298</v>
      </c>
      <c r="F73">
        <v>55796.493879159265</v>
      </c>
      <c r="G73">
        <v>4271959.6572195562</v>
      </c>
      <c r="H73">
        <v>81619.668136055509</v>
      </c>
      <c r="I73">
        <v>594522.40860891412</v>
      </c>
      <c r="J73">
        <v>54404.004031237142</v>
      </c>
      <c r="K73">
        <v>1.6124220811543062E-5</v>
      </c>
      <c r="L73">
        <v>5812.7386864573627</v>
      </c>
      <c r="M73">
        <v>2975.24656285734</v>
      </c>
      <c r="N73">
        <v>20353.880391920342</v>
      </c>
      <c r="O73">
        <v>49608.035939761219</v>
      </c>
      <c r="P73">
        <v>31036.546726525772</v>
      </c>
      <c r="Q73" s="1" t="s">
        <v>452</v>
      </c>
      <c r="R73" s="1">
        <f>agent_costs_16_repr_days[[#This Row],[SMR]]+agent_costs_16_repr_days[[#This Row],[SMRCCS]]</f>
        <v>5812.7387025815833</v>
      </c>
      <c r="S73" s="1">
        <f>agent_costs_16_repr_days[[#This Row],[Alkaline_base]]+agent_costs_16_repr_days[[#This Row],[Alkaline_peak]]</f>
        <v>23329.126954777683</v>
      </c>
      <c r="T73" s="1">
        <f>agent_costs_16_repr_days[[#This Row],[SMR+CCS]]+agent_costs_16_repr_days[[#This Row],[PtH]]+agent_costs_16_repr_days[[#This Row],[Import]]</f>
        <v>60178.412383885036</v>
      </c>
      <c r="U73" s="1">
        <f>agent_costs_16_repr_days[[#This Row],[OCGT]]+agent_costs_16_repr_days[[#This Row],[SPP_coal]]+agent_costs_16_repr_days[[#This Row],[CCGT_new]]</f>
        <v>120443.11950543178</v>
      </c>
      <c r="V73" s="1">
        <f>agent_costs_16_repr_days[[#This Row],[WindOnshore]]+agent_costs_16_repr_days[[#This Row],[WindOffshore]]+agent_costs_16_repr_days[[#This Row],[Solar]]</f>
        <v>4877588.8590937639</v>
      </c>
      <c r="W73" s="1">
        <f>agent_costs_16_repr_days[[#This Row],[RES]]+agent_costs_16_repr_days[[#This Row],[FF]]+agent_costs_16_repr_days[[#This Row],[Nuclear]]</f>
        <v>5079651.6467352509</v>
      </c>
      <c r="X73" s="1">
        <f>agent_costs_16_repr_days[[#This Row],[PS]]-W$2</f>
        <v>7093.0824765879661</v>
      </c>
      <c r="Y73" s="1">
        <f>agent_costs_16_repr_days[[#This Row],[Import]]-P$2</f>
        <v>21702.107242376464</v>
      </c>
      <c r="Z73" s="1">
        <f>agent_costs_16_repr_days[[#This Row],[SMR+CCS]]-R$2</f>
        <v>-1411.2612974515632</v>
      </c>
      <c r="AA73" s="1">
        <f>agent_costs_16_repr_days[[#This Row],[PtH]]-S$2</f>
        <v>-56577.344676602304</v>
      </c>
      <c r="AB73" s="1">
        <f>agent_costs_16_repr_days[[#This Row],[H2_sector]]-T$2</f>
        <v>-36286.498731677406</v>
      </c>
      <c r="AC73" s="1">
        <f>agent_costs_16_repr_days[[#This Row],[FF]]-U$2</f>
        <v>3505.9400901122717</v>
      </c>
      <c r="AD73" s="1">
        <f>agent_costs_16_repr_days[[#This Row],[RES]]-V$2</f>
        <v>2618.9654762642458</v>
      </c>
      <c r="AE73" s="1">
        <f>agent_costs_16_repr_days[[#This Row],[Nuclear]]-H$2</f>
        <v>968.17691021166684</v>
      </c>
      <c r="AF73" s="1">
        <f>agent_costs_16_repr_days[[#This Row],[Ind]]-O$2</f>
        <v>-394604.38501357683</v>
      </c>
    </row>
    <row r="74" spans="1:32" x14ac:dyDescent="0.25">
      <c r="A74">
        <v>6</v>
      </c>
      <c r="B74" s="1" t="s">
        <v>23</v>
      </c>
      <c r="C74">
        <v>975</v>
      </c>
      <c r="D74">
        <v>8958.9001907422207</v>
      </c>
      <c r="E74">
        <v>11106.792276065376</v>
      </c>
      <c r="F74">
        <v>55825.81917300474</v>
      </c>
      <c r="G74">
        <v>4279160.2482836898</v>
      </c>
      <c r="H74">
        <v>81748.537679409477</v>
      </c>
      <c r="I74">
        <v>577716.11207638553</v>
      </c>
      <c r="J74">
        <v>51741.525047015697</v>
      </c>
      <c r="K74">
        <v>6.9505537865712048E-7</v>
      </c>
      <c r="L74">
        <v>7224.0000000473756</v>
      </c>
      <c r="M74">
        <v>16113.378376173674</v>
      </c>
      <c r="N74">
        <v>11530.625541653808</v>
      </c>
      <c r="O74">
        <v>14650.068340662234</v>
      </c>
      <c r="P74">
        <v>34904.506655920668</v>
      </c>
      <c r="Q74" s="1" t="s">
        <v>455</v>
      </c>
      <c r="R74" s="1">
        <f>agent_costs_16_repr_days[[#This Row],[SMR]]+agent_costs_16_repr_days[[#This Row],[SMRCCS]]</f>
        <v>7224.0000007424305</v>
      </c>
      <c r="S74" s="1">
        <f>agent_costs_16_repr_days[[#This Row],[Alkaline_base]]+agent_costs_16_repr_days[[#This Row],[Alkaline_peak]]</f>
        <v>27644.003917827482</v>
      </c>
      <c r="T74" s="1">
        <f>agent_costs_16_repr_days[[#This Row],[SMR+CCS]]+agent_costs_16_repr_days[[#This Row],[PtH]]+agent_costs_16_repr_days[[#This Row],[Import]]</f>
        <v>69772.510574490589</v>
      </c>
      <c r="U74" s="1">
        <f>agent_costs_16_repr_days[[#This Row],[OCGT]]+agent_costs_16_repr_days[[#This Row],[SPP_coal]]+agent_costs_16_repr_days[[#This Row],[CCGT_new]]</f>
        <v>116526.24441076265</v>
      </c>
      <c r="V74" s="1">
        <f>agent_costs_16_repr_days[[#This Row],[WindOnshore]]+agent_costs_16_repr_days[[#This Row],[WindOffshore]]+agent_costs_16_repr_days[[#This Row],[Solar]]</f>
        <v>4867983.1526361415</v>
      </c>
      <c r="W74" s="1">
        <f>agent_costs_16_repr_days[[#This Row],[RES]]+agent_costs_16_repr_days[[#This Row],[FF]]+agent_costs_16_repr_days[[#This Row],[Nuclear]]</f>
        <v>5066257.9347263137</v>
      </c>
      <c r="X74" s="1">
        <f>agent_costs_16_repr_days[[#This Row],[PS]]-W$2</f>
        <v>-6300.6295323492959</v>
      </c>
      <c r="Y74" s="1">
        <f>agent_costs_16_repr_days[[#This Row],[Import]]-P$2</f>
        <v>25570.067171771356</v>
      </c>
      <c r="Z74" s="1">
        <f>agent_costs_16_repr_days[[#This Row],[SMR+CCS]]-R$2</f>
        <v>7.0928399509284645E-7</v>
      </c>
      <c r="AA74" s="1">
        <f>agent_costs_16_repr_days[[#This Row],[PtH]]-S$2</f>
        <v>-52262.467713552505</v>
      </c>
      <c r="AB74" s="1">
        <f>agent_costs_16_repr_days[[#This Row],[H2_sector]]-T$2</f>
        <v>-26692.400541071853</v>
      </c>
      <c r="AC74" s="1">
        <f>agent_costs_16_repr_days[[#This Row],[FF]]-U$2</f>
        <v>-410.93500455685717</v>
      </c>
      <c r="AD74" s="1">
        <f>agent_costs_16_repr_days[[#This Row],[RES]]-V$2</f>
        <v>-6986.7409813581035</v>
      </c>
      <c r="AE74" s="1">
        <f>agent_costs_16_repr_days[[#This Row],[Nuclear]]-H$2</f>
        <v>1097.0464535656356</v>
      </c>
      <c r="AF74" s="1">
        <f>agent_costs_16_repr_days[[#This Row],[Ind]]-O$2</f>
        <v>-429562.35261267581</v>
      </c>
    </row>
    <row r="75" spans="1:32" x14ac:dyDescent="0.25">
      <c r="A75">
        <v>7</v>
      </c>
      <c r="B75" s="1" t="s">
        <v>23</v>
      </c>
      <c r="C75">
        <v>939</v>
      </c>
      <c r="D75">
        <v>8963.0209923628881</v>
      </c>
      <c r="E75">
        <v>11106.792301055373</v>
      </c>
      <c r="F75">
        <v>55829.063601687616</v>
      </c>
      <c r="G75">
        <v>4278679.1338156573</v>
      </c>
      <c r="H75">
        <v>81700.744159982467</v>
      </c>
      <c r="I75">
        <v>577964.72878037265</v>
      </c>
      <c r="J75">
        <v>51702.786978192082</v>
      </c>
      <c r="K75">
        <v>1.0122507922532454E-7</v>
      </c>
      <c r="L75">
        <v>7212.513823618393</v>
      </c>
      <c r="M75">
        <v>16032.765703075182</v>
      </c>
      <c r="N75">
        <v>11343.070429678768</v>
      </c>
      <c r="O75">
        <v>14561.597542146608</v>
      </c>
      <c r="P75">
        <v>35151.215563013924</v>
      </c>
      <c r="Q75" s="1" t="s">
        <v>449</v>
      </c>
      <c r="R75" s="1">
        <f>agent_costs_16_repr_days[[#This Row],[SMR]]+agent_costs_16_repr_days[[#This Row],[SMRCCS]]</f>
        <v>7212.5138237196179</v>
      </c>
      <c r="S75" s="1">
        <f>agent_costs_16_repr_days[[#This Row],[Alkaline_base]]+agent_costs_16_repr_days[[#This Row],[Alkaline_peak]]</f>
        <v>27375.83613275395</v>
      </c>
      <c r="T75" s="1">
        <f>agent_costs_16_repr_days[[#This Row],[SMR+CCS]]+agent_costs_16_repr_days[[#This Row],[PtH]]+agent_costs_16_repr_days[[#This Row],[Import]]</f>
        <v>69739.565519487485</v>
      </c>
      <c r="U75" s="1">
        <f>agent_costs_16_repr_days[[#This Row],[OCGT]]+agent_costs_16_repr_days[[#This Row],[SPP_coal]]+agent_costs_16_repr_days[[#This Row],[CCGT_new]]</f>
        <v>116494.87157224258</v>
      </c>
      <c r="V75" s="1">
        <f>agent_costs_16_repr_days[[#This Row],[WindOnshore]]+agent_costs_16_repr_days[[#This Row],[WindOffshore]]+agent_costs_16_repr_days[[#This Row],[Solar]]</f>
        <v>4867750.6548970854</v>
      </c>
      <c r="W75" s="1">
        <f>agent_costs_16_repr_days[[#This Row],[RES]]+agent_costs_16_repr_days[[#This Row],[FF]]+agent_costs_16_repr_days[[#This Row],[Nuclear]]</f>
        <v>5065946.27062931</v>
      </c>
      <c r="X75" s="1">
        <f>agent_costs_16_repr_days[[#This Row],[PS]]-W$2</f>
        <v>-6612.2936293529347</v>
      </c>
      <c r="Y75" s="1">
        <f>agent_costs_16_repr_days[[#This Row],[Import]]-P$2</f>
        <v>25816.776078864612</v>
      </c>
      <c r="Z75" s="1">
        <f>agent_costs_16_repr_days[[#This Row],[SMR+CCS]]-R$2</f>
        <v>-11.486176313528631</v>
      </c>
      <c r="AA75" s="1">
        <f>agent_costs_16_repr_days[[#This Row],[PtH]]-S$2</f>
        <v>-52530.635498626041</v>
      </c>
      <c r="AB75" s="1">
        <f>agent_costs_16_repr_days[[#This Row],[H2_sector]]-T$2</f>
        <v>-26725.345596074956</v>
      </c>
      <c r="AC75" s="1">
        <f>agent_costs_16_repr_days[[#This Row],[FF]]-U$2</f>
        <v>-442.30784307692375</v>
      </c>
      <c r="AD75" s="1">
        <f>agent_costs_16_repr_days[[#This Row],[RES]]-V$2</f>
        <v>-7219.2387204142287</v>
      </c>
      <c r="AE75" s="1">
        <f>agent_costs_16_repr_days[[#This Row],[Nuclear]]-H$2</f>
        <v>1049.2529341386253</v>
      </c>
      <c r="AF75" s="1">
        <f>agent_costs_16_repr_days[[#This Row],[Ind]]-O$2</f>
        <v>-429650.82341119141</v>
      </c>
    </row>
    <row r="76" spans="1:32" x14ac:dyDescent="0.25">
      <c r="A76">
        <v>7</v>
      </c>
      <c r="B76" s="1" t="s">
        <v>23</v>
      </c>
      <c r="C76">
        <v>1320</v>
      </c>
      <c r="D76">
        <v>7788.6996648718332</v>
      </c>
      <c r="E76">
        <v>11106.792044975602</v>
      </c>
      <c r="F76">
        <v>55987.783920675567</v>
      </c>
      <c r="G76">
        <v>4279627.144872955</v>
      </c>
      <c r="H76">
        <v>82038.269493490807</v>
      </c>
      <c r="I76">
        <v>579959.79855967895</v>
      </c>
      <c r="J76">
        <v>52006.06135134097</v>
      </c>
      <c r="K76">
        <v>3.4649242456332978E-5</v>
      </c>
      <c r="L76">
        <v>7224.0000000016735</v>
      </c>
      <c r="M76">
        <v>8174.157966345585</v>
      </c>
      <c r="N76">
        <v>16248.99153338653</v>
      </c>
      <c r="O76">
        <v>24967.117804633752</v>
      </c>
      <c r="P76">
        <v>33482.163692173526</v>
      </c>
      <c r="Q76" s="1" t="s">
        <v>457</v>
      </c>
      <c r="R76" s="1">
        <f>agent_costs_16_repr_days[[#This Row],[SMR]]+agent_costs_16_repr_days[[#This Row],[SMRCCS]]</f>
        <v>7224.0000346509159</v>
      </c>
      <c r="S76" s="1">
        <f>agent_costs_16_repr_days[[#This Row],[Alkaline_base]]+agent_costs_16_repr_days[[#This Row],[Alkaline_peak]]</f>
        <v>24423.149499732113</v>
      </c>
      <c r="T76" s="1">
        <f>agent_costs_16_repr_days[[#This Row],[SMR+CCS]]+agent_costs_16_repr_days[[#This Row],[PtH]]+agent_costs_16_repr_days[[#This Row],[Import]]</f>
        <v>65129.313226556551</v>
      </c>
      <c r="U76" s="1">
        <f>agent_costs_16_repr_days[[#This Row],[OCGT]]+agent_costs_16_repr_days[[#This Row],[SPP_coal]]+agent_costs_16_repr_days[[#This Row],[CCGT_new]]</f>
        <v>115782.54493688837</v>
      </c>
      <c r="V76" s="1">
        <f>agent_costs_16_repr_days[[#This Row],[WindOnshore]]+agent_costs_16_repr_days[[#This Row],[WindOffshore]]+agent_costs_16_repr_days[[#This Row],[Solar]]</f>
        <v>4870693.7354776096</v>
      </c>
      <c r="W76" s="1">
        <f>agent_costs_16_repr_days[[#This Row],[RES]]+agent_costs_16_repr_days[[#This Row],[FF]]+agent_costs_16_repr_days[[#This Row],[Nuclear]]</f>
        <v>5068514.5499079879</v>
      </c>
      <c r="X76" s="1">
        <f>agent_costs_16_repr_days[[#This Row],[PS]]-W$2</f>
        <v>-4044.0143506750464</v>
      </c>
      <c r="Y76" s="1">
        <f>agent_costs_16_repr_days[[#This Row],[Import]]-P$2</f>
        <v>24147.724208024214</v>
      </c>
      <c r="Z76" s="1">
        <f>agent_costs_16_repr_days[[#This Row],[SMR+CCS]]-R$2</f>
        <v>3.4617769415490329E-5</v>
      </c>
      <c r="AA76" s="1">
        <f>agent_costs_16_repr_days[[#This Row],[PtH]]-S$2</f>
        <v>-55483.322131647874</v>
      </c>
      <c r="AB76" s="1">
        <f>agent_costs_16_repr_days[[#This Row],[H2_sector]]-T$2</f>
        <v>-31335.59788900589</v>
      </c>
      <c r="AC76" s="1">
        <f>agent_costs_16_repr_days[[#This Row],[FF]]-U$2</f>
        <v>-1154.6344784311368</v>
      </c>
      <c r="AD76" s="1">
        <f>agent_costs_16_repr_days[[#This Row],[RES]]-V$2</f>
        <v>-4276.1581398900598</v>
      </c>
      <c r="AE76" s="1">
        <f>agent_costs_16_repr_days[[#This Row],[Nuclear]]-H$2</f>
        <v>1386.7782676469651</v>
      </c>
      <c r="AF76" s="1">
        <f>agent_costs_16_repr_days[[#This Row],[Ind]]-O$2</f>
        <v>-419245.30314870429</v>
      </c>
    </row>
    <row r="77" spans="1:32" x14ac:dyDescent="0.25">
      <c r="A77">
        <v>8</v>
      </c>
      <c r="B77" s="1" t="s">
        <v>23</v>
      </c>
      <c r="C77">
        <v>939</v>
      </c>
      <c r="D77">
        <v>8963.0209923628881</v>
      </c>
      <c r="E77">
        <v>11106.792301055373</v>
      </c>
      <c r="F77">
        <v>55829.063601687616</v>
      </c>
      <c r="G77">
        <v>4278679.1338156573</v>
      </c>
      <c r="H77">
        <v>81700.744159982467</v>
      </c>
      <c r="I77">
        <v>577964.72878037265</v>
      </c>
      <c r="J77">
        <v>51702.786978192082</v>
      </c>
      <c r="K77">
        <v>1.0122507922532454E-7</v>
      </c>
      <c r="L77">
        <v>7212.513823618393</v>
      </c>
      <c r="M77">
        <v>16032.765703075182</v>
      </c>
      <c r="N77">
        <v>11343.070429678768</v>
      </c>
      <c r="O77">
        <v>14561.597542146608</v>
      </c>
      <c r="P77">
        <v>35151.215563013924</v>
      </c>
      <c r="Q77" s="1" t="s">
        <v>449</v>
      </c>
      <c r="R77" s="1">
        <f>agent_costs_16_repr_days[[#This Row],[SMR]]+agent_costs_16_repr_days[[#This Row],[SMRCCS]]</f>
        <v>7212.5138237196179</v>
      </c>
      <c r="S77" s="1">
        <f>agent_costs_16_repr_days[[#This Row],[Alkaline_base]]+agent_costs_16_repr_days[[#This Row],[Alkaline_peak]]</f>
        <v>27375.83613275395</v>
      </c>
      <c r="T77" s="1">
        <f>agent_costs_16_repr_days[[#This Row],[SMR+CCS]]+agent_costs_16_repr_days[[#This Row],[PtH]]+agent_costs_16_repr_days[[#This Row],[Import]]</f>
        <v>69739.565519487485</v>
      </c>
      <c r="U77" s="1">
        <f>agent_costs_16_repr_days[[#This Row],[OCGT]]+agent_costs_16_repr_days[[#This Row],[SPP_coal]]+agent_costs_16_repr_days[[#This Row],[CCGT_new]]</f>
        <v>116494.87157224258</v>
      </c>
      <c r="V77" s="1">
        <f>agent_costs_16_repr_days[[#This Row],[WindOnshore]]+agent_costs_16_repr_days[[#This Row],[WindOffshore]]+agent_costs_16_repr_days[[#This Row],[Solar]]</f>
        <v>4867750.6548970854</v>
      </c>
      <c r="W77" s="1">
        <f>agent_costs_16_repr_days[[#This Row],[RES]]+agent_costs_16_repr_days[[#This Row],[FF]]+agent_costs_16_repr_days[[#This Row],[Nuclear]]</f>
        <v>5065946.27062931</v>
      </c>
      <c r="X77" s="1">
        <f>agent_costs_16_repr_days[[#This Row],[PS]]-W$2</f>
        <v>-6612.2936293529347</v>
      </c>
      <c r="Y77" s="1">
        <f>agent_costs_16_repr_days[[#This Row],[Import]]-P$2</f>
        <v>25816.776078864612</v>
      </c>
      <c r="Z77" s="1">
        <f>agent_costs_16_repr_days[[#This Row],[SMR+CCS]]-R$2</f>
        <v>-11.486176313528631</v>
      </c>
      <c r="AA77" s="1">
        <f>agent_costs_16_repr_days[[#This Row],[PtH]]-S$2</f>
        <v>-52530.635498626041</v>
      </c>
      <c r="AB77" s="1">
        <f>agent_costs_16_repr_days[[#This Row],[H2_sector]]-T$2</f>
        <v>-26725.345596074956</v>
      </c>
      <c r="AC77" s="1">
        <f>agent_costs_16_repr_days[[#This Row],[FF]]-U$2</f>
        <v>-442.30784307692375</v>
      </c>
      <c r="AD77" s="1">
        <f>agent_costs_16_repr_days[[#This Row],[RES]]-V$2</f>
        <v>-7219.2387204142287</v>
      </c>
      <c r="AE77" s="1">
        <f>agent_costs_16_repr_days[[#This Row],[Nuclear]]-H$2</f>
        <v>1049.2529341386253</v>
      </c>
      <c r="AF77" s="1">
        <f>agent_costs_16_repr_days[[#This Row],[Ind]]-O$2</f>
        <v>-429650.82341119141</v>
      </c>
    </row>
    <row r="78" spans="1:32" x14ac:dyDescent="0.25">
      <c r="A78">
        <v>8</v>
      </c>
      <c r="B78" s="1" t="s">
        <v>23</v>
      </c>
      <c r="C78">
        <v>1141</v>
      </c>
      <c r="D78">
        <v>8870.7178327489783</v>
      </c>
      <c r="E78">
        <v>11106.79202787183</v>
      </c>
      <c r="F78">
        <v>55954.62895526526</v>
      </c>
      <c r="G78">
        <v>4279846.3167732395</v>
      </c>
      <c r="H78">
        <v>81942.899737177955</v>
      </c>
      <c r="I78">
        <v>577867.04866407975</v>
      </c>
      <c r="J78">
        <v>51616.66688183415</v>
      </c>
      <c r="K78">
        <v>2.2431462090172981E-6</v>
      </c>
      <c r="L78">
        <v>7224.0000004950507</v>
      </c>
      <c r="M78">
        <v>11845.667556381435</v>
      </c>
      <c r="N78">
        <v>11811.577786522608</v>
      </c>
      <c r="O78">
        <v>19225.55436184135</v>
      </c>
      <c r="P78">
        <v>35598.95686806897</v>
      </c>
      <c r="Q78" s="1" t="s">
        <v>456</v>
      </c>
      <c r="R78" s="1">
        <f>agent_costs_16_repr_days[[#This Row],[SMR]]+agent_costs_16_repr_days[[#This Row],[SMRCCS]]</f>
        <v>7224.0000027381966</v>
      </c>
      <c r="S78" s="1">
        <f>agent_costs_16_repr_days[[#This Row],[Alkaline_base]]+agent_costs_16_repr_days[[#This Row],[Alkaline_peak]]</f>
        <v>23657.245342904043</v>
      </c>
      <c r="T78" s="1">
        <f>agent_costs_16_repr_days[[#This Row],[SMR+CCS]]+agent_costs_16_repr_days[[#This Row],[PtH]]+agent_costs_16_repr_days[[#This Row],[Import]]</f>
        <v>66480.202213711207</v>
      </c>
      <c r="U78" s="1">
        <f>agent_costs_16_repr_days[[#This Row],[OCGT]]+agent_costs_16_repr_days[[#This Row],[SPP_coal]]+agent_costs_16_repr_days[[#This Row],[CCGT_new]]</f>
        <v>116442.01366984838</v>
      </c>
      <c r="V78" s="1">
        <f>agent_costs_16_repr_days[[#This Row],[WindOnshore]]+agent_costs_16_repr_days[[#This Row],[WindOffshore]]+agent_costs_16_repr_days[[#This Row],[Solar]]</f>
        <v>4868820.1574651916</v>
      </c>
      <c r="W78" s="1">
        <f>agent_costs_16_repr_days[[#This Row],[RES]]+agent_costs_16_repr_days[[#This Row],[FF]]+agent_costs_16_repr_days[[#This Row],[Nuclear]]</f>
        <v>5067205.0708722183</v>
      </c>
      <c r="X78" s="1">
        <f>agent_costs_16_repr_days[[#This Row],[PS]]-W$2</f>
        <v>-5353.4933864446357</v>
      </c>
      <c r="Y78" s="1">
        <f>agent_costs_16_repr_days[[#This Row],[Import]]-P$2</f>
        <v>26264.517383919658</v>
      </c>
      <c r="Z78" s="1">
        <f>agent_costs_16_repr_days[[#This Row],[SMR+CCS]]-R$2</f>
        <v>2.7050500648329034E-6</v>
      </c>
      <c r="AA78" s="1">
        <f>agent_costs_16_repr_days[[#This Row],[PtH]]-S$2</f>
        <v>-56249.22628847594</v>
      </c>
      <c r="AB78" s="1">
        <f>agent_costs_16_repr_days[[#This Row],[H2_sector]]-T$2</f>
        <v>-29984.708901851234</v>
      </c>
      <c r="AC78" s="1">
        <f>agent_costs_16_repr_days[[#This Row],[FF]]-U$2</f>
        <v>-495.16574547112396</v>
      </c>
      <c r="AD78" s="1">
        <f>agent_costs_16_repr_days[[#This Row],[RES]]-V$2</f>
        <v>-6149.7361523080617</v>
      </c>
      <c r="AE78" s="1">
        <f>agent_costs_16_repr_days[[#This Row],[Nuclear]]-H$2</f>
        <v>1291.4085113341134</v>
      </c>
      <c r="AF78" s="1">
        <f>agent_costs_16_repr_days[[#This Row],[Ind]]-O$2</f>
        <v>-424986.86659149668</v>
      </c>
    </row>
    <row r="79" spans="1:32" x14ac:dyDescent="0.25">
      <c r="A79">
        <v>9</v>
      </c>
      <c r="B79" s="1" t="s">
        <v>23</v>
      </c>
      <c r="C79">
        <v>939</v>
      </c>
      <c r="D79">
        <v>8963.0209923628881</v>
      </c>
      <c r="E79">
        <v>11106.792301055373</v>
      </c>
      <c r="F79">
        <v>55829.063601687616</v>
      </c>
      <c r="G79">
        <v>4278679.1338156573</v>
      </c>
      <c r="H79">
        <v>81700.744159982467</v>
      </c>
      <c r="I79">
        <v>577964.72878037265</v>
      </c>
      <c r="J79">
        <v>51702.786978192082</v>
      </c>
      <c r="K79">
        <v>1.0122507922532454E-7</v>
      </c>
      <c r="L79">
        <v>7212.513823618393</v>
      </c>
      <c r="M79">
        <v>16032.765703075182</v>
      </c>
      <c r="N79">
        <v>11343.070429678768</v>
      </c>
      <c r="O79">
        <v>14561.597542146608</v>
      </c>
      <c r="P79">
        <v>35151.215563013924</v>
      </c>
      <c r="Q79" s="1" t="s">
        <v>449</v>
      </c>
      <c r="R79" s="1">
        <f>agent_costs_16_repr_days[[#This Row],[SMR]]+agent_costs_16_repr_days[[#This Row],[SMRCCS]]</f>
        <v>7212.5138237196179</v>
      </c>
      <c r="S79" s="1">
        <f>agent_costs_16_repr_days[[#This Row],[Alkaline_base]]+agent_costs_16_repr_days[[#This Row],[Alkaline_peak]]</f>
        <v>27375.83613275395</v>
      </c>
      <c r="T79" s="1">
        <f>agent_costs_16_repr_days[[#This Row],[SMR+CCS]]+agent_costs_16_repr_days[[#This Row],[PtH]]+agent_costs_16_repr_days[[#This Row],[Import]]</f>
        <v>69739.565519487485</v>
      </c>
      <c r="U79" s="1">
        <f>agent_costs_16_repr_days[[#This Row],[OCGT]]+agent_costs_16_repr_days[[#This Row],[SPP_coal]]+agent_costs_16_repr_days[[#This Row],[CCGT_new]]</f>
        <v>116494.87157224258</v>
      </c>
      <c r="V79" s="1">
        <f>agent_costs_16_repr_days[[#This Row],[WindOnshore]]+agent_costs_16_repr_days[[#This Row],[WindOffshore]]+agent_costs_16_repr_days[[#This Row],[Solar]]</f>
        <v>4867750.6548970854</v>
      </c>
      <c r="W79" s="1">
        <f>agent_costs_16_repr_days[[#This Row],[RES]]+agent_costs_16_repr_days[[#This Row],[FF]]+agent_costs_16_repr_days[[#This Row],[Nuclear]]</f>
        <v>5065946.27062931</v>
      </c>
      <c r="X79" s="1">
        <f>agent_costs_16_repr_days[[#This Row],[PS]]-W$2</f>
        <v>-6612.2936293529347</v>
      </c>
      <c r="Y79" s="1">
        <f>agent_costs_16_repr_days[[#This Row],[Import]]-P$2</f>
        <v>25816.776078864612</v>
      </c>
      <c r="Z79" s="1">
        <f>agent_costs_16_repr_days[[#This Row],[SMR+CCS]]-R$2</f>
        <v>-11.486176313528631</v>
      </c>
      <c r="AA79" s="1">
        <f>agent_costs_16_repr_days[[#This Row],[PtH]]-S$2</f>
        <v>-52530.635498626041</v>
      </c>
      <c r="AB79" s="1">
        <f>agent_costs_16_repr_days[[#This Row],[H2_sector]]-T$2</f>
        <v>-26725.345596074956</v>
      </c>
      <c r="AC79" s="1">
        <f>agent_costs_16_repr_days[[#This Row],[FF]]-U$2</f>
        <v>-442.30784307692375</v>
      </c>
      <c r="AD79" s="1">
        <f>agent_costs_16_repr_days[[#This Row],[RES]]-V$2</f>
        <v>-7219.2387204142287</v>
      </c>
      <c r="AE79" s="1">
        <f>agent_costs_16_repr_days[[#This Row],[Nuclear]]-H$2</f>
        <v>1049.2529341386253</v>
      </c>
      <c r="AF79" s="1">
        <f>agent_costs_16_repr_days[[#This Row],[Ind]]-O$2</f>
        <v>-429650.82341119141</v>
      </c>
    </row>
    <row r="80" spans="1:32" x14ac:dyDescent="0.25">
      <c r="A80">
        <v>9</v>
      </c>
      <c r="B80" s="1" t="s">
        <v>23</v>
      </c>
      <c r="C80">
        <v>1014</v>
      </c>
      <c r="D80">
        <v>8810.1078907783431</v>
      </c>
      <c r="E80">
        <v>11106.792022345018</v>
      </c>
      <c r="F80">
        <v>55840.957694929806</v>
      </c>
      <c r="G80">
        <v>4279520.2685922058</v>
      </c>
      <c r="H80">
        <v>81799.66667862724</v>
      </c>
      <c r="I80">
        <v>577977.48739336373</v>
      </c>
      <c r="J80">
        <v>51783.92376937902</v>
      </c>
      <c r="K80">
        <v>3.9304390776695325E-7</v>
      </c>
      <c r="L80">
        <v>7224.0000000116397</v>
      </c>
      <c r="M80">
        <v>13712.35088213732</v>
      </c>
      <c r="N80">
        <v>10921.874041290796</v>
      </c>
      <c r="O80">
        <v>15658.077953449167</v>
      </c>
      <c r="P80">
        <v>36588.075284767197</v>
      </c>
      <c r="Q80" s="1" t="s">
        <v>454</v>
      </c>
      <c r="R80" s="1">
        <f>agent_costs_16_repr_days[[#This Row],[SMR]]+agent_costs_16_repr_days[[#This Row],[SMRCCS]]</f>
        <v>7224.0000004046833</v>
      </c>
      <c r="S80" s="1">
        <f>agent_costs_16_repr_days[[#This Row],[Alkaline_base]]+agent_costs_16_repr_days[[#This Row],[Alkaline_peak]]</f>
        <v>24634.224923428115</v>
      </c>
      <c r="T80" s="1">
        <f>agent_costs_16_repr_days[[#This Row],[SMR+CCS]]+agent_costs_16_repr_days[[#This Row],[PtH]]+agent_costs_16_repr_days[[#This Row],[Import]]</f>
        <v>68446.300208600005</v>
      </c>
      <c r="U80" s="1">
        <f>agent_costs_16_repr_days[[#This Row],[OCGT]]+agent_costs_16_repr_days[[#This Row],[SPP_coal]]+agent_costs_16_repr_days[[#This Row],[CCGT_new]]</f>
        <v>116434.98935508716</v>
      </c>
      <c r="V80" s="1">
        <f>agent_costs_16_repr_days[[#This Row],[WindOnshore]]+agent_costs_16_repr_days[[#This Row],[WindOffshore]]+agent_costs_16_repr_days[[#This Row],[Solar]]</f>
        <v>4868604.5480079139</v>
      </c>
      <c r="W80" s="1">
        <f>agent_costs_16_repr_days[[#This Row],[RES]]+agent_costs_16_repr_days[[#This Row],[FF]]+agent_costs_16_repr_days[[#This Row],[Nuclear]]</f>
        <v>5066839.2040416282</v>
      </c>
      <c r="X80" s="1">
        <f>agent_costs_16_repr_days[[#This Row],[PS]]-W$2</f>
        <v>-5719.3602170348167</v>
      </c>
      <c r="Y80" s="1">
        <f>agent_costs_16_repr_days[[#This Row],[Import]]-P$2</f>
        <v>27253.635800617885</v>
      </c>
      <c r="Z80" s="1">
        <f>agent_costs_16_repr_days[[#This Row],[SMR+CCS]]-R$2</f>
        <v>3.7153677112655714E-7</v>
      </c>
      <c r="AA80" s="1">
        <f>agent_costs_16_repr_days[[#This Row],[PtH]]-S$2</f>
        <v>-55272.246707951868</v>
      </c>
      <c r="AB80" s="1">
        <f>agent_costs_16_repr_days[[#This Row],[H2_sector]]-T$2</f>
        <v>-28018.610906962436</v>
      </c>
      <c r="AC80" s="1">
        <f>agent_costs_16_repr_days[[#This Row],[FF]]-U$2</f>
        <v>-502.19006023234397</v>
      </c>
      <c r="AD80" s="1">
        <f>agent_costs_16_repr_days[[#This Row],[RES]]-V$2</f>
        <v>-6365.3456095857546</v>
      </c>
      <c r="AE80" s="1">
        <f>agent_costs_16_repr_days[[#This Row],[Nuclear]]-H$2</f>
        <v>1148.1754527833982</v>
      </c>
      <c r="AF80" s="1">
        <f>agent_costs_16_repr_days[[#This Row],[Ind]]-O$2</f>
        <v>-428554.34299988888</v>
      </c>
    </row>
    <row r="81" spans="1:32" x14ac:dyDescent="0.25">
      <c r="A81">
        <v>10</v>
      </c>
      <c r="B81" s="1" t="s">
        <v>23</v>
      </c>
      <c r="C81">
        <v>961</v>
      </c>
      <c r="D81">
        <v>8910.2894075393324</v>
      </c>
      <c r="E81">
        <v>11106.79477225375</v>
      </c>
      <c r="F81">
        <v>55823.890053125142</v>
      </c>
      <c r="G81">
        <v>4278632.445098822</v>
      </c>
      <c r="H81">
        <v>81736.159349366033</v>
      </c>
      <c r="I81">
        <v>578121.91847488889</v>
      </c>
      <c r="J81">
        <v>51732.144499828908</v>
      </c>
      <c r="K81">
        <v>4.890703567865026E-6</v>
      </c>
      <c r="L81">
        <v>7224.0000000115488</v>
      </c>
      <c r="M81">
        <v>14810.539616874103</v>
      </c>
      <c r="N81">
        <v>11059.395968245693</v>
      </c>
      <c r="O81">
        <v>14908.751511660152</v>
      </c>
      <c r="P81">
        <v>36056.251768857335</v>
      </c>
      <c r="Q81" s="1" t="s">
        <v>453</v>
      </c>
      <c r="R81" s="1">
        <f>agent_costs_16_repr_days[[#This Row],[SMR]]+agent_costs_16_repr_days[[#This Row],[SMRCCS]]</f>
        <v>7224.0000049022519</v>
      </c>
      <c r="S81" s="1">
        <f>agent_costs_16_repr_days[[#This Row],[Alkaline_base]]+agent_costs_16_repr_days[[#This Row],[Alkaline_peak]]</f>
        <v>25869.935585119798</v>
      </c>
      <c r="T81" s="1">
        <f>agent_costs_16_repr_days[[#This Row],[SMR+CCS]]+agent_costs_16_repr_days[[#This Row],[PtH]]+agent_costs_16_repr_days[[#This Row],[Import]]</f>
        <v>69150.187358879382</v>
      </c>
      <c r="U81" s="1">
        <f>agent_costs_16_repr_days[[#This Row],[OCGT]]+agent_costs_16_repr_days[[#This Row],[SPP_coal]]+agent_costs_16_repr_days[[#This Row],[CCGT_new]]</f>
        <v>116466.32396049338</v>
      </c>
      <c r="V81" s="1">
        <f>agent_costs_16_repr_days[[#This Row],[WindOnshore]]+agent_costs_16_repr_days[[#This Row],[WindOffshore]]+agent_costs_16_repr_days[[#This Row],[Solar]]</f>
        <v>4867861.1583459638</v>
      </c>
      <c r="W81" s="1">
        <f>agent_costs_16_repr_days[[#This Row],[RES]]+agent_costs_16_repr_days[[#This Row],[FF]]+agent_costs_16_repr_days[[#This Row],[Nuclear]]</f>
        <v>5066063.6416558232</v>
      </c>
      <c r="X81" s="1">
        <f>agent_costs_16_repr_days[[#This Row],[PS]]-W$2</f>
        <v>-6494.9226028397679</v>
      </c>
      <c r="Y81" s="1">
        <f>agent_costs_16_repr_days[[#This Row],[Import]]-P$2</f>
        <v>26721.812284708023</v>
      </c>
      <c r="Z81" s="1">
        <f>agent_costs_16_repr_days[[#This Row],[SMR+CCS]]-R$2</f>
        <v>4.869105396210216E-6</v>
      </c>
      <c r="AA81" s="1">
        <f>agent_costs_16_repr_days[[#This Row],[PtH]]-S$2</f>
        <v>-54036.536046260189</v>
      </c>
      <c r="AB81" s="1">
        <f>agent_costs_16_repr_days[[#This Row],[H2_sector]]-T$2</f>
        <v>-27314.723756683059</v>
      </c>
      <c r="AC81" s="1">
        <f>agent_costs_16_repr_days[[#This Row],[FF]]-U$2</f>
        <v>-470.85545482613088</v>
      </c>
      <c r="AD81" s="1">
        <f>agent_costs_16_repr_days[[#This Row],[RES]]-V$2</f>
        <v>-7108.7352715358138</v>
      </c>
      <c r="AE81" s="1">
        <f>agent_costs_16_repr_days[[#This Row],[Nuclear]]-H$2</f>
        <v>1084.6681235221913</v>
      </c>
      <c r="AF81" s="1">
        <f>agent_costs_16_repr_days[[#This Row],[Ind]]-O$2</f>
        <v>-429303.66944167786</v>
      </c>
    </row>
    <row r="82" spans="1:32" x14ac:dyDescent="0.25">
      <c r="A82">
        <v>15</v>
      </c>
      <c r="B82" s="1" t="s">
        <v>23</v>
      </c>
      <c r="C82">
        <v>2957</v>
      </c>
      <c r="D82">
        <v>6955.1639282081505</v>
      </c>
      <c r="E82">
        <v>11106.792023544604</v>
      </c>
      <c r="F82">
        <v>56092.832203416285</v>
      </c>
      <c r="G82">
        <v>4292056.1461119428</v>
      </c>
      <c r="H82">
        <v>80647.644587240968</v>
      </c>
      <c r="I82">
        <v>571560.61219389562</v>
      </c>
      <c r="J82">
        <v>53756.937954232679</v>
      </c>
      <c r="K82">
        <v>4.8962594342923492E-7</v>
      </c>
      <c r="L82">
        <v>7224.000000182491</v>
      </c>
      <c r="M82">
        <v>32168.940297155063</v>
      </c>
      <c r="N82">
        <v>47746.192979184299</v>
      </c>
      <c r="O82">
        <v>444192.12085890159</v>
      </c>
      <c r="P82">
        <v>9196.1314817994753</v>
      </c>
      <c r="Q82" s="1" t="s">
        <v>51</v>
      </c>
      <c r="R82" s="1">
        <f>agent_costs_16_repr_days[[#This Row],[SMR]]+agent_costs_16_repr_days[[#This Row],[SMRCCS]]</f>
        <v>7224.0000006721166</v>
      </c>
      <c r="S82" s="1">
        <f>agent_costs_16_repr_days[[#This Row],[Alkaline_base]]+agent_costs_16_repr_days[[#This Row],[Alkaline_peak]]</f>
        <v>79915.133276339358</v>
      </c>
      <c r="T82" s="1">
        <f>agent_costs_16_repr_days[[#This Row],[SMR+CCS]]+agent_costs_16_repr_days[[#This Row],[PtH]]+agent_costs_16_repr_days[[#This Row],[Import]]</f>
        <v>96335.264758810954</v>
      </c>
      <c r="U82" s="1">
        <f>agent_costs_16_repr_days[[#This Row],[OCGT]]+agent_costs_16_repr_days[[#This Row],[SPP_coal]]+agent_costs_16_repr_days[[#This Row],[CCGT_new]]</f>
        <v>116804.93408585711</v>
      </c>
      <c r="V82" s="1">
        <f>agent_costs_16_repr_days[[#This Row],[WindOnshore]]+agent_costs_16_repr_days[[#This Row],[WindOffshore]]+agent_costs_16_repr_days[[#This Row],[Solar]]</f>
        <v>4874723.5503293825</v>
      </c>
      <c r="W82" s="1">
        <f>agent_costs_16_repr_days[[#This Row],[RES]]+agent_costs_16_repr_days[[#This Row],[FF]]+agent_costs_16_repr_days[[#This Row],[Nuclear]]</f>
        <v>5072176.1290024808</v>
      </c>
      <c r="X82" s="1">
        <f>agent_costs_16_repr_days[[#This Row],[PS]]-W$2</f>
        <v>-382.43525618221611</v>
      </c>
      <c r="Y82" s="1">
        <f>agent_costs_16_repr_days[[#This Row],[Import]]-P$2</f>
        <v>-138.30800234983508</v>
      </c>
      <c r="Z82" s="1">
        <f>agent_costs_16_repr_days[[#This Row],[SMR+CCS]]-R$2</f>
        <v>6.389700502040796E-7</v>
      </c>
      <c r="AA82" s="1">
        <f>agent_costs_16_repr_days[[#This Row],[PtH]]-S$2</f>
        <v>8.6616449593711877</v>
      </c>
      <c r="AB82" s="1">
        <f>agent_costs_16_repr_days[[#This Row],[H2_sector]]-T$2</f>
        <v>-129.64635675148747</v>
      </c>
      <c r="AC82" s="1">
        <f>agent_costs_16_repr_days[[#This Row],[FF]]-U$2</f>
        <v>-132.24532946239924</v>
      </c>
      <c r="AD82" s="1">
        <f>agent_costs_16_repr_days[[#This Row],[RES]]-V$2</f>
        <v>-246.34328811708838</v>
      </c>
      <c r="AE82" s="1">
        <f>agent_costs_16_repr_days[[#This Row],[Nuclear]]-H$2</f>
        <v>-3.8466386028740089</v>
      </c>
      <c r="AF82" s="1">
        <f>agent_costs_16_repr_days[[#This Row],[Ind]]-O$2</f>
        <v>-20.30009443644667</v>
      </c>
    </row>
    <row r="83" spans="1:32" x14ac:dyDescent="0.25">
      <c r="A83">
        <v>16</v>
      </c>
      <c r="B83" s="1" t="s">
        <v>23</v>
      </c>
      <c r="C83">
        <v>2948</v>
      </c>
      <c r="D83">
        <v>7024.5975251636919</v>
      </c>
      <c r="E83">
        <v>11106.792004122117</v>
      </c>
      <c r="F83">
        <v>56095.871862978463</v>
      </c>
      <c r="G83">
        <v>4291965.2509782976</v>
      </c>
      <c r="H83">
        <v>80662.381124547115</v>
      </c>
      <c r="I83">
        <v>571712.00752448279</v>
      </c>
      <c r="J83">
        <v>53717.312190790566</v>
      </c>
      <c r="K83">
        <v>9.0173518395732037E-7</v>
      </c>
      <c r="L83">
        <v>7224.0000000902301</v>
      </c>
      <c r="M83">
        <v>32288.175887558347</v>
      </c>
      <c r="N83">
        <v>47748.510794587884</v>
      </c>
      <c r="O83">
        <v>444159.21752663708</v>
      </c>
      <c r="P83">
        <v>9187.3307491895939</v>
      </c>
      <c r="Q83" s="1" t="s">
        <v>51</v>
      </c>
      <c r="R83" s="1">
        <f>agent_costs_16_repr_days[[#This Row],[SMR]]+agent_costs_16_repr_days[[#This Row],[SMRCCS]]</f>
        <v>7224.000000991965</v>
      </c>
      <c r="S83" s="1">
        <f>agent_costs_16_repr_days[[#This Row],[Alkaline_base]]+agent_costs_16_repr_days[[#This Row],[Alkaline_peak]]</f>
        <v>80036.686682146232</v>
      </c>
      <c r="T83" s="1">
        <f>agent_costs_16_repr_days[[#This Row],[SMR+CCS]]+agent_costs_16_repr_days[[#This Row],[PtH]]+agent_costs_16_repr_days[[#This Row],[Import]]</f>
        <v>96448.01743232779</v>
      </c>
      <c r="U83" s="1">
        <f>agent_costs_16_repr_days[[#This Row],[OCGT]]+agent_costs_16_repr_days[[#This Row],[SPP_coal]]+agent_costs_16_repr_days[[#This Row],[CCGT_new]]</f>
        <v>116837.78157893271</v>
      </c>
      <c r="V83" s="1">
        <f>agent_costs_16_repr_days[[#This Row],[WindOnshore]]+agent_costs_16_repr_days[[#This Row],[WindOffshore]]+agent_costs_16_repr_days[[#This Row],[Solar]]</f>
        <v>4874784.0505069029</v>
      </c>
      <c r="W83" s="1">
        <f>agent_costs_16_repr_days[[#This Row],[RES]]+agent_costs_16_repr_days[[#This Row],[FF]]+agent_costs_16_repr_days[[#This Row],[Nuclear]]</f>
        <v>5072284.2132103825</v>
      </c>
      <c r="X83" s="1">
        <f>agent_costs_16_repr_days[[#This Row],[PS]]-W$2</f>
        <v>-274.35104828048497</v>
      </c>
      <c r="Y83" s="1">
        <f>agent_costs_16_repr_days[[#This Row],[Import]]-P$2</f>
        <v>-147.10873495971646</v>
      </c>
      <c r="Z83" s="1">
        <f>agent_costs_16_repr_days[[#This Row],[SMR+CCS]]-R$2</f>
        <v>9.5881841843947768E-7</v>
      </c>
      <c r="AA83" s="1">
        <f>agent_costs_16_repr_days[[#This Row],[PtH]]-S$2</f>
        <v>130.21505076624453</v>
      </c>
      <c r="AB83" s="1">
        <f>agent_costs_16_repr_days[[#This Row],[H2_sector]]-T$2</f>
        <v>-16.893683234651689</v>
      </c>
      <c r="AC83" s="1">
        <f>agent_costs_16_repr_days[[#This Row],[FF]]-U$2</f>
        <v>-99.397836386793642</v>
      </c>
      <c r="AD83" s="1">
        <f>agent_costs_16_repr_days[[#This Row],[RES]]-V$2</f>
        <v>-185.84311059676111</v>
      </c>
      <c r="AE83" s="1">
        <f>agent_costs_16_repr_days[[#This Row],[Nuclear]]-H$2</f>
        <v>10.889898703273502</v>
      </c>
      <c r="AF83" s="1">
        <f>agent_costs_16_repr_days[[#This Row],[Ind]]-O$2</f>
        <v>-53.203426700958516</v>
      </c>
    </row>
    <row r="84" spans="1:32" x14ac:dyDescent="0.25">
      <c r="A84">
        <v>17</v>
      </c>
      <c r="B84" s="1" t="s">
        <v>23</v>
      </c>
      <c r="C84">
        <v>2946</v>
      </c>
      <c r="D84">
        <v>6981.7187788565934</v>
      </c>
      <c r="E84">
        <v>11106.792006561036</v>
      </c>
      <c r="F84">
        <v>56080.001871625442</v>
      </c>
      <c r="G84">
        <v>4292326.1171786394</v>
      </c>
      <c r="H84">
        <v>80710.718190674685</v>
      </c>
      <c r="I84">
        <v>571884.70864951855</v>
      </c>
      <c r="J84">
        <v>53726.492628146269</v>
      </c>
      <c r="K84">
        <v>1.4367429073642445E-6</v>
      </c>
      <c r="L84">
        <v>7224.0000000551272</v>
      </c>
      <c r="M84">
        <v>32426.29715161791</v>
      </c>
      <c r="N84">
        <v>47909.706946408041</v>
      </c>
      <c r="O84">
        <v>444055.41687492194</v>
      </c>
      <c r="P84">
        <v>9173.4740873892424</v>
      </c>
      <c r="Q84" s="1" t="s">
        <v>51</v>
      </c>
      <c r="R84" s="1">
        <f>agent_costs_16_repr_days[[#This Row],[SMR]]+agent_costs_16_repr_days[[#This Row],[SMRCCS]]</f>
        <v>7224.0000014918705</v>
      </c>
      <c r="S84" s="1">
        <f>agent_costs_16_repr_days[[#This Row],[Alkaline_base]]+agent_costs_16_repr_days[[#This Row],[Alkaline_peak]]</f>
        <v>80336.004098025951</v>
      </c>
      <c r="T84" s="1">
        <f>agent_costs_16_repr_days[[#This Row],[SMR+CCS]]+agent_costs_16_repr_days[[#This Row],[PtH]]+agent_costs_16_repr_days[[#This Row],[Import]]</f>
        <v>96733.478186907072</v>
      </c>
      <c r="U84" s="1">
        <f>agent_costs_16_repr_days[[#This Row],[OCGT]]+agent_costs_16_repr_days[[#This Row],[SPP_coal]]+agent_costs_16_repr_days[[#This Row],[CCGT_new]]</f>
        <v>116788.2132786283</v>
      </c>
      <c r="V84" s="1">
        <f>agent_costs_16_repr_days[[#This Row],[WindOnshore]]+agent_costs_16_repr_days[[#This Row],[WindOffshore]]+agent_costs_16_repr_days[[#This Row],[Solar]]</f>
        <v>4875317.6178347189</v>
      </c>
      <c r="W84" s="1">
        <f>agent_costs_16_repr_days[[#This Row],[RES]]+agent_costs_16_repr_days[[#This Row],[FF]]+agent_costs_16_repr_days[[#This Row],[Nuclear]]</f>
        <v>5072816.5493040215</v>
      </c>
      <c r="X84" s="1">
        <f>agent_costs_16_repr_days[[#This Row],[PS]]-W$2</f>
        <v>257.98504535853863</v>
      </c>
      <c r="Y84" s="1">
        <f>agent_costs_16_repr_days[[#This Row],[Import]]-P$2</f>
        <v>-160.96539676006796</v>
      </c>
      <c r="Z84" s="1">
        <f>agent_costs_16_repr_days[[#This Row],[SMR+CCS]]-R$2</f>
        <v>1.4587240002583712E-6</v>
      </c>
      <c r="AA84" s="1">
        <f>agent_costs_16_repr_days[[#This Row],[PtH]]-S$2</f>
        <v>429.53246664596372</v>
      </c>
      <c r="AB84" s="1">
        <f>agent_costs_16_repr_days[[#This Row],[H2_sector]]-T$2</f>
        <v>268.56707134463068</v>
      </c>
      <c r="AC84" s="1">
        <f>agent_costs_16_repr_days[[#This Row],[FF]]-U$2</f>
        <v>-148.96613669120416</v>
      </c>
      <c r="AD84" s="1">
        <f>agent_costs_16_repr_days[[#This Row],[RES]]-V$2</f>
        <v>347.72421721927822</v>
      </c>
      <c r="AE84" s="1">
        <f>agent_costs_16_repr_days[[#This Row],[Nuclear]]-H$2</f>
        <v>59.226964830842917</v>
      </c>
      <c r="AF84" s="1">
        <f>agent_costs_16_repr_days[[#This Row],[Ind]]-O$2</f>
        <v>-157.00407841609558</v>
      </c>
    </row>
    <row r="85" spans="1:32" x14ac:dyDescent="0.25">
      <c r="A85">
        <v>18</v>
      </c>
      <c r="B85" s="1" t="s">
        <v>23</v>
      </c>
      <c r="C85">
        <v>2827</v>
      </c>
      <c r="D85">
        <v>7191.1837624541058</v>
      </c>
      <c r="E85">
        <v>11106.792063625628</v>
      </c>
      <c r="F85">
        <v>56077.271760505595</v>
      </c>
      <c r="G85">
        <v>4292598.8996766824</v>
      </c>
      <c r="H85">
        <v>80815.714350843016</v>
      </c>
      <c r="I85">
        <v>571746.9943153424</v>
      </c>
      <c r="J85">
        <v>53598.374263468853</v>
      </c>
      <c r="K85">
        <v>6.643535746866964E-8</v>
      </c>
      <c r="L85">
        <v>7224.000000074705</v>
      </c>
      <c r="M85">
        <v>32782.495173806383</v>
      </c>
      <c r="N85">
        <v>48099.410711582212</v>
      </c>
      <c r="O85">
        <v>443957.13417960814</v>
      </c>
      <c r="P85">
        <v>9155.1327481972985</v>
      </c>
      <c r="Q85" s="1" t="s">
        <v>51</v>
      </c>
      <c r="R85" s="1">
        <f>agent_costs_16_repr_days[[#This Row],[SMR]]+agent_costs_16_repr_days[[#This Row],[SMRCCS]]</f>
        <v>7224.0000001411399</v>
      </c>
      <c r="S85" s="1">
        <f>agent_costs_16_repr_days[[#This Row],[Alkaline_base]]+agent_costs_16_repr_days[[#This Row],[Alkaline_peak]]</f>
        <v>80881.905885388594</v>
      </c>
      <c r="T85" s="1">
        <f>agent_costs_16_repr_days[[#This Row],[SMR+CCS]]+agent_costs_16_repr_days[[#This Row],[PtH]]+agent_costs_16_repr_days[[#This Row],[Import]]</f>
        <v>97261.038633727032</v>
      </c>
      <c r="U85" s="1">
        <f>agent_costs_16_repr_days[[#This Row],[OCGT]]+agent_costs_16_repr_days[[#This Row],[SPP_coal]]+agent_costs_16_repr_days[[#This Row],[CCGT_new]]</f>
        <v>116866.82978642856</v>
      </c>
      <c r="V85" s="1">
        <f>agent_costs_16_repr_days[[#This Row],[WindOnshore]]+agent_costs_16_repr_days[[#This Row],[WindOffshore]]+agent_costs_16_repr_days[[#This Row],[Solar]]</f>
        <v>4875452.68605565</v>
      </c>
      <c r="W85" s="1">
        <f>agent_costs_16_repr_days[[#This Row],[RES]]+agent_costs_16_repr_days[[#This Row],[FF]]+agent_costs_16_repr_days[[#This Row],[Nuclear]]</f>
        <v>5073135.2301929211</v>
      </c>
      <c r="X85" s="1">
        <f>agent_costs_16_repr_days[[#This Row],[PS]]-W$2</f>
        <v>576.66593425814062</v>
      </c>
      <c r="Y85" s="1">
        <f>agent_costs_16_repr_days[[#This Row],[Import]]-P$2</f>
        <v>-179.30673595201188</v>
      </c>
      <c r="Z85" s="1">
        <f>agent_costs_16_repr_days[[#This Row],[SMR+CCS]]-R$2</f>
        <v>1.079934008885175E-7</v>
      </c>
      <c r="AA85" s="1">
        <f>agent_costs_16_repr_days[[#This Row],[PtH]]-S$2</f>
        <v>975.43425400860724</v>
      </c>
      <c r="AB85" s="1">
        <f>agent_costs_16_repr_days[[#This Row],[H2_sector]]-T$2</f>
        <v>796.12751816459058</v>
      </c>
      <c r="AC85" s="1">
        <f>agent_costs_16_repr_days[[#This Row],[FF]]-U$2</f>
        <v>-70.349628890951863</v>
      </c>
      <c r="AD85" s="1">
        <f>agent_costs_16_repr_days[[#This Row],[RES]]-V$2</f>
        <v>482.79243815038353</v>
      </c>
      <c r="AE85" s="1">
        <f>agent_costs_16_repr_days[[#This Row],[Nuclear]]-H$2</f>
        <v>164.22312499917462</v>
      </c>
      <c r="AF85" s="1">
        <f>agent_costs_16_repr_days[[#This Row],[Ind]]-O$2</f>
        <v>-255.28677372989478</v>
      </c>
    </row>
    <row r="86" spans="1:32" x14ac:dyDescent="0.25">
      <c r="A86">
        <v>19</v>
      </c>
      <c r="B86" s="1" t="s">
        <v>23</v>
      </c>
      <c r="C86">
        <v>2813</v>
      </c>
      <c r="D86">
        <v>7122.3897860331208</v>
      </c>
      <c r="E86">
        <v>11106.792063593037</v>
      </c>
      <c r="F86">
        <v>56057.282770097816</v>
      </c>
      <c r="G86">
        <v>4293171.3139231009</v>
      </c>
      <c r="H86">
        <v>80899.469551911301</v>
      </c>
      <c r="I86">
        <v>571828.19673511665</v>
      </c>
      <c r="J86">
        <v>53675.146316289254</v>
      </c>
      <c r="K86">
        <v>3.52083784153966E-7</v>
      </c>
      <c r="L86">
        <v>7224.0000001903918</v>
      </c>
      <c r="M86">
        <v>33341.81742247587</v>
      </c>
      <c r="N86">
        <v>48255.549020567683</v>
      </c>
      <c r="O86">
        <v>443764.06539621652</v>
      </c>
      <c r="P86">
        <v>9115.5981089002307</v>
      </c>
      <c r="Q86" s="1" t="s">
        <v>51</v>
      </c>
      <c r="R86" s="1">
        <f>agent_costs_16_repr_days[[#This Row],[SMR]]+agent_costs_16_repr_days[[#This Row],[SMRCCS]]</f>
        <v>7224.0000005424754</v>
      </c>
      <c r="S86" s="1">
        <f>agent_costs_16_repr_days[[#This Row],[Alkaline_base]]+agent_costs_16_repr_days[[#This Row],[Alkaline_peak]]</f>
        <v>81597.366443043546</v>
      </c>
      <c r="T86" s="1">
        <f>agent_costs_16_repr_days[[#This Row],[SMR+CCS]]+agent_costs_16_repr_days[[#This Row],[PtH]]+agent_costs_16_repr_days[[#This Row],[Import]]</f>
        <v>97936.964552486257</v>
      </c>
      <c r="U86" s="1">
        <f>agent_costs_16_repr_days[[#This Row],[OCGT]]+agent_costs_16_repr_days[[#This Row],[SPP_coal]]+agent_costs_16_repr_days[[#This Row],[CCGT_new]]</f>
        <v>116854.81887242019</v>
      </c>
      <c r="V86" s="1">
        <f>agent_costs_16_repr_days[[#This Row],[WindOnshore]]+agent_costs_16_repr_days[[#This Row],[WindOffshore]]+agent_costs_16_repr_days[[#This Row],[Solar]]</f>
        <v>4876106.3027218105</v>
      </c>
      <c r="W86" s="1">
        <f>agent_costs_16_repr_days[[#This Row],[RES]]+agent_costs_16_repr_days[[#This Row],[FF]]+agent_costs_16_repr_days[[#This Row],[Nuclear]]</f>
        <v>5073860.5911461422</v>
      </c>
      <c r="X86" s="1">
        <f>agent_costs_16_repr_days[[#This Row],[PS]]-W$2</f>
        <v>1302.0268874792382</v>
      </c>
      <c r="Y86" s="1">
        <f>agent_costs_16_repr_days[[#This Row],[Import]]-P$2</f>
        <v>-218.84137524907965</v>
      </c>
      <c r="Z86" s="1">
        <f>agent_costs_16_repr_days[[#This Row],[SMR+CCS]]-R$2</f>
        <v>5.0932885642396286E-7</v>
      </c>
      <c r="AA86" s="1">
        <f>agent_costs_16_repr_days[[#This Row],[PtH]]-S$2</f>
        <v>1690.8948116635584</v>
      </c>
      <c r="AB86" s="1">
        <f>agent_costs_16_repr_days[[#This Row],[H2_sector]]-T$2</f>
        <v>1472.0534369238158</v>
      </c>
      <c r="AC86" s="1">
        <f>agent_costs_16_repr_days[[#This Row],[FF]]-U$2</f>
        <v>-82.360542899317807</v>
      </c>
      <c r="AD86" s="1">
        <f>agent_costs_16_repr_days[[#This Row],[RES]]-V$2</f>
        <v>1136.4091043109074</v>
      </c>
      <c r="AE86" s="1">
        <f>agent_costs_16_repr_days[[#This Row],[Nuclear]]-H$2</f>
        <v>247.97832606745942</v>
      </c>
      <c r="AF86" s="1">
        <f>agent_costs_16_repr_days[[#This Row],[Ind]]-O$2</f>
        <v>-448.35555712151108</v>
      </c>
    </row>
    <row r="87" spans="1:32" x14ac:dyDescent="0.25">
      <c r="A87">
        <v>20</v>
      </c>
      <c r="B87" s="1" t="s">
        <v>23</v>
      </c>
      <c r="C87">
        <v>2803</v>
      </c>
      <c r="D87">
        <v>7282.9778031797841</v>
      </c>
      <c r="E87">
        <v>11106.79220880958</v>
      </c>
      <c r="F87">
        <v>56051.729820237015</v>
      </c>
      <c r="G87">
        <v>4293120.7918884791</v>
      </c>
      <c r="H87">
        <v>81060.687236088852</v>
      </c>
      <c r="I87">
        <v>572066.90317231487</v>
      </c>
      <c r="J87">
        <v>53588.092248667483</v>
      </c>
      <c r="K87">
        <v>2.46157955037312E-9</v>
      </c>
      <c r="L87">
        <v>7224.0000001277494</v>
      </c>
      <c r="M87">
        <v>33660.636812277888</v>
      </c>
      <c r="N87">
        <v>48755.536683177932</v>
      </c>
      <c r="O87">
        <v>443691.50643831654</v>
      </c>
      <c r="P87">
        <v>9087.5228782645299</v>
      </c>
      <c r="Q87" s="1" t="s">
        <v>51</v>
      </c>
      <c r="R87" s="1">
        <f>agent_costs_16_repr_days[[#This Row],[SMR]]+agent_costs_16_repr_days[[#This Row],[SMRCCS]]</f>
        <v>7224.0000001302114</v>
      </c>
      <c r="S87" s="1">
        <f>agent_costs_16_repr_days[[#This Row],[Alkaline_base]]+agent_costs_16_repr_days[[#This Row],[Alkaline_peak]]</f>
        <v>82416.17349545582</v>
      </c>
      <c r="T87" s="1">
        <f>agent_costs_16_repr_days[[#This Row],[SMR+CCS]]+agent_costs_16_repr_days[[#This Row],[PtH]]+agent_costs_16_repr_days[[#This Row],[Import]]</f>
        <v>98727.696373850558</v>
      </c>
      <c r="U87" s="1">
        <f>agent_costs_16_repr_days[[#This Row],[OCGT]]+agent_costs_16_repr_days[[#This Row],[SPP_coal]]+agent_costs_16_repr_days[[#This Row],[CCGT_new]]</f>
        <v>116922.79987208429</v>
      </c>
      <c r="V87" s="1">
        <f>agent_costs_16_repr_days[[#This Row],[WindOnshore]]+agent_costs_16_repr_days[[#This Row],[WindOffshore]]+agent_costs_16_repr_days[[#This Row],[Solar]]</f>
        <v>4876294.4872696036</v>
      </c>
      <c r="W87" s="1">
        <f>agent_costs_16_repr_days[[#This Row],[RES]]+agent_costs_16_repr_days[[#This Row],[FF]]+agent_costs_16_repr_days[[#This Row],[Nuclear]]</f>
        <v>5074277.9743777774</v>
      </c>
      <c r="X87" s="1">
        <f>agent_costs_16_repr_days[[#This Row],[PS]]-W$2</f>
        <v>1719.4101191144437</v>
      </c>
      <c r="Y87" s="1">
        <f>agent_costs_16_repr_days[[#This Row],[Import]]-P$2</f>
        <v>-246.91660588478044</v>
      </c>
      <c r="Z87" s="1">
        <f>agent_costs_16_repr_days[[#This Row],[SMR+CCS]]-R$2</f>
        <v>9.7064912552013993E-8</v>
      </c>
      <c r="AA87" s="1">
        <f>agent_costs_16_repr_days[[#This Row],[PtH]]-S$2</f>
        <v>2509.7018640758324</v>
      </c>
      <c r="AB87" s="1">
        <f>agent_costs_16_repr_days[[#This Row],[H2_sector]]-T$2</f>
        <v>2262.7852582881169</v>
      </c>
      <c r="AC87" s="1">
        <f>agent_costs_16_repr_days[[#This Row],[FF]]-U$2</f>
        <v>-14.379543235219899</v>
      </c>
      <c r="AD87" s="1">
        <f>agent_costs_16_repr_days[[#This Row],[RES]]-V$2</f>
        <v>1324.5936521040276</v>
      </c>
      <c r="AE87" s="1">
        <f>agent_costs_16_repr_days[[#This Row],[Nuclear]]-H$2</f>
        <v>409.19601024501026</v>
      </c>
      <c r="AF87" s="1">
        <f>agent_costs_16_repr_days[[#This Row],[Ind]]-O$2</f>
        <v>-520.91451502148993</v>
      </c>
    </row>
    <row r="88" spans="1:32" x14ac:dyDescent="0.25">
      <c r="A88">
        <v>21</v>
      </c>
      <c r="B88" s="1" t="s">
        <v>23</v>
      </c>
      <c r="C88">
        <v>2738</v>
      </c>
      <c r="D88">
        <v>7619.6688494155933</v>
      </c>
      <c r="E88">
        <v>11106.792111593702</v>
      </c>
      <c r="F88">
        <v>56044.763715282388</v>
      </c>
      <c r="G88">
        <v>4293032.2631298751</v>
      </c>
      <c r="H88">
        <v>81223.559340509761</v>
      </c>
      <c r="I88">
        <v>572718.1550852498</v>
      </c>
      <c r="J88">
        <v>53420.522966228193</v>
      </c>
      <c r="K88">
        <v>6.2902110595821032E-8</v>
      </c>
      <c r="L88">
        <v>7224.0000001439221</v>
      </c>
      <c r="M88">
        <v>34319.950431116114</v>
      </c>
      <c r="N88">
        <v>49133.905930361878</v>
      </c>
      <c r="O88">
        <v>443528.04602157988</v>
      </c>
      <c r="P88">
        <v>9035.5331478118369</v>
      </c>
      <c r="Q88" s="1" t="s">
        <v>51</v>
      </c>
      <c r="R88" s="1">
        <f>agent_costs_16_repr_days[[#This Row],[SMR]]+agent_costs_16_repr_days[[#This Row],[SMRCCS]]</f>
        <v>7224.0000002068246</v>
      </c>
      <c r="S88" s="1">
        <f>agent_costs_16_repr_days[[#This Row],[Alkaline_base]]+agent_costs_16_repr_days[[#This Row],[Alkaline_peak]]</f>
        <v>83453.856361477985</v>
      </c>
      <c r="T88" s="1">
        <f>agent_costs_16_repr_days[[#This Row],[SMR+CCS]]+agent_costs_16_repr_days[[#This Row],[PtH]]+agent_costs_16_repr_days[[#This Row],[Import]]</f>
        <v>99713.389509496643</v>
      </c>
      <c r="U88" s="1">
        <f>agent_costs_16_repr_days[[#This Row],[OCGT]]+agent_costs_16_repr_days[[#This Row],[SPP_coal]]+agent_costs_16_repr_days[[#This Row],[CCGT_new]]</f>
        <v>117084.95553092618</v>
      </c>
      <c r="V88" s="1">
        <f>agent_costs_16_repr_days[[#This Row],[WindOnshore]]+agent_costs_16_repr_days[[#This Row],[WindOffshore]]+agent_costs_16_repr_days[[#This Row],[Solar]]</f>
        <v>4876857.2103267182</v>
      </c>
      <c r="W88" s="1">
        <f>agent_costs_16_repr_days[[#This Row],[RES]]+agent_costs_16_repr_days[[#This Row],[FF]]+agent_costs_16_repr_days[[#This Row],[Nuclear]]</f>
        <v>5075165.7251981543</v>
      </c>
      <c r="X88" s="1">
        <f>agent_costs_16_repr_days[[#This Row],[PS]]-W$2</f>
        <v>2607.1609394913539</v>
      </c>
      <c r="Y88" s="1">
        <f>agent_costs_16_repr_days[[#This Row],[Import]]-P$2</f>
        <v>-298.90633633747348</v>
      </c>
      <c r="Z88" s="1">
        <f>agent_costs_16_repr_days[[#This Row],[SMR+CCS]]-R$2</f>
        <v>1.7367801774526015E-7</v>
      </c>
      <c r="AA88" s="1">
        <f>agent_costs_16_repr_days[[#This Row],[PtH]]-S$2</f>
        <v>3547.3847300979978</v>
      </c>
      <c r="AB88" s="1">
        <f>agent_costs_16_repr_days[[#This Row],[H2_sector]]-T$2</f>
        <v>3248.4783939342014</v>
      </c>
      <c r="AC88" s="1">
        <f>agent_costs_16_repr_days[[#This Row],[FF]]-U$2</f>
        <v>147.77611560666992</v>
      </c>
      <c r="AD88" s="1">
        <f>agent_costs_16_repr_days[[#This Row],[RES]]-V$2</f>
        <v>1887.3167092185467</v>
      </c>
      <c r="AE88" s="1">
        <f>agent_costs_16_repr_days[[#This Row],[Nuclear]]-H$2</f>
        <v>572.06811466591898</v>
      </c>
      <c r="AF88" s="1">
        <f>agent_costs_16_repr_days[[#This Row],[Ind]]-O$2</f>
        <v>-684.37493175815325</v>
      </c>
    </row>
    <row r="89" spans="1:32" x14ac:dyDescent="0.25">
      <c r="A89">
        <v>22</v>
      </c>
      <c r="B89" s="1" t="s">
        <v>23</v>
      </c>
      <c r="C89">
        <v>2711</v>
      </c>
      <c r="D89">
        <v>7601.9891292247958</v>
      </c>
      <c r="E89">
        <v>11106.79205644598</v>
      </c>
      <c r="F89">
        <v>56026.711191435308</v>
      </c>
      <c r="G89">
        <v>4292639.3511257721</v>
      </c>
      <c r="H89">
        <v>81422.064667504907</v>
      </c>
      <c r="I89">
        <v>573440.52488017152</v>
      </c>
      <c r="J89">
        <v>53434.278505433147</v>
      </c>
      <c r="K89">
        <v>2.2849653658722744E-8</v>
      </c>
      <c r="L89">
        <v>7224.0000001161743</v>
      </c>
      <c r="M89">
        <v>34816.687206993432</v>
      </c>
      <c r="N89">
        <v>49754.50738266539</v>
      </c>
      <c r="O89">
        <v>443401.67146707425</v>
      </c>
      <c r="P89">
        <v>8997.9295274013621</v>
      </c>
      <c r="Q89" s="1" t="s">
        <v>51</v>
      </c>
      <c r="R89" s="1">
        <f>agent_costs_16_repr_days[[#This Row],[SMR]]+agent_costs_16_repr_days[[#This Row],[SMRCCS]]</f>
        <v>7224.0000001390235</v>
      </c>
      <c r="S89" s="1">
        <f>agent_costs_16_repr_days[[#This Row],[Alkaline_base]]+agent_costs_16_repr_days[[#This Row],[Alkaline_peak]]</f>
        <v>84571.194589658815</v>
      </c>
      <c r="T89" s="1">
        <f>agent_costs_16_repr_days[[#This Row],[SMR+CCS]]+agent_costs_16_repr_days[[#This Row],[PtH]]+agent_costs_16_repr_days[[#This Row],[Import]]</f>
        <v>100793.1241171992</v>
      </c>
      <c r="U89" s="1">
        <f>agent_costs_16_repr_days[[#This Row],[OCGT]]+agent_costs_16_repr_days[[#This Row],[SPP_coal]]+agent_costs_16_repr_days[[#This Row],[CCGT_new]]</f>
        <v>117062.97882609325</v>
      </c>
      <c r="V89" s="1">
        <f>agent_costs_16_repr_days[[#This Row],[WindOnshore]]+agent_costs_16_repr_days[[#This Row],[WindOffshore]]+agent_costs_16_repr_days[[#This Row],[Solar]]</f>
        <v>4877186.6680623898</v>
      </c>
      <c r="W89" s="1">
        <f>agent_costs_16_repr_days[[#This Row],[RES]]+agent_costs_16_repr_days[[#This Row],[FF]]+agent_costs_16_repr_days[[#This Row],[Nuclear]]</f>
        <v>5075671.7115559885</v>
      </c>
      <c r="X89" s="1">
        <f>agent_costs_16_repr_days[[#This Row],[PS]]-W$2</f>
        <v>3113.1472973255441</v>
      </c>
      <c r="Y89" s="1">
        <f>agent_costs_16_repr_days[[#This Row],[Import]]-P$2</f>
        <v>-336.50995674794831</v>
      </c>
      <c r="Z89" s="1">
        <f>agent_costs_16_repr_days[[#This Row],[SMR+CCS]]-R$2</f>
        <v>1.0587700671749189E-7</v>
      </c>
      <c r="AA89" s="1">
        <f>agent_costs_16_repr_days[[#This Row],[PtH]]-S$2</f>
        <v>4664.7229582788277</v>
      </c>
      <c r="AB89" s="1">
        <f>agent_costs_16_repr_days[[#This Row],[H2_sector]]-T$2</f>
        <v>4328.2130016367591</v>
      </c>
      <c r="AC89" s="1">
        <f>agent_costs_16_repr_days[[#This Row],[FF]]-U$2</f>
        <v>125.79941077374679</v>
      </c>
      <c r="AD89" s="1">
        <f>agent_costs_16_repr_days[[#This Row],[RES]]-V$2</f>
        <v>2216.7744448902085</v>
      </c>
      <c r="AE89" s="1">
        <f>agent_costs_16_repr_days[[#This Row],[Nuclear]]-H$2</f>
        <v>770.57344166106486</v>
      </c>
      <c r="AF89" s="1">
        <f>agent_costs_16_repr_days[[#This Row],[Ind]]-O$2</f>
        <v>-810.74948626378318</v>
      </c>
    </row>
    <row r="90" spans="1:32" hidden="1" x14ac:dyDescent="0.25">
      <c r="A90">
        <v>22</v>
      </c>
      <c r="B90" s="1" t="s">
        <v>340</v>
      </c>
      <c r="C90">
        <v>2903</v>
      </c>
      <c r="D90">
        <v>7528.6777718543981</v>
      </c>
      <c r="E90">
        <v>11106.792278718087</v>
      </c>
      <c r="F90">
        <v>55915.947110828965</v>
      </c>
      <c r="G90">
        <v>4384598.3247218207</v>
      </c>
      <c r="H90">
        <v>81470.273791049825</v>
      </c>
      <c r="I90">
        <v>580217.10996680299</v>
      </c>
      <c r="J90">
        <v>53960.030953245121</v>
      </c>
      <c r="K90">
        <v>2.5632579611865979E-8</v>
      </c>
      <c r="L90">
        <v>7224.0000015992418</v>
      </c>
      <c r="M90">
        <v>35144.457848911785</v>
      </c>
      <c r="N90">
        <v>48923.890216772292</v>
      </c>
      <c r="O90">
        <v>443847.52644105256</v>
      </c>
      <c r="P90">
        <v>9148.6112717590549</v>
      </c>
      <c r="Q90" s="1" t="s">
        <v>51</v>
      </c>
      <c r="R90" s="1">
        <f>agent_costs_16_repr_days[[#This Row],[SMR]]+agent_costs_16_repr_days[[#This Row],[SMRCCS]]</f>
        <v>7224.0000016248741</v>
      </c>
      <c r="S90" s="1">
        <f>agent_costs_16_repr_days[[#This Row],[Alkaline_base]]+agent_costs_16_repr_days[[#This Row],[Alkaline_peak]]</f>
        <v>84068.348065684084</v>
      </c>
      <c r="T90" s="1">
        <f>agent_costs_16_repr_days[[#This Row],[SMR+CCS]]+agent_costs_16_repr_days[[#This Row],[PtH]]+agent_costs_16_repr_days[[#This Row],[Import]]</f>
        <v>100440.95933906801</v>
      </c>
      <c r="U90" s="1">
        <f>agent_costs_16_repr_days[[#This Row],[OCGT]]+agent_costs_16_repr_days[[#This Row],[SPP_coal]]+agent_costs_16_repr_days[[#This Row],[CCGT_new]]</f>
        <v>117404.6558359285</v>
      </c>
      <c r="V90" s="1">
        <f>agent_costs_16_repr_days[[#This Row],[WindOnshore]]+agent_costs_16_repr_days[[#This Row],[WindOffshore]]+agent_costs_16_repr_days[[#This Row],[Solar]]</f>
        <v>4975922.2269673422</v>
      </c>
      <c r="W90" s="1">
        <f>agent_costs_16_repr_days[[#This Row],[RES]]+agent_costs_16_repr_days[[#This Row],[FF]]+agent_costs_16_repr_days[[#This Row],[Nuclear]]</f>
        <v>5174797.1565943202</v>
      </c>
      <c r="X90" s="1">
        <f>agent_costs_16_repr_days[[#This Row],[PS]]-W$2</f>
        <v>102238.59233565722</v>
      </c>
      <c r="Y90" s="1">
        <f>agent_costs_16_repr_days[[#This Row],[Import]]-P$2</f>
        <v>-185.82821239025543</v>
      </c>
      <c r="Z90" s="1">
        <f>agent_costs_16_repr_days[[#This Row],[SMR+CCS]]-R$2</f>
        <v>1.5917275959509425E-6</v>
      </c>
      <c r="AA90" s="1">
        <f>agent_costs_16_repr_days[[#This Row],[PtH]]-S$2</f>
        <v>4161.8764343040966</v>
      </c>
      <c r="AB90" s="1">
        <f>agent_costs_16_repr_days[[#This Row],[H2_sector]]-T$2</f>
        <v>3976.0482235055679</v>
      </c>
      <c r="AC90" s="1">
        <f>agent_costs_16_repr_days[[#This Row],[FF]]-U$2</f>
        <v>467.47642060898943</v>
      </c>
      <c r="AD90" s="1">
        <f>agent_costs_16_repr_days[[#This Row],[RES]]-V$2</f>
        <v>100952.33334984258</v>
      </c>
      <c r="AE90" s="1">
        <f>agent_costs_16_repr_days[[#This Row],[Nuclear]]-H$2</f>
        <v>818.7825652059837</v>
      </c>
      <c r="AF90" s="1">
        <f>agent_costs_16_repr_days[[#This Row],[Ind]]-O$2</f>
        <v>-364.89451228547841</v>
      </c>
    </row>
    <row r="91" spans="1:32" hidden="1" x14ac:dyDescent="0.25">
      <c r="A91">
        <v>22</v>
      </c>
      <c r="B91" s="1" t="s">
        <v>344</v>
      </c>
      <c r="C91">
        <v>2733</v>
      </c>
      <c r="D91">
        <v>13900.541469058911</v>
      </c>
      <c r="E91">
        <v>11106.792039347925</v>
      </c>
      <c r="F91">
        <v>63504.814662520046</v>
      </c>
      <c r="G91">
        <v>4337996.0841408391</v>
      </c>
      <c r="H91">
        <v>79647.676231274614</v>
      </c>
      <c r="I91">
        <v>579982.44280330616</v>
      </c>
      <c r="J91">
        <v>47729.262195147974</v>
      </c>
      <c r="K91">
        <v>2.5787320727376466E-5</v>
      </c>
      <c r="L91">
        <v>7.6245895246581104E-9</v>
      </c>
      <c r="M91">
        <v>36393.779183400686</v>
      </c>
      <c r="N91">
        <v>52448.651415280161</v>
      </c>
      <c r="O91">
        <v>425945.87320513092</v>
      </c>
      <c r="P91">
        <v>11201.749235063016</v>
      </c>
      <c r="Q91" s="1" t="s">
        <v>51</v>
      </c>
      <c r="R91" s="1">
        <f>agent_costs_16_repr_days[[#This Row],[SMR]]+agent_costs_16_repr_days[[#This Row],[SMRCCS]]</f>
        <v>2.5794945316901123E-5</v>
      </c>
      <c r="S91" s="1">
        <f>agent_costs_16_repr_days[[#This Row],[Alkaline_base]]+agent_costs_16_repr_days[[#This Row],[Alkaline_peak]]</f>
        <v>88842.430598680847</v>
      </c>
      <c r="T91" s="1">
        <f>agent_costs_16_repr_days[[#This Row],[SMR+CCS]]+agent_costs_16_repr_days[[#This Row],[PtH]]+agent_costs_16_repr_days[[#This Row],[Import]]</f>
        <v>100044.17985953881</v>
      </c>
      <c r="U91" s="1">
        <f>agent_costs_16_repr_days[[#This Row],[OCGT]]+agent_costs_16_repr_days[[#This Row],[SPP_coal]]+agent_costs_16_repr_days[[#This Row],[CCGT_new]]</f>
        <v>125134.61832672694</v>
      </c>
      <c r="V91" s="1">
        <f>agent_costs_16_repr_days[[#This Row],[WindOnshore]]+agent_costs_16_repr_days[[#This Row],[WindOffshore]]+agent_costs_16_repr_days[[#This Row],[Solar]]</f>
        <v>4929085.3189834934</v>
      </c>
      <c r="W91" s="1">
        <f>agent_costs_16_repr_days[[#This Row],[RES]]+agent_costs_16_repr_days[[#This Row],[FF]]+agent_costs_16_repr_days[[#This Row],[Nuclear]]</f>
        <v>5133867.6135414951</v>
      </c>
      <c r="X91" s="1">
        <f>agent_costs_16_repr_days[[#This Row],[PS]]-W$2</f>
        <v>61309.049282832071</v>
      </c>
      <c r="Y91" s="1">
        <f>agent_costs_16_repr_days[[#This Row],[Import]]-P$2</f>
        <v>1867.309750913706</v>
      </c>
      <c r="Z91" s="1">
        <f>agent_costs_16_repr_days[[#This Row],[SMR+CCS]]-R$2</f>
        <v>-7223.9999742382015</v>
      </c>
      <c r="AA91" s="1">
        <f>agent_costs_16_repr_days[[#This Row],[PtH]]-S$2</f>
        <v>8935.9589673008595</v>
      </c>
      <c r="AB91" s="1">
        <f>agent_costs_16_repr_days[[#This Row],[H2_sector]]-T$2</f>
        <v>3579.2687439763686</v>
      </c>
      <c r="AC91" s="1">
        <f>agent_costs_16_repr_days[[#This Row],[FF]]-U$2</f>
        <v>8197.4389114074293</v>
      </c>
      <c r="AD91" s="1">
        <f>agent_costs_16_repr_days[[#This Row],[RES]]-V$2</f>
        <v>54115.425365993753</v>
      </c>
      <c r="AE91" s="1">
        <f>agent_costs_16_repr_days[[#This Row],[Nuclear]]-H$2</f>
        <v>-1003.8149945692276</v>
      </c>
      <c r="AF91" s="1">
        <f>agent_costs_16_repr_days[[#This Row],[Ind]]-O$2</f>
        <v>-18266.547748207115</v>
      </c>
    </row>
    <row r="92" spans="1:32" hidden="1" x14ac:dyDescent="0.25">
      <c r="A92">
        <v>22</v>
      </c>
      <c r="B92" s="1" t="s">
        <v>342</v>
      </c>
      <c r="C92">
        <v>2934</v>
      </c>
      <c r="D92">
        <v>4688.9473390682697</v>
      </c>
      <c r="E92">
        <v>11106.792124223175</v>
      </c>
      <c r="F92">
        <v>55468.186920215383</v>
      </c>
      <c r="G92">
        <v>4319091.2718082033</v>
      </c>
      <c r="H92">
        <v>81292.489276737571</v>
      </c>
      <c r="I92">
        <v>614683.89252713195</v>
      </c>
      <c r="J92">
        <v>54787.843937811725</v>
      </c>
      <c r="K92">
        <v>6.1007139748247007E-7</v>
      </c>
      <c r="L92">
        <v>21466.654729366644</v>
      </c>
      <c r="M92">
        <v>42797.591044985063</v>
      </c>
      <c r="N92">
        <v>48300.033087713746</v>
      </c>
      <c r="O92">
        <v>445766.14587534324</v>
      </c>
      <c r="P92">
        <v>6458.085844461305</v>
      </c>
      <c r="Q92" s="1" t="s">
        <v>51</v>
      </c>
      <c r="R92" s="1">
        <f>agent_costs_16_repr_days[[#This Row],[SMR]]+agent_costs_16_repr_days[[#This Row],[SMRCCS]]</f>
        <v>21466.654729976715</v>
      </c>
      <c r="S92" s="1">
        <f>agent_costs_16_repr_days[[#This Row],[Alkaline_base]]+agent_costs_16_repr_days[[#This Row],[Alkaline_peak]]</f>
        <v>91097.624132698809</v>
      </c>
      <c r="T92" s="1">
        <f>agent_costs_16_repr_days[[#This Row],[SMR+CCS]]+agent_costs_16_repr_days[[#This Row],[PtH]]+agent_costs_16_repr_days[[#This Row],[Import]]</f>
        <v>119022.36470713683</v>
      </c>
      <c r="U92" s="1">
        <f>agent_costs_16_repr_days[[#This Row],[OCGT]]+agent_costs_16_repr_days[[#This Row],[SPP_coal]]+agent_costs_16_repr_days[[#This Row],[CCGT_new]]</f>
        <v>114944.97819709538</v>
      </c>
      <c r="V92" s="1">
        <f>agent_costs_16_repr_days[[#This Row],[WindOnshore]]+agent_costs_16_repr_days[[#This Row],[WindOffshore]]+agent_costs_16_repr_days[[#This Row],[Solar]]</f>
        <v>4944881.9564595586</v>
      </c>
      <c r="W92" s="1">
        <f>agent_costs_16_repr_days[[#This Row],[RES]]+agent_costs_16_repr_days[[#This Row],[FF]]+agent_costs_16_repr_days[[#This Row],[Nuclear]]</f>
        <v>5141119.4239333915</v>
      </c>
      <c r="X92" s="1">
        <f>agent_costs_16_repr_days[[#This Row],[PS]]-W$2</f>
        <v>68560.859674728476</v>
      </c>
      <c r="Y92" s="1">
        <f>agent_costs_16_repr_days[[#This Row],[Import]]-P$2</f>
        <v>-2876.3536396880054</v>
      </c>
      <c r="Z92" s="1">
        <f>agent_costs_16_repr_days[[#This Row],[SMR+CCS]]-R$2</f>
        <v>14242.65472994357</v>
      </c>
      <c r="AA92" s="1">
        <f>agent_costs_16_repr_days[[#This Row],[PtH]]-S$2</f>
        <v>11191.152501318822</v>
      </c>
      <c r="AB92" s="1">
        <f>agent_costs_16_repr_days[[#This Row],[H2_sector]]-T$2</f>
        <v>22557.453591574391</v>
      </c>
      <c r="AC92" s="1">
        <f>agent_costs_16_repr_days[[#This Row],[FF]]-U$2</f>
        <v>-1992.2012182241306</v>
      </c>
      <c r="AD92" s="1">
        <f>agent_costs_16_repr_days[[#This Row],[RES]]-V$2</f>
        <v>69912.062842058949</v>
      </c>
      <c r="AE92" s="1">
        <f>agent_costs_16_repr_days[[#This Row],[Nuclear]]-H$2</f>
        <v>640.99805089372967</v>
      </c>
      <c r="AF92" s="1">
        <f>agent_costs_16_repr_days[[#This Row],[Ind]]-O$2</f>
        <v>1553.7249220052036</v>
      </c>
    </row>
    <row r="93" spans="1:32" hidden="1" x14ac:dyDescent="0.25">
      <c r="A93">
        <v>22</v>
      </c>
      <c r="B93" s="1" t="s">
        <v>343</v>
      </c>
      <c r="C93">
        <v>2909</v>
      </c>
      <c r="D93">
        <v>8552.8765996306884</v>
      </c>
      <c r="E93">
        <v>11106.79320536221</v>
      </c>
      <c r="F93">
        <v>56622.886255135054</v>
      </c>
      <c r="G93">
        <v>4280180.9047490172</v>
      </c>
      <c r="H93">
        <v>81579.510375184269</v>
      </c>
      <c r="I93">
        <v>544104.49460050475</v>
      </c>
      <c r="J93">
        <v>53304.945023648026</v>
      </c>
      <c r="K93">
        <v>1.1850454070947946E-6</v>
      </c>
      <c r="L93">
        <v>3612.000000000372</v>
      </c>
      <c r="M93">
        <v>28346.087061547245</v>
      </c>
      <c r="N93">
        <v>51025.762427634232</v>
      </c>
      <c r="O93">
        <v>443133.09776124416</v>
      </c>
      <c r="P93">
        <v>9618.4713255663446</v>
      </c>
      <c r="Q93" s="1" t="s">
        <v>51</v>
      </c>
      <c r="R93" s="1">
        <f>agent_costs_16_repr_days[[#This Row],[SMR]]+agent_costs_16_repr_days[[#This Row],[SMRCCS]]</f>
        <v>3612.0000011854172</v>
      </c>
      <c r="S93" s="1">
        <f>agent_costs_16_repr_days[[#This Row],[Alkaline_base]]+agent_costs_16_repr_days[[#This Row],[Alkaline_peak]]</f>
        <v>79371.849489181477</v>
      </c>
      <c r="T93" s="1">
        <f>agent_costs_16_repr_days[[#This Row],[SMR+CCS]]+agent_costs_16_repr_days[[#This Row],[PtH]]+agent_costs_16_repr_days[[#This Row],[Import]]</f>
        <v>92602.320815933228</v>
      </c>
      <c r="U93" s="1">
        <f>agent_costs_16_repr_days[[#This Row],[OCGT]]+agent_costs_16_repr_days[[#This Row],[SPP_coal]]+agent_costs_16_repr_days[[#This Row],[CCGT_new]]</f>
        <v>118480.70787841377</v>
      </c>
      <c r="V93" s="1">
        <f>agent_costs_16_repr_days[[#This Row],[WindOnshore]]+agent_costs_16_repr_days[[#This Row],[WindOffshore]]+agent_costs_16_repr_days[[#This Row],[Solar]]</f>
        <v>4835392.1925548837</v>
      </c>
      <c r="W93" s="1">
        <f>agent_costs_16_repr_days[[#This Row],[RES]]+agent_costs_16_repr_days[[#This Row],[FF]]+agent_costs_16_repr_days[[#This Row],[Nuclear]]</f>
        <v>5035452.4108084813</v>
      </c>
      <c r="X93" s="1">
        <f>agent_costs_16_repr_days[[#This Row],[PS]]-W$2</f>
        <v>-37106.153450181708</v>
      </c>
      <c r="Y93" s="1">
        <f>agent_costs_16_repr_days[[#This Row],[Import]]-P$2</f>
        <v>284.03184141703423</v>
      </c>
      <c r="Z93" s="1">
        <f>agent_costs_16_repr_days[[#This Row],[SMR+CCS]]-R$2</f>
        <v>-3611.9999988477293</v>
      </c>
      <c r="AA93" s="1">
        <f>agent_costs_16_repr_days[[#This Row],[PtH]]-S$2</f>
        <v>-534.62214219851012</v>
      </c>
      <c r="AB93" s="1">
        <f>agent_costs_16_repr_days[[#This Row],[H2_sector]]-T$2</f>
        <v>-3862.5902996292134</v>
      </c>
      <c r="AC93" s="1">
        <f>agent_costs_16_repr_days[[#This Row],[FF]]-U$2</f>
        <v>1543.5284630942624</v>
      </c>
      <c r="AD93" s="1">
        <f>agent_costs_16_repr_days[[#This Row],[RES]]-V$2</f>
        <v>-39577.701062615961</v>
      </c>
      <c r="AE93" s="1">
        <f>agent_costs_16_repr_days[[#This Row],[Nuclear]]-H$2</f>
        <v>928.01914934042725</v>
      </c>
      <c r="AF93" s="1">
        <f>agent_costs_16_repr_days[[#This Row],[Ind]]-O$2</f>
        <v>-1079.3231920938706</v>
      </c>
    </row>
    <row r="94" spans="1:32" hidden="1" x14ac:dyDescent="0.25">
      <c r="A94">
        <v>22</v>
      </c>
      <c r="B94" s="1" t="s">
        <v>341</v>
      </c>
      <c r="C94">
        <v>3001</v>
      </c>
      <c r="D94">
        <v>6263.1530400247393</v>
      </c>
      <c r="E94">
        <v>11106.792016732372</v>
      </c>
      <c r="F94">
        <v>55436.406746202694</v>
      </c>
      <c r="G94">
        <v>4281098.09676449</v>
      </c>
      <c r="H94">
        <v>81743.722090265612</v>
      </c>
      <c r="I94">
        <v>593543.93416776869</v>
      </c>
      <c r="J94">
        <v>54849.33172343998</v>
      </c>
      <c r="K94">
        <v>7.4797938214887699E-7</v>
      </c>
      <c r="L94">
        <v>5478.8701360776613</v>
      </c>
      <c r="M94">
        <v>42601.426305083121</v>
      </c>
      <c r="N94">
        <v>29955.806961848324</v>
      </c>
      <c r="O94">
        <v>441757.82214452536</v>
      </c>
      <c r="P94">
        <v>8678.5876164474575</v>
      </c>
      <c r="Q94" s="1" t="s">
        <v>51</v>
      </c>
      <c r="R94" s="1">
        <f>agent_costs_16_repr_days[[#This Row],[SMR]]+agent_costs_16_repr_days[[#This Row],[SMRCCS]]</f>
        <v>5478.8701368256407</v>
      </c>
      <c r="S94" s="1">
        <f>agent_costs_16_repr_days[[#This Row],[Alkaline_base]]+agent_costs_16_repr_days[[#This Row],[Alkaline_peak]]</f>
        <v>72557.233266931449</v>
      </c>
      <c r="T94" s="1">
        <f>agent_costs_16_repr_days[[#This Row],[SMR+CCS]]+agent_costs_16_repr_days[[#This Row],[PtH]]+agent_costs_16_repr_days[[#This Row],[Import]]</f>
        <v>86714.691020204555</v>
      </c>
      <c r="U94" s="1">
        <f>agent_costs_16_repr_days[[#This Row],[OCGT]]+agent_costs_16_repr_days[[#This Row],[SPP_coal]]+agent_costs_16_repr_days[[#This Row],[CCGT_new]]</f>
        <v>116548.89150966742</v>
      </c>
      <c r="V94" s="1">
        <f>agent_costs_16_repr_days[[#This Row],[WindOnshore]]+agent_costs_16_repr_days[[#This Row],[WindOffshore]]+agent_costs_16_repr_days[[#This Row],[Solar]]</f>
        <v>4885748.8229489913</v>
      </c>
      <c r="W94" s="1">
        <f>agent_costs_16_repr_days[[#This Row],[RES]]+agent_costs_16_repr_days[[#This Row],[FF]]+agent_costs_16_repr_days[[#This Row],[Nuclear]]</f>
        <v>5084041.4365489241</v>
      </c>
      <c r="X94" s="1">
        <f>agent_costs_16_repr_days[[#This Row],[PS]]-W$2</f>
        <v>11482.87229026109</v>
      </c>
      <c r="Y94" s="1">
        <f>agent_costs_16_repr_days[[#This Row],[Import]]-P$2</f>
        <v>-655.85186770185283</v>
      </c>
      <c r="Z94" s="1">
        <f>agent_costs_16_repr_days[[#This Row],[SMR+CCS]]-R$2</f>
        <v>-1745.1298632075059</v>
      </c>
      <c r="AA94" s="1">
        <f>agent_costs_16_repr_days[[#This Row],[PtH]]-S$2</f>
        <v>-7349.2383644485381</v>
      </c>
      <c r="AB94" s="1">
        <f>agent_costs_16_repr_days[[#This Row],[H2_sector]]-T$2</f>
        <v>-9750.2200953578867</v>
      </c>
      <c r="AC94" s="1">
        <f>agent_costs_16_repr_days[[#This Row],[FF]]-U$2</f>
        <v>-388.28790565209056</v>
      </c>
      <c r="AD94" s="1">
        <f>agent_costs_16_repr_days[[#This Row],[RES]]-V$2</f>
        <v>10778.929331491701</v>
      </c>
      <c r="AE94" s="1">
        <f>agent_costs_16_repr_days[[#This Row],[Nuclear]]-H$2</f>
        <v>1092.2308644217701</v>
      </c>
      <c r="AF94" s="1">
        <f>agent_costs_16_repr_days[[#This Row],[Ind]]-O$2</f>
        <v>-2454.598808812676</v>
      </c>
    </row>
    <row r="95" spans="1:32" hidden="1" x14ac:dyDescent="0.25">
      <c r="A95">
        <v>22</v>
      </c>
      <c r="B95" s="1" t="s">
        <v>338</v>
      </c>
      <c r="C95">
        <v>2941</v>
      </c>
      <c r="D95">
        <v>7607.3104899443269</v>
      </c>
      <c r="E95">
        <v>11106.792008288279</v>
      </c>
      <c r="F95">
        <v>57155.161989254622</v>
      </c>
      <c r="G95">
        <v>4311923.9693753021</v>
      </c>
      <c r="H95">
        <v>80924.660123797192</v>
      </c>
      <c r="I95">
        <v>534504.59851543175</v>
      </c>
      <c r="J95">
        <v>52877.540638425962</v>
      </c>
      <c r="K95">
        <v>3.3617250828574939E-7</v>
      </c>
      <c r="L95">
        <v>8723.989889433502</v>
      </c>
      <c r="M95">
        <v>15684.653138528125</v>
      </c>
      <c r="N95">
        <v>87388.024739365894</v>
      </c>
      <c r="O95">
        <v>448128.55168837134</v>
      </c>
      <c r="P95">
        <v>9609.7523480636246</v>
      </c>
      <c r="Q95" s="1" t="s">
        <v>51</v>
      </c>
      <c r="R95" s="1">
        <f>agent_costs_16_repr_days[[#This Row],[SMR]]+agent_costs_16_repr_days[[#This Row],[SMRCCS]]</f>
        <v>8723.9898897696748</v>
      </c>
      <c r="S95" s="1">
        <f>agent_costs_16_repr_days[[#This Row],[Alkaline_base]]+agent_costs_16_repr_days[[#This Row],[Alkaline_peak]]</f>
        <v>103072.67787789402</v>
      </c>
      <c r="T95" s="1">
        <f>agent_costs_16_repr_days[[#This Row],[SMR+CCS]]+agent_costs_16_repr_days[[#This Row],[PtH]]+agent_costs_16_repr_days[[#This Row],[Import]]</f>
        <v>121406.42011572732</v>
      </c>
      <c r="U95" s="1">
        <f>agent_costs_16_repr_days[[#This Row],[OCGT]]+agent_costs_16_repr_days[[#This Row],[SPP_coal]]+agent_costs_16_repr_days[[#This Row],[CCGT_new]]</f>
        <v>117640.01311762491</v>
      </c>
      <c r="V95" s="1">
        <f>agent_costs_16_repr_days[[#This Row],[WindOnshore]]+agent_costs_16_repr_days[[#This Row],[WindOffshore]]+agent_costs_16_repr_days[[#This Row],[Solar]]</f>
        <v>4857535.3598990217</v>
      </c>
      <c r="W95" s="1">
        <f>agent_costs_16_repr_days[[#This Row],[RES]]+agent_costs_16_repr_days[[#This Row],[FF]]+agent_costs_16_repr_days[[#This Row],[Nuclear]]</f>
        <v>5056100.0331404433</v>
      </c>
      <c r="X95" s="1">
        <f>agent_costs_16_repr_days[[#This Row],[PS]]-W$2</f>
        <v>-16458.531118219718</v>
      </c>
      <c r="Y95" s="1">
        <f>agent_costs_16_repr_days[[#This Row],[Import]]-P$2</f>
        <v>275.31286391431422</v>
      </c>
      <c r="Z95" s="1">
        <f>agent_costs_16_repr_days[[#This Row],[SMR+CCS]]-R$2</f>
        <v>1499.9898897365283</v>
      </c>
      <c r="AA95" s="1">
        <f>agent_costs_16_repr_days[[#This Row],[PtH]]-S$2</f>
        <v>23166.206246514033</v>
      </c>
      <c r="AB95" s="1">
        <f>agent_costs_16_repr_days[[#This Row],[H2_sector]]-T$2</f>
        <v>24941.509000164879</v>
      </c>
      <c r="AC95" s="1">
        <f>agent_costs_16_repr_days[[#This Row],[FF]]-U$2</f>
        <v>702.83370230540459</v>
      </c>
      <c r="AD95" s="1">
        <f>agent_costs_16_repr_days[[#This Row],[RES]]-V$2</f>
        <v>-17434.533718477935</v>
      </c>
      <c r="AE95" s="1">
        <f>agent_costs_16_repr_days[[#This Row],[Nuclear]]-H$2</f>
        <v>273.1688979533501</v>
      </c>
      <c r="AF95" s="1">
        <f>agent_costs_16_repr_days[[#This Row],[Ind]]-O$2</f>
        <v>3916.1307350333082</v>
      </c>
    </row>
    <row r="96" spans="1:32" hidden="1" x14ac:dyDescent="0.25">
      <c r="A96">
        <v>22</v>
      </c>
      <c r="B96" s="1" t="s">
        <v>337</v>
      </c>
      <c r="C96">
        <v>3060</v>
      </c>
      <c r="D96">
        <v>6235.5821186435041</v>
      </c>
      <c r="E96">
        <v>11106.793925612692</v>
      </c>
      <c r="F96">
        <v>40454.447541476075</v>
      </c>
      <c r="G96">
        <v>4238977.1353840008</v>
      </c>
      <c r="H96">
        <v>82355.566594590869</v>
      </c>
      <c r="I96">
        <v>552548.33880758181</v>
      </c>
      <c r="J96">
        <v>55737.531796937568</v>
      </c>
      <c r="K96">
        <v>2.0066208912485026E-5</v>
      </c>
      <c r="L96">
        <v>34397.353127393675</v>
      </c>
      <c r="M96">
        <v>22293.41873564677</v>
      </c>
      <c r="N96">
        <v>48309.035711861339</v>
      </c>
      <c r="O96">
        <v>455928.60972268996</v>
      </c>
      <c r="P96">
        <v>5825.0532544479174</v>
      </c>
      <c r="Q96" s="1" t="s">
        <v>51</v>
      </c>
      <c r="R96" s="1">
        <f>agent_costs_16_repr_days[[#This Row],[SMR]]+agent_costs_16_repr_days[[#This Row],[SMRCCS]]</f>
        <v>34397.353147459886</v>
      </c>
      <c r="S96" s="1">
        <f>agent_costs_16_repr_days[[#This Row],[Alkaline_base]]+agent_costs_16_repr_days[[#This Row],[Alkaline_peak]]</f>
        <v>70602.454447508106</v>
      </c>
      <c r="T96" s="1">
        <f>agent_costs_16_repr_days[[#This Row],[SMR+CCS]]+agent_costs_16_repr_days[[#This Row],[PtH]]+agent_costs_16_repr_days[[#This Row],[Import]]</f>
        <v>110824.86084941591</v>
      </c>
      <c r="U96" s="1">
        <f>agent_costs_16_repr_days[[#This Row],[OCGT]]+agent_costs_16_repr_days[[#This Row],[SPP_coal]]+agent_costs_16_repr_days[[#This Row],[CCGT_new]]</f>
        <v>102427.56145705715</v>
      </c>
      <c r="V96" s="1">
        <f>agent_costs_16_repr_days[[#This Row],[WindOnshore]]+agent_costs_16_repr_days[[#This Row],[WindOffshore]]+agent_costs_16_repr_days[[#This Row],[Solar]]</f>
        <v>4802632.268117195</v>
      </c>
      <c r="W96" s="1">
        <f>agent_costs_16_repr_days[[#This Row],[RES]]+agent_costs_16_repr_days[[#This Row],[FF]]+agent_costs_16_repr_days[[#This Row],[Nuclear]]</f>
        <v>4987415.3961688429</v>
      </c>
      <c r="X96" s="1">
        <f>agent_costs_16_repr_days[[#This Row],[PS]]-W$2</f>
        <v>-85143.168089820072</v>
      </c>
      <c r="Y96" s="1">
        <f>agent_costs_16_repr_days[[#This Row],[Import]]-P$2</f>
        <v>-3509.3862297013929</v>
      </c>
      <c r="Z96" s="1">
        <f>agent_costs_16_repr_days[[#This Row],[SMR+CCS]]-R$2</f>
        <v>27173.35314742674</v>
      </c>
      <c r="AA96" s="1">
        <f>agent_costs_16_repr_days[[#This Row],[PtH]]-S$2</f>
        <v>-9304.0171838718816</v>
      </c>
      <c r="AB96" s="1">
        <f>agent_costs_16_repr_days[[#This Row],[H2_sector]]-T$2</f>
        <v>14359.949733853471</v>
      </c>
      <c r="AC96" s="1">
        <f>agent_costs_16_repr_days[[#This Row],[FF]]-U$2</f>
        <v>-14509.617958262359</v>
      </c>
      <c r="AD96" s="1">
        <f>agent_costs_16_repr_days[[#This Row],[RES]]-V$2</f>
        <v>-72337.625500304624</v>
      </c>
      <c r="AE96" s="1">
        <f>agent_costs_16_repr_days[[#This Row],[Nuclear]]-H$2</f>
        <v>1704.0753687470278</v>
      </c>
      <c r="AF96" s="1">
        <f>agent_costs_16_repr_days[[#This Row],[Ind]]-O$2</f>
        <v>11716.188769351924</v>
      </c>
    </row>
    <row r="97" spans="1:32" hidden="1" x14ac:dyDescent="0.25">
      <c r="A97">
        <v>22</v>
      </c>
      <c r="B97" s="1" t="s">
        <v>339</v>
      </c>
      <c r="C97">
        <v>3028</v>
      </c>
      <c r="D97">
        <v>2883.4739333215261</v>
      </c>
      <c r="E97">
        <v>11106.794650814181</v>
      </c>
      <c r="F97">
        <v>56174.714284451642</v>
      </c>
      <c r="G97">
        <v>4121001.4982057805</v>
      </c>
      <c r="H97">
        <v>81377.605639829475</v>
      </c>
      <c r="I97">
        <v>560474.88927342452</v>
      </c>
      <c r="J97">
        <v>55223.464649057758</v>
      </c>
      <c r="K97">
        <v>1.0327482585493987E-6</v>
      </c>
      <c r="L97">
        <v>7163.4933422631648</v>
      </c>
      <c r="M97">
        <v>34258.902879413865</v>
      </c>
      <c r="N97">
        <v>51379.713321375144</v>
      </c>
      <c r="O97">
        <v>442282.87807589478</v>
      </c>
      <c r="P97">
        <v>8715.5371357200693</v>
      </c>
      <c r="Q97" s="1" t="s">
        <v>51</v>
      </c>
      <c r="R97" s="1">
        <f>agent_costs_16_repr_days[[#This Row],[SMR]]+agent_costs_16_repr_days[[#This Row],[SMRCCS]]</f>
        <v>7163.4933432959133</v>
      </c>
      <c r="S97" s="1">
        <f>agent_costs_16_repr_days[[#This Row],[Alkaline_base]]+agent_costs_16_repr_days[[#This Row],[Alkaline_peak]]</f>
        <v>85638.616200789009</v>
      </c>
      <c r="T97" s="1">
        <f>agent_costs_16_repr_days[[#This Row],[SMR+CCS]]+agent_costs_16_repr_days[[#This Row],[PtH]]+agent_costs_16_repr_days[[#This Row],[Import]]</f>
        <v>101517.64667980498</v>
      </c>
      <c r="U97" s="1">
        <f>agent_costs_16_repr_days[[#This Row],[OCGT]]+agent_costs_16_repr_days[[#This Row],[SPP_coal]]+agent_costs_16_repr_days[[#This Row],[CCGT_new]]</f>
        <v>114281.65286683092</v>
      </c>
      <c r="V97" s="1">
        <f>agent_costs_16_repr_days[[#This Row],[WindOnshore]]+agent_costs_16_repr_days[[#This Row],[WindOffshore]]+agent_costs_16_repr_days[[#This Row],[Solar]]</f>
        <v>4692583.1821300192</v>
      </c>
      <c r="W97" s="1">
        <f>agent_costs_16_repr_days[[#This Row],[RES]]+agent_costs_16_repr_days[[#This Row],[FF]]+agent_costs_16_repr_days[[#This Row],[Nuclear]]</f>
        <v>4888242.4406366795</v>
      </c>
      <c r="X97" s="1">
        <f>agent_costs_16_repr_days[[#This Row],[PS]]-W$2</f>
        <v>-184316.12362198345</v>
      </c>
      <c r="Y97" s="1">
        <f>agent_costs_16_repr_days[[#This Row],[Import]]-P$2</f>
        <v>-618.9023484292411</v>
      </c>
      <c r="Z97" s="1">
        <f>agent_costs_16_repr_days[[#This Row],[SMR+CCS]]-R$2</f>
        <v>-60.506656737233243</v>
      </c>
      <c r="AA97" s="1">
        <f>agent_costs_16_repr_days[[#This Row],[PtH]]-S$2</f>
        <v>5732.1445694090216</v>
      </c>
      <c r="AB97" s="1">
        <f>agent_costs_16_repr_days[[#This Row],[H2_sector]]-T$2</f>
        <v>5052.7355642425391</v>
      </c>
      <c r="AC97" s="1">
        <f>agent_costs_16_repr_days[[#This Row],[FF]]-U$2</f>
        <v>-2655.5265484885895</v>
      </c>
      <c r="AD97" s="1">
        <f>agent_costs_16_repr_days[[#This Row],[RES]]-V$2</f>
        <v>-182386.71148748044</v>
      </c>
      <c r="AE97" s="1">
        <f>agent_costs_16_repr_days[[#This Row],[Nuclear]]-H$2</f>
        <v>726.11441398563329</v>
      </c>
      <c r="AF97" s="1">
        <f>agent_costs_16_repr_days[[#This Row],[Ind]]-O$2</f>
        <v>-1929.5428774432512</v>
      </c>
    </row>
    <row r="98" spans="1:32" x14ac:dyDescent="0.25">
      <c r="A98">
        <v>22</v>
      </c>
      <c r="B98" s="1" t="s">
        <v>23</v>
      </c>
      <c r="C98">
        <v>2711</v>
      </c>
      <c r="D98">
        <v>7601.9891292247958</v>
      </c>
      <c r="E98">
        <v>11106.79205644598</v>
      </c>
      <c r="F98">
        <v>56026.711191435308</v>
      </c>
      <c r="G98">
        <v>4292639.3511257721</v>
      </c>
      <c r="H98">
        <v>81422.064667504907</v>
      </c>
      <c r="I98">
        <v>573440.52488017152</v>
      </c>
      <c r="J98">
        <v>53434.278505433147</v>
      </c>
      <c r="K98">
        <v>2.2849653658722744E-8</v>
      </c>
      <c r="L98">
        <v>7224.0000001161743</v>
      </c>
      <c r="M98">
        <v>34816.687206993432</v>
      </c>
      <c r="N98">
        <v>49754.50738266539</v>
      </c>
      <c r="O98">
        <v>443401.67146707425</v>
      </c>
      <c r="P98">
        <v>8997.9295274013621</v>
      </c>
      <c r="Q98" s="1" t="s">
        <v>51</v>
      </c>
      <c r="R98" s="1">
        <f>agent_costs_16_repr_days[[#This Row],[SMR]]+agent_costs_16_repr_days[[#This Row],[SMRCCS]]</f>
        <v>7224.0000001390235</v>
      </c>
      <c r="S98" s="1">
        <f>agent_costs_16_repr_days[[#This Row],[Alkaline_base]]+agent_costs_16_repr_days[[#This Row],[Alkaline_peak]]</f>
        <v>84571.194589658815</v>
      </c>
      <c r="T98" s="1">
        <f>agent_costs_16_repr_days[[#This Row],[SMR+CCS]]+agent_costs_16_repr_days[[#This Row],[PtH]]+agent_costs_16_repr_days[[#This Row],[Import]]</f>
        <v>100793.1241171992</v>
      </c>
      <c r="U98" s="1">
        <f>agent_costs_16_repr_days[[#This Row],[OCGT]]+agent_costs_16_repr_days[[#This Row],[SPP_coal]]+agent_costs_16_repr_days[[#This Row],[CCGT_new]]</f>
        <v>117062.97882609325</v>
      </c>
      <c r="V98" s="1">
        <f>agent_costs_16_repr_days[[#This Row],[WindOnshore]]+agent_costs_16_repr_days[[#This Row],[WindOffshore]]+agent_costs_16_repr_days[[#This Row],[Solar]]</f>
        <v>4877186.6680623898</v>
      </c>
      <c r="W98" s="1">
        <f>agent_costs_16_repr_days[[#This Row],[RES]]+agent_costs_16_repr_days[[#This Row],[FF]]+agent_costs_16_repr_days[[#This Row],[Nuclear]]</f>
        <v>5075671.7115559885</v>
      </c>
      <c r="X98" s="1">
        <f>agent_costs_16_repr_days[[#This Row],[PS]]-W$2</f>
        <v>3113.1472973255441</v>
      </c>
      <c r="Y98" s="1">
        <f>agent_costs_16_repr_days[[#This Row],[Import]]-P$2</f>
        <v>-336.50995674794831</v>
      </c>
      <c r="Z98" s="1">
        <f>agent_costs_16_repr_days[[#This Row],[SMR+CCS]]-R$2</f>
        <v>1.0587700671749189E-7</v>
      </c>
      <c r="AA98" s="1">
        <f>agent_costs_16_repr_days[[#This Row],[PtH]]-S$2</f>
        <v>4664.7229582788277</v>
      </c>
      <c r="AB98" s="1">
        <f>agent_costs_16_repr_days[[#This Row],[H2_sector]]-T$2</f>
        <v>4328.2130016367591</v>
      </c>
      <c r="AC98" s="1">
        <f>agent_costs_16_repr_days[[#This Row],[FF]]-U$2</f>
        <v>125.79941077374679</v>
      </c>
      <c r="AD98" s="1">
        <f>agent_costs_16_repr_days[[#This Row],[RES]]-V$2</f>
        <v>2216.7744448902085</v>
      </c>
      <c r="AE98" s="1">
        <f>agent_costs_16_repr_days[[#This Row],[Nuclear]]-H$2</f>
        <v>770.57344166106486</v>
      </c>
      <c r="AF98" s="1">
        <f>agent_costs_16_repr_days[[#This Row],[Ind]]-O$2</f>
        <v>-810.74948626378318</v>
      </c>
    </row>
    <row r="99" spans="1:32" x14ac:dyDescent="0.25">
      <c r="A99">
        <v>22</v>
      </c>
      <c r="B99" s="1" t="s">
        <v>23</v>
      </c>
      <c r="C99">
        <v>1031</v>
      </c>
      <c r="D99">
        <v>5595.446458666459</v>
      </c>
      <c r="E99">
        <v>11106.79200308156</v>
      </c>
      <c r="F99">
        <v>69667.976336158594</v>
      </c>
      <c r="G99">
        <v>4086262.7065990376</v>
      </c>
      <c r="H99">
        <v>82511.522522809784</v>
      </c>
      <c r="I99">
        <v>599983.01700565987</v>
      </c>
      <c r="J99">
        <v>60089.368061812362</v>
      </c>
      <c r="K99">
        <v>1.5230730954329201E-5</v>
      </c>
      <c r="L99">
        <v>3353.777471364062</v>
      </c>
      <c r="M99">
        <v>33634.363309368833</v>
      </c>
      <c r="N99">
        <v>44981.669591259924</v>
      </c>
      <c r="O99">
        <v>520035.7357451063</v>
      </c>
      <c r="P99">
        <v>8889.9394884004887</v>
      </c>
      <c r="Q99" s="1" t="s">
        <v>51</v>
      </c>
      <c r="R99" s="1">
        <f>agent_costs_16_repr_days[[#This Row],[SMR]]+agent_costs_16_repr_days[[#This Row],[SMRCCS]]</f>
        <v>3353.7774865947931</v>
      </c>
      <c r="S99" s="1">
        <f>agent_costs_16_repr_days[[#This Row],[Alkaline_base]]+agent_costs_16_repr_days[[#This Row],[Alkaline_peak]]</f>
        <v>78616.03290062875</v>
      </c>
      <c r="T99" s="1">
        <f>agent_costs_16_repr_days[[#This Row],[SMR+CCS]]+agent_costs_16_repr_days[[#This Row],[PtH]]+agent_costs_16_repr_days[[#This Row],[Import]]</f>
        <v>90859.749875624024</v>
      </c>
      <c r="U99" s="1">
        <f>agent_costs_16_repr_days[[#This Row],[OCGT]]+agent_costs_16_repr_days[[#This Row],[SPP_coal]]+agent_costs_16_repr_days[[#This Row],[CCGT_new]]</f>
        <v>135352.79085663741</v>
      </c>
      <c r="V99" s="1">
        <f>agent_costs_16_repr_days[[#This Row],[WindOnshore]]+agent_costs_16_repr_days[[#This Row],[WindOffshore]]+agent_costs_16_repr_days[[#This Row],[Solar]]</f>
        <v>4697352.5156077789</v>
      </c>
      <c r="W99" s="1">
        <f>agent_costs_16_repr_days[[#This Row],[RES]]+agent_costs_16_repr_days[[#This Row],[FF]]+agent_costs_16_repr_days[[#This Row],[Nuclear]]</f>
        <v>4915216.8289872259</v>
      </c>
      <c r="X99" s="1">
        <f>agent_costs_16_repr_days[[#This Row],[PS]]-W$2</f>
        <v>-157341.73527143709</v>
      </c>
      <c r="Y99" s="1">
        <f>agent_costs_16_repr_days[[#This Row],[Import]]-P$2</f>
        <v>-444.49999574882168</v>
      </c>
      <c r="Z99" s="1">
        <f>agent_costs_16_repr_days[[#This Row],[SMR+CCS]]-R$2</f>
        <v>-3870.2225134383534</v>
      </c>
      <c r="AA99" s="1">
        <f>agent_costs_16_repr_days[[#This Row],[PtH]]-S$2</f>
        <v>-1290.438730751237</v>
      </c>
      <c r="AB99" s="1">
        <f>agent_costs_16_repr_days[[#This Row],[H2_sector]]-T$2</f>
        <v>-5605.1612399384176</v>
      </c>
      <c r="AC99" s="1">
        <f>agent_costs_16_repr_days[[#This Row],[FF]]-U$2</f>
        <v>18415.611441317902</v>
      </c>
      <c r="AD99" s="1">
        <f>agent_costs_16_repr_days[[#This Row],[RES]]-V$2</f>
        <v>-177617.37800972071</v>
      </c>
      <c r="AE99" s="1">
        <f>agent_costs_16_repr_days[[#This Row],[Nuclear]]-H$2</f>
        <v>1860.0312969659426</v>
      </c>
      <c r="AF99" s="1">
        <f>agent_costs_16_repr_days[[#This Row],[Ind]]-O$2</f>
        <v>75823.314791768265</v>
      </c>
    </row>
    <row r="100" spans="1:32" hidden="1" x14ac:dyDescent="0.25">
      <c r="A100">
        <v>22</v>
      </c>
      <c r="B100" s="1" t="s">
        <v>407</v>
      </c>
      <c r="C100">
        <v>494</v>
      </c>
      <c r="D100">
        <v>12840.477399483201</v>
      </c>
      <c r="E100">
        <v>11106.792001962353</v>
      </c>
      <c r="F100">
        <v>65866.920165906355</v>
      </c>
      <c r="G100">
        <v>3998933.4726546146</v>
      </c>
      <c r="H100">
        <v>81352.177918232293</v>
      </c>
      <c r="I100">
        <v>660106.84805920324</v>
      </c>
      <c r="J100">
        <v>57185.80390171615</v>
      </c>
      <c r="K100">
        <v>2.1536324473122996E-3</v>
      </c>
      <c r="L100">
        <v>3612.0000016538538</v>
      </c>
      <c r="M100">
        <v>52093.371349039611</v>
      </c>
      <c r="N100">
        <v>54320.141231673006</v>
      </c>
      <c r="O100">
        <v>774219.32608845597</v>
      </c>
      <c r="P100">
        <v>10059.449097718274</v>
      </c>
      <c r="Q100" s="1" t="s">
        <v>51</v>
      </c>
      <c r="R100" s="1">
        <f>agent_costs_16_repr_days[[#This Row],[SMR]]+agent_costs_16_repr_days[[#This Row],[SMRCCS]]</f>
        <v>3612.0021552863013</v>
      </c>
      <c r="S100" s="1">
        <f>agent_costs_16_repr_days[[#This Row],[Alkaline_base]]+agent_costs_16_repr_days[[#This Row],[Alkaline_peak]]</f>
        <v>106413.51258071262</v>
      </c>
      <c r="T100" s="1">
        <f>agent_costs_16_repr_days[[#This Row],[SMR+CCS]]+agent_costs_16_repr_days[[#This Row],[PtH]]+agent_costs_16_repr_days[[#This Row],[Import]]</f>
        <v>120084.96383371719</v>
      </c>
      <c r="U100" s="1">
        <f>agent_costs_16_repr_days[[#This Row],[OCGT]]+agent_costs_16_repr_days[[#This Row],[SPP_coal]]+agent_costs_16_repr_days[[#This Row],[CCGT_new]]</f>
        <v>135893.20146710571</v>
      </c>
      <c r="V100" s="1">
        <f>agent_costs_16_repr_days[[#This Row],[WindOnshore]]+agent_costs_16_repr_days[[#This Row],[WindOffshore]]+agent_costs_16_repr_days[[#This Row],[Solar]]</f>
        <v>4670147.1127157798</v>
      </c>
      <c r="W100" s="1">
        <f>agent_costs_16_repr_days[[#This Row],[RES]]+agent_costs_16_repr_days[[#This Row],[FF]]+agent_costs_16_repr_days[[#This Row],[Nuclear]]</f>
        <v>4887392.492101118</v>
      </c>
      <c r="X100" s="1">
        <f>agent_costs_16_repr_days[[#This Row],[PS]]-W$2</f>
        <v>-185166.07215754502</v>
      </c>
      <c r="Y100" s="1">
        <f>agent_costs_16_repr_days[[#This Row],[Import]]-P$2</f>
        <v>725.00961356896369</v>
      </c>
      <c r="Z100" s="1">
        <f>agent_costs_16_repr_days[[#This Row],[SMR+CCS]]-R$2</f>
        <v>-3611.9978447468452</v>
      </c>
      <c r="AA100" s="1">
        <f>agent_costs_16_repr_days[[#This Row],[PtH]]-S$2</f>
        <v>26507.04094933263</v>
      </c>
      <c r="AB100" s="1">
        <f>agent_costs_16_repr_days[[#This Row],[H2_sector]]-T$2</f>
        <v>23620.052718154751</v>
      </c>
      <c r="AC100" s="1">
        <f>agent_costs_16_repr_days[[#This Row],[FF]]-U$2</f>
        <v>18956.022051786204</v>
      </c>
      <c r="AD100" s="1">
        <f>agent_costs_16_repr_days[[#This Row],[RES]]-V$2</f>
        <v>-204822.78090171982</v>
      </c>
      <c r="AE100" s="1">
        <f>agent_costs_16_repr_days[[#This Row],[Nuclear]]-H$2</f>
        <v>700.68669238845177</v>
      </c>
      <c r="AF100" s="1">
        <f>agent_costs_16_repr_days[[#This Row],[Ind]]-O$2</f>
        <v>330006.90513511794</v>
      </c>
    </row>
    <row r="101" spans="1:32" hidden="1" x14ac:dyDescent="0.25">
      <c r="A101">
        <v>22</v>
      </c>
      <c r="B101" s="1" t="s">
        <v>408</v>
      </c>
      <c r="C101">
        <v>655</v>
      </c>
      <c r="D101">
        <v>5367.2512889543705</v>
      </c>
      <c r="E101">
        <v>11106.792046129754</v>
      </c>
      <c r="F101">
        <v>69746.052052480809</v>
      </c>
      <c r="G101">
        <v>4082321.0887438222</v>
      </c>
      <c r="H101">
        <v>82510.809735339208</v>
      </c>
      <c r="I101">
        <v>601209.39852183301</v>
      </c>
      <c r="J101">
        <v>60231.673391584423</v>
      </c>
      <c r="K101">
        <v>2.4833610970751077E-6</v>
      </c>
      <c r="L101">
        <v>3291.727651274357</v>
      </c>
      <c r="M101">
        <v>33713.721674499895</v>
      </c>
      <c r="N101">
        <v>44938.324035508274</v>
      </c>
      <c r="O101">
        <v>520220.59487644286</v>
      </c>
      <c r="P101">
        <v>8889.1136570279559</v>
      </c>
      <c r="Q101" s="1" t="s">
        <v>51</v>
      </c>
      <c r="R101" s="1">
        <f>agent_costs_16_repr_days[[#This Row],[SMR]]+agent_costs_16_repr_days[[#This Row],[SMRCCS]]</f>
        <v>3291.7276537577181</v>
      </c>
      <c r="S101" s="1">
        <f>agent_costs_16_repr_days[[#This Row],[Alkaline_base]]+agent_costs_16_repr_days[[#This Row],[Alkaline_peak]]</f>
        <v>78652.045710008169</v>
      </c>
      <c r="T101" s="1">
        <f>agent_costs_16_repr_days[[#This Row],[SMR+CCS]]+agent_costs_16_repr_days[[#This Row],[PtH]]+agent_costs_16_repr_days[[#This Row],[Import]]</f>
        <v>90832.887020793831</v>
      </c>
      <c r="U101" s="1">
        <f>agent_costs_16_repr_days[[#This Row],[OCGT]]+agent_costs_16_repr_days[[#This Row],[SPP_coal]]+agent_costs_16_repr_days[[#This Row],[CCGT_new]]</f>
        <v>135344.9767330196</v>
      </c>
      <c r="V101" s="1">
        <f>agent_costs_16_repr_days[[#This Row],[WindOnshore]]+agent_costs_16_repr_days[[#This Row],[WindOffshore]]+agent_costs_16_repr_days[[#This Row],[Solar]]</f>
        <v>4694637.2793117845</v>
      </c>
      <c r="W101" s="1">
        <f>agent_costs_16_repr_days[[#This Row],[RES]]+agent_costs_16_repr_days[[#This Row],[FF]]+agent_costs_16_repr_days[[#This Row],[Nuclear]]</f>
        <v>4912493.0657801433</v>
      </c>
      <c r="X101" s="1">
        <f>agent_costs_16_repr_days[[#This Row],[PS]]-W$2</f>
        <v>-160065.49847851973</v>
      </c>
      <c r="Y101" s="1">
        <f>agent_costs_16_repr_days[[#This Row],[Import]]-P$2</f>
        <v>-445.32582712135445</v>
      </c>
      <c r="Z101" s="1">
        <f>agent_costs_16_repr_days[[#This Row],[SMR+CCS]]-R$2</f>
        <v>-3932.2723462754284</v>
      </c>
      <c r="AA101" s="1">
        <f>agent_costs_16_repr_days[[#This Row],[PtH]]-S$2</f>
        <v>-1254.4259213718178</v>
      </c>
      <c r="AB101" s="1">
        <f>agent_costs_16_repr_days[[#This Row],[H2_sector]]-T$2</f>
        <v>-5632.0240947686107</v>
      </c>
      <c r="AC101" s="1">
        <f>agent_costs_16_repr_days[[#This Row],[FF]]-U$2</f>
        <v>18407.797317700097</v>
      </c>
      <c r="AD101" s="1">
        <f>agent_costs_16_repr_days[[#This Row],[RES]]-V$2</f>
        <v>-180332.61430571508</v>
      </c>
      <c r="AE101" s="1">
        <f>agent_costs_16_repr_days[[#This Row],[Nuclear]]-H$2</f>
        <v>1859.318509495366</v>
      </c>
      <c r="AF101" s="1">
        <f>agent_costs_16_repr_days[[#This Row],[Ind]]-O$2</f>
        <v>76008.173923104827</v>
      </c>
    </row>
    <row r="102" spans="1:32" hidden="1" x14ac:dyDescent="0.25">
      <c r="A102">
        <v>22</v>
      </c>
      <c r="B102" s="1" t="s">
        <v>409</v>
      </c>
      <c r="C102">
        <v>655</v>
      </c>
      <c r="D102">
        <v>5367.2512889543705</v>
      </c>
      <c r="E102">
        <v>11106.792046129754</v>
      </c>
      <c r="F102">
        <v>69746.052052480809</v>
      </c>
      <c r="G102">
        <v>4082321.0887438222</v>
      </c>
      <c r="H102">
        <v>82510.809735339208</v>
      </c>
      <c r="I102">
        <v>601209.39852183301</v>
      </c>
      <c r="J102">
        <v>60231.673391584423</v>
      </c>
      <c r="K102">
        <v>2.4833610970751077E-6</v>
      </c>
      <c r="L102">
        <v>3291.727651274357</v>
      </c>
      <c r="M102">
        <v>33713.721674499895</v>
      </c>
      <c r="N102">
        <v>44938.324035508274</v>
      </c>
      <c r="O102">
        <v>520220.59487644286</v>
      </c>
      <c r="P102">
        <v>8889.1136570279559</v>
      </c>
      <c r="Q102" s="1" t="s">
        <v>51</v>
      </c>
      <c r="R102" s="1">
        <f>agent_costs_16_repr_days[[#This Row],[SMR]]+agent_costs_16_repr_days[[#This Row],[SMRCCS]]</f>
        <v>3291.7276537577181</v>
      </c>
      <c r="S102" s="1">
        <f>agent_costs_16_repr_days[[#This Row],[Alkaline_base]]+agent_costs_16_repr_days[[#This Row],[Alkaline_peak]]</f>
        <v>78652.045710008169</v>
      </c>
      <c r="T102" s="1">
        <f>agent_costs_16_repr_days[[#This Row],[SMR+CCS]]+agent_costs_16_repr_days[[#This Row],[PtH]]+agent_costs_16_repr_days[[#This Row],[Import]]</f>
        <v>90832.887020793831</v>
      </c>
      <c r="U102" s="1">
        <f>agent_costs_16_repr_days[[#This Row],[OCGT]]+agent_costs_16_repr_days[[#This Row],[SPP_coal]]+agent_costs_16_repr_days[[#This Row],[CCGT_new]]</f>
        <v>135344.9767330196</v>
      </c>
      <c r="V102" s="1">
        <f>agent_costs_16_repr_days[[#This Row],[WindOnshore]]+agent_costs_16_repr_days[[#This Row],[WindOffshore]]+agent_costs_16_repr_days[[#This Row],[Solar]]</f>
        <v>4694637.2793117845</v>
      </c>
      <c r="W102" s="1">
        <f>agent_costs_16_repr_days[[#This Row],[RES]]+agent_costs_16_repr_days[[#This Row],[FF]]+agent_costs_16_repr_days[[#This Row],[Nuclear]]</f>
        <v>4912493.0657801433</v>
      </c>
      <c r="X102" s="1">
        <f>agent_costs_16_repr_days[[#This Row],[PS]]-W$2</f>
        <v>-160065.49847851973</v>
      </c>
      <c r="Y102" s="1">
        <f>agent_costs_16_repr_days[[#This Row],[Import]]-P$2</f>
        <v>-445.32582712135445</v>
      </c>
      <c r="Z102" s="1">
        <f>agent_costs_16_repr_days[[#This Row],[SMR+CCS]]-R$2</f>
        <v>-3932.2723462754284</v>
      </c>
      <c r="AA102" s="1">
        <f>agent_costs_16_repr_days[[#This Row],[PtH]]-S$2</f>
        <v>-1254.4259213718178</v>
      </c>
      <c r="AB102" s="1">
        <f>agent_costs_16_repr_days[[#This Row],[H2_sector]]-T$2</f>
        <v>-5632.0240947686107</v>
      </c>
      <c r="AC102" s="1">
        <f>agent_costs_16_repr_days[[#This Row],[FF]]-U$2</f>
        <v>18407.797317700097</v>
      </c>
      <c r="AD102" s="1">
        <f>agent_costs_16_repr_days[[#This Row],[RES]]-V$2</f>
        <v>-180332.61430571508</v>
      </c>
      <c r="AE102" s="1">
        <f>agent_costs_16_repr_days[[#This Row],[Nuclear]]-H$2</f>
        <v>1859.318509495366</v>
      </c>
      <c r="AF102" s="1">
        <f>agent_costs_16_repr_days[[#This Row],[Ind]]-O$2</f>
        <v>76008.173923104827</v>
      </c>
    </row>
    <row r="103" spans="1:32" hidden="1" x14ac:dyDescent="0.25">
      <c r="A103">
        <v>22</v>
      </c>
      <c r="B103" s="1" t="s">
        <v>340</v>
      </c>
      <c r="C103">
        <v>665</v>
      </c>
      <c r="D103">
        <v>8007.3343702377942</v>
      </c>
      <c r="E103">
        <v>11106.79217413976</v>
      </c>
      <c r="F103">
        <v>69475.885031538186</v>
      </c>
      <c r="G103">
        <v>4166077.1763866795</v>
      </c>
      <c r="H103">
        <v>82587.167741494268</v>
      </c>
      <c r="I103">
        <v>611871.02709551784</v>
      </c>
      <c r="J103">
        <v>59402.197832779733</v>
      </c>
      <c r="K103">
        <v>2.2966217312383855E-6</v>
      </c>
      <c r="L103">
        <v>3612.0000055859155</v>
      </c>
      <c r="M103">
        <v>34154.574735685623</v>
      </c>
      <c r="N103">
        <v>44038.852155367756</v>
      </c>
      <c r="O103">
        <v>520485.79592870886</v>
      </c>
      <c r="P103">
        <v>9020.9835206152839</v>
      </c>
      <c r="Q103" s="1" t="s">
        <v>51</v>
      </c>
      <c r="R103" s="1">
        <f>agent_costs_16_repr_days[[#This Row],[SMR]]+agent_costs_16_repr_days[[#This Row],[SMRCCS]]</f>
        <v>3612.0000078825374</v>
      </c>
      <c r="S103" s="1">
        <f>agent_costs_16_repr_days[[#This Row],[Alkaline_base]]+agent_costs_16_repr_days[[#This Row],[Alkaline_peak]]</f>
        <v>78193.426891053386</v>
      </c>
      <c r="T103" s="1">
        <f>agent_costs_16_repr_days[[#This Row],[SMR+CCS]]+agent_costs_16_repr_days[[#This Row],[PtH]]+agent_costs_16_repr_days[[#This Row],[Import]]</f>
        <v>90826.410419551205</v>
      </c>
      <c r="U103" s="1">
        <f>agent_costs_16_repr_days[[#This Row],[OCGT]]+agent_costs_16_repr_days[[#This Row],[SPP_coal]]+agent_costs_16_repr_days[[#This Row],[CCGT_new]]</f>
        <v>136885.41723455573</v>
      </c>
      <c r="V103" s="1">
        <f>agent_costs_16_repr_days[[#This Row],[WindOnshore]]+agent_costs_16_repr_days[[#This Row],[WindOffshore]]+agent_costs_16_repr_days[[#This Row],[Solar]]</f>
        <v>4789054.9956563376</v>
      </c>
      <c r="W103" s="1">
        <f>agent_costs_16_repr_days[[#This Row],[RES]]+agent_costs_16_repr_days[[#This Row],[FF]]+agent_costs_16_repr_days[[#This Row],[Nuclear]]</f>
        <v>5008527.5806323877</v>
      </c>
      <c r="X103" s="1">
        <f>agent_costs_16_repr_days[[#This Row],[PS]]-W$2</f>
        <v>-64030.983626275323</v>
      </c>
      <c r="Y103" s="1">
        <f>agent_costs_16_repr_days[[#This Row],[Import]]-P$2</f>
        <v>-313.45596353402652</v>
      </c>
      <c r="Z103" s="1">
        <f>agent_costs_16_repr_days[[#This Row],[SMR+CCS]]-R$2</f>
        <v>-3611.9999921506092</v>
      </c>
      <c r="AA103" s="1">
        <f>agent_costs_16_repr_days[[#This Row],[PtH]]-S$2</f>
        <v>-1713.0447403266007</v>
      </c>
      <c r="AB103" s="1">
        <f>agent_costs_16_repr_days[[#This Row],[H2_sector]]-T$2</f>
        <v>-5638.5006960112369</v>
      </c>
      <c r="AC103" s="1">
        <f>agent_costs_16_repr_days[[#This Row],[FF]]-U$2</f>
        <v>19948.237819236223</v>
      </c>
      <c r="AD103" s="1">
        <f>agent_costs_16_repr_days[[#This Row],[RES]]-V$2</f>
        <v>-85914.897961162031</v>
      </c>
      <c r="AE103" s="1">
        <f>agent_costs_16_repr_days[[#This Row],[Nuclear]]-H$2</f>
        <v>1935.6765156504262</v>
      </c>
      <c r="AF103" s="1">
        <f>agent_costs_16_repr_days[[#This Row],[Ind]]-O$2</f>
        <v>76273.374975370825</v>
      </c>
    </row>
    <row r="104" spans="1:32" hidden="1" x14ac:dyDescent="0.25">
      <c r="A104">
        <v>22</v>
      </c>
      <c r="B104" s="1" t="s">
        <v>339</v>
      </c>
      <c r="C104">
        <v>684</v>
      </c>
      <c r="D104">
        <v>745.72996973020599</v>
      </c>
      <c r="E104">
        <v>11106.792486218663</v>
      </c>
      <c r="F104">
        <v>69858.447669449466</v>
      </c>
      <c r="G104">
        <v>3928970.0738326078</v>
      </c>
      <c r="H104">
        <v>82353.232481843937</v>
      </c>
      <c r="I104">
        <v>584296.80287672067</v>
      </c>
      <c r="J104">
        <v>60818.974124842207</v>
      </c>
      <c r="K104">
        <v>4.4972259425047473E-5</v>
      </c>
      <c r="L104">
        <v>510.16451709094383</v>
      </c>
      <c r="M104">
        <v>33103.643385512907</v>
      </c>
      <c r="N104">
        <v>46835.206765921837</v>
      </c>
      <c r="O104">
        <v>520006.90834496228</v>
      </c>
      <c r="P104">
        <v>8717.8153044949049</v>
      </c>
      <c r="Q104" s="1" t="s">
        <v>51</v>
      </c>
      <c r="R104" s="1">
        <f>agent_costs_16_repr_days[[#This Row],[SMR]]+agent_costs_16_repr_days[[#This Row],[SMRCCS]]</f>
        <v>510.16456206320328</v>
      </c>
      <c r="S104" s="1">
        <f>agent_costs_16_repr_days[[#This Row],[Alkaline_base]]+agent_costs_16_repr_days[[#This Row],[Alkaline_peak]]</f>
        <v>79938.850151434744</v>
      </c>
      <c r="T104" s="1">
        <f>agent_costs_16_repr_days[[#This Row],[SMR+CCS]]+agent_costs_16_repr_days[[#This Row],[PtH]]+agent_costs_16_repr_days[[#This Row],[Import]]</f>
        <v>89166.830017992848</v>
      </c>
      <c r="U104" s="1">
        <f>agent_costs_16_repr_days[[#This Row],[OCGT]]+agent_costs_16_repr_days[[#This Row],[SPP_coal]]+agent_costs_16_repr_days[[#This Row],[CCGT_new]]</f>
        <v>131423.15176402187</v>
      </c>
      <c r="V104" s="1">
        <f>agent_costs_16_repr_days[[#This Row],[WindOnshore]]+agent_costs_16_repr_days[[#This Row],[WindOffshore]]+agent_costs_16_repr_days[[#This Row],[Solar]]</f>
        <v>4524373.6691955477</v>
      </c>
      <c r="W104" s="1">
        <f>agent_costs_16_repr_days[[#This Row],[RES]]+agent_costs_16_repr_days[[#This Row],[FF]]+agent_costs_16_repr_days[[#This Row],[Nuclear]]</f>
        <v>4738150.0534414137</v>
      </c>
      <c r="X104" s="1">
        <f>agent_costs_16_repr_days[[#This Row],[PS]]-W$2</f>
        <v>-334408.51081724931</v>
      </c>
      <c r="Y104" s="1">
        <f>agent_costs_16_repr_days[[#This Row],[Import]]-P$2</f>
        <v>-616.62417965440545</v>
      </c>
      <c r="Z104" s="1">
        <f>agent_costs_16_repr_days[[#This Row],[SMR+CCS]]-R$2</f>
        <v>-6713.8354379699431</v>
      </c>
      <c r="AA104" s="1">
        <f>agent_costs_16_repr_days[[#This Row],[PtH]]-S$2</f>
        <v>32.378520054757246</v>
      </c>
      <c r="AB104" s="1">
        <f>agent_costs_16_repr_days[[#This Row],[H2_sector]]-T$2</f>
        <v>-7298.0810975695931</v>
      </c>
      <c r="AC104" s="1">
        <f>agent_costs_16_repr_days[[#This Row],[FF]]-U$2</f>
        <v>14485.972348702358</v>
      </c>
      <c r="AD104" s="1">
        <f>agent_costs_16_repr_days[[#This Row],[RES]]-V$2</f>
        <v>-350596.22442195192</v>
      </c>
      <c r="AE104" s="1">
        <f>agent_costs_16_repr_days[[#This Row],[Nuclear]]-H$2</f>
        <v>1701.7412560000957</v>
      </c>
      <c r="AF104" s="1">
        <f>agent_costs_16_repr_days[[#This Row],[Ind]]-O$2</f>
        <v>75794.48739162425</v>
      </c>
    </row>
    <row r="105" spans="1:32" hidden="1" x14ac:dyDescent="0.25">
      <c r="A105">
        <v>22</v>
      </c>
      <c r="B105" s="1" t="s">
        <v>385</v>
      </c>
      <c r="C105">
        <v>738</v>
      </c>
      <c r="D105">
        <v>765.76459653451093</v>
      </c>
      <c r="E105">
        <v>11106.794106661273</v>
      </c>
      <c r="F105">
        <v>70860.270188889102</v>
      </c>
      <c r="G105">
        <v>3802769.7998681446</v>
      </c>
      <c r="H105">
        <v>82821.837194446212</v>
      </c>
      <c r="I105">
        <v>592167.80082672846</v>
      </c>
      <c r="J105">
        <v>57985.66942639582</v>
      </c>
      <c r="K105">
        <v>2.5501612356564211E-8</v>
      </c>
      <c r="L105">
        <v>2634.8943227615455</v>
      </c>
      <c r="M105">
        <v>34641.728852309498</v>
      </c>
      <c r="N105">
        <v>42804.596977615554</v>
      </c>
      <c r="O105">
        <v>515968.70354957698</v>
      </c>
      <c r="P105">
        <v>8986.1196442275486</v>
      </c>
      <c r="Q105" s="1" t="s">
        <v>51</v>
      </c>
      <c r="R105" s="1">
        <f>agent_costs_16_repr_days[[#This Row],[SMR]]+agent_costs_16_repr_days[[#This Row],[SMRCCS]]</f>
        <v>2634.8943227870473</v>
      </c>
      <c r="S105" s="1">
        <f>agent_costs_16_repr_days[[#This Row],[Alkaline_base]]+agent_costs_16_repr_days[[#This Row],[Alkaline_peak]]</f>
        <v>77446.325829925045</v>
      </c>
      <c r="T105" s="1">
        <f>agent_costs_16_repr_days[[#This Row],[SMR+CCS]]+agent_costs_16_repr_days[[#This Row],[PtH]]+agent_costs_16_repr_days[[#This Row],[Import]]</f>
        <v>89067.339796939646</v>
      </c>
      <c r="U105" s="1">
        <f>agent_costs_16_repr_days[[#This Row],[OCGT]]+agent_costs_16_repr_days[[#This Row],[SPP_coal]]+agent_costs_16_repr_days[[#This Row],[CCGT_new]]</f>
        <v>129611.70421181944</v>
      </c>
      <c r="V105" s="1">
        <f>agent_costs_16_repr_days[[#This Row],[WindOnshore]]+agent_costs_16_repr_days[[#This Row],[WindOffshore]]+agent_costs_16_repr_days[[#This Row],[Solar]]</f>
        <v>4406044.3948015347</v>
      </c>
      <c r="W105" s="1">
        <f>agent_costs_16_repr_days[[#This Row],[RES]]+agent_costs_16_repr_days[[#This Row],[FF]]+agent_costs_16_repr_days[[#This Row],[Nuclear]]</f>
        <v>4618477.9362078002</v>
      </c>
      <c r="X105" s="1">
        <f>agent_costs_16_repr_days[[#This Row],[PS]]-W$2</f>
        <v>-454080.62805086281</v>
      </c>
      <c r="Y105" s="1">
        <f>agent_costs_16_repr_days[[#This Row],[Import]]-P$2</f>
        <v>-348.31983992176174</v>
      </c>
      <c r="Z105" s="1">
        <f>agent_costs_16_repr_days[[#This Row],[SMR+CCS]]-R$2</f>
        <v>-4589.1056772460997</v>
      </c>
      <c r="AA105" s="1">
        <f>agent_costs_16_repr_days[[#This Row],[PtH]]-S$2</f>
        <v>-2460.1458014549426</v>
      </c>
      <c r="AB105" s="1">
        <f>agent_costs_16_repr_days[[#This Row],[H2_sector]]-T$2</f>
        <v>-7397.5713186227949</v>
      </c>
      <c r="AC105" s="1">
        <f>agent_costs_16_repr_days[[#This Row],[FF]]-U$2</f>
        <v>12674.524796499929</v>
      </c>
      <c r="AD105" s="1">
        <f>agent_costs_16_repr_days[[#This Row],[RES]]-V$2</f>
        <v>-468925.49881596491</v>
      </c>
      <c r="AE105" s="1">
        <f>agent_costs_16_repr_days[[#This Row],[Nuclear]]-H$2</f>
        <v>2170.3459686023707</v>
      </c>
      <c r="AF105" s="1">
        <f>agent_costs_16_repr_days[[#This Row],[Ind]]-O$2</f>
        <v>71756.282596238947</v>
      </c>
    </row>
    <row r="106" spans="1:32" hidden="1" x14ac:dyDescent="0.25">
      <c r="A106">
        <v>22</v>
      </c>
      <c r="B106" s="1" t="s">
        <v>341</v>
      </c>
      <c r="C106">
        <v>779</v>
      </c>
      <c r="D106">
        <v>5424.5583066769386</v>
      </c>
      <c r="E106">
        <v>11106.792117796813</v>
      </c>
      <c r="F106">
        <v>70288.476948536103</v>
      </c>
      <c r="G106">
        <v>4069730.373632961</v>
      </c>
      <c r="H106">
        <v>83286.793200225729</v>
      </c>
      <c r="I106">
        <v>628467.52704291581</v>
      </c>
      <c r="J106">
        <v>61025.070225115967</v>
      </c>
      <c r="K106">
        <v>6.4095810357692113E-6</v>
      </c>
      <c r="L106">
        <v>1.0222885208065812E-6</v>
      </c>
      <c r="M106">
        <v>40508.937330608918</v>
      </c>
      <c r="N106">
        <v>29798.019499015751</v>
      </c>
      <c r="O106">
        <v>519134.18510357983</v>
      </c>
      <c r="P106">
        <v>8607.5377634576034</v>
      </c>
      <c r="Q106" s="1" t="s">
        <v>51</v>
      </c>
      <c r="R106" s="1">
        <f>agent_costs_16_repr_days[[#This Row],[SMR]]+agent_costs_16_repr_days[[#This Row],[SMRCCS]]</f>
        <v>7.4318695565757927E-6</v>
      </c>
      <c r="S106" s="1">
        <f>agent_costs_16_repr_days[[#This Row],[Alkaline_base]]+agent_costs_16_repr_days[[#This Row],[Alkaline_peak]]</f>
        <v>70306.956829624673</v>
      </c>
      <c r="T106" s="1">
        <f>agent_costs_16_repr_days[[#This Row],[SMR+CCS]]+agent_costs_16_repr_days[[#This Row],[PtH]]+agent_costs_16_repr_days[[#This Row],[Import]]</f>
        <v>78914.494600514139</v>
      </c>
      <c r="U106" s="1">
        <f>agent_costs_16_repr_days[[#This Row],[OCGT]]+agent_costs_16_repr_days[[#This Row],[SPP_coal]]+agent_costs_16_repr_days[[#This Row],[CCGT_new]]</f>
        <v>136738.10548032902</v>
      </c>
      <c r="V106" s="1">
        <f>agent_costs_16_repr_days[[#This Row],[WindOnshore]]+agent_costs_16_repr_days[[#This Row],[WindOffshore]]+agent_costs_16_repr_days[[#This Row],[Solar]]</f>
        <v>4709304.6927936738</v>
      </c>
      <c r="W106" s="1">
        <f>agent_costs_16_repr_days[[#This Row],[RES]]+agent_costs_16_repr_days[[#This Row],[FF]]+agent_costs_16_repr_days[[#This Row],[Nuclear]]</f>
        <v>4929329.5914742285</v>
      </c>
      <c r="X106" s="1">
        <f>agent_costs_16_repr_days[[#This Row],[PS]]-W$2</f>
        <v>-143228.97278443445</v>
      </c>
      <c r="Y106" s="1">
        <f>agent_costs_16_repr_days[[#This Row],[Import]]-P$2</f>
        <v>-726.90172069170694</v>
      </c>
      <c r="Z106" s="1">
        <f>agent_costs_16_repr_days[[#This Row],[SMR+CCS]]-R$2</f>
        <v>-7223.999992601277</v>
      </c>
      <c r="AA106" s="1">
        <f>agent_costs_16_repr_days[[#This Row],[PtH]]-S$2</f>
        <v>-9599.5148017553147</v>
      </c>
      <c r="AB106" s="1">
        <f>agent_costs_16_repr_days[[#This Row],[H2_sector]]-T$2</f>
        <v>-17550.416515048302</v>
      </c>
      <c r="AC106" s="1">
        <f>agent_costs_16_repr_days[[#This Row],[FF]]-U$2</f>
        <v>19800.926065009509</v>
      </c>
      <c r="AD106" s="1">
        <f>agent_costs_16_repr_days[[#This Row],[RES]]-V$2</f>
        <v>-165665.20082382578</v>
      </c>
      <c r="AE106" s="1">
        <f>agent_costs_16_repr_days[[#This Row],[Nuclear]]-H$2</f>
        <v>2635.3019743818877</v>
      </c>
      <c r="AF106" s="1">
        <f>agent_costs_16_repr_days[[#This Row],[Ind]]-O$2</f>
        <v>74921.764150241797</v>
      </c>
    </row>
    <row r="107" spans="1:32" hidden="1" x14ac:dyDescent="0.25">
      <c r="A107">
        <v>22</v>
      </c>
      <c r="B107" s="1" t="s">
        <v>381</v>
      </c>
      <c r="C107">
        <v>863</v>
      </c>
      <c r="D107">
        <v>14355.440947814479</v>
      </c>
      <c r="E107">
        <v>11106.79413416828</v>
      </c>
      <c r="F107">
        <v>70105.075698921239</v>
      </c>
      <c r="G107">
        <v>4651620.7877324177</v>
      </c>
      <c r="H107">
        <v>81825.081473977538</v>
      </c>
      <c r="I107">
        <v>625444.35955606762</v>
      </c>
      <c r="J107">
        <v>65392.683334984933</v>
      </c>
      <c r="K107">
        <v>1.7608162521729118E-6</v>
      </c>
      <c r="L107">
        <v>3612.0000014874045</v>
      </c>
      <c r="M107">
        <v>30489.004037986357</v>
      </c>
      <c r="N107">
        <v>50363.442982092412</v>
      </c>
      <c r="O107">
        <v>530307.36220468581</v>
      </c>
      <c r="P107">
        <v>8744.2318156349083</v>
      </c>
      <c r="Q107" s="1" t="s">
        <v>51</v>
      </c>
      <c r="R107" s="1">
        <f>agent_costs_16_repr_days[[#This Row],[SMR]]+agent_costs_16_repr_days[[#This Row],[SMRCCS]]</f>
        <v>3612.0000032482208</v>
      </c>
      <c r="S107" s="1">
        <f>agent_costs_16_repr_days[[#This Row],[Alkaline_base]]+agent_costs_16_repr_days[[#This Row],[Alkaline_peak]]</f>
        <v>80852.447020078776</v>
      </c>
      <c r="T107" s="1">
        <f>agent_costs_16_repr_days[[#This Row],[SMR+CCS]]+agent_costs_16_repr_days[[#This Row],[PtH]]+agent_costs_16_repr_days[[#This Row],[Import]]</f>
        <v>93208.678838961903</v>
      </c>
      <c r="U107" s="1">
        <f>agent_costs_16_repr_days[[#This Row],[OCGT]]+agent_costs_16_repr_days[[#This Row],[SPP_coal]]+agent_costs_16_repr_days[[#This Row],[CCGT_new]]</f>
        <v>149853.19998172062</v>
      </c>
      <c r="V107" s="1">
        <f>agent_costs_16_repr_days[[#This Row],[WindOnshore]]+agent_costs_16_repr_days[[#This Row],[WindOffshore]]+agent_costs_16_repr_days[[#This Row],[Solar]]</f>
        <v>5288171.9414226534</v>
      </c>
      <c r="W107" s="1">
        <f>agent_costs_16_repr_days[[#This Row],[RES]]+agent_costs_16_repr_days[[#This Row],[FF]]+agent_costs_16_repr_days[[#This Row],[Nuclear]]</f>
        <v>5519850.2228783509</v>
      </c>
      <c r="X107" s="1">
        <f>agent_costs_16_repr_days[[#This Row],[PS]]-W$2</f>
        <v>447291.65861968789</v>
      </c>
      <c r="Y107" s="1">
        <f>agent_costs_16_repr_days[[#This Row],[Import]]-P$2</f>
        <v>-590.20766851440203</v>
      </c>
      <c r="Z107" s="1">
        <f>agent_costs_16_repr_days[[#This Row],[SMR+CCS]]-R$2</f>
        <v>-3611.9999967849258</v>
      </c>
      <c r="AA107" s="1">
        <f>agent_costs_16_repr_days[[#This Row],[PtH]]-S$2</f>
        <v>945.97538869878917</v>
      </c>
      <c r="AB107" s="1">
        <f>agent_costs_16_repr_days[[#This Row],[H2_sector]]-T$2</f>
        <v>-3256.2322766005382</v>
      </c>
      <c r="AC107" s="1">
        <f>agent_costs_16_repr_days[[#This Row],[FF]]-U$2</f>
        <v>32916.020566401116</v>
      </c>
      <c r="AD107" s="1">
        <f>agent_costs_16_repr_days[[#This Row],[RES]]-V$2</f>
        <v>413202.04780515376</v>
      </c>
      <c r="AE107" s="1">
        <f>agent_costs_16_repr_days[[#This Row],[Nuclear]]-H$2</f>
        <v>1173.5902481336962</v>
      </c>
      <c r="AF107" s="1">
        <f>agent_costs_16_repr_days[[#This Row],[Ind]]-O$2</f>
        <v>86094.941251347773</v>
      </c>
    </row>
    <row r="108" spans="1:32" hidden="1" x14ac:dyDescent="0.25">
      <c r="A108">
        <v>22</v>
      </c>
      <c r="B108" s="1" t="s">
        <v>342</v>
      </c>
      <c r="C108">
        <v>805</v>
      </c>
      <c r="D108">
        <v>1098.1225494123644</v>
      </c>
      <c r="E108">
        <v>11106.792024618037</v>
      </c>
      <c r="F108">
        <v>68715.16097500622</v>
      </c>
      <c r="G108">
        <v>4116920.1348413094</v>
      </c>
      <c r="H108">
        <v>82307.171916061503</v>
      </c>
      <c r="I108">
        <v>643579.71621666336</v>
      </c>
      <c r="J108">
        <v>60612.248986001578</v>
      </c>
      <c r="K108">
        <v>2.932343552866412E-7</v>
      </c>
      <c r="L108">
        <v>15324.934459911323</v>
      </c>
      <c r="M108">
        <v>39548.984278815449</v>
      </c>
      <c r="N108">
        <v>44674.415508964135</v>
      </c>
      <c r="O108">
        <v>523061.30608289049</v>
      </c>
      <c r="P108">
        <v>6383.5404440987559</v>
      </c>
      <c r="Q108" s="1" t="s">
        <v>51</v>
      </c>
      <c r="R108" s="1">
        <f>agent_costs_16_repr_days[[#This Row],[SMR]]+agent_costs_16_repr_days[[#This Row],[SMRCCS]]</f>
        <v>15324.934460204557</v>
      </c>
      <c r="S108" s="1">
        <f>agent_costs_16_repr_days[[#This Row],[Alkaline_base]]+agent_costs_16_repr_days[[#This Row],[Alkaline_peak]]</f>
        <v>84223.399787779577</v>
      </c>
      <c r="T108" s="1">
        <f>agent_costs_16_repr_days[[#This Row],[SMR+CCS]]+agent_costs_16_repr_days[[#This Row],[PtH]]+agent_costs_16_repr_days[[#This Row],[Import]]</f>
        <v>105931.8746920829</v>
      </c>
      <c r="U108" s="1">
        <f>agent_costs_16_repr_days[[#This Row],[OCGT]]+agent_costs_16_repr_days[[#This Row],[SPP_coal]]+agent_costs_16_repr_days[[#This Row],[CCGT_new]]</f>
        <v>130425.53251042016</v>
      </c>
      <c r="V108" s="1">
        <f>agent_costs_16_repr_days[[#This Row],[WindOnshore]]+agent_costs_16_repr_days[[#This Row],[WindOffshore]]+agent_costs_16_repr_days[[#This Row],[Solar]]</f>
        <v>4771606.6430825908</v>
      </c>
      <c r="W108" s="1">
        <f>agent_costs_16_repr_days[[#This Row],[RES]]+agent_costs_16_repr_days[[#This Row],[FF]]+agent_costs_16_repr_days[[#This Row],[Nuclear]]</f>
        <v>4984339.3475090722</v>
      </c>
      <c r="X108" s="1">
        <f>agent_costs_16_repr_days[[#This Row],[PS]]-W$2</f>
        <v>-88219.216749590822</v>
      </c>
      <c r="Y108" s="1">
        <f>agent_costs_16_repr_days[[#This Row],[Import]]-P$2</f>
        <v>-2950.8990400505545</v>
      </c>
      <c r="Z108" s="1">
        <f>agent_costs_16_repr_days[[#This Row],[SMR+CCS]]-R$2</f>
        <v>8100.9344601714101</v>
      </c>
      <c r="AA108" s="1">
        <f>agent_costs_16_repr_days[[#This Row],[PtH]]-S$2</f>
        <v>4316.9281563995901</v>
      </c>
      <c r="AB108" s="1">
        <f>agent_costs_16_repr_days[[#This Row],[H2_sector]]-T$2</f>
        <v>9466.9635765204584</v>
      </c>
      <c r="AC108" s="1">
        <f>agent_costs_16_repr_days[[#This Row],[FF]]-U$2</f>
        <v>13488.353095100654</v>
      </c>
      <c r="AD108" s="1">
        <f>agent_costs_16_repr_days[[#This Row],[RES]]-V$2</f>
        <v>-103363.25053490885</v>
      </c>
      <c r="AE108" s="1">
        <f>agent_costs_16_repr_days[[#This Row],[Nuclear]]-H$2</f>
        <v>1655.6806902176613</v>
      </c>
      <c r="AF108" s="1">
        <f>agent_costs_16_repr_days[[#This Row],[Ind]]-O$2</f>
        <v>78848.885129552451</v>
      </c>
    </row>
    <row r="109" spans="1:32" hidden="1" x14ac:dyDescent="0.25">
      <c r="A109">
        <v>22</v>
      </c>
      <c r="B109" s="1" t="s">
        <v>343</v>
      </c>
      <c r="C109">
        <v>921</v>
      </c>
      <c r="D109">
        <v>9094.8428267948693</v>
      </c>
      <c r="E109">
        <v>11106.792006606023</v>
      </c>
      <c r="F109">
        <v>71544.800281984149</v>
      </c>
      <c r="G109">
        <v>4065793.5269924188</v>
      </c>
      <c r="H109">
        <v>82696.832650789875</v>
      </c>
      <c r="I109">
        <v>575376.19169226964</v>
      </c>
      <c r="J109">
        <v>58895.728193554736</v>
      </c>
      <c r="K109">
        <v>1.7713149119221353E-4</v>
      </c>
      <c r="L109">
        <v>2.0228807451043088E-6</v>
      </c>
      <c r="M109">
        <v>29311.188755642677</v>
      </c>
      <c r="N109">
        <v>45678.806340327072</v>
      </c>
      <c r="O109">
        <v>519165.03162497137</v>
      </c>
      <c r="P109">
        <v>9587.8428758865448</v>
      </c>
      <c r="Q109" s="1" t="s">
        <v>51</v>
      </c>
      <c r="R109" s="1">
        <f>agent_costs_16_repr_days[[#This Row],[SMR]]+agent_costs_16_repr_days[[#This Row],[SMRCCS]]</f>
        <v>1.7915437193731783E-4</v>
      </c>
      <c r="S109" s="1">
        <f>agent_costs_16_repr_days[[#This Row],[Alkaline_base]]+agent_costs_16_repr_days[[#This Row],[Alkaline_peak]]</f>
        <v>74989.995095969745</v>
      </c>
      <c r="T109" s="1">
        <f>agent_costs_16_repr_days[[#This Row],[SMR+CCS]]+agent_costs_16_repr_days[[#This Row],[PtH]]+agent_costs_16_repr_days[[#This Row],[Import]]</f>
        <v>84577.83815101067</v>
      </c>
      <c r="U109" s="1">
        <f>agent_costs_16_repr_days[[#This Row],[OCGT]]+agent_costs_16_repr_days[[#This Row],[SPP_coal]]+agent_costs_16_repr_days[[#This Row],[CCGT_new]]</f>
        <v>139535.37130233375</v>
      </c>
      <c r="V109" s="1">
        <f>agent_costs_16_repr_days[[#This Row],[WindOnshore]]+agent_costs_16_repr_days[[#This Row],[WindOffshore]]+agent_costs_16_repr_days[[#This Row],[Solar]]</f>
        <v>4652276.5106912944</v>
      </c>
      <c r="W109" s="1">
        <f>agent_costs_16_repr_days[[#This Row],[RES]]+agent_costs_16_repr_days[[#This Row],[FF]]+agent_costs_16_repr_days[[#This Row],[Nuclear]]</f>
        <v>4874508.7146444181</v>
      </c>
      <c r="X109" s="1">
        <f>agent_costs_16_repr_days[[#This Row],[PS]]-W$2</f>
        <v>-198049.84961424489</v>
      </c>
      <c r="Y109" s="1">
        <f>agent_costs_16_repr_days[[#This Row],[Import]]-P$2</f>
        <v>253.40339173723441</v>
      </c>
      <c r="Z109" s="1">
        <f>agent_costs_16_repr_days[[#This Row],[SMR+CCS]]-R$2</f>
        <v>-7223.9998208787747</v>
      </c>
      <c r="AA109" s="1">
        <f>agent_costs_16_repr_days[[#This Row],[PtH]]-S$2</f>
        <v>-4916.4765354102419</v>
      </c>
      <c r="AB109" s="1">
        <f>agent_costs_16_repr_days[[#This Row],[H2_sector]]-T$2</f>
        <v>-11887.072964551771</v>
      </c>
      <c r="AC109" s="1">
        <f>agent_costs_16_repr_days[[#This Row],[FF]]-U$2</f>
        <v>22598.19188701424</v>
      </c>
      <c r="AD109" s="1">
        <f>agent_costs_16_repr_days[[#This Row],[RES]]-V$2</f>
        <v>-222693.38292620517</v>
      </c>
      <c r="AE109" s="1">
        <f>agent_costs_16_repr_days[[#This Row],[Nuclear]]-H$2</f>
        <v>2045.3414249460329</v>
      </c>
      <c r="AF109" s="1">
        <f>agent_costs_16_repr_days[[#This Row],[Ind]]-O$2</f>
        <v>74952.610671633331</v>
      </c>
    </row>
    <row r="110" spans="1:32" hidden="1" x14ac:dyDescent="0.25">
      <c r="A110">
        <v>22</v>
      </c>
      <c r="B110" s="1" t="s">
        <v>344</v>
      </c>
      <c r="C110">
        <v>948</v>
      </c>
      <c r="D110">
        <v>16171.043280687973</v>
      </c>
      <c r="E110">
        <v>11106.792867243259</v>
      </c>
      <c r="F110">
        <v>68466.726397185615</v>
      </c>
      <c r="G110">
        <v>4096846.80809305</v>
      </c>
      <c r="H110">
        <v>81699.86482013468</v>
      </c>
      <c r="I110">
        <v>612418.38105408254</v>
      </c>
      <c r="J110">
        <v>53747.603060095884</v>
      </c>
      <c r="K110">
        <v>2.9633242386818501E-5</v>
      </c>
      <c r="L110">
        <v>2.3758044719612091E-9</v>
      </c>
      <c r="M110">
        <v>41115.924845005677</v>
      </c>
      <c r="N110">
        <v>48799.576021050183</v>
      </c>
      <c r="O110">
        <v>493178.39231952676</v>
      </c>
      <c r="P110">
        <v>11313.548282725613</v>
      </c>
      <c r="Q110" s="1" t="s">
        <v>51</v>
      </c>
      <c r="R110" s="1">
        <f>agent_costs_16_repr_days[[#This Row],[SMR]]+agent_costs_16_repr_days[[#This Row],[SMRCCS]]</f>
        <v>2.9635618191290462E-5</v>
      </c>
      <c r="S110" s="1">
        <f>agent_costs_16_repr_days[[#This Row],[Alkaline_base]]+agent_costs_16_repr_days[[#This Row],[Alkaline_peak]]</f>
        <v>89915.500866055867</v>
      </c>
      <c r="T110" s="1">
        <f>agent_costs_16_repr_days[[#This Row],[SMR+CCS]]+agent_costs_16_repr_days[[#This Row],[PtH]]+agent_costs_16_repr_days[[#This Row],[Import]]</f>
        <v>101229.0491784171</v>
      </c>
      <c r="U110" s="1">
        <f>agent_costs_16_repr_days[[#This Row],[OCGT]]+agent_costs_16_repr_days[[#This Row],[SPP_coal]]+agent_costs_16_repr_days[[#This Row],[CCGT_new]]</f>
        <v>138385.37273796948</v>
      </c>
      <c r="V110" s="1">
        <f>agent_costs_16_repr_days[[#This Row],[WindOnshore]]+agent_costs_16_repr_days[[#This Row],[WindOffshore]]+agent_costs_16_repr_days[[#This Row],[Solar]]</f>
        <v>4720371.9820143757</v>
      </c>
      <c r="W110" s="1">
        <f>agent_costs_16_repr_days[[#This Row],[RES]]+agent_costs_16_repr_days[[#This Row],[FF]]+agent_costs_16_repr_days[[#This Row],[Nuclear]]</f>
        <v>4940457.2195724798</v>
      </c>
      <c r="X110" s="1">
        <f>agent_costs_16_repr_days[[#This Row],[PS]]-W$2</f>
        <v>-132101.34468618315</v>
      </c>
      <c r="Y110" s="1">
        <f>agent_costs_16_repr_days[[#This Row],[Import]]-P$2</f>
        <v>1979.1087985763024</v>
      </c>
      <c r="Z110" s="1">
        <f>agent_costs_16_repr_days[[#This Row],[SMR+CCS]]-R$2</f>
        <v>-7223.9999703975282</v>
      </c>
      <c r="AA110" s="1">
        <f>agent_costs_16_repr_days[[#This Row],[PtH]]-S$2</f>
        <v>10009.02923467588</v>
      </c>
      <c r="AB110" s="1">
        <f>agent_costs_16_repr_days[[#This Row],[H2_sector]]-T$2</f>
        <v>4764.1380628546613</v>
      </c>
      <c r="AC110" s="1">
        <f>agent_costs_16_repr_days[[#This Row],[FF]]-U$2</f>
        <v>21448.193322649968</v>
      </c>
      <c r="AD110" s="1">
        <f>agent_costs_16_repr_days[[#This Row],[RES]]-V$2</f>
        <v>-154597.91160312388</v>
      </c>
      <c r="AE110" s="1">
        <f>agent_costs_16_repr_days[[#This Row],[Nuclear]]-H$2</f>
        <v>1048.3735942908388</v>
      </c>
      <c r="AF110" s="1">
        <f>agent_costs_16_repr_days[[#This Row],[Ind]]-O$2</f>
        <v>48965.971366188722</v>
      </c>
    </row>
    <row r="111" spans="1:32" hidden="1" x14ac:dyDescent="0.25">
      <c r="A111">
        <v>22</v>
      </c>
      <c r="B111" s="1" t="s">
        <v>410</v>
      </c>
      <c r="C111">
        <v>1663</v>
      </c>
      <c r="D111">
        <v>2.3559874827341532E-5</v>
      </c>
      <c r="E111">
        <v>11106.792328308447</v>
      </c>
      <c r="F111">
        <v>76111.423690944677</v>
      </c>
      <c r="G111">
        <v>4233132.7768582962</v>
      </c>
      <c r="H111">
        <v>83479.229172451654</v>
      </c>
      <c r="I111">
        <v>540527.57577361248</v>
      </c>
      <c r="J111">
        <v>60637.532428580518</v>
      </c>
      <c r="K111">
        <v>3.1793689734941058E-3</v>
      </c>
      <c r="L111">
        <v>1.0765092520684082E-7</v>
      </c>
      <c r="M111">
        <v>22192.180824544794</v>
      </c>
      <c r="N111">
        <v>38180.520582562822</v>
      </c>
      <c r="O111">
        <v>366417.49474834889</v>
      </c>
      <c r="P111">
        <v>7936.4738160812039</v>
      </c>
      <c r="Q111" s="1" t="s">
        <v>51</v>
      </c>
      <c r="R111" s="1">
        <f>agent_costs_16_repr_days[[#This Row],[SMR]]+agent_costs_16_repr_days[[#This Row],[SMRCCS]]</f>
        <v>3.1794766244193128E-3</v>
      </c>
      <c r="S111" s="1">
        <f>agent_costs_16_repr_days[[#This Row],[Alkaline_base]]+agent_costs_16_repr_days[[#This Row],[Alkaline_peak]]</f>
        <v>60372.701407107612</v>
      </c>
      <c r="T111" s="1">
        <f>agent_costs_16_repr_days[[#This Row],[SMR+CCS]]+agent_costs_16_repr_days[[#This Row],[PtH]]+agent_costs_16_repr_days[[#This Row],[Import]]</f>
        <v>68309.178402665435</v>
      </c>
      <c r="U111" s="1">
        <f>agent_costs_16_repr_days[[#This Row],[OCGT]]+agent_costs_16_repr_days[[#This Row],[SPP_coal]]+agent_costs_16_repr_days[[#This Row],[CCGT_new]]</f>
        <v>136748.95614308506</v>
      </c>
      <c r="V111" s="1">
        <f>agent_costs_16_repr_days[[#This Row],[WindOnshore]]+agent_costs_16_repr_days[[#This Row],[WindOffshore]]+agent_costs_16_repr_days[[#This Row],[Solar]]</f>
        <v>4784767.1449602172</v>
      </c>
      <c r="W111" s="1">
        <f>agent_costs_16_repr_days[[#This Row],[RES]]+agent_costs_16_repr_days[[#This Row],[FF]]+agent_costs_16_repr_days[[#This Row],[Nuclear]]</f>
        <v>5004995.3302757535</v>
      </c>
      <c r="X111" s="1">
        <f>agent_costs_16_repr_days[[#This Row],[PS]]-W$2</f>
        <v>-67563.233982909471</v>
      </c>
      <c r="Y111" s="1">
        <f>agent_costs_16_repr_days[[#This Row],[Import]]-P$2</f>
        <v>-1397.9656680681064</v>
      </c>
      <c r="Z111" s="1">
        <f>agent_costs_16_repr_days[[#This Row],[SMR+CCS]]-R$2</f>
        <v>-7223.9968205565219</v>
      </c>
      <c r="AA111" s="1">
        <f>agent_costs_16_repr_days[[#This Row],[PtH]]-S$2</f>
        <v>-19533.770224272375</v>
      </c>
      <c r="AB111" s="1">
        <f>agent_costs_16_repr_days[[#This Row],[H2_sector]]-T$2</f>
        <v>-28155.732712897006</v>
      </c>
      <c r="AC111" s="1">
        <f>agent_costs_16_repr_days[[#This Row],[FF]]-U$2</f>
        <v>19811.776727765551</v>
      </c>
      <c r="AD111" s="1">
        <f>agent_costs_16_repr_days[[#This Row],[RES]]-V$2</f>
        <v>-90202.748657282442</v>
      </c>
      <c r="AE111" s="1">
        <f>agent_costs_16_repr_days[[#This Row],[Nuclear]]-H$2</f>
        <v>2827.7379466078128</v>
      </c>
      <c r="AF111" s="1">
        <f>agent_costs_16_repr_days[[#This Row],[Ind]]-O$2</f>
        <v>-77794.92620498914</v>
      </c>
    </row>
    <row r="112" spans="1:32" hidden="1" x14ac:dyDescent="0.25">
      <c r="A112">
        <v>22</v>
      </c>
      <c r="B112" s="1" t="s">
        <v>337</v>
      </c>
      <c r="C112">
        <v>1827</v>
      </c>
      <c r="D112">
        <v>5485.4783012554835</v>
      </c>
      <c r="E112">
        <v>11106.79267651008</v>
      </c>
      <c r="F112">
        <v>60044.790109923066</v>
      </c>
      <c r="G112">
        <v>4041272.6058927695</v>
      </c>
      <c r="H112">
        <v>83367.750608706439</v>
      </c>
      <c r="I112">
        <v>573737.62929948058</v>
      </c>
      <c r="J112">
        <v>61625.18427000659</v>
      </c>
      <c r="K112">
        <v>1.1910394104283851E-3</v>
      </c>
      <c r="L112">
        <v>31345.144884910504</v>
      </c>
      <c r="M112">
        <v>20594.987956691832</v>
      </c>
      <c r="N112">
        <v>45995.968623224078</v>
      </c>
      <c r="O112">
        <v>535715.35331002343</v>
      </c>
      <c r="P112">
        <v>5631.8476000291375</v>
      </c>
      <c r="Q112" s="1" t="s">
        <v>51</v>
      </c>
      <c r="R112" s="1">
        <f>agent_costs_16_repr_days[[#This Row],[SMR]]+agent_costs_16_repr_days[[#This Row],[SMRCCS]]</f>
        <v>31345.146075949913</v>
      </c>
      <c r="S112" s="1">
        <f>agent_costs_16_repr_days[[#This Row],[Alkaline_base]]+agent_costs_16_repr_days[[#This Row],[Alkaline_peak]]</f>
        <v>66590.956579915917</v>
      </c>
      <c r="T112" s="1">
        <f>agent_costs_16_repr_days[[#This Row],[SMR+CCS]]+agent_costs_16_repr_days[[#This Row],[PtH]]+agent_costs_16_repr_days[[#This Row],[Import]]</f>
        <v>103567.95025589498</v>
      </c>
      <c r="U112" s="1">
        <f>agent_costs_16_repr_days[[#This Row],[OCGT]]+agent_costs_16_repr_days[[#This Row],[SPP_coal]]+agent_costs_16_repr_days[[#This Row],[CCGT_new]]</f>
        <v>127155.45268118514</v>
      </c>
      <c r="V112" s="1">
        <f>agent_costs_16_repr_days[[#This Row],[WindOnshore]]+agent_costs_16_repr_days[[#This Row],[WindOffshore]]+agent_costs_16_repr_days[[#This Row],[Solar]]</f>
        <v>4626117.0278687607</v>
      </c>
      <c r="W112" s="1">
        <f>agent_costs_16_repr_days[[#This Row],[RES]]+agent_costs_16_repr_days[[#This Row],[FF]]+agent_costs_16_repr_days[[#This Row],[Nuclear]]</f>
        <v>4836640.2311586523</v>
      </c>
      <c r="X112" s="1">
        <f>agent_costs_16_repr_days[[#This Row],[PS]]-W$2</f>
        <v>-235918.33310001064</v>
      </c>
      <c r="Y112" s="1">
        <f>agent_costs_16_repr_days[[#This Row],[Import]]-P$2</f>
        <v>-3702.5918841201728</v>
      </c>
      <c r="Z112" s="1">
        <f>agent_costs_16_repr_days[[#This Row],[SMR+CCS]]-R$2</f>
        <v>24121.146075916768</v>
      </c>
      <c r="AA112" s="1">
        <f>agent_costs_16_repr_days[[#This Row],[PtH]]-S$2</f>
        <v>-13315.51505146407</v>
      </c>
      <c r="AB112" s="1">
        <f>agent_costs_16_repr_days[[#This Row],[H2_sector]]-T$2</f>
        <v>7103.0391403325339</v>
      </c>
      <c r="AC112" s="1">
        <f>agent_costs_16_repr_days[[#This Row],[FF]]-U$2</f>
        <v>10218.273265865631</v>
      </c>
      <c r="AD112" s="1">
        <f>agent_costs_16_repr_days[[#This Row],[RES]]-V$2</f>
        <v>-248852.86574873887</v>
      </c>
      <c r="AE112" s="1">
        <f>agent_costs_16_repr_days[[#This Row],[Nuclear]]-H$2</f>
        <v>2716.2593828625977</v>
      </c>
      <c r="AF112" s="1">
        <f>agent_costs_16_repr_days[[#This Row],[Ind]]-O$2</f>
        <v>91502.9323566854</v>
      </c>
    </row>
    <row r="113" spans="1:32" hidden="1" x14ac:dyDescent="0.25">
      <c r="A113">
        <v>22</v>
      </c>
      <c r="B113" s="1" t="s">
        <v>338</v>
      </c>
      <c r="C113">
        <v>2087</v>
      </c>
      <c r="D113">
        <v>6757.6114258061089</v>
      </c>
      <c r="E113">
        <v>11106.792049845275</v>
      </c>
      <c r="F113">
        <v>71118.216471012522</v>
      </c>
      <c r="G113">
        <v>4102796.5577622005</v>
      </c>
      <c r="H113">
        <v>81809.989739378841</v>
      </c>
      <c r="I113">
        <v>567528.31896713329</v>
      </c>
      <c r="J113">
        <v>59511.754249162332</v>
      </c>
      <c r="K113">
        <v>8.6271908760780468E-3</v>
      </c>
      <c r="L113">
        <v>5825.3053011146185</v>
      </c>
      <c r="M113">
        <v>12289.086347000077</v>
      </c>
      <c r="N113">
        <v>81877.800802152269</v>
      </c>
      <c r="O113">
        <v>523385.6308887531</v>
      </c>
      <c r="P113">
        <v>9350.9106684967719</v>
      </c>
      <c r="Q113" s="1" t="s">
        <v>51</v>
      </c>
      <c r="R113" s="1">
        <f>agent_costs_16_repr_days[[#This Row],[SMR]]+agent_costs_16_repr_days[[#This Row],[SMRCCS]]</f>
        <v>5825.3139283054943</v>
      </c>
      <c r="S113" s="1">
        <f>agent_costs_16_repr_days[[#This Row],[Alkaline_base]]+agent_costs_16_repr_days[[#This Row],[Alkaline_peak]]</f>
        <v>94166.887149152346</v>
      </c>
      <c r="T113" s="1">
        <f>agent_costs_16_repr_days[[#This Row],[SMR+CCS]]+agent_costs_16_repr_days[[#This Row],[PtH]]+agent_costs_16_repr_days[[#This Row],[Import]]</f>
        <v>109343.11174595461</v>
      </c>
      <c r="U113" s="1">
        <f>agent_costs_16_repr_days[[#This Row],[OCGT]]+agent_costs_16_repr_days[[#This Row],[SPP_coal]]+agent_costs_16_repr_days[[#This Row],[CCGT_new]]</f>
        <v>137387.58214598097</v>
      </c>
      <c r="V113" s="1">
        <f>agent_costs_16_repr_days[[#This Row],[WindOnshore]]+agent_costs_16_repr_days[[#This Row],[WindOffshore]]+agent_costs_16_repr_days[[#This Row],[Solar]]</f>
        <v>4681431.6687791795</v>
      </c>
      <c r="W113" s="1">
        <f>agent_costs_16_repr_days[[#This Row],[RES]]+agent_costs_16_repr_days[[#This Row],[FF]]+agent_costs_16_repr_days[[#This Row],[Nuclear]]</f>
        <v>4900629.2406645389</v>
      </c>
      <c r="X113" s="1">
        <f>agent_costs_16_repr_days[[#This Row],[PS]]-W$2</f>
        <v>-171929.32359412406</v>
      </c>
      <c r="Y113" s="1">
        <f>agent_costs_16_repr_days[[#This Row],[Import]]-P$2</f>
        <v>16.471184347461531</v>
      </c>
      <c r="Z113" s="1">
        <f>agent_costs_16_repr_days[[#This Row],[SMR+CCS]]-R$2</f>
        <v>-1398.6860717276522</v>
      </c>
      <c r="AA113" s="1">
        <f>agent_costs_16_repr_days[[#This Row],[PtH]]-S$2</f>
        <v>14260.415517772359</v>
      </c>
      <c r="AB113" s="1">
        <f>agent_costs_16_repr_days[[#This Row],[H2_sector]]-T$2</f>
        <v>12878.200630392166</v>
      </c>
      <c r="AC113" s="1">
        <f>agent_costs_16_repr_days[[#This Row],[FF]]-U$2</f>
        <v>20450.402730661459</v>
      </c>
      <c r="AD113" s="1">
        <f>agent_costs_16_repr_days[[#This Row],[RES]]-V$2</f>
        <v>-193538.22483832017</v>
      </c>
      <c r="AE113" s="1">
        <f>agent_costs_16_repr_days[[#This Row],[Nuclear]]-H$2</f>
        <v>1158.4985135349998</v>
      </c>
      <c r="AF113" s="1">
        <f>agent_costs_16_repr_days[[#This Row],[Ind]]-O$2</f>
        <v>79173.209935415071</v>
      </c>
    </row>
    <row r="114" spans="1:32" x14ac:dyDescent="0.25">
      <c r="A114">
        <v>23</v>
      </c>
      <c r="B114" s="1" t="s">
        <v>23</v>
      </c>
      <c r="C114">
        <v>2744</v>
      </c>
      <c r="D114">
        <v>7638.348368445726</v>
      </c>
      <c r="E114">
        <v>11106.792938240267</v>
      </c>
      <c r="F114">
        <v>56026.53436886803</v>
      </c>
      <c r="G114">
        <v>4292850.6837225407</v>
      </c>
      <c r="H114">
        <v>81635.981777288573</v>
      </c>
      <c r="I114">
        <v>574241.27353127999</v>
      </c>
      <c r="J114">
        <v>53448.969613489513</v>
      </c>
      <c r="K114">
        <v>2.1271334551856236E-4</v>
      </c>
      <c r="L114">
        <v>7224.0000000913005</v>
      </c>
      <c r="M114">
        <v>35199.141705454385</v>
      </c>
      <c r="N114">
        <v>50586.52228812698</v>
      </c>
      <c r="O114">
        <v>443289.85986353975</v>
      </c>
      <c r="P114">
        <v>8953.4629361922798</v>
      </c>
      <c r="Q114" s="1" t="s">
        <v>51</v>
      </c>
      <c r="R114" s="1">
        <f>agent_costs_16_repr_days[[#This Row],[SMR]]+agent_costs_16_repr_days[[#This Row],[SMRCCS]]</f>
        <v>7224.0002128046463</v>
      </c>
      <c r="S114" s="1">
        <f>agent_costs_16_repr_days[[#This Row],[Alkaline_base]]+agent_costs_16_repr_days[[#This Row],[Alkaline_peak]]</f>
        <v>85785.663993581373</v>
      </c>
      <c r="T114" s="1">
        <f>agent_costs_16_repr_days[[#This Row],[SMR+CCS]]+agent_costs_16_repr_days[[#This Row],[PtH]]+agent_costs_16_repr_days[[#This Row],[Import]]</f>
        <v>101963.12714257831</v>
      </c>
      <c r="U114" s="1">
        <f>agent_costs_16_repr_days[[#This Row],[OCGT]]+agent_costs_16_repr_days[[#This Row],[SPP_coal]]+agent_costs_16_repr_days[[#This Row],[CCGT_new]]</f>
        <v>117113.85235080327</v>
      </c>
      <c r="V114" s="1">
        <f>agent_costs_16_repr_days[[#This Row],[WindOnshore]]+agent_costs_16_repr_days[[#This Row],[WindOffshore]]+agent_costs_16_repr_days[[#This Row],[Solar]]</f>
        <v>4878198.7501920611</v>
      </c>
      <c r="W114" s="1">
        <f>agent_costs_16_repr_days[[#This Row],[RES]]+agent_costs_16_repr_days[[#This Row],[FF]]+agent_costs_16_repr_days[[#This Row],[Nuclear]]</f>
        <v>5076948.5843201531</v>
      </c>
      <c r="X114" s="1">
        <f>agent_costs_16_repr_days[[#This Row],[PS]]-W$2</f>
        <v>4390.020061490126</v>
      </c>
      <c r="Y114" s="1">
        <f>agent_costs_16_repr_days[[#This Row],[Import]]-P$2</f>
        <v>-380.97654795703056</v>
      </c>
      <c r="Z114" s="1">
        <f>agent_costs_16_repr_days[[#This Row],[SMR+CCS]]-R$2</f>
        <v>2.1277149971865583E-4</v>
      </c>
      <c r="AA114" s="1">
        <f>agent_costs_16_repr_days[[#This Row],[PtH]]-S$2</f>
        <v>5879.1923622013855</v>
      </c>
      <c r="AB114" s="1">
        <f>agent_costs_16_repr_days[[#This Row],[H2_sector]]-T$2</f>
        <v>5498.2160270158638</v>
      </c>
      <c r="AC114" s="1">
        <f>agent_costs_16_repr_days[[#This Row],[FF]]-U$2</f>
        <v>176.67293548375892</v>
      </c>
      <c r="AD114" s="1">
        <f>agent_costs_16_repr_days[[#This Row],[RES]]-V$2</f>
        <v>3228.8565745614469</v>
      </c>
      <c r="AE114" s="1">
        <f>agent_costs_16_repr_days[[#This Row],[Nuclear]]-H$2</f>
        <v>984.49055144473095</v>
      </c>
      <c r="AF114" s="1">
        <f>agent_costs_16_repr_days[[#This Row],[Ind]]-O$2</f>
        <v>-922.56108979828423</v>
      </c>
    </row>
    <row r="115" spans="1:32" x14ac:dyDescent="0.25">
      <c r="A115">
        <v>24</v>
      </c>
      <c r="B115" s="1" t="s">
        <v>23</v>
      </c>
      <c r="C115">
        <v>2747</v>
      </c>
      <c r="D115">
        <v>7409.8845971692881</v>
      </c>
      <c r="E115">
        <v>11106.792003763259</v>
      </c>
      <c r="F115">
        <v>56045.805044065295</v>
      </c>
      <c r="G115">
        <v>4292527.1384196915</v>
      </c>
      <c r="H115">
        <v>81844.313959001767</v>
      </c>
      <c r="I115">
        <v>574912.68133371184</v>
      </c>
      <c r="J115">
        <v>53551.051226769712</v>
      </c>
      <c r="K115">
        <v>3.5445499260738474E-8</v>
      </c>
      <c r="L115">
        <v>7224.0000001931894</v>
      </c>
      <c r="M115">
        <v>35633.419716576333</v>
      </c>
      <c r="N115">
        <v>51472.637017070061</v>
      </c>
      <c r="O115">
        <v>443211.82182767411</v>
      </c>
      <c r="P115">
        <v>8901.3649260800157</v>
      </c>
      <c r="Q115" s="1" t="s">
        <v>51</v>
      </c>
      <c r="R115" s="1">
        <f>agent_costs_16_repr_days[[#This Row],[SMR]]+agent_costs_16_repr_days[[#This Row],[SMRCCS]]</f>
        <v>7224.0000002286351</v>
      </c>
      <c r="S115" s="1">
        <f>agent_costs_16_repr_days[[#This Row],[Alkaline_base]]+agent_costs_16_repr_days[[#This Row],[Alkaline_peak]]</f>
        <v>87106.056733646401</v>
      </c>
      <c r="T115" s="1">
        <f>agent_costs_16_repr_days[[#This Row],[SMR+CCS]]+agent_costs_16_repr_days[[#This Row],[PtH]]+agent_costs_16_repr_days[[#This Row],[Import]]</f>
        <v>103231.42165995506</v>
      </c>
      <c r="U115" s="1">
        <f>agent_costs_16_repr_days[[#This Row],[OCGT]]+agent_costs_16_repr_days[[#This Row],[SPP_coal]]+agent_costs_16_repr_days[[#This Row],[CCGT_new]]</f>
        <v>117006.7408680043</v>
      </c>
      <c r="V115" s="1">
        <f>agent_costs_16_repr_days[[#This Row],[WindOnshore]]+agent_costs_16_repr_days[[#This Row],[WindOffshore]]+agent_costs_16_repr_days[[#This Row],[Solar]]</f>
        <v>4878546.6117571667</v>
      </c>
      <c r="W115" s="1">
        <f>agent_costs_16_repr_days[[#This Row],[RES]]+agent_costs_16_repr_days[[#This Row],[FF]]+agent_costs_16_repr_days[[#This Row],[Nuclear]]</f>
        <v>5077397.6665841723</v>
      </c>
      <c r="X115" s="1">
        <f>agent_costs_16_repr_days[[#This Row],[PS]]-W$2</f>
        <v>4839.1023255093023</v>
      </c>
      <c r="Y115" s="1">
        <f>agent_costs_16_repr_days[[#This Row],[Import]]-P$2</f>
        <v>-433.07455806929465</v>
      </c>
      <c r="Z115" s="1">
        <f>agent_costs_16_repr_days[[#This Row],[SMR+CCS]]-R$2</f>
        <v>1.9548861018847674E-7</v>
      </c>
      <c r="AA115" s="1">
        <f>agent_costs_16_repr_days[[#This Row],[PtH]]-S$2</f>
        <v>7199.5851022664137</v>
      </c>
      <c r="AB115" s="1">
        <f>agent_costs_16_repr_days[[#This Row],[H2_sector]]-T$2</f>
        <v>6766.510544392615</v>
      </c>
      <c r="AC115" s="1">
        <f>agent_costs_16_repr_days[[#This Row],[FF]]-U$2</f>
        <v>69.561452684793039</v>
      </c>
      <c r="AD115" s="1">
        <f>agent_costs_16_repr_days[[#This Row],[RES]]-V$2</f>
        <v>3576.718139667064</v>
      </c>
      <c r="AE115" s="1">
        <f>agent_costs_16_repr_days[[#This Row],[Nuclear]]-H$2</f>
        <v>1192.8227331579255</v>
      </c>
      <c r="AF115" s="1">
        <f>agent_costs_16_repr_days[[#This Row],[Ind]]-O$2</f>
        <v>-1000.5991256639245</v>
      </c>
    </row>
    <row r="116" spans="1:32" x14ac:dyDescent="0.25">
      <c r="A116">
        <v>25</v>
      </c>
      <c r="B116" s="1" t="s">
        <v>23</v>
      </c>
      <c r="C116">
        <v>2770</v>
      </c>
      <c r="D116">
        <v>7243.3516153004812</v>
      </c>
      <c r="E116">
        <v>11106.792079006886</v>
      </c>
      <c r="F116">
        <v>56043.553710532397</v>
      </c>
      <c r="G116">
        <v>4292170.9857459329</v>
      </c>
      <c r="H116">
        <v>82010.954894937531</v>
      </c>
      <c r="I116">
        <v>575692.13795405091</v>
      </c>
      <c r="J116">
        <v>53645.601166976048</v>
      </c>
      <c r="K116">
        <v>3.1786610274718229E-8</v>
      </c>
      <c r="L116">
        <v>7224.0000000325508</v>
      </c>
      <c r="M116">
        <v>36279.989829893973</v>
      </c>
      <c r="N116">
        <v>52229.832936359591</v>
      </c>
      <c r="O116">
        <v>443114.42958861846</v>
      </c>
      <c r="P116">
        <v>8837.7939037263259</v>
      </c>
      <c r="Q116" s="1" t="s">
        <v>51</v>
      </c>
      <c r="R116" s="1">
        <f>agent_costs_16_repr_days[[#This Row],[SMR]]+agent_costs_16_repr_days[[#This Row],[SMRCCS]]</f>
        <v>7224.0000000643377</v>
      </c>
      <c r="S116" s="1">
        <f>agent_costs_16_repr_days[[#This Row],[Alkaline_base]]+agent_costs_16_repr_days[[#This Row],[Alkaline_peak]]</f>
        <v>88509.822766253565</v>
      </c>
      <c r="T116" s="1">
        <f>agent_costs_16_repr_days[[#This Row],[SMR+CCS]]+agent_costs_16_repr_days[[#This Row],[PtH]]+agent_costs_16_repr_days[[#This Row],[Import]]</f>
        <v>104571.61667004423</v>
      </c>
      <c r="U116" s="1">
        <f>agent_costs_16_repr_days[[#This Row],[OCGT]]+agent_costs_16_repr_days[[#This Row],[SPP_coal]]+agent_costs_16_repr_days[[#This Row],[CCGT_new]]</f>
        <v>116932.50649280891</v>
      </c>
      <c r="V116" s="1">
        <f>agent_costs_16_repr_days[[#This Row],[WindOnshore]]+agent_costs_16_repr_days[[#This Row],[WindOffshore]]+agent_costs_16_repr_days[[#This Row],[Solar]]</f>
        <v>4878969.9157789908</v>
      </c>
      <c r="W116" s="1">
        <f>agent_costs_16_repr_days[[#This Row],[RES]]+agent_costs_16_repr_days[[#This Row],[FF]]+agent_costs_16_repr_days[[#This Row],[Nuclear]]</f>
        <v>5077913.3771667369</v>
      </c>
      <c r="X116" s="1">
        <f>agent_costs_16_repr_days[[#This Row],[PS]]-W$2</f>
        <v>5354.8129080738872</v>
      </c>
      <c r="Y116" s="1">
        <f>agent_costs_16_repr_days[[#This Row],[Import]]-P$2</f>
        <v>-496.64558042298449</v>
      </c>
      <c r="Z116" s="1">
        <f>agent_costs_16_repr_days[[#This Row],[SMR+CCS]]-R$2</f>
        <v>3.1191120797302574E-8</v>
      </c>
      <c r="AA116" s="1">
        <f>agent_costs_16_repr_days[[#This Row],[PtH]]-S$2</f>
        <v>8603.3511348735774</v>
      </c>
      <c r="AB116" s="1">
        <f>agent_costs_16_repr_days[[#This Row],[H2_sector]]-T$2</f>
        <v>8106.7055544817849</v>
      </c>
      <c r="AC116" s="1">
        <f>agent_costs_16_repr_days[[#This Row],[FF]]-U$2</f>
        <v>-4.6729225105955265</v>
      </c>
      <c r="AD116" s="1">
        <f>agent_costs_16_repr_days[[#This Row],[RES]]-V$2</f>
        <v>4000.0221614912152</v>
      </c>
      <c r="AE116" s="1">
        <f>agent_costs_16_repr_days[[#This Row],[Nuclear]]-H$2</f>
        <v>1359.4636690936895</v>
      </c>
      <c r="AF116" s="1">
        <f>agent_costs_16_repr_days[[#This Row],[Ind]]-O$2</f>
        <v>-1097.991364719579</v>
      </c>
    </row>
    <row r="117" spans="1:32" x14ac:dyDescent="0.25">
      <c r="A117">
        <v>26</v>
      </c>
      <c r="B117" s="1" t="s">
        <v>23</v>
      </c>
      <c r="C117">
        <v>2750</v>
      </c>
      <c r="D117">
        <v>7157.24223516856</v>
      </c>
      <c r="E117">
        <v>11106.792080426911</v>
      </c>
      <c r="F117">
        <v>56066.333670752734</v>
      </c>
      <c r="G117">
        <v>4292189.0711582433</v>
      </c>
      <c r="H117">
        <v>82159.409668269363</v>
      </c>
      <c r="I117">
        <v>576291.80338511954</v>
      </c>
      <c r="J117">
        <v>53697.197497345471</v>
      </c>
      <c r="K117">
        <v>1.3305561640189946E-9</v>
      </c>
      <c r="L117">
        <v>7224.0000000335067</v>
      </c>
      <c r="M117">
        <v>36665.483212462022</v>
      </c>
      <c r="N117">
        <v>53216.919614049388</v>
      </c>
      <c r="O117">
        <v>443080.17004827294</v>
      </c>
      <c r="P117">
        <v>8808.9179336985126</v>
      </c>
      <c r="Q117" s="1" t="s">
        <v>51</v>
      </c>
      <c r="R117" s="1">
        <f>agent_costs_16_repr_days[[#This Row],[SMR]]+agent_costs_16_repr_days[[#This Row],[SMRCCS]]</f>
        <v>7224.0000000348373</v>
      </c>
      <c r="S117" s="1">
        <f>agent_costs_16_repr_days[[#This Row],[Alkaline_base]]+agent_costs_16_repr_days[[#This Row],[Alkaline_peak]]</f>
        <v>89882.402826511418</v>
      </c>
      <c r="T117" s="1">
        <f>agent_costs_16_repr_days[[#This Row],[SMR+CCS]]+agent_costs_16_repr_days[[#This Row],[PtH]]+agent_costs_16_repr_days[[#This Row],[Import]]</f>
        <v>105915.32076024477</v>
      </c>
      <c r="U117" s="1">
        <f>agent_costs_16_repr_days[[#This Row],[OCGT]]+agent_costs_16_repr_days[[#This Row],[SPP_coal]]+agent_costs_16_repr_days[[#This Row],[CCGT_new]]</f>
        <v>116920.77340326676</v>
      </c>
      <c r="V117" s="1">
        <f>agent_costs_16_repr_days[[#This Row],[WindOnshore]]+agent_costs_16_repr_days[[#This Row],[WindOffshore]]+agent_costs_16_repr_days[[#This Row],[Solar]]</f>
        <v>4879587.6666237898</v>
      </c>
      <c r="W117" s="1">
        <f>agent_costs_16_repr_days[[#This Row],[RES]]+agent_costs_16_repr_days[[#This Row],[FF]]+agent_costs_16_repr_days[[#This Row],[Nuclear]]</f>
        <v>5078667.8496953258</v>
      </c>
      <c r="X117" s="1">
        <f>agent_costs_16_repr_days[[#This Row],[PS]]-W$2</f>
        <v>6109.2854366628453</v>
      </c>
      <c r="Y117" s="1">
        <f>agent_costs_16_repr_days[[#This Row],[Import]]-P$2</f>
        <v>-525.5215504507978</v>
      </c>
      <c r="Z117" s="1">
        <f>agent_costs_16_repr_days[[#This Row],[SMR+CCS]]-R$2</f>
        <v>1.6907506505958736E-9</v>
      </c>
      <c r="AA117" s="1">
        <f>agent_costs_16_repr_days[[#This Row],[PtH]]-S$2</f>
        <v>9975.9311951314303</v>
      </c>
      <c r="AB117" s="1">
        <f>agent_costs_16_repr_days[[#This Row],[H2_sector]]-T$2</f>
        <v>9450.4096446823241</v>
      </c>
      <c r="AC117" s="1">
        <f>agent_costs_16_repr_days[[#This Row],[FF]]-U$2</f>
        <v>-16.406012052742881</v>
      </c>
      <c r="AD117" s="1">
        <f>agent_costs_16_repr_days[[#This Row],[RES]]-V$2</f>
        <v>4617.7730062901974</v>
      </c>
      <c r="AE117" s="1">
        <f>agent_costs_16_repr_days[[#This Row],[Nuclear]]-H$2</f>
        <v>1507.9184424255218</v>
      </c>
      <c r="AF117" s="1">
        <f>agent_costs_16_repr_days[[#This Row],[Ind]]-O$2</f>
        <v>-1132.2509050650988</v>
      </c>
    </row>
    <row r="118" spans="1:32" x14ac:dyDescent="0.25">
      <c r="A118">
        <v>27</v>
      </c>
      <c r="B118" s="1" t="s">
        <v>23</v>
      </c>
      <c r="C118">
        <v>2797</v>
      </c>
      <c r="D118">
        <v>7191.4184384190075</v>
      </c>
      <c r="E118">
        <v>11106.792033744921</v>
      </c>
      <c r="F118">
        <v>56052.136957968025</v>
      </c>
      <c r="G118">
        <v>4291838.9026296716</v>
      </c>
      <c r="H118">
        <v>82281.532563603643</v>
      </c>
      <c r="I118">
        <v>576747.85608489159</v>
      </c>
      <c r="J118">
        <v>53526.999128847645</v>
      </c>
      <c r="K118">
        <v>6.6434931242503762E-7</v>
      </c>
      <c r="L118">
        <v>6994.4696948512874</v>
      </c>
      <c r="M118">
        <v>37129.417345424787</v>
      </c>
      <c r="N118">
        <v>54236.735375803612</v>
      </c>
      <c r="O118">
        <v>443052.97142397572</v>
      </c>
      <c r="P118">
        <v>8786.3144851941106</v>
      </c>
      <c r="Q118" s="1" t="s">
        <v>51</v>
      </c>
      <c r="R118" s="1">
        <f>agent_costs_16_repr_days[[#This Row],[SMR]]+agent_costs_16_repr_days[[#This Row],[SMRCCS]]</f>
        <v>6994.4696955156369</v>
      </c>
      <c r="S118" s="1">
        <f>agent_costs_16_repr_days[[#This Row],[Alkaline_base]]+agent_costs_16_repr_days[[#This Row],[Alkaline_peak]]</f>
        <v>91366.152721228398</v>
      </c>
      <c r="T118" s="1">
        <f>agent_costs_16_repr_days[[#This Row],[SMR+CCS]]+agent_costs_16_repr_days[[#This Row],[PtH]]+agent_costs_16_repr_days[[#This Row],[Import]]</f>
        <v>107146.93690193814</v>
      </c>
      <c r="U118" s="1">
        <f>agent_costs_16_repr_days[[#This Row],[OCGT]]+agent_costs_16_repr_days[[#This Row],[SPP_coal]]+agent_costs_16_repr_days[[#This Row],[CCGT_new]]</f>
        <v>116770.55452523468</v>
      </c>
      <c r="V118" s="1">
        <f>agent_costs_16_repr_days[[#This Row],[WindOnshore]]+agent_costs_16_repr_days[[#This Row],[WindOffshore]]+agent_costs_16_repr_days[[#This Row],[Solar]]</f>
        <v>4879693.5507483082</v>
      </c>
      <c r="W118" s="1">
        <f>agent_costs_16_repr_days[[#This Row],[RES]]+agent_costs_16_repr_days[[#This Row],[FF]]+agent_costs_16_repr_days[[#This Row],[Nuclear]]</f>
        <v>5078745.6378371464</v>
      </c>
      <c r="X118" s="1">
        <f>agent_costs_16_repr_days[[#This Row],[PS]]-W$2</f>
        <v>6187.0735784834251</v>
      </c>
      <c r="Y118" s="1">
        <f>agent_costs_16_repr_days[[#This Row],[Import]]-P$2</f>
        <v>-548.12499895519977</v>
      </c>
      <c r="Z118" s="1">
        <f>agent_costs_16_repr_days[[#This Row],[SMR+CCS]]-R$2</f>
        <v>-229.53030451750965</v>
      </c>
      <c r="AA118" s="1">
        <f>agent_costs_16_repr_days[[#This Row],[PtH]]-S$2</f>
        <v>11459.681089848411</v>
      </c>
      <c r="AB118" s="1">
        <f>agent_costs_16_repr_days[[#This Row],[H2_sector]]-T$2</f>
        <v>10682.0257863757</v>
      </c>
      <c r="AC118" s="1">
        <f>agent_costs_16_repr_days[[#This Row],[FF]]-U$2</f>
        <v>-166.62489008482953</v>
      </c>
      <c r="AD118" s="1">
        <f>agent_costs_16_repr_days[[#This Row],[RES]]-V$2</f>
        <v>4723.6571308085695</v>
      </c>
      <c r="AE118" s="1">
        <f>agent_costs_16_repr_days[[#This Row],[Nuclear]]-H$2</f>
        <v>1630.0413377598015</v>
      </c>
      <c r="AF118" s="1">
        <f>agent_costs_16_repr_days[[#This Row],[Ind]]-O$2</f>
        <v>-1159.4495293623186</v>
      </c>
    </row>
    <row r="119" spans="1:32" x14ac:dyDescent="0.25">
      <c r="A119">
        <v>28</v>
      </c>
      <c r="B119" s="1" t="s">
        <v>23</v>
      </c>
      <c r="C119">
        <v>2753</v>
      </c>
      <c r="D119">
        <v>7091.660026825205</v>
      </c>
      <c r="E119">
        <v>11106.792046465662</v>
      </c>
      <c r="F119">
        <v>56045.605299895091</v>
      </c>
      <c r="G119">
        <v>4291851.5118646407</v>
      </c>
      <c r="H119">
        <v>82403.702290265108</v>
      </c>
      <c r="I119">
        <v>577534.52460277523</v>
      </c>
      <c r="J119">
        <v>53574.912828169523</v>
      </c>
      <c r="K119">
        <v>2.4988490998744113E-7</v>
      </c>
      <c r="L119">
        <v>6809.3067734806336</v>
      </c>
      <c r="M119">
        <v>37760.49192308684</v>
      </c>
      <c r="N119">
        <v>55187.121623577092</v>
      </c>
      <c r="O119">
        <v>442976.26392833469</v>
      </c>
      <c r="P119">
        <v>8767.6395830303663</v>
      </c>
      <c r="Q119" s="1" t="s">
        <v>51</v>
      </c>
      <c r="R119" s="1">
        <f>agent_costs_16_repr_days[[#This Row],[SMR]]+agent_costs_16_repr_days[[#This Row],[SMRCCS]]</f>
        <v>6809.3067737305182</v>
      </c>
      <c r="S119" s="1">
        <f>agent_costs_16_repr_days[[#This Row],[Alkaline_base]]+agent_costs_16_repr_days[[#This Row],[Alkaline_peak]]</f>
        <v>92947.613546663924</v>
      </c>
      <c r="T119" s="1">
        <f>agent_costs_16_repr_days[[#This Row],[SMR+CCS]]+agent_costs_16_repr_days[[#This Row],[PtH]]+agent_costs_16_repr_days[[#This Row],[Import]]</f>
        <v>108524.55990342482</v>
      </c>
      <c r="U119" s="1">
        <f>agent_costs_16_repr_days[[#This Row],[OCGT]]+agent_costs_16_repr_days[[#This Row],[SPP_coal]]+agent_costs_16_repr_days[[#This Row],[CCGT_new]]</f>
        <v>116712.17815488981</v>
      </c>
      <c r="V119" s="1">
        <f>agent_costs_16_repr_days[[#This Row],[WindOnshore]]+agent_costs_16_repr_days[[#This Row],[WindOffshore]]+agent_costs_16_repr_days[[#This Row],[Solar]]</f>
        <v>4880492.8285138821</v>
      </c>
      <c r="W119" s="1">
        <f>agent_costs_16_repr_days[[#This Row],[RES]]+agent_costs_16_repr_days[[#This Row],[FF]]+agent_costs_16_repr_days[[#This Row],[Nuclear]]</f>
        <v>5079608.7089590365</v>
      </c>
      <c r="X119" s="1">
        <f>agent_costs_16_repr_days[[#This Row],[PS]]-W$2</f>
        <v>7050.1447003735229</v>
      </c>
      <c r="Y119" s="1">
        <f>agent_costs_16_repr_days[[#This Row],[Import]]-P$2</f>
        <v>-566.79990111894404</v>
      </c>
      <c r="Z119" s="1">
        <f>agent_costs_16_repr_days[[#This Row],[SMR+CCS]]-R$2</f>
        <v>-414.69322630262832</v>
      </c>
      <c r="AA119" s="1">
        <f>agent_costs_16_repr_days[[#This Row],[PtH]]-S$2</f>
        <v>13041.141915283937</v>
      </c>
      <c r="AB119" s="1">
        <f>agent_costs_16_repr_days[[#This Row],[H2_sector]]-T$2</f>
        <v>12059.648787862374</v>
      </c>
      <c r="AC119" s="1">
        <f>agent_costs_16_repr_days[[#This Row],[FF]]-U$2</f>
        <v>-225.0012604296935</v>
      </c>
      <c r="AD119" s="1">
        <f>agent_costs_16_repr_days[[#This Row],[RES]]-V$2</f>
        <v>5522.9348963825032</v>
      </c>
      <c r="AE119" s="1">
        <f>agent_costs_16_repr_days[[#This Row],[Nuclear]]-H$2</f>
        <v>1752.2110644212662</v>
      </c>
      <c r="AF119" s="1">
        <f>agent_costs_16_repr_days[[#This Row],[Ind]]-O$2</f>
        <v>-1236.1570250033401</v>
      </c>
    </row>
    <row r="120" spans="1:32" x14ac:dyDescent="0.25">
      <c r="A120">
        <v>29</v>
      </c>
      <c r="B120" s="1" t="s">
        <v>23</v>
      </c>
      <c r="C120">
        <v>2780</v>
      </c>
      <c r="D120">
        <v>6736.3551518851345</v>
      </c>
      <c r="E120">
        <v>11106.792150026817</v>
      </c>
      <c r="F120">
        <v>56041.815655666724</v>
      </c>
      <c r="G120">
        <v>4291216.3090556748</v>
      </c>
      <c r="H120">
        <v>82458.756023245922</v>
      </c>
      <c r="I120">
        <v>579652.46938977728</v>
      </c>
      <c r="J120">
        <v>53777.449278680579</v>
      </c>
      <c r="K120">
        <v>1.7093458320771642E-7</v>
      </c>
      <c r="L120">
        <v>6485.1469755613107</v>
      </c>
      <c r="M120">
        <v>38302.69750422892</v>
      </c>
      <c r="N120">
        <v>56252.566932158086</v>
      </c>
      <c r="O120">
        <v>442975.4698122713</v>
      </c>
      <c r="P120">
        <v>8750.5826054824975</v>
      </c>
      <c r="Q120" s="1" t="s">
        <v>51</v>
      </c>
      <c r="R120" s="1">
        <f>agent_costs_16_repr_days[[#This Row],[SMR]]+agent_costs_16_repr_days[[#This Row],[SMRCCS]]</f>
        <v>6485.1469757322457</v>
      </c>
      <c r="S120" s="1">
        <f>agent_costs_16_repr_days[[#This Row],[Alkaline_base]]+agent_costs_16_repr_days[[#This Row],[Alkaline_peak]]</f>
        <v>94555.264436387006</v>
      </c>
      <c r="T120" s="1">
        <f>agent_costs_16_repr_days[[#This Row],[SMR+CCS]]+agent_costs_16_repr_days[[#This Row],[PtH]]+agent_costs_16_repr_days[[#This Row],[Import]]</f>
        <v>109790.99401760176</v>
      </c>
      <c r="U120" s="1">
        <f>agent_costs_16_repr_days[[#This Row],[OCGT]]+agent_costs_16_repr_days[[#This Row],[SPP_coal]]+agent_costs_16_repr_days[[#This Row],[CCGT_new]]</f>
        <v>116555.62008623243</v>
      </c>
      <c r="V120" s="1">
        <f>agent_costs_16_repr_days[[#This Row],[WindOnshore]]+agent_costs_16_repr_days[[#This Row],[WindOffshore]]+agent_costs_16_repr_days[[#This Row],[Solar]]</f>
        <v>4881975.5705954796</v>
      </c>
      <c r="W120" s="1">
        <f>agent_costs_16_repr_days[[#This Row],[RES]]+agent_costs_16_repr_days[[#This Row],[FF]]+agent_costs_16_repr_days[[#This Row],[Nuclear]]</f>
        <v>5080989.9467049576</v>
      </c>
      <c r="X120" s="1">
        <f>agent_costs_16_repr_days[[#This Row],[PS]]-W$2</f>
        <v>8431.3824462946504</v>
      </c>
      <c r="Y120" s="1">
        <f>agent_costs_16_repr_days[[#This Row],[Import]]-P$2</f>
        <v>-583.85687866681292</v>
      </c>
      <c r="Z120" s="1">
        <f>agent_costs_16_repr_days[[#This Row],[SMR+CCS]]-R$2</f>
        <v>-738.85302430090087</v>
      </c>
      <c r="AA120" s="1">
        <f>agent_costs_16_repr_days[[#This Row],[PtH]]-S$2</f>
        <v>14648.792805007019</v>
      </c>
      <c r="AB120" s="1">
        <f>agent_costs_16_repr_days[[#This Row],[H2_sector]]-T$2</f>
        <v>13326.082902039314</v>
      </c>
      <c r="AC120" s="1">
        <f>agent_costs_16_repr_days[[#This Row],[FF]]-U$2</f>
        <v>-381.55932908707473</v>
      </c>
      <c r="AD120" s="1">
        <f>agent_costs_16_repr_days[[#This Row],[RES]]-V$2</f>
        <v>7005.6769779799506</v>
      </c>
      <c r="AE120" s="1">
        <f>agent_costs_16_repr_days[[#This Row],[Nuclear]]-H$2</f>
        <v>1807.2647974020801</v>
      </c>
      <c r="AF120" s="1">
        <f>agent_costs_16_repr_days[[#This Row],[Ind]]-O$2</f>
        <v>-1236.9511410667328</v>
      </c>
    </row>
    <row r="121" spans="1:32" x14ac:dyDescent="0.25">
      <c r="A121">
        <v>30</v>
      </c>
      <c r="B121" s="1" t="s">
        <v>23</v>
      </c>
      <c r="C121">
        <v>2846</v>
      </c>
      <c r="D121">
        <v>6064.7587141053164</v>
      </c>
      <c r="E121">
        <v>11106.792010454117</v>
      </c>
      <c r="F121">
        <v>56026.967687070566</v>
      </c>
      <c r="G121">
        <v>4290971.7691262774</v>
      </c>
      <c r="H121">
        <v>82514.659366077933</v>
      </c>
      <c r="I121">
        <v>580983.60137427517</v>
      </c>
      <c r="J121">
        <v>54137.653858173617</v>
      </c>
      <c r="K121">
        <v>3.2622751852666759E-8</v>
      </c>
      <c r="L121">
        <v>6276.9619475579084</v>
      </c>
      <c r="M121">
        <v>38565.962159859933</v>
      </c>
      <c r="N121">
        <v>57549.533090626988</v>
      </c>
      <c r="O121">
        <v>442981.87763076805</v>
      </c>
      <c r="P121">
        <v>8737.5036593648329</v>
      </c>
      <c r="Q121" s="1" t="s">
        <v>51</v>
      </c>
      <c r="R121" s="1">
        <f>agent_costs_16_repr_days[[#This Row],[SMR]]+agent_costs_16_repr_days[[#This Row],[SMRCCS]]</f>
        <v>6276.9619475905311</v>
      </c>
      <c r="S121" s="1">
        <f>agent_costs_16_repr_days[[#This Row],[Alkaline_base]]+agent_costs_16_repr_days[[#This Row],[Alkaline_peak]]</f>
        <v>96115.495250486914</v>
      </c>
      <c r="T121" s="1">
        <f>agent_costs_16_repr_days[[#This Row],[SMR+CCS]]+agent_costs_16_repr_days[[#This Row],[PtH]]+agent_costs_16_repr_days[[#This Row],[Import]]</f>
        <v>111129.96085744229</v>
      </c>
      <c r="U121" s="1">
        <f>agent_costs_16_repr_days[[#This Row],[OCGT]]+agent_costs_16_repr_days[[#This Row],[SPP_coal]]+agent_costs_16_repr_days[[#This Row],[CCGT_new]]</f>
        <v>116229.38025934951</v>
      </c>
      <c r="V121" s="1">
        <f>agent_costs_16_repr_days[[#This Row],[WindOnshore]]+agent_costs_16_repr_days[[#This Row],[WindOffshore]]+agent_costs_16_repr_days[[#This Row],[Solar]]</f>
        <v>4883062.1625110069</v>
      </c>
      <c r="W121" s="1">
        <f>agent_costs_16_repr_days[[#This Row],[RES]]+agent_costs_16_repr_days[[#This Row],[FF]]+agent_costs_16_repr_days[[#This Row],[Nuclear]]</f>
        <v>5081806.2021364346</v>
      </c>
      <c r="X121" s="1">
        <f>agent_costs_16_repr_days[[#This Row],[PS]]-W$2</f>
        <v>9247.6378777716309</v>
      </c>
      <c r="Y121" s="1">
        <f>agent_costs_16_repr_days[[#This Row],[Import]]-P$2</f>
        <v>-596.93582478447752</v>
      </c>
      <c r="Z121" s="1">
        <f>agent_costs_16_repr_days[[#This Row],[SMR+CCS]]-R$2</f>
        <v>-947.03805244261548</v>
      </c>
      <c r="AA121" s="1">
        <f>agent_costs_16_repr_days[[#This Row],[PtH]]-S$2</f>
        <v>16209.023619106927</v>
      </c>
      <c r="AB121" s="1">
        <f>agent_costs_16_repr_days[[#This Row],[H2_sector]]-T$2</f>
        <v>14665.049741879848</v>
      </c>
      <c r="AC121" s="1">
        <f>agent_costs_16_repr_days[[#This Row],[FF]]-U$2</f>
        <v>-707.79915597000218</v>
      </c>
      <c r="AD121" s="1">
        <f>agent_costs_16_repr_days[[#This Row],[RES]]-V$2</f>
        <v>8092.2688935073093</v>
      </c>
      <c r="AE121" s="1">
        <f>agent_costs_16_repr_days[[#This Row],[Nuclear]]-H$2</f>
        <v>1863.168140234091</v>
      </c>
      <c r="AF121" s="1">
        <f>agent_costs_16_repr_days[[#This Row],[Ind]]-O$2</f>
        <v>-1230.5433225699817</v>
      </c>
    </row>
    <row r="122" spans="1:32" x14ac:dyDescent="0.25">
      <c r="A122">
        <v>31</v>
      </c>
      <c r="B122" s="1" t="s">
        <v>23</v>
      </c>
      <c r="C122">
        <v>2883</v>
      </c>
      <c r="D122">
        <v>6447.2162323095281</v>
      </c>
      <c r="E122">
        <v>11106.792091581559</v>
      </c>
      <c r="F122">
        <v>56000.305998832802</v>
      </c>
      <c r="G122">
        <v>4291238.870844081</v>
      </c>
      <c r="H122">
        <v>82521.721428275443</v>
      </c>
      <c r="I122">
        <v>582392.65374909621</v>
      </c>
      <c r="J122">
        <v>53952.725362367361</v>
      </c>
      <c r="K122">
        <v>4.2116911879347963E-8</v>
      </c>
      <c r="L122">
        <v>5908.5633151248421</v>
      </c>
      <c r="M122">
        <v>39225.303880703388</v>
      </c>
      <c r="N122">
        <v>58609.882788912066</v>
      </c>
      <c r="O122">
        <v>442854.0175803281</v>
      </c>
      <c r="P122">
        <v>8720.2109632113497</v>
      </c>
      <c r="Q122" s="1" t="s">
        <v>51</v>
      </c>
      <c r="R122" s="1">
        <f>agent_costs_16_repr_days[[#This Row],[SMR]]+agent_costs_16_repr_days[[#This Row],[SMRCCS]]</f>
        <v>5908.563315166959</v>
      </c>
      <c r="S122" s="1">
        <f>agent_costs_16_repr_days[[#This Row],[Alkaline_base]]+agent_costs_16_repr_days[[#This Row],[Alkaline_peak]]</f>
        <v>97835.186669615447</v>
      </c>
      <c r="T122" s="1">
        <f>agent_costs_16_repr_days[[#This Row],[SMR+CCS]]+agent_costs_16_repr_days[[#This Row],[PtH]]+agent_costs_16_repr_days[[#This Row],[Import]]</f>
        <v>112463.96094799376</v>
      </c>
      <c r="U122" s="1">
        <f>agent_costs_16_repr_days[[#This Row],[OCGT]]+agent_costs_16_repr_days[[#This Row],[SPP_coal]]+agent_costs_16_repr_days[[#This Row],[CCGT_new]]</f>
        <v>116400.24759350969</v>
      </c>
      <c r="V122" s="1">
        <f>agent_costs_16_repr_days[[#This Row],[WindOnshore]]+agent_costs_16_repr_days[[#This Row],[WindOffshore]]+agent_costs_16_repr_days[[#This Row],[Solar]]</f>
        <v>4884738.3166847592</v>
      </c>
      <c r="W122" s="1">
        <f>agent_costs_16_repr_days[[#This Row],[RES]]+agent_costs_16_repr_days[[#This Row],[FF]]+agent_costs_16_repr_days[[#This Row],[Nuclear]]</f>
        <v>5083660.2857065443</v>
      </c>
      <c r="X122" s="1">
        <f>agent_costs_16_repr_days[[#This Row],[PS]]-W$2</f>
        <v>11101.721447881311</v>
      </c>
      <c r="Y122" s="1">
        <f>agent_costs_16_repr_days[[#This Row],[Import]]-P$2</f>
        <v>-614.22852093796064</v>
      </c>
      <c r="Z122" s="1">
        <f>agent_costs_16_repr_days[[#This Row],[SMR+CCS]]-R$2</f>
        <v>-1315.4366848661875</v>
      </c>
      <c r="AA122" s="1">
        <f>agent_costs_16_repr_days[[#This Row],[PtH]]-S$2</f>
        <v>17928.715038235459</v>
      </c>
      <c r="AB122" s="1">
        <f>agent_costs_16_repr_days[[#This Row],[H2_sector]]-T$2</f>
        <v>15999.049832431323</v>
      </c>
      <c r="AC122" s="1">
        <f>agent_costs_16_repr_days[[#This Row],[FF]]-U$2</f>
        <v>-536.93182180981967</v>
      </c>
      <c r="AD122" s="1">
        <f>agent_costs_16_repr_days[[#This Row],[RES]]-V$2</f>
        <v>9768.4230672596022</v>
      </c>
      <c r="AE122" s="1">
        <f>agent_costs_16_repr_days[[#This Row],[Nuclear]]-H$2</f>
        <v>1870.2302024316014</v>
      </c>
      <c r="AF122" s="1">
        <f>agent_costs_16_repr_days[[#This Row],[Ind]]-O$2</f>
        <v>-1358.4033730099327</v>
      </c>
    </row>
    <row r="123" spans="1:32" x14ac:dyDescent="0.25">
      <c r="A123">
        <v>32</v>
      </c>
      <c r="B123" s="1" t="s">
        <v>23</v>
      </c>
      <c r="C123">
        <v>2855</v>
      </c>
      <c r="D123">
        <v>6522.5659661897071</v>
      </c>
      <c r="E123">
        <v>11106.792081266542</v>
      </c>
      <c r="F123">
        <v>55991.188275858956</v>
      </c>
      <c r="G123">
        <v>4290325.1767308824</v>
      </c>
      <c r="H123">
        <v>82561.729824436523</v>
      </c>
      <c r="I123">
        <v>582947.70593137271</v>
      </c>
      <c r="J123">
        <v>53904.254555147862</v>
      </c>
      <c r="K123">
        <v>1.4187649443304426E-7</v>
      </c>
      <c r="L123">
        <v>5629.8306546750036</v>
      </c>
      <c r="M123">
        <v>39663.193973510315</v>
      </c>
      <c r="N123">
        <v>59821.391306760444</v>
      </c>
      <c r="O123">
        <v>442935.89576527145</v>
      </c>
      <c r="P123">
        <v>8711.7688825700079</v>
      </c>
      <c r="Q123" s="1" t="s">
        <v>51</v>
      </c>
      <c r="R123" s="1">
        <f>agent_costs_16_repr_days[[#This Row],[SMR]]+agent_costs_16_repr_days[[#This Row],[SMRCCS]]</f>
        <v>5629.8306548168803</v>
      </c>
      <c r="S123" s="1">
        <f>agent_costs_16_repr_days[[#This Row],[Alkaline_base]]+agent_costs_16_repr_days[[#This Row],[Alkaline_peak]]</f>
        <v>99484.585280270752</v>
      </c>
      <c r="T123" s="1">
        <f>agent_costs_16_repr_days[[#This Row],[SMR+CCS]]+agent_costs_16_repr_days[[#This Row],[PtH]]+agent_costs_16_repr_days[[#This Row],[Import]]</f>
        <v>113826.18481765763</v>
      </c>
      <c r="U123" s="1">
        <f>agent_costs_16_repr_days[[#This Row],[OCGT]]+agent_costs_16_repr_days[[#This Row],[SPP_coal]]+agent_costs_16_repr_days[[#This Row],[CCGT_new]]</f>
        <v>116418.00879719653</v>
      </c>
      <c r="V123" s="1">
        <f>agent_costs_16_repr_days[[#This Row],[WindOnshore]]+agent_costs_16_repr_days[[#This Row],[WindOffshore]]+agent_costs_16_repr_days[[#This Row],[Solar]]</f>
        <v>4884379.674743522</v>
      </c>
      <c r="W123" s="1">
        <f>agent_costs_16_repr_days[[#This Row],[RES]]+agent_costs_16_repr_days[[#This Row],[FF]]+agent_costs_16_repr_days[[#This Row],[Nuclear]]</f>
        <v>5083359.4133651555</v>
      </c>
      <c r="X123" s="1">
        <f>agent_costs_16_repr_days[[#This Row],[PS]]-W$2</f>
        <v>10800.849106492475</v>
      </c>
      <c r="Y123" s="1">
        <f>agent_costs_16_repr_days[[#This Row],[Import]]-P$2</f>
        <v>-622.67060157930246</v>
      </c>
      <c r="Z123" s="1">
        <f>agent_costs_16_repr_days[[#This Row],[SMR+CCS]]-R$2</f>
        <v>-1594.1693452162663</v>
      </c>
      <c r="AA123" s="1">
        <f>agent_costs_16_repr_days[[#This Row],[PtH]]-S$2</f>
        <v>19578.113648890765</v>
      </c>
      <c r="AB123" s="1">
        <f>agent_costs_16_repr_days[[#This Row],[H2_sector]]-T$2</f>
        <v>17361.27370209519</v>
      </c>
      <c r="AC123" s="1">
        <f>agent_costs_16_repr_days[[#This Row],[FF]]-U$2</f>
        <v>-519.17061812298198</v>
      </c>
      <c r="AD123" s="1">
        <f>agent_costs_16_repr_days[[#This Row],[RES]]-V$2</f>
        <v>9409.7811260223389</v>
      </c>
      <c r="AE123" s="1">
        <f>agent_costs_16_repr_days[[#This Row],[Nuclear]]-H$2</f>
        <v>1910.2385985926812</v>
      </c>
      <c r="AF123" s="1">
        <f>agent_costs_16_repr_days[[#This Row],[Ind]]-O$2</f>
        <v>-1276.5251880665892</v>
      </c>
    </row>
    <row r="124" spans="1:32" x14ac:dyDescent="0.25">
      <c r="A124">
        <v>33</v>
      </c>
      <c r="B124" s="1" t="s">
        <v>23</v>
      </c>
      <c r="C124">
        <v>2889</v>
      </c>
      <c r="D124">
        <v>6198.6456894080329</v>
      </c>
      <c r="E124">
        <v>11106.79274517858</v>
      </c>
      <c r="F124">
        <v>55971.348792008357</v>
      </c>
      <c r="G124">
        <v>4290729.574685012</v>
      </c>
      <c r="H124">
        <v>82575.829205134607</v>
      </c>
      <c r="I124">
        <v>583980.07357999031</v>
      </c>
      <c r="J124">
        <v>54059.12307777995</v>
      </c>
      <c r="K124">
        <v>2.9651116139156637E-7</v>
      </c>
      <c r="L124">
        <v>5297.9156413569262</v>
      </c>
      <c r="M124">
        <v>40034.574027401977</v>
      </c>
      <c r="N124">
        <v>61126.800409719741</v>
      </c>
      <c r="O124">
        <v>443017.54369268264</v>
      </c>
      <c r="P124">
        <v>8700.080042332178</v>
      </c>
      <c r="Q124" s="1" t="s">
        <v>51</v>
      </c>
      <c r="R124" s="1">
        <f>agent_costs_16_repr_days[[#This Row],[SMR]]+agent_costs_16_repr_days[[#This Row],[SMRCCS]]</f>
        <v>5297.915641653437</v>
      </c>
      <c r="S124" s="1">
        <f>agent_costs_16_repr_days[[#This Row],[Alkaline_base]]+agent_costs_16_repr_days[[#This Row],[Alkaline_peak]]</f>
        <v>101161.37443712172</v>
      </c>
      <c r="T124" s="1">
        <f>agent_costs_16_repr_days[[#This Row],[SMR+CCS]]+agent_costs_16_repr_days[[#This Row],[PtH]]+agent_costs_16_repr_days[[#This Row],[Import]]</f>
        <v>115159.37012110733</v>
      </c>
      <c r="U124" s="1">
        <f>agent_costs_16_repr_days[[#This Row],[OCGT]]+agent_costs_16_repr_days[[#This Row],[SPP_coal]]+agent_costs_16_repr_days[[#This Row],[CCGT_new]]</f>
        <v>116229.11755919634</v>
      </c>
      <c r="V124" s="1">
        <f>agent_costs_16_repr_days[[#This Row],[WindOnshore]]+agent_costs_16_repr_days[[#This Row],[WindOffshore]]+agent_costs_16_repr_days[[#This Row],[Solar]]</f>
        <v>4885816.4410101809</v>
      </c>
      <c r="W124" s="1">
        <f>agent_costs_16_repr_days[[#This Row],[RES]]+agent_costs_16_repr_days[[#This Row],[FF]]+agent_costs_16_repr_days[[#This Row],[Nuclear]]</f>
        <v>5084621.3877745122</v>
      </c>
      <c r="X124" s="1">
        <f>agent_costs_16_repr_days[[#This Row],[PS]]-W$2</f>
        <v>12062.823515849188</v>
      </c>
      <c r="Y124" s="1">
        <f>agent_costs_16_repr_days[[#This Row],[Import]]-P$2</f>
        <v>-634.35944181713239</v>
      </c>
      <c r="Z124" s="1">
        <f>agent_costs_16_repr_days[[#This Row],[SMR+CCS]]-R$2</f>
        <v>-1926.0843583797096</v>
      </c>
      <c r="AA124" s="1">
        <f>agent_costs_16_repr_days[[#This Row],[PtH]]-S$2</f>
        <v>21254.902805741731</v>
      </c>
      <c r="AB124" s="1">
        <f>agent_costs_16_repr_days[[#This Row],[H2_sector]]-T$2</f>
        <v>18694.459005544893</v>
      </c>
      <c r="AC124" s="1">
        <f>agent_costs_16_repr_days[[#This Row],[FF]]-U$2</f>
        <v>-708.06185612316767</v>
      </c>
      <c r="AD124" s="1">
        <f>agent_costs_16_repr_days[[#This Row],[RES]]-V$2</f>
        <v>10846.547392681241</v>
      </c>
      <c r="AE124" s="1">
        <f>agent_costs_16_repr_days[[#This Row],[Nuclear]]-H$2</f>
        <v>1924.3379792907654</v>
      </c>
      <c r="AF124" s="1">
        <f>agent_costs_16_repr_days[[#This Row],[Ind]]-O$2</f>
        <v>-1194.8772606553975</v>
      </c>
    </row>
    <row r="125" spans="1:32" x14ac:dyDescent="0.25">
      <c r="A125">
        <v>34</v>
      </c>
      <c r="B125" s="1" t="s">
        <v>23</v>
      </c>
      <c r="C125">
        <v>2863</v>
      </c>
      <c r="D125">
        <v>5928.2984810496464</v>
      </c>
      <c r="E125">
        <v>11106.793795682019</v>
      </c>
      <c r="F125">
        <v>55946.553445487196</v>
      </c>
      <c r="G125">
        <v>4290552.8780511562</v>
      </c>
      <c r="H125">
        <v>82596.553224470423</v>
      </c>
      <c r="I125">
        <v>585474.52841576596</v>
      </c>
      <c r="J125">
        <v>54224.159796399741</v>
      </c>
      <c r="K125">
        <v>5.9531796459191572E-7</v>
      </c>
      <c r="L125">
        <v>4928.0999217473</v>
      </c>
      <c r="M125">
        <v>40494.792866294745</v>
      </c>
      <c r="N125">
        <v>62470.271663835083</v>
      </c>
      <c r="O125">
        <v>443087.21579972451</v>
      </c>
      <c r="P125">
        <v>8686.3475353976046</v>
      </c>
      <c r="Q125" s="1" t="s">
        <v>51</v>
      </c>
      <c r="R125" s="1">
        <f>agent_costs_16_repr_days[[#This Row],[SMR]]+agent_costs_16_repr_days[[#This Row],[SMRCCS]]</f>
        <v>4928.0999223426179</v>
      </c>
      <c r="S125" s="1">
        <f>agent_costs_16_repr_days[[#This Row],[Alkaline_base]]+agent_costs_16_repr_days[[#This Row],[Alkaline_peak]]</f>
        <v>102965.06453012984</v>
      </c>
      <c r="T125" s="1">
        <f>agent_costs_16_repr_days[[#This Row],[SMR+CCS]]+agent_costs_16_repr_days[[#This Row],[PtH]]+agent_costs_16_repr_days[[#This Row],[Import]]</f>
        <v>116579.51198787006</v>
      </c>
      <c r="U125" s="1">
        <f>agent_costs_16_repr_days[[#This Row],[OCGT]]+agent_costs_16_repr_days[[#This Row],[SPP_coal]]+agent_costs_16_repr_days[[#This Row],[CCGT_new]]</f>
        <v>116099.01172293657</v>
      </c>
      <c r="V125" s="1">
        <f>agent_costs_16_repr_days[[#This Row],[WindOnshore]]+agent_costs_16_repr_days[[#This Row],[WindOffshore]]+agent_costs_16_repr_days[[#This Row],[Solar]]</f>
        <v>4887134.2002626033</v>
      </c>
      <c r="W125" s="1">
        <f>agent_costs_16_repr_days[[#This Row],[RES]]+agent_costs_16_repr_days[[#This Row],[FF]]+agent_costs_16_repr_days[[#This Row],[Nuclear]]</f>
        <v>5085829.7652100101</v>
      </c>
      <c r="X125" s="1">
        <f>agent_costs_16_repr_days[[#This Row],[PS]]-W$2</f>
        <v>13271.200951347128</v>
      </c>
      <c r="Y125" s="1">
        <f>agent_costs_16_repr_days[[#This Row],[Import]]-P$2</f>
        <v>-648.09194875170579</v>
      </c>
      <c r="Z125" s="1">
        <f>agent_costs_16_repr_days[[#This Row],[SMR+CCS]]-R$2</f>
        <v>-2295.9000776905286</v>
      </c>
      <c r="AA125" s="1">
        <f>agent_costs_16_repr_days[[#This Row],[PtH]]-S$2</f>
        <v>23058.592898749848</v>
      </c>
      <c r="AB125" s="1">
        <f>agent_costs_16_repr_days[[#This Row],[H2_sector]]-T$2</f>
        <v>20114.600872307623</v>
      </c>
      <c r="AC125" s="1">
        <f>agent_costs_16_repr_days[[#This Row],[FF]]-U$2</f>
        <v>-838.16769238293637</v>
      </c>
      <c r="AD125" s="1">
        <f>agent_costs_16_repr_days[[#This Row],[RES]]-V$2</f>
        <v>12164.30664510373</v>
      </c>
      <c r="AE125" s="1">
        <f>agent_costs_16_repr_days[[#This Row],[Nuclear]]-H$2</f>
        <v>1945.061998626581</v>
      </c>
      <c r="AF125" s="1">
        <f>agent_costs_16_repr_days[[#This Row],[Ind]]-O$2</f>
        <v>-1125.2051536135259</v>
      </c>
    </row>
    <row r="126" spans="1:32" x14ac:dyDescent="0.25">
      <c r="A126">
        <v>35</v>
      </c>
      <c r="B126" s="1" t="s">
        <v>23</v>
      </c>
      <c r="C126">
        <v>2849</v>
      </c>
      <c r="D126">
        <v>5499.8309832975719</v>
      </c>
      <c r="E126">
        <v>11106.792011928328</v>
      </c>
      <c r="F126">
        <v>55921.545336171257</v>
      </c>
      <c r="G126">
        <v>4290523.9927955111</v>
      </c>
      <c r="H126">
        <v>82558.164690087375</v>
      </c>
      <c r="I126">
        <v>586754.02029309887</v>
      </c>
      <c r="J126">
        <v>54518.771528855832</v>
      </c>
      <c r="K126">
        <v>1.0564678487534418E-7</v>
      </c>
      <c r="L126">
        <v>4585.5174184062726</v>
      </c>
      <c r="M126">
        <v>40871.247270269043</v>
      </c>
      <c r="N126">
        <v>63841.853667089017</v>
      </c>
      <c r="O126">
        <v>443093.69383296819</v>
      </c>
      <c r="P126">
        <v>8669.4242986150239</v>
      </c>
      <c r="Q126" s="1" t="s">
        <v>51</v>
      </c>
      <c r="R126" s="1">
        <f>agent_costs_16_repr_days[[#This Row],[SMR]]+agent_costs_16_repr_days[[#This Row],[SMRCCS]]</f>
        <v>4585.5174185119195</v>
      </c>
      <c r="S126" s="1">
        <f>agent_costs_16_repr_days[[#This Row],[Alkaline_base]]+agent_costs_16_repr_days[[#This Row],[Alkaline_peak]]</f>
        <v>104713.10093735806</v>
      </c>
      <c r="T126" s="1">
        <f>agent_costs_16_repr_days[[#This Row],[SMR+CCS]]+agent_costs_16_repr_days[[#This Row],[PtH]]+agent_costs_16_repr_days[[#This Row],[Import]]</f>
        <v>117968.04265448501</v>
      </c>
      <c r="U126" s="1">
        <f>agent_costs_16_repr_days[[#This Row],[OCGT]]+agent_costs_16_repr_days[[#This Row],[SPP_coal]]+agent_costs_16_repr_days[[#This Row],[CCGT_new]]</f>
        <v>115940.14784832468</v>
      </c>
      <c r="V126" s="1">
        <f>agent_costs_16_repr_days[[#This Row],[WindOnshore]]+agent_costs_16_repr_days[[#This Row],[WindOffshore]]+agent_costs_16_repr_days[[#This Row],[Solar]]</f>
        <v>4888384.8051005388</v>
      </c>
      <c r="W126" s="1">
        <f>agent_costs_16_repr_days[[#This Row],[RES]]+agent_costs_16_repr_days[[#This Row],[FF]]+agent_costs_16_repr_days[[#This Row],[Nuclear]]</f>
        <v>5086883.1176389512</v>
      </c>
      <c r="X126" s="1">
        <f>agent_costs_16_repr_days[[#This Row],[PS]]-W$2</f>
        <v>14324.553380288184</v>
      </c>
      <c r="Y126" s="1">
        <f>agent_costs_16_repr_days[[#This Row],[Import]]-P$2</f>
        <v>-665.0151855342865</v>
      </c>
      <c r="Z126" s="1">
        <f>agent_costs_16_repr_days[[#This Row],[SMR+CCS]]-R$2</f>
        <v>-2638.4825815212271</v>
      </c>
      <c r="AA126" s="1">
        <f>agent_costs_16_repr_days[[#This Row],[PtH]]-S$2</f>
        <v>24806.629305978073</v>
      </c>
      <c r="AB126" s="1">
        <f>agent_costs_16_repr_days[[#This Row],[H2_sector]]-T$2</f>
        <v>21503.131538922564</v>
      </c>
      <c r="AC126" s="1">
        <f>agent_costs_16_repr_days[[#This Row],[FF]]-U$2</f>
        <v>-997.03156699483225</v>
      </c>
      <c r="AD126" s="1">
        <f>agent_costs_16_repr_days[[#This Row],[RES]]-V$2</f>
        <v>13414.911483039148</v>
      </c>
      <c r="AE126" s="1">
        <f>agent_costs_16_repr_days[[#This Row],[Nuclear]]-H$2</f>
        <v>1906.6734642435331</v>
      </c>
      <c r="AF126" s="1">
        <f>agent_costs_16_repr_days[[#This Row],[Ind]]-O$2</f>
        <v>-1118.7271203698474</v>
      </c>
    </row>
    <row r="127" spans="1:32" x14ac:dyDescent="0.25">
      <c r="A127">
        <v>36</v>
      </c>
      <c r="B127" s="1" t="s">
        <v>23</v>
      </c>
      <c r="C127">
        <v>2841</v>
      </c>
      <c r="D127">
        <v>4753.7398240615257</v>
      </c>
      <c r="E127">
        <v>11106.792687274841</v>
      </c>
      <c r="F127">
        <v>55911.861898390736</v>
      </c>
      <c r="G127">
        <v>4291026.3599401452</v>
      </c>
      <c r="H127">
        <v>82579.619879194681</v>
      </c>
      <c r="I127">
        <v>587876.43181312247</v>
      </c>
      <c r="J127">
        <v>55001.496407203056</v>
      </c>
      <c r="K127">
        <v>8.6395167969595917E-7</v>
      </c>
      <c r="L127">
        <v>4297.9571622285557</v>
      </c>
      <c r="M127">
        <v>41228.84811982992</v>
      </c>
      <c r="N127">
        <v>65286.749544927428</v>
      </c>
      <c r="O127">
        <v>443132.45174714067</v>
      </c>
      <c r="P127">
        <v>8654.0585321892158</v>
      </c>
      <c r="Q127" s="1" t="s">
        <v>51</v>
      </c>
      <c r="R127" s="1">
        <f>agent_costs_16_repr_days[[#This Row],[SMR]]+agent_costs_16_repr_days[[#This Row],[SMRCCS]]</f>
        <v>4297.9571630925075</v>
      </c>
      <c r="S127" s="1">
        <f>agent_costs_16_repr_days[[#This Row],[Alkaline_base]]+agent_costs_16_repr_days[[#This Row],[Alkaline_peak]]</f>
        <v>106515.59766475734</v>
      </c>
      <c r="T127" s="1">
        <f>agent_costs_16_repr_days[[#This Row],[SMR+CCS]]+agent_costs_16_repr_days[[#This Row],[PtH]]+agent_costs_16_repr_days[[#This Row],[Import]]</f>
        <v>119467.61336003906</v>
      </c>
      <c r="U127" s="1">
        <f>agent_costs_16_repr_days[[#This Row],[OCGT]]+agent_costs_16_repr_days[[#This Row],[SPP_coal]]+agent_costs_16_repr_days[[#This Row],[CCGT_new]]</f>
        <v>115667.09812965532</v>
      </c>
      <c r="V127" s="1">
        <f>agent_costs_16_repr_days[[#This Row],[WindOnshore]]+agent_costs_16_repr_days[[#This Row],[WindOffshore]]+agent_costs_16_repr_days[[#This Row],[Solar]]</f>
        <v>4890009.5844405424</v>
      </c>
      <c r="W127" s="1">
        <f>agent_costs_16_repr_days[[#This Row],[RES]]+agent_costs_16_repr_days[[#This Row],[FF]]+agent_costs_16_repr_days[[#This Row],[Nuclear]]</f>
        <v>5088256.3024493922</v>
      </c>
      <c r="X127" s="1">
        <f>agent_costs_16_repr_days[[#This Row],[PS]]-W$2</f>
        <v>15697.738190729171</v>
      </c>
      <c r="Y127" s="1">
        <f>agent_costs_16_repr_days[[#This Row],[Import]]-P$2</f>
        <v>-680.38095196009454</v>
      </c>
      <c r="Z127" s="1">
        <f>agent_costs_16_repr_days[[#This Row],[SMR+CCS]]-R$2</f>
        <v>-2926.0428369406391</v>
      </c>
      <c r="AA127" s="1">
        <f>agent_costs_16_repr_days[[#This Row],[PtH]]-S$2</f>
        <v>26609.126033377353</v>
      </c>
      <c r="AB127" s="1">
        <f>agent_costs_16_repr_days[[#This Row],[H2_sector]]-T$2</f>
        <v>23002.702244476619</v>
      </c>
      <c r="AC127" s="1">
        <f>agent_costs_16_repr_days[[#This Row],[FF]]-U$2</f>
        <v>-1270.081285664186</v>
      </c>
      <c r="AD127" s="1">
        <f>agent_costs_16_repr_days[[#This Row],[RES]]-V$2</f>
        <v>15039.690823042765</v>
      </c>
      <c r="AE127" s="1">
        <f>agent_costs_16_repr_days[[#This Row],[Nuclear]]-H$2</f>
        <v>1928.1286533508392</v>
      </c>
      <c r="AF127" s="1">
        <f>agent_costs_16_repr_days[[#This Row],[Ind]]-O$2</f>
        <v>-1079.9692061973619</v>
      </c>
    </row>
    <row r="128" spans="1:32" x14ac:dyDescent="0.25">
      <c r="A128">
        <v>36</v>
      </c>
      <c r="B128" s="1" t="s">
        <v>23</v>
      </c>
      <c r="C128">
        <v>2841</v>
      </c>
      <c r="D128">
        <v>4753.7398240615257</v>
      </c>
      <c r="E128">
        <v>11106.792687274841</v>
      </c>
      <c r="F128">
        <v>55911.861898390736</v>
      </c>
      <c r="G128">
        <v>4291026.3599401452</v>
      </c>
      <c r="H128">
        <v>82579.619879194681</v>
      </c>
      <c r="I128">
        <v>587876.43181312247</v>
      </c>
      <c r="J128">
        <v>55001.496407203056</v>
      </c>
      <c r="K128">
        <v>8.6395167969595917E-7</v>
      </c>
      <c r="L128">
        <v>4297.9571622285557</v>
      </c>
      <c r="M128">
        <v>41228.84811982992</v>
      </c>
      <c r="N128">
        <v>65286.749544927428</v>
      </c>
      <c r="O128">
        <v>443132.45174714067</v>
      </c>
      <c r="P128">
        <v>8654.0585321892158</v>
      </c>
      <c r="Q128" s="1" t="s">
        <v>51</v>
      </c>
      <c r="R128" s="1">
        <f>agent_costs_16_repr_days[[#This Row],[SMR]]+agent_costs_16_repr_days[[#This Row],[SMRCCS]]</f>
        <v>4297.9571630925075</v>
      </c>
      <c r="S128" s="1">
        <f>agent_costs_16_repr_days[[#This Row],[Alkaline_base]]+agent_costs_16_repr_days[[#This Row],[Alkaline_peak]]</f>
        <v>106515.59766475734</v>
      </c>
      <c r="T128" s="1">
        <f>agent_costs_16_repr_days[[#This Row],[SMR+CCS]]+agent_costs_16_repr_days[[#This Row],[PtH]]+agent_costs_16_repr_days[[#This Row],[Import]]</f>
        <v>119467.61336003906</v>
      </c>
      <c r="U128" s="1">
        <f>agent_costs_16_repr_days[[#This Row],[OCGT]]+agent_costs_16_repr_days[[#This Row],[SPP_coal]]+agent_costs_16_repr_days[[#This Row],[CCGT_new]]</f>
        <v>115667.09812965532</v>
      </c>
      <c r="V128" s="1">
        <f>agent_costs_16_repr_days[[#This Row],[WindOnshore]]+agent_costs_16_repr_days[[#This Row],[WindOffshore]]+agent_costs_16_repr_days[[#This Row],[Solar]]</f>
        <v>4890009.5844405424</v>
      </c>
      <c r="W128" s="1">
        <f>agent_costs_16_repr_days[[#This Row],[RES]]+agent_costs_16_repr_days[[#This Row],[FF]]+agent_costs_16_repr_days[[#This Row],[Nuclear]]</f>
        <v>5088256.3024493922</v>
      </c>
      <c r="X128" s="1">
        <f>agent_costs_16_repr_days[[#This Row],[PS]]-W$2</f>
        <v>15697.738190729171</v>
      </c>
      <c r="Y128" s="1">
        <f>agent_costs_16_repr_days[[#This Row],[Import]]-P$2</f>
        <v>-680.38095196009454</v>
      </c>
      <c r="Z128" s="1">
        <f>agent_costs_16_repr_days[[#This Row],[SMR+CCS]]-R$2</f>
        <v>-2926.0428369406391</v>
      </c>
      <c r="AA128" s="1">
        <f>agent_costs_16_repr_days[[#This Row],[PtH]]-S$2</f>
        <v>26609.126033377353</v>
      </c>
      <c r="AB128" s="1">
        <f>agent_costs_16_repr_days[[#This Row],[H2_sector]]-T$2</f>
        <v>23002.702244476619</v>
      </c>
      <c r="AC128" s="1">
        <f>agent_costs_16_repr_days[[#This Row],[FF]]-U$2</f>
        <v>-1270.081285664186</v>
      </c>
      <c r="AD128" s="1">
        <f>agent_costs_16_repr_days[[#This Row],[RES]]-V$2</f>
        <v>15039.690823042765</v>
      </c>
      <c r="AE128" s="1">
        <f>agent_costs_16_repr_days[[#This Row],[Nuclear]]-H$2</f>
        <v>1928.1286533508392</v>
      </c>
      <c r="AF128" s="1">
        <f>agent_costs_16_repr_days[[#This Row],[Ind]]-O$2</f>
        <v>-1079.9692061973619</v>
      </c>
    </row>
    <row r="129" spans="1:32" x14ac:dyDescent="0.25">
      <c r="A129">
        <v>37</v>
      </c>
      <c r="B129" s="1" t="s">
        <v>23</v>
      </c>
      <c r="C129">
        <v>2823</v>
      </c>
      <c r="D129">
        <v>4924.6231694605221</v>
      </c>
      <c r="E129">
        <v>11106.792485611946</v>
      </c>
      <c r="F129">
        <v>55905.836394381506</v>
      </c>
      <c r="G129">
        <v>4291307.3564171391</v>
      </c>
      <c r="H129">
        <v>82595.120158805788</v>
      </c>
      <c r="I129">
        <v>589393.31976564217</v>
      </c>
      <c r="J129">
        <v>54892.022047415077</v>
      </c>
      <c r="K129">
        <v>1.3725314650285059E-6</v>
      </c>
      <c r="L129">
        <v>3935.1195401570913</v>
      </c>
      <c r="M129">
        <v>41672.986496404003</v>
      </c>
      <c r="N129">
        <v>66741.55594545271</v>
      </c>
      <c r="O129">
        <v>443130.07331262273</v>
      </c>
      <c r="P129">
        <v>8634.6827048256982</v>
      </c>
      <c r="Q129" s="1" t="s">
        <v>51</v>
      </c>
      <c r="R129" s="1">
        <f>agent_costs_16_repr_days[[#This Row],[SMR]]+agent_costs_16_repr_days[[#This Row],[SMRCCS]]</f>
        <v>3935.1195415296229</v>
      </c>
      <c r="S129" s="1">
        <f>agent_costs_16_repr_days[[#This Row],[Alkaline_base]]+agent_costs_16_repr_days[[#This Row],[Alkaline_peak]]</f>
        <v>108414.54244185671</v>
      </c>
      <c r="T129" s="1">
        <f>agent_costs_16_repr_days[[#This Row],[SMR+CCS]]+agent_costs_16_repr_days[[#This Row],[PtH]]+agent_costs_16_repr_days[[#This Row],[Import]]</f>
        <v>120984.34468821203</v>
      </c>
      <c r="U129" s="1">
        <f>agent_costs_16_repr_days[[#This Row],[OCGT]]+agent_costs_16_repr_days[[#This Row],[SPP_coal]]+agent_costs_16_repr_days[[#This Row],[CCGT_new]]</f>
        <v>115722.48161125711</v>
      </c>
      <c r="V129" s="1">
        <f>agent_costs_16_repr_days[[#This Row],[WindOnshore]]+agent_costs_16_repr_days[[#This Row],[WindOffshore]]+agent_costs_16_repr_days[[#This Row],[Solar]]</f>
        <v>4891807.4686683929</v>
      </c>
      <c r="W129" s="1">
        <f>agent_costs_16_repr_days[[#This Row],[RES]]+agent_costs_16_repr_days[[#This Row],[FF]]+agent_costs_16_repr_days[[#This Row],[Nuclear]]</f>
        <v>5090125.0704384558</v>
      </c>
      <c r="X129" s="1">
        <f>agent_costs_16_repr_days[[#This Row],[PS]]-W$2</f>
        <v>17566.506179792807</v>
      </c>
      <c r="Y129" s="1">
        <f>agent_costs_16_repr_days[[#This Row],[Import]]-P$2</f>
        <v>-699.75677932361214</v>
      </c>
      <c r="Z129" s="1">
        <f>agent_costs_16_repr_days[[#This Row],[SMR+CCS]]-R$2</f>
        <v>-3288.8804585035236</v>
      </c>
      <c r="AA129" s="1">
        <f>agent_costs_16_repr_days[[#This Row],[PtH]]-S$2</f>
        <v>28508.070810476725</v>
      </c>
      <c r="AB129" s="1">
        <f>agent_costs_16_repr_days[[#This Row],[H2_sector]]-T$2</f>
        <v>24519.433572649592</v>
      </c>
      <c r="AC129" s="1">
        <f>agent_costs_16_repr_days[[#This Row],[FF]]-U$2</f>
        <v>-1214.6978040623944</v>
      </c>
      <c r="AD129" s="1">
        <f>agent_costs_16_repr_days[[#This Row],[RES]]-V$2</f>
        <v>16837.57505089324</v>
      </c>
      <c r="AE129" s="1">
        <f>agent_costs_16_repr_days[[#This Row],[Nuclear]]-H$2</f>
        <v>1943.6289329619467</v>
      </c>
      <c r="AF129" s="1">
        <f>agent_costs_16_repr_days[[#This Row],[Ind]]-O$2</f>
        <v>-1082.3476407153066</v>
      </c>
    </row>
    <row r="130" spans="1:32" x14ac:dyDescent="0.25">
      <c r="A130">
        <v>38</v>
      </c>
      <c r="B130" s="1" t="s">
        <v>23</v>
      </c>
      <c r="C130">
        <v>2885</v>
      </c>
      <c r="D130">
        <v>4650.2546531339713</v>
      </c>
      <c r="E130">
        <v>11106.792867689561</v>
      </c>
      <c r="F130">
        <v>55885.470512179782</v>
      </c>
      <c r="G130">
        <v>4292048.5006239414</v>
      </c>
      <c r="H130">
        <v>82580.057931324147</v>
      </c>
      <c r="I130">
        <v>591010.81135514099</v>
      </c>
      <c r="J130">
        <v>55070.613514035162</v>
      </c>
      <c r="K130">
        <v>3.4258223789624874E-7</v>
      </c>
      <c r="L130">
        <v>3667.9042748936104</v>
      </c>
      <c r="M130">
        <v>41771.804383644791</v>
      </c>
      <c r="N130">
        <v>68499.843788861108</v>
      </c>
      <c r="O130">
        <v>443126.36912227405</v>
      </c>
      <c r="P130">
        <v>8616.8729757058754</v>
      </c>
      <c r="Q130" s="1" t="s">
        <v>51</v>
      </c>
      <c r="R130" s="1">
        <f>agent_costs_16_repr_days[[#This Row],[SMR]]+agent_costs_16_repr_days[[#This Row],[SMRCCS]]</f>
        <v>3667.9042752361925</v>
      </c>
      <c r="S130" s="1">
        <f>agent_costs_16_repr_days[[#This Row],[Alkaline_base]]+agent_costs_16_repr_days[[#This Row],[Alkaline_peak]]</f>
        <v>110271.6481725059</v>
      </c>
      <c r="T130" s="1">
        <f>agent_costs_16_repr_days[[#This Row],[SMR+CCS]]+agent_costs_16_repr_days[[#This Row],[PtH]]+agent_costs_16_repr_days[[#This Row],[Import]]</f>
        <v>122556.42542344796</v>
      </c>
      <c r="U130" s="1">
        <f>agent_costs_16_repr_days[[#This Row],[OCGT]]+agent_costs_16_repr_days[[#This Row],[SPP_coal]]+agent_costs_16_repr_days[[#This Row],[CCGT_new]]</f>
        <v>115606.33867934892</v>
      </c>
      <c r="V130" s="1">
        <f>agent_costs_16_repr_days[[#This Row],[WindOnshore]]+agent_costs_16_repr_days[[#This Row],[WindOffshore]]+agent_costs_16_repr_days[[#This Row],[Solar]]</f>
        <v>4894166.1048467718</v>
      </c>
      <c r="W130" s="1">
        <f>agent_costs_16_repr_days[[#This Row],[RES]]+agent_costs_16_repr_days[[#This Row],[FF]]+agent_costs_16_repr_days[[#This Row],[Nuclear]]</f>
        <v>5092352.5014574453</v>
      </c>
      <c r="X130" s="1">
        <f>agent_costs_16_repr_days[[#This Row],[PS]]-W$2</f>
        <v>19793.93719878234</v>
      </c>
      <c r="Y130" s="1">
        <f>agent_costs_16_repr_days[[#This Row],[Import]]-P$2</f>
        <v>-717.56650844343494</v>
      </c>
      <c r="Z130" s="1">
        <f>agent_costs_16_repr_days[[#This Row],[SMR+CCS]]-R$2</f>
        <v>-3556.0957247969541</v>
      </c>
      <c r="AA130" s="1">
        <f>agent_costs_16_repr_days[[#This Row],[PtH]]-S$2</f>
        <v>30365.176541125911</v>
      </c>
      <c r="AB130" s="1">
        <f>agent_costs_16_repr_days[[#This Row],[H2_sector]]-T$2</f>
        <v>26091.514307885518</v>
      </c>
      <c r="AC130" s="1">
        <f>agent_costs_16_repr_days[[#This Row],[FF]]-U$2</f>
        <v>-1330.8407359705889</v>
      </c>
      <c r="AD130" s="1">
        <f>agent_costs_16_repr_days[[#This Row],[RES]]-V$2</f>
        <v>19196.211229272187</v>
      </c>
      <c r="AE130" s="1">
        <f>agent_costs_16_repr_days[[#This Row],[Nuclear]]-H$2</f>
        <v>1928.5667054803052</v>
      </c>
      <c r="AF130" s="1">
        <f>agent_costs_16_repr_days[[#This Row],[Ind]]-O$2</f>
        <v>-1086.0518310639891</v>
      </c>
    </row>
    <row r="131" spans="1:32" x14ac:dyDescent="0.25">
      <c r="A131">
        <v>39</v>
      </c>
      <c r="B131" s="1" t="s">
        <v>23</v>
      </c>
      <c r="C131">
        <v>2922</v>
      </c>
      <c r="D131">
        <v>5282.5731622543053</v>
      </c>
      <c r="E131">
        <v>11106.794224676885</v>
      </c>
      <c r="F131">
        <v>55881.549232048848</v>
      </c>
      <c r="G131">
        <v>4290367.9387794472</v>
      </c>
      <c r="H131">
        <v>82567.593156221948</v>
      </c>
      <c r="I131">
        <v>592962.6854728827</v>
      </c>
      <c r="J131">
        <v>54834.700345914316</v>
      </c>
      <c r="K131">
        <v>1.2226782421628329E-7</v>
      </c>
      <c r="L131">
        <v>3612.0000000310665</v>
      </c>
      <c r="M131">
        <v>41930.924786666685</v>
      </c>
      <c r="N131">
        <v>70199.340261106423</v>
      </c>
      <c r="O131">
        <v>443095.32423211716</v>
      </c>
      <c r="P131">
        <v>8574.1332934165857</v>
      </c>
      <c r="Q131" s="1" t="s">
        <v>51</v>
      </c>
      <c r="R131" s="1">
        <f>agent_costs_16_repr_days[[#This Row],[SMR]]+agent_costs_16_repr_days[[#This Row],[SMRCCS]]</f>
        <v>3612.0000001533344</v>
      </c>
      <c r="S131" s="1">
        <f>agent_costs_16_repr_days[[#This Row],[Alkaline_base]]+agent_costs_16_repr_days[[#This Row],[Alkaline_peak]]</f>
        <v>112130.26504777311</v>
      </c>
      <c r="T131" s="1">
        <f>agent_costs_16_repr_days[[#This Row],[SMR+CCS]]+agent_costs_16_repr_days[[#This Row],[PtH]]+agent_costs_16_repr_days[[#This Row],[Import]]</f>
        <v>124316.39834134303</v>
      </c>
      <c r="U131" s="1">
        <f>agent_costs_16_repr_days[[#This Row],[OCGT]]+agent_costs_16_repr_days[[#This Row],[SPP_coal]]+agent_costs_16_repr_days[[#This Row],[CCGT_new]]</f>
        <v>115998.82274021748</v>
      </c>
      <c r="V131" s="1">
        <f>agent_costs_16_repr_days[[#This Row],[WindOnshore]]+agent_costs_16_repr_days[[#This Row],[WindOffshore]]+agent_costs_16_repr_days[[#This Row],[Solar]]</f>
        <v>4894437.4184770063</v>
      </c>
      <c r="W131" s="1">
        <f>agent_costs_16_repr_days[[#This Row],[RES]]+agent_costs_16_repr_days[[#This Row],[FF]]+agent_costs_16_repr_days[[#This Row],[Nuclear]]</f>
        <v>5093003.8343734462</v>
      </c>
      <c r="X131" s="1">
        <f>agent_costs_16_repr_days[[#This Row],[PS]]-W$2</f>
        <v>20445.270114783198</v>
      </c>
      <c r="Y131" s="1">
        <f>agent_costs_16_repr_days[[#This Row],[Import]]-P$2</f>
        <v>-760.30619073272464</v>
      </c>
      <c r="Z131" s="1">
        <f>agent_costs_16_repr_days[[#This Row],[SMR+CCS]]-R$2</f>
        <v>-3611.9999998798121</v>
      </c>
      <c r="AA131" s="1">
        <f>agent_costs_16_repr_days[[#This Row],[PtH]]-S$2</f>
        <v>32223.79341639312</v>
      </c>
      <c r="AB131" s="1">
        <f>agent_costs_16_repr_days[[#This Row],[H2_sector]]-T$2</f>
        <v>27851.487225780584</v>
      </c>
      <c r="AC131" s="1">
        <f>agent_costs_16_repr_days[[#This Row],[FF]]-U$2</f>
        <v>-938.3566751020262</v>
      </c>
      <c r="AD131" s="1">
        <f>agent_costs_16_repr_days[[#This Row],[RES]]-V$2</f>
        <v>19467.524859506637</v>
      </c>
      <c r="AE131" s="1">
        <f>agent_costs_16_repr_days[[#This Row],[Nuclear]]-H$2</f>
        <v>1916.1019303781068</v>
      </c>
      <c r="AF131" s="1">
        <f>agent_costs_16_repr_days[[#This Row],[Ind]]-O$2</f>
        <v>-1117.096721220878</v>
      </c>
    </row>
    <row r="132" spans="1:32" x14ac:dyDescent="0.25">
      <c r="A132">
        <v>40</v>
      </c>
      <c r="B132" s="1" t="s">
        <v>23</v>
      </c>
      <c r="C132">
        <v>2913</v>
      </c>
      <c r="D132">
        <v>6038.5150918435847</v>
      </c>
      <c r="E132">
        <v>11106.792554826765</v>
      </c>
      <c r="F132">
        <v>55883.092016602626</v>
      </c>
      <c r="G132">
        <v>4288726.564489508</v>
      </c>
      <c r="H132">
        <v>82580.277446097272</v>
      </c>
      <c r="I132">
        <v>594560.43598636764</v>
      </c>
      <c r="J132">
        <v>54673.683092541803</v>
      </c>
      <c r="K132">
        <v>1.3895802071965548E-7</v>
      </c>
      <c r="L132">
        <v>3612.0000000030254</v>
      </c>
      <c r="M132">
        <v>41997.50646399019</v>
      </c>
      <c r="N132">
        <v>71993.904078396328</v>
      </c>
      <c r="O132">
        <v>443125.45913222112</v>
      </c>
      <c r="P132">
        <v>8538.6271414358071</v>
      </c>
      <c r="Q132" s="1" t="s">
        <v>51</v>
      </c>
      <c r="R132" s="1">
        <f>agent_costs_16_repr_days[[#This Row],[SMR]]+agent_costs_16_repr_days[[#This Row],[SMRCCS]]</f>
        <v>3612.0000001419835</v>
      </c>
      <c r="S132" s="1">
        <f>agent_costs_16_repr_days[[#This Row],[Alkaline_base]]+agent_costs_16_repr_days[[#This Row],[Alkaline_peak]]</f>
        <v>113991.41054238653</v>
      </c>
      <c r="T132" s="1">
        <f>agent_costs_16_repr_days[[#This Row],[SMR+CCS]]+agent_costs_16_repr_days[[#This Row],[PtH]]+agent_costs_16_repr_days[[#This Row],[Import]]</f>
        <v>126142.03768396431</v>
      </c>
      <c r="U132" s="1">
        <f>agent_costs_16_repr_days[[#This Row],[OCGT]]+agent_costs_16_repr_days[[#This Row],[SPP_coal]]+agent_costs_16_repr_days[[#This Row],[CCGT_new]]</f>
        <v>116595.29020098801</v>
      </c>
      <c r="V132" s="1">
        <f>agent_costs_16_repr_days[[#This Row],[WindOnshore]]+agent_costs_16_repr_days[[#This Row],[WindOffshore]]+agent_costs_16_repr_days[[#This Row],[Solar]]</f>
        <v>4894393.7930307025</v>
      </c>
      <c r="W132" s="1">
        <f>agent_costs_16_repr_days[[#This Row],[RES]]+agent_costs_16_repr_days[[#This Row],[FF]]+agent_costs_16_repr_days[[#This Row],[Nuclear]]</f>
        <v>5093569.360677788</v>
      </c>
      <c r="X132" s="1">
        <f>agent_costs_16_repr_days[[#This Row],[PS]]-W$2</f>
        <v>21010.79641912505</v>
      </c>
      <c r="Y132" s="1">
        <f>agent_costs_16_repr_days[[#This Row],[Import]]-P$2</f>
        <v>-795.81234271350331</v>
      </c>
      <c r="Z132" s="1">
        <f>agent_costs_16_repr_days[[#This Row],[SMR+CCS]]-R$2</f>
        <v>-3611.999999891163</v>
      </c>
      <c r="AA132" s="1">
        <f>agent_costs_16_repr_days[[#This Row],[PtH]]-S$2</f>
        <v>34084.938911006539</v>
      </c>
      <c r="AB132" s="1">
        <f>agent_costs_16_repr_days[[#This Row],[H2_sector]]-T$2</f>
        <v>29677.126568401873</v>
      </c>
      <c r="AC132" s="1">
        <f>agent_costs_16_repr_days[[#This Row],[FF]]-U$2</f>
        <v>-341.88921433150244</v>
      </c>
      <c r="AD132" s="1">
        <f>agent_costs_16_repr_days[[#This Row],[RES]]-V$2</f>
        <v>19423.899413202889</v>
      </c>
      <c r="AE132" s="1">
        <f>agent_costs_16_repr_days[[#This Row],[Nuclear]]-H$2</f>
        <v>1928.7862202534307</v>
      </c>
      <c r="AF132" s="1">
        <f>agent_costs_16_repr_days[[#This Row],[Ind]]-O$2</f>
        <v>-1086.9618211169145</v>
      </c>
    </row>
    <row r="133" spans="1:32" x14ac:dyDescent="0.25">
      <c r="A133">
        <v>41</v>
      </c>
      <c r="B133" s="1" t="s">
        <v>23</v>
      </c>
      <c r="C133">
        <v>2917</v>
      </c>
      <c r="D133">
        <v>5830.0721513757053</v>
      </c>
      <c r="E133">
        <v>11106.792034522481</v>
      </c>
      <c r="F133">
        <v>55882.070968297623</v>
      </c>
      <c r="G133">
        <v>4287204.232589215</v>
      </c>
      <c r="H133">
        <v>82593.111629869833</v>
      </c>
      <c r="I133">
        <v>595928.3114270193</v>
      </c>
      <c r="J133">
        <v>55210.056276622614</v>
      </c>
      <c r="K133">
        <v>4.23762058600424E-9</v>
      </c>
      <c r="L133">
        <v>3612.0000000221489</v>
      </c>
      <c r="M133">
        <v>41919.866804049481</v>
      </c>
      <c r="N133">
        <v>73916.60759340864</v>
      </c>
      <c r="O133">
        <v>443272.01659340481</v>
      </c>
      <c r="P133">
        <v>8516.7534833571044</v>
      </c>
      <c r="Q133" s="1" t="s">
        <v>51</v>
      </c>
      <c r="R133" s="1">
        <f>agent_costs_16_repr_days[[#This Row],[SMR]]+agent_costs_16_repr_days[[#This Row],[SMRCCS]]</f>
        <v>3612.0000000263867</v>
      </c>
      <c r="S133" s="1">
        <f>agent_costs_16_repr_days[[#This Row],[Alkaline_base]]+agent_costs_16_repr_days[[#This Row],[Alkaline_peak]]</f>
        <v>115836.47439745812</v>
      </c>
      <c r="T133" s="1">
        <f>agent_costs_16_repr_days[[#This Row],[SMR+CCS]]+agent_costs_16_repr_days[[#This Row],[PtH]]+agent_costs_16_repr_days[[#This Row],[Import]]</f>
        <v>127965.22788084162</v>
      </c>
      <c r="U133" s="1">
        <f>agent_costs_16_repr_days[[#This Row],[OCGT]]+agent_costs_16_repr_days[[#This Row],[SPP_coal]]+agent_costs_16_repr_days[[#This Row],[CCGT_new]]</f>
        <v>116922.19939629594</v>
      </c>
      <c r="V133" s="1">
        <f>agent_costs_16_repr_days[[#This Row],[WindOnshore]]+agent_costs_16_repr_days[[#This Row],[WindOffshore]]+agent_costs_16_repr_days[[#This Row],[Solar]]</f>
        <v>4894239.3360507572</v>
      </c>
      <c r="W133" s="1">
        <f>agent_costs_16_repr_days[[#This Row],[RES]]+agent_costs_16_repr_days[[#This Row],[FF]]+agent_costs_16_repr_days[[#This Row],[Nuclear]]</f>
        <v>5093754.6470769234</v>
      </c>
      <c r="X133" s="1">
        <f>agent_costs_16_repr_days[[#This Row],[PS]]-W$2</f>
        <v>21196.082818260416</v>
      </c>
      <c r="Y133" s="1">
        <f>agent_costs_16_repr_days[[#This Row],[Import]]-P$2</f>
        <v>-817.68600079220596</v>
      </c>
      <c r="Z133" s="1">
        <f>agent_costs_16_repr_days[[#This Row],[SMR+CCS]]-R$2</f>
        <v>-3612.0000000067598</v>
      </c>
      <c r="AA133" s="1">
        <f>agent_costs_16_repr_days[[#This Row],[PtH]]-S$2</f>
        <v>35930.002766078134</v>
      </c>
      <c r="AB133" s="1">
        <f>agent_costs_16_repr_days[[#This Row],[H2_sector]]-T$2</f>
        <v>31500.316765279174</v>
      </c>
      <c r="AC133" s="1">
        <f>agent_costs_16_repr_days[[#This Row],[FF]]-U$2</f>
        <v>-14.980019023569184</v>
      </c>
      <c r="AD133" s="1">
        <f>agent_costs_16_repr_days[[#This Row],[RES]]-V$2</f>
        <v>19269.442433257587</v>
      </c>
      <c r="AE133" s="1">
        <f>agent_costs_16_repr_days[[#This Row],[Nuclear]]-H$2</f>
        <v>1941.6204040259909</v>
      </c>
      <c r="AF133" s="1">
        <f>agent_costs_16_repr_days[[#This Row],[Ind]]-O$2</f>
        <v>-940.40435993322171</v>
      </c>
    </row>
    <row r="134" spans="1:32" x14ac:dyDescent="0.25">
      <c r="A134">
        <v>42</v>
      </c>
      <c r="B134" s="1" t="s">
        <v>23</v>
      </c>
      <c r="C134">
        <v>2915</v>
      </c>
      <c r="D134">
        <v>5651.8283096867544</v>
      </c>
      <c r="E134">
        <v>11106.792047882996</v>
      </c>
      <c r="F134">
        <v>55874.36732332407</v>
      </c>
      <c r="G134">
        <v>4284775.6007688818</v>
      </c>
      <c r="H134">
        <v>82554.276489841446</v>
      </c>
      <c r="I134">
        <v>598411.8626365019</v>
      </c>
      <c r="J134">
        <v>55767.71802052221</v>
      </c>
      <c r="K134">
        <v>1.8989492798542965E-7</v>
      </c>
      <c r="L134">
        <v>3612.000000004261</v>
      </c>
      <c r="M134">
        <v>41586.618467750144</v>
      </c>
      <c r="N134">
        <v>76072.094691667851</v>
      </c>
      <c r="O134">
        <v>443363.12215382414</v>
      </c>
      <c r="P134">
        <v>8488.8701859360499</v>
      </c>
      <c r="Q134" s="1" t="s">
        <v>51</v>
      </c>
      <c r="R134" s="1">
        <f>agent_costs_16_repr_days[[#This Row],[SMR]]+agent_costs_16_repr_days[[#This Row],[SMRCCS]]</f>
        <v>3612.0000001941557</v>
      </c>
      <c r="S134" s="1">
        <f>agent_costs_16_repr_days[[#This Row],[Alkaline_base]]+agent_costs_16_repr_days[[#This Row],[Alkaline_peak]]</f>
        <v>117658.713159418</v>
      </c>
      <c r="T134" s="1">
        <f>agent_costs_16_repr_days[[#This Row],[SMR+CCS]]+agent_costs_16_repr_days[[#This Row],[PtH]]+agent_costs_16_repr_days[[#This Row],[Import]]</f>
        <v>129759.58334554819</v>
      </c>
      <c r="U134" s="1">
        <f>agent_costs_16_repr_days[[#This Row],[OCGT]]+agent_costs_16_repr_days[[#This Row],[SPP_coal]]+agent_costs_16_repr_days[[#This Row],[CCGT_new]]</f>
        <v>117293.91365353303</v>
      </c>
      <c r="V134" s="1">
        <f>agent_costs_16_repr_days[[#This Row],[WindOnshore]]+agent_costs_16_repr_days[[#This Row],[WindOffshore]]+agent_costs_16_repr_days[[#This Row],[Solar]]</f>
        <v>4894294.2554532671</v>
      </c>
      <c r="W134" s="1">
        <f>agent_costs_16_repr_days[[#This Row],[RES]]+agent_costs_16_repr_days[[#This Row],[FF]]+agent_costs_16_repr_days[[#This Row],[Nuclear]]</f>
        <v>5094142.4455966419</v>
      </c>
      <c r="X134" s="1">
        <f>agent_costs_16_repr_days[[#This Row],[PS]]-W$2</f>
        <v>21583.881337978877</v>
      </c>
      <c r="Y134" s="1">
        <f>agent_costs_16_repr_days[[#This Row],[Import]]-P$2</f>
        <v>-845.56929821326048</v>
      </c>
      <c r="Z134" s="1">
        <f>agent_costs_16_repr_days[[#This Row],[SMR+CCS]]-R$2</f>
        <v>-3611.9999998389908</v>
      </c>
      <c r="AA134" s="1">
        <f>agent_costs_16_repr_days[[#This Row],[PtH]]-S$2</f>
        <v>37752.241528038008</v>
      </c>
      <c r="AB134" s="1">
        <f>agent_costs_16_repr_days[[#This Row],[H2_sector]]-T$2</f>
        <v>33294.67222998575</v>
      </c>
      <c r="AC134" s="1">
        <f>agent_costs_16_repr_days[[#This Row],[FF]]-U$2</f>
        <v>356.7342382135248</v>
      </c>
      <c r="AD134" s="1">
        <f>agent_costs_16_repr_days[[#This Row],[RES]]-V$2</f>
        <v>19324.361835767515</v>
      </c>
      <c r="AE134" s="1">
        <f>agent_costs_16_repr_days[[#This Row],[Nuclear]]-H$2</f>
        <v>1902.7852639976045</v>
      </c>
      <c r="AF134" s="1">
        <f>agent_costs_16_repr_days[[#This Row],[Ind]]-O$2</f>
        <v>-849.29879951389739</v>
      </c>
    </row>
    <row r="135" spans="1:32" x14ac:dyDescent="0.25">
      <c r="A135">
        <v>43</v>
      </c>
      <c r="B135" s="1" t="s">
        <v>23</v>
      </c>
      <c r="C135">
        <v>2960</v>
      </c>
      <c r="D135">
        <v>5427.7140876975536</v>
      </c>
      <c r="E135">
        <v>11106.792066467615</v>
      </c>
      <c r="F135">
        <v>55872.387188799403</v>
      </c>
      <c r="G135">
        <v>4284180.2059901329</v>
      </c>
      <c r="H135">
        <v>82477.803007784925</v>
      </c>
      <c r="I135">
        <v>599871.59525930055</v>
      </c>
      <c r="J135">
        <v>55728.781323356263</v>
      </c>
      <c r="K135">
        <v>1.027050635387848E-7</v>
      </c>
      <c r="L135">
        <v>3612.0000000035448</v>
      </c>
      <c r="M135">
        <v>41587.520693159277</v>
      </c>
      <c r="N135">
        <v>77963.186898737986</v>
      </c>
      <c r="O135">
        <v>443368.96934861445</v>
      </c>
      <c r="P135">
        <v>8460.7350853493317</v>
      </c>
      <c r="Q135" s="1" t="s">
        <v>51</v>
      </c>
      <c r="R135" s="1">
        <f>agent_costs_16_repr_days[[#This Row],[SMR]]+agent_costs_16_repr_days[[#This Row],[SMRCCS]]</f>
        <v>3612.0000001062499</v>
      </c>
      <c r="S135" s="1">
        <f>agent_costs_16_repr_days[[#This Row],[Alkaline_base]]+agent_costs_16_repr_days[[#This Row],[Alkaline_peak]]</f>
        <v>119550.70759189726</v>
      </c>
      <c r="T135" s="1">
        <f>agent_costs_16_repr_days[[#This Row],[SMR+CCS]]+agent_costs_16_repr_days[[#This Row],[PtH]]+agent_costs_16_repr_days[[#This Row],[Import]]</f>
        <v>131623.44267735284</v>
      </c>
      <c r="U135" s="1">
        <f>agent_costs_16_repr_days[[#This Row],[OCGT]]+agent_costs_16_repr_days[[#This Row],[SPP_coal]]+agent_costs_16_repr_days[[#This Row],[CCGT_new]]</f>
        <v>117028.88259985321</v>
      </c>
      <c r="V135" s="1">
        <f>agent_costs_16_repr_days[[#This Row],[WindOnshore]]+agent_costs_16_repr_days[[#This Row],[WindOffshore]]+agent_costs_16_repr_days[[#This Row],[Solar]]</f>
        <v>4895158.5933159012</v>
      </c>
      <c r="W135" s="1">
        <f>agent_costs_16_repr_days[[#This Row],[RES]]+agent_costs_16_repr_days[[#This Row],[FF]]+agent_costs_16_repr_days[[#This Row],[Nuclear]]</f>
        <v>5094665.2789235394</v>
      </c>
      <c r="X135" s="1">
        <f>agent_costs_16_repr_days[[#This Row],[PS]]-W$2</f>
        <v>22106.714664876461</v>
      </c>
      <c r="Y135" s="1">
        <f>agent_costs_16_repr_days[[#This Row],[Import]]-P$2</f>
        <v>-873.70439879997866</v>
      </c>
      <c r="Z135" s="1">
        <f>agent_costs_16_repr_days[[#This Row],[SMR+CCS]]-R$2</f>
        <v>-3611.9999999268966</v>
      </c>
      <c r="AA135" s="1">
        <f>agent_costs_16_repr_days[[#This Row],[PtH]]-S$2</f>
        <v>39644.235960517268</v>
      </c>
      <c r="AB135" s="1">
        <f>agent_costs_16_repr_days[[#This Row],[H2_sector]]-T$2</f>
        <v>35158.531561790398</v>
      </c>
      <c r="AC135" s="1">
        <f>agent_costs_16_repr_days[[#This Row],[FF]]-U$2</f>
        <v>91.703184533704189</v>
      </c>
      <c r="AD135" s="1">
        <f>agent_costs_16_repr_days[[#This Row],[RES]]-V$2</f>
        <v>20188.699698401615</v>
      </c>
      <c r="AE135" s="1">
        <f>agent_costs_16_repr_days[[#This Row],[Nuclear]]-H$2</f>
        <v>1826.3117819410836</v>
      </c>
      <c r="AF135" s="1">
        <f>agent_costs_16_repr_days[[#This Row],[Ind]]-O$2</f>
        <v>-843.45160472358111</v>
      </c>
    </row>
    <row r="136" spans="1:32" x14ac:dyDescent="0.25">
      <c r="A136">
        <v>44</v>
      </c>
      <c r="B136" s="1" t="s">
        <v>23</v>
      </c>
      <c r="C136">
        <v>2981</v>
      </c>
      <c r="D136">
        <v>5621.4496326020899</v>
      </c>
      <c r="E136">
        <v>11106.792564178033</v>
      </c>
      <c r="F136">
        <v>55876.746662718964</v>
      </c>
      <c r="G136">
        <v>4282390.5977815874</v>
      </c>
      <c r="H136">
        <v>82437.074176114576</v>
      </c>
      <c r="I136">
        <v>602027.80885506049</v>
      </c>
      <c r="J136">
        <v>55597.545155111926</v>
      </c>
      <c r="K136">
        <v>4.8491073206484151E-7</v>
      </c>
      <c r="L136">
        <v>3612.0000000017658</v>
      </c>
      <c r="M136">
        <v>41506.92206982278</v>
      </c>
      <c r="N136">
        <v>79953.001966723343</v>
      </c>
      <c r="O136">
        <v>443456.94002487074</v>
      </c>
      <c r="P136">
        <v>8431.2266266666411</v>
      </c>
      <c r="Q136" s="1" t="s">
        <v>51</v>
      </c>
      <c r="R136" s="1">
        <f>agent_costs_16_repr_days[[#This Row],[SMR]]+agent_costs_16_repr_days[[#This Row],[SMRCCS]]</f>
        <v>3612.0000004866765</v>
      </c>
      <c r="S136" s="1">
        <f>agent_costs_16_repr_days[[#This Row],[Alkaline_base]]+agent_costs_16_repr_days[[#This Row],[Alkaline_peak]]</f>
        <v>121459.92403654612</v>
      </c>
      <c r="T136" s="1">
        <f>agent_costs_16_repr_days[[#This Row],[SMR+CCS]]+agent_costs_16_repr_days[[#This Row],[PtH]]+agent_costs_16_repr_days[[#This Row],[Import]]</f>
        <v>133503.15066369943</v>
      </c>
      <c r="U136" s="1">
        <f>agent_costs_16_repr_days[[#This Row],[OCGT]]+agent_costs_16_repr_days[[#This Row],[SPP_coal]]+agent_costs_16_repr_days[[#This Row],[CCGT_new]]</f>
        <v>117095.74145043298</v>
      </c>
      <c r="V136" s="1">
        <f>agent_costs_16_repr_days[[#This Row],[WindOnshore]]+agent_costs_16_repr_days[[#This Row],[WindOffshore]]+agent_costs_16_repr_days[[#This Row],[Solar]]</f>
        <v>4895525.1992008258</v>
      </c>
      <c r="W136" s="1">
        <f>agent_costs_16_repr_days[[#This Row],[RES]]+agent_costs_16_repr_days[[#This Row],[FF]]+agent_costs_16_repr_days[[#This Row],[Nuclear]]</f>
        <v>5095058.0148273734</v>
      </c>
      <c r="X136" s="1">
        <f>agent_costs_16_repr_days[[#This Row],[PS]]-W$2</f>
        <v>22499.450568710454</v>
      </c>
      <c r="Y136" s="1">
        <f>agent_costs_16_repr_days[[#This Row],[Import]]-P$2</f>
        <v>-903.21285748266928</v>
      </c>
      <c r="Z136" s="1">
        <f>agent_costs_16_repr_days[[#This Row],[SMR+CCS]]-R$2</f>
        <v>-3611.99999954647</v>
      </c>
      <c r="AA136" s="1">
        <f>agent_costs_16_repr_days[[#This Row],[PtH]]-S$2</f>
        <v>41553.452405166128</v>
      </c>
      <c r="AB136" s="1">
        <f>agent_costs_16_repr_days[[#This Row],[H2_sector]]-T$2</f>
        <v>37038.239548136989</v>
      </c>
      <c r="AC136" s="1">
        <f>agent_costs_16_repr_days[[#This Row],[FF]]-U$2</f>
        <v>158.56203511347121</v>
      </c>
      <c r="AD136" s="1">
        <f>agent_costs_16_repr_days[[#This Row],[RES]]-V$2</f>
        <v>20555.305583326146</v>
      </c>
      <c r="AE136" s="1">
        <f>agent_costs_16_repr_days[[#This Row],[Nuclear]]-H$2</f>
        <v>1785.5829502707347</v>
      </c>
      <c r="AF136" s="1">
        <f>agent_costs_16_repr_days[[#This Row],[Ind]]-O$2</f>
        <v>-755.4809284672956</v>
      </c>
    </row>
    <row r="137" spans="1:32" x14ac:dyDescent="0.25">
      <c r="A137">
        <v>45</v>
      </c>
      <c r="B137" s="1" t="s">
        <v>23</v>
      </c>
      <c r="C137">
        <v>2962</v>
      </c>
      <c r="D137">
        <v>5610.7685704146934</v>
      </c>
      <c r="E137">
        <v>11106.792697376302</v>
      </c>
      <c r="F137">
        <v>55866.309960974068</v>
      </c>
      <c r="G137">
        <v>4281247.3402042594</v>
      </c>
      <c r="H137">
        <v>82414.410780228762</v>
      </c>
      <c r="I137">
        <v>603267.04275973688</v>
      </c>
      <c r="J137">
        <v>55730.994745495816</v>
      </c>
      <c r="K137">
        <v>5.105771884063753E-9</v>
      </c>
      <c r="L137">
        <v>3612.0000000735668</v>
      </c>
      <c r="M137">
        <v>41862.663083671578</v>
      </c>
      <c r="N137">
        <v>81651.187975114823</v>
      </c>
      <c r="O137">
        <v>443480.76596510992</v>
      </c>
      <c r="P137">
        <v>8408.5294056796665</v>
      </c>
      <c r="Q137" s="1" t="s">
        <v>51</v>
      </c>
      <c r="R137" s="1">
        <f>agent_costs_16_repr_days[[#This Row],[SMR]]+agent_costs_16_repr_days[[#This Row],[SMRCCS]]</f>
        <v>3612.0000000786727</v>
      </c>
      <c r="S137" s="1">
        <f>agent_costs_16_repr_days[[#This Row],[Alkaline_base]]+agent_costs_16_repr_days[[#This Row],[Alkaline_peak]]</f>
        <v>123513.8510587864</v>
      </c>
      <c r="T137" s="1">
        <f>agent_costs_16_repr_days[[#This Row],[SMR+CCS]]+agent_costs_16_repr_days[[#This Row],[PtH]]+agent_costs_16_repr_days[[#This Row],[Import]]</f>
        <v>135534.38046454472</v>
      </c>
      <c r="U137" s="1">
        <f>agent_costs_16_repr_days[[#This Row],[OCGT]]+agent_costs_16_repr_days[[#This Row],[SPP_coal]]+agent_costs_16_repr_days[[#This Row],[CCGT_new]]</f>
        <v>117208.07327688456</v>
      </c>
      <c r="V137" s="1">
        <f>agent_costs_16_repr_days[[#This Row],[WindOnshore]]+agent_costs_16_repr_days[[#This Row],[WindOffshore]]+agent_costs_16_repr_days[[#This Row],[Solar]]</f>
        <v>4895621.175661373</v>
      </c>
      <c r="W137" s="1">
        <f>agent_costs_16_repr_days[[#This Row],[RES]]+agent_costs_16_repr_days[[#This Row],[FF]]+agent_costs_16_repr_days[[#This Row],[Nuclear]]</f>
        <v>5095243.6597184865</v>
      </c>
      <c r="X137" s="1">
        <f>agent_costs_16_repr_days[[#This Row],[PS]]-W$2</f>
        <v>22685.095459823497</v>
      </c>
      <c r="Y137" s="1">
        <f>agent_costs_16_repr_days[[#This Row],[Import]]-P$2</f>
        <v>-925.91007846964385</v>
      </c>
      <c r="Z137" s="1">
        <f>agent_costs_16_repr_days[[#This Row],[SMR+CCS]]-R$2</f>
        <v>-3611.9999999544739</v>
      </c>
      <c r="AA137" s="1">
        <f>agent_costs_16_repr_days[[#This Row],[PtH]]-S$2</f>
        <v>43607.379427406413</v>
      </c>
      <c r="AB137" s="1">
        <f>agent_costs_16_repr_days[[#This Row],[H2_sector]]-T$2</f>
        <v>39069.469348982282</v>
      </c>
      <c r="AC137" s="1">
        <f>agent_costs_16_repr_days[[#This Row],[FF]]-U$2</f>
        <v>270.89386156505498</v>
      </c>
      <c r="AD137" s="1">
        <f>agent_costs_16_repr_days[[#This Row],[RES]]-V$2</f>
        <v>20651.282043873332</v>
      </c>
      <c r="AE137" s="1">
        <f>agent_costs_16_repr_days[[#This Row],[Nuclear]]-H$2</f>
        <v>1762.91955438492</v>
      </c>
      <c r="AF137" s="1">
        <f>agent_costs_16_repr_days[[#This Row],[Ind]]-O$2</f>
        <v>-731.6549882281106</v>
      </c>
    </row>
    <row r="138" spans="1:32" x14ac:dyDescent="0.25">
      <c r="A138">
        <v>46</v>
      </c>
      <c r="B138" s="1" t="s">
        <v>23</v>
      </c>
      <c r="C138">
        <v>2971</v>
      </c>
      <c r="D138">
        <v>5511.8951533330328</v>
      </c>
      <c r="E138">
        <v>11106.792044925574</v>
      </c>
      <c r="F138">
        <v>55871.57261954459</v>
      </c>
      <c r="G138">
        <v>4280987.1616738997</v>
      </c>
      <c r="H138">
        <v>82423.268617413691</v>
      </c>
      <c r="I138">
        <v>605285.19140089839</v>
      </c>
      <c r="J138">
        <v>55748.617335216957</v>
      </c>
      <c r="K138">
        <v>8.5346652704212444E-8</v>
      </c>
      <c r="L138">
        <v>3612.0000000048822</v>
      </c>
      <c r="M138">
        <v>42013.933605918923</v>
      </c>
      <c r="N138">
        <v>83519.365766161034</v>
      </c>
      <c r="O138">
        <v>443501.60035115707</v>
      </c>
      <c r="P138">
        <v>8376.0948388348625</v>
      </c>
      <c r="Q138" s="1" t="s">
        <v>51</v>
      </c>
      <c r="R138" s="1">
        <f>agent_costs_16_repr_days[[#This Row],[SMR]]+agent_costs_16_repr_days[[#This Row],[SMRCCS]]</f>
        <v>3612.0000000902287</v>
      </c>
      <c r="S138" s="1">
        <f>agent_costs_16_repr_days[[#This Row],[Alkaline_base]]+agent_costs_16_repr_days[[#This Row],[Alkaline_peak]]</f>
        <v>125533.29937207996</v>
      </c>
      <c r="T138" s="1">
        <f>agent_costs_16_repr_days[[#This Row],[SMR+CCS]]+agent_costs_16_repr_days[[#This Row],[PtH]]+agent_costs_16_repr_days[[#This Row],[Import]]</f>
        <v>137521.39421100504</v>
      </c>
      <c r="U138" s="1">
        <f>agent_costs_16_repr_days[[#This Row],[OCGT]]+agent_costs_16_repr_days[[#This Row],[SPP_coal]]+agent_costs_16_repr_days[[#This Row],[CCGT_new]]</f>
        <v>117132.08510809459</v>
      </c>
      <c r="V138" s="1">
        <f>agent_costs_16_repr_days[[#This Row],[WindOnshore]]+agent_costs_16_repr_days[[#This Row],[WindOffshore]]+agent_costs_16_repr_days[[#This Row],[Solar]]</f>
        <v>4897379.1451197239</v>
      </c>
      <c r="W138" s="1">
        <f>agent_costs_16_repr_days[[#This Row],[RES]]+agent_costs_16_repr_days[[#This Row],[FF]]+agent_costs_16_repr_days[[#This Row],[Nuclear]]</f>
        <v>5096934.4988452327</v>
      </c>
      <c r="X138" s="1">
        <f>agent_costs_16_repr_days[[#This Row],[PS]]-W$2</f>
        <v>24375.934586569667</v>
      </c>
      <c r="Y138" s="1">
        <f>agent_costs_16_repr_days[[#This Row],[Import]]-P$2</f>
        <v>-958.34464531444792</v>
      </c>
      <c r="Z138" s="1">
        <f>agent_costs_16_repr_days[[#This Row],[SMR+CCS]]-R$2</f>
        <v>-3611.9999999429178</v>
      </c>
      <c r="AA138" s="1">
        <f>agent_costs_16_repr_days[[#This Row],[PtH]]-S$2</f>
        <v>45626.82774069997</v>
      </c>
      <c r="AB138" s="1">
        <f>agent_costs_16_repr_days[[#This Row],[H2_sector]]-T$2</f>
        <v>41056.4830954426</v>
      </c>
      <c r="AC138" s="1">
        <f>agent_costs_16_repr_days[[#This Row],[FF]]-U$2</f>
        <v>194.90569277507893</v>
      </c>
      <c r="AD138" s="1">
        <f>agent_costs_16_repr_days[[#This Row],[RES]]-V$2</f>
        <v>22409.251502224244</v>
      </c>
      <c r="AE138" s="1">
        <f>agent_costs_16_repr_days[[#This Row],[Nuclear]]-H$2</f>
        <v>1771.777391569849</v>
      </c>
      <c r="AF138" s="1">
        <f>agent_costs_16_repr_days[[#This Row],[Ind]]-O$2</f>
        <v>-710.82060218096012</v>
      </c>
    </row>
    <row r="139" spans="1:32" x14ac:dyDescent="0.25">
      <c r="A139">
        <v>47</v>
      </c>
      <c r="B139" s="1" t="s">
        <v>23</v>
      </c>
      <c r="C139">
        <v>2920</v>
      </c>
      <c r="D139">
        <v>5419.8285148052719</v>
      </c>
      <c r="E139">
        <v>11106.792030090912</v>
      </c>
      <c r="F139">
        <v>55873.999573456065</v>
      </c>
      <c r="G139">
        <v>4281359.6346524293</v>
      </c>
      <c r="H139">
        <v>82434.767429735366</v>
      </c>
      <c r="I139">
        <v>606980.65646778035</v>
      </c>
      <c r="J139">
        <v>56240.27937350516</v>
      </c>
      <c r="K139">
        <v>3.3723089140449843E-7</v>
      </c>
      <c r="L139">
        <v>3612.0000000157779</v>
      </c>
      <c r="M139">
        <v>42304.561747342239</v>
      </c>
      <c r="N139">
        <v>85275.198512831499</v>
      </c>
      <c r="O139">
        <v>443527.15163934487</v>
      </c>
      <c r="P139">
        <v>8343.0463815314288</v>
      </c>
      <c r="Q139" s="1" t="s">
        <v>51</v>
      </c>
      <c r="R139" s="1">
        <f>agent_costs_16_repr_days[[#This Row],[SMR]]+agent_costs_16_repr_days[[#This Row],[SMRCCS]]</f>
        <v>3612.000000353009</v>
      </c>
      <c r="S139" s="1">
        <f>agent_costs_16_repr_days[[#This Row],[Alkaline_base]]+agent_costs_16_repr_days[[#This Row],[Alkaline_peak]]</f>
        <v>127579.76026017373</v>
      </c>
      <c r="T139" s="1">
        <f>agent_costs_16_repr_days[[#This Row],[SMR+CCS]]+agent_costs_16_repr_days[[#This Row],[PtH]]+agent_costs_16_repr_days[[#This Row],[Import]]</f>
        <v>139534.80664205816</v>
      </c>
      <c r="U139" s="1">
        <f>agent_costs_16_repr_days[[#This Row],[OCGT]]+agent_costs_16_repr_days[[#This Row],[SPP_coal]]+agent_costs_16_repr_days[[#This Row],[CCGT_new]]</f>
        <v>117534.10746176649</v>
      </c>
      <c r="V139" s="1">
        <f>agent_costs_16_repr_days[[#This Row],[WindOnshore]]+agent_costs_16_repr_days[[#This Row],[WindOffshore]]+agent_costs_16_repr_days[[#This Row],[Solar]]</f>
        <v>4899447.0831503002</v>
      </c>
      <c r="W139" s="1">
        <f>agent_costs_16_repr_days[[#This Row],[RES]]+agent_costs_16_repr_days[[#This Row],[FF]]+agent_costs_16_repr_days[[#This Row],[Nuclear]]</f>
        <v>5099415.958041802</v>
      </c>
      <c r="X139" s="1">
        <f>agent_costs_16_repr_days[[#This Row],[PS]]-W$2</f>
        <v>26857.393783139065</v>
      </c>
      <c r="Y139" s="1">
        <f>agent_costs_16_repr_days[[#This Row],[Import]]-P$2</f>
        <v>-991.3931026178816</v>
      </c>
      <c r="Z139" s="1">
        <f>agent_costs_16_repr_days[[#This Row],[SMR+CCS]]-R$2</f>
        <v>-3611.9999996801375</v>
      </c>
      <c r="AA139" s="1">
        <f>agent_costs_16_repr_days[[#This Row],[PtH]]-S$2</f>
        <v>47673.288628793744</v>
      </c>
      <c r="AB139" s="1">
        <f>agent_costs_16_repr_days[[#This Row],[H2_sector]]-T$2</f>
        <v>43069.895526495719</v>
      </c>
      <c r="AC139" s="1">
        <f>agent_costs_16_repr_days[[#This Row],[FF]]-U$2</f>
        <v>596.92804644697753</v>
      </c>
      <c r="AD139" s="1">
        <f>agent_costs_16_repr_days[[#This Row],[RES]]-V$2</f>
        <v>24477.189532800578</v>
      </c>
      <c r="AE139" s="1">
        <f>agent_costs_16_repr_days[[#This Row],[Nuclear]]-H$2</f>
        <v>1783.2762038915243</v>
      </c>
      <c r="AF139" s="1">
        <f>agent_costs_16_repr_days[[#This Row],[Ind]]-O$2</f>
        <v>-685.26931399316527</v>
      </c>
    </row>
    <row r="140" spans="1:32" x14ac:dyDescent="0.25">
      <c r="A140">
        <v>48</v>
      </c>
      <c r="B140" s="1" t="s">
        <v>23</v>
      </c>
      <c r="C140">
        <v>2893</v>
      </c>
      <c r="D140">
        <v>5305.8930405138954</v>
      </c>
      <c r="E140">
        <v>11106.79204453865</v>
      </c>
      <c r="F140">
        <v>55866.69443925676</v>
      </c>
      <c r="G140">
        <v>4279890.6189509062</v>
      </c>
      <c r="H140">
        <v>82436.250290435608</v>
      </c>
      <c r="I140">
        <v>609140.49370478222</v>
      </c>
      <c r="J140">
        <v>55976.492116918984</v>
      </c>
      <c r="K140">
        <v>2.6658439408308923E-9</v>
      </c>
      <c r="L140">
        <v>3612.0000001827352</v>
      </c>
      <c r="M140">
        <v>42544.273596982872</v>
      </c>
      <c r="N140">
        <v>87070.238030529566</v>
      </c>
      <c r="O140">
        <v>443533.43295505695</v>
      </c>
      <c r="P140">
        <v>8313.6790849623121</v>
      </c>
      <c r="Q140" s="1" t="s">
        <v>51</v>
      </c>
      <c r="R140" s="1">
        <f>agent_costs_16_repr_days[[#This Row],[SMR]]+agent_costs_16_repr_days[[#This Row],[SMRCCS]]</f>
        <v>3612.0000001854009</v>
      </c>
      <c r="S140" s="1">
        <f>agent_costs_16_repr_days[[#This Row],[Alkaline_base]]+agent_costs_16_repr_days[[#This Row],[Alkaline_peak]]</f>
        <v>129614.51162751243</v>
      </c>
      <c r="T140" s="1">
        <f>agent_costs_16_repr_days[[#This Row],[SMR+CCS]]+agent_costs_16_repr_days[[#This Row],[PtH]]+agent_costs_16_repr_days[[#This Row],[Import]]</f>
        <v>141540.19071266014</v>
      </c>
      <c r="U140" s="1">
        <f>agent_costs_16_repr_days[[#This Row],[OCGT]]+agent_costs_16_repr_days[[#This Row],[SPP_coal]]+agent_costs_16_repr_days[[#This Row],[CCGT_new]]</f>
        <v>117149.07959668964</v>
      </c>
      <c r="V140" s="1">
        <f>agent_costs_16_repr_days[[#This Row],[WindOnshore]]+agent_costs_16_repr_days[[#This Row],[WindOffshore]]+agent_costs_16_repr_days[[#This Row],[Solar]]</f>
        <v>4900137.9047002271</v>
      </c>
      <c r="W140" s="1">
        <f>agent_costs_16_repr_days[[#This Row],[RES]]+agent_costs_16_repr_days[[#This Row],[FF]]+agent_costs_16_repr_days[[#This Row],[Nuclear]]</f>
        <v>5099723.2345873527</v>
      </c>
      <c r="X140" s="1">
        <f>agent_costs_16_repr_days[[#This Row],[PS]]-W$2</f>
        <v>27164.670328689739</v>
      </c>
      <c r="Y140" s="1">
        <f>agent_costs_16_repr_days[[#This Row],[Import]]-P$2</f>
        <v>-1020.7603991869983</v>
      </c>
      <c r="Z140" s="1">
        <f>agent_costs_16_repr_days[[#This Row],[SMR+CCS]]-R$2</f>
        <v>-3611.9999998477456</v>
      </c>
      <c r="AA140" s="1">
        <f>agent_costs_16_repr_days[[#This Row],[PtH]]-S$2</f>
        <v>49708.039996132444</v>
      </c>
      <c r="AB140" s="1">
        <f>agent_costs_16_repr_days[[#This Row],[H2_sector]]-T$2</f>
        <v>45075.279597097702</v>
      </c>
      <c r="AC140" s="1">
        <f>agent_costs_16_repr_days[[#This Row],[FF]]-U$2</f>
        <v>211.90018137013249</v>
      </c>
      <c r="AD140" s="1">
        <f>agent_costs_16_repr_days[[#This Row],[RES]]-V$2</f>
        <v>25168.011082727462</v>
      </c>
      <c r="AE140" s="1">
        <f>agent_costs_16_repr_days[[#This Row],[Nuclear]]-H$2</f>
        <v>1784.7590645917662</v>
      </c>
      <c r="AF140" s="1">
        <f>agent_costs_16_repr_days[[#This Row],[Ind]]-O$2</f>
        <v>-678.98799828108167</v>
      </c>
    </row>
    <row r="141" spans="1:32" x14ac:dyDescent="0.25">
      <c r="A141">
        <v>49</v>
      </c>
      <c r="B141" s="1" t="s">
        <v>23</v>
      </c>
      <c r="C141">
        <v>2862</v>
      </c>
      <c r="D141">
        <v>5549.6171823334153</v>
      </c>
      <c r="E141">
        <v>11106.792238063168</v>
      </c>
      <c r="F141">
        <v>55866.809107521352</v>
      </c>
      <c r="G141">
        <v>4278224.7992682923</v>
      </c>
      <c r="H141">
        <v>82448.831176743828</v>
      </c>
      <c r="I141">
        <v>611269.49579106132</v>
      </c>
      <c r="J141">
        <v>56167.778116923502</v>
      </c>
      <c r="K141">
        <v>6.1773672794337274E-7</v>
      </c>
      <c r="L141">
        <v>3612.0000000000855</v>
      </c>
      <c r="M141">
        <v>42526.782926453408</v>
      </c>
      <c r="N141">
        <v>89056.398624659909</v>
      </c>
      <c r="O141">
        <v>443620.99588872551</v>
      </c>
      <c r="P141">
        <v>8290.5508059593521</v>
      </c>
      <c r="Q141" s="1" t="s">
        <v>51</v>
      </c>
      <c r="R141" s="1">
        <f>agent_costs_16_repr_days[[#This Row],[SMR]]+agent_costs_16_repr_days[[#This Row],[SMRCCS]]</f>
        <v>3612.000000617822</v>
      </c>
      <c r="S141" s="1">
        <f>agent_costs_16_repr_days[[#This Row],[Alkaline_base]]+agent_costs_16_repr_days[[#This Row],[Alkaline_peak]]</f>
        <v>131583.18155111332</v>
      </c>
      <c r="T141" s="1">
        <f>agent_costs_16_repr_days[[#This Row],[SMR+CCS]]+agent_costs_16_repr_days[[#This Row],[PtH]]+agent_costs_16_repr_days[[#This Row],[Import]]</f>
        <v>143485.73235769049</v>
      </c>
      <c r="U141" s="1">
        <f>agent_costs_16_repr_days[[#This Row],[OCGT]]+agent_costs_16_repr_days[[#This Row],[SPP_coal]]+agent_costs_16_repr_days[[#This Row],[CCGT_new]]</f>
        <v>117584.20440677827</v>
      </c>
      <c r="V141" s="1">
        <f>agent_costs_16_repr_days[[#This Row],[WindOnshore]]+agent_costs_16_repr_days[[#This Row],[WindOffshore]]+agent_costs_16_repr_days[[#This Row],[Solar]]</f>
        <v>4900601.0872974172</v>
      </c>
      <c r="W141" s="1">
        <f>agent_costs_16_repr_days[[#This Row],[RES]]+agent_costs_16_repr_days[[#This Row],[FF]]+agent_costs_16_repr_days[[#This Row],[Nuclear]]</f>
        <v>5100634.1228809394</v>
      </c>
      <c r="X141" s="1">
        <f>agent_costs_16_repr_days[[#This Row],[PS]]-W$2</f>
        <v>28075.55862227641</v>
      </c>
      <c r="Y141" s="1">
        <f>agent_costs_16_repr_days[[#This Row],[Import]]-P$2</f>
        <v>-1043.8886781899582</v>
      </c>
      <c r="Z141" s="1">
        <f>agent_costs_16_repr_days[[#This Row],[SMR+CCS]]-R$2</f>
        <v>-3611.9999994153245</v>
      </c>
      <c r="AA141" s="1">
        <f>agent_costs_16_repr_days[[#This Row],[PtH]]-S$2</f>
        <v>51676.70991973333</v>
      </c>
      <c r="AB141" s="1">
        <f>agent_costs_16_repr_days[[#This Row],[H2_sector]]-T$2</f>
        <v>47020.821242128048</v>
      </c>
      <c r="AC141" s="1">
        <f>agent_costs_16_repr_days[[#This Row],[FF]]-U$2</f>
        <v>647.02499145876209</v>
      </c>
      <c r="AD141" s="1">
        <f>agent_costs_16_repr_days[[#This Row],[RES]]-V$2</f>
        <v>25631.193679917604</v>
      </c>
      <c r="AE141" s="1">
        <f>agent_costs_16_repr_days[[#This Row],[Nuclear]]-H$2</f>
        <v>1797.3399508999864</v>
      </c>
      <c r="AF141" s="1">
        <f>agent_costs_16_repr_days[[#This Row],[Ind]]-O$2</f>
        <v>-591.42506461252924</v>
      </c>
    </row>
    <row r="142" spans="1:32" x14ac:dyDescent="0.25">
      <c r="A142">
        <v>50</v>
      </c>
      <c r="B142" s="1" t="s">
        <v>23</v>
      </c>
      <c r="C142">
        <v>2895</v>
      </c>
      <c r="D142">
        <v>5534.596808238729</v>
      </c>
      <c r="E142">
        <v>11106.792488700903</v>
      </c>
      <c r="F142">
        <v>55860.730830341068</v>
      </c>
      <c r="G142">
        <v>4276898.2366060466</v>
      </c>
      <c r="H142">
        <v>82458.353254775764</v>
      </c>
      <c r="I142">
        <v>613299.06757135538</v>
      </c>
      <c r="J142">
        <v>56324.005950577091</v>
      </c>
      <c r="K142">
        <v>1.6734904870738179E-9</v>
      </c>
      <c r="L142">
        <v>3612.000000268572</v>
      </c>
      <c r="M142">
        <v>42625.6706678759</v>
      </c>
      <c r="N142">
        <v>91004.966374715557</v>
      </c>
      <c r="O142">
        <v>443661.67644635664</v>
      </c>
      <c r="P142">
        <v>8264.0012564751378</v>
      </c>
      <c r="Q142" s="1" t="s">
        <v>51</v>
      </c>
      <c r="R142" s="1">
        <f>agent_costs_16_repr_days[[#This Row],[SMR]]+agent_costs_16_repr_days[[#This Row],[SMRCCS]]</f>
        <v>3612.0000002702454</v>
      </c>
      <c r="S142" s="1">
        <f>agent_costs_16_repr_days[[#This Row],[Alkaline_base]]+agent_costs_16_repr_days[[#This Row],[Alkaline_peak]]</f>
        <v>133630.63704259146</v>
      </c>
      <c r="T142" s="1">
        <f>agent_costs_16_repr_days[[#This Row],[SMR+CCS]]+agent_costs_16_repr_days[[#This Row],[PtH]]+agent_costs_16_repr_days[[#This Row],[Import]]</f>
        <v>145506.63829933686</v>
      </c>
      <c r="U142" s="1">
        <f>agent_costs_16_repr_days[[#This Row],[OCGT]]+agent_costs_16_repr_days[[#This Row],[SPP_coal]]+agent_costs_16_repr_days[[#This Row],[CCGT_new]]</f>
        <v>117719.33358915689</v>
      </c>
      <c r="V142" s="1">
        <f>agent_costs_16_repr_days[[#This Row],[WindOnshore]]+agent_costs_16_repr_days[[#This Row],[WindOffshore]]+agent_costs_16_repr_days[[#This Row],[Solar]]</f>
        <v>4901304.0966661023</v>
      </c>
      <c r="W142" s="1">
        <f>agent_costs_16_repr_days[[#This Row],[RES]]+agent_costs_16_repr_days[[#This Row],[FF]]+agent_costs_16_repr_days[[#This Row],[Nuclear]]</f>
        <v>5101481.7835100349</v>
      </c>
      <c r="X142" s="1">
        <f>agent_costs_16_repr_days[[#This Row],[PS]]-W$2</f>
        <v>28923.21925137192</v>
      </c>
      <c r="Y142" s="1">
        <f>agent_costs_16_repr_days[[#This Row],[Import]]-P$2</f>
        <v>-1070.4382276741726</v>
      </c>
      <c r="Z142" s="1">
        <f>agent_costs_16_repr_days[[#This Row],[SMR+CCS]]-R$2</f>
        <v>-3611.9999997629011</v>
      </c>
      <c r="AA142" s="1">
        <f>agent_costs_16_repr_days[[#This Row],[PtH]]-S$2</f>
        <v>53724.165411211477</v>
      </c>
      <c r="AB142" s="1">
        <f>agent_costs_16_repr_days[[#This Row],[H2_sector]]-T$2</f>
        <v>49041.727183774419</v>
      </c>
      <c r="AC142" s="1">
        <f>agent_costs_16_repr_days[[#This Row],[FF]]-U$2</f>
        <v>782.15417383737804</v>
      </c>
      <c r="AD142" s="1">
        <f>agent_costs_16_repr_days[[#This Row],[RES]]-V$2</f>
        <v>26334.203048602678</v>
      </c>
      <c r="AE142" s="1">
        <f>agent_costs_16_repr_days[[#This Row],[Nuclear]]-H$2</f>
        <v>1806.8620289319224</v>
      </c>
      <c r="AF142" s="1">
        <f>agent_costs_16_repr_days[[#This Row],[Ind]]-O$2</f>
        <v>-550.74450698139844</v>
      </c>
    </row>
    <row r="143" spans="1:32" x14ac:dyDescent="0.25">
      <c r="A143">
        <v>51</v>
      </c>
      <c r="B143" s="1" t="s">
        <v>23</v>
      </c>
      <c r="C143">
        <v>2900</v>
      </c>
      <c r="D143">
        <v>5733.4149688905072</v>
      </c>
      <c r="E143">
        <v>11106.792044348707</v>
      </c>
      <c r="F143">
        <v>55857.889728812348</v>
      </c>
      <c r="G143">
        <v>4276112.3101592194</v>
      </c>
      <c r="H143">
        <v>82469.153156273343</v>
      </c>
      <c r="I143">
        <v>614967.90157370316</v>
      </c>
      <c r="J143">
        <v>56270.866376502709</v>
      </c>
      <c r="K143">
        <v>2.0662610464353126E-4</v>
      </c>
      <c r="L143">
        <v>3612.0000000170221</v>
      </c>
      <c r="M143">
        <v>42572.203688392692</v>
      </c>
      <c r="N143">
        <v>93058.597790505999</v>
      </c>
      <c r="O143">
        <v>443664.36357096792</v>
      </c>
      <c r="P143">
        <v>8245.0402956196958</v>
      </c>
      <c r="Q143" s="1" t="s">
        <v>51</v>
      </c>
      <c r="R143" s="1">
        <f>agent_costs_16_repr_days[[#This Row],[SMR]]+agent_costs_16_repr_days[[#This Row],[SMRCCS]]</f>
        <v>3612.0002066431266</v>
      </c>
      <c r="S143" s="1">
        <f>agent_costs_16_repr_days[[#This Row],[Alkaline_base]]+agent_costs_16_repr_days[[#This Row],[Alkaline_peak]]</f>
        <v>135630.80147889868</v>
      </c>
      <c r="T143" s="1">
        <f>agent_costs_16_repr_days[[#This Row],[SMR+CCS]]+agent_costs_16_repr_days[[#This Row],[PtH]]+agent_costs_16_repr_days[[#This Row],[Import]]</f>
        <v>147487.8419811615</v>
      </c>
      <c r="U143" s="1">
        <f>agent_costs_16_repr_days[[#This Row],[OCGT]]+agent_costs_16_repr_days[[#This Row],[SPP_coal]]+agent_costs_16_repr_days[[#This Row],[CCGT_new]]</f>
        <v>117862.17107420556</v>
      </c>
      <c r="V143" s="1">
        <f>agent_costs_16_repr_days[[#This Row],[WindOnshore]]+agent_costs_16_repr_days[[#This Row],[WindOffshore]]+agent_costs_16_repr_days[[#This Row],[Solar]]</f>
        <v>4902187.0037772711</v>
      </c>
      <c r="W143" s="1">
        <f>agent_costs_16_repr_days[[#This Row],[RES]]+agent_costs_16_repr_days[[#This Row],[FF]]+agent_costs_16_repr_days[[#This Row],[Nuclear]]</f>
        <v>5102518.3280077502</v>
      </c>
      <c r="X143" s="1">
        <f>agent_costs_16_repr_days[[#This Row],[PS]]-W$2</f>
        <v>29959.763749087229</v>
      </c>
      <c r="Y143" s="1">
        <f>agent_costs_16_repr_days[[#This Row],[Import]]-P$2</f>
        <v>-1089.3991885296145</v>
      </c>
      <c r="Z143" s="1">
        <f>agent_costs_16_repr_days[[#This Row],[SMR+CCS]]-R$2</f>
        <v>-3611.9997933900199</v>
      </c>
      <c r="AA143" s="1">
        <f>agent_costs_16_repr_days[[#This Row],[PtH]]-S$2</f>
        <v>55724.329847518689</v>
      </c>
      <c r="AB143" s="1">
        <f>agent_costs_16_repr_days[[#This Row],[H2_sector]]-T$2</f>
        <v>51022.930865599061</v>
      </c>
      <c r="AC143" s="1">
        <f>agent_costs_16_repr_days[[#This Row],[FF]]-U$2</f>
        <v>924.99165888605057</v>
      </c>
      <c r="AD143" s="1">
        <f>agent_costs_16_repr_days[[#This Row],[RES]]-V$2</f>
        <v>27217.110159771517</v>
      </c>
      <c r="AE143" s="1">
        <f>agent_costs_16_repr_days[[#This Row],[Nuclear]]-H$2</f>
        <v>1817.6619304295018</v>
      </c>
      <c r="AF143" s="1">
        <f>agent_costs_16_repr_days[[#This Row],[Ind]]-O$2</f>
        <v>-548.05738237011246</v>
      </c>
    </row>
    <row r="144" spans="1:32" x14ac:dyDescent="0.25">
      <c r="A144">
        <v>71</v>
      </c>
      <c r="B144" s="1" t="s">
        <v>23</v>
      </c>
      <c r="C144">
        <v>3160</v>
      </c>
      <c r="D144">
        <v>6793.5774976449939</v>
      </c>
      <c r="E144">
        <v>11106.792714240166</v>
      </c>
      <c r="F144">
        <v>56107.250979551085</v>
      </c>
      <c r="G144">
        <v>4291830.483146159</v>
      </c>
      <c r="H144">
        <v>80651.704788818242</v>
      </c>
      <c r="I144">
        <v>571513.73646044929</v>
      </c>
      <c r="J144">
        <v>53841.060707311546</v>
      </c>
      <c r="K144">
        <v>2.5594756702749366E-7</v>
      </c>
      <c r="L144">
        <v>7224.0000000455311</v>
      </c>
      <c r="M144">
        <v>32113.937039844426</v>
      </c>
      <c r="N144">
        <v>47759.316997722446</v>
      </c>
      <c r="O144">
        <v>444315.86811784079</v>
      </c>
      <c r="P144">
        <v>9192.0415592147729</v>
      </c>
      <c r="Q144" s="1" t="s">
        <v>51</v>
      </c>
      <c r="R144" s="1">
        <f>agent_costs_16_repr_days[[#This Row],[SMR]]+agent_costs_16_repr_days[[#This Row],[SMRCCS]]</f>
        <v>7224.0000003014784</v>
      </c>
      <c r="S144" s="1">
        <f>agent_costs_16_repr_days[[#This Row],[Alkaline_base]]+agent_costs_16_repr_days[[#This Row],[Alkaline_peak]]</f>
        <v>79873.254037566876</v>
      </c>
      <c r="T144" s="1">
        <f>agent_costs_16_repr_days[[#This Row],[SMR+CCS]]+agent_costs_16_repr_days[[#This Row],[PtH]]+agent_costs_16_repr_days[[#This Row],[Import]]</f>
        <v>96289.295597083124</v>
      </c>
      <c r="U144" s="1">
        <f>agent_costs_16_repr_days[[#This Row],[OCGT]]+agent_costs_16_repr_days[[#This Row],[SPP_coal]]+agent_costs_16_repr_days[[#This Row],[CCGT_new]]</f>
        <v>116741.88918450763</v>
      </c>
      <c r="V144" s="1">
        <f>agent_costs_16_repr_days[[#This Row],[WindOnshore]]+agent_costs_16_repr_days[[#This Row],[WindOffshore]]+agent_costs_16_repr_days[[#This Row],[Solar]]</f>
        <v>4874451.0123208482</v>
      </c>
      <c r="W144" s="1">
        <f>agent_costs_16_repr_days[[#This Row],[RES]]+agent_costs_16_repr_days[[#This Row],[FF]]+agent_costs_16_repr_days[[#This Row],[Nuclear]]</f>
        <v>5071844.6062941737</v>
      </c>
      <c r="X144" s="1">
        <f>agent_costs_16_repr_days[[#This Row],[PS]]-W$2</f>
        <v>-713.95796448923647</v>
      </c>
      <c r="Y144" s="1">
        <f>agent_costs_16_repr_days[[#This Row],[Import]]-P$2</f>
        <v>-142.39792493453751</v>
      </c>
      <c r="Z144" s="1">
        <f>agent_costs_16_repr_days[[#This Row],[SMR+CCS]]-R$2</f>
        <v>2.6833185984287411E-7</v>
      </c>
      <c r="AA144" s="1">
        <f>agent_costs_16_repr_days[[#This Row],[PtH]]-S$2</f>
        <v>-33.217593813111307</v>
      </c>
      <c r="AB144" s="1">
        <f>agent_costs_16_repr_days[[#This Row],[H2_sector]]-T$2</f>
        <v>-175.61551847931696</v>
      </c>
      <c r="AC144" s="1">
        <f>agent_costs_16_repr_days[[#This Row],[FF]]-U$2</f>
        <v>-195.29023081187916</v>
      </c>
      <c r="AD144" s="1">
        <f>agent_costs_16_repr_days[[#This Row],[RES]]-V$2</f>
        <v>-518.88129665143788</v>
      </c>
      <c r="AE144" s="1">
        <f>agent_costs_16_repr_days[[#This Row],[Nuclear]]-H$2</f>
        <v>0.21356297440070193</v>
      </c>
      <c r="AF144" s="1">
        <f>agent_costs_16_repr_days[[#This Row],[Ind]]-O$2</f>
        <v>103.44716450275155</v>
      </c>
    </row>
    <row r="145" spans="1:32" x14ac:dyDescent="0.25">
      <c r="A145">
        <v>72</v>
      </c>
      <c r="B145" s="1" t="s">
        <v>23</v>
      </c>
      <c r="C145">
        <v>3162</v>
      </c>
      <c r="D145">
        <v>6778.1783886855046</v>
      </c>
      <c r="E145">
        <v>11106.794408693275</v>
      </c>
      <c r="F145">
        <v>56109.115295610049</v>
      </c>
      <c r="G145">
        <v>4291604.1784203518</v>
      </c>
      <c r="H145">
        <v>80651.818330619164</v>
      </c>
      <c r="I145">
        <v>571617.6129781371</v>
      </c>
      <c r="J145">
        <v>53817.860991322923</v>
      </c>
      <c r="K145">
        <v>2.8082424800252822E-6</v>
      </c>
      <c r="L145">
        <v>7224.000000035282</v>
      </c>
      <c r="M145">
        <v>32116.098466032374</v>
      </c>
      <c r="N145">
        <v>47752.138342568338</v>
      </c>
      <c r="O145">
        <v>444324.43476246041</v>
      </c>
      <c r="P145">
        <v>9191.8662653248794</v>
      </c>
      <c r="Q145" s="1" t="s">
        <v>51</v>
      </c>
      <c r="R145" s="1">
        <f>agent_costs_16_repr_days[[#This Row],[SMR]]+agent_costs_16_repr_days[[#This Row],[SMRCCS]]</f>
        <v>7224.0000028435243</v>
      </c>
      <c r="S145" s="1">
        <f>agent_costs_16_repr_days[[#This Row],[Alkaline_base]]+agent_costs_16_repr_days[[#This Row],[Alkaline_peak]]</f>
        <v>79868.236808600719</v>
      </c>
      <c r="T145" s="1">
        <f>agent_costs_16_repr_days[[#This Row],[SMR+CCS]]+agent_costs_16_repr_days[[#This Row],[PtH]]+agent_costs_16_repr_days[[#This Row],[Import]]</f>
        <v>96284.103076769126</v>
      </c>
      <c r="U145" s="1">
        <f>agent_costs_16_repr_days[[#This Row],[OCGT]]+agent_costs_16_repr_days[[#This Row],[SPP_coal]]+agent_costs_16_repr_days[[#This Row],[CCGT_new]]</f>
        <v>116705.15467561848</v>
      </c>
      <c r="V145" s="1">
        <f>agent_costs_16_repr_days[[#This Row],[WindOnshore]]+agent_costs_16_repr_days[[#This Row],[WindOffshore]]+agent_costs_16_repr_days[[#This Row],[Solar]]</f>
        <v>4874328.5858071819</v>
      </c>
      <c r="W145" s="1">
        <f>agent_costs_16_repr_days[[#This Row],[RES]]+agent_costs_16_repr_days[[#This Row],[FF]]+agent_costs_16_repr_days[[#This Row],[Nuclear]]</f>
        <v>5071685.5588134201</v>
      </c>
      <c r="X145" s="1">
        <f>agent_costs_16_repr_days[[#This Row],[PS]]-W$2</f>
        <v>-873.00544524285942</v>
      </c>
      <c r="Y145" s="1">
        <f>agent_costs_16_repr_days[[#This Row],[Import]]-P$2</f>
        <v>-142.57321882443102</v>
      </c>
      <c r="Z145" s="1">
        <f>agent_costs_16_repr_days[[#This Row],[SMR+CCS]]-R$2</f>
        <v>2.8103777367505245E-6</v>
      </c>
      <c r="AA145" s="1">
        <f>agent_costs_16_repr_days[[#This Row],[PtH]]-S$2</f>
        <v>-38.234822779268143</v>
      </c>
      <c r="AB145" s="1">
        <f>agent_costs_16_repr_days[[#This Row],[H2_sector]]-T$2</f>
        <v>-180.80803879331506</v>
      </c>
      <c r="AC145" s="1">
        <f>agent_costs_16_repr_days[[#This Row],[FF]]-U$2</f>
        <v>-232.02473970102437</v>
      </c>
      <c r="AD145" s="1">
        <f>agent_costs_16_repr_days[[#This Row],[RES]]-V$2</f>
        <v>-641.30781031772494</v>
      </c>
      <c r="AE145" s="1">
        <f>agent_costs_16_repr_days[[#This Row],[Nuclear]]-H$2</f>
        <v>0.32710477532236837</v>
      </c>
      <c r="AF145" s="1">
        <f>agent_costs_16_repr_days[[#This Row],[Ind]]-O$2</f>
        <v>112.01380912237801</v>
      </c>
    </row>
    <row r="146" spans="1:32" x14ac:dyDescent="0.25">
      <c r="A146">
        <v>73</v>
      </c>
      <c r="B146" s="1" t="s">
        <v>23</v>
      </c>
      <c r="C146">
        <v>3030</v>
      </c>
      <c r="D146">
        <v>7221.1366362836079</v>
      </c>
      <c r="E146">
        <v>11106.792005459216</v>
      </c>
      <c r="F146">
        <v>56107.3822048457</v>
      </c>
      <c r="G146">
        <v>4292043.7239837609</v>
      </c>
      <c r="H146">
        <v>80659.530615366879</v>
      </c>
      <c r="I146">
        <v>571645.07697747031</v>
      </c>
      <c r="J146">
        <v>53588.391433040022</v>
      </c>
      <c r="K146">
        <v>8.3282755640045428E-8</v>
      </c>
      <c r="L146">
        <v>7224.0000000809105</v>
      </c>
      <c r="M146">
        <v>32334.751433258432</v>
      </c>
      <c r="N146">
        <v>47686.643524958366</v>
      </c>
      <c r="O146">
        <v>444232.43957932777</v>
      </c>
      <c r="P146">
        <v>9183.2826065471254</v>
      </c>
      <c r="Q146" s="1" t="s">
        <v>51</v>
      </c>
      <c r="R146" s="1">
        <f>agent_costs_16_repr_days[[#This Row],[SMR]]+agent_costs_16_repr_days[[#This Row],[SMRCCS]]</f>
        <v>7224.0000001641929</v>
      </c>
      <c r="S146" s="1">
        <f>agent_costs_16_repr_days[[#This Row],[Alkaline_base]]+agent_costs_16_repr_days[[#This Row],[Alkaline_peak]]</f>
        <v>80021.394958216799</v>
      </c>
      <c r="T146" s="1">
        <f>agent_costs_16_repr_days[[#This Row],[SMR+CCS]]+agent_costs_16_repr_days[[#This Row],[PtH]]+agent_costs_16_repr_days[[#This Row],[Import]]</f>
        <v>96428.677564928119</v>
      </c>
      <c r="U146" s="1">
        <f>agent_costs_16_repr_days[[#This Row],[OCGT]]+agent_costs_16_repr_days[[#This Row],[SPP_coal]]+agent_costs_16_repr_days[[#This Row],[CCGT_new]]</f>
        <v>116916.91027416934</v>
      </c>
      <c r="V146" s="1">
        <f>agent_costs_16_repr_days[[#This Row],[WindOnshore]]+agent_costs_16_repr_days[[#This Row],[WindOffshore]]+agent_costs_16_repr_days[[#This Row],[Solar]]</f>
        <v>4874795.5929666897</v>
      </c>
      <c r="W146" s="1">
        <f>agent_costs_16_repr_days[[#This Row],[RES]]+agent_costs_16_repr_days[[#This Row],[FF]]+agent_costs_16_repr_days[[#This Row],[Nuclear]]</f>
        <v>5072372.0338562261</v>
      </c>
      <c r="X146" s="1">
        <f>agent_costs_16_repr_days[[#This Row],[PS]]-W$2</f>
        <v>-186.53040243685246</v>
      </c>
      <c r="Y146" s="1">
        <f>agent_costs_16_repr_days[[#This Row],[Import]]-P$2</f>
        <v>-151.15687760218498</v>
      </c>
      <c r="Z146" s="1">
        <f>agent_costs_16_repr_days[[#This Row],[SMR+CCS]]-R$2</f>
        <v>1.3104636309435591E-7</v>
      </c>
      <c r="AA146" s="1">
        <f>agent_costs_16_repr_days[[#This Row],[PtH]]-S$2</f>
        <v>114.92332683681161</v>
      </c>
      <c r="AB146" s="1">
        <f>agent_costs_16_repr_days[[#This Row],[H2_sector]]-T$2</f>
        <v>-36.233550634322455</v>
      </c>
      <c r="AC146" s="1">
        <f>agent_costs_16_repr_days[[#This Row],[FF]]-U$2</f>
        <v>-20.2691411501728</v>
      </c>
      <c r="AD146" s="1">
        <f>agent_costs_16_repr_days[[#This Row],[RES]]-V$2</f>
        <v>-174.30065080989152</v>
      </c>
      <c r="AE146" s="1">
        <f>agent_costs_16_repr_days[[#This Row],[Nuclear]]-H$2</f>
        <v>8.0393895230372436</v>
      </c>
      <c r="AF146" s="1">
        <f>agent_costs_16_repr_days[[#This Row],[Ind]]-O$2</f>
        <v>20.018625989730936</v>
      </c>
    </row>
    <row r="147" spans="1:32" x14ac:dyDescent="0.25">
      <c r="A147">
        <v>74</v>
      </c>
      <c r="B147" s="1" t="s">
        <v>23</v>
      </c>
      <c r="C147">
        <v>3051</v>
      </c>
      <c r="D147">
        <v>7110.037430070287</v>
      </c>
      <c r="E147">
        <v>11106.792036450239</v>
      </c>
      <c r="F147">
        <v>56076.91034734725</v>
      </c>
      <c r="G147">
        <v>4292276.1911922982</v>
      </c>
      <c r="H147">
        <v>80570.224755939096</v>
      </c>
      <c r="I147">
        <v>572072.70739446802</v>
      </c>
      <c r="J147">
        <v>53696.473337065814</v>
      </c>
      <c r="K147">
        <v>3.5937026633078813E-6</v>
      </c>
      <c r="L147">
        <v>7224.0000002259767</v>
      </c>
      <c r="M147">
        <v>33058.014116697326</v>
      </c>
      <c r="N147">
        <v>47215.192696339072</v>
      </c>
      <c r="O147">
        <v>443976.03979560203</v>
      </c>
      <c r="P147">
        <v>9146.2263177388759</v>
      </c>
      <c r="Q147" s="1" t="s">
        <v>51</v>
      </c>
      <c r="R147" s="1">
        <f>agent_costs_16_repr_days[[#This Row],[SMR]]+agent_costs_16_repr_days[[#This Row],[SMRCCS]]</f>
        <v>7224.0000038196795</v>
      </c>
      <c r="S147" s="1">
        <f>agent_costs_16_repr_days[[#This Row],[Alkaline_base]]+agent_costs_16_repr_days[[#This Row],[Alkaline_peak]]</f>
        <v>80273.206813036406</v>
      </c>
      <c r="T147" s="1">
        <f>agent_costs_16_repr_days[[#This Row],[SMR+CCS]]+agent_costs_16_repr_days[[#This Row],[PtH]]+agent_costs_16_repr_days[[#This Row],[Import]]</f>
        <v>96643.433134594961</v>
      </c>
      <c r="U147" s="1">
        <f>agent_costs_16_repr_days[[#This Row],[OCGT]]+agent_costs_16_repr_days[[#This Row],[SPP_coal]]+agent_costs_16_repr_days[[#This Row],[CCGT_new]]</f>
        <v>116883.42111448335</v>
      </c>
      <c r="V147" s="1">
        <f>agent_costs_16_repr_days[[#This Row],[WindOnshore]]+agent_costs_16_repr_days[[#This Row],[WindOffshore]]+agent_costs_16_repr_days[[#This Row],[Solar]]</f>
        <v>4875455.6906232163</v>
      </c>
      <c r="W147" s="1">
        <f>agent_costs_16_repr_days[[#This Row],[RES]]+agent_costs_16_repr_days[[#This Row],[FF]]+agent_costs_16_repr_days[[#This Row],[Nuclear]]</f>
        <v>5072909.3364936383</v>
      </c>
      <c r="X147" s="1">
        <f>agent_costs_16_repr_days[[#This Row],[PS]]-W$2</f>
        <v>350.77223497536033</v>
      </c>
      <c r="Y147" s="1">
        <f>agent_costs_16_repr_days[[#This Row],[Import]]-P$2</f>
        <v>-188.2131664104345</v>
      </c>
      <c r="Z147" s="1">
        <f>agent_costs_16_repr_days[[#This Row],[SMR+CCS]]-R$2</f>
        <v>3.7865329431951977E-6</v>
      </c>
      <c r="AA147" s="1">
        <f>agent_costs_16_repr_days[[#This Row],[PtH]]-S$2</f>
        <v>366.73518165641872</v>
      </c>
      <c r="AB147" s="1">
        <f>agent_costs_16_repr_days[[#This Row],[H2_sector]]-T$2</f>
        <v>178.52201903251989</v>
      </c>
      <c r="AC147" s="1">
        <f>agent_costs_16_repr_days[[#This Row],[FF]]-U$2</f>
        <v>-53.758300836154376</v>
      </c>
      <c r="AD147" s="1">
        <f>agent_costs_16_repr_days[[#This Row],[RES]]-V$2</f>
        <v>485.79700571671128</v>
      </c>
      <c r="AE147" s="1">
        <f>agent_costs_16_repr_days[[#This Row],[Nuclear]]-H$2</f>
        <v>-81.266469904745463</v>
      </c>
      <c r="AF147" s="1">
        <f>agent_costs_16_repr_days[[#This Row],[Ind]]-O$2</f>
        <v>-236.38115773600293</v>
      </c>
    </row>
    <row r="148" spans="1:32" x14ac:dyDescent="0.25">
      <c r="A148">
        <v>75</v>
      </c>
      <c r="B148" s="1" t="s">
        <v>23</v>
      </c>
      <c r="C148">
        <v>3068</v>
      </c>
      <c r="D148">
        <v>7099.9424122596547</v>
      </c>
      <c r="E148">
        <v>11106.794151704364</v>
      </c>
      <c r="F148">
        <v>56067.895537072312</v>
      </c>
      <c r="G148">
        <v>4292610.8525266107</v>
      </c>
      <c r="H148">
        <v>80572.137119926512</v>
      </c>
      <c r="I148">
        <v>572298.03901250218</v>
      </c>
      <c r="J148">
        <v>53660.25292136686</v>
      </c>
      <c r="K148">
        <v>1.3289909298408044E-6</v>
      </c>
      <c r="L148">
        <v>7224.0000002108782</v>
      </c>
      <c r="M148">
        <v>33575.086710196672</v>
      </c>
      <c r="N148">
        <v>47043.86321733876</v>
      </c>
      <c r="O148">
        <v>443840.10515288543</v>
      </c>
      <c r="P148">
        <v>9117.2379722764126</v>
      </c>
      <c r="Q148" s="1" t="s">
        <v>51</v>
      </c>
      <c r="R148" s="1">
        <f>agent_costs_16_repr_days[[#This Row],[SMR]]+agent_costs_16_repr_days[[#This Row],[SMRCCS]]</f>
        <v>7224.0000015398691</v>
      </c>
      <c r="S148" s="1">
        <f>agent_costs_16_repr_days[[#This Row],[Alkaline_base]]+agent_costs_16_repr_days[[#This Row],[Alkaline_peak]]</f>
        <v>80618.949927535432</v>
      </c>
      <c r="T148" s="1">
        <f>agent_costs_16_repr_days[[#This Row],[SMR+CCS]]+agent_costs_16_repr_days[[#This Row],[PtH]]+agent_costs_16_repr_days[[#This Row],[Import]]</f>
        <v>96960.187901351717</v>
      </c>
      <c r="U148" s="1">
        <f>agent_costs_16_repr_days[[#This Row],[OCGT]]+agent_costs_16_repr_days[[#This Row],[SPP_coal]]+agent_costs_16_repr_days[[#This Row],[CCGT_new]]</f>
        <v>116828.09087069883</v>
      </c>
      <c r="V148" s="1">
        <f>agent_costs_16_repr_days[[#This Row],[WindOnshore]]+agent_costs_16_repr_days[[#This Row],[WindOffshore]]+agent_costs_16_repr_days[[#This Row],[Solar]]</f>
        <v>4876015.6856908174</v>
      </c>
      <c r="W148" s="1">
        <f>agent_costs_16_repr_days[[#This Row],[RES]]+agent_costs_16_repr_days[[#This Row],[FF]]+agent_costs_16_repr_days[[#This Row],[Nuclear]]</f>
        <v>5073415.9136814428</v>
      </c>
      <c r="X148" s="1">
        <f>agent_costs_16_repr_days[[#This Row],[PS]]-W$2</f>
        <v>857.34942277986556</v>
      </c>
      <c r="Y148" s="1">
        <f>agent_costs_16_repr_days[[#This Row],[Import]]-P$2</f>
        <v>-217.20151187289775</v>
      </c>
      <c r="Z148" s="1">
        <f>agent_costs_16_repr_days[[#This Row],[SMR+CCS]]-R$2</f>
        <v>1.5067225831444375E-6</v>
      </c>
      <c r="AA148" s="1">
        <f>agent_costs_16_repr_days[[#This Row],[PtH]]-S$2</f>
        <v>712.4782961554447</v>
      </c>
      <c r="AB148" s="1">
        <f>agent_costs_16_repr_days[[#This Row],[H2_sector]]-T$2</f>
        <v>495.27678578927589</v>
      </c>
      <c r="AC148" s="1">
        <f>agent_costs_16_repr_days[[#This Row],[FF]]-U$2</f>
        <v>-109.0885446206812</v>
      </c>
      <c r="AD148" s="1">
        <f>agent_costs_16_repr_days[[#This Row],[RES]]-V$2</f>
        <v>1045.7920733178034</v>
      </c>
      <c r="AE148" s="1">
        <f>agent_costs_16_repr_days[[#This Row],[Nuclear]]-H$2</f>
        <v>-79.354105917329434</v>
      </c>
      <c r="AF148" s="1">
        <f>agent_costs_16_repr_days[[#This Row],[Ind]]-O$2</f>
        <v>-372.31580045260489</v>
      </c>
    </row>
    <row r="149" spans="1:32" x14ac:dyDescent="0.25">
      <c r="A149">
        <v>76</v>
      </c>
      <c r="B149" s="1" t="s">
        <v>23</v>
      </c>
      <c r="C149">
        <v>3091</v>
      </c>
      <c r="D149">
        <v>7088.8948618650375</v>
      </c>
      <c r="E149">
        <v>11106.792067639455</v>
      </c>
      <c r="F149">
        <v>56049.633339644337</v>
      </c>
      <c r="G149">
        <v>4292943.3211758966</v>
      </c>
      <c r="H149">
        <v>80486.108566051</v>
      </c>
      <c r="I149">
        <v>573031.24419612298</v>
      </c>
      <c r="J149">
        <v>53712.457115847901</v>
      </c>
      <c r="K149">
        <v>5.3577702176148039E-7</v>
      </c>
      <c r="L149">
        <v>7224.0000002847801</v>
      </c>
      <c r="M149">
        <v>34396.428653089723</v>
      </c>
      <c r="N149">
        <v>46545.879466119281</v>
      </c>
      <c r="O149">
        <v>443641.82461973035</v>
      </c>
      <c r="P149">
        <v>9080.7225948698724</v>
      </c>
      <c r="Q149" s="1" t="s">
        <v>51</v>
      </c>
      <c r="R149" s="1">
        <f>agent_costs_16_repr_days[[#This Row],[SMR]]+agent_costs_16_repr_days[[#This Row],[SMRCCS]]</f>
        <v>7224.000000820557</v>
      </c>
      <c r="S149" s="1">
        <f>agent_costs_16_repr_days[[#This Row],[Alkaline_base]]+agent_costs_16_repr_days[[#This Row],[Alkaline_peak]]</f>
        <v>80942.308119209003</v>
      </c>
      <c r="T149" s="1">
        <f>agent_costs_16_repr_days[[#This Row],[SMR+CCS]]+agent_costs_16_repr_days[[#This Row],[PtH]]+agent_costs_16_repr_days[[#This Row],[Import]]</f>
        <v>97247.030714899432</v>
      </c>
      <c r="U149" s="1">
        <f>agent_costs_16_repr_days[[#This Row],[OCGT]]+agent_costs_16_repr_days[[#This Row],[SPP_coal]]+agent_costs_16_repr_days[[#This Row],[CCGT_new]]</f>
        <v>116850.98531735726</v>
      </c>
      <c r="V149" s="1">
        <f>agent_costs_16_repr_days[[#This Row],[WindOnshore]]+agent_costs_16_repr_days[[#This Row],[WindOffshore]]+agent_costs_16_repr_days[[#This Row],[Solar]]</f>
        <v>4877081.3574396595</v>
      </c>
      <c r="W149" s="1">
        <f>agent_costs_16_repr_days[[#This Row],[RES]]+agent_costs_16_repr_days[[#This Row],[FF]]+agent_costs_16_repr_days[[#This Row],[Nuclear]]</f>
        <v>5074418.4513230678</v>
      </c>
      <c r="X149" s="1">
        <f>agent_costs_16_repr_days[[#This Row],[PS]]-W$2</f>
        <v>1859.8870644047856</v>
      </c>
      <c r="Y149" s="1">
        <f>agent_costs_16_repr_days[[#This Row],[Import]]-P$2</f>
        <v>-253.71688927943796</v>
      </c>
      <c r="Z149" s="1">
        <f>agent_costs_16_repr_days[[#This Row],[SMR+CCS]]-R$2</f>
        <v>7.8741049946984276E-7</v>
      </c>
      <c r="AA149" s="1">
        <f>agent_costs_16_repr_days[[#This Row],[PtH]]-S$2</f>
        <v>1035.8364878290158</v>
      </c>
      <c r="AB149" s="1">
        <f>agent_costs_16_repr_days[[#This Row],[H2_sector]]-T$2</f>
        <v>782.11959933699109</v>
      </c>
      <c r="AC149" s="1">
        <f>agent_costs_16_repr_days[[#This Row],[FF]]-U$2</f>
        <v>-86.194097962244996</v>
      </c>
      <c r="AD149" s="1">
        <f>agent_costs_16_repr_days[[#This Row],[RES]]-V$2</f>
        <v>2111.4638221599162</v>
      </c>
      <c r="AE149" s="1">
        <f>agent_costs_16_repr_days[[#This Row],[Nuclear]]-H$2</f>
        <v>-165.38265979284188</v>
      </c>
      <c r="AF149" s="1">
        <f>agent_costs_16_repr_days[[#This Row],[Ind]]-O$2</f>
        <v>-570.59633360768203</v>
      </c>
    </row>
    <row r="150" spans="1:32" hidden="1" x14ac:dyDescent="0.25">
      <c r="A150">
        <v>76</v>
      </c>
      <c r="B150" s="1" t="s">
        <v>344</v>
      </c>
      <c r="C150">
        <v>2914</v>
      </c>
      <c r="D150">
        <v>13905.24516301262</v>
      </c>
      <c r="E150">
        <v>11106.793197444349</v>
      </c>
      <c r="F150">
        <v>63584.540851611964</v>
      </c>
      <c r="G150">
        <v>4340624.2543879738</v>
      </c>
      <c r="H150">
        <v>78690.941673033813</v>
      </c>
      <c r="I150">
        <v>578811.96292802843</v>
      </c>
      <c r="J150">
        <v>47678.923700477884</v>
      </c>
      <c r="K150">
        <v>1.0236227919320217E-5</v>
      </c>
      <c r="L150">
        <v>6.3697070900349579E-9</v>
      </c>
      <c r="M150">
        <v>35134.429498345722</v>
      </c>
      <c r="N150">
        <v>49801.061109863644</v>
      </c>
      <c r="O150">
        <v>426337.04697460908</v>
      </c>
      <c r="P150">
        <v>11420.395676489838</v>
      </c>
      <c r="Q150" s="1" t="s">
        <v>51</v>
      </c>
      <c r="R150" s="1">
        <f>agent_costs_16_repr_days[[#This Row],[SMR]]+agent_costs_16_repr_days[[#This Row],[SMRCCS]]</f>
        <v>1.0242597626410252E-5</v>
      </c>
      <c r="S150" s="1">
        <f>agent_costs_16_repr_days[[#This Row],[Alkaline_base]]+agent_costs_16_repr_days[[#This Row],[Alkaline_peak]]</f>
        <v>84935.490608209366</v>
      </c>
      <c r="T150" s="1">
        <f>agent_costs_16_repr_days[[#This Row],[SMR+CCS]]+agent_costs_16_repr_days[[#This Row],[PtH]]+agent_costs_16_repr_days[[#This Row],[Import]]</f>
        <v>96355.886294941796</v>
      </c>
      <c r="U150" s="1">
        <f>agent_costs_16_repr_days[[#This Row],[OCGT]]+agent_costs_16_repr_days[[#This Row],[SPP_coal]]+agent_costs_16_repr_days[[#This Row],[CCGT_new]]</f>
        <v>125168.70971510246</v>
      </c>
      <c r="V150" s="1">
        <f>agent_costs_16_repr_days[[#This Row],[WindOnshore]]+agent_costs_16_repr_days[[#This Row],[WindOffshore]]+agent_costs_16_repr_days[[#This Row],[Solar]]</f>
        <v>4930543.0105134472</v>
      </c>
      <c r="W150" s="1">
        <f>agent_costs_16_repr_days[[#This Row],[RES]]+agent_costs_16_repr_days[[#This Row],[FF]]+agent_costs_16_repr_days[[#This Row],[Nuclear]]</f>
        <v>5134402.6619015839</v>
      </c>
      <c r="X150" s="1">
        <f>agent_costs_16_repr_days[[#This Row],[PS]]-W$2</f>
        <v>61844.097642920911</v>
      </c>
      <c r="Y150" s="1">
        <f>agent_costs_16_repr_days[[#This Row],[Import]]-P$2</f>
        <v>2085.9561923405272</v>
      </c>
      <c r="Z150" s="1">
        <f>agent_costs_16_repr_days[[#This Row],[SMR+CCS]]-R$2</f>
        <v>-7223.9999897905491</v>
      </c>
      <c r="AA150" s="1">
        <f>agent_costs_16_repr_days[[#This Row],[PtH]]-S$2</f>
        <v>5029.0189768293785</v>
      </c>
      <c r="AB150" s="1">
        <f>agent_costs_16_repr_days[[#This Row],[H2_sector]]-T$2</f>
        <v>-109.02482062064519</v>
      </c>
      <c r="AC150" s="1">
        <f>agent_costs_16_repr_days[[#This Row],[FF]]-U$2</f>
        <v>8231.5302997829567</v>
      </c>
      <c r="AD150" s="1">
        <f>agent_costs_16_repr_days[[#This Row],[RES]]-V$2</f>
        <v>55573.116895947605</v>
      </c>
      <c r="AE150" s="1">
        <f>agent_costs_16_repr_days[[#This Row],[Nuclear]]-H$2</f>
        <v>-1960.5495528100291</v>
      </c>
      <c r="AF150" s="1">
        <f>agent_costs_16_repr_days[[#This Row],[Ind]]-O$2</f>
        <v>-17875.373978728952</v>
      </c>
    </row>
    <row r="151" spans="1:32" hidden="1" x14ac:dyDescent="0.25">
      <c r="A151">
        <v>76</v>
      </c>
      <c r="B151" s="1" t="s">
        <v>340</v>
      </c>
      <c r="C151">
        <v>3065</v>
      </c>
      <c r="D151">
        <v>7369.014030916017</v>
      </c>
      <c r="E151">
        <v>11106.79200759221</v>
      </c>
      <c r="F151">
        <v>55968.979528924749</v>
      </c>
      <c r="G151">
        <v>4382881.8904240886</v>
      </c>
      <c r="H151">
        <v>80506.568663885453</v>
      </c>
      <c r="I151">
        <v>580197.35264355643</v>
      </c>
      <c r="J151">
        <v>54089.482011236636</v>
      </c>
      <c r="K151">
        <v>1.7449984913076591E-5</v>
      </c>
      <c r="L151">
        <v>7224.0000004098492</v>
      </c>
      <c r="M151">
        <v>34924.451718102406</v>
      </c>
      <c r="N151">
        <v>45489.830048865806</v>
      </c>
      <c r="O151">
        <v>444194.04852396494</v>
      </c>
      <c r="P151">
        <v>9221.5201605789807</v>
      </c>
      <c r="Q151" s="1" t="s">
        <v>51</v>
      </c>
      <c r="R151" s="1">
        <f>agent_costs_16_repr_days[[#This Row],[SMR]]+agent_costs_16_repr_days[[#This Row],[SMRCCS]]</f>
        <v>7224.0000178598339</v>
      </c>
      <c r="S151" s="1">
        <f>agent_costs_16_repr_days[[#This Row],[Alkaline_base]]+agent_costs_16_repr_days[[#This Row],[Alkaline_peak]]</f>
        <v>80414.281766968212</v>
      </c>
      <c r="T151" s="1">
        <f>agent_costs_16_repr_days[[#This Row],[SMR+CCS]]+agent_costs_16_repr_days[[#This Row],[PtH]]+agent_costs_16_repr_days[[#This Row],[Import]]</f>
        <v>96859.801945407016</v>
      </c>
      <c r="U151" s="1">
        <f>agent_costs_16_repr_days[[#This Row],[OCGT]]+agent_costs_16_repr_days[[#This Row],[SPP_coal]]+agent_costs_16_repr_days[[#This Row],[CCGT_new]]</f>
        <v>117427.4755710774</v>
      </c>
      <c r="V151" s="1">
        <f>agent_costs_16_repr_days[[#This Row],[WindOnshore]]+agent_costs_16_repr_days[[#This Row],[WindOffshore]]+agent_costs_16_repr_days[[#This Row],[Solar]]</f>
        <v>4974186.035075238</v>
      </c>
      <c r="W151" s="1">
        <f>agent_costs_16_repr_days[[#This Row],[RES]]+agent_costs_16_repr_days[[#This Row],[FF]]+agent_costs_16_repr_days[[#This Row],[Nuclear]]</f>
        <v>5172120.0793102011</v>
      </c>
      <c r="X151" s="1">
        <f>agent_costs_16_repr_days[[#This Row],[PS]]-W$2</f>
        <v>99561.515051538125</v>
      </c>
      <c r="Y151" s="1">
        <f>agent_costs_16_repr_days[[#This Row],[Import]]-P$2</f>
        <v>-112.91932357032965</v>
      </c>
      <c r="Z151" s="1">
        <f>agent_costs_16_repr_days[[#This Row],[SMR+CCS]]-R$2</f>
        <v>1.7826687326305546E-5</v>
      </c>
      <c r="AA151" s="1">
        <f>agent_costs_16_repr_days[[#This Row],[PtH]]-S$2</f>
        <v>507.81013558822451</v>
      </c>
      <c r="AB151" s="1">
        <f>agent_costs_16_repr_days[[#This Row],[H2_sector]]-T$2</f>
        <v>394.89082984457491</v>
      </c>
      <c r="AC151" s="1">
        <f>agent_costs_16_repr_days[[#This Row],[FF]]-U$2</f>
        <v>490.29615575789649</v>
      </c>
      <c r="AD151" s="1">
        <f>agent_costs_16_repr_days[[#This Row],[RES]]-V$2</f>
        <v>99216.141457738355</v>
      </c>
      <c r="AE151" s="1">
        <f>agent_costs_16_repr_days[[#This Row],[Nuclear]]-H$2</f>
        <v>-144.92256195838854</v>
      </c>
      <c r="AF151" s="1">
        <f>agent_costs_16_repr_days[[#This Row],[Ind]]-O$2</f>
        <v>-18.372429373092018</v>
      </c>
    </row>
    <row r="152" spans="1:32" hidden="1" x14ac:dyDescent="0.25">
      <c r="A152">
        <v>76</v>
      </c>
      <c r="B152" s="1" t="s">
        <v>341</v>
      </c>
      <c r="C152">
        <v>3230</v>
      </c>
      <c r="D152">
        <v>6111.7432509339387</v>
      </c>
      <c r="E152">
        <v>11106.792035268098</v>
      </c>
      <c r="F152">
        <v>55447.722946595655</v>
      </c>
      <c r="G152">
        <v>4282214.2975459509</v>
      </c>
      <c r="H152">
        <v>80976.15335156965</v>
      </c>
      <c r="I152">
        <v>591514.71191060229</v>
      </c>
      <c r="J152">
        <v>54938.449425111954</v>
      </c>
      <c r="K152">
        <v>1.4467193716846416E-7</v>
      </c>
      <c r="L152">
        <v>6060.3834322153698</v>
      </c>
      <c r="M152">
        <v>41587.958251783821</v>
      </c>
      <c r="N152">
        <v>28377.250263795722</v>
      </c>
      <c r="O152">
        <v>441843.95667448529</v>
      </c>
      <c r="P152">
        <v>8732.7942720480351</v>
      </c>
      <c r="Q152" s="1" t="s">
        <v>51</v>
      </c>
      <c r="R152" s="1">
        <f>agent_costs_16_repr_days[[#This Row],[SMR]]+agent_costs_16_repr_days[[#This Row],[SMRCCS]]</f>
        <v>6060.3834323600413</v>
      </c>
      <c r="S152" s="1">
        <f>agent_costs_16_repr_days[[#This Row],[Alkaline_base]]+agent_costs_16_repr_days[[#This Row],[Alkaline_peak]]</f>
        <v>69965.20851557955</v>
      </c>
      <c r="T152" s="1">
        <f>agent_costs_16_repr_days[[#This Row],[SMR+CCS]]+agent_costs_16_repr_days[[#This Row],[PtH]]+agent_costs_16_repr_days[[#This Row],[Import]]</f>
        <v>84758.386219987631</v>
      </c>
      <c r="U152" s="1">
        <f>agent_costs_16_repr_days[[#This Row],[OCGT]]+agent_costs_16_repr_days[[#This Row],[SPP_coal]]+agent_costs_16_repr_days[[#This Row],[CCGT_new]]</f>
        <v>116497.91562264155</v>
      </c>
      <c r="V152" s="1">
        <f>agent_costs_16_repr_days[[#This Row],[WindOnshore]]+agent_costs_16_repr_days[[#This Row],[WindOffshore]]+agent_costs_16_repr_days[[#This Row],[Solar]]</f>
        <v>4884835.8014918212</v>
      </c>
      <c r="W152" s="1">
        <f>agent_costs_16_repr_days[[#This Row],[RES]]+agent_costs_16_repr_days[[#This Row],[FF]]+agent_costs_16_repr_days[[#This Row],[Nuclear]]</f>
        <v>5082309.8704660321</v>
      </c>
      <c r="X152" s="1">
        <f>agent_costs_16_repr_days[[#This Row],[PS]]-W$2</f>
        <v>9751.3062073690817</v>
      </c>
      <c r="Y152" s="1">
        <f>agent_costs_16_repr_days[[#This Row],[Import]]-P$2</f>
        <v>-601.64521210127532</v>
      </c>
      <c r="Z152" s="1">
        <f>agent_costs_16_repr_days[[#This Row],[SMR+CCS]]-R$2</f>
        <v>-1163.6165676731052</v>
      </c>
      <c r="AA152" s="1">
        <f>agent_costs_16_repr_days[[#This Row],[PtH]]-S$2</f>
        <v>-9941.2631158004369</v>
      </c>
      <c r="AB152" s="1">
        <f>agent_costs_16_repr_days[[#This Row],[H2_sector]]-T$2</f>
        <v>-11706.52489557481</v>
      </c>
      <c r="AC152" s="1">
        <f>agent_costs_16_repr_days[[#This Row],[FF]]-U$2</f>
        <v>-439.2637926779571</v>
      </c>
      <c r="AD152" s="1">
        <f>agent_costs_16_repr_days[[#This Row],[RES]]-V$2</f>
        <v>9865.907874321565</v>
      </c>
      <c r="AE152" s="1">
        <f>agent_costs_16_repr_days[[#This Row],[Nuclear]]-H$2</f>
        <v>324.66212572580844</v>
      </c>
      <c r="AF152" s="1">
        <f>agent_costs_16_repr_days[[#This Row],[Ind]]-O$2</f>
        <v>-2368.4642788527417</v>
      </c>
    </row>
    <row r="153" spans="1:32" hidden="1" x14ac:dyDescent="0.25">
      <c r="A153">
        <v>76</v>
      </c>
      <c r="B153" s="1" t="s">
        <v>337</v>
      </c>
      <c r="C153">
        <v>3251</v>
      </c>
      <c r="D153">
        <v>6032.507466508876</v>
      </c>
      <c r="E153">
        <v>11106.792080136163</v>
      </c>
      <c r="F153">
        <v>40439.86629551767</v>
      </c>
      <c r="G153">
        <v>4237936.9794694977</v>
      </c>
      <c r="H153">
        <v>81285.609999947046</v>
      </c>
      <c r="I153">
        <v>558152.82825697726</v>
      </c>
      <c r="J153">
        <v>55939.383716508957</v>
      </c>
      <c r="K153">
        <v>3.4649588692422765E-5</v>
      </c>
      <c r="L153">
        <v>31928.336328407226</v>
      </c>
      <c r="M153">
        <v>28149.086150327559</v>
      </c>
      <c r="N153">
        <v>40499.070794968138</v>
      </c>
      <c r="O153">
        <v>454448.47470895277</v>
      </c>
      <c r="P153">
        <v>5850.3971825082281</v>
      </c>
      <c r="Q153" s="1" t="s">
        <v>51</v>
      </c>
      <c r="R153" s="1">
        <f>agent_costs_16_repr_days[[#This Row],[SMR]]+agent_costs_16_repr_days[[#This Row],[SMRCCS]]</f>
        <v>31928.336363056813</v>
      </c>
      <c r="S153" s="1">
        <f>agent_costs_16_repr_days[[#This Row],[Alkaline_base]]+agent_costs_16_repr_days[[#This Row],[Alkaline_peak]]</f>
        <v>68648.15694529569</v>
      </c>
      <c r="T153" s="1">
        <f>agent_costs_16_repr_days[[#This Row],[SMR+CCS]]+agent_costs_16_repr_days[[#This Row],[PtH]]+agent_costs_16_repr_days[[#This Row],[Import]]</f>
        <v>106426.89049086074</v>
      </c>
      <c r="U153" s="1">
        <f>agent_costs_16_repr_days[[#This Row],[OCGT]]+agent_costs_16_repr_days[[#This Row],[SPP_coal]]+agent_costs_16_repr_days[[#This Row],[CCGT_new]]</f>
        <v>102411.75747853551</v>
      </c>
      <c r="V153" s="1">
        <f>agent_costs_16_repr_days[[#This Row],[WindOnshore]]+agent_costs_16_repr_days[[#This Row],[WindOffshore]]+agent_costs_16_repr_days[[#This Row],[Solar]]</f>
        <v>4807196.5998066105</v>
      </c>
      <c r="W153" s="1">
        <f>agent_costs_16_repr_days[[#This Row],[RES]]+agent_costs_16_repr_days[[#This Row],[FF]]+agent_costs_16_repr_days[[#This Row],[Nuclear]]</f>
        <v>4990893.9672850929</v>
      </c>
      <c r="X153" s="1">
        <f>agent_costs_16_repr_days[[#This Row],[PS]]-W$2</f>
        <v>-81664.596973570064</v>
      </c>
      <c r="Y153" s="1">
        <f>agent_costs_16_repr_days[[#This Row],[Import]]-P$2</f>
        <v>-3484.0423016410823</v>
      </c>
      <c r="Z153" s="1">
        <f>agent_costs_16_repr_days[[#This Row],[SMR+CCS]]-R$2</f>
        <v>24704.336363023667</v>
      </c>
      <c r="AA153" s="1">
        <f>agent_costs_16_repr_days[[#This Row],[PtH]]-S$2</f>
        <v>-11258.314686084297</v>
      </c>
      <c r="AB153" s="1">
        <f>agent_costs_16_repr_days[[#This Row],[H2_sector]]-T$2</f>
        <v>9961.9793752982951</v>
      </c>
      <c r="AC153" s="1">
        <f>agent_costs_16_repr_days[[#This Row],[FF]]-U$2</f>
        <v>-14525.421936783998</v>
      </c>
      <c r="AD153" s="1">
        <f>agent_costs_16_repr_days[[#This Row],[RES]]-V$2</f>
        <v>-67773.293810889125</v>
      </c>
      <c r="AE153" s="1">
        <f>agent_costs_16_repr_days[[#This Row],[Nuclear]]-H$2</f>
        <v>634.11877410320449</v>
      </c>
      <c r="AF153" s="1">
        <f>agent_costs_16_repr_days[[#This Row],[Ind]]-O$2</f>
        <v>10236.053755614732</v>
      </c>
    </row>
    <row r="154" spans="1:32" hidden="1" x14ac:dyDescent="0.25">
      <c r="A154">
        <v>76</v>
      </c>
      <c r="B154" s="1" t="s">
        <v>342</v>
      </c>
      <c r="C154">
        <v>3268</v>
      </c>
      <c r="D154">
        <v>2399.3456218235806</v>
      </c>
      <c r="E154">
        <v>11106.792012478219</v>
      </c>
      <c r="F154">
        <v>55514.716848544056</v>
      </c>
      <c r="G154">
        <v>4313278.6084669735</v>
      </c>
      <c r="H154">
        <v>80530.310672489722</v>
      </c>
      <c r="I154">
        <v>615087.53327074624</v>
      </c>
      <c r="J154">
        <v>55962.383699097067</v>
      </c>
      <c r="K154">
        <v>1.0028554447232875E-6</v>
      </c>
      <c r="L154">
        <v>22718.952328366093</v>
      </c>
      <c r="M154">
        <v>40570.27934420768</v>
      </c>
      <c r="N154">
        <v>46589.334767309781</v>
      </c>
      <c r="O154">
        <v>446304.19163585076</v>
      </c>
      <c r="P154">
        <v>6506.3212438504534</v>
      </c>
      <c r="Q154" s="1" t="s">
        <v>51</v>
      </c>
      <c r="R154" s="1">
        <f>agent_costs_16_repr_days[[#This Row],[SMR]]+agent_costs_16_repr_days[[#This Row],[SMRCCS]]</f>
        <v>22718.952329368949</v>
      </c>
      <c r="S154" s="1">
        <f>agent_costs_16_repr_days[[#This Row],[Alkaline_base]]+agent_costs_16_repr_days[[#This Row],[Alkaline_peak]]</f>
        <v>87159.614111517469</v>
      </c>
      <c r="T154" s="1">
        <f>agent_costs_16_repr_days[[#This Row],[SMR+CCS]]+agent_costs_16_repr_days[[#This Row],[PtH]]+agent_costs_16_repr_days[[#This Row],[Import]]</f>
        <v>116384.88768473687</v>
      </c>
      <c r="U154" s="1">
        <f>agent_costs_16_repr_days[[#This Row],[OCGT]]+agent_costs_16_repr_days[[#This Row],[SPP_coal]]+agent_costs_16_repr_days[[#This Row],[CCGT_new]]</f>
        <v>113876.4461694647</v>
      </c>
      <c r="V154" s="1">
        <f>agent_costs_16_repr_days[[#This Row],[WindOnshore]]+agent_costs_16_repr_days[[#This Row],[WindOffshore]]+agent_costs_16_repr_days[[#This Row],[Solar]]</f>
        <v>4939472.9337501982</v>
      </c>
      <c r="W154" s="1">
        <f>agent_costs_16_repr_days[[#This Row],[RES]]+agent_costs_16_repr_days[[#This Row],[FF]]+agent_costs_16_repr_days[[#This Row],[Nuclear]]</f>
        <v>5133879.690592153</v>
      </c>
      <c r="X154" s="1">
        <f>agent_costs_16_repr_days[[#This Row],[PS]]-W$2</f>
        <v>61321.126333490014</v>
      </c>
      <c r="Y154" s="1">
        <f>agent_costs_16_repr_days[[#This Row],[Import]]-P$2</f>
        <v>-2828.118240298857</v>
      </c>
      <c r="Z154" s="1">
        <f>agent_costs_16_repr_days[[#This Row],[SMR+CCS]]-R$2</f>
        <v>15494.952329335803</v>
      </c>
      <c r="AA154" s="1">
        <f>agent_costs_16_repr_days[[#This Row],[PtH]]-S$2</f>
        <v>7253.1424801374815</v>
      </c>
      <c r="AB154" s="1">
        <f>agent_costs_16_repr_days[[#This Row],[H2_sector]]-T$2</f>
        <v>19919.976569174425</v>
      </c>
      <c r="AC154" s="1">
        <f>agent_costs_16_repr_days[[#This Row],[FF]]-U$2</f>
        <v>-3060.7332458548044</v>
      </c>
      <c r="AD154" s="1">
        <f>agent_costs_16_repr_days[[#This Row],[RES]]-V$2</f>
        <v>64503.040132698603</v>
      </c>
      <c r="AE154" s="1">
        <f>agent_costs_16_repr_days[[#This Row],[Nuclear]]-H$2</f>
        <v>-121.18055335411918</v>
      </c>
      <c r="AF154" s="1">
        <f>agent_costs_16_repr_days[[#This Row],[Ind]]-O$2</f>
        <v>2091.7706825127243</v>
      </c>
    </row>
    <row r="155" spans="1:32" hidden="1" x14ac:dyDescent="0.25">
      <c r="A155">
        <v>76</v>
      </c>
      <c r="B155" s="1" t="s">
        <v>339</v>
      </c>
      <c r="C155">
        <v>3387</v>
      </c>
      <c r="D155">
        <v>2397.2311053620301</v>
      </c>
      <c r="E155">
        <v>11106.792263357149</v>
      </c>
      <c r="F155">
        <v>56214.212859147687</v>
      </c>
      <c r="G155">
        <v>4120028.4476181497</v>
      </c>
      <c r="H155">
        <v>80455.135854514199</v>
      </c>
      <c r="I155">
        <v>559845.75523768319</v>
      </c>
      <c r="J155">
        <v>55473.913359918377</v>
      </c>
      <c r="K155">
        <v>6.1778519711309798E-7</v>
      </c>
      <c r="L155">
        <v>7224.0000012579549</v>
      </c>
      <c r="M155">
        <v>33463.978818734082</v>
      </c>
      <c r="N155">
        <v>48432.37411365228</v>
      </c>
      <c r="O155">
        <v>442622.93571462511</v>
      </c>
      <c r="P155">
        <v>8817.9932518703899</v>
      </c>
      <c r="Q155" s="1" t="s">
        <v>51</v>
      </c>
      <c r="R155" s="1">
        <f>agent_costs_16_repr_days[[#This Row],[SMR]]+agent_costs_16_repr_days[[#This Row],[SMRCCS]]</f>
        <v>7224.0000018757401</v>
      </c>
      <c r="S155" s="1">
        <f>agent_costs_16_repr_days[[#This Row],[Alkaline_base]]+agent_costs_16_repr_days[[#This Row],[Alkaline_peak]]</f>
        <v>81896.352932386362</v>
      </c>
      <c r="T155" s="1">
        <f>agent_costs_16_repr_days[[#This Row],[SMR+CCS]]+agent_costs_16_repr_days[[#This Row],[PtH]]+agent_costs_16_repr_days[[#This Row],[Import]]</f>
        <v>97938.34618613249</v>
      </c>
      <c r="U155" s="1">
        <f>agent_costs_16_repr_days[[#This Row],[OCGT]]+agent_costs_16_repr_days[[#This Row],[SPP_coal]]+agent_costs_16_repr_days[[#This Row],[CCGT_new]]</f>
        <v>114085.3573244281</v>
      </c>
      <c r="V155" s="1">
        <f>agent_costs_16_repr_days[[#This Row],[WindOnshore]]+agent_costs_16_repr_days[[#This Row],[WindOffshore]]+agent_costs_16_repr_days[[#This Row],[Solar]]</f>
        <v>4690980.9951191898</v>
      </c>
      <c r="W155" s="1">
        <f>agent_costs_16_repr_days[[#This Row],[RES]]+agent_costs_16_repr_days[[#This Row],[FF]]+agent_costs_16_repr_days[[#This Row],[Nuclear]]</f>
        <v>4885521.4882981321</v>
      </c>
      <c r="X155" s="1">
        <f>agent_costs_16_repr_days[[#This Row],[PS]]-W$2</f>
        <v>-187037.0759605309</v>
      </c>
      <c r="Y155" s="1">
        <f>agent_costs_16_repr_days[[#This Row],[Import]]-P$2</f>
        <v>-516.44623227892043</v>
      </c>
      <c r="Z155" s="1">
        <f>agent_costs_16_repr_days[[#This Row],[SMR+CCS]]-R$2</f>
        <v>1.8425935195409693E-6</v>
      </c>
      <c r="AA155" s="1">
        <f>agent_costs_16_repr_days[[#This Row],[PtH]]-S$2</f>
        <v>1989.881301006375</v>
      </c>
      <c r="AB155" s="1">
        <f>agent_costs_16_repr_days[[#This Row],[H2_sector]]-T$2</f>
        <v>1473.435070570049</v>
      </c>
      <c r="AC155" s="1">
        <f>agent_costs_16_repr_days[[#This Row],[FF]]-U$2</f>
        <v>-2851.8220908914082</v>
      </c>
      <c r="AD155" s="1">
        <f>agent_costs_16_repr_days[[#This Row],[RES]]-V$2</f>
        <v>-183988.89849830978</v>
      </c>
      <c r="AE155" s="1">
        <f>agent_costs_16_repr_days[[#This Row],[Nuclear]]-H$2</f>
        <v>-196.35537132964237</v>
      </c>
      <c r="AF155" s="1">
        <f>agent_costs_16_repr_days[[#This Row],[Ind]]-O$2</f>
        <v>-1589.4852387129213</v>
      </c>
    </row>
    <row r="156" spans="1:32" hidden="1" x14ac:dyDescent="0.25">
      <c r="A156">
        <v>76</v>
      </c>
      <c r="B156" s="1" t="s">
        <v>343</v>
      </c>
      <c r="C156">
        <v>3206</v>
      </c>
      <c r="D156">
        <v>8293.4410283435554</v>
      </c>
      <c r="E156">
        <v>11106.792004478704</v>
      </c>
      <c r="F156">
        <v>56579.931061067866</v>
      </c>
      <c r="G156">
        <v>4279274.9271195969</v>
      </c>
      <c r="H156">
        <v>80391.2742950026</v>
      </c>
      <c r="I156">
        <v>545217.16844021168</v>
      </c>
      <c r="J156">
        <v>53496.256891741192</v>
      </c>
      <c r="K156">
        <v>2.9539116714013482E-7</v>
      </c>
      <c r="L156">
        <v>3612.0000000011796</v>
      </c>
      <c r="M156">
        <v>29294.64687108366</v>
      </c>
      <c r="N156">
        <v>46392.878442749956</v>
      </c>
      <c r="O156">
        <v>442818.6952578621</v>
      </c>
      <c r="P156">
        <v>9646.7452329789685</v>
      </c>
      <c r="Q156" s="1" t="s">
        <v>51</v>
      </c>
      <c r="R156" s="1">
        <f>agent_costs_16_repr_days[[#This Row],[SMR]]+agent_costs_16_repr_days[[#This Row],[SMRCCS]]</f>
        <v>3612.0000002965708</v>
      </c>
      <c r="S156" s="1">
        <f>agent_costs_16_repr_days[[#This Row],[Alkaline_base]]+agent_costs_16_repr_days[[#This Row],[Alkaline_peak]]</f>
        <v>75687.525313833612</v>
      </c>
      <c r="T156" s="1">
        <f>agent_costs_16_repr_days[[#This Row],[SMR+CCS]]+agent_costs_16_repr_days[[#This Row],[PtH]]+agent_costs_16_repr_days[[#This Row],[Import]]</f>
        <v>88946.270547109147</v>
      </c>
      <c r="U156" s="1">
        <f>agent_costs_16_repr_days[[#This Row],[OCGT]]+agent_costs_16_repr_days[[#This Row],[SPP_coal]]+agent_costs_16_repr_days[[#This Row],[CCGT_new]]</f>
        <v>118369.62898115262</v>
      </c>
      <c r="V156" s="1">
        <f>agent_costs_16_repr_days[[#This Row],[WindOnshore]]+agent_costs_16_repr_days[[#This Row],[WindOffshore]]+agent_costs_16_repr_days[[#This Row],[Solar]]</f>
        <v>4835598.8875642875</v>
      </c>
      <c r="W156" s="1">
        <f>agent_costs_16_repr_days[[#This Row],[RES]]+agent_costs_16_repr_days[[#This Row],[FF]]+agent_costs_16_repr_days[[#This Row],[Nuclear]]</f>
        <v>5034359.7908404423</v>
      </c>
      <c r="X156" s="1">
        <f>agent_costs_16_repr_days[[#This Row],[PS]]-W$2</f>
        <v>-38198.773418220691</v>
      </c>
      <c r="Y156" s="1">
        <f>agent_costs_16_repr_days[[#This Row],[Import]]-P$2</f>
        <v>312.30574882965811</v>
      </c>
      <c r="Z156" s="1">
        <f>agent_costs_16_repr_days[[#This Row],[SMR+CCS]]-R$2</f>
        <v>-3611.9999997365758</v>
      </c>
      <c r="AA156" s="1">
        <f>agent_costs_16_repr_days[[#This Row],[PtH]]-S$2</f>
        <v>-4218.9463175463752</v>
      </c>
      <c r="AB156" s="1">
        <f>agent_costs_16_repr_days[[#This Row],[H2_sector]]-T$2</f>
        <v>-7518.6405684532947</v>
      </c>
      <c r="AC156" s="1">
        <f>agent_costs_16_repr_days[[#This Row],[FF]]-U$2</f>
        <v>1432.4495658331143</v>
      </c>
      <c r="AD156" s="1">
        <f>agent_costs_16_repr_days[[#This Row],[RES]]-V$2</f>
        <v>-39371.006053212099</v>
      </c>
      <c r="AE156" s="1">
        <f>agent_costs_16_repr_days[[#This Row],[Nuclear]]-H$2</f>
        <v>-260.21693084124126</v>
      </c>
      <c r="AF156" s="1">
        <f>agent_costs_16_repr_days[[#This Row],[Ind]]-O$2</f>
        <v>-1393.7256954759359</v>
      </c>
    </row>
    <row r="157" spans="1:32" hidden="1" x14ac:dyDescent="0.25">
      <c r="A157">
        <v>76</v>
      </c>
      <c r="B157" s="1" t="s">
        <v>338</v>
      </c>
      <c r="C157">
        <v>3209</v>
      </c>
      <c r="D157">
        <v>6598.5530193282839</v>
      </c>
      <c r="E157">
        <v>11106.79233681939</v>
      </c>
      <c r="F157">
        <v>57399.75549535302</v>
      </c>
      <c r="G157">
        <v>4312678.4452713085</v>
      </c>
      <c r="H157">
        <v>79363.204225873997</v>
      </c>
      <c r="I157">
        <v>534295.93614758586</v>
      </c>
      <c r="J157">
        <v>53271.82234457141</v>
      </c>
      <c r="K157">
        <v>2.0197753007770982E-7</v>
      </c>
      <c r="L157">
        <v>8920.6005484468751</v>
      </c>
      <c r="M157">
        <v>16467.260756281801</v>
      </c>
      <c r="N157">
        <v>79383.255745118746</v>
      </c>
      <c r="O157">
        <v>448379.39368309977</v>
      </c>
      <c r="P157">
        <v>9687.8683077184087</v>
      </c>
      <c r="Q157" s="1" t="s">
        <v>51</v>
      </c>
      <c r="R157" s="1">
        <f>agent_costs_16_repr_days[[#This Row],[SMR]]+agent_costs_16_repr_days[[#This Row],[SMRCCS]]</f>
        <v>8920.6005486488521</v>
      </c>
      <c r="S157" s="1">
        <f>agent_costs_16_repr_days[[#This Row],[Alkaline_base]]+agent_costs_16_repr_days[[#This Row],[Alkaline_peak]]</f>
        <v>95850.516501400547</v>
      </c>
      <c r="T157" s="1">
        <f>agent_costs_16_repr_days[[#This Row],[SMR+CCS]]+agent_costs_16_repr_days[[#This Row],[PtH]]+agent_costs_16_repr_days[[#This Row],[Import]]</f>
        <v>114458.98535776782</v>
      </c>
      <c r="U157" s="1">
        <f>agent_costs_16_repr_days[[#This Row],[OCGT]]+agent_costs_16_repr_days[[#This Row],[SPP_coal]]+agent_costs_16_repr_days[[#This Row],[CCGT_new]]</f>
        <v>117270.13085925272</v>
      </c>
      <c r="V157" s="1">
        <f>agent_costs_16_repr_days[[#This Row],[WindOnshore]]+agent_costs_16_repr_days[[#This Row],[WindOffshore]]+agent_costs_16_repr_days[[#This Row],[Solar]]</f>
        <v>4858081.1737557137</v>
      </c>
      <c r="W157" s="1">
        <f>agent_costs_16_repr_days[[#This Row],[RES]]+agent_costs_16_repr_days[[#This Row],[FF]]+agent_costs_16_repr_days[[#This Row],[Nuclear]]</f>
        <v>5054714.5088408403</v>
      </c>
      <c r="X157" s="1">
        <f>agent_costs_16_repr_days[[#This Row],[PS]]-W$2</f>
        <v>-17844.055417822674</v>
      </c>
      <c r="Y157" s="1">
        <f>agent_costs_16_repr_days[[#This Row],[Import]]-P$2</f>
        <v>353.42882356909831</v>
      </c>
      <c r="Z157" s="1">
        <f>agent_costs_16_repr_days[[#This Row],[SMR+CCS]]-R$2</f>
        <v>1696.6005486157055</v>
      </c>
      <c r="AA157" s="1">
        <f>agent_costs_16_repr_days[[#This Row],[PtH]]-S$2</f>
        <v>15944.04487002056</v>
      </c>
      <c r="AB157" s="1">
        <f>agent_costs_16_repr_days[[#This Row],[H2_sector]]-T$2</f>
        <v>17994.074242205374</v>
      </c>
      <c r="AC157" s="1">
        <f>agent_costs_16_repr_days[[#This Row],[FF]]-U$2</f>
        <v>332.95144393321243</v>
      </c>
      <c r="AD157" s="1">
        <f>agent_costs_16_repr_days[[#This Row],[RES]]-V$2</f>
        <v>-16888.719861785881</v>
      </c>
      <c r="AE157" s="1">
        <f>agent_costs_16_repr_days[[#This Row],[Nuclear]]-H$2</f>
        <v>-1288.2869999698451</v>
      </c>
      <c r="AF157" s="1">
        <f>agent_costs_16_repr_days[[#This Row],[Ind]]-O$2</f>
        <v>4166.9727297617355</v>
      </c>
    </row>
    <row r="158" spans="1:32" x14ac:dyDescent="0.25">
      <c r="A158">
        <v>76</v>
      </c>
      <c r="B158" s="1" t="s">
        <v>23</v>
      </c>
      <c r="C158">
        <v>3091</v>
      </c>
      <c r="D158">
        <v>7088.8948618650375</v>
      </c>
      <c r="E158">
        <v>11106.792067639455</v>
      </c>
      <c r="F158">
        <v>56049.633339644337</v>
      </c>
      <c r="G158">
        <v>4292943.3211758966</v>
      </c>
      <c r="H158">
        <v>80486.108566051</v>
      </c>
      <c r="I158">
        <v>573031.24419612298</v>
      </c>
      <c r="J158">
        <v>53712.457115847901</v>
      </c>
      <c r="K158">
        <v>5.3577702176148039E-7</v>
      </c>
      <c r="L158">
        <v>7224.0000002847801</v>
      </c>
      <c r="M158">
        <v>34396.428653089723</v>
      </c>
      <c r="N158">
        <v>46545.879466119281</v>
      </c>
      <c r="O158">
        <v>443641.82461973035</v>
      </c>
      <c r="P158">
        <v>9080.7225948698724</v>
      </c>
      <c r="Q158" s="1" t="s">
        <v>51</v>
      </c>
      <c r="R158" s="1">
        <f>agent_costs_16_repr_days[[#This Row],[SMR]]+agent_costs_16_repr_days[[#This Row],[SMRCCS]]</f>
        <v>7224.000000820557</v>
      </c>
      <c r="S158" s="1">
        <f>agent_costs_16_repr_days[[#This Row],[Alkaline_base]]+agent_costs_16_repr_days[[#This Row],[Alkaline_peak]]</f>
        <v>80942.308119209003</v>
      </c>
      <c r="T158" s="1">
        <f>agent_costs_16_repr_days[[#This Row],[SMR+CCS]]+agent_costs_16_repr_days[[#This Row],[PtH]]+agent_costs_16_repr_days[[#This Row],[Import]]</f>
        <v>97247.030714899432</v>
      </c>
      <c r="U158" s="1">
        <f>agent_costs_16_repr_days[[#This Row],[OCGT]]+agent_costs_16_repr_days[[#This Row],[SPP_coal]]+agent_costs_16_repr_days[[#This Row],[CCGT_new]]</f>
        <v>116850.98531735726</v>
      </c>
      <c r="V158" s="1">
        <f>agent_costs_16_repr_days[[#This Row],[WindOnshore]]+agent_costs_16_repr_days[[#This Row],[WindOffshore]]+agent_costs_16_repr_days[[#This Row],[Solar]]</f>
        <v>4877081.3574396595</v>
      </c>
      <c r="W158" s="1">
        <f>agent_costs_16_repr_days[[#This Row],[RES]]+agent_costs_16_repr_days[[#This Row],[FF]]+agent_costs_16_repr_days[[#This Row],[Nuclear]]</f>
        <v>5074418.4513230678</v>
      </c>
      <c r="X158" s="1">
        <f>agent_costs_16_repr_days[[#This Row],[PS]]-W$2</f>
        <v>1859.8870644047856</v>
      </c>
      <c r="Y158" s="1">
        <f>agent_costs_16_repr_days[[#This Row],[Import]]-P$2</f>
        <v>-253.71688927943796</v>
      </c>
      <c r="Z158" s="1">
        <f>agent_costs_16_repr_days[[#This Row],[SMR+CCS]]-R$2</f>
        <v>7.8741049946984276E-7</v>
      </c>
      <c r="AA158" s="1">
        <f>agent_costs_16_repr_days[[#This Row],[PtH]]-S$2</f>
        <v>1035.8364878290158</v>
      </c>
      <c r="AB158" s="1">
        <f>agent_costs_16_repr_days[[#This Row],[H2_sector]]-T$2</f>
        <v>782.11959933699109</v>
      </c>
      <c r="AC158" s="1">
        <f>agent_costs_16_repr_days[[#This Row],[FF]]-U$2</f>
        <v>-86.194097962244996</v>
      </c>
      <c r="AD158" s="1">
        <f>agent_costs_16_repr_days[[#This Row],[RES]]-V$2</f>
        <v>2111.4638221599162</v>
      </c>
      <c r="AE158" s="1">
        <f>agent_costs_16_repr_days[[#This Row],[Nuclear]]-H$2</f>
        <v>-165.38265979284188</v>
      </c>
      <c r="AF158" s="1">
        <f>agent_costs_16_repr_days[[#This Row],[Ind]]-O$2</f>
        <v>-570.59633360768203</v>
      </c>
    </row>
    <row r="159" spans="1:32" x14ac:dyDescent="0.25">
      <c r="A159">
        <v>76</v>
      </c>
      <c r="B159" s="1" t="s">
        <v>23</v>
      </c>
      <c r="C159">
        <v>20000</v>
      </c>
      <c r="D159">
        <v>4606.7981547748577</v>
      </c>
      <c r="E159">
        <v>11106.796576112401</v>
      </c>
      <c r="F159">
        <v>70773.968862411246</v>
      </c>
      <c r="G159">
        <v>4094032.9838012853</v>
      </c>
      <c r="H159">
        <v>81748.834586399826</v>
      </c>
      <c r="I159">
        <v>599154.69386207021</v>
      </c>
      <c r="J159">
        <v>64449.096738316686</v>
      </c>
      <c r="K159">
        <v>3.2481944401779377E-6</v>
      </c>
      <c r="L159">
        <v>3279.3814601376512</v>
      </c>
      <c r="M159">
        <v>33868.02098466301</v>
      </c>
      <c r="N159">
        <v>41700.000583795518</v>
      </c>
      <c r="O159">
        <v>519702.82592389273</v>
      </c>
      <c r="P159">
        <v>8896.520115378542</v>
      </c>
      <c r="Q159" s="1" t="s">
        <v>51</v>
      </c>
      <c r="R159" s="1">
        <f>agent_costs_16_repr_days[[#This Row],[SMR]]+agent_costs_16_repr_days[[#This Row],[SMRCCS]]</f>
        <v>3279.3814633858456</v>
      </c>
      <c r="S159" s="1">
        <f>agent_costs_16_repr_days[[#This Row],[Alkaline_base]]+agent_costs_16_repr_days[[#This Row],[Alkaline_peak]]</f>
        <v>75568.021568458527</v>
      </c>
      <c r="T159" s="1">
        <f>agent_costs_16_repr_days[[#This Row],[SMR+CCS]]+agent_costs_16_repr_days[[#This Row],[PtH]]+agent_costs_16_repr_days[[#This Row],[Import]]</f>
        <v>87743.923147222915</v>
      </c>
      <c r="U159" s="1">
        <f>agent_costs_16_repr_days[[#This Row],[OCGT]]+agent_costs_16_repr_days[[#This Row],[SPP_coal]]+agent_costs_16_repr_days[[#This Row],[CCGT_new]]</f>
        <v>139829.86375550277</v>
      </c>
      <c r="V159" s="1">
        <f>agent_costs_16_repr_days[[#This Row],[WindOnshore]]+agent_costs_16_repr_days[[#This Row],[WindOffshore]]+agent_costs_16_repr_days[[#This Row],[Solar]]</f>
        <v>4704294.4742394676</v>
      </c>
      <c r="W159" s="1">
        <f>agent_costs_16_repr_days[[#This Row],[RES]]+agent_costs_16_repr_days[[#This Row],[FF]]+agent_costs_16_repr_days[[#This Row],[Nuclear]]</f>
        <v>4925873.17258137</v>
      </c>
      <c r="X159" s="1">
        <f>agent_costs_16_repr_days[[#This Row],[PS]]-W$2</f>
        <v>-146685.391677293</v>
      </c>
      <c r="Y159" s="1">
        <f>agent_costs_16_repr_days[[#This Row],[Import]]-P$2</f>
        <v>-437.91936877076841</v>
      </c>
      <c r="Z159" s="1">
        <f>agent_costs_16_repr_days[[#This Row],[SMR+CCS]]-R$2</f>
        <v>-3944.618536647301</v>
      </c>
      <c r="AA159" s="1">
        <f>agent_costs_16_repr_days[[#This Row],[PtH]]-S$2</f>
        <v>-4338.4500629214599</v>
      </c>
      <c r="AB159" s="1">
        <f>agent_costs_16_repr_days[[#This Row],[H2_sector]]-T$2</f>
        <v>-8720.9879683395266</v>
      </c>
      <c r="AC159" s="1">
        <f>agent_costs_16_repr_days[[#This Row],[FF]]-U$2</f>
        <v>22892.684340183259</v>
      </c>
      <c r="AD159" s="1">
        <f>agent_costs_16_repr_days[[#This Row],[RES]]-V$2</f>
        <v>-170675.41937803198</v>
      </c>
      <c r="AE159" s="1">
        <f>agent_costs_16_repr_days[[#This Row],[Nuclear]]-H$2</f>
        <v>1097.343360555984</v>
      </c>
      <c r="AF159" s="1">
        <f>agent_costs_16_repr_days[[#This Row],[Ind]]-O$2</f>
        <v>75490.404970554693</v>
      </c>
    </row>
    <row r="160" spans="1:32" hidden="1" x14ac:dyDescent="0.25">
      <c r="A160">
        <v>76</v>
      </c>
      <c r="B160" s="1" t="s">
        <v>407</v>
      </c>
      <c r="C160">
        <v>241</v>
      </c>
      <c r="D160">
        <v>12662.330715347933</v>
      </c>
      <c r="E160">
        <v>11106.792077672291</v>
      </c>
      <c r="F160">
        <v>66049.194023310411</v>
      </c>
      <c r="G160">
        <v>4003623.1981253331</v>
      </c>
      <c r="H160">
        <v>80694.392960280107</v>
      </c>
      <c r="I160">
        <v>656150.83801761828</v>
      </c>
      <c r="J160">
        <v>57133.293816105434</v>
      </c>
      <c r="K160">
        <v>2.9782949029401556E-6</v>
      </c>
      <c r="L160">
        <v>3927.5793730173032</v>
      </c>
      <c r="M160">
        <v>49442.197126451436</v>
      </c>
      <c r="N160">
        <v>52873.576131296279</v>
      </c>
      <c r="O160">
        <v>774828.37920197519</v>
      </c>
      <c r="P160">
        <v>10230.609240160944</v>
      </c>
      <c r="Q160" s="1" t="s">
        <v>51</v>
      </c>
      <c r="R160" s="1">
        <f>agent_costs_16_repr_days[[#This Row],[SMR]]+agent_costs_16_repr_days[[#This Row],[SMRCCS]]</f>
        <v>3927.5793759955982</v>
      </c>
      <c r="S160" s="1">
        <f>agent_costs_16_repr_days[[#This Row],[Alkaline_base]]+agent_costs_16_repr_days[[#This Row],[Alkaline_peak]]</f>
        <v>102315.77325774771</v>
      </c>
      <c r="T160" s="1">
        <f>agent_costs_16_repr_days[[#This Row],[SMR+CCS]]+agent_costs_16_repr_days[[#This Row],[PtH]]+agent_costs_16_repr_days[[#This Row],[Import]]</f>
        <v>116473.96187390426</v>
      </c>
      <c r="U160" s="1">
        <f>agent_costs_16_repr_days[[#This Row],[OCGT]]+agent_costs_16_repr_days[[#This Row],[SPP_coal]]+agent_costs_16_repr_days[[#This Row],[CCGT_new]]</f>
        <v>135844.81855476377</v>
      </c>
      <c r="V160" s="1">
        <f>agent_costs_16_repr_days[[#This Row],[WindOnshore]]+agent_costs_16_repr_days[[#This Row],[WindOffshore]]+agent_costs_16_repr_days[[#This Row],[Solar]]</f>
        <v>4670880.8282206235</v>
      </c>
      <c r="W160" s="1">
        <f>agent_costs_16_repr_days[[#This Row],[RES]]+agent_costs_16_repr_days[[#This Row],[FF]]+agent_costs_16_repr_days[[#This Row],[Nuclear]]</f>
        <v>4887420.0397356674</v>
      </c>
      <c r="X160" s="1">
        <f>agent_costs_16_repr_days[[#This Row],[PS]]-W$2</f>
        <v>-185138.52452299558</v>
      </c>
      <c r="Y160" s="1">
        <f>agent_costs_16_repr_days[[#This Row],[Import]]-P$2</f>
        <v>896.16975601163358</v>
      </c>
      <c r="Z160" s="1">
        <f>agent_costs_16_repr_days[[#This Row],[SMR+CCS]]-R$2</f>
        <v>-3296.4206240375484</v>
      </c>
      <c r="AA160" s="1">
        <f>agent_costs_16_repr_days[[#This Row],[PtH]]-S$2</f>
        <v>22409.301626367727</v>
      </c>
      <c r="AB160" s="1">
        <f>agent_costs_16_repr_days[[#This Row],[H2_sector]]-T$2</f>
        <v>20009.050758341822</v>
      </c>
      <c r="AC160" s="1">
        <f>agent_costs_16_repr_days[[#This Row],[FF]]-U$2</f>
        <v>18907.639139444262</v>
      </c>
      <c r="AD160" s="1">
        <f>agent_costs_16_repr_days[[#This Row],[RES]]-V$2</f>
        <v>-204089.06539687607</v>
      </c>
      <c r="AE160" s="1">
        <f>agent_costs_16_repr_days[[#This Row],[Nuclear]]-H$2</f>
        <v>42.901734436265542</v>
      </c>
      <c r="AF160" s="1">
        <f>agent_costs_16_repr_days[[#This Row],[Ind]]-O$2</f>
        <v>330615.95824863715</v>
      </c>
    </row>
    <row r="161" spans="1:32" hidden="1" x14ac:dyDescent="0.25">
      <c r="A161">
        <v>76</v>
      </c>
      <c r="B161" s="1" t="s">
        <v>381</v>
      </c>
      <c r="C161">
        <v>398</v>
      </c>
      <c r="D161">
        <v>14276.895188221739</v>
      </c>
      <c r="E161">
        <v>11106.792033722473</v>
      </c>
      <c r="F161">
        <v>70150.597160086851</v>
      </c>
      <c r="G161">
        <v>4647193.343844234</v>
      </c>
      <c r="H161">
        <v>80985.940667481351</v>
      </c>
      <c r="I161">
        <v>625339.05034720595</v>
      </c>
      <c r="J161">
        <v>65407.660211318864</v>
      </c>
      <c r="K161">
        <v>1.6520729162905359E-6</v>
      </c>
      <c r="L161">
        <v>3612.0000018151209</v>
      </c>
      <c r="M161">
        <v>29940.86229667849</v>
      </c>
      <c r="N161">
        <v>47370.994957140952</v>
      </c>
      <c r="O161">
        <v>530776.07114169211</v>
      </c>
      <c r="P161">
        <v>8852.4682975673659</v>
      </c>
      <c r="Q161" s="1" t="s">
        <v>51</v>
      </c>
      <c r="R161" s="1">
        <f>agent_costs_16_repr_days[[#This Row],[SMR]]+agent_costs_16_repr_days[[#This Row],[SMRCCS]]</f>
        <v>3612.0000034671939</v>
      </c>
      <c r="S161" s="1">
        <f>agent_costs_16_repr_days[[#This Row],[Alkaline_base]]+agent_costs_16_repr_days[[#This Row],[Alkaline_peak]]</f>
        <v>77311.857253819442</v>
      </c>
      <c r="T161" s="1">
        <f>agent_costs_16_repr_days[[#This Row],[SMR+CCS]]+agent_costs_16_repr_days[[#This Row],[PtH]]+agent_costs_16_repr_days[[#This Row],[Import]]</f>
        <v>89776.325554854004</v>
      </c>
      <c r="U161" s="1">
        <f>agent_costs_16_repr_days[[#This Row],[OCGT]]+agent_costs_16_repr_days[[#This Row],[SPP_coal]]+agent_costs_16_repr_days[[#This Row],[CCGT_new]]</f>
        <v>149835.15255962746</v>
      </c>
      <c r="V161" s="1">
        <f>agent_costs_16_repr_days[[#This Row],[WindOnshore]]+agent_costs_16_repr_days[[#This Row],[WindOffshore]]+agent_costs_16_repr_days[[#This Row],[Solar]]</f>
        <v>5283639.1862251628</v>
      </c>
      <c r="W161" s="1">
        <f>agent_costs_16_repr_days[[#This Row],[RES]]+agent_costs_16_repr_days[[#This Row],[FF]]+agent_costs_16_repr_days[[#This Row],[Nuclear]]</f>
        <v>5514460.2794522718</v>
      </c>
      <c r="X161" s="1">
        <f>agent_costs_16_repr_days[[#This Row],[PS]]-W$2</f>
        <v>441901.71519360878</v>
      </c>
      <c r="Y161" s="1">
        <f>agent_costs_16_repr_days[[#This Row],[Import]]-P$2</f>
        <v>-481.97118658194449</v>
      </c>
      <c r="Z161" s="1">
        <f>agent_costs_16_repr_days[[#This Row],[SMR+CCS]]-R$2</f>
        <v>-3611.9999965659526</v>
      </c>
      <c r="AA161" s="1">
        <f>agent_costs_16_repr_days[[#This Row],[PtH]]-S$2</f>
        <v>-2594.6143775605451</v>
      </c>
      <c r="AB161" s="1">
        <f>agent_costs_16_repr_days[[#This Row],[H2_sector]]-T$2</f>
        <v>-6688.5855607084377</v>
      </c>
      <c r="AC161" s="1">
        <f>agent_costs_16_repr_days[[#This Row],[FF]]-U$2</f>
        <v>32897.973144307951</v>
      </c>
      <c r="AD161" s="1">
        <f>agent_costs_16_repr_days[[#This Row],[RES]]-V$2</f>
        <v>408669.2926076632</v>
      </c>
      <c r="AE161" s="1">
        <f>agent_costs_16_repr_days[[#This Row],[Nuclear]]-H$2</f>
        <v>334.44944163750915</v>
      </c>
      <c r="AF161" s="1">
        <f>agent_costs_16_repr_days[[#This Row],[Ind]]-O$2</f>
        <v>86563.650188354077</v>
      </c>
    </row>
    <row r="162" spans="1:32" hidden="1" x14ac:dyDescent="0.25">
      <c r="A162">
        <v>76</v>
      </c>
      <c r="B162" s="1" t="s">
        <v>344</v>
      </c>
      <c r="C162">
        <v>402</v>
      </c>
      <c r="D162">
        <v>16622.737187762566</v>
      </c>
      <c r="E162">
        <v>11106.794686340012</v>
      </c>
      <c r="F162">
        <v>68407.951604736256</v>
      </c>
      <c r="G162">
        <v>4091352.5700230361</v>
      </c>
      <c r="H162">
        <v>80920.635761751153</v>
      </c>
      <c r="I162">
        <v>612080.17610486422</v>
      </c>
      <c r="J162">
        <v>52802.592460740219</v>
      </c>
      <c r="K162">
        <v>2.6797048929146968E-6</v>
      </c>
      <c r="L162">
        <v>4.5607429743856308E-8</v>
      </c>
      <c r="M162">
        <v>39656.54454909372</v>
      </c>
      <c r="N162">
        <v>46509.473644098522</v>
      </c>
      <c r="O162">
        <v>493367.77346533595</v>
      </c>
      <c r="P162">
        <v>11474.816236701054</v>
      </c>
      <c r="Q162" s="1" t="s">
        <v>51</v>
      </c>
      <c r="R162" s="1">
        <f>agent_costs_16_repr_days[[#This Row],[SMR]]+agent_costs_16_repr_days[[#This Row],[SMRCCS]]</f>
        <v>2.7253123226585533E-6</v>
      </c>
      <c r="S162" s="1">
        <f>agent_costs_16_repr_days[[#This Row],[Alkaline_base]]+agent_costs_16_repr_days[[#This Row],[Alkaline_peak]]</f>
        <v>86166.018193192242</v>
      </c>
      <c r="T162" s="1">
        <f>agent_costs_16_repr_days[[#This Row],[SMR+CCS]]+agent_costs_16_repr_days[[#This Row],[PtH]]+agent_costs_16_repr_days[[#This Row],[Import]]</f>
        <v>97640.834432618605</v>
      </c>
      <c r="U162" s="1">
        <f>agent_costs_16_repr_days[[#This Row],[OCGT]]+agent_costs_16_repr_days[[#This Row],[SPP_coal]]+agent_costs_16_repr_days[[#This Row],[CCGT_new]]</f>
        <v>137833.28125323905</v>
      </c>
      <c r="V162" s="1">
        <f>agent_costs_16_repr_days[[#This Row],[WindOnshore]]+agent_costs_16_repr_days[[#This Row],[WindOffshore]]+agent_costs_16_repr_days[[#This Row],[Solar]]</f>
        <v>4714539.5408142405</v>
      </c>
      <c r="W162" s="1">
        <f>agent_costs_16_repr_days[[#This Row],[RES]]+agent_costs_16_repr_days[[#This Row],[FF]]+agent_costs_16_repr_days[[#This Row],[Nuclear]]</f>
        <v>4933293.4578292305</v>
      </c>
      <c r="X162" s="1">
        <f>agent_costs_16_repr_days[[#This Row],[PS]]-W$2</f>
        <v>-139265.10642943252</v>
      </c>
      <c r="Y162" s="1">
        <f>agent_costs_16_repr_days[[#This Row],[Import]]-P$2</f>
        <v>2140.3767525517433</v>
      </c>
      <c r="Z162" s="1">
        <f>agent_costs_16_repr_days[[#This Row],[SMR+CCS]]-R$2</f>
        <v>-7223.9999973078338</v>
      </c>
      <c r="AA162" s="1">
        <f>agent_costs_16_repr_days[[#This Row],[PtH]]-S$2</f>
        <v>6259.5465618122544</v>
      </c>
      <c r="AB162" s="1">
        <f>agent_costs_16_repr_days[[#This Row],[H2_sector]]-T$2</f>
        <v>1175.9233170561638</v>
      </c>
      <c r="AC162" s="1">
        <f>agent_costs_16_repr_days[[#This Row],[FF]]-U$2</f>
        <v>20896.101837919545</v>
      </c>
      <c r="AD162" s="1">
        <f>agent_costs_16_repr_days[[#This Row],[RES]]-V$2</f>
        <v>-160430.35280325916</v>
      </c>
      <c r="AE162" s="1">
        <f>agent_costs_16_repr_days[[#This Row],[Nuclear]]-H$2</f>
        <v>269.14453590731137</v>
      </c>
      <c r="AF162" s="1">
        <f>agent_costs_16_repr_days[[#This Row],[Ind]]-O$2</f>
        <v>49155.352511997917</v>
      </c>
    </row>
    <row r="163" spans="1:32" hidden="1" x14ac:dyDescent="0.25">
      <c r="A163">
        <v>76</v>
      </c>
      <c r="B163" s="1" t="s">
        <v>342</v>
      </c>
      <c r="C163">
        <v>703</v>
      </c>
      <c r="D163">
        <v>1581.2120783386069</v>
      </c>
      <c r="E163">
        <v>11106.792034293556</v>
      </c>
      <c r="F163">
        <v>68511.849024332609</v>
      </c>
      <c r="G163">
        <v>4109266.3436457543</v>
      </c>
      <c r="H163">
        <v>81641.22374406489</v>
      </c>
      <c r="I163">
        <v>642811.20919399976</v>
      </c>
      <c r="J163">
        <v>60446.304924017291</v>
      </c>
      <c r="K163">
        <v>4.9146704036418199E-3</v>
      </c>
      <c r="L163">
        <v>16141.128792121197</v>
      </c>
      <c r="M163">
        <v>37515.378331035201</v>
      </c>
      <c r="N163">
        <v>42921.36650617214</v>
      </c>
      <c r="O163">
        <v>523371.00714370323</v>
      </c>
      <c r="P163">
        <v>6399.655362001884</v>
      </c>
      <c r="Q163" s="1" t="s">
        <v>51</v>
      </c>
      <c r="R163" s="1">
        <f>agent_costs_16_repr_days[[#This Row],[SMR]]+agent_costs_16_repr_days[[#This Row],[SMRCCS]]</f>
        <v>16141.133706791601</v>
      </c>
      <c r="S163" s="1">
        <f>agent_costs_16_repr_days[[#This Row],[Alkaline_base]]+agent_costs_16_repr_days[[#This Row],[Alkaline_peak]]</f>
        <v>80436.744837207341</v>
      </c>
      <c r="T163" s="1">
        <f>agent_costs_16_repr_days[[#This Row],[SMR+CCS]]+agent_costs_16_repr_days[[#This Row],[PtH]]+agent_costs_16_repr_days[[#This Row],[Import]]</f>
        <v>102977.53390600083</v>
      </c>
      <c r="U163" s="1">
        <f>agent_costs_16_repr_days[[#This Row],[OCGT]]+agent_costs_16_repr_days[[#This Row],[SPP_coal]]+agent_costs_16_repr_days[[#This Row],[CCGT_new]]</f>
        <v>130539.36602668851</v>
      </c>
      <c r="V163" s="1">
        <f>agent_costs_16_repr_days[[#This Row],[WindOnshore]]+agent_costs_16_repr_days[[#This Row],[WindOffshore]]+agent_costs_16_repr_days[[#This Row],[Solar]]</f>
        <v>4763184.3448740477</v>
      </c>
      <c r="W163" s="1">
        <f>agent_costs_16_repr_days[[#This Row],[RES]]+agent_costs_16_repr_days[[#This Row],[FF]]+agent_costs_16_repr_days[[#This Row],[Nuclear]]</f>
        <v>4975364.9346448006</v>
      </c>
      <c r="X163" s="1">
        <f>agent_costs_16_repr_days[[#This Row],[PS]]-W$2</f>
        <v>-97193.629613862373</v>
      </c>
      <c r="Y163" s="1">
        <f>agent_costs_16_repr_days[[#This Row],[Import]]-P$2</f>
        <v>-2934.7841221474264</v>
      </c>
      <c r="Z163" s="1">
        <f>agent_costs_16_repr_days[[#This Row],[SMR+CCS]]-R$2</f>
        <v>8917.1337067584536</v>
      </c>
      <c r="AA163" s="1">
        <f>agent_costs_16_repr_days[[#This Row],[PtH]]-S$2</f>
        <v>530.2732058273541</v>
      </c>
      <c r="AB163" s="1">
        <f>agent_costs_16_repr_days[[#This Row],[H2_sector]]-T$2</f>
        <v>6512.622790438385</v>
      </c>
      <c r="AC163" s="1">
        <f>agent_costs_16_repr_days[[#This Row],[FF]]-U$2</f>
        <v>13602.186611369005</v>
      </c>
      <c r="AD163" s="1">
        <f>agent_costs_16_repr_days[[#This Row],[RES]]-V$2</f>
        <v>-111785.54874345195</v>
      </c>
      <c r="AE163" s="1">
        <f>agent_costs_16_repr_days[[#This Row],[Nuclear]]-H$2</f>
        <v>989.73251822104794</v>
      </c>
      <c r="AF163" s="1">
        <f>agent_costs_16_repr_days[[#This Row],[Ind]]-O$2</f>
        <v>79158.586190365197</v>
      </c>
    </row>
    <row r="164" spans="1:32" hidden="1" x14ac:dyDescent="0.25">
      <c r="A164">
        <v>76</v>
      </c>
      <c r="B164" s="1" t="s">
        <v>409</v>
      </c>
      <c r="C164">
        <v>707</v>
      </c>
      <c r="D164">
        <v>5777.930927354656</v>
      </c>
      <c r="E164">
        <v>11106.792023008651</v>
      </c>
      <c r="F164">
        <v>69840.933804975401</v>
      </c>
      <c r="G164">
        <v>4080494.1122957789</v>
      </c>
      <c r="H164">
        <v>81787.03146524074</v>
      </c>
      <c r="I164">
        <v>600753.56605640019</v>
      </c>
      <c r="J164">
        <v>60281.181692050537</v>
      </c>
      <c r="K164">
        <v>5.4174041392766473E-5</v>
      </c>
      <c r="L164">
        <v>3612.0000011250954</v>
      </c>
      <c r="M164">
        <v>32502.170166262851</v>
      </c>
      <c r="N164">
        <v>42299.720140793688</v>
      </c>
      <c r="O164">
        <v>519989.94964981923</v>
      </c>
      <c r="P164">
        <v>8938.0392071007536</v>
      </c>
      <c r="Q164" s="1" t="s">
        <v>51</v>
      </c>
      <c r="R164" s="1">
        <f>agent_costs_16_repr_days[[#This Row],[SMR]]+agent_costs_16_repr_days[[#This Row],[SMRCCS]]</f>
        <v>3612.0000552991369</v>
      </c>
      <c r="S164" s="1">
        <f>agent_costs_16_repr_days[[#This Row],[Alkaline_base]]+agent_costs_16_repr_days[[#This Row],[Alkaline_peak]]</f>
        <v>74801.890307056543</v>
      </c>
      <c r="T164" s="1">
        <f>agent_costs_16_repr_days[[#This Row],[SMR+CCS]]+agent_costs_16_repr_days[[#This Row],[PtH]]+agent_costs_16_repr_days[[#This Row],[Import]]</f>
        <v>87351.929569456435</v>
      </c>
      <c r="U164" s="1">
        <f>agent_costs_16_repr_days[[#This Row],[OCGT]]+agent_costs_16_repr_days[[#This Row],[SPP_coal]]+agent_costs_16_repr_days[[#This Row],[CCGT_new]]</f>
        <v>135900.04642438059</v>
      </c>
      <c r="V164" s="1">
        <f>agent_costs_16_repr_days[[#This Row],[WindOnshore]]+agent_costs_16_repr_days[[#This Row],[WindOffshore]]+agent_costs_16_repr_days[[#This Row],[Solar]]</f>
        <v>4692354.4703751877</v>
      </c>
      <c r="W164" s="1">
        <f>agent_costs_16_repr_days[[#This Row],[RES]]+agent_costs_16_repr_days[[#This Row],[FF]]+agent_costs_16_repr_days[[#This Row],[Nuclear]]</f>
        <v>4910041.548264809</v>
      </c>
      <c r="X164" s="1">
        <f>agent_costs_16_repr_days[[#This Row],[PS]]-W$2</f>
        <v>-162517.01599385403</v>
      </c>
      <c r="Y164" s="1">
        <f>agent_costs_16_repr_days[[#This Row],[Import]]-P$2</f>
        <v>-396.40027704855675</v>
      </c>
      <c r="Z164" s="1">
        <f>agent_costs_16_repr_days[[#This Row],[SMR+CCS]]-R$2</f>
        <v>-3611.9999447340097</v>
      </c>
      <c r="AA164" s="1">
        <f>agent_costs_16_repr_days[[#This Row],[PtH]]-S$2</f>
        <v>-5104.5813243234443</v>
      </c>
      <c r="AB164" s="1">
        <f>agent_costs_16_repr_days[[#This Row],[H2_sector]]-T$2</f>
        <v>-9112.9815461060061</v>
      </c>
      <c r="AC164" s="1">
        <f>agent_costs_16_repr_days[[#This Row],[FF]]-U$2</f>
        <v>18962.867009061083</v>
      </c>
      <c r="AD164" s="1">
        <f>agent_costs_16_repr_days[[#This Row],[RES]]-V$2</f>
        <v>-182615.42324231192</v>
      </c>
      <c r="AE164" s="1">
        <f>agent_costs_16_repr_days[[#This Row],[Nuclear]]-H$2</f>
        <v>1135.540239396898</v>
      </c>
      <c r="AF164" s="1">
        <f>agent_costs_16_repr_days[[#This Row],[Ind]]-O$2</f>
        <v>75777.528696481197</v>
      </c>
    </row>
    <row r="165" spans="1:32" hidden="1" x14ac:dyDescent="0.25">
      <c r="A165">
        <v>76</v>
      </c>
      <c r="B165" s="1" t="s">
        <v>340</v>
      </c>
      <c r="C165">
        <v>716</v>
      </c>
      <c r="D165">
        <v>8452.1741375694037</v>
      </c>
      <c r="E165">
        <v>11106.792307413642</v>
      </c>
      <c r="F165">
        <v>69481.158150663148</v>
      </c>
      <c r="G165">
        <v>4164306.7741709119</v>
      </c>
      <c r="H165">
        <v>81845.436834169494</v>
      </c>
      <c r="I165">
        <v>612036.40701308311</v>
      </c>
      <c r="J165">
        <v>59326.993172688068</v>
      </c>
      <c r="K165">
        <v>2.5749054068807305E-6</v>
      </c>
      <c r="L165">
        <v>3612.0000049105365</v>
      </c>
      <c r="M165">
        <v>33218.12049491606</v>
      </c>
      <c r="N165">
        <v>41284.587202900766</v>
      </c>
      <c r="O165">
        <v>520309.95197803283</v>
      </c>
      <c r="P165">
        <v>9075.6977865879253</v>
      </c>
      <c r="Q165" s="1" t="s">
        <v>51</v>
      </c>
      <c r="R165" s="1">
        <f>agent_costs_16_repr_days[[#This Row],[SMR]]+agent_costs_16_repr_days[[#This Row],[SMRCCS]]</f>
        <v>3612.000007485442</v>
      </c>
      <c r="S165" s="1">
        <f>agent_costs_16_repr_days[[#This Row],[Alkaline_base]]+agent_costs_16_repr_days[[#This Row],[Alkaline_peak]]</f>
        <v>74502.707697816833</v>
      </c>
      <c r="T165" s="1">
        <f>agent_costs_16_repr_days[[#This Row],[SMR+CCS]]+agent_costs_16_repr_days[[#This Row],[PtH]]+agent_costs_16_repr_days[[#This Row],[Import]]</f>
        <v>87190.405491890211</v>
      </c>
      <c r="U165" s="1">
        <f>agent_costs_16_repr_days[[#This Row],[OCGT]]+agent_costs_16_repr_days[[#This Row],[SPP_coal]]+agent_costs_16_repr_days[[#This Row],[CCGT_new]]</f>
        <v>137260.32546092063</v>
      </c>
      <c r="V165" s="1">
        <f>agent_costs_16_repr_days[[#This Row],[WindOnshore]]+agent_costs_16_repr_days[[#This Row],[WindOffshore]]+agent_costs_16_repr_days[[#This Row],[Solar]]</f>
        <v>4787449.9734914089</v>
      </c>
      <c r="W165" s="1">
        <f>agent_costs_16_repr_days[[#This Row],[RES]]+agent_costs_16_repr_days[[#This Row],[FF]]+agent_costs_16_repr_days[[#This Row],[Nuclear]]</f>
        <v>5006555.7357864995</v>
      </c>
      <c r="X165" s="1">
        <f>agent_costs_16_repr_days[[#This Row],[PS]]-W$2</f>
        <v>-66002.828472163528</v>
      </c>
      <c r="Y165" s="1">
        <f>agent_costs_16_repr_days[[#This Row],[Import]]-P$2</f>
        <v>-258.74169756138508</v>
      </c>
      <c r="Z165" s="1">
        <f>agent_costs_16_repr_days[[#This Row],[SMR+CCS]]-R$2</f>
        <v>-3611.9999925477046</v>
      </c>
      <c r="AA165" s="1">
        <f>agent_costs_16_repr_days[[#This Row],[PtH]]-S$2</f>
        <v>-5403.7639335631538</v>
      </c>
      <c r="AB165" s="1">
        <f>agent_costs_16_repr_days[[#This Row],[H2_sector]]-T$2</f>
        <v>-9274.5056236722303</v>
      </c>
      <c r="AC165" s="1">
        <f>agent_costs_16_repr_days[[#This Row],[FF]]-U$2</f>
        <v>20323.146045601126</v>
      </c>
      <c r="AD165" s="1">
        <f>agent_costs_16_repr_days[[#This Row],[RES]]-V$2</f>
        <v>-87519.920126090758</v>
      </c>
      <c r="AE165" s="1">
        <f>agent_costs_16_repr_days[[#This Row],[Nuclear]]-H$2</f>
        <v>1193.9456083256518</v>
      </c>
      <c r="AF165" s="1">
        <f>agent_costs_16_repr_days[[#This Row],[Ind]]-O$2</f>
        <v>76097.531024694792</v>
      </c>
    </row>
    <row r="166" spans="1:32" hidden="1" x14ac:dyDescent="0.25">
      <c r="A166">
        <v>76</v>
      </c>
      <c r="B166" s="1" t="s">
        <v>339</v>
      </c>
      <c r="C166">
        <v>819</v>
      </c>
      <c r="D166">
        <v>1491.3735216914299</v>
      </c>
      <c r="E166">
        <v>11106.793007648295</v>
      </c>
      <c r="F166">
        <v>70017.714359553662</v>
      </c>
      <c r="G166">
        <v>3922394.6538591334</v>
      </c>
      <c r="H166">
        <v>81663.441879086706</v>
      </c>
      <c r="I166">
        <v>584000.25994750881</v>
      </c>
      <c r="J166">
        <v>60676.442988601601</v>
      </c>
      <c r="K166">
        <v>1.6535367797723619E-6</v>
      </c>
      <c r="L166">
        <v>1676.9196600385128</v>
      </c>
      <c r="M166">
        <v>31671.289808657901</v>
      </c>
      <c r="N166">
        <v>44330.017552141035</v>
      </c>
      <c r="O166">
        <v>519647.09517963411</v>
      </c>
      <c r="P166">
        <v>8730.9814910836521</v>
      </c>
      <c r="Q166" s="1" t="s">
        <v>51</v>
      </c>
      <c r="R166" s="1">
        <f>agent_costs_16_repr_days[[#This Row],[SMR]]+agent_costs_16_repr_days[[#This Row],[SMRCCS]]</f>
        <v>1676.9196616920497</v>
      </c>
      <c r="S166" s="1">
        <f>agent_costs_16_repr_days[[#This Row],[Alkaline_base]]+agent_costs_16_repr_days[[#This Row],[Alkaline_peak]]</f>
        <v>76001.307360798935</v>
      </c>
      <c r="T166" s="1">
        <f>agent_costs_16_repr_days[[#This Row],[SMR+CCS]]+agent_costs_16_repr_days[[#This Row],[PtH]]+agent_costs_16_repr_days[[#This Row],[Import]]</f>
        <v>86409.208513574646</v>
      </c>
      <c r="U166" s="1">
        <f>agent_costs_16_repr_days[[#This Row],[OCGT]]+agent_costs_16_repr_days[[#This Row],[SPP_coal]]+agent_costs_16_repr_days[[#This Row],[CCGT_new]]</f>
        <v>132185.5308698467</v>
      </c>
      <c r="V166" s="1">
        <f>agent_costs_16_repr_days[[#This Row],[WindOnshore]]+agent_costs_16_repr_days[[#This Row],[WindOffshore]]+agent_costs_16_repr_days[[#This Row],[Solar]]</f>
        <v>4517501.70681429</v>
      </c>
      <c r="W166" s="1">
        <f>agent_costs_16_repr_days[[#This Row],[RES]]+agent_costs_16_repr_days[[#This Row],[FF]]+agent_costs_16_repr_days[[#This Row],[Nuclear]]</f>
        <v>4731350.6795632234</v>
      </c>
      <c r="X166" s="1">
        <f>agent_costs_16_repr_days[[#This Row],[PS]]-W$2</f>
        <v>-341207.8846954396</v>
      </c>
      <c r="Y166" s="1">
        <f>agent_costs_16_repr_days[[#This Row],[Import]]-P$2</f>
        <v>-603.45799306565823</v>
      </c>
      <c r="Z166" s="1">
        <f>agent_costs_16_repr_days[[#This Row],[SMR+CCS]]-R$2</f>
        <v>-5547.0803383410966</v>
      </c>
      <c r="AA166" s="1">
        <f>agent_costs_16_repr_days[[#This Row],[PtH]]-S$2</f>
        <v>-3905.1642705810518</v>
      </c>
      <c r="AB166" s="1">
        <f>agent_costs_16_repr_days[[#This Row],[H2_sector]]-T$2</f>
        <v>-10055.702601987796</v>
      </c>
      <c r="AC166" s="1">
        <f>agent_costs_16_repr_days[[#This Row],[FF]]-U$2</f>
        <v>15248.35145452719</v>
      </c>
      <c r="AD166" s="1">
        <f>agent_costs_16_repr_days[[#This Row],[RES]]-V$2</f>
        <v>-357468.1868032096</v>
      </c>
      <c r="AE166" s="1">
        <f>agent_costs_16_repr_days[[#This Row],[Nuclear]]-H$2</f>
        <v>1011.9506532428641</v>
      </c>
      <c r="AF166" s="1">
        <f>agent_costs_16_repr_days[[#This Row],[Ind]]-O$2</f>
        <v>75434.674226296076</v>
      </c>
    </row>
    <row r="167" spans="1:32" hidden="1" x14ac:dyDescent="0.25">
      <c r="A167">
        <v>76</v>
      </c>
      <c r="B167" s="1" t="s">
        <v>408</v>
      </c>
      <c r="C167">
        <v>707</v>
      </c>
      <c r="D167">
        <v>5777.930927354656</v>
      </c>
      <c r="E167">
        <v>11106.792023008651</v>
      </c>
      <c r="F167">
        <v>69840.933804975401</v>
      </c>
      <c r="G167">
        <v>4080494.1122957789</v>
      </c>
      <c r="H167">
        <v>81787.03146524074</v>
      </c>
      <c r="I167">
        <v>600753.56605640019</v>
      </c>
      <c r="J167">
        <v>60281.181692050537</v>
      </c>
      <c r="K167">
        <v>5.4174041392766473E-5</v>
      </c>
      <c r="L167">
        <v>3612.0000011250954</v>
      </c>
      <c r="M167">
        <v>32502.170166262851</v>
      </c>
      <c r="N167">
        <v>42299.720140793688</v>
      </c>
      <c r="O167">
        <v>519989.94964981923</v>
      </c>
      <c r="P167">
        <v>8938.0392071007536</v>
      </c>
      <c r="Q167" s="1" t="s">
        <v>51</v>
      </c>
      <c r="R167" s="1">
        <f>agent_costs_16_repr_days[[#This Row],[SMR]]+agent_costs_16_repr_days[[#This Row],[SMRCCS]]</f>
        <v>3612.0000552991369</v>
      </c>
      <c r="S167" s="1">
        <f>agent_costs_16_repr_days[[#This Row],[Alkaline_base]]+agent_costs_16_repr_days[[#This Row],[Alkaline_peak]]</f>
        <v>74801.890307056543</v>
      </c>
      <c r="T167" s="1">
        <f>agent_costs_16_repr_days[[#This Row],[SMR+CCS]]+agent_costs_16_repr_days[[#This Row],[PtH]]+agent_costs_16_repr_days[[#This Row],[Import]]</f>
        <v>87351.929569456435</v>
      </c>
      <c r="U167" s="1">
        <f>agent_costs_16_repr_days[[#This Row],[OCGT]]+agent_costs_16_repr_days[[#This Row],[SPP_coal]]+agent_costs_16_repr_days[[#This Row],[CCGT_new]]</f>
        <v>135900.04642438059</v>
      </c>
      <c r="V167" s="1">
        <f>agent_costs_16_repr_days[[#This Row],[WindOnshore]]+agent_costs_16_repr_days[[#This Row],[WindOffshore]]+agent_costs_16_repr_days[[#This Row],[Solar]]</f>
        <v>4692354.4703751877</v>
      </c>
      <c r="W167" s="1">
        <f>agent_costs_16_repr_days[[#This Row],[RES]]+agent_costs_16_repr_days[[#This Row],[FF]]+agent_costs_16_repr_days[[#This Row],[Nuclear]]</f>
        <v>4910041.548264809</v>
      </c>
      <c r="X167" s="1">
        <f>agent_costs_16_repr_days[[#This Row],[PS]]-W$2</f>
        <v>-162517.01599385403</v>
      </c>
      <c r="Y167" s="1">
        <f>agent_costs_16_repr_days[[#This Row],[Import]]-P$2</f>
        <v>-396.40027704855675</v>
      </c>
      <c r="Z167" s="1">
        <f>agent_costs_16_repr_days[[#This Row],[SMR+CCS]]-R$2</f>
        <v>-3611.9999447340097</v>
      </c>
      <c r="AA167" s="1">
        <f>agent_costs_16_repr_days[[#This Row],[PtH]]-S$2</f>
        <v>-5104.5813243234443</v>
      </c>
      <c r="AB167" s="1">
        <f>agent_costs_16_repr_days[[#This Row],[H2_sector]]-T$2</f>
        <v>-9112.9815461060061</v>
      </c>
      <c r="AC167" s="1">
        <f>agent_costs_16_repr_days[[#This Row],[FF]]-U$2</f>
        <v>18962.867009061083</v>
      </c>
      <c r="AD167" s="1">
        <f>agent_costs_16_repr_days[[#This Row],[RES]]-V$2</f>
        <v>-182615.42324231192</v>
      </c>
      <c r="AE167" s="1">
        <f>agent_costs_16_repr_days[[#This Row],[Nuclear]]-H$2</f>
        <v>1135.540239396898</v>
      </c>
      <c r="AF167" s="1">
        <f>agent_costs_16_repr_days[[#This Row],[Ind]]-O$2</f>
        <v>75777.528696481197</v>
      </c>
    </row>
    <row r="168" spans="1:32" hidden="1" x14ac:dyDescent="0.25">
      <c r="A168">
        <v>76</v>
      </c>
      <c r="B168" s="1" t="s">
        <v>343</v>
      </c>
      <c r="C168">
        <v>864</v>
      </c>
      <c r="D168">
        <v>9763.7330694296652</v>
      </c>
      <c r="E168">
        <v>11106.792186018558</v>
      </c>
      <c r="F168">
        <v>71435.051364622079</v>
      </c>
      <c r="G168">
        <v>4063813.1380614797</v>
      </c>
      <c r="H168">
        <v>81705.0906731828</v>
      </c>
      <c r="I168">
        <v>575872.67008970527</v>
      </c>
      <c r="J168">
        <v>59019.586353265011</v>
      </c>
      <c r="K168">
        <v>9.281698398130245E-7</v>
      </c>
      <c r="L168">
        <v>1.6519004399465127E-8</v>
      </c>
      <c r="M168">
        <v>29013.942440355026</v>
      </c>
      <c r="N168">
        <v>41608.150893593804</v>
      </c>
      <c r="O168">
        <v>518691.61083591403</v>
      </c>
      <c r="P168">
        <v>9596.0832345514082</v>
      </c>
      <c r="Q168" s="1" t="s">
        <v>51</v>
      </c>
      <c r="R168" s="1">
        <f>agent_costs_16_repr_days[[#This Row],[SMR]]+agent_costs_16_repr_days[[#This Row],[SMRCCS]]</f>
        <v>9.4468884421248966E-7</v>
      </c>
      <c r="S168" s="1">
        <f>agent_costs_16_repr_days[[#This Row],[Alkaline_base]]+agent_costs_16_repr_days[[#This Row],[Alkaline_peak]]</f>
        <v>70622.093333948826</v>
      </c>
      <c r="T168" s="1">
        <f>agent_costs_16_repr_days[[#This Row],[SMR+CCS]]+agent_costs_16_repr_days[[#This Row],[PtH]]+agent_costs_16_repr_days[[#This Row],[Import]]</f>
        <v>80218.176569444928</v>
      </c>
      <c r="U168" s="1">
        <f>agent_costs_16_repr_days[[#This Row],[OCGT]]+agent_costs_16_repr_days[[#This Row],[SPP_coal]]+agent_costs_16_repr_days[[#This Row],[CCGT_new]]</f>
        <v>140218.37078731676</v>
      </c>
      <c r="V168" s="1">
        <f>agent_costs_16_repr_days[[#This Row],[WindOnshore]]+agent_costs_16_repr_days[[#This Row],[WindOffshore]]+agent_costs_16_repr_days[[#This Row],[Solar]]</f>
        <v>4650792.6003372036</v>
      </c>
      <c r="W168" s="1">
        <f>agent_costs_16_repr_days[[#This Row],[RES]]+agent_costs_16_repr_days[[#This Row],[FF]]+agent_costs_16_repr_days[[#This Row],[Nuclear]]</f>
        <v>4872716.0617977036</v>
      </c>
      <c r="X168" s="1">
        <f>agent_costs_16_repr_days[[#This Row],[PS]]-W$2</f>
        <v>-199842.50246095937</v>
      </c>
      <c r="Y168" s="1">
        <f>agent_costs_16_repr_days[[#This Row],[Import]]-P$2</f>
        <v>261.64375040209779</v>
      </c>
      <c r="Z168" s="1">
        <f>agent_costs_16_repr_days[[#This Row],[SMR+CCS]]-R$2</f>
        <v>-7223.999999088458</v>
      </c>
      <c r="AA168" s="1">
        <f>agent_costs_16_repr_days[[#This Row],[PtH]]-S$2</f>
        <v>-9284.3782974311616</v>
      </c>
      <c r="AB168" s="1">
        <f>agent_costs_16_repr_days[[#This Row],[H2_sector]]-T$2</f>
        <v>-16246.734546117514</v>
      </c>
      <c r="AC168" s="1">
        <f>agent_costs_16_repr_days[[#This Row],[FF]]-U$2</f>
        <v>23281.191371997251</v>
      </c>
      <c r="AD168" s="1">
        <f>agent_costs_16_repr_days[[#This Row],[RES]]-V$2</f>
        <v>-224177.29328029603</v>
      </c>
      <c r="AE168" s="1">
        <f>agent_costs_16_repr_days[[#This Row],[Nuclear]]-H$2</f>
        <v>1053.5994473389583</v>
      </c>
      <c r="AF168" s="1">
        <f>agent_costs_16_repr_days[[#This Row],[Ind]]-O$2</f>
        <v>74479.189882576</v>
      </c>
    </row>
    <row r="169" spans="1:32" hidden="1" x14ac:dyDescent="0.25">
      <c r="A169">
        <v>76</v>
      </c>
      <c r="B169" s="1" t="s">
        <v>341</v>
      </c>
      <c r="C169">
        <v>899</v>
      </c>
      <c r="D169">
        <v>5433.7898290430167</v>
      </c>
      <c r="E169">
        <v>11106.792061913055</v>
      </c>
      <c r="F169">
        <v>70131.043457689229</v>
      </c>
      <c r="G169">
        <v>4070904.5318631302</v>
      </c>
      <c r="H169">
        <v>82609.401804892856</v>
      </c>
      <c r="I169">
        <v>628202.30819320853</v>
      </c>
      <c r="J169">
        <v>60993.597029626937</v>
      </c>
      <c r="K169">
        <v>2.5018422473652075E-6</v>
      </c>
      <c r="L169">
        <v>1.2624673287031705E-7</v>
      </c>
      <c r="M169">
        <v>40134.460148122045</v>
      </c>
      <c r="N169">
        <v>27712.245803765676</v>
      </c>
      <c r="O169">
        <v>519075.77563187666</v>
      </c>
      <c r="P169">
        <v>8664.367535043466</v>
      </c>
      <c r="Q169" s="1" t="s">
        <v>51</v>
      </c>
      <c r="R169" s="1">
        <f>agent_costs_16_repr_days[[#This Row],[SMR]]+agent_costs_16_repr_days[[#This Row],[SMRCCS]]</f>
        <v>2.6280889802355244E-6</v>
      </c>
      <c r="S169" s="1">
        <f>agent_costs_16_repr_days[[#This Row],[Alkaline_base]]+agent_costs_16_repr_days[[#This Row],[Alkaline_peak]]</f>
        <v>67846.705951887721</v>
      </c>
      <c r="T169" s="1">
        <f>agent_costs_16_repr_days[[#This Row],[SMR+CCS]]+agent_costs_16_repr_days[[#This Row],[PtH]]+agent_costs_16_repr_days[[#This Row],[Import]]</f>
        <v>76511.073489559276</v>
      </c>
      <c r="U169" s="1">
        <f>agent_costs_16_repr_days[[#This Row],[OCGT]]+agent_costs_16_repr_days[[#This Row],[SPP_coal]]+agent_costs_16_repr_days[[#This Row],[CCGT_new]]</f>
        <v>136558.43031635921</v>
      </c>
      <c r="V169" s="1">
        <f>agent_costs_16_repr_days[[#This Row],[WindOnshore]]+agent_costs_16_repr_days[[#This Row],[WindOffshore]]+agent_costs_16_repr_days[[#This Row],[Solar]]</f>
        <v>4710213.6321182512</v>
      </c>
      <c r="W169" s="1">
        <f>agent_costs_16_repr_days[[#This Row],[RES]]+agent_costs_16_repr_days[[#This Row],[FF]]+agent_costs_16_repr_days[[#This Row],[Nuclear]]</f>
        <v>4929381.4642395033</v>
      </c>
      <c r="X169" s="1">
        <f>agent_costs_16_repr_days[[#This Row],[PS]]-W$2</f>
        <v>-143177.10001915973</v>
      </c>
      <c r="Y169" s="1">
        <f>agent_costs_16_repr_days[[#This Row],[Import]]-P$2</f>
        <v>-670.0719491058444</v>
      </c>
      <c r="Z169" s="1">
        <f>agent_costs_16_repr_days[[#This Row],[SMR+CCS]]-R$2</f>
        <v>-7223.9999974050579</v>
      </c>
      <c r="AA169" s="1">
        <f>agent_costs_16_repr_days[[#This Row],[PtH]]-S$2</f>
        <v>-12059.765679492266</v>
      </c>
      <c r="AB169" s="1">
        <f>agent_costs_16_repr_days[[#This Row],[H2_sector]]-T$2</f>
        <v>-19953.837626003165</v>
      </c>
      <c r="AC169" s="1">
        <f>agent_costs_16_repr_days[[#This Row],[FF]]-U$2</f>
        <v>19621.250901039704</v>
      </c>
      <c r="AD169" s="1">
        <f>agent_costs_16_repr_days[[#This Row],[RES]]-V$2</f>
        <v>-164756.26149924845</v>
      </c>
      <c r="AE169" s="1">
        <f>agent_costs_16_repr_days[[#This Row],[Nuclear]]-H$2</f>
        <v>1957.9105790490139</v>
      </c>
      <c r="AF169" s="1">
        <f>agent_costs_16_repr_days[[#This Row],[Ind]]-O$2</f>
        <v>74863.354678538628</v>
      </c>
    </row>
    <row r="170" spans="1:32" hidden="1" x14ac:dyDescent="0.25">
      <c r="A170">
        <v>76</v>
      </c>
      <c r="B170" s="1" t="s">
        <v>385</v>
      </c>
      <c r="C170">
        <v>1113</v>
      </c>
      <c r="D170">
        <v>921.42341391357184</v>
      </c>
      <c r="E170">
        <v>11106.792118947415</v>
      </c>
      <c r="F170">
        <v>70494.101634452512</v>
      </c>
      <c r="G170">
        <v>3806180.501712631</v>
      </c>
      <c r="H170">
        <v>82091.930548651872</v>
      </c>
      <c r="I170">
        <v>591410.81521204486</v>
      </c>
      <c r="J170">
        <v>58041.218927858354</v>
      </c>
      <c r="K170">
        <v>2.0099448214014084E-6</v>
      </c>
      <c r="L170">
        <v>3114.395432629628</v>
      </c>
      <c r="M170">
        <v>34665.741359175117</v>
      </c>
      <c r="N170">
        <v>38999.688589705773</v>
      </c>
      <c r="O170">
        <v>515306.27380822663</v>
      </c>
      <c r="P170">
        <v>8986.1723928591819</v>
      </c>
      <c r="Q170" s="1" t="s">
        <v>51</v>
      </c>
      <c r="R170" s="1">
        <f>agent_costs_16_repr_days[[#This Row],[SMR]]+agent_costs_16_repr_days[[#This Row],[SMRCCS]]</f>
        <v>3114.3954346395726</v>
      </c>
      <c r="S170" s="1">
        <f>agent_costs_16_repr_days[[#This Row],[Alkaline_base]]+agent_costs_16_repr_days[[#This Row],[Alkaline_peak]]</f>
        <v>73665.42994888089</v>
      </c>
      <c r="T170" s="1">
        <f>agent_costs_16_repr_days[[#This Row],[SMR+CCS]]+agent_costs_16_repr_days[[#This Row],[PtH]]+agent_costs_16_repr_days[[#This Row],[Import]]</f>
        <v>85765.997776379649</v>
      </c>
      <c r="U170" s="1">
        <f>agent_costs_16_repr_days[[#This Row],[OCGT]]+agent_costs_16_repr_days[[#This Row],[SPP_coal]]+agent_costs_16_repr_days[[#This Row],[CCGT_new]]</f>
        <v>129456.74397622443</v>
      </c>
      <c r="V170" s="1">
        <f>agent_costs_16_repr_days[[#This Row],[WindOnshore]]+agent_costs_16_repr_days[[#This Row],[WindOffshore]]+agent_costs_16_repr_days[[#This Row],[Solar]]</f>
        <v>4408698.1090436233</v>
      </c>
      <c r="W170" s="1">
        <f>agent_costs_16_repr_days[[#This Row],[RES]]+agent_costs_16_repr_days[[#This Row],[FF]]+agent_costs_16_repr_days[[#This Row],[Nuclear]]</f>
        <v>4620246.7835684996</v>
      </c>
      <c r="X170" s="1">
        <f>agent_costs_16_repr_days[[#This Row],[PS]]-W$2</f>
        <v>-452311.78069016337</v>
      </c>
      <c r="Y170" s="1">
        <f>agent_costs_16_repr_days[[#This Row],[Import]]-P$2</f>
        <v>-348.26709129012852</v>
      </c>
      <c r="Z170" s="1">
        <f>agent_costs_16_repr_days[[#This Row],[SMR+CCS]]-R$2</f>
        <v>-4109.6045653935744</v>
      </c>
      <c r="AA170" s="1">
        <f>agent_costs_16_repr_days[[#This Row],[PtH]]-S$2</f>
        <v>-6241.0416824990971</v>
      </c>
      <c r="AB170" s="1">
        <f>agent_costs_16_repr_days[[#This Row],[H2_sector]]-T$2</f>
        <v>-10698.913339182793</v>
      </c>
      <c r="AC170" s="1">
        <f>agent_costs_16_repr_days[[#This Row],[FF]]-U$2</f>
        <v>12519.564560904924</v>
      </c>
      <c r="AD170" s="1">
        <f>agent_costs_16_repr_days[[#This Row],[RES]]-V$2</f>
        <v>-466271.7845738763</v>
      </c>
      <c r="AE170" s="1">
        <f>agent_costs_16_repr_days[[#This Row],[Nuclear]]-H$2</f>
        <v>1440.4393228080298</v>
      </c>
      <c r="AF170" s="1">
        <f>agent_costs_16_repr_days[[#This Row],[Ind]]-O$2</f>
        <v>71093.852854888595</v>
      </c>
    </row>
    <row r="171" spans="1:32" hidden="1" x14ac:dyDescent="0.25">
      <c r="A171">
        <v>76</v>
      </c>
      <c r="B171" s="1" t="s">
        <v>410</v>
      </c>
      <c r="C171">
        <v>1377</v>
      </c>
      <c r="D171">
        <v>2.9908808285641522E-5</v>
      </c>
      <c r="E171">
        <v>11106.796370861432</v>
      </c>
      <c r="F171">
        <v>75049.111932632353</v>
      </c>
      <c r="G171">
        <v>4212541.2282806141</v>
      </c>
      <c r="H171">
        <v>82556.947468819024</v>
      </c>
      <c r="I171">
        <v>549902.56139840791</v>
      </c>
      <c r="J171">
        <v>61581.271072548072</v>
      </c>
      <c r="K171">
        <v>5.0633074758302248E-7</v>
      </c>
      <c r="L171">
        <v>3.9762402402279794E-8</v>
      </c>
      <c r="M171">
        <v>26049.055366840279</v>
      </c>
      <c r="N171">
        <v>31689.523337304017</v>
      </c>
      <c r="O171">
        <v>363965.61397340032</v>
      </c>
      <c r="P171">
        <v>7781.6082818026298</v>
      </c>
      <c r="Q171" s="1" t="s">
        <v>51</v>
      </c>
      <c r="R171" s="1">
        <f>agent_costs_16_repr_days[[#This Row],[SMR]]+agent_costs_16_repr_days[[#This Row],[SMRCCS]]</f>
        <v>5.4609314998530226E-7</v>
      </c>
      <c r="S171" s="1">
        <f>agent_costs_16_repr_days[[#This Row],[Alkaline_base]]+agent_costs_16_repr_days[[#This Row],[Alkaline_peak]]</f>
        <v>57738.578704144296</v>
      </c>
      <c r="T171" s="1">
        <f>agent_costs_16_repr_days[[#This Row],[SMR+CCS]]+agent_costs_16_repr_days[[#This Row],[PtH]]+agent_costs_16_repr_days[[#This Row],[Import]]</f>
        <v>65520.18698649302</v>
      </c>
      <c r="U171" s="1">
        <f>agent_costs_16_repr_days[[#This Row],[OCGT]]+agent_costs_16_repr_days[[#This Row],[SPP_coal]]+agent_costs_16_repr_days[[#This Row],[CCGT_new]]</f>
        <v>136630.38303508924</v>
      </c>
      <c r="V171" s="1">
        <f>agent_costs_16_repr_days[[#This Row],[WindOnshore]]+agent_costs_16_repr_days[[#This Row],[WindOffshore]]+agent_costs_16_repr_days[[#This Row],[Solar]]</f>
        <v>4773550.5860498827</v>
      </c>
      <c r="W171" s="1">
        <f>agent_costs_16_repr_days[[#This Row],[RES]]+agent_costs_16_repr_days[[#This Row],[FF]]+agent_costs_16_repr_days[[#This Row],[Nuclear]]</f>
        <v>4992737.9165537907</v>
      </c>
      <c r="X171" s="1">
        <f>agent_costs_16_repr_days[[#This Row],[PS]]-W$2</f>
        <v>-79820.647704872303</v>
      </c>
      <c r="Y171" s="1">
        <f>agent_costs_16_repr_days[[#This Row],[Import]]-P$2</f>
        <v>-1552.8312023466806</v>
      </c>
      <c r="Z171" s="1">
        <f>agent_costs_16_repr_days[[#This Row],[SMR+CCS]]-R$2</f>
        <v>-7223.9999994870532</v>
      </c>
      <c r="AA171" s="1">
        <f>agent_costs_16_repr_days[[#This Row],[PtH]]-S$2</f>
        <v>-22167.892927235691</v>
      </c>
      <c r="AB171" s="1">
        <f>agent_costs_16_repr_days[[#This Row],[H2_sector]]-T$2</f>
        <v>-30944.724129069422</v>
      </c>
      <c r="AC171" s="1">
        <f>agent_costs_16_repr_days[[#This Row],[FF]]-U$2</f>
        <v>19693.203619769731</v>
      </c>
      <c r="AD171" s="1">
        <f>agent_costs_16_repr_days[[#This Row],[RES]]-V$2</f>
        <v>-101419.30756761692</v>
      </c>
      <c r="AE171" s="1">
        <f>agent_costs_16_repr_days[[#This Row],[Nuclear]]-H$2</f>
        <v>1905.4562429751822</v>
      </c>
      <c r="AF171" s="1">
        <f>agent_costs_16_repr_days[[#This Row],[Ind]]-O$2</f>
        <v>-80246.806979937712</v>
      </c>
    </row>
    <row r="172" spans="1:32" hidden="1" x14ac:dyDescent="0.25">
      <c r="A172">
        <v>76</v>
      </c>
      <c r="B172" s="1" t="s">
        <v>338</v>
      </c>
      <c r="C172">
        <v>1532</v>
      </c>
      <c r="D172">
        <v>8106.9192212799007</v>
      </c>
      <c r="E172">
        <v>11106.792536715069</v>
      </c>
      <c r="F172">
        <v>70518.11434940141</v>
      </c>
      <c r="G172">
        <v>4096235.6675449577</v>
      </c>
      <c r="H172">
        <v>80433.056698554821</v>
      </c>
      <c r="I172">
        <v>566917.32642881887</v>
      </c>
      <c r="J172">
        <v>59373.241962951783</v>
      </c>
      <c r="K172">
        <v>2.3444390122505525E-4</v>
      </c>
      <c r="L172">
        <v>6026.4405738595742</v>
      </c>
      <c r="M172">
        <v>16188.277245919617</v>
      </c>
      <c r="N172">
        <v>71648.946468673545</v>
      </c>
      <c r="O172">
        <v>522867.61757998174</v>
      </c>
      <c r="P172">
        <v>9389.4642708928404</v>
      </c>
      <c r="Q172" s="1" t="s">
        <v>51</v>
      </c>
      <c r="R172" s="1">
        <f>agent_costs_16_repr_days[[#This Row],[SMR]]+agent_costs_16_repr_days[[#This Row],[SMRCCS]]</f>
        <v>6026.440808303475</v>
      </c>
      <c r="S172" s="1">
        <f>agent_costs_16_repr_days[[#This Row],[Alkaline_base]]+agent_costs_16_repr_days[[#This Row],[Alkaline_peak]]</f>
        <v>87837.223714593158</v>
      </c>
      <c r="T172" s="1">
        <f>agent_costs_16_repr_days[[#This Row],[SMR+CCS]]+agent_costs_16_repr_days[[#This Row],[PtH]]+agent_costs_16_repr_days[[#This Row],[Import]]</f>
        <v>103253.12879378948</v>
      </c>
      <c r="U172" s="1">
        <f>agent_costs_16_repr_days[[#This Row],[OCGT]]+agent_costs_16_repr_days[[#This Row],[SPP_coal]]+agent_costs_16_repr_days[[#This Row],[CCGT_new]]</f>
        <v>137998.2755336331</v>
      </c>
      <c r="V172" s="1">
        <f>agent_costs_16_repr_days[[#This Row],[WindOnshore]]+agent_costs_16_repr_days[[#This Row],[WindOffshore]]+agent_costs_16_repr_days[[#This Row],[Solar]]</f>
        <v>4674259.7865104917</v>
      </c>
      <c r="W172" s="1">
        <f>agent_costs_16_repr_days[[#This Row],[RES]]+agent_costs_16_repr_days[[#This Row],[FF]]+agent_costs_16_repr_days[[#This Row],[Nuclear]]</f>
        <v>4892691.1187426802</v>
      </c>
      <c r="X172" s="1">
        <f>agent_costs_16_repr_days[[#This Row],[PS]]-W$2</f>
        <v>-179867.44551598281</v>
      </c>
      <c r="Y172" s="1">
        <f>agent_costs_16_repr_days[[#This Row],[Import]]-P$2</f>
        <v>55.024786743530058</v>
      </c>
      <c r="Z172" s="1">
        <f>agent_costs_16_repr_days[[#This Row],[SMR+CCS]]-R$2</f>
        <v>-1197.5591917296715</v>
      </c>
      <c r="AA172" s="1">
        <f>agent_costs_16_repr_days[[#This Row],[PtH]]-S$2</f>
        <v>7930.7520832131704</v>
      </c>
      <c r="AB172" s="1">
        <f>agent_costs_16_repr_days[[#This Row],[H2_sector]]-T$2</f>
        <v>6788.2176782270399</v>
      </c>
      <c r="AC172" s="1">
        <f>agent_costs_16_repr_days[[#This Row],[FF]]-U$2</f>
        <v>21061.096118313595</v>
      </c>
      <c r="AD172" s="1">
        <f>agent_costs_16_repr_days[[#This Row],[RES]]-V$2</f>
        <v>-200710.10710700788</v>
      </c>
      <c r="AE172" s="1">
        <f>agent_costs_16_repr_days[[#This Row],[Nuclear]]-H$2</f>
        <v>-218.43452728902048</v>
      </c>
      <c r="AF172" s="1">
        <f>agent_costs_16_repr_days[[#This Row],[Ind]]-O$2</f>
        <v>78655.196626643708</v>
      </c>
    </row>
    <row r="173" spans="1:32" hidden="1" x14ac:dyDescent="0.25">
      <c r="A173">
        <v>76</v>
      </c>
      <c r="B173" s="1" t="s">
        <v>337</v>
      </c>
      <c r="C173">
        <v>1662</v>
      </c>
      <c r="D173">
        <v>6107.6446771319561</v>
      </c>
      <c r="E173">
        <v>11106.792007591746</v>
      </c>
      <c r="F173">
        <v>59044.077955324123</v>
      </c>
      <c r="G173">
        <v>4044180.8672644412</v>
      </c>
      <c r="H173">
        <v>82266.179536726064</v>
      </c>
      <c r="I173">
        <v>582689.27809737623</v>
      </c>
      <c r="J173">
        <v>62771.354991499058</v>
      </c>
      <c r="K173">
        <v>2.3133238192797311E-5</v>
      </c>
      <c r="L173">
        <v>27036.699374462547</v>
      </c>
      <c r="M173">
        <v>29175.268291391763</v>
      </c>
      <c r="N173">
        <v>35921.555697153846</v>
      </c>
      <c r="O173">
        <v>532482.94149116997</v>
      </c>
      <c r="P173">
        <v>5676.2652192068726</v>
      </c>
      <c r="Q173" s="1" t="s">
        <v>51</v>
      </c>
      <c r="R173" s="1">
        <f>agent_costs_16_repr_days[[#This Row],[SMR]]+agent_costs_16_repr_days[[#This Row],[SMRCCS]]</f>
        <v>27036.699397595785</v>
      </c>
      <c r="S173" s="1">
        <f>agent_costs_16_repr_days[[#This Row],[Alkaline_base]]+agent_costs_16_repr_days[[#This Row],[Alkaline_peak]]</f>
        <v>65096.823988545613</v>
      </c>
      <c r="T173" s="1">
        <f>agent_costs_16_repr_days[[#This Row],[SMR+CCS]]+agent_costs_16_repr_days[[#This Row],[PtH]]+agent_costs_16_repr_days[[#This Row],[Import]]</f>
        <v>97809.78860534828</v>
      </c>
      <c r="U173" s="1">
        <f>agent_costs_16_repr_days[[#This Row],[OCGT]]+agent_costs_16_repr_days[[#This Row],[SPP_coal]]+agent_costs_16_repr_days[[#This Row],[CCGT_new]]</f>
        <v>127923.07762395515</v>
      </c>
      <c r="V173" s="1">
        <f>agent_costs_16_repr_days[[#This Row],[WindOnshore]]+agent_costs_16_repr_days[[#This Row],[WindOffshore]]+agent_costs_16_repr_days[[#This Row],[Solar]]</f>
        <v>4637976.937369409</v>
      </c>
      <c r="W173" s="1">
        <f>agent_costs_16_repr_days[[#This Row],[RES]]+agent_costs_16_repr_days[[#This Row],[FF]]+agent_costs_16_repr_days[[#This Row],[Nuclear]]</f>
        <v>4848166.1945300903</v>
      </c>
      <c r="X173" s="1">
        <f>agent_costs_16_repr_days[[#This Row],[PS]]-W$2</f>
        <v>-224392.36972857267</v>
      </c>
      <c r="Y173" s="1">
        <f>agent_costs_16_repr_days[[#This Row],[Import]]-P$2</f>
        <v>-3658.1742649424377</v>
      </c>
      <c r="Z173" s="1">
        <f>agent_costs_16_repr_days[[#This Row],[SMR+CCS]]-R$2</f>
        <v>19812.699397562639</v>
      </c>
      <c r="AA173" s="1">
        <f>agent_costs_16_repr_days[[#This Row],[PtH]]-S$2</f>
        <v>-14809.647642834374</v>
      </c>
      <c r="AB173" s="1">
        <f>agent_costs_16_repr_days[[#This Row],[H2_sector]]-T$2</f>
        <v>1344.8774897858384</v>
      </c>
      <c r="AC173" s="1">
        <f>agent_costs_16_repr_days[[#This Row],[FF]]-U$2</f>
        <v>10985.898208635641</v>
      </c>
      <c r="AD173" s="1">
        <f>agent_costs_16_repr_days[[#This Row],[RES]]-V$2</f>
        <v>-236992.9562480906</v>
      </c>
      <c r="AE173" s="1">
        <f>agent_costs_16_repr_days[[#This Row],[Nuclear]]-H$2</f>
        <v>1614.6883108822221</v>
      </c>
      <c r="AF173" s="1">
        <f>agent_costs_16_repr_days[[#This Row],[Ind]]-O$2</f>
        <v>88270.520537831937</v>
      </c>
    </row>
    <row r="174" spans="1:32" x14ac:dyDescent="0.25">
      <c r="A174">
        <v>77</v>
      </c>
      <c r="B174" s="1" t="s">
        <v>23</v>
      </c>
      <c r="C174">
        <v>3104</v>
      </c>
      <c r="D174">
        <v>7130.1841675578999</v>
      </c>
      <c r="E174">
        <v>11106.792008599497</v>
      </c>
      <c r="F174">
        <v>56020.543952244887</v>
      </c>
      <c r="G174">
        <v>4293118.3601849219</v>
      </c>
      <c r="H174">
        <v>80481.60189398595</v>
      </c>
      <c r="I174">
        <v>574003.84672837029</v>
      </c>
      <c r="J174">
        <v>53666.413485362275</v>
      </c>
      <c r="K174">
        <v>1.0374720908180767E-6</v>
      </c>
      <c r="L174">
        <v>7224.0000001356839</v>
      </c>
      <c r="M174">
        <v>35066.388507668715</v>
      </c>
      <c r="N174">
        <v>46411.513876231562</v>
      </c>
      <c r="O174">
        <v>443369.78904859762</v>
      </c>
      <c r="P174">
        <v>9028.2739922669698</v>
      </c>
      <c r="Q174" s="1" t="s">
        <v>51</v>
      </c>
      <c r="R174" s="1">
        <f>agent_costs_16_repr_days[[#This Row],[SMR]]+agent_costs_16_repr_days[[#This Row],[SMRCCS]]</f>
        <v>7224.0000011731563</v>
      </c>
      <c r="S174" s="1">
        <f>agent_costs_16_repr_days[[#This Row],[Alkaline_base]]+agent_costs_16_repr_days[[#This Row],[Alkaline_peak]]</f>
        <v>81477.902383900277</v>
      </c>
      <c r="T174" s="1">
        <f>agent_costs_16_repr_days[[#This Row],[SMR+CCS]]+agent_costs_16_repr_days[[#This Row],[PtH]]+agent_costs_16_repr_days[[#This Row],[Import]]</f>
        <v>97730.176377340409</v>
      </c>
      <c r="U174" s="1">
        <f>agent_costs_16_repr_days[[#This Row],[OCGT]]+agent_costs_16_repr_days[[#This Row],[SPP_coal]]+agent_costs_16_repr_days[[#This Row],[CCGT_new]]</f>
        <v>116817.14160516507</v>
      </c>
      <c r="V174" s="1">
        <f>agent_costs_16_repr_days[[#This Row],[WindOnshore]]+agent_costs_16_repr_days[[#This Row],[WindOffshore]]+agent_costs_16_repr_days[[#This Row],[Solar]]</f>
        <v>4878228.9989218917</v>
      </c>
      <c r="W174" s="1">
        <f>agent_costs_16_repr_days[[#This Row],[RES]]+agent_costs_16_repr_days[[#This Row],[FF]]+agent_costs_16_repr_days[[#This Row],[Nuclear]]</f>
        <v>5075527.7424210422</v>
      </c>
      <c r="X174" s="1">
        <f>agent_costs_16_repr_days[[#This Row],[PS]]-W$2</f>
        <v>2969.1781623791903</v>
      </c>
      <c r="Y174" s="1">
        <f>agent_costs_16_repr_days[[#This Row],[Import]]-P$2</f>
        <v>-306.16549188234058</v>
      </c>
      <c r="Z174" s="1">
        <f>agent_costs_16_repr_days[[#This Row],[SMR+CCS]]-R$2</f>
        <v>1.140009771916084E-6</v>
      </c>
      <c r="AA174" s="1">
        <f>agent_costs_16_repr_days[[#This Row],[PtH]]-S$2</f>
        <v>1571.4307525202894</v>
      </c>
      <c r="AB174" s="1">
        <f>agent_costs_16_repr_days[[#This Row],[H2_sector]]-T$2</f>
        <v>1265.2652617779677</v>
      </c>
      <c r="AC174" s="1">
        <f>agent_costs_16_repr_days[[#This Row],[FF]]-U$2</f>
        <v>-120.03781015443383</v>
      </c>
      <c r="AD174" s="1">
        <f>agent_costs_16_repr_days[[#This Row],[RES]]-V$2</f>
        <v>3259.1053043920547</v>
      </c>
      <c r="AE174" s="1">
        <f>agent_costs_16_repr_days[[#This Row],[Nuclear]]-H$2</f>
        <v>-169.8893318578921</v>
      </c>
      <c r="AF174" s="1">
        <f>agent_costs_16_repr_days[[#This Row],[Ind]]-O$2</f>
        <v>-842.63190474041039</v>
      </c>
    </row>
    <row r="175" spans="1:32" x14ac:dyDescent="0.25">
      <c r="A175">
        <v>78</v>
      </c>
      <c r="B175" s="1" t="s">
        <v>23</v>
      </c>
      <c r="C175">
        <v>3077</v>
      </c>
      <c r="D175">
        <v>7142.7765542544785</v>
      </c>
      <c r="E175">
        <v>11106.792058713296</v>
      </c>
      <c r="F175">
        <v>55987.544150145921</v>
      </c>
      <c r="G175">
        <v>4293211.9934828756</v>
      </c>
      <c r="H175">
        <v>80420.381906886774</v>
      </c>
      <c r="I175">
        <v>574630.14957193821</v>
      </c>
      <c r="J175">
        <v>53723.404787951986</v>
      </c>
      <c r="K175">
        <v>2.172650291650403E-7</v>
      </c>
      <c r="L175">
        <v>7224.0000000157779</v>
      </c>
      <c r="M175">
        <v>35808.974109348208</v>
      </c>
      <c r="N175">
        <v>46170.782727821112</v>
      </c>
      <c r="O175">
        <v>443033.07297160226</v>
      </c>
      <c r="P175">
        <v>8970.2054502365281</v>
      </c>
      <c r="Q175" s="1" t="s">
        <v>51</v>
      </c>
      <c r="R175" s="1">
        <f>agent_costs_16_repr_days[[#This Row],[SMR]]+agent_costs_16_repr_days[[#This Row],[SMRCCS]]</f>
        <v>7224.0000002330426</v>
      </c>
      <c r="S175" s="1">
        <f>agent_costs_16_repr_days[[#This Row],[Alkaline_base]]+agent_costs_16_repr_days[[#This Row],[Alkaline_peak]]</f>
        <v>81979.75683716932</v>
      </c>
      <c r="T175" s="1">
        <f>agent_costs_16_repr_days[[#This Row],[SMR+CCS]]+agent_costs_16_repr_days[[#This Row],[PtH]]+agent_costs_16_repr_days[[#This Row],[Import]]</f>
        <v>98173.962287638889</v>
      </c>
      <c r="U175" s="1">
        <f>agent_costs_16_repr_days[[#This Row],[OCGT]]+agent_costs_16_repr_days[[#This Row],[SPP_coal]]+agent_costs_16_repr_days[[#This Row],[CCGT_new]]</f>
        <v>116853.72549235239</v>
      </c>
      <c r="V175" s="1">
        <f>agent_costs_16_repr_days[[#This Row],[WindOnshore]]+agent_costs_16_repr_days[[#This Row],[WindOffshore]]+agent_costs_16_repr_days[[#This Row],[Solar]]</f>
        <v>4878948.9351135278</v>
      </c>
      <c r="W175" s="1">
        <f>agent_costs_16_repr_days[[#This Row],[RES]]+agent_costs_16_repr_days[[#This Row],[FF]]+agent_costs_16_repr_days[[#This Row],[Nuclear]]</f>
        <v>5076223.042512767</v>
      </c>
      <c r="X175" s="1">
        <f>agent_costs_16_repr_days[[#This Row],[PS]]-W$2</f>
        <v>3664.4782541040331</v>
      </c>
      <c r="Y175" s="1">
        <f>agent_costs_16_repr_days[[#This Row],[Import]]-P$2</f>
        <v>-364.23403391278225</v>
      </c>
      <c r="Z175" s="1">
        <f>agent_costs_16_repr_days[[#This Row],[SMR+CCS]]-R$2</f>
        <v>1.9989602151326835E-7</v>
      </c>
      <c r="AA175" s="1">
        <f>agent_costs_16_repr_days[[#This Row],[PtH]]-S$2</f>
        <v>2073.2852057893324</v>
      </c>
      <c r="AB175" s="1">
        <f>agent_costs_16_repr_days[[#This Row],[H2_sector]]-T$2</f>
        <v>1709.051172076448</v>
      </c>
      <c r="AC175" s="1">
        <f>agent_costs_16_repr_days[[#This Row],[FF]]-U$2</f>
        <v>-83.453922967120889</v>
      </c>
      <c r="AD175" s="1">
        <f>agent_costs_16_repr_days[[#This Row],[RES]]-V$2</f>
        <v>3979.0414960281923</v>
      </c>
      <c r="AE175" s="1">
        <f>agent_costs_16_repr_days[[#This Row],[Nuclear]]-H$2</f>
        <v>-231.10931895706744</v>
      </c>
      <c r="AF175" s="1">
        <f>agent_costs_16_repr_days[[#This Row],[Ind]]-O$2</f>
        <v>-1179.3479817357729</v>
      </c>
    </row>
    <row r="176" spans="1:32" x14ac:dyDescent="0.25">
      <c r="A176">
        <v>79</v>
      </c>
      <c r="B176" s="1" t="s">
        <v>23</v>
      </c>
      <c r="C176">
        <v>3078</v>
      </c>
      <c r="D176">
        <v>7151.1403333921025</v>
      </c>
      <c r="E176">
        <v>11106.792076459857</v>
      </c>
      <c r="F176">
        <v>55963.56509881172</v>
      </c>
      <c r="G176">
        <v>4293966.8462286675</v>
      </c>
      <c r="H176">
        <v>80407.045785405615</v>
      </c>
      <c r="I176">
        <v>575072.16777446785</v>
      </c>
      <c r="J176">
        <v>53772.989067046015</v>
      </c>
      <c r="K176">
        <v>1.9814227494098145E-6</v>
      </c>
      <c r="L176">
        <v>7224.0000000310574</v>
      </c>
      <c r="M176">
        <v>36322.190542344186</v>
      </c>
      <c r="N176">
        <v>46201.037403631977</v>
      </c>
      <c r="O176">
        <v>442725.44235345442</v>
      </c>
      <c r="P176">
        <v>8911.4819361198333</v>
      </c>
      <c r="Q176" s="1" t="s">
        <v>51</v>
      </c>
      <c r="R176" s="1">
        <f>agent_costs_16_repr_days[[#This Row],[SMR]]+agent_costs_16_repr_days[[#This Row],[SMRCCS]]</f>
        <v>7224.0000020124799</v>
      </c>
      <c r="S176" s="1">
        <f>agent_costs_16_repr_days[[#This Row],[Alkaline_base]]+agent_costs_16_repr_days[[#This Row],[Alkaline_peak]]</f>
        <v>82523.227945976163</v>
      </c>
      <c r="T176" s="1">
        <f>agent_costs_16_repr_days[[#This Row],[SMR+CCS]]+agent_costs_16_repr_days[[#This Row],[PtH]]+agent_costs_16_repr_days[[#This Row],[Import]]</f>
        <v>98658.709884108481</v>
      </c>
      <c r="U176" s="1">
        <f>agent_costs_16_repr_days[[#This Row],[OCGT]]+agent_costs_16_repr_days[[#This Row],[SPP_coal]]+agent_costs_16_repr_days[[#This Row],[CCGT_new]]</f>
        <v>116887.69449924983</v>
      </c>
      <c r="V176" s="1">
        <f>agent_costs_16_repr_days[[#This Row],[WindOnshore]]+agent_costs_16_repr_days[[#This Row],[WindOffshore]]+agent_costs_16_repr_days[[#This Row],[Solar]]</f>
        <v>4880145.8060795953</v>
      </c>
      <c r="W176" s="1">
        <f>agent_costs_16_repr_days[[#This Row],[RES]]+agent_costs_16_repr_days[[#This Row],[FF]]+agent_costs_16_repr_days[[#This Row],[Nuclear]]</f>
        <v>5077440.5463642506</v>
      </c>
      <c r="X176" s="1">
        <f>agent_costs_16_repr_days[[#This Row],[PS]]-W$2</f>
        <v>4881.9821055876091</v>
      </c>
      <c r="Y176" s="1">
        <f>agent_costs_16_repr_days[[#This Row],[Import]]-P$2</f>
        <v>-422.95754802947704</v>
      </c>
      <c r="Z176" s="1">
        <f>agent_costs_16_repr_days[[#This Row],[SMR+CCS]]-R$2</f>
        <v>1.9793333194684237E-6</v>
      </c>
      <c r="AA176" s="1">
        <f>agent_costs_16_repr_days[[#This Row],[PtH]]-S$2</f>
        <v>2616.7563145961758</v>
      </c>
      <c r="AB176" s="1">
        <f>agent_costs_16_repr_days[[#This Row],[H2_sector]]-T$2</f>
        <v>2193.7987685460394</v>
      </c>
      <c r="AC176" s="1">
        <f>agent_costs_16_repr_days[[#This Row],[FF]]-U$2</f>
        <v>-49.484916069675819</v>
      </c>
      <c r="AD176" s="1">
        <f>agent_costs_16_repr_days[[#This Row],[RES]]-V$2</f>
        <v>5175.91246209573</v>
      </c>
      <c r="AE176" s="1">
        <f>agent_costs_16_repr_days[[#This Row],[Nuclear]]-H$2</f>
        <v>-244.4454404382268</v>
      </c>
      <c r="AF176" s="1">
        <f>agent_costs_16_repr_days[[#This Row],[Ind]]-O$2</f>
        <v>-1486.978599883616</v>
      </c>
    </row>
    <row r="177" spans="1:32" x14ac:dyDescent="0.25">
      <c r="A177">
        <v>80</v>
      </c>
      <c r="B177" s="1" t="s">
        <v>23</v>
      </c>
      <c r="C177">
        <v>3100</v>
      </c>
      <c r="D177">
        <v>6821.8248802448343</v>
      </c>
      <c r="E177">
        <v>11106.792117575666</v>
      </c>
      <c r="F177">
        <v>55920.502322159686</v>
      </c>
      <c r="G177">
        <v>4294669.0690540839</v>
      </c>
      <c r="H177">
        <v>80393.406309238504</v>
      </c>
      <c r="I177">
        <v>576138.72848675912</v>
      </c>
      <c r="J177">
        <v>53901.395760523497</v>
      </c>
      <c r="K177">
        <v>4.8812823029448776E-8</v>
      </c>
      <c r="L177">
        <v>6952.3625752493181</v>
      </c>
      <c r="M177">
        <v>37094.501970772391</v>
      </c>
      <c r="N177">
        <v>46129.817170572867</v>
      </c>
      <c r="O177">
        <v>442452.98661414121</v>
      </c>
      <c r="P177">
        <v>8875.2908973192843</v>
      </c>
      <c r="Q177" s="1" t="s">
        <v>51</v>
      </c>
      <c r="R177" s="1">
        <f>agent_costs_16_repr_days[[#This Row],[SMR]]+agent_costs_16_repr_days[[#This Row],[SMRCCS]]</f>
        <v>6952.3625752981307</v>
      </c>
      <c r="S177" s="1">
        <f>agent_costs_16_repr_days[[#This Row],[Alkaline_base]]+agent_costs_16_repr_days[[#This Row],[Alkaline_peak]]</f>
        <v>83224.319141345259</v>
      </c>
      <c r="T177" s="1">
        <f>agent_costs_16_repr_days[[#This Row],[SMR+CCS]]+agent_costs_16_repr_days[[#This Row],[PtH]]+agent_costs_16_repr_days[[#This Row],[Import]]</f>
        <v>99051.972613962673</v>
      </c>
      <c r="U177" s="1">
        <f>agent_costs_16_repr_days[[#This Row],[OCGT]]+agent_costs_16_repr_days[[#This Row],[SPP_coal]]+agent_costs_16_repr_days[[#This Row],[CCGT_new]]</f>
        <v>116643.72296292802</v>
      </c>
      <c r="V177" s="1">
        <f>agent_costs_16_repr_days[[#This Row],[WindOnshore]]+agent_costs_16_repr_days[[#This Row],[WindOffshore]]+agent_costs_16_repr_days[[#This Row],[Solar]]</f>
        <v>4881914.5896584187</v>
      </c>
      <c r="W177" s="1">
        <f>agent_costs_16_repr_days[[#This Row],[RES]]+agent_costs_16_repr_days[[#This Row],[FF]]+agent_costs_16_repr_days[[#This Row],[Nuclear]]</f>
        <v>5078951.7189305853</v>
      </c>
      <c r="X177" s="1">
        <f>agent_costs_16_repr_days[[#This Row],[PS]]-W$2</f>
        <v>6393.1546719223261</v>
      </c>
      <c r="Y177" s="1">
        <f>agent_costs_16_repr_days[[#This Row],[Import]]-P$2</f>
        <v>-459.14858683002603</v>
      </c>
      <c r="Z177" s="1">
        <f>agent_costs_16_repr_days[[#This Row],[SMR+CCS]]-R$2</f>
        <v>-271.63742473501588</v>
      </c>
      <c r="AA177" s="1">
        <f>agent_costs_16_repr_days[[#This Row],[PtH]]-S$2</f>
        <v>3317.8475099652715</v>
      </c>
      <c r="AB177" s="1">
        <f>agent_costs_16_repr_days[[#This Row],[H2_sector]]-T$2</f>
        <v>2587.0614984002314</v>
      </c>
      <c r="AC177" s="1">
        <f>agent_costs_16_repr_days[[#This Row],[FF]]-U$2</f>
        <v>-293.45645239148871</v>
      </c>
      <c r="AD177" s="1">
        <f>agent_costs_16_repr_days[[#This Row],[RES]]-V$2</f>
        <v>6944.6960409190506</v>
      </c>
      <c r="AE177" s="1">
        <f>agent_costs_16_repr_days[[#This Row],[Nuclear]]-H$2</f>
        <v>-258.08491660533764</v>
      </c>
      <c r="AF177" s="1">
        <f>agent_costs_16_repr_days[[#This Row],[Ind]]-O$2</f>
        <v>-1759.4343391968287</v>
      </c>
    </row>
    <row r="178" spans="1:32" x14ac:dyDescent="0.25">
      <c r="A178">
        <v>81</v>
      </c>
      <c r="B178" s="1" t="s">
        <v>23</v>
      </c>
      <c r="C178">
        <v>3132</v>
      </c>
      <c r="D178">
        <v>6542.8998898320178</v>
      </c>
      <c r="E178">
        <v>11106.792510555086</v>
      </c>
      <c r="F178">
        <v>55911.785561960831</v>
      </c>
      <c r="G178">
        <v>4293617.4901650315</v>
      </c>
      <c r="H178">
        <v>80430.271032152115</v>
      </c>
      <c r="I178">
        <v>578600.71675514081</v>
      </c>
      <c r="J178">
        <v>54134.796564415294</v>
      </c>
      <c r="K178">
        <v>7.1046796352211355E-4</v>
      </c>
      <c r="L178">
        <v>6071.011040319966</v>
      </c>
      <c r="M178">
        <v>37417.022979673027</v>
      </c>
      <c r="N178">
        <v>46791.105136711907</v>
      </c>
      <c r="O178">
        <v>442493.41427825758</v>
      </c>
      <c r="P178">
        <v>8862.7811816088779</v>
      </c>
      <c r="Q178" s="1" t="s">
        <v>51</v>
      </c>
      <c r="R178" s="1">
        <f>agent_costs_16_repr_days[[#This Row],[SMR]]+agent_costs_16_repr_days[[#This Row],[SMRCCS]]</f>
        <v>6071.0117507879295</v>
      </c>
      <c r="S178" s="1">
        <f>agent_costs_16_repr_days[[#This Row],[Alkaline_base]]+agent_costs_16_repr_days[[#This Row],[Alkaline_peak]]</f>
        <v>84208.128116384934</v>
      </c>
      <c r="T178" s="1">
        <f>agent_costs_16_repr_days[[#This Row],[SMR+CCS]]+agent_costs_16_repr_days[[#This Row],[PtH]]+agent_costs_16_repr_days[[#This Row],[Import]]</f>
        <v>99141.921048781747</v>
      </c>
      <c r="U178" s="1">
        <f>agent_costs_16_repr_days[[#This Row],[OCGT]]+agent_costs_16_repr_days[[#This Row],[SPP_coal]]+agent_costs_16_repr_days[[#This Row],[CCGT_new]]</f>
        <v>116589.48201620815</v>
      </c>
      <c r="V178" s="1">
        <f>agent_costs_16_repr_days[[#This Row],[WindOnshore]]+agent_costs_16_repr_days[[#This Row],[WindOffshore]]+agent_costs_16_repr_days[[#This Row],[Solar]]</f>
        <v>4883324.9994307272</v>
      </c>
      <c r="W178" s="1">
        <f>agent_costs_16_repr_days[[#This Row],[RES]]+agent_costs_16_repr_days[[#This Row],[FF]]+agent_costs_16_repr_days[[#This Row],[Nuclear]]</f>
        <v>5080344.7524790876</v>
      </c>
      <c r="X178" s="1">
        <f>agent_costs_16_repr_days[[#This Row],[PS]]-W$2</f>
        <v>7786.1882204245776</v>
      </c>
      <c r="Y178" s="1">
        <f>agent_costs_16_repr_days[[#This Row],[Import]]-P$2</f>
        <v>-471.65830254043249</v>
      </c>
      <c r="Z178" s="1">
        <f>agent_costs_16_repr_days[[#This Row],[SMR+CCS]]-R$2</f>
        <v>-1152.988249245217</v>
      </c>
      <c r="AA178" s="1">
        <f>agent_costs_16_repr_days[[#This Row],[PtH]]-S$2</f>
        <v>4301.6564850049472</v>
      </c>
      <c r="AB178" s="1">
        <f>agent_costs_16_repr_days[[#This Row],[H2_sector]]-T$2</f>
        <v>2677.0099332193058</v>
      </c>
      <c r="AC178" s="1">
        <f>agent_costs_16_repr_days[[#This Row],[FF]]-U$2</f>
        <v>-347.69739911136276</v>
      </c>
      <c r="AD178" s="1">
        <f>agent_costs_16_repr_days[[#This Row],[RES]]-V$2</f>
        <v>8355.1058132275939</v>
      </c>
      <c r="AE178" s="1">
        <f>agent_costs_16_repr_days[[#This Row],[Nuclear]]-H$2</f>
        <v>-221.22019369172631</v>
      </c>
      <c r="AF178" s="1">
        <f>agent_costs_16_repr_days[[#This Row],[Ind]]-O$2</f>
        <v>-1719.0066750804544</v>
      </c>
    </row>
    <row r="179" spans="1:32" x14ac:dyDescent="0.25">
      <c r="A179">
        <v>82</v>
      </c>
      <c r="B179" s="1" t="s">
        <v>23</v>
      </c>
      <c r="C179">
        <v>3160</v>
      </c>
      <c r="D179">
        <v>6419.8726924282946</v>
      </c>
      <c r="E179">
        <v>11106.792004533165</v>
      </c>
      <c r="F179">
        <v>55856.000140359341</v>
      </c>
      <c r="G179">
        <v>4294509.5428236779</v>
      </c>
      <c r="H179">
        <v>80342.789532768773</v>
      </c>
      <c r="I179">
        <v>580113.31406745524</v>
      </c>
      <c r="J179">
        <v>54155.686854395659</v>
      </c>
      <c r="K179">
        <v>1.6701622091780055E-5</v>
      </c>
      <c r="L179">
        <v>5231.9626038461283</v>
      </c>
      <c r="M179">
        <v>38435.978001378477</v>
      </c>
      <c r="N179">
        <v>46977.334609907433</v>
      </c>
      <c r="O179">
        <v>442291.75031296723</v>
      </c>
      <c r="P179">
        <v>8840.6260690224462</v>
      </c>
      <c r="Q179" s="1" t="s">
        <v>51</v>
      </c>
      <c r="R179" s="1">
        <f>agent_costs_16_repr_days[[#This Row],[SMR]]+agent_costs_16_repr_days[[#This Row],[SMRCCS]]</f>
        <v>5231.9626205477507</v>
      </c>
      <c r="S179" s="1">
        <f>agent_costs_16_repr_days[[#This Row],[Alkaline_base]]+agent_costs_16_repr_days[[#This Row],[Alkaline_peak]]</f>
        <v>85413.312611285917</v>
      </c>
      <c r="T179" s="1">
        <f>agent_costs_16_repr_days[[#This Row],[SMR+CCS]]+agent_costs_16_repr_days[[#This Row],[PtH]]+agent_costs_16_repr_days[[#This Row],[Import]]</f>
        <v>99485.901300856116</v>
      </c>
      <c r="U179" s="1">
        <f>agent_costs_16_repr_days[[#This Row],[OCGT]]+agent_costs_16_repr_days[[#This Row],[SPP_coal]]+agent_costs_16_repr_days[[#This Row],[CCGT_new]]</f>
        <v>116431.5596871833</v>
      </c>
      <c r="V179" s="1">
        <f>agent_costs_16_repr_days[[#This Row],[WindOnshore]]+agent_costs_16_repr_days[[#This Row],[WindOffshore]]+agent_costs_16_repr_days[[#This Row],[Solar]]</f>
        <v>4885729.648895666</v>
      </c>
      <c r="W179" s="1">
        <f>agent_costs_16_repr_days[[#This Row],[RES]]+agent_costs_16_repr_days[[#This Row],[FF]]+agent_costs_16_repr_days[[#This Row],[Nuclear]]</f>
        <v>5082503.9981156178</v>
      </c>
      <c r="X179" s="1">
        <f>agent_costs_16_repr_days[[#This Row],[PS]]-W$2</f>
        <v>9945.4338569547981</v>
      </c>
      <c r="Y179" s="1">
        <f>agent_costs_16_repr_days[[#This Row],[Import]]-P$2</f>
        <v>-493.81341512686413</v>
      </c>
      <c r="Z179" s="1">
        <f>agent_costs_16_repr_days[[#This Row],[SMR+CCS]]-R$2</f>
        <v>-1992.0373794853958</v>
      </c>
      <c r="AA179" s="1">
        <f>agent_costs_16_repr_days[[#This Row],[PtH]]-S$2</f>
        <v>5506.84097990593</v>
      </c>
      <c r="AB179" s="1">
        <f>agent_costs_16_repr_days[[#This Row],[H2_sector]]-T$2</f>
        <v>3020.9901852936746</v>
      </c>
      <c r="AC179" s="1">
        <f>agent_costs_16_repr_days[[#This Row],[FF]]-U$2</f>
        <v>-505.61972813621105</v>
      </c>
      <c r="AD179" s="1">
        <f>agent_costs_16_repr_days[[#This Row],[RES]]-V$2</f>
        <v>10759.755278166384</v>
      </c>
      <c r="AE179" s="1">
        <f>agent_costs_16_repr_days[[#This Row],[Nuclear]]-H$2</f>
        <v>-308.70169307506876</v>
      </c>
      <c r="AF179" s="1">
        <f>agent_costs_16_repr_days[[#This Row],[Ind]]-O$2</f>
        <v>-1920.6706403708085</v>
      </c>
    </row>
    <row r="180" spans="1:32" x14ac:dyDescent="0.25">
      <c r="A180">
        <v>83</v>
      </c>
      <c r="B180" s="1" t="s">
        <v>23</v>
      </c>
      <c r="C180">
        <v>3050</v>
      </c>
      <c r="D180">
        <v>6415.8183376506831</v>
      </c>
      <c r="E180">
        <v>11106.792079870325</v>
      </c>
      <c r="F180">
        <v>55786.450321396725</v>
      </c>
      <c r="G180">
        <v>4294439.479484139</v>
      </c>
      <c r="H180">
        <v>80335.914453243895</v>
      </c>
      <c r="I180">
        <v>582057.19578162034</v>
      </c>
      <c r="J180">
        <v>54219.852163286807</v>
      </c>
      <c r="K180">
        <v>1.1864476566098826E-6</v>
      </c>
      <c r="L180">
        <v>4404.0889661780166</v>
      </c>
      <c r="M180">
        <v>39634.708889396024</v>
      </c>
      <c r="N180">
        <v>47185.634072349851</v>
      </c>
      <c r="O180">
        <v>442004.32811689033</v>
      </c>
      <c r="P180">
        <v>8813.6858260015488</v>
      </c>
      <c r="Q180" s="1" t="s">
        <v>51</v>
      </c>
      <c r="R180" s="1">
        <f>agent_costs_16_repr_days[[#This Row],[SMR]]+agent_costs_16_repr_days[[#This Row],[SMRCCS]]</f>
        <v>4404.0889673644642</v>
      </c>
      <c r="S180" s="1">
        <f>agent_costs_16_repr_days[[#This Row],[Alkaline_base]]+agent_costs_16_repr_days[[#This Row],[Alkaline_peak]]</f>
        <v>86820.342961745875</v>
      </c>
      <c r="T180" s="1">
        <f>agent_costs_16_repr_days[[#This Row],[SMR+CCS]]+agent_costs_16_repr_days[[#This Row],[PtH]]+agent_costs_16_repr_days[[#This Row],[Import]]</f>
        <v>100038.11775511189</v>
      </c>
      <c r="U180" s="1">
        <f>agent_costs_16_repr_days[[#This Row],[OCGT]]+agent_costs_16_repr_days[[#This Row],[SPP_coal]]+agent_costs_16_repr_days[[#This Row],[CCGT_new]]</f>
        <v>116422.12082233421</v>
      </c>
      <c r="V180" s="1">
        <f>agent_costs_16_repr_days[[#This Row],[WindOnshore]]+agent_costs_16_repr_days[[#This Row],[WindOffshore]]+agent_costs_16_repr_days[[#This Row],[Solar]]</f>
        <v>4887603.4673456298</v>
      </c>
      <c r="W180" s="1">
        <f>agent_costs_16_repr_days[[#This Row],[RES]]+agent_costs_16_repr_days[[#This Row],[FF]]+agent_costs_16_repr_days[[#This Row],[Nuclear]]</f>
        <v>5084361.5026212083</v>
      </c>
      <c r="X180" s="1">
        <f>agent_costs_16_repr_days[[#This Row],[PS]]-W$2</f>
        <v>11802.938362545334</v>
      </c>
      <c r="Y180" s="1">
        <f>agent_costs_16_repr_days[[#This Row],[Import]]-P$2</f>
        <v>-520.7536581477616</v>
      </c>
      <c r="Z180" s="1">
        <f>agent_costs_16_repr_days[[#This Row],[SMR+CCS]]-R$2</f>
        <v>-2819.9110326686823</v>
      </c>
      <c r="AA180" s="1">
        <f>agent_costs_16_repr_days[[#This Row],[PtH]]-S$2</f>
        <v>6913.8713303658878</v>
      </c>
      <c r="AB180" s="1">
        <f>agent_costs_16_repr_days[[#This Row],[H2_sector]]-T$2</f>
        <v>3573.2066395494476</v>
      </c>
      <c r="AC180" s="1">
        <f>agent_costs_16_repr_days[[#This Row],[FF]]-U$2</f>
        <v>-515.05859298529685</v>
      </c>
      <c r="AD180" s="1">
        <f>agent_costs_16_repr_days[[#This Row],[RES]]-V$2</f>
        <v>12633.573728130199</v>
      </c>
      <c r="AE180" s="1">
        <f>agent_costs_16_repr_days[[#This Row],[Nuclear]]-H$2</f>
        <v>-315.57677259994671</v>
      </c>
      <c r="AF180" s="1">
        <f>agent_costs_16_repr_days[[#This Row],[Ind]]-O$2</f>
        <v>-2208.0928364477004</v>
      </c>
    </row>
    <row r="181" spans="1:32" x14ac:dyDescent="0.25">
      <c r="A181">
        <v>84</v>
      </c>
      <c r="B181" s="1" t="s">
        <v>23</v>
      </c>
      <c r="C181">
        <v>3068</v>
      </c>
      <c r="D181">
        <v>6278.3588833011245</v>
      </c>
      <c r="E181">
        <v>11106.792114442937</v>
      </c>
      <c r="F181">
        <v>55737.205171416375</v>
      </c>
      <c r="G181">
        <v>4295094.3432536032</v>
      </c>
      <c r="H181">
        <v>80308.005555936033</v>
      </c>
      <c r="I181">
        <v>584414.07243221067</v>
      </c>
      <c r="J181">
        <v>54304.910568502404</v>
      </c>
      <c r="K181">
        <v>5.1178792120121305E-6</v>
      </c>
      <c r="L181">
        <v>3612.0000276880323</v>
      </c>
      <c r="M181">
        <v>40266.730812184665</v>
      </c>
      <c r="N181">
        <v>47910.319264373276</v>
      </c>
      <c r="O181">
        <v>441820.12582363357</v>
      </c>
      <c r="P181">
        <v>8778.0427892950465</v>
      </c>
      <c r="Q181" s="1" t="s">
        <v>51</v>
      </c>
      <c r="R181" s="1">
        <f>agent_costs_16_repr_days[[#This Row],[SMR]]+agent_costs_16_repr_days[[#This Row],[SMRCCS]]</f>
        <v>3612.0000328059114</v>
      </c>
      <c r="S181" s="1">
        <f>agent_costs_16_repr_days[[#This Row],[Alkaline_base]]+agent_costs_16_repr_days[[#This Row],[Alkaline_peak]]</f>
        <v>88177.050076557935</v>
      </c>
      <c r="T181" s="1">
        <f>agent_costs_16_repr_days[[#This Row],[SMR+CCS]]+agent_costs_16_repr_days[[#This Row],[PtH]]+agent_costs_16_repr_days[[#This Row],[Import]]</f>
        <v>100567.09289865888</v>
      </c>
      <c r="U181" s="1">
        <f>agent_costs_16_repr_days[[#This Row],[OCGT]]+agent_costs_16_repr_days[[#This Row],[SPP_coal]]+agent_costs_16_repr_days[[#This Row],[CCGT_new]]</f>
        <v>116320.47462321991</v>
      </c>
      <c r="V181" s="1">
        <f>agent_costs_16_repr_days[[#This Row],[WindOnshore]]+agent_costs_16_repr_days[[#This Row],[WindOffshore]]+agent_costs_16_repr_days[[#This Row],[Solar]]</f>
        <v>4890615.207800257</v>
      </c>
      <c r="W181" s="1">
        <f>agent_costs_16_repr_days[[#This Row],[RES]]+agent_costs_16_repr_days[[#This Row],[FF]]+agent_costs_16_repr_days[[#This Row],[Nuclear]]</f>
        <v>5087243.6879794132</v>
      </c>
      <c r="X181" s="1">
        <f>agent_costs_16_repr_days[[#This Row],[PS]]-W$2</f>
        <v>14685.123720750213</v>
      </c>
      <c r="Y181" s="1">
        <f>agent_costs_16_repr_days[[#This Row],[Import]]-P$2</f>
        <v>-556.39669485426384</v>
      </c>
      <c r="Z181" s="1">
        <f>agent_costs_16_repr_days[[#This Row],[SMR+CCS]]-R$2</f>
        <v>-3611.9999672272352</v>
      </c>
      <c r="AA181" s="1">
        <f>agent_costs_16_repr_days[[#This Row],[PtH]]-S$2</f>
        <v>8270.5784451779473</v>
      </c>
      <c r="AB181" s="1">
        <f>agent_costs_16_repr_days[[#This Row],[H2_sector]]-T$2</f>
        <v>4102.1817830964428</v>
      </c>
      <c r="AC181" s="1">
        <f>agent_costs_16_repr_days[[#This Row],[FF]]-U$2</f>
        <v>-616.7047920995974</v>
      </c>
      <c r="AD181" s="1">
        <f>agent_costs_16_repr_days[[#This Row],[RES]]-V$2</f>
        <v>15645.3141827574</v>
      </c>
      <c r="AE181" s="1">
        <f>agent_costs_16_repr_days[[#This Row],[Nuclear]]-H$2</f>
        <v>-343.48566990780819</v>
      </c>
      <c r="AF181" s="1">
        <f>agent_costs_16_repr_days[[#This Row],[Ind]]-O$2</f>
        <v>-2392.2951297044638</v>
      </c>
    </row>
    <row r="182" spans="1:32" x14ac:dyDescent="0.25">
      <c r="A182">
        <v>85</v>
      </c>
      <c r="B182" s="1" t="s">
        <v>23</v>
      </c>
      <c r="C182">
        <v>3008</v>
      </c>
      <c r="D182">
        <v>6178.1006667265228</v>
      </c>
      <c r="E182">
        <v>11106.793504786699</v>
      </c>
      <c r="F182">
        <v>55696.527562227566</v>
      </c>
      <c r="G182">
        <v>4295317.857109068</v>
      </c>
      <c r="H182">
        <v>80203.454362686796</v>
      </c>
      <c r="I182">
        <v>586421.84661423834</v>
      </c>
      <c r="J182">
        <v>54384.492794761529</v>
      </c>
      <c r="K182">
        <v>3.8679213025732584E-7</v>
      </c>
      <c r="L182">
        <v>3612.000000153183</v>
      </c>
      <c r="M182">
        <v>41367.122069286328</v>
      </c>
      <c r="N182">
        <v>47964.545897052754</v>
      </c>
      <c r="O182">
        <v>441633.48753723811</v>
      </c>
      <c r="P182">
        <v>8695.2724715640088</v>
      </c>
      <c r="Q182" s="1" t="s">
        <v>51</v>
      </c>
      <c r="R182" s="1">
        <f>agent_costs_16_repr_days[[#This Row],[SMR]]+agent_costs_16_repr_days[[#This Row],[SMRCCS]]</f>
        <v>3612.0000005399752</v>
      </c>
      <c r="S182" s="1">
        <f>agent_costs_16_repr_days[[#This Row],[Alkaline_base]]+agent_costs_16_repr_days[[#This Row],[Alkaline_peak]]</f>
        <v>89331.667966339082</v>
      </c>
      <c r="T182" s="1">
        <f>agent_costs_16_repr_days[[#This Row],[SMR+CCS]]+agent_costs_16_repr_days[[#This Row],[PtH]]+agent_costs_16_repr_days[[#This Row],[Import]]</f>
        <v>101638.94043844307</v>
      </c>
      <c r="U182" s="1">
        <f>agent_costs_16_repr_days[[#This Row],[OCGT]]+agent_costs_16_repr_days[[#This Row],[SPP_coal]]+agent_costs_16_repr_days[[#This Row],[CCGT_new]]</f>
        <v>116259.1210237156</v>
      </c>
      <c r="V182" s="1">
        <f>agent_costs_16_repr_days[[#This Row],[WindOnshore]]+agent_costs_16_repr_days[[#This Row],[WindOffshore]]+agent_costs_16_repr_days[[#This Row],[Solar]]</f>
        <v>4892846.4972280934</v>
      </c>
      <c r="W182" s="1">
        <f>agent_costs_16_repr_days[[#This Row],[RES]]+agent_costs_16_repr_days[[#This Row],[FF]]+agent_costs_16_repr_days[[#This Row],[Nuclear]]</f>
        <v>5089309.0726144956</v>
      </c>
      <c r="X182" s="1">
        <f>agent_costs_16_repr_days[[#This Row],[PS]]-W$2</f>
        <v>16750.508355832659</v>
      </c>
      <c r="Y182" s="1">
        <f>agent_costs_16_repr_days[[#This Row],[Import]]-P$2</f>
        <v>-639.16701258530156</v>
      </c>
      <c r="Z182" s="1">
        <f>agent_costs_16_repr_days[[#This Row],[SMR+CCS]]-R$2</f>
        <v>-3611.9999994931713</v>
      </c>
      <c r="AA182" s="1">
        <f>agent_costs_16_repr_days[[#This Row],[PtH]]-S$2</f>
        <v>9425.1963349590951</v>
      </c>
      <c r="AB182" s="1">
        <f>agent_costs_16_repr_days[[#This Row],[H2_sector]]-T$2</f>
        <v>5174.0293228806258</v>
      </c>
      <c r="AC182" s="1">
        <f>agent_costs_16_repr_days[[#This Row],[FF]]-U$2</f>
        <v>-678.05839160390315</v>
      </c>
      <c r="AD182" s="1">
        <f>agent_costs_16_repr_days[[#This Row],[RES]]-V$2</f>
        <v>17876.603610593826</v>
      </c>
      <c r="AE182" s="1">
        <f>agent_costs_16_repr_days[[#This Row],[Nuclear]]-H$2</f>
        <v>-448.03686315704545</v>
      </c>
      <c r="AF182" s="1">
        <f>agent_costs_16_repr_days[[#This Row],[Ind]]-O$2</f>
        <v>-2578.9334160999279</v>
      </c>
    </row>
    <row r="183" spans="1:32" x14ac:dyDescent="0.25">
      <c r="A183">
        <v>86</v>
      </c>
      <c r="B183" s="1" t="s">
        <v>23</v>
      </c>
      <c r="C183">
        <v>3098</v>
      </c>
      <c r="D183">
        <v>5903.9284781170172</v>
      </c>
      <c r="E183">
        <v>11106.792063837962</v>
      </c>
      <c r="F183">
        <v>55654.110132114634</v>
      </c>
      <c r="G183">
        <v>4295908.1186158154</v>
      </c>
      <c r="H183">
        <v>80076.361474062738</v>
      </c>
      <c r="I183">
        <v>586883.38980959379</v>
      </c>
      <c r="J183">
        <v>54567.604637559787</v>
      </c>
      <c r="K183">
        <v>6.0783564274652783E-6</v>
      </c>
      <c r="L183">
        <v>3612.0000000001983</v>
      </c>
      <c r="M183">
        <v>42520.242569110618</v>
      </c>
      <c r="N183">
        <v>47867.132795030913</v>
      </c>
      <c r="O183">
        <v>441514.44626606599</v>
      </c>
      <c r="P183">
        <v>8606.4784070909227</v>
      </c>
      <c r="Q183" s="1" t="s">
        <v>51</v>
      </c>
      <c r="R183" s="1">
        <f>agent_costs_16_repr_days[[#This Row],[SMR]]+agent_costs_16_repr_days[[#This Row],[SMRCCS]]</f>
        <v>3612.0000060785546</v>
      </c>
      <c r="S183" s="1">
        <f>agent_costs_16_repr_days[[#This Row],[Alkaline_base]]+agent_costs_16_repr_days[[#This Row],[Alkaline_peak]]</f>
        <v>90387.375364141539</v>
      </c>
      <c r="T183" s="1">
        <f>agent_costs_16_repr_days[[#This Row],[SMR+CCS]]+agent_costs_16_repr_days[[#This Row],[PtH]]+agent_costs_16_repr_days[[#This Row],[Import]]</f>
        <v>102605.85377731101</v>
      </c>
      <c r="U183" s="1">
        <f>agent_costs_16_repr_days[[#This Row],[OCGT]]+agent_costs_16_repr_days[[#This Row],[SPP_coal]]+agent_costs_16_repr_days[[#This Row],[CCGT_new]]</f>
        <v>116125.64324779143</v>
      </c>
      <c r="V183" s="1">
        <f>agent_costs_16_repr_days[[#This Row],[WindOnshore]]+agent_costs_16_repr_days[[#This Row],[WindOffshore]]+agent_costs_16_repr_days[[#This Row],[Solar]]</f>
        <v>4893898.3004892468</v>
      </c>
      <c r="W183" s="1">
        <f>agent_costs_16_repr_days[[#This Row],[RES]]+agent_costs_16_repr_days[[#This Row],[FF]]+agent_costs_16_repr_days[[#This Row],[Nuclear]]</f>
        <v>5090100.3052111007</v>
      </c>
      <c r="X183" s="1">
        <f>agent_costs_16_repr_days[[#This Row],[PS]]-W$2</f>
        <v>17541.740952437744</v>
      </c>
      <c r="Y183" s="1">
        <f>agent_costs_16_repr_days[[#This Row],[Import]]-P$2</f>
        <v>-727.96107705838767</v>
      </c>
      <c r="Z183" s="1">
        <f>agent_costs_16_repr_days[[#This Row],[SMR+CCS]]-R$2</f>
        <v>-3611.9999939545919</v>
      </c>
      <c r="AA183" s="1">
        <f>agent_costs_16_repr_days[[#This Row],[PtH]]-S$2</f>
        <v>10480.903732761552</v>
      </c>
      <c r="AB183" s="1">
        <f>agent_costs_16_repr_days[[#This Row],[H2_sector]]-T$2</f>
        <v>6140.9426617485733</v>
      </c>
      <c r="AC183" s="1">
        <f>agent_costs_16_repr_days[[#This Row],[FF]]-U$2</f>
        <v>-811.53616752807284</v>
      </c>
      <c r="AD183" s="1">
        <f>agent_costs_16_repr_days[[#This Row],[RES]]-V$2</f>
        <v>18928.406871747226</v>
      </c>
      <c r="AE183" s="1">
        <f>agent_costs_16_repr_days[[#This Row],[Nuclear]]-H$2</f>
        <v>-575.12975178110355</v>
      </c>
      <c r="AF183" s="1">
        <f>agent_costs_16_repr_days[[#This Row],[Ind]]-O$2</f>
        <v>-2697.9746872720425</v>
      </c>
    </row>
    <row r="184" spans="1:32" x14ac:dyDescent="0.25">
      <c r="A184">
        <v>87</v>
      </c>
      <c r="B184" s="1" t="s">
        <v>23</v>
      </c>
      <c r="C184">
        <v>3149</v>
      </c>
      <c r="D184">
        <v>5922.8511514807642</v>
      </c>
      <c r="E184">
        <v>11106.792079956394</v>
      </c>
      <c r="F184">
        <v>55643.944634546941</v>
      </c>
      <c r="G184">
        <v>4296394.4077831879</v>
      </c>
      <c r="H184">
        <v>79996.652493418529</v>
      </c>
      <c r="I184">
        <v>588418.44582758704</v>
      </c>
      <c r="J184">
        <v>54521.154113634875</v>
      </c>
      <c r="K184">
        <v>2.3629359194473313E-7</v>
      </c>
      <c r="L184">
        <v>3612.000000000437</v>
      </c>
      <c r="M184">
        <v>42790.269618553837</v>
      </c>
      <c r="N184">
        <v>48783.833678746203</v>
      </c>
      <c r="O184">
        <v>441437.3226365865</v>
      </c>
      <c r="P184">
        <v>8509.7291261163282</v>
      </c>
      <c r="Q184" s="1" t="s">
        <v>51</v>
      </c>
      <c r="R184" s="1">
        <f>agent_costs_16_repr_days[[#This Row],[SMR]]+agent_costs_16_repr_days[[#This Row],[SMRCCS]]</f>
        <v>3612.0000002367306</v>
      </c>
      <c r="S184" s="1">
        <f>agent_costs_16_repr_days[[#This Row],[Alkaline_base]]+agent_costs_16_repr_days[[#This Row],[Alkaline_peak]]</f>
        <v>91574.10329730004</v>
      </c>
      <c r="T184" s="1">
        <f>agent_costs_16_repr_days[[#This Row],[SMR+CCS]]+agent_costs_16_repr_days[[#This Row],[PtH]]+agent_costs_16_repr_days[[#This Row],[Import]]</f>
        <v>103695.8324236531</v>
      </c>
      <c r="U184" s="1">
        <f>agent_costs_16_repr_days[[#This Row],[OCGT]]+agent_costs_16_repr_days[[#This Row],[SPP_coal]]+agent_costs_16_repr_days[[#This Row],[CCGT_new]]</f>
        <v>116087.94989966258</v>
      </c>
      <c r="V184" s="1">
        <f>agent_costs_16_repr_days[[#This Row],[WindOnshore]]+agent_costs_16_repr_days[[#This Row],[WindOffshore]]+agent_costs_16_repr_days[[#This Row],[Solar]]</f>
        <v>4895919.6456907317</v>
      </c>
      <c r="W184" s="1">
        <f>agent_costs_16_repr_days[[#This Row],[RES]]+agent_costs_16_repr_days[[#This Row],[FF]]+agent_costs_16_repr_days[[#This Row],[Nuclear]]</f>
        <v>5092004.2480838122</v>
      </c>
      <c r="X184" s="1">
        <f>agent_costs_16_repr_days[[#This Row],[PS]]-W$2</f>
        <v>19445.683825149201</v>
      </c>
      <c r="Y184" s="1">
        <f>agent_costs_16_repr_days[[#This Row],[Import]]-P$2</f>
        <v>-824.71035803298219</v>
      </c>
      <c r="Z184" s="1">
        <f>agent_costs_16_repr_days[[#This Row],[SMR+CCS]]-R$2</f>
        <v>-3611.999999796416</v>
      </c>
      <c r="AA184" s="1">
        <f>agent_costs_16_repr_days[[#This Row],[PtH]]-S$2</f>
        <v>11667.631665920053</v>
      </c>
      <c r="AB184" s="1">
        <f>agent_costs_16_repr_days[[#This Row],[H2_sector]]-T$2</f>
        <v>7230.9213080906629</v>
      </c>
      <c r="AC184" s="1">
        <f>agent_costs_16_repr_days[[#This Row],[FF]]-U$2</f>
        <v>-849.22951565693074</v>
      </c>
      <c r="AD184" s="1">
        <f>agent_costs_16_repr_days[[#This Row],[RES]]-V$2</f>
        <v>20949.752073232085</v>
      </c>
      <c r="AE184" s="1">
        <f>agent_costs_16_repr_days[[#This Row],[Nuclear]]-H$2</f>
        <v>-654.83873242531263</v>
      </c>
      <c r="AF184" s="1">
        <f>agent_costs_16_repr_days[[#This Row],[Ind]]-O$2</f>
        <v>-2775.0983167515369</v>
      </c>
    </row>
    <row r="185" spans="1:32" x14ac:dyDescent="0.25">
      <c r="A185">
        <v>88</v>
      </c>
      <c r="B185" s="1" t="s">
        <v>23</v>
      </c>
      <c r="C185">
        <v>3114</v>
      </c>
      <c r="D185">
        <v>6369.9061506137195</v>
      </c>
      <c r="E185">
        <v>11106.792023609196</v>
      </c>
      <c r="F185">
        <v>55654.647149655968</v>
      </c>
      <c r="G185">
        <v>4295003.1261656722</v>
      </c>
      <c r="H185">
        <v>79992.902240224808</v>
      </c>
      <c r="I185">
        <v>591522.56329246296</v>
      </c>
      <c r="J185">
        <v>54250.384610491026</v>
      </c>
      <c r="K185">
        <v>1.2756108652808931E-6</v>
      </c>
      <c r="L185">
        <v>3612.0000000003056</v>
      </c>
      <c r="M185">
        <v>44086.922169770209</v>
      </c>
      <c r="N185">
        <v>49401.40177309225</v>
      </c>
      <c r="O185">
        <v>441360.52484365588</v>
      </c>
      <c r="P185">
        <v>8392.1704849716989</v>
      </c>
      <c r="Q185" s="1" t="s">
        <v>51</v>
      </c>
      <c r="R185" s="1">
        <f>agent_costs_16_repr_days[[#This Row],[SMR]]+agent_costs_16_repr_days[[#This Row],[SMRCCS]]</f>
        <v>3612.0000012759165</v>
      </c>
      <c r="S185" s="1">
        <f>agent_costs_16_repr_days[[#This Row],[Alkaline_base]]+agent_costs_16_repr_days[[#This Row],[Alkaline_peak]]</f>
        <v>93488.323942862451</v>
      </c>
      <c r="T185" s="1">
        <f>agent_costs_16_repr_days[[#This Row],[SMR+CCS]]+agent_costs_16_repr_days[[#This Row],[PtH]]+agent_costs_16_repr_days[[#This Row],[Import]]</f>
        <v>105492.49442911005</v>
      </c>
      <c r="U185" s="1">
        <f>agent_costs_16_repr_days[[#This Row],[OCGT]]+agent_costs_16_repr_days[[#This Row],[SPP_coal]]+agent_costs_16_repr_days[[#This Row],[CCGT_new]]</f>
        <v>116274.93791076071</v>
      </c>
      <c r="V185" s="1">
        <f>agent_costs_16_repr_days[[#This Row],[WindOnshore]]+agent_costs_16_repr_days[[#This Row],[WindOffshore]]+agent_costs_16_repr_days[[#This Row],[Solar]]</f>
        <v>4897632.4814817449</v>
      </c>
      <c r="W185" s="1">
        <f>agent_costs_16_repr_days[[#This Row],[RES]]+agent_costs_16_repr_days[[#This Row],[FF]]+agent_costs_16_repr_days[[#This Row],[Nuclear]]</f>
        <v>5093900.3216327308</v>
      </c>
      <c r="X185" s="1">
        <f>agent_costs_16_repr_days[[#This Row],[PS]]-W$2</f>
        <v>21341.757374067791</v>
      </c>
      <c r="Y185" s="1">
        <f>agent_costs_16_repr_days[[#This Row],[Import]]-P$2</f>
        <v>-942.26899917761148</v>
      </c>
      <c r="Z185" s="1">
        <f>agent_costs_16_repr_days[[#This Row],[SMR+CCS]]-R$2</f>
        <v>-3611.9999987572301</v>
      </c>
      <c r="AA185" s="1">
        <f>agent_costs_16_repr_days[[#This Row],[PtH]]-S$2</f>
        <v>13581.852311482464</v>
      </c>
      <c r="AB185" s="1">
        <f>agent_costs_16_repr_days[[#This Row],[H2_sector]]-T$2</f>
        <v>9027.5833135476132</v>
      </c>
      <c r="AC185" s="1">
        <f>agent_costs_16_repr_days[[#This Row],[FF]]-U$2</f>
        <v>-662.24150455879862</v>
      </c>
      <c r="AD185" s="1">
        <f>agent_costs_16_repr_days[[#This Row],[RES]]-V$2</f>
        <v>22662.587864245288</v>
      </c>
      <c r="AE185" s="1">
        <f>agent_costs_16_repr_days[[#This Row],[Nuclear]]-H$2</f>
        <v>-658.58898561903334</v>
      </c>
      <c r="AF185" s="1">
        <f>agent_costs_16_repr_days[[#This Row],[Ind]]-O$2</f>
        <v>-2851.8961096821586</v>
      </c>
    </row>
    <row r="186" spans="1:32" x14ac:dyDescent="0.25">
      <c r="A186">
        <v>89</v>
      </c>
      <c r="B186" s="1" t="s">
        <v>23</v>
      </c>
      <c r="C186">
        <v>3134</v>
      </c>
      <c r="D186">
        <v>6484.1436062402345</v>
      </c>
      <c r="E186">
        <v>11106.792109523931</v>
      </c>
      <c r="F186">
        <v>55616.073966368102</v>
      </c>
      <c r="G186">
        <v>4295895.2197908256</v>
      </c>
      <c r="H186">
        <v>79854.453963982145</v>
      </c>
      <c r="I186">
        <v>592869.74705873244</v>
      </c>
      <c r="J186">
        <v>54220.720381632877</v>
      </c>
      <c r="K186">
        <v>5.2853379819265044E-7</v>
      </c>
      <c r="L186">
        <v>3612.0000000120481</v>
      </c>
      <c r="M186">
        <v>45342.072119036216</v>
      </c>
      <c r="N186">
        <v>49728.786825406802</v>
      </c>
      <c r="O186">
        <v>441313.1708793263</v>
      </c>
      <c r="P186">
        <v>8285.0424339312776</v>
      </c>
      <c r="Q186" s="1" t="s">
        <v>51</v>
      </c>
      <c r="R186" s="1">
        <f>agent_costs_16_repr_days[[#This Row],[SMR]]+agent_costs_16_repr_days[[#This Row],[SMRCCS]]</f>
        <v>3612.0000005405818</v>
      </c>
      <c r="S186" s="1">
        <f>agent_costs_16_repr_days[[#This Row],[Alkaline_base]]+agent_costs_16_repr_days[[#This Row],[Alkaline_peak]]</f>
        <v>95070.858944443025</v>
      </c>
      <c r="T186" s="1">
        <f>agent_costs_16_repr_days[[#This Row],[SMR+CCS]]+agent_costs_16_repr_days[[#This Row],[PtH]]+agent_costs_16_repr_days[[#This Row],[Import]]</f>
        <v>106967.90137891487</v>
      </c>
      <c r="U186" s="1">
        <f>agent_costs_16_repr_days[[#This Row],[OCGT]]+agent_costs_16_repr_days[[#This Row],[SPP_coal]]+agent_costs_16_repr_days[[#This Row],[CCGT_new]]</f>
        <v>116320.93795424122</v>
      </c>
      <c r="V186" s="1">
        <f>agent_costs_16_repr_days[[#This Row],[WindOnshore]]+agent_costs_16_repr_days[[#This Row],[WindOffshore]]+agent_costs_16_repr_days[[#This Row],[Solar]]</f>
        <v>4899871.758959082</v>
      </c>
      <c r="W186" s="1">
        <f>agent_costs_16_repr_days[[#This Row],[RES]]+agent_costs_16_repr_days[[#This Row],[FF]]+agent_costs_16_repr_days[[#This Row],[Nuclear]]</f>
        <v>5096047.1508773053</v>
      </c>
      <c r="X186" s="1">
        <f>agent_costs_16_repr_days[[#This Row],[PS]]-W$2</f>
        <v>23488.586618642323</v>
      </c>
      <c r="Y186" s="1">
        <f>agent_costs_16_repr_days[[#This Row],[Import]]-P$2</f>
        <v>-1049.3970502180327</v>
      </c>
      <c r="Z186" s="1">
        <f>agent_costs_16_repr_days[[#This Row],[SMR+CCS]]-R$2</f>
        <v>-3611.9999994925647</v>
      </c>
      <c r="AA186" s="1">
        <f>agent_costs_16_repr_days[[#This Row],[PtH]]-S$2</f>
        <v>15164.387313063038</v>
      </c>
      <c r="AB186" s="1">
        <f>agent_costs_16_repr_days[[#This Row],[H2_sector]]-T$2</f>
        <v>10502.990263352433</v>
      </c>
      <c r="AC186" s="1">
        <f>agent_costs_16_repr_days[[#This Row],[FF]]-U$2</f>
        <v>-616.2414610782871</v>
      </c>
      <c r="AD186" s="1">
        <f>agent_costs_16_repr_days[[#This Row],[RES]]-V$2</f>
        <v>24901.865341582336</v>
      </c>
      <c r="AE186" s="1">
        <f>agent_costs_16_repr_days[[#This Row],[Nuclear]]-H$2</f>
        <v>-797.03726186169661</v>
      </c>
      <c r="AF186" s="1">
        <f>agent_costs_16_repr_days[[#This Row],[Ind]]-O$2</f>
        <v>-2899.2500740117393</v>
      </c>
    </row>
    <row r="187" spans="1:32" x14ac:dyDescent="0.25">
      <c r="A187">
        <v>90</v>
      </c>
      <c r="B187" s="1" t="s">
        <v>23</v>
      </c>
      <c r="C187">
        <v>3128</v>
      </c>
      <c r="D187">
        <v>5743.8344027759813</v>
      </c>
      <c r="E187">
        <v>11106.792330843986</v>
      </c>
      <c r="F187">
        <v>55582.720863818984</v>
      </c>
      <c r="G187">
        <v>4295843.6481396528</v>
      </c>
      <c r="H187">
        <v>79694.527475624913</v>
      </c>
      <c r="I187">
        <v>595910.94288706023</v>
      </c>
      <c r="J187">
        <v>54614.301210296369</v>
      </c>
      <c r="K187">
        <v>2.839393049751244E-7</v>
      </c>
      <c r="L187">
        <v>3231.8008718534606</v>
      </c>
      <c r="M187">
        <v>46404.164859959885</v>
      </c>
      <c r="N187">
        <v>50351.680062955769</v>
      </c>
      <c r="O187">
        <v>441427.48226729559</v>
      </c>
      <c r="P187">
        <v>8187.8144585999571</v>
      </c>
      <c r="Q187" s="1" t="s">
        <v>51</v>
      </c>
      <c r="R187" s="1">
        <f>agent_costs_16_repr_days[[#This Row],[SMR]]+agent_costs_16_repr_days[[#This Row],[SMRCCS]]</f>
        <v>3231.8008721373999</v>
      </c>
      <c r="S187" s="1">
        <f>agent_costs_16_repr_days[[#This Row],[Alkaline_base]]+agent_costs_16_repr_days[[#This Row],[Alkaline_peak]]</f>
        <v>96755.844922915654</v>
      </c>
      <c r="T187" s="1">
        <f>agent_costs_16_repr_days[[#This Row],[SMR+CCS]]+agent_costs_16_repr_days[[#This Row],[PtH]]+agent_costs_16_repr_days[[#This Row],[Import]]</f>
        <v>108175.46025365301</v>
      </c>
      <c r="U187" s="1">
        <f>agent_costs_16_repr_days[[#This Row],[OCGT]]+agent_costs_16_repr_days[[#This Row],[SPP_coal]]+agent_costs_16_repr_days[[#This Row],[CCGT_new]]</f>
        <v>115940.85647689132</v>
      </c>
      <c r="V187" s="1">
        <f>agent_costs_16_repr_days[[#This Row],[WindOnshore]]+agent_costs_16_repr_days[[#This Row],[WindOffshore]]+agent_costs_16_repr_days[[#This Row],[Solar]]</f>
        <v>4902861.3833575575</v>
      </c>
      <c r="W187" s="1">
        <f>agent_costs_16_repr_days[[#This Row],[RES]]+agent_costs_16_repr_days[[#This Row],[FF]]+agent_costs_16_repr_days[[#This Row],[Nuclear]]</f>
        <v>5098496.7673100736</v>
      </c>
      <c r="X187" s="1">
        <f>agent_costs_16_repr_days[[#This Row],[PS]]-W$2</f>
        <v>25938.203051410615</v>
      </c>
      <c r="Y187" s="1">
        <f>agent_costs_16_repr_days[[#This Row],[Import]]-P$2</f>
        <v>-1146.6250255493533</v>
      </c>
      <c r="Z187" s="1">
        <f>agent_costs_16_repr_days[[#This Row],[SMR+CCS]]-R$2</f>
        <v>-3992.1991278957466</v>
      </c>
      <c r="AA187" s="1">
        <f>agent_costs_16_repr_days[[#This Row],[PtH]]-S$2</f>
        <v>16849.373291535667</v>
      </c>
      <c r="AB187" s="1">
        <f>agent_costs_16_repr_days[[#This Row],[H2_sector]]-T$2</f>
        <v>11710.549138090573</v>
      </c>
      <c r="AC187" s="1">
        <f>agent_costs_16_repr_days[[#This Row],[FF]]-U$2</f>
        <v>-996.32293842818763</v>
      </c>
      <c r="AD187" s="1">
        <f>agent_costs_16_repr_days[[#This Row],[RES]]-V$2</f>
        <v>27891.489740057848</v>
      </c>
      <c r="AE187" s="1">
        <f>agent_costs_16_repr_days[[#This Row],[Nuclear]]-H$2</f>
        <v>-956.96375021892891</v>
      </c>
      <c r="AF187" s="1">
        <f>agent_costs_16_repr_days[[#This Row],[Ind]]-O$2</f>
        <v>-2784.938686042442</v>
      </c>
    </row>
    <row r="188" spans="1:32" x14ac:dyDescent="0.25">
      <c r="A188">
        <v>91</v>
      </c>
      <c r="B188" s="1" t="s">
        <v>23</v>
      </c>
      <c r="C188">
        <v>3112</v>
      </c>
      <c r="D188">
        <v>5717.6987667779631</v>
      </c>
      <c r="E188">
        <v>11106.79239868209</v>
      </c>
      <c r="F188">
        <v>55510.033508658496</v>
      </c>
      <c r="G188">
        <v>4294849.0591625702</v>
      </c>
      <c r="H188">
        <v>79540.970085507768</v>
      </c>
      <c r="I188">
        <v>598899.00324587675</v>
      </c>
      <c r="J188">
        <v>54595.978876092617</v>
      </c>
      <c r="K188">
        <v>4.5073234728694396E-7</v>
      </c>
      <c r="L188">
        <v>2296.7520461724298</v>
      </c>
      <c r="M188">
        <v>47287.167096234451</v>
      </c>
      <c r="N188">
        <v>51338.346633619272</v>
      </c>
      <c r="O188">
        <v>441703.68675244722</v>
      </c>
      <c r="P188">
        <v>8143.9841458224837</v>
      </c>
      <c r="Q188" s="1" t="s">
        <v>51</v>
      </c>
      <c r="R188" s="1">
        <f>agent_costs_16_repr_days[[#This Row],[SMR]]+agent_costs_16_repr_days[[#This Row],[SMRCCS]]</f>
        <v>2296.7520466231622</v>
      </c>
      <c r="S188" s="1">
        <f>agent_costs_16_repr_days[[#This Row],[Alkaline_base]]+agent_costs_16_repr_days[[#This Row],[Alkaline_peak]]</f>
        <v>98625.51372985373</v>
      </c>
      <c r="T188" s="1">
        <f>agent_costs_16_repr_days[[#This Row],[SMR+CCS]]+agent_costs_16_repr_days[[#This Row],[PtH]]+agent_costs_16_repr_days[[#This Row],[Import]]</f>
        <v>109066.24992229938</v>
      </c>
      <c r="U188" s="1">
        <f>agent_costs_16_repr_days[[#This Row],[OCGT]]+agent_costs_16_repr_days[[#This Row],[SPP_coal]]+agent_costs_16_repr_days[[#This Row],[CCGT_new]]</f>
        <v>115823.71115152907</v>
      </c>
      <c r="V188" s="1">
        <f>agent_costs_16_repr_days[[#This Row],[WindOnshore]]+agent_costs_16_repr_days[[#This Row],[WindOffshore]]+agent_costs_16_repr_days[[#This Row],[Solar]]</f>
        <v>4904854.8548071291</v>
      </c>
      <c r="W188" s="1">
        <f>agent_costs_16_repr_days[[#This Row],[RES]]+agent_costs_16_repr_days[[#This Row],[FF]]+agent_costs_16_repr_days[[#This Row],[Nuclear]]</f>
        <v>5100219.5360441664</v>
      </c>
      <c r="X188" s="1">
        <f>agent_costs_16_repr_days[[#This Row],[PS]]-W$2</f>
        <v>27660.97178550344</v>
      </c>
      <c r="Y188" s="1">
        <f>agent_costs_16_repr_days[[#This Row],[Import]]-P$2</f>
        <v>-1190.4553383268267</v>
      </c>
      <c r="Z188" s="1">
        <f>agent_costs_16_repr_days[[#This Row],[SMR+CCS]]-R$2</f>
        <v>-4927.2479534099839</v>
      </c>
      <c r="AA188" s="1">
        <f>agent_costs_16_repr_days[[#This Row],[PtH]]-S$2</f>
        <v>18719.042098473743</v>
      </c>
      <c r="AB188" s="1">
        <f>agent_costs_16_repr_days[[#This Row],[H2_sector]]-T$2</f>
        <v>12601.338806736938</v>
      </c>
      <c r="AC188" s="1">
        <f>agent_costs_16_repr_days[[#This Row],[FF]]-U$2</f>
        <v>-1113.4682637904334</v>
      </c>
      <c r="AD188" s="1">
        <f>agent_costs_16_repr_days[[#This Row],[RES]]-V$2</f>
        <v>29884.96118962951</v>
      </c>
      <c r="AE188" s="1">
        <f>agent_costs_16_repr_days[[#This Row],[Nuclear]]-H$2</f>
        <v>-1110.5211403360736</v>
      </c>
      <c r="AF188" s="1">
        <f>agent_costs_16_repr_days[[#This Row],[Ind]]-O$2</f>
        <v>-2508.7342008908163</v>
      </c>
    </row>
    <row r="189" spans="1:32" x14ac:dyDescent="0.25">
      <c r="A189">
        <v>92</v>
      </c>
      <c r="B189" s="1" t="s">
        <v>23</v>
      </c>
      <c r="C189">
        <v>3099</v>
      </c>
      <c r="D189">
        <v>5593.3292514786444</v>
      </c>
      <c r="E189">
        <v>11106.794386963938</v>
      </c>
      <c r="F189">
        <v>55517.672355051422</v>
      </c>
      <c r="G189">
        <v>4295108.8919647597</v>
      </c>
      <c r="H189">
        <v>79338.003568794331</v>
      </c>
      <c r="I189">
        <v>602263.98930313927</v>
      </c>
      <c r="J189">
        <v>54532.233235382715</v>
      </c>
      <c r="K189">
        <v>2.4612969944401929E-8</v>
      </c>
      <c r="L189">
        <v>1235.200613010265</v>
      </c>
      <c r="M189">
        <v>47941.755319695316</v>
      </c>
      <c r="N189">
        <v>52243.215551283298</v>
      </c>
      <c r="O189">
        <v>442057.4123439134</v>
      </c>
      <c r="P189">
        <v>8096.4927436776752</v>
      </c>
      <c r="Q189" s="1" t="s">
        <v>51</v>
      </c>
      <c r="R189" s="1">
        <f>agent_costs_16_repr_days[[#This Row],[SMR]]+agent_costs_16_repr_days[[#This Row],[SMRCCS]]</f>
        <v>1235.200613034878</v>
      </c>
      <c r="S189" s="1">
        <f>agent_costs_16_repr_days[[#This Row],[Alkaline_base]]+agent_costs_16_repr_days[[#This Row],[Alkaline_peak]]</f>
        <v>100184.97087097861</v>
      </c>
      <c r="T189" s="1">
        <f>agent_costs_16_repr_days[[#This Row],[SMR+CCS]]+agent_costs_16_repr_days[[#This Row],[PtH]]+agent_costs_16_repr_days[[#This Row],[Import]]</f>
        <v>109516.66422769116</v>
      </c>
      <c r="U189" s="1">
        <f>agent_costs_16_repr_days[[#This Row],[OCGT]]+agent_costs_16_repr_days[[#This Row],[SPP_coal]]+agent_costs_16_repr_days[[#This Row],[CCGT_new]]</f>
        <v>115643.23484191278</v>
      </c>
      <c r="V189" s="1">
        <f>agent_costs_16_repr_days[[#This Row],[WindOnshore]]+agent_costs_16_repr_days[[#This Row],[WindOffshore]]+agent_costs_16_repr_days[[#This Row],[Solar]]</f>
        <v>4908479.675654863</v>
      </c>
      <c r="W189" s="1">
        <f>agent_costs_16_repr_days[[#This Row],[RES]]+agent_costs_16_repr_days[[#This Row],[FF]]+agent_costs_16_repr_days[[#This Row],[Nuclear]]</f>
        <v>5103460.9140655706</v>
      </c>
      <c r="X189" s="1">
        <f>agent_costs_16_repr_days[[#This Row],[PS]]-W$2</f>
        <v>30902.349806907587</v>
      </c>
      <c r="Y189" s="1">
        <f>agent_costs_16_repr_days[[#This Row],[Import]]-P$2</f>
        <v>-1237.9467404716352</v>
      </c>
      <c r="Z189" s="1">
        <f>agent_costs_16_repr_days[[#This Row],[SMR+CCS]]-R$2</f>
        <v>-5988.7993869982683</v>
      </c>
      <c r="AA189" s="1">
        <f>agent_costs_16_repr_days[[#This Row],[PtH]]-S$2</f>
        <v>20278.499239598619</v>
      </c>
      <c r="AB189" s="1">
        <f>agent_costs_16_repr_days[[#This Row],[H2_sector]]-T$2</f>
        <v>13051.753112128717</v>
      </c>
      <c r="AC189" s="1">
        <f>agent_costs_16_repr_days[[#This Row],[FF]]-U$2</f>
        <v>-1293.9445734067267</v>
      </c>
      <c r="AD189" s="1">
        <f>agent_costs_16_repr_days[[#This Row],[RES]]-V$2</f>
        <v>33509.782037363388</v>
      </c>
      <c r="AE189" s="1">
        <f>agent_costs_16_repr_days[[#This Row],[Nuclear]]-H$2</f>
        <v>-1313.4876570495107</v>
      </c>
      <c r="AF189" s="1">
        <f>agent_costs_16_repr_days[[#This Row],[Ind]]-O$2</f>
        <v>-2155.0086094246362</v>
      </c>
    </row>
    <row r="190" spans="1:32" x14ac:dyDescent="0.25">
      <c r="A190">
        <v>93</v>
      </c>
      <c r="B190" s="1" t="s">
        <v>23</v>
      </c>
      <c r="C190">
        <v>3082</v>
      </c>
      <c r="D190">
        <v>5886.591804754612</v>
      </c>
      <c r="E190">
        <v>11106.792536470168</v>
      </c>
      <c r="F190">
        <v>55573.03202968165</v>
      </c>
      <c r="G190">
        <v>4297426.7180915605</v>
      </c>
      <c r="H190">
        <v>78930.920900503712</v>
      </c>
      <c r="I190">
        <v>605576.52901682898</v>
      </c>
      <c r="J190">
        <v>54151.119719750335</v>
      </c>
      <c r="K190">
        <v>1.7216652508227073E-7</v>
      </c>
      <c r="L190">
        <v>269.157220552529</v>
      </c>
      <c r="M190">
        <v>49259.049640830613</v>
      </c>
      <c r="N190">
        <v>52781.657469657628</v>
      </c>
      <c r="O190">
        <v>442283.89941568841</v>
      </c>
      <c r="P190">
        <v>8039.6690839474704</v>
      </c>
      <c r="Q190" s="1" t="s">
        <v>51</v>
      </c>
      <c r="R190" s="1">
        <f>agent_costs_16_repr_days[[#This Row],[SMR]]+agent_costs_16_repr_days[[#This Row],[SMRCCS]]</f>
        <v>269.15722072469555</v>
      </c>
      <c r="S190" s="1">
        <f>agent_costs_16_repr_days[[#This Row],[Alkaline_base]]+agent_costs_16_repr_days[[#This Row],[Alkaline_peak]]</f>
        <v>102040.70711048823</v>
      </c>
      <c r="T190" s="1">
        <f>agent_costs_16_repr_days[[#This Row],[SMR+CCS]]+agent_costs_16_repr_days[[#This Row],[PtH]]+agent_costs_16_repr_days[[#This Row],[Import]]</f>
        <v>110349.5334151604</v>
      </c>
      <c r="U190" s="1">
        <f>agent_costs_16_repr_days[[#This Row],[OCGT]]+agent_costs_16_repr_days[[#This Row],[SPP_coal]]+agent_costs_16_repr_days[[#This Row],[CCGT_new]]</f>
        <v>115610.7435541866</v>
      </c>
      <c r="V190" s="1">
        <f>agent_costs_16_repr_days[[#This Row],[WindOnshore]]+agent_costs_16_repr_days[[#This Row],[WindOffshore]]+agent_costs_16_repr_days[[#This Row],[Solar]]</f>
        <v>4914110.0396448597</v>
      </c>
      <c r="W190" s="1">
        <f>agent_costs_16_repr_days[[#This Row],[RES]]+agent_costs_16_repr_days[[#This Row],[FF]]+agent_costs_16_repr_days[[#This Row],[Nuclear]]</f>
        <v>5108651.7040995508</v>
      </c>
      <c r="X190" s="1">
        <f>agent_costs_16_repr_days[[#This Row],[PS]]-W$2</f>
        <v>36093.139840887859</v>
      </c>
      <c r="Y190" s="1">
        <f>agent_costs_16_repr_days[[#This Row],[Import]]-P$2</f>
        <v>-1294.7704002018399</v>
      </c>
      <c r="Z190" s="1">
        <f>agent_costs_16_repr_days[[#This Row],[SMR+CCS]]-R$2</f>
        <v>-6954.8427793084511</v>
      </c>
      <c r="AA190" s="1">
        <f>agent_costs_16_repr_days[[#This Row],[PtH]]-S$2</f>
        <v>22134.235479108247</v>
      </c>
      <c r="AB190" s="1">
        <f>agent_costs_16_repr_days[[#This Row],[H2_sector]]-T$2</f>
        <v>13884.622299597962</v>
      </c>
      <c r="AC190" s="1">
        <f>agent_costs_16_repr_days[[#This Row],[FF]]-U$2</f>
        <v>-1326.435861132908</v>
      </c>
      <c r="AD190" s="1">
        <f>agent_costs_16_repr_days[[#This Row],[RES]]-V$2</f>
        <v>39140.146027360111</v>
      </c>
      <c r="AE190" s="1">
        <f>agent_costs_16_repr_days[[#This Row],[Nuclear]]-H$2</f>
        <v>-1720.5703253401298</v>
      </c>
      <c r="AF190" s="1">
        <f>agent_costs_16_repr_days[[#This Row],[Ind]]-O$2</f>
        <v>-1928.5215376496199</v>
      </c>
    </row>
    <row r="191" spans="1:32" x14ac:dyDescent="0.25">
      <c r="A191">
        <v>94</v>
      </c>
      <c r="B191" s="1" t="s">
        <v>23</v>
      </c>
      <c r="C191">
        <v>3101</v>
      </c>
      <c r="D191">
        <v>6012.3903682986675</v>
      </c>
      <c r="E191">
        <v>11106.792017416656</v>
      </c>
      <c r="F191">
        <v>55648.380176742008</v>
      </c>
      <c r="G191">
        <v>4299580.8162129354</v>
      </c>
      <c r="H191">
        <v>78704.966434086804</v>
      </c>
      <c r="I191">
        <v>607160.63792545383</v>
      </c>
      <c r="J191">
        <v>54139.275706042397</v>
      </c>
      <c r="K191">
        <v>1.93270777327736E-6</v>
      </c>
      <c r="L191">
        <v>7.6237694812839073E-7</v>
      </c>
      <c r="M191">
        <v>49938.899784446803</v>
      </c>
      <c r="N191">
        <v>53298.56841818156</v>
      </c>
      <c r="O191">
        <v>442816.88822426944</v>
      </c>
      <c r="P191">
        <v>7960.9550886384513</v>
      </c>
      <c r="Q191" s="1" t="s">
        <v>51</v>
      </c>
      <c r="R191" s="1">
        <f>agent_costs_16_repr_days[[#This Row],[SMR]]+agent_costs_16_repr_days[[#This Row],[SMRCCS]]</f>
        <v>2.6950847214057506E-6</v>
      </c>
      <c r="S191" s="1">
        <f>agent_costs_16_repr_days[[#This Row],[Alkaline_base]]+agent_costs_16_repr_days[[#This Row],[Alkaline_peak]]</f>
        <v>103237.46820262837</v>
      </c>
      <c r="T191" s="1">
        <f>agent_costs_16_repr_days[[#This Row],[SMR+CCS]]+agent_costs_16_repr_days[[#This Row],[PtH]]+agent_costs_16_repr_days[[#This Row],[Import]]</f>
        <v>111198.42329396191</v>
      </c>
      <c r="U191" s="1">
        <f>agent_costs_16_repr_days[[#This Row],[OCGT]]+agent_costs_16_repr_days[[#This Row],[SPP_coal]]+agent_costs_16_repr_days[[#This Row],[CCGT_new]]</f>
        <v>115800.04625108307</v>
      </c>
      <c r="V191" s="1">
        <f>agent_costs_16_repr_days[[#This Row],[WindOnshore]]+agent_costs_16_repr_days[[#This Row],[WindOffshore]]+agent_costs_16_repr_days[[#This Row],[Solar]]</f>
        <v>4917848.2461558059</v>
      </c>
      <c r="W191" s="1">
        <f>agent_costs_16_repr_days[[#This Row],[RES]]+agent_costs_16_repr_days[[#This Row],[FF]]+agent_costs_16_repr_days[[#This Row],[Nuclear]]</f>
        <v>5112353.2588409754</v>
      </c>
      <c r="X191" s="1">
        <f>agent_costs_16_repr_days[[#This Row],[PS]]-W$2</f>
        <v>39794.694582312368</v>
      </c>
      <c r="Y191" s="1">
        <f>agent_costs_16_repr_days[[#This Row],[Import]]-P$2</f>
        <v>-1373.484395510859</v>
      </c>
      <c r="Z191" s="1">
        <f>agent_costs_16_repr_days[[#This Row],[SMR+CCS]]-R$2</f>
        <v>-7223.9999973380618</v>
      </c>
      <c r="AA191" s="1">
        <f>agent_costs_16_repr_days[[#This Row],[PtH]]-S$2</f>
        <v>23330.996571248383</v>
      </c>
      <c r="AB191" s="1">
        <f>agent_costs_16_repr_days[[#This Row],[H2_sector]]-T$2</f>
        <v>14733.512178399469</v>
      </c>
      <c r="AC191" s="1">
        <f>agent_costs_16_repr_days[[#This Row],[FF]]-U$2</f>
        <v>-1137.1331642364385</v>
      </c>
      <c r="AD191" s="1">
        <f>agent_costs_16_repr_days[[#This Row],[RES]]-V$2</f>
        <v>42878.352538306266</v>
      </c>
      <c r="AE191" s="1">
        <f>agent_costs_16_repr_days[[#This Row],[Nuclear]]-H$2</f>
        <v>-1946.5247917570377</v>
      </c>
      <c r="AF191" s="1">
        <f>agent_costs_16_repr_days[[#This Row],[Ind]]-O$2</f>
        <v>-1395.5327290685964</v>
      </c>
    </row>
    <row r="192" spans="1:32" x14ac:dyDescent="0.25">
      <c r="A192">
        <v>95</v>
      </c>
      <c r="B192" s="1" t="s">
        <v>23</v>
      </c>
      <c r="C192">
        <v>3066</v>
      </c>
      <c r="D192">
        <v>6842.2068294971286</v>
      </c>
      <c r="E192">
        <v>11106.792055470409</v>
      </c>
      <c r="F192">
        <v>55758.826182481651</v>
      </c>
      <c r="G192">
        <v>4299971.37926111</v>
      </c>
      <c r="H192">
        <v>78497.357063369884</v>
      </c>
      <c r="I192">
        <v>610286.58923927112</v>
      </c>
      <c r="J192">
        <v>53695.426099323857</v>
      </c>
      <c r="K192">
        <v>1.2659309396317463E-7</v>
      </c>
      <c r="L192">
        <v>1.5369153366339361E-5</v>
      </c>
      <c r="M192">
        <v>50867.229081069592</v>
      </c>
      <c r="N192">
        <v>54130.998559558037</v>
      </c>
      <c r="O192">
        <v>443364.50240465073</v>
      </c>
      <c r="P192">
        <v>7838.223394038816</v>
      </c>
      <c r="Q192" s="1" t="s">
        <v>51</v>
      </c>
      <c r="R192" s="1">
        <f>agent_costs_16_repr_days[[#This Row],[SMR]]+agent_costs_16_repr_days[[#This Row],[SMRCCS]]</f>
        <v>1.5495746460302536E-5</v>
      </c>
      <c r="S192" s="1">
        <f>agent_costs_16_repr_days[[#This Row],[Alkaline_base]]+agent_costs_16_repr_days[[#This Row],[Alkaline_peak]]</f>
        <v>104998.22764062762</v>
      </c>
      <c r="T192" s="1">
        <f>agent_costs_16_repr_days[[#This Row],[SMR+CCS]]+agent_costs_16_repr_days[[#This Row],[PtH]]+agent_costs_16_repr_days[[#This Row],[Import]]</f>
        <v>112836.45105016218</v>
      </c>
      <c r="U192" s="1">
        <f>agent_costs_16_repr_days[[#This Row],[OCGT]]+agent_costs_16_repr_days[[#This Row],[SPP_coal]]+agent_costs_16_repr_days[[#This Row],[CCGT_new]]</f>
        <v>116296.45911130263</v>
      </c>
      <c r="V192" s="1">
        <f>agent_costs_16_repr_days[[#This Row],[WindOnshore]]+agent_costs_16_repr_days[[#This Row],[WindOffshore]]+agent_costs_16_repr_days[[#This Row],[Solar]]</f>
        <v>4921364.7605558522</v>
      </c>
      <c r="W192" s="1">
        <f>agent_costs_16_repr_days[[#This Row],[RES]]+agent_costs_16_repr_days[[#This Row],[FF]]+agent_costs_16_repr_days[[#This Row],[Nuclear]]</f>
        <v>5116158.5767305251</v>
      </c>
      <c r="X192" s="1">
        <f>agent_costs_16_repr_days[[#This Row],[PS]]-W$2</f>
        <v>43600.012471862137</v>
      </c>
      <c r="Y192" s="1">
        <f>agent_costs_16_repr_days[[#This Row],[Import]]-P$2</f>
        <v>-1496.2160901104944</v>
      </c>
      <c r="Z192" s="1">
        <f>agent_costs_16_repr_days[[#This Row],[SMR+CCS]]-R$2</f>
        <v>-7223.9999845374005</v>
      </c>
      <c r="AA192" s="1">
        <f>agent_costs_16_repr_days[[#This Row],[PtH]]-S$2</f>
        <v>25091.756009247634</v>
      </c>
      <c r="AB192" s="1">
        <f>agent_costs_16_repr_days[[#This Row],[H2_sector]]-T$2</f>
        <v>16371.539934599743</v>
      </c>
      <c r="AC192" s="1">
        <f>agent_costs_16_repr_days[[#This Row],[FF]]-U$2</f>
        <v>-640.72030401688244</v>
      </c>
      <c r="AD192" s="1">
        <f>agent_costs_16_repr_days[[#This Row],[RES]]-V$2</f>
        <v>46394.866938352585</v>
      </c>
      <c r="AE192" s="1">
        <f>agent_costs_16_repr_days[[#This Row],[Nuclear]]-H$2</f>
        <v>-2154.134162473958</v>
      </c>
      <c r="AF192" s="1">
        <f>agent_costs_16_repr_days[[#This Row],[Ind]]-O$2</f>
        <v>-847.91854868730297</v>
      </c>
    </row>
    <row r="193" spans="1:32" x14ac:dyDescent="0.25">
      <c r="A193">
        <v>96</v>
      </c>
      <c r="B193" s="1" t="s">
        <v>23</v>
      </c>
      <c r="C193">
        <v>3178</v>
      </c>
      <c r="D193">
        <v>6649.5229030463797</v>
      </c>
      <c r="E193">
        <v>11106.792171863328</v>
      </c>
      <c r="F193">
        <v>55771.696072277642</v>
      </c>
      <c r="G193">
        <v>4301339.4483907893</v>
      </c>
      <c r="H193">
        <v>78351.042114033233</v>
      </c>
      <c r="I193">
        <v>612618.37242924585</v>
      </c>
      <c r="J193">
        <v>53796.528959937023</v>
      </c>
      <c r="K193">
        <v>2.2648118383874935E-5</v>
      </c>
      <c r="L193">
        <v>4.9870165787041085E-6</v>
      </c>
      <c r="M193">
        <v>51341.699892307261</v>
      </c>
      <c r="N193">
        <v>55467.242884927051</v>
      </c>
      <c r="O193">
        <v>444011.48479703598</v>
      </c>
      <c r="P193">
        <v>7685.9659447252616</v>
      </c>
      <c r="Q193" s="1" t="s">
        <v>51</v>
      </c>
      <c r="R193" s="1">
        <f>agent_costs_16_repr_days[[#This Row],[SMR]]+agent_costs_16_repr_days[[#This Row],[SMRCCS]]</f>
        <v>2.7635134962579045E-5</v>
      </c>
      <c r="S193" s="1">
        <f>agent_costs_16_repr_days[[#This Row],[Alkaline_base]]+agent_costs_16_repr_days[[#This Row],[Alkaline_peak]]</f>
        <v>106808.9427772343</v>
      </c>
      <c r="T193" s="1">
        <f>agent_costs_16_repr_days[[#This Row],[SMR+CCS]]+agent_costs_16_repr_days[[#This Row],[PtH]]+agent_costs_16_repr_days[[#This Row],[Import]]</f>
        <v>114494.9087495947</v>
      </c>
      <c r="U193" s="1">
        <f>agent_costs_16_repr_days[[#This Row],[OCGT]]+agent_costs_16_repr_days[[#This Row],[SPP_coal]]+agent_costs_16_repr_days[[#This Row],[CCGT_new]]</f>
        <v>116217.74793526104</v>
      </c>
      <c r="V193" s="1">
        <f>agent_costs_16_repr_days[[#This Row],[WindOnshore]]+agent_costs_16_repr_days[[#This Row],[WindOffshore]]+agent_costs_16_repr_days[[#This Row],[Solar]]</f>
        <v>4925064.6129918983</v>
      </c>
      <c r="W193" s="1">
        <f>agent_costs_16_repr_days[[#This Row],[RES]]+agent_costs_16_repr_days[[#This Row],[FF]]+agent_costs_16_repr_days[[#This Row],[Nuclear]]</f>
        <v>5119633.4030411923</v>
      </c>
      <c r="X193" s="1">
        <f>agent_costs_16_repr_days[[#This Row],[PS]]-W$2</f>
        <v>47074.838782529347</v>
      </c>
      <c r="Y193" s="1">
        <f>agent_costs_16_repr_days[[#This Row],[Import]]-P$2</f>
        <v>-1648.4735394240488</v>
      </c>
      <c r="Z193" s="1">
        <f>agent_costs_16_repr_days[[#This Row],[SMR+CCS]]-R$2</f>
        <v>-7223.9999723980118</v>
      </c>
      <c r="AA193" s="1">
        <f>agent_costs_16_repr_days[[#This Row],[PtH]]-S$2</f>
        <v>26902.471145854317</v>
      </c>
      <c r="AB193" s="1">
        <f>agent_costs_16_repr_days[[#This Row],[H2_sector]]-T$2</f>
        <v>18029.997634032261</v>
      </c>
      <c r="AC193" s="1">
        <f>agent_costs_16_repr_days[[#This Row],[FF]]-U$2</f>
        <v>-719.43148005846888</v>
      </c>
      <c r="AD193" s="1">
        <f>agent_costs_16_repr_days[[#This Row],[RES]]-V$2</f>
        <v>50094.719374398701</v>
      </c>
      <c r="AE193" s="1">
        <f>agent_costs_16_repr_days[[#This Row],[Nuclear]]-H$2</f>
        <v>-2300.4491118106089</v>
      </c>
      <c r="AF193" s="1">
        <f>agent_costs_16_repr_days[[#This Row],[Ind]]-O$2</f>
        <v>-200.93615630205022</v>
      </c>
    </row>
    <row r="194" spans="1:32" x14ac:dyDescent="0.25">
      <c r="A194">
        <v>97</v>
      </c>
      <c r="B194" s="1" t="s">
        <v>23</v>
      </c>
      <c r="C194">
        <v>3160</v>
      </c>
      <c r="D194">
        <v>6626.1131486803652</v>
      </c>
      <c r="E194">
        <v>11106.792071131664</v>
      </c>
      <c r="F194">
        <v>55872.628674973705</v>
      </c>
      <c r="G194">
        <v>4302961.2176942555</v>
      </c>
      <c r="H194">
        <v>77964.690882429393</v>
      </c>
      <c r="I194">
        <v>615610.18390262511</v>
      </c>
      <c r="J194">
        <v>53821.929461213702</v>
      </c>
      <c r="K194">
        <v>2.3990290295827249E-5</v>
      </c>
      <c r="L194">
        <v>9.4513249398242993E-8</v>
      </c>
      <c r="M194">
        <v>52008.636120943629</v>
      </c>
      <c r="N194">
        <v>56443.212773853134</v>
      </c>
      <c r="O194">
        <v>444375.62752772588</v>
      </c>
      <c r="P194">
        <v>7553.3559918620267</v>
      </c>
      <c r="Q194" s="1" t="s">
        <v>51</v>
      </c>
      <c r="R194" s="1">
        <f>agent_costs_16_repr_days[[#This Row],[SMR]]+agent_costs_16_repr_days[[#This Row],[SMRCCS]]</f>
        <v>2.4084803545225491E-5</v>
      </c>
      <c r="S194" s="1">
        <f>agent_costs_16_repr_days[[#This Row],[Alkaline_base]]+agent_costs_16_repr_days[[#This Row],[Alkaline_peak]]</f>
        <v>108451.84889479677</v>
      </c>
      <c r="T194" s="1">
        <f>agent_costs_16_repr_days[[#This Row],[SMR+CCS]]+agent_costs_16_repr_days[[#This Row],[PtH]]+agent_costs_16_repr_days[[#This Row],[Import]]</f>
        <v>116005.2049107436</v>
      </c>
      <c r="U194" s="1">
        <f>agent_costs_16_repr_days[[#This Row],[OCGT]]+agent_costs_16_repr_days[[#This Row],[SPP_coal]]+agent_costs_16_repr_days[[#This Row],[CCGT_new]]</f>
        <v>116320.67128486777</v>
      </c>
      <c r="V194" s="1">
        <f>agent_costs_16_repr_days[[#This Row],[WindOnshore]]+agent_costs_16_repr_days[[#This Row],[WindOffshore]]+agent_costs_16_repr_days[[#This Row],[Solar]]</f>
        <v>4929678.1936680125</v>
      </c>
      <c r="W194" s="1">
        <f>agent_costs_16_repr_days[[#This Row],[RES]]+agent_costs_16_repr_days[[#This Row],[FF]]+agent_costs_16_repr_days[[#This Row],[Nuclear]]</f>
        <v>5123963.5558353094</v>
      </c>
      <c r="X194" s="1">
        <f>agent_costs_16_repr_days[[#This Row],[PS]]-W$2</f>
        <v>51404.991576646455</v>
      </c>
      <c r="Y194" s="1">
        <f>agent_costs_16_repr_days[[#This Row],[Import]]-P$2</f>
        <v>-1781.0834922872837</v>
      </c>
      <c r="Z194" s="1">
        <f>agent_costs_16_repr_days[[#This Row],[SMR+CCS]]-R$2</f>
        <v>-7223.9999759483426</v>
      </c>
      <c r="AA194" s="1">
        <f>agent_costs_16_repr_days[[#This Row],[PtH]]-S$2</f>
        <v>28545.377263416784</v>
      </c>
      <c r="AB194" s="1">
        <f>agent_costs_16_repr_days[[#This Row],[H2_sector]]-T$2</f>
        <v>19540.293795181162</v>
      </c>
      <c r="AC194" s="1">
        <f>agent_costs_16_repr_days[[#This Row],[FF]]-U$2</f>
        <v>-616.50813045173709</v>
      </c>
      <c r="AD194" s="1">
        <f>agent_costs_16_repr_days[[#This Row],[RES]]-V$2</f>
        <v>54708.300050512888</v>
      </c>
      <c r="AE194" s="1">
        <f>agent_costs_16_repr_days[[#This Row],[Nuclear]]-H$2</f>
        <v>-2686.8003434144484</v>
      </c>
      <c r="AF194" s="1">
        <f>agent_costs_16_repr_days[[#This Row],[Ind]]-O$2</f>
        <v>163.20657438784838</v>
      </c>
    </row>
    <row r="195" spans="1:32" x14ac:dyDescent="0.25">
      <c r="A195">
        <v>98</v>
      </c>
      <c r="B195" s="1" t="s">
        <v>23</v>
      </c>
      <c r="C195">
        <v>3181</v>
      </c>
      <c r="D195">
        <v>5516.9492769745357</v>
      </c>
      <c r="E195">
        <v>11106.792080311092</v>
      </c>
      <c r="F195">
        <v>55950.266189109527</v>
      </c>
      <c r="G195">
        <v>4303998.6082819561</v>
      </c>
      <c r="H195">
        <v>77551.521786327838</v>
      </c>
      <c r="I195">
        <v>618627.60294444731</v>
      </c>
      <c r="J195">
        <v>54415.95720488012</v>
      </c>
      <c r="K195">
        <v>2.8911764683594574E-5</v>
      </c>
      <c r="L195">
        <v>1.9150410801595889E-6</v>
      </c>
      <c r="M195">
        <v>52983.331226624461</v>
      </c>
      <c r="N195">
        <v>57379.04491630703</v>
      </c>
      <c r="O195">
        <v>444676.65000402427</v>
      </c>
      <c r="P195">
        <v>7415.2688345877286</v>
      </c>
      <c r="Q195" s="1" t="s">
        <v>51</v>
      </c>
      <c r="R195" s="1">
        <f>agent_costs_16_repr_days[[#This Row],[SMR]]+agent_costs_16_repr_days[[#This Row],[SMRCCS]]</f>
        <v>3.082680576375416E-5</v>
      </c>
      <c r="S195" s="1">
        <f>agent_costs_16_repr_days[[#This Row],[Alkaline_base]]+agent_costs_16_repr_days[[#This Row],[Alkaline_peak]]</f>
        <v>110362.37614293149</v>
      </c>
      <c r="T195" s="1">
        <f>agent_costs_16_repr_days[[#This Row],[SMR+CCS]]+agent_costs_16_repr_days[[#This Row],[PtH]]+agent_costs_16_repr_days[[#This Row],[Import]]</f>
        <v>117777.64500834602</v>
      </c>
      <c r="U195" s="1">
        <f>agent_costs_16_repr_days[[#This Row],[OCGT]]+agent_costs_16_repr_days[[#This Row],[SPP_coal]]+agent_costs_16_repr_days[[#This Row],[CCGT_new]]</f>
        <v>115883.17267096418</v>
      </c>
      <c r="V195" s="1">
        <f>agent_costs_16_repr_days[[#This Row],[WindOnshore]]+agent_costs_16_repr_days[[#This Row],[WindOffshore]]+agent_costs_16_repr_days[[#This Row],[Solar]]</f>
        <v>4933733.0033067148</v>
      </c>
      <c r="W195" s="1">
        <f>agent_costs_16_repr_days[[#This Row],[RES]]+agent_costs_16_repr_days[[#This Row],[FF]]+agent_costs_16_repr_days[[#This Row],[Nuclear]]</f>
        <v>5127167.6977640064</v>
      </c>
      <c r="X195" s="1">
        <f>agent_costs_16_repr_days[[#This Row],[PS]]-W$2</f>
        <v>54609.13350534346</v>
      </c>
      <c r="Y195" s="1">
        <f>agent_costs_16_repr_days[[#This Row],[Import]]-P$2</f>
        <v>-1919.1706495615817</v>
      </c>
      <c r="Z195" s="1">
        <f>agent_costs_16_repr_days[[#This Row],[SMR+CCS]]-R$2</f>
        <v>-7223.9999692063411</v>
      </c>
      <c r="AA195" s="1">
        <f>agent_costs_16_repr_days[[#This Row],[PtH]]-S$2</f>
        <v>30455.904511551504</v>
      </c>
      <c r="AB195" s="1">
        <f>agent_costs_16_repr_days[[#This Row],[H2_sector]]-T$2</f>
        <v>21312.733892783581</v>
      </c>
      <c r="AC195" s="1">
        <f>agent_costs_16_repr_days[[#This Row],[FF]]-U$2</f>
        <v>-1054.0067443553271</v>
      </c>
      <c r="AD195" s="1">
        <f>agent_costs_16_repr_days[[#This Row],[RES]]-V$2</f>
        <v>58763.109689215198</v>
      </c>
      <c r="AE195" s="1">
        <f>agent_costs_16_repr_days[[#This Row],[Nuclear]]-H$2</f>
        <v>-3099.9694395160041</v>
      </c>
      <c r="AF195" s="1">
        <f>agent_costs_16_repr_days[[#This Row],[Ind]]-O$2</f>
        <v>464.22905068623368</v>
      </c>
    </row>
    <row r="196" spans="1:32" x14ac:dyDescent="0.25">
      <c r="A196">
        <v>99</v>
      </c>
      <c r="B196" s="1" t="s">
        <v>23</v>
      </c>
      <c r="C196">
        <v>3198</v>
      </c>
      <c r="D196">
        <v>5865.5927161387835</v>
      </c>
      <c r="E196">
        <v>11106.792004905554</v>
      </c>
      <c r="F196">
        <v>56006.704040014083</v>
      </c>
      <c r="G196">
        <v>4304656.199434245</v>
      </c>
      <c r="H196">
        <v>77065.813017907771</v>
      </c>
      <c r="I196">
        <v>622559.04553668958</v>
      </c>
      <c r="J196">
        <v>54475.512003007068</v>
      </c>
      <c r="K196">
        <v>5.7977774934909331E-7</v>
      </c>
      <c r="L196">
        <v>2.3742030703066954E-6</v>
      </c>
      <c r="M196">
        <v>53482.601130707713</v>
      </c>
      <c r="N196">
        <v>58820.823456880818</v>
      </c>
      <c r="O196">
        <v>444924.02034313109</v>
      </c>
      <c r="P196">
        <v>7255.9343663369218</v>
      </c>
      <c r="Q196" s="1" t="s">
        <v>51</v>
      </c>
      <c r="R196" s="1">
        <f>agent_costs_16_repr_days[[#This Row],[SMR]]+agent_costs_16_repr_days[[#This Row],[SMRCCS]]</f>
        <v>2.9539808196557886E-6</v>
      </c>
      <c r="S196" s="1">
        <f>agent_costs_16_repr_days[[#This Row],[Alkaline_base]]+agent_costs_16_repr_days[[#This Row],[Alkaline_peak]]</f>
        <v>112303.42458758852</v>
      </c>
      <c r="T196" s="1">
        <f>agent_costs_16_repr_days[[#This Row],[SMR+CCS]]+agent_costs_16_repr_days[[#This Row],[PtH]]+agent_costs_16_repr_days[[#This Row],[Import]]</f>
        <v>119559.35895687943</v>
      </c>
      <c r="U196" s="1">
        <f>agent_costs_16_repr_days[[#This Row],[OCGT]]+agent_costs_16_repr_days[[#This Row],[SPP_coal]]+agent_costs_16_repr_days[[#This Row],[CCGT_new]]</f>
        <v>116347.80875915993</v>
      </c>
      <c r="V196" s="1">
        <f>agent_costs_16_repr_days[[#This Row],[WindOnshore]]+agent_costs_16_repr_days[[#This Row],[WindOffshore]]+agent_costs_16_repr_days[[#This Row],[Solar]]</f>
        <v>4938322.0369758401</v>
      </c>
      <c r="W196" s="1">
        <f>agent_costs_16_repr_days[[#This Row],[RES]]+agent_costs_16_repr_days[[#This Row],[FF]]+agent_costs_16_repr_days[[#This Row],[Nuclear]]</f>
        <v>5131735.658752908</v>
      </c>
      <c r="X196" s="1">
        <f>agent_costs_16_repr_days[[#This Row],[PS]]-W$2</f>
        <v>59177.094494245015</v>
      </c>
      <c r="Y196" s="1">
        <f>agent_costs_16_repr_days[[#This Row],[Import]]-P$2</f>
        <v>-2078.5051178123886</v>
      </c>
      <c r="Z196" s="1">
        <f>agent_costs_16_repr_days[[#This Row],[SMR+CCS]]-R$2</f>
        <v>-7223.999997079166</v>
      </c>
      <c r="AA196" s="1">
        <f>agent_costs_16_repr_days[[#This Row],[PtH]]-S$2</f>
        <v>32396.952956208537</v>
      </c>
      <c r="AB196" s="1">
        <f>agent_costs_16_repr_days[[#This Row],[H2_sector]]-T$2</f>
        <v>23094.447841316985</v>
      </c>
      <c r="AC196" s="1">
        <f>agent_costs_16_repr_days[[#This Row],[FF]]-U$2</f>
        <v>-589.37065615957545</v>
      </c>
      <c r="AD196" s="1">
        <f>agent_costs_16_repr_days[[#This Row],[RES]]-V$2</f>
        <v>63352.143358340487</v>
      </c>
      <c r="AE196" s="1">
        <f>agent_costs_16_repr_days[[#This Row],[Nuclear]]-H$2</f>
        <v>-3585.678207936071</v>
      </c>
      <c r="AF196" s="1">
        <f>agent_costs_16_repr_days[[#This Row],[Ind]]-O$2</f>
        <v>711.59938979306025</v>
      </c>
    </row>
    <row r="197" spans="1:32" x14ac:dyDescent="0.25">
      <c r="A197">
        <v>100</v>
      </c>
      <c r="B197" s="1" t="s">
        <v>23</v>
      </c>
      <c r="C197">
        <v>3225</v>
      </c>
      <c r="D197">
        <v>6000.3477078729302</v>
      </c>
      <c r="E197">
        <v>11106.792025834462</v>
      </c>
      <c r="F197">
        <v>56186.064213872596</v>
      </c>
      <c r="G197">
        <v>4304948.6981090875</v>
      </c>
      <c r="H197">
        <v>76777.670229799565</v>
      </c>
      <c r="I197">
        <v>627239.61206297274</v>
      </c>
      <c r="J197">
        <v>54495.141159529892</v>
      </c>
      <c r="K197">
        <v>1.7404959911756925E-6</v>
      </c>
      <c r="L197">
        <v>1.4305678509463011E-6</v>
      </c>
      <c r="M197">
        <v>54775.737366487148</v>
      </c>
      <c r="N197">
        <v>60176.610774211709</v>
      </c>
      <c r="O197">
        <v>445270.39745833044</v>
      </c>
      <c r="P197">
        <v>7097.1207112918928</v>
      </c>
      <c r="Q197" s="1" t="s">
        <v>51</v>
      </c>
      <c r="R197" s="1">
        <f>agent_costs_16_repr_days[[#This Row],[SMR]]+agent_costs_16_repr_days[[#This Row],[SMRCCS]]</f>
        <v>3.1710638421219938E-6</v>
      </c>
      <c r="S197" s="1">
        <f>agent_costs_16_repr_days[[#This Row],[Alkaline_base]]+agent_costs_16_repr_days[[#This Row],[Alkaline_peak]]</f>
        <v>114952.34814069886</v>
      </c>
      <c r="T197" s="1">
        <f>agent_costs_16_repr_days[[#This Row],[SMR+CCS]]+agent_costs_16_repr_days[[#This Row],[PtH]]+agent_costs_16_repr_days[[#This Row],[Import]]</f>
        <v>122049.46885516182</v>
      </c>
      <c r="U197" s="1">
        <f>agent_costs_16_repr_days[[#This Row],[OCGT]]+agent_costs_16_repr_days[[#This Row],[SPP_coal]]+agent_costs_16_repr_days[[#This Row],[CCGT_new]]</f>
        <v>116681.55308127542</v>
      </c>
      <c r="V197" s="1">
        <f>agent_costs_16_repr_days[[#This Row],[WindOnshore]]+agent_costs_16_repr_days[[#This Row],[WindOffshore]]+agent_costs_16_repr_days[[#This Row],[Solar]]</f>
        <v>4943295.1021978948</v>
      </c>
      <c r="W197" s="1">
        <f>agent_costs_16_repr_days[[#This Row],[RES]]+agent_costs_16_repr_days[[#This Row],[FF]]+agent_costs_16_repr_days[[#This Row],[Nuclear]]</f>
        <v>5136754.3255089689</v>
      </c>
      <c r="X197" s="1">
        <f>agent_costs_16_repr_days[[#This Row],[PS]]-W$2</f>
        <v>64195.761250305921</v>
      </c>
      <c r="Y197" s="1">
        <f>agent_costs_16_repr_days[[#This Row],[Import]]-P$2</f>
        <v>-2237.3187728574176</v>
      </c>
      <c r="Z197" s="1">
        <f>agent_costs_16_repr_days[[#This Row],[SMR+CCS]]-R$2</f>
        <v>-7223.9999968620823</v>
      </c>
      <c r="AA197" s="1">
        <f>agent_costs_16_repr_days[[#This Row],[PtH]]-S$2</f>
        <v>35045.87650931887</v>
      </c>
      <c r="AB197" s="1">
        <f>agent_costs_16_repr_days[[#This Row],[H2_sector]]-T$2</f>
        <v>25584.557739599375</v>
      </c>
      <c r="AC197" s="1">
        <f>agent_costs_16_repr_days[[#This Row],[FF]]-U$2</f>
        <v>-255.6263340440928</v>
      </c>
      <c r="AD197" s="1">
        <f>agent_costs_16_repr_days[[#This Row],[RES]]-V$2</f>
        <v>68325.208580395207</v>
      </c>
      <c r="AE197" s="1">
        <f>agent_costs_16_repr_days[[#This Row],[Nuclear]]-H$2</f>
        <v>-3873.8209960442764</v>
      </c>
      <c r="AF197" s="1">
        <f>agent_costs_16_repr_days[[#This Row],[Ind]]-O$2</f>
        <v>1057.9765049924026</v>
      </c>
    </row>
    <row r="198" spans="1:32" x14ac:dyDescent="0.25">
      <c r="A198">
        <v>101</v>
      </c>
      <c r="B198" s="1" t="s">
        <v>23</v>
      </c>
      <c r="C198">
        <v>3404</v>
      </c>
      <c r="D198">
        <v>6526.4392494184467</v>
      </c>
      <c r="E198">
        <v>11106.792207935281</v>
      </c>
      <c r="F198">
        <v>56208.641277960989</v>
      </c>
      <c r="G198">
        <v>4308552.5288544772</v>
      </c>
      <c r="H198">
        <v>75706.68643187602</v>
      </c>
      <c r="I198">
        <v>630760.16567558213</v>
      </c>
      <c r="J198">
        <v>54669.697105898733</v>
      </c>
      <c r="K198">
        <v>3.4523480549653033E-6</v>
      </c>
      <c r="L198">
        <v>1.2079978269663529E-7</v>
      </c>
      <c r="M198">
        <v>56748.735453848232</v>
      </c>
      <c r="N198">
        <v>60221.780100758493</v>
      </c>
      <c r="O198">
        <v>444764.59785856697</v>
      </c>
      <c r="P198">
        <v>6943.1724707132398</v>
      </c>
      <c r="Q198" s="1" t="s">
        <v>51</v>
      </c>
      <c r="R198" s="1">
        <f>agent_costs_16_repr_days[[#This Row],[SMR]]+agent_costs_16_repr_days[[#This Row],[SMRCCS]]</f>
        <v>3.5731478376619388E-6</v>
      </c>
      <c r="S198" s="1">
        <f>agent_costs_16_repr_days[[#This Row],[Alkaline_base]]+agent_costs_16_repr_days[[#This Row],[Alkaline_peak]]</f>
        <v>116970.51555460673</v>
      </c>
      <c r="T198" s="1">
        <f>agent_costs_16_repr_days[[#This Row],[SMR+CCS]]+agent_costs_16_repr_days[[#This Row],[PtH]]+agent_costs_16_repr_days[[#This Row],[Import]]</f>
        <v>123913.68802889311</v>
      </c>
      <c r="U198" s="1">
        <f>agent_costs_16_repr_days[[#This Row],[OCGT]]+agent_costs_16_repr_days[[#This Row],[SPP_coal]]+agent_costs_16_repr_days[[#This Row],[CCGT_new]]</f>
        <v>117404.77763327817</v>
      </c>
      <c r="V198" s="1">
        <f>agent_costs_16_repr_days[[#This Row],[WindOnshore]]+agent_costs_16_repr_days[[#This Row],[WindOffshore]]+agent_costs_16_repr_days[[#This Row],[Solar]]</f>
        <v>4950419.4867379945</v>
      </c>
      <c r="W198" s="1">
        <f>agent_costs_16_repr_days[[#This Row],[RES]]+agent_costs_16_repr_days[[#This Row],[FF]]+agent_costs_16_repr_days[[#This Row],[Nuclear]]</f>
        <v>5143530.9508031486</v>
      </c>
      <c r="X198" s="1">
        <f>agent_costs_16_repr_days[[#This Row],[PS]]-W$2</f>
        <v>70972.386544485576</v>
      </c>
      <c r="Y198" s="1">
        <f>agent_costs_16_repr_days[[#This Row],[Import]]-P$2</f>
        <v>-2391.2670134360706</v>
      </c>
      <c r="Z198" s="1">
        <f>agent_costs_16_repr_days[[#This Row],[SMR+CCS]]-R$2</f>
        <v>-7223.9999964599983</v>
      </c>
      <c r="AA198" s="1">
        <f>agent_costs_16_repr_days[[#This Row],[PtH]]-S$2</f>
        <v>37064.043923226738</v>
      </c>
      <c r="AB198" s="1">
        <f>agent_costs_16_repr_days[[#This Row],[H2_sector]]-T$2</f>
        <v>27448.776913330672</v>
      </c>
      <c r="AC198" s="1">
        <f>agent_costs_16_repr_days[[#This Row],[FF]]-U$2</f>
        <v>467.59821795865719</v>
      </c>
      <c r="AD198" s="1">
        <f>agent_costs_16_repr_days[[#This Row],[RES]]-V$2</f>
        <v>75449.593120494857</v>
      </c>
      <c r="AE198" s="1">
        <f>agent_costs_16_repr_days[[#This Row],[Nuclear]]-H$2</f>
        <v>-4944.8047939678218</v>
      </c>
      <c r="AF198" s="1">
        <f>agent_costs_16_repr_days[[#This Row],[Ind]]-O$2</f>
        <v>552.17690522893099</v>
      </c>
    </row>
    <row r="199" spans="1:32" x14ac:dyDescent="0.25">
      <c r="A199">
        <v>121</v>
      </c>
      <c r="B199" s="1" t="s">
        <v>23</v>
      </c>
      <c r="C199">
        <v>2849</v>
      </c>
      <c r="D199">
        <v>6851.1547212214864</v>
      </c>
      <c r="E199">
        <v>11106.792062931234</v>
      </c>
      <c r="F199">
        <v>56067.030529820935</v>
      </c>
      <c r="G199">
        <v>4292376.341176806</v>
      </c>
      <c r="H199">
        <v>80663.971586560685</v>
      </c>
      <c r="I199">
        <v>571850.2609025992</v>
      </c>
      <c r="J199">
        <v>53803.703788227001</v>
      </c>
      <c r="K199">
        <v>9.1920765103589589E-8</v>
      </c>
      <c r="L199">
        <v>7224.0000000287982</v>
      </c>
      <c r="M199">
        <v>31466.567912044819</v>
      </c>
      <c r="N199">
        <v>48370.378390260063</v>
      </c>
      <c r="O199">
        <v>444026.13088310097</v>
      </c>
      <c r="P199">
        <v>9185.1613729769033</v>
      </c>
      <c r="Q199" s="1" t="s">
        <v>51</v>
      </c>
      <c r="R199" s="1">
        <f>agent_costs_16_repr_days[[#This Row],[SMR]]+agent_costs_16_repr_days[[#This Row],[SMRCCS]]</f>
        <v>7224.0000001207191</v>
      </c>
      <c r="S199" s="1">
        <f>agent_costs_16_repr_days[[#This Row],[Alkaline_base]]+agent_costs_16_repr_days[[#This Row],[Alkaline_peak]]</f>
        <v>79836.946302304888</v>
      </c>
      <c r="T199" s="1">
        <f>agent_costs_16_repr_days[[#This Row],[SMR+CCS]]+agent_costs_16_repr_days[[#This Row],[PtH]]+agent_costs_16_repr_days[[#This Row],[Import]]</f>
        <v>96246.107675402513</v>
      </c>
      <c r="U199" s="1">
        <f>agent_costs_16_repr_days[[#This Row],[OCGT]]+agent_costs_16_repr_days[[#This Row],[SPP_coal]]+agent_costs_16_repr_days[[#This Row],[CCGT_new]]</f>
        <v>116721.88903926942</v>
      </c>
      <c r="V199" s="1">
        <f>agent_costs_16_repr_days[[#This Row],[WindOnshore]]+agent_costs_16_repr_days[[#This Row],[WindOffshore]]+agent_costs_16_repr_days[[#This Row],[Solar]]</f>
        <v>4875333.3941423371</v>
      </c>
      <c r="W199" s="1">
        <f>agent_costs_16_repr_days[[#This Row],[RES]]+agent_costs_16_repr_days[[#This Row],[FF]]+agent_costs_16_repr_days[[#This Row],[Nuclear]]</f>
        <v>5072719.2547681676</v>
      </c>
      <c r="X199" s="1">
        <f>agent_costs_16_repr_days[[#This Row],[PS]]-W$2</f>
        <v>160.69050950463861</v>
      </c>
      <c r="Y199" s="1">
        <f>agent_costs_16_repr_days[[#This Row],[Import]]-P$2</f>
        <v>-149.27811117240708</v>
      </c>
      <c r="Z199" s="1">
        <f>agent_costs_16_repr_days[[#This Row],[SMR+CCS]]-R$2</f>
        <v>8.7572516349609941E-8</v>
      </c>
      <c r="AA199" s="1">
        <f>agent_costs_16_repr_days[[#This Row],[PtH]]-S$2</f>
        <v>-69.525329075098853</v>
      </c>
      <c r="AB199" s="1">
        <f>agent_costs_16_repr_days[[#This Row],[H2_sector]]-T$2</f>
        <v>-218.80344015992887</v>
      </c>
      <c r="AC199" s="1">
        <f>agent_costs_16_repr_days[[#This Row],[FF]]-U$2</f>
        <v>-215.29037605009216</v>
      </c>
      <c r="AD199" s="1">
        <f>agent_costs_16_repr_days[[#This Row],[RES]]-V$2</f>
        <v>363.5005248375237</v>
      </c>
      <c r="AE199" s="1">
        <f>agent_costs_16_repr_days[[#This Row],[Nuclear]]-H$2</f>
        <v>12.480360716843279</v>
      </c>
      <c r="AF199" s="1">
        <f>agent_costs_16_repr_days[[#This Row],[Ind]]-O$2</f>
        <v>-186.29007023706799</v>
      </c>
    </row>
    <row r="200" spans="1:32" x14ac:dyDescent="0.25">
      <c r="A200">
        <v>122</v>
      </c>
      <c r="B200" s="1" t="s">
        <v>23</v>
      </c>
      <c r="C200">
        <v>2880</v>
      </c>
      <c r="D200">
        <v>6862.5192411548069</v>
      </c>
      <c r="E200">
        <v>11106.792622732655</v>
      </c>
      <c r="F200">
        <v>56050.291161107823</v>
      </c>
      <c r="G200">
        <v>4292779.3071478251</v>
      </c>
      <c r="H200">
        <v>80698.446665893047</v>
      </c>
      <c r="I200">
        <v>572154.20685931714</v>
      </c>
      <c r="J200">
        <v>53808.802382946102</v>
      </c>
      <c r="K200">
        <v>9.3215903063033913E-8</v>
      </c>
      <c r="L200">
        <v>7224.0000001166654</v>
      </c>
      <c r="M200">
        <v>30776.027995192697</v>
      </c>
      <c r="N200">
        <v>49080.080929909825</v>
      </c>
      <c r="O200">
        <v>443866.04167152144</v>
      </c>
      <c r="P200">
        <v>9167.7007532894568</v>
      </c>
      <c r="Q200" s="1" t="s">
        <v>51</v>
      </c>
      <c r="R200" s="1">
        <f>agent_costs_16_repr_days[[#This Row],[SMR]]+agent_costs_16_repr_days[[#This Row],[SMRCCS]]</f>
        <v>7224.0000002098814</v>
      </c>
      <c r="S200" s="1">
        <f>agent_costs_16_repr_days[[#This Row],[Alkaline_base]]+agent_costs_16_repr_days[[#This Row],[Alkaline_peak]]</f>
        <v>79856.108925102526</v>
      </c>
      <c r="T200" s="1">
        <f>agent_costs_16_repr_days[[#This Row],[SMR+CCS]]+agent_costs_16_repr_days[[#This Row],[PtH]]+agent_costs_16_repr_days[[#This Row],[Import]]</f>
        <v>96247.809678601858</v>
      </c>
      <c r="U200" s="1">
        <f>agent_costs_16_repr_days[[#This Row],[OCGT]]+agent_costs_16_repr_days[[#This Row],[SPP_coal]]+agent_costs_16_repr_days[[#This Row],[CCGT_new]]</f>
        <v>116721.61278520874</v>
      </c>
      <c r="V200" s="1">
        <f>agent_costs_16_repr_days[[#This Row],[WindOnshore]]+agent_costs_16_repr_days[[#This Row],[WindOffshore]]+agent_costs_16_repr_days[[#This Row],[Solar]]</f>
        <v>4876040.3066298757</v>
      </c>
      <c r="W200" s="1">
        <f>agent_costs_16_repr_days[[#This Row],[RES]]+agent_costs_16_repr_days[[#This Row],[FF]]+agent_costs_16_repr_days[[#This Row],[Nuclear]]</f>
        <v>5073460.366080978</v>
      </c>
      <c r="X200" s="1">
        <f>agent_costs_16_repr_days[[#This Row],[PS]]-W$2</f>
        <v>901.8018223149702</v>
      </c>
      <c r="Y200" s="1">
        <f>agent_costs_16_repr_days[[#This Row],[Import]]-P$2</f>
        <v>-166.7387308598536</v>
      </c>
      <c r="Z200" s="1">
        <f>agent_costs_16_repr_days[[#This Row],[SMR+CCS]]-R$2</f>
        <v>1.7673482943791896E-7</v>
      </c>
      <c r="AA200" s="1">
        <f>agent_costs_16_repr_days[[#This Row],[PtH]]-S$2</f>
        <v>-50.362706277461257</v>
      </c>
      <c r="AB200" s="1">
        <f>agent_costs_16_repr_days[[#This Row],[H2_sector]]-T$2</f>
        <v>-217.10143696058367</v>
      </c>
      <c r="AC200" s="1">
        <f>agent_costs_16_repr_days[[#This Row],[FF]]-U$2</f>
        <v>-215.56663011077035</v>
      </c>
      <c r="AD200" s="1">
        <f>agent_costs_16_repr_days[[#This Row],[RES]]-V$2</f>
        <v>1070.4130123760551</v>
      </c>
      <c r="AE200" s="1">
        <f>agent_costs_16_repr_days[[#This Row],[Nuclear]]-H$2</f>
        <v>46.955440049205208</v>
      </c>
      <c r="AF200" s="1">
        <f>agent_costs_16_repr_days[[#This Row],[Ind]]-O$2</f>
        <v>-346.37928181659663</v>
      </c>
    </row>
    <row r="201" spans="1:32" x14ac:dyDescent="0.25">
      <c r="A201">
        <v>123</v>
      </c>
      <c r="B201" s="1" t="s">
        <v>23</v>
      </c>
      <c r="C201">
        <v>2815</v>
      </c>
      <c r="D201">
        <v>7069.5989710606418</v>
      </c>
      <c r="E201">
        <v>11106.792136284943</v>
      </c>
      <c r="F201">
        <v>56056.654609544319</v>
      </c>
      <c r="G201">
        <v>4292819.7427277919</v>
      </c>
      <c r="H201">
        <v>80765.228935804655</v>
      </c>
      <c r="I201">
        <v>571980.04389221361</v>
      </c>
      <c r="J201">
        <v>53687.176730457446</v>
      </c>
      <c r="K201">
        <v>3.2576843789585871E-7</v>
      </c>
      <c r="L201">
        <v>7224.0000000121754</v>
      </c>
      <c r="M201">
        <v>31363.955612384063</v>
      </c>
      <c r="N201">
        <v>48970.216783802272</v>
      </c>
      <c r="O201">
        <v>443815.94129038975</v>
      </c>
      <c r="P201">
        <v>9153.0837745014433</v>
      </c>
      <c r="Q201" s="1" t="s">
        <v>51</v>
      </c>
      <c r="R201" s="1">
        <f>agent_costs_16_repr_days[[#This Row],[SMR]]+agent_costs_16_repr_days[[#This Row],[SMRCCS]]</f>
        <v>7224.0000003379437</v>
      </c>
      <c r="S201" s="1">
        <f>agent_costs_16_repr_days[[#This Row],[Alkaline_base]]+agent_costs_16_repr_days[[#This Row],[Alkaline_peak]]</f>
        <v>80334.172396186332</v>
      </c>
      <c r="T201" s="1">
        <f>agent_costs_16_repr_days[[#This Row],[SMR+CCS]]+agent_costs_16_repr_days[[#This Row],[PtH]]+agent_costs_16_repr_days[[#This Row],[Import]]</f>
        <v>96711.256171025714</v>
      </c>
      <c r="U201" s="1">
        <f>agent_costs_16_repr_days[[#This Row],[OCGT]]+agent_costs_16_repr_days[[#This Row],[SPP_coal]]+agent_costs_16_repr_days[[#This Row],[CCGT_new]]</f>
        <v>116813.4303110624</v>
      </c>
      <c r="V201" s="1">
        <f>agent_costs_16_repr_days[[#This Row],[WindOnshore]]+agent_costs_16_repr_days[[#This Row],[WindOffshore]]+agent_costs_16_repr_days[[#This Row],[Solar]]</f>
        <v>4875906.5787562896</v>
      </c>
      <c r="W201" s="1">
        <f>agent_costs_16_repr_days[[#This Row],[RES]]+agent_costs_16_repr_days[[#This Row],[FF]]+agent_costs_16_repr_days[[#This Row],[Nuclear]]</f>
        <v>5073485.2380031561</v>
      </c>
      <c r="X201" s="1">
        <f>agent_costs_16_repr_days[[#This Row],[PS]]-W$2</f>
        <v>926.67374449316412</v>
      </c>
      <c r="Y201" s="1">
        <f>agent_costs_16_repr_days[[#This Row],[Import]]-P$2</f>
        <v>-181.35570964786712</v>
      </c>
      <c r="Z201" s="1">
        <f>agent_costs_16_repr_days[[#This Row],[SMR+CCS]]-R$2</f>
        <v>3.0479714041575789E-7</v>
      </c>
      <c r="AA201" s="1">
        <f>agent_costs_16_repr_days[[#This Row],[PtH]]-S$2</f>
        <v>427.70076480634452</v>
      </c>
      <c r="AB201" s="1">
        <f>agent_costs_16_repr_days[[#This Row],[H2_sector]]-T$2</f>
        <v>246.34505546327273</v>
      </c>
      <c r="AC201" s="1">
        <f>agent_costs_16_repr_days[[#This Row],[FF]]-U$2</f>
        <v>-123.7491042571055</v>
      </c>
      <c r="AD201" s="1">
        <f>agent_costs_16_repr_days[[#This Row],[RES]]-V$2</f>
        <v>936.6851387899369</v>
      </c>
      <c r="AE201" s="1">
        <f>agent_costs_16_repr_days[[#This Row],[Nuclear]]-H$2</f>
        <v>113.73770996081294</v>
      </c>
      <c r="AF201" s="1">
        <f>agent_costs_16_repr_days[[#This Row],[Ind]]-O$2</f>
        <v>-396.47966294828802</v>
      </c>
    </row>
    <row r="202" spans="1:32" x14ac:dyDescent="0.25">
      <c r="A202">
        <v>124</v>
      </c>
      <c r="B202" s="1" t="s">
        <v>23</v>
      </c>
      <c r="C202">
        <v>2817</v>
      </c>
      <c r="D202">
        <v>7048.5372840559394</v>
      </c>
      <c r="E202">
        <v>11106.792008538867</v>
      </c>
      <c r="F202">
        <v>56037.717709117285</v>
      </c>
      <c r="G202">
        <v>4293293.7444543419</v>
      </c>
      <c r="H202">
        <v>80820.919266018303</v>
      </c>
      <c r="I202">
        <v>572334.45211473259</v>
      </c>
      <c r="J202">
        <v>53706.505078568218</v>
      </c>
      <c r="K202">
        <v>1.1095325486579212E-7</v>
      </c>
      <c r="L202">
        <v>7224.000000233852</v>
      </c>
      <c r="M202">
        <v>31068.11515300423</v>
      </c>
      <c r="N202">
        <v>49527.414090395294</v>
      </c>
      <c r="O202">
        <v>443639.29651029443</v>
      </c>
      <c r="P202">
        <v>9130.3962041647173</v>
      </c>
      <c r="Q202" s="1" t="s">
        <v>51</v>
      </c>
      <c r="R202" s="1">
        <f>agent_costs_16_repr_days[[#This Row],[SMR]]+agent_costs_16_repr_days[[#This Row],[SMRCCS]]</f>
        <v>7224.0000003448049</v>
      </c>
      <c r="S202" s="1">
        <f>agent_costs_16_repr_days[[#This Row],[Alkaline_base]]+agent_costs_16_repr_days[[#This Row],[Alkaline_peak]]</f>
        <v>80595.52924339952</v>
      </c>
      <c r="T202" s="1">
        <f>agent_costs_16_repr_days[[#This Row],[SMR+CCS]]+agent_costs_16_repr_days[[#This Row],[PtH]]+agent_costs_16_repr_days[[#This Row],[Import]]</f>
        <v>96949.925447909045</v>
      </c>
      <c r="U202" s="1">
        <f>agent_costs_16_repr_days[[#This Row],[OCGT]]+agent_costs_16_repr_days[[#This Row],[SPP_coal]]+agent_costs_16_repr_days[[#This Row],[CCGT_new]]</f>
        <v>116792.76007174145</v>
      </c>
      <c r="V202" s="1">
        <f>agent_costs_16_repr_days[[#This Row],[WindOnshore]]+agent_costs_16_repr_days[[#This Row],[WindOffshore]]+agent_costs_16_repr_days[[#This Row],[Solar]]</f>
        <v>4876734.9885776136</v>
      </c>
      <c r="W202" s="1">
        <f>agent_costs_16_repr_days[[#This Row],[RES]]+agent_costs_16_repr_days[[#This Row],[FF]]+agent_costs_16_repr_days[[#This Row],[Nuclear]]</f>
        <v>5074348.6679153731</v>
      </c>
      <c r="X202" s="1">
        <f>agent_costs_16_repr_days[[#This Row],[PS]]-W$2</f>
        <v>1790.1036567101255</v>
      </c>
      <c r="Y202" s="1">
        <f>agent_costs_16_repr_days[[#This Row],[Import]]-P$2</f>
        <v>-204.04327998459303</v>
      </c>
      <c r="Z202" s="1">
        <f>agent_costs_16_repr_days[[#This Row],[SMR+CCS]]-R$2</f>
        <v>3.1165836844593287E-7</v>
      </c>
      <c r="AA202" s="1">
        <f>agent_costs_16_repr_days[[#This Row],[PtH]]-S$2</f>
        <v>689.05761201953283</v>
      </c>
      <c r="AB202" s="1">
        <f>agent_costs_16_repr_days[[#This Row],[H2_sector]]-T$2</f>
        <v>485.01433234660362</v>
      </c>
      <c r="AC202" s="1">
        <f>agent_costs_16_repr_days[[#This Row],[FF]]-U$2</f>
        <v>-144.41934357806167</v>
      </c>
      <c r="AD202" s="1">
        <f>agent_costs_16_repr_days[[#This Row],[RES]]-V$2</f>
        <v>1765.0949601139873</v>
      </c>
      <c r="AE202" s="1">
        <f>agent_costs_16_repr_days[[#This Row],[Nuclear]]-H$2</f>
        <v>169.42804017446178</v>
      </c>
      <c r="AF202" s="1">
        <f>agent_costs_16_repr_days[[#This Row],[Ind]]-O$2</f>
        <v>-573.12444304360542</v>
      </c>
    </row>
    <row r="203" spans="1:32" x14ac:dyDescent="0.25">
      <c r="A203">
        <v>125</v>
      </c>
      <c r="B203" s="1" t="s">
        <v>23</v>
      </c>
      <c r="C203">
        <v>2836</v>
      </c>
      <c r="D203">
        <v>6973.9621116664521</v>
      </c>
      <c r="E203">
        <v>11106.792007886881</v>
      </c>
      <c r="F203">
        <v>56026.044364245565</v>
      </c>
      <c r="G203">
        <v>4293198.2425748175</v>
      </c>
      <c r="H203">
        <v>80928.964928700079</v>
      </c>
      <c r="I203">
        <v>572973.58784795424</v>
      </c>
      <c r="J203">
        <v>53761.014801979341</v>
      </c>
      <c r="K203">
        <v>3.2625652557623976E-6</v>
      </c>
      <c r="L203">
        <v>7224.0000001921317</v>
      </c>
      <c r="M203">
        <v>31181.552527967451</v>
      </c>
      <c r="N203">
        <v>49942.559418528101</v>
      </c>
      <c r="O203">
        <v>443511.65907247941</v>
      </c>
      <c r="P203">
        <v>9104.3387898696255</v>
      </c>
      <c r="Q203" s="1" t="s">
        <v>51</v>
      </c>
      <c r="R203" s="1">
        <f>agent_costs_16_repr_days[[#This Row],[SMR]]+agent_costs_16_repr_days[[#This Row],[SMRCCS]]</f>
        <v>7224.0000034546965</v>
      </c>
      <c r="S203" s="1">
        <f>agent_costs_16_repr_days[[#This Row],[Alkaline_base]]+agent_costs_16_repr_days[[#This Row],[Alkaline_peak]]</f>
        <v>81124.111946495555</v>
      </c>
      <c r="T203" s="1">
        <f>agent_costs_16_repr_days[[#This Row],[SMR+CCS]]+agent_costs_16_repr_days[[#This Row],[PtH]]+agent_costs_16_repr_days[[#This Row],[Import]]</f>
        <v>97452.450739819877</v>
      </c>
      <c r="U203" s="1">
        <f>agent_costs_16_repr_days[[#This Row],[OCGT]]+agent_costs_16_repr_days[[#This Row],[SPP_coal]]+agent_costs_16_repr_days[[#This Row],[CCGT_new]]</f>
        <v>116761.02127789136</v>
      </c>
      <c r="V203" s="1">
        <f>agent_costs_16_repr_days[[#This Row],[WindOnshore]]+agent_costs_16_repr_days[[#This Row],[WindOffshore]]+agent_costs_16_repr_days[[#This Row],[Solar]]</f>
        <v>4877278.6224306589</v>
      </c>
      <c r="W203" s="1">
        <f>agent_costs_16_repr_days[[#This Row],[RES]]+agent_costs_16_repr_days[[#This Row],[FF]]+agent_costs_16_repr_days[[#This Row],[Nuclear]]</f>
        <v>5074968.60863725</v>
      </c>
      <c r="X203" s="1">
        <f>agent_costs_16_repr_days[[#This Row],[PS]]-W$2</f>
        <v>2410.0443785870448</v>
      </c>
      <c r="Y203" s="1">
        <f>agent_costs_16_repr_days[[#This Row],[Import]]-P$2</f>
        <v>-230.10069427968483</v>
      </c>
      <c r="Z203" s="1">
        <f>agent_costs_16_repr_days[[#This Row],[SMR+CCS]]-R$2</f>
        <v>3.4215499908896163E-6</v>
      </c>
      <c r="AA203" s="1">
        <f>agent_costs_16_repr_days[[#This Row],[PtH]]-S$2</f>
        <v>1217.6403151155682</v>
      </c>
      <c r="AB203" s="1">
        <f>agent_costs_16_repr_days[[#This Row],[H2_sector]]-T$2</f>
        <v>987.53962425743521</v>
      </c>
      <c r="AC203" s="1">
        <f>agent_costs_16_repr_days[[#This Row],[FF]]-U$2</f>
        <v>-176.15813742815226</v>
      </c>
      <c r="AD203" s="1">
        <f>agent_costs_16_repr_days[[#This Row],[RES]]-V$2</f>
        <v>2308.7288131592795</v>
      </c>
      <c r="AE203" s="1">
        <f>agent_costs_16_repr_days[[#This Row],[Nuclear]]-H$2</f>
        <v>277.47370285623765</v>
      </c>
      <c r="AF203" s="1">
        <f>agent_costs_16_repr_days[[#This Row],[Ind]]-O$2</f>
        <v>-700.76188085862668</v>
      </c>
    </row>
    <row r="204" spans="1:32" x14ac:dyDescent="0.25">
      <c r="A204">
        <v>126</v>
      </c>
      <c r="B204" s="1" t="s">
        <v>23</v>
      </c>
      <c r="C204">
        <v>2810</v>
      </c>
      <c r="D204">
        <v>7275.6300207047061</v>
      </c>
      <c r="E204">
        <v>11106.79222950139</v>
      </c>
      <c r="F204">
        <v>56020.490240121275</v>
      </c>
      <c r="G204">
        <v>4293274.2241059598</v>
      </c>
      <c r="H204">
        <v>81028.846082452583</v>
      </c>
      <c r="I204">
        <v>573904.98924966413</v>
      </c>
      <c r="J204">
        <v>53573.514574622808</v>
      </c>
      <c r="K204">
        <v>1.1958412789242174E-6</v>
      </c>
      <c r="L204">
        <v>7224.0000000250411</v>
      </c>
      <c r="M204">
        <v>31389.218411230184</v>
      </c>
      <c r="N204">
        <v>50317.334205483894</v>
      </c>
      <c r="O204">
        <v>443295.94103603193</v>
      </c>
      <c r="P204">
        <v>9060.736360055027</v>
      </c>
      <c r="Q204" s="1" t="s">
        <v>51</v>
      </c>
      <c r="R204" s="1">
        <f>agent_costs_16_repr_days[[#This Row],[SMR]]+agent_costs_16_repr_days[[#This Row],[SMRCCS]]</f>
        <v>7224.000001220882</v>
      </c>
      <c r="S204" s="1">
        <f>agent_costs_16_repr_days[[#This Row],[Alkaline_base]]+agent_costs_16_repr_days[[#This Row],[Alkaline_peak]]</f>
        <v>81706.552616714078</v>
      </c>
      <c r="T204" s="1">
        <f>agent_costs_16_repr_days[[#This Row],[SMR+CCS]]+agent_costs_16_repr_days[[#This Row],[PtH]]+agent_costs_16_repr_days[[#This Row],[Import]]</f>
        <v>97991.288977989985</v>
      </c>
      <c r="U204" s="1">
        <f>agent_costs_16_repr_days[[#This Row],[OCGT]]+agent_costs_16_repr_days[[#This Row],[SPP_coal]]+agent_costs_16_repr_days[[#This Row],[CCGT_new]]</f>
        <v>116869.63483544879</v>
      </c>
      <c r="V204" s="1">
        <f>agent_costs_16_repr_days[[#This Row],[WindOnshore]]+agent_costs_16_repr_days[[#This Row],[WindOffshore]]+agent_costs_16_repr_days[[#This Row],[Solar]]</f>
        <v>4878286.0055851256</v>
      </c>
      <c r="W204" s="1">
        <f>agent_costs_16_repr_days[[#This Row],[RES]]+agent_costs_16_repr_days[[#This Row],[FF]]+agent_costs_16_repr_days[[#This Row],[Nuclear]]</f>
        <v>5076184.4865030274</v>
      </c>
      <c r="X204" s="1">
        <f>agent_costs_16_repr_days[[#This Row],[PS]]-W$2</f>
        <v>3625.9222443643957</v>
      </c>
      <c r="Y204" s="1">
        <f>agent_costs_16_repr_days[[#This Row],[Import]]-P$2</f>
        <v>-273.70312409428334</v>
      </c>
      <c r="Z204" s="1">
        <f>agent_costs_16_repr_days[[#This Row],[SMR+CCS]]-R$2</f>
        <v>1.1877355063916184E-6</v>
      </c>
      <c r="AA204" s="1">
        <f>agent_costs_16_repr_days[[#This Row],[PtH]]-S$2</f>
        <v>1800.0809853340907</v>
      </c>
      <c r="AB204" s="1">
        <f>agent_costs_16_repr_days[[#This Row],[H2_sector]]-T$2</f>
        <v>1526.3778624275437</v>
      </c>
      <c r="AC204" s="1">
        <f>agent_costs_16_repr_days[[#This Row],[FF]]-U$2</f>
        <v>-67.544579870722373</v>
      </c>
      <c r="AD204" s="1">
        <f>agent_costs_16_repr_days[[#This Row],[RES]]-V$2</f>
        <v>3316.1119676260278</v>
      </c>
      <c r="AE204" s="1">
        <f>agent_costs_16_repr_days[[#This Row],[Nuclear]]-H$2</f>
        <v>377.3548566087411</v>
      </c>
      <c r="AF204" s="1">
        <f>agent_costs_16_repr_days[[#This Row],[Ind]]-O$2</f>
        <v>-916.47991730610374</v>
      </c>
    </row>
    <row r="205" spans="1:32" hidden="1" x14ac:dyDescent="0.25">
      <c r="A205">
        <v>126</v>
      </c>
      <c r="B205" s="1" t="s">
        <v>344</v>
      </c>
      <c r="C205">
        <v>2803</v>
      </c>
      <c r="D205">
        <v>14001.796689955576</v>
      </c>
      <c r="E205">
        <v>11106.792166291143</v>
      </c>
      <c r="F205">
        <v>63499.87106421373</v>
      </c>
      <c r="G205">
        <v>4339674.9305963591</v>
      </c>
      <c r="H205">
        <v>79189.566012495925</v>
      </c>
      <c r="I205">
        <v>579515.98035002861</v>
      </c>
      <c r="J205">
        <v>47574.233197992566</v>
      </c>
      <c r="K205">
        <v>6.3277604031384783E-6</v>
      </c>
      <c r="L205">
        <v>1.6686903582315085E-8</v>
      </c>
      <c r="M205">
        <v>34721.373879253872</v>
      </c>
      <c r="N205">
        <v>51746.174901609833</v>
      </c>
      <c r="O205">
        <v>425992.11119831022</v>
      </c>
      <c r="P205">
        <v>11305.830359586742</v>
      </c>
      <c r="Q205" s="1" t="s">
        <v>51</v>
      </c>
      <c r="R205" s="1">
        <f>agent_costs_16_repr_days[[#This Row],[SMR]]+agent_costs_16_repr_days[[#This Row],[SMRCCS]]</f>
        <v>6.3444473067207938E-6</v>
      </c>
      <c r="S205" s="1">
        <f>agent_costs_16_repr_days[[#This Row],[Alkaline_base]]+agent_costs_16_repr_days[[#This Row],[Alkaline_peak]]</f>
        <v>86467.548780863697</v>
      </c>
      <c r="T205" s="1">
        <f>agent_costs_16_repr_days[[#This Row],[SMR+CCS]]+agent_costs_16_repr_days[[#This Row],[PtH]]+agent_costs_16_repr_days[[#This Row],[Import]]</f>
        <v>97773.37914679489</v>
      </c>
      <c r="U205" s="1">
        <f>agent_costs_16_repr_days[[#This Row],[OCGT]]+agent_costs_16_repr_days[[#This Row],[SPP_coal]]+agent_costs_16_repr_days[[#This Row],[CCGT_new]]</f>
        <v>125075.90095216187</v>
      </c>
      <c r="V205" s="1">
        <f>agent_costs_16_repr_days[[#This Row],[WindOnshore]]+agent_costs_16_repr_days[[#This Row],[WindOffshore]]+agent_costs_16_repr_days[[#This Row],[Solar]]</f>
        <v>4930297.7031126786</v>
      </c>
      <c r="W205" s="1">
        <f>agent_costs_16_repr_days[[#This Row],[RES]]+agent_costs_16_repr_days[[#This Row],[FF]]+agent_costs_16_repr_days[[#This Row],[Nuclear]]</f>
        <v>5134563.170077337</v>
      </c>
      <c r="X205" s="1">
        <f>agent_costs_16_repr_days[[#This Row],[PS]]-W$2</f>
        <v>62004.605818673968</v>
      </c>
      <c r="Y205" s="1">
        <f>agent_costs_16_repr_days[[#This Row],[Import]]-P$2</f>
        <v>1971.3908754374315</v>
      </c>
      <c r="Z205" s="1">
        <f>agent_costs_16_repr_days[[#This Row],[SMR+CCS]]-R$2</f>
        <v>-7223.9999936886989</v>
      </c>
      <c r="AA205" s="1">
        <f>agent_costs_16_repr_days[[#This Row],[PtH]]-S$2</f>
        <v>6561.0771494837099</v>
      </c>
      <c r="AB205" s="1">
        <f>agent_costs_16_repr_days[[#This Row],[H2_sector]]-T$2</f>
        <v>1308.468031232449</v>
      </c>
      <c r="AC205" s="1">
        <f>agent_costs_16_repr_days[[#This Row],[FF]]-U$2</f>
        <v>8138.721536842364</v>
      </c>
      <c r="AD205" s="1">
        <f>agent_costs_16_repr_days[[#This Row],[RES]]-V$2</f>
        <v>55327.809495178983</v>
      </c>
      <c r="AE205" s="1">
        <f>agent_costs_16_repr_days[[#This Row],[Nuclear]]-H$2</f>
        <v>-1461.9252133479167</v>
      </c>
      <c r="AF205" s="1">
        <f>agent_costs_16_repr_days[[#This Row],[Ind]]-O$2</f>
        <v>-18220.309755027818</v>
      </c>
    </row>
    <row r="206" spans="1:32" hidden="1" x14ac:dyDescent="0.25">
      <c r="A206">
        <v>126</v>
      </c>
      <c r="B206" s="1" t="s">
        <v>340</v>
      </c>
      <c r="C206">
        <v>2937</v>
      </c>
      <c r="D206">
        <v>7403.7838018211323</v>
      </c>
      <c r="E206">
        <v>11106.792017284501</v>
      </c>
      <c r="F206">
        <v>55918.457790827182</v>
      </c>
      <c r="G206">
        <v>4383412.8761481736</v>
      </c>
      <c r="H206">
        <v>81046.441550918928</v>
      </c>
      <c r="I206">
        <v>580902.09787808044</v>
      </c>
      <c r="J206">
        <v>54031.253248988214</v>
      </c>
      <c r="K206">
        <v>1.1130272895955266E-6</v>
      </c>
      <c r="L206">
        <v>7224.0000000036553</v>
      </c>
      <c r="M206">
        <v>31733.822564448561</v>
      </c>
      <c r="N206">
        <v>49423.262294490021</v>
      </c>
      <c r="O206">
        <v>443771.15430583002</v>
      </c>
      <c r="P206">
        <v>9199.3186142206523</v>
      </c>
      <c r="Q206" s="1" t="s">
        <v>51</v>
      </c>
      <c r="R206" s="1">
        <f>agent_costs_16_repr_days[[#This Row],[SMR]]+agent_costs_16_repr_days[[#This Row],[SMRCCS]]</f>
        <v>7224.0000011166821</v>
      </c>
      <c r="S206" s="1">
        <f>agent_costs_16_repr_days[[#This Row],[Alkaline_base]]+agent_costs_16_repr_days[[#This Row],[Alkaline_peak]]</f>
        <v>81157.084858938586</v>
      </c>
      <c r="T206" s="1">
        <f>agent_costs_16_repr_days[[#This Row],[SMR+CCS]]+agent_costs_16_repr_days[[#This Row],[PtH]]+agent_costs_16_repr_days[[#This Row],[Import]]</f>
        <v>97580.403474275925</v>
      </c>
      <c r="U206" s="1">
        <f>agent_costs_16_repr_days[[#This Row],[OCGT]]+agent_costs_16_repr_days[[#This Row],[SPP_coal]]+agent_costs_16_repr_days[[#This Row],[CCGT_new]]</f>
        <v>117353.49484163652</v>
      </c>
      <c r="V206" s="1">
        <f>agent_costs_16_repr_days[[#This Row],[WindOnshore]]+agent_costs_16_repr_days[[#This Row],[WindOffshore]]+agent_costs_16_repr_days[[#This Row],[Solar]]</f>
        <v>4975421.7660435392</v>
      </c>
      <c r="W206" s="1">
        <f>agent_costs_16_repr_days[[#This Row],[RES]]+agent_costs_16_repr_days[[#This Row],[FF]]+agent_costs_16_repr_days[[#This Row],[Nuclear]]</f>
        <v>5173821.7024360942</v>
      </c>
      <c r="X206" s="1">
        <f>agent_costs_16_repr_days[[#This Row],[PS]]-W$2</f>
        <v>101263.13817743119</v>
      </c>
      <c r="Y206" s="1">
        <f>agent_costs_16_repr_days[[#This Row],[Import]]-P$2</f>
        <v>-135.12086992865807</v>
      </c>
      <c r="Z206" s="1">
        <f>agent_costs_16_repr_days[[#This Row],[SMR+CCS]]-R$2</f>
        <v>1.0835356079041958E-6</v>
      </c>
      <c r="AA206" s="1">
        <f>agent_costs_16_repr_days[[#This Row],[PtH]]-S$2</f>
        <v>1250.6132275585987</v>
      </c>
      <c r="AB206" s="1">
        <f>agent_costs_16_repr_days[[#This Row],[H2_sector]]-T$2</f>
        <v>1115.4923587134836</v>
      </c>
      <c r="AC206" s="1">
        <f>agent_costs_16_repr_days[[#This Row],[FF]]-U$2</f>
        <v>416.3154263170145</v>
      </c>
      <c r="AD206" s="1">
        <f>agent_costs_16_repr_days[[#This Row],[RES]]-V$2</f>
        <v>100451.87242603954</v>
      </c>
      <c r="AE206" s="1">
        <f>agent_costs_16_repr_days[[#This Row],[Nuclear]]-H$2</f>
        <v>394.95032507508586</v>
      </c>
      <c r="AF206" s="1">
        <f>agent_costs_16_repr_days[[#This Row],[Ind]]-O$2</f>
        <v>-441.26664750801865</v>
      </c>
    </row>
    <row r="207" spans="1:32" hidden="1" x14ac:dyDescent="0.25">
      <c r="A207">
        <v>126</v>
      </c>
      <c r="B207" s="1" t="s">
        <v>342</v>
      </c>
      <c r="C207">
        <v>2965</v>
      </c>
      <c r="D207">
        <v>4100.8773161792151</v>
      </c>
      <c r="E207">
        <v>11106.792042213036</v>
      </c>
      <c r="F207">
        <v>55447.23275910379</v>
      </c>
      <c r="G207">
        <v>4317446.9433827503</v>
      </c>
      <c r="H207">
        <v>80905.237781056727</v>
      </c>
      <c r="I207">
        <v>615183.03105873289</v>
      </c>
      <c r="J207">
        <v>55127.088503489853</v>
      </c>
      <c r="K207">
        <v>2.7502170944140127E-6</v>
      </c>
      <c r="L207">
        <v>21744.278087098512</v>
      </c>
      <c r="M207">
        <v>38591.096361140539</v>
      </c>
      <c r="N207">
        <v>49660.826315228202</v>
      </c>
      <c r="O207">
        <v>445730.38187421992</v>
      </c>
      <c r="P207">
        <v>6494.1464721399689</v>
      </c>
      <c r="Q207" s="1" t="s">
        <v>51</v>
      </c>
      <c r="R207" s="1">
        <f>agent_costs_16_repr_days[[#This Row],[SMR]]+agent_costs_16_repr_days[[#This Row],[SMRCCS]]</f>
        <v>21744.278089848729</v>
      </c>
      <c r="S207" s="1">
        <f>agent_costs_16_repr_days[[#This Row],[Alkaline_base]]+agent_costs_16_repr_days[[#This Row],[Alkaline_peak]]</f>
        <v>88251.922676368733</v>
      </c>
      <c r="T207" s="1">
        <f>agent_costs_16_repr_days[[#This Row],[SMR+CCS]]+agent_costs_16_repr_days[[#This Row],[PtH]]+agent_costs_16_repr_days[[#This Row],[Import]]</f>
        <v>116490.34723835743</v>
      </c>
      <c r="U207" s="1">
        <f>agent_costs_16_repr_days[[#This Row],[OCGT]]+agent_costs_16_repr_days[[#This Row],[SPP_coal]]+agent_costs_16_repr_days[[#This Row],[CCGT_new]]</f>
        <v>114675.19857877286</v>
      </c>
      <c r="V207" s="1">
        <f>agent_costs_16_repr_days[[#This Row],[WindOnshore]]+agent_costs_16_repr_days[[#This Row],[WindOffshore]]+agent_costs_16_repr_days[[#This Row],[Solar]]</f>
        <v>4943736.7664836962</v>
      </c>
      <c r="W207" s="1">
        <f>agent_costs_16_repr_days[[#This Row],[RES]]+agent_costs_16_repr_days[[#This Row],[FF]]+agent_costs_16_repr_days[[#This Row],[Nuclear]]</f>
        <v>5139317.2028435264</v>
      </c>
      <c r="X207" s="1">
        <f>agent_costs_16_repr_days[[#This Row],[PS]]-W$2</f>
        <v>66758.638584863394</v>
      </c>
      <c r="Y207" s="1">
        <f>agent_costs_16_repr_days[[#This Row],[Import]]-P$2</f>
        <v>-2840.2930120093415</v>
      </c>
      <c r="Z207" s="1">
        <f>agent_costs_16_repr_days[[#This Row],[SMR+CCS]]-R$2</f>
        <v>14520.278089815583</v>
      </c>
      <c r="AA207" s="1">
        <f>agent_costs_16_repr_days[[#This Row],[PtH]]-S$2</f>
        <v>8345.4510449887457</v>
      </c>
      <c r="AB207" s="1">
        <f>agent_costs_16_repr_days[[#This Row],[H2_sector]]-T$2</f>
        <v>20025.436122794985</v>
      </c>
      <c r="AC207" s="1">
        <f>agent_costs_16_repr_days[[#This Row],[FF]]-U$2</f>
        <v>-2261.9808365466452</v>
      </c>
      <c r="AD207" s="1">
        <f>agent_costs_16_repr_days[[#This Row],[RES]]-V$2</f>
        <v>68766.872866196558</v>
      </c>
      <c r="AE207" s="1">
        <f>agent_costs_16_repr_days[[#This Row],[Nuclear]]-H$2</f>
        <v>253.74655521288514</v>
      </c>
      <c r="AF207" s="1">
        <f>agent_costs_16_repr_days[[#This Row],[Ind]]-O$2</f>
        <v>1517.9609208818874</v>
      </c>
    </row>
    <row r="208" spans="1:32" hidden="1" x14ac:dyDescent="0.25">
      <c r="A208">
        <v>126</v>
      </c>
      <c r="B208" s="1" t="s">
        <v>343</v>
      </c>
      <c r="C208">
        <v>3006</v>
      </c>
      <c r="D208">
        <v>8921.112487180173</v>
      </c>
      <c r="E208">
        <v>11106.792012252672</v>
      </c>
      <c r="F208">
        <v>56569.37298082871</v>
      </c>
      <c r="G208">
        <v>4279886.4536945084</v>
      </c>
      <c r="H208">
        <v>81131.463812301779</v>
      </c>
      <c r="I208">
        <v>545865.57387059089</v>
      </c>
      <c r="J208">
        <v>53061.273317998086</v>
      </c>
      <c r="K208">
        <v>1.6254042256974477E-5</v>
      </c>
      <c r="L208">
        <v>3612.0000007132617</v>
      </c>
      <c r="M208">
        <v>25750.528571681367</v>
      </c>
      <c r="N208">
        <v>50892.594043155732</v>
      </c>
      <c r="O208">
        <v>442598.02681369532</v>
      </c>
      <c r="P208">
        <v>9623.7808744769063</v>
      </c>
      <c r="Q208" s="1" t="s">
        <v>51</v>
      </c>
      <c r="R208" s="1">
        <f>agent_costs_16_repr_days[[#This Row],[SMR]]+agent_costs_16_repr_days[[#This Row],[SMRCCS]]</f>
        <v>3612.000016967304</v>
      </c>
      <c r="S208" s="1">
        <f>agent_costs_16_repr_days[[#This Row],[Alkaline_base]]+agent_costs_16_repr_days[[#This Row],[Alkaline_peak]]</f>
        <v>76643.122614837106</v>
      </c>
      <c r="T208" s="1">
        <f>agent_costs_16_repr_days[[#This Row],[SMR+CCS]]+agent_costs_16_repr_days[[#This Row],[PtH]]+agent_costs_16_repr_days[[#This Row],[Import]]</f>
        <v>89878.90350628132</v>
      </c>
      <c r="U208" s="1">
        <f>agent_costs_16_repr_days[[#This Row],[OCGT]]+agent_costs_16_repr_days[[#This Row],[SPP_coal]]+agent_costs_16_repr_days[[#This Row],[CCGT_new]]</f>
        <v>118551.75878600696</v>
      </c>
      <c r="V208" s="1">
        <f>agent_costs_16_repr_days[[#This Row],[WindOnshore]]+agent_costs_16_repr_days[[#This Row],[WindOffshore]]+agent_costs_16_repr_days[[#This Row],[Solar]]</f>
        <v>4836858.8195773521</v>
      </c>
      <c r="W208" s="1">
        <f>agent_costs_16_repr_days[[#This Row],[RES]]+agent_costs_16_repr_days[[#This Row],[FF]]+agent_costs_16_repr_days[[#This Row],[Nuclear]]</f>
        <v>5036542.0421756608</v>
      </c>
      <c r="X208" s="1">
        <f>agent_costs_16_repr_days[[#This Row],[PS]]-W$2</f>
        <v>-36016.522083002143</v>
      </c>
      <c r="Y208" s="1">
        <f>agent_costs_16_repr_days[[#This Row],[Import]]-P$2</f>
        <v>289.34139032759595</v>
      </c>
      <c r="Z208" s="1">
        <f>agent_costs_16_repr_days[[#This Row],[SMR+CCS]]-R$2</f>
        <v>-3611.9999830658426</v>
      </c>
      <c r="AA208" s="1">
        <f>agent_costs_16_repr_days[[#This Row],[PtH]]-S$2</f>
        <v>-3263.3490165428811</v>
      </c>
      <c r="AB208" s="1">
        <f>agent_costs_16_repr_days[[#This Row],[H2_sector]]-T$2</f>
        <v>-6586.0076092811214</v>
      </c>
      <c r="AC208" s="1">
        <f>agent_costs_16_repr_days[[#This Row],[FF]]-U$2</f>
        <v>1614.5793706874538</v>
      </c>
      <c r="AD208" s="1">
        <f>agent_costs_16_repr_days[[#This Row],[RES]]-V$2</f>
        <v>-38111.074040147476</v>
      </c>
      <c r="AE208" s="1">
        <f>agent_costs_16_repr_days[[#This Row],[Nuclear]]-H$2</f>
        <v>479.97258645793772</v>
      </c>
      <c r="AF208" s="1">
        <f>agent_costs_16_repr_days[[#This Row],[Ind]]-O$2</f>
        <v>-1614.3941396427108</v>
      </c>
    </row>
    <row r="209" spans="1:32" hidden="1" x14ac:dyDescent="0.25">
      <c r="A209">
        <v>126</v>
      </c>
      <c r="B209" s="1" t="s">
        <v>341</v>
      </c>
      <c r="C209">
        <v>3085</v>
      </c>
      <c r="D209">
        <v>6245.8305885361833</v>
      </c>
      <c r="E209">
        <v>11106.792421764443</v>
      </c>
      <c r="F209">
        <v>55394.241461013429</v>
      </c>
      <c r="G209">
        <v>4281883.7367663514</v>
      </c>
      <c r="H209">
        <v>81337.413265293828</v>
      </c>
      <c r="I209">
        <v>593270.38230482349</v>
      </c>
      <c r="J209">
        <v>54876.140111255307</v>
      </c>
      <c r="K209">
        <v>1.9948103184582795E-7</v>
      </c>
      <c r="L209">
        <v>5624.1912695146102</v>
      </c>
      <c r="M209">
        <v>41408.497328971847</v>
      </c>
      <c r="N209">
        <v>29567.845626547383</v>
      </c>
      <c r="O209">
        <v>441516.00007053628</v>
      </c>
      <c r="P209">
        <v>8716.4308234328437</v>
      </c>
      <c r="Q209" s="1" t="s">
        <v>51</v>
      </c>
      <c r="R209" s="1">
        <f>agent_costs_16_repr_days[[#This Row],[SMR]]+agent_costs_16_repr_days[[#This Row],[SMRCCS]]</f>
        <v>5624.1912697140915</v>
      </c>
      <c r="S209" s="1">
        <f>agent_costs_16_repr_days[[#This Row],[Alkaline_base]]+agent_costs_16_repr_days[[#This Row],[Alkaline_peak]]</f>
        <v>70976.342955519227</v>
      </c>
      <c r="T209" s="1">
        <f>agent_costs_16_repr_days[[#This Row],[SMR+CCS]]+agent_costs_16_repr_days[[#This Row],[PtH]]+agent_costs_16_repr_days[[#This Row],[Import]]</f>
        <v>85316.96504866617</v>
      </c>
      <c r="U209" s="1">
        <f>agent_costs_16_repr_days[[#This Row],[OCGT]]+agent_costs_16_repr_days[[#This Row],[SPP_coal]]+agent_costs_16_repr_days[[#This Row],[CCGT_new]]</f>
        <v>116516.21216080491</v>
      </c>
      <c r="V209" s="1">
        <f>agent_costs_16_repr_days[[#This Row],[WindOnshore]]+agent_costs_16_repr_days[[#This Row],[WindOffshore]]+agent_costs_16_repr_days[[#This Row],[Solar]]</f>
        <v>4886260.91149294</v>
      </c>
      <c r="W209" s="1">
        <f>agent_costs_16_repr_days[[#This Row],[RES]]+agent_costs_16_repr_days[[#This Row],[FF]]+agent_costs_16_repr_days[[#This Row],[Nuclear]]</f>
        <v>5084114.5369190387</v>
      </c>
      <c r="X209" s="1">
        <f>agent_costs_16_repr_days[[#This Row],[PS]]-W$2</f>
        <v>11555.972660375759</v>
      </c>
      <c r="Y209" s="1">
        <f>agent_costs_16_repr_days[[#This Row],[Import]]-P$2</f>
        <v>-618.00866071646669</v>
      </c>
      <c r="Z209" s="1">
        <f>agent_costs_16_repr_days[[#This Row],[SMR+CCS]]-R$2</f>
        <v>-1599.808730319055</v>
      </c>
      <c r="AA209" s="1">
        <f>agent_costs_16_repr_days[[#This Row],[PtH]]-S$2</f>
        <v>-8930.1286758607603</v>
      </c>
      <c r="AB209" s="1">
        <f>agent_costs_16_repr_days[[#This Row],[H2_sector]]-T$2</f>
        <v>-11147.946066896271</v>
      </c>
      <c r="AC209" s="1">
        <f>agent_costs_16_repr_days[[#This Row],[FF]]-U$2</f>
        <v>-420.96725451460225</v>
      </c>
      <c r="AD209" s="1">
        <f>agent_costs_16_repr_days[[#This Row],[RES]]-V$2</f>
        <v>11291.017875440419</v>
      </c>
      <c r="AE209" s="1">
        <f>agent_costs_16_repr_days[[#This Row],[Nuclear]]-H$2</f>
        <v>685.92203944998619</v>
      </c>
      <c r="AF209" s="1">
        <f>agent_costs_16_repr_days[[#This Row],[Ind]]-O$2</f>
        <v>-2696.4208828017581</v>
      </c>
    </row>
    <row r="210" spans="1:32" hidden="1" x14ac:dyDescent="0.25">
      <c r="A210">
        <v>126</v>
      </c>
      <c r="B210" s="1" t="s">
        <v>339</v>
      </c>
      <c r="C210">
        <v>3045</v>
      </c>
      <c r="D210">
        <v>3041.1600365532208</v>
      </c>
      <c r="E210">
        <v>11106.79203868974</v>
      </c>
      <c r="F210">
        <v>56183.141780012993</v>
      </c>
      <c r="G210">
        <v>4122148.4183293772</v>
      </c>
      <c r="H210">
        <v>80977.769894873141</v>
      </c>
      <c r="I210">
        <v>559884.10273672757</v>
      </c>
      <c r="J210">
        <v>55150.354607398927</v>
      </c>
      <c r="K210">
        <v>7.1555870978415447E-8</v>
      </c>
      <c r="L210">
        <v>7224.0000000007021</v>
      </c>
      <c r="M210">
        <v>31064.375311353277</v>
      </c>
      <c r="N210">
        <v>51759.070117275274</v>
      </c>
      <c r="O210">
        <v>442245.8583800866</v>
      </c>
      <c r="P210">
        <v>8787.4810870038455</v>
      </c>
      <c r="Q210" s="1" t="s">
        <v>51</v>
      </c>
      <c r="R210" s="1">
        <f>agent_costs_16_repr_days[[#This Row],[SMR]]+agent_costs_16_repr_days[[#This Row],[SMRCCS]]</f>
        <v>7224.0000000722584</v>
      </c>
      <c r="S210" s="1">
        <f>agent_costs_16_repr_days[[#This Row],[Alkaline_base]]+agent_costs_16_repr_days[[#This Row],[Alkaline_peak]]</f>
        <v>82823.445428628547</v>
      </c>
      <c r="T210" s="1">
        <f>agent_costs_16_repr_days[[#This Row],[SMR+CCS]]+agent_costs_16_repr_days[[#This Row],[PtH]]+agent_costs_16_repr_days[[#This Row],[Import]]</f>
        <v>98834.926515704661</v>
      </c>
      <c r="U210" s="1">
        <f>agent_costs_16_repr_days[[#This Row],[OCGT]]+agent_costs_16_repr_days[[#This Row],[SPP_coal]]+agent_costs_16_repr_days[[#This Row],[CCGT_new]]</f>
        <v>114374.65642396515</v>
      </c>
      <c r="V210" s="1">
        <f>agent_costs_16_repr_days[[#This Row],[WindOnshore]]+agent_costs_16_repr_days[[#This Row],[WindOffshore]]+agent_costs_16_repr_days[[#This Row],[Solar]]</f>
        <v>4693139.3131047944</v>
      </c>
      <c r="W210" s="1">
        <f>agent_costs_16_repr_days[[#This Row],[RES]]+agent_costs_16_repr_days[[#This Row],[FF]]+agent_costs_16_repr_days[[#This Row],[Nuclear]]</f>
        <v>4888491.7394236326</v>
      </c>
      <c r="X210" s="1">
        <f>agent_costs_16_repr_days[[#This Row],[PS]]-W$2</f>
        <v>-184066.82483503036</v>
      </c>
      <c r="Y210" s="1">
        <f>agent_costs_16_repr_days[[#This Row],[Import]]-P$2</f>
        <v>-546.95839714546491</v>
      </c>
      <c r="Z210" s="1">
        <f>agent_costs_16_repr_days[[#This Row],[SMR+CCS]]-R$2</f>
        <v>3.9111910155043006E-8</v>
      </c>
      <c r="AA210" s="1">
        <f>agent_costs_16_repr_days[[#This Row],[PtH]]-S$2</f>
        <v>2916.97379724856</v>
      </c>
      <c r="AB210" s="1">
        <f>agent_costs_16_repr_days[[#This Row],[H2_sector]]-T$2</f>
        <v>2370.0154001422197</v>
      </c>
      <c r="AC210" s="1">
        <f>agent_costs_16_repr_days[[#This Row],[FF]]-U$2</f>
        <v>-2562.522991354359</v>
      </c>
      <c r="AD210" s="1">
        <f>agent_costs_16_repr_days[[#This Row],[RES]]-V$2</f>
        <v>-181830.58051270526</v>
      </c>
      <c r="AE210" s="1">
        <f>agent_costs_16_repr_days[[#This Row],[Nuclear]]-H$2</f>
        <v>326.27866902929964</v>
      </c>
      <c r="AF210" s="1">
        <f>agent_costs_16_repr_days[[#This Row],[Ind]]-O$2</f>
        <v>-1966.5625732514309</v>
      </c>
    </row>
    <row r="211" spans="1:32" hidden="1" x14ac:dyDescent="0.25">
      <c r="A211">
        <v>126</v>
      </c>
      <c r="B211" s="1" t="s">
        <v>337</v>
      </c>
      <c r="C211">
        <v>3185</v>
      </c>
      <c r="D211">
        <v>6214.8572963182096</v>
      </c>
      <c r="E211">
        <v>11106.792328401445</v>
      </c>
      <c r="F211">
        <v>40574.62857655964</v>
      </c>
      <c r="G211">
        <v>4243238.1873283368</v>
      </c>
      <c r="H211">
        <v>81788.759652759079</v>
      </c>
      <c r="I211">
        <v>558122.26476369426</v>
      </c>
      <c r="J211">
        <v>56060.089249398006</v>
      </c>
      <c r="K211">
        <v>6.0492733999309021E-7</v>
      </c>
      <c r="L211">
        <v>31871.110233601266</v>
      </c>
      <c r="M211">
        <v>22113.716120642133</v>
      </c>
      <c r="N211">
        <v>46669.537193389471</v>
      </c>
      <c r="O211">
        <v>453466.62426931021</v>
      </c>
      <c r="P211">
        <v>5842.6014598627617</v>
      </c>
      <c r="Q211" s="1" t="s">
        <v>51</v>
      </c>
      <c r="R211" s="1">
        <f>agent_costs_16_repr_days[[#This Row],[SMR]]+agent_costs_16_repr_days[[#This Row],[SMRCCS]]</f>
        <v>31871.110234206193</v>
      </c>
      <c r="S211" s="1">
        <f>agent_costs_16_repr_days[[#This Row],[Alkaline_base]]+agent_costs_16_repr_days[[#This Row],[Alkaline_peak]]</f>
        <v>68783.253314031608</v>
      </c>
      <c r="T211" s="1">
        <f>agent_costs_16_repr_days[[#This Row],[SMR+CCS]]+agent_costs_16_repr_days[[#This Row],[PtH]]+agent_costs_16_repr_days[[#This Row],[Import]]</f>
        <v>106496.96500810057</v>
      </c>
      <c r="U211" s="1">
        <f>agent_costs_16_repr_days[[#This Row],[OCGT]]+agent_costs_16_repr_days[[#This Row],[SPP_coal]]+agent_costs_16_repr_days[[#This Row],[CCGT_new]]</f>
        <v>102849.57512227586</v>
      </c>
      <c r="V211" s="1">
        <f>agent_costs_16_repr_days[[#This Row],[WindOnshore]]+agent_costs_16_repr_days[[#This Row],[WindOffshore]]+agent_costs_16_repr_days[[#This Row],[Solar]]</f>
        <v>4812467.2444204325</v>
      </c>
      <c r="W211" s="1">
        <f>agent_costs_16_repr_days[[#This Row],[RES]]+agent_costs_16_repr_days[[#This Row],[FF]]+agent_costs_16_repr_days[[#This Row],[Nuclear]]</f>
        <v>4997105.5791954668</v>
      </c>
      <c r="X211" s="1">
        <f>agent_costs_16_repr_days[[#This Row],[PS]]-W$2</f>
        <v>-75452.98506319616</v>
      </c>
      <c r="Y211" s="1">
        <f>agent_costs_16_repr_days[[#This Row],[Import]]-P$2</f>
        <v>-3491.8380242865487</v>
      </c>
      <c r="Z211" s="1">
        <f>agent_costs_16_repr_days[[#This Row],[SMR+CCS]]-R$2</f>
        <v>24647.110234173048</v>
      </c>
      <c r="AA211" s="1">
        <f>agent_costs_16_repr_days[[#This Row],[PtH]]-S$2</f>
        <v>-11123.218317348379</v>
      </c>
      <c r="AB211" s="1">
        <f>agent_costs_16_repr_days[[#This Row],[H2_sector]]-T$2</f>
        <v>10032.053892538126</v>
      </c>
      <c r="AC211" s="1">
        <f>agent_costs_16_repr_days[[#This Row],[FF]]-U$2</f>
        <v>-14087.604293043652</v>
      </c>
      <c r="AD211" s="1">
        <f>agent_costs_16_repr_days[[#This Row],[RES]]-V$2</f>
        <v>-62502.649197067134</v>
      </c>
      <c r="AE211" s="1">
        <f>agent_costs_16_repr_days[[#This Row],[Nuclear]]-H$2</f>
        <v>1137.2684269152378</v>
      </c>
      <c r="AF211" s="1">
        <f>agent_costs_16_repr_days[[#This Row],[Ind]]-O$2</f>
        <v>9254.2033159721759</v>
      </c>
    </row>
    <row r="212" spans="1:32" hidden="1" x14ac:dyDescent="0.25">
      <c r="A212">
        <v>126</v>
      </c>
      <c r="B212" s="1" t="s">
        <v>338</v>
      </c>
      <c r="C212">
        <v>3240</v>
      </c>
      <c r="D212">
        <v>6586.4344820008519</v>
      </c>
      <c r="E212">
        <v>11106.792135829581</v>
      </c>
      <c r="F212">
        <v>57151.653437541368</v>
      </c>
      <c r="G212">
        <v>4312053.0996432658</v>
      </c>
      <c r="H212">
        <v>80389.095751273824</v>
      </c>
      <c r="I212">
        <v>534621.41101638845</v>
      </c>
      <c r="J212">
        <v>53303.059729126755</v>
      </c>
      <c r="K212">
        <v>1.6816969148324445E-5</v>
      </c>
      <c r="L212">
        <v>8858.9547626104631</v>
      </c>
      <c r="M212">
        <v>14986.630134554181</v>
      </c>
      <c r="N212">
        <v>84333.57821671362</v>
      </c>
      <c r="O212">
        <v>448287.12203531992</v>
      </c>
      <c r="P212">
        <v>9641.0424784510142</v>
      </c>
      <c r="Q212" s="1" t="s">
        <v>51</v>
      </c>
      <c r="R212" s="1">
        <f>agent_costs_16_repr_days[[#This Row],[SMR]]+agent_costs_16_repr_days[[#This Row],[SMRCCS]]</f>
        <v>8858.9547794274331</v>
      </c>
      <c r="S212" s="1">
        <f>agent_costs_16_repr_days[[#This Row],[Alkaline_base]]+agent_costs_16_repr_days[[#This Row],[Alkaline_peak]]</f>
        <v>99320.208351267807</v>
      </c>
      <c r="T212" s="1">
        <f>agent_costs_16_repr_days[[#This Row],[SMR+CCS]]+agent_costs_16_repr_days[[#This Row],[PtH]]+agent_costs_16_repr_days[[#This Row],[Import]]</f>
        <v>117820.20560914624</v>
      </c>
      <c r="U212" s="1">
        <f>agent_costs_16_repr_days[[#This Row],[OCGT]]+agent_costs_16_repr_days[[#This Row],[SPP_coal]]+agent_costs_16_repr_days[[#This Row],[CCGT_new]]</f>
        <v>117041.14764866898</v>
      </c>
      <c r="V212" s="1">
        <f>agent_costs_16_repr_days[[#This Row],[WindOnshore]]+agent_costs_16_repr_days[[#This Row],[WindOffshore]]+agent_costs_16_repr_days[[#This Row],[Solar]]</f>
        <v>4857781.3027954847</v>
      </c>
      <c r="W212" s="1">
        <f>agent_costs_16_repr_days[[#This Row],[RES]]+agent_costs_16_repr_days[[#This Row],[FF]]+agent_costs_16_repr_days[[#This Row],[Nuclear]]</f>
        <v>5055211.546195427</v>
      </c>
      <c r="X212" s="1">
        <f>agent_costs_16_repr_days[[#This Row],[PS]]-W$2</f>
        <v>-17347.018063236028</v>
      </c>
      <c r="Y212" s="1">
        <f>agent_costs_16_repr_days[[#This Row],[Import]]-P$2</f>
        <v>306.6029943017038</v>
      </c>
      <c r="Z212" s="1">
        <f>agent_costs_16_repr_days[[#This Row],[SMR+CCS]]-R$2</f>
        <v>1634.9547793942866</v>
      </c>
      <c r="AA212" s="1">
        <f>agent_costs_16_repr_days[[#This Row],[PtH]]-S$2</f>
        <v>19413.73671988782</v>
      </c>
      <c r="AB212" s="1">
        <f>agent_costs_16_repr_days[[#This Row],[H2_sector]]-T$2</f>
        <v>21355.294493583802</v>
      </c>
      <c r="AC212" s="1">
        <f>agent_costs_16_repr_days[[#This Row],[FF]]-U$2</f>
        <v>103.96823334947112</v>
      </c>
      <c r="AD212" s="1">
        <f>agent_costs_16_repr_days[[#This Row],[RES]]-V$2</f>
        <v>-17188.590822014958</v>
      </c>
      <c r="AE212" s="1">
        <f>agent_costs_16_repr_days[[#This Row],[Nuclear]]-H$2</f>
        <v>-262.39547457001754</v>
      </c>
      <c r="AF212" s="1">
        <f>agent_costs_16_repr_days[[#This Row],[Ind]]-O$2</f>
        <v>4074.7010819818825</v>
      </c>
    </row>
    <row r="213" spans="1:32" x14ac:dyDescent="0.25">
      <c r="A213">
        <v>126</v>
      </c>
      <c r="B213" s="1" t="s">
        <v>23</v>
      </c>
      <c r="C213">
        <v>2810</v>
      </c>
      <c r="D213">
        <v>7275.6300207047061</v>
      </c>
      <c r="E213">
        <v>11106.79222950139</v>
      </c>
      <c r="F213">
        <v>56020.490240121275</v>
      </c>
      <c r="G213">
        <v>4293274.2241059598</v>
      </c>
      <c r="H213">
        <v>81028.846082452583</v>
      </c>
      <c r="I213">
        <v>573904.98924966413</v>
      </c>
      <c r="J213">
        <v>53573.514574622808</v>
      </c>
      <c r="K213">
        <v>1.1958412789242174E-6</v>
      </c>
      <c r="L213">
        <v>7224.0000000250411</v>
      </c>
      <c r="M213">
        <v>31389.218411230184</v>
      </c>
      <c r="N213">
        <v>50317.334205483894</v>
      </c>
      <c r="O213">
        <v>443295.94103603193</v>
      </c>
      <c r="P213">
        <v>9060.736360055027</v>
      </c>
      <c r="Q213" s="1" t="s">
        <v>51</v>
      </c>
      <c r="R213" s="1">
        <f>agent_costs_16_repr_days[[#This Row],[SMR]]+agent_costs_16_repr_days[[#This Row],[SMRCCS]]</f>
        <v>7224.000001220882</v>
      </c>
      <c r="S213" s="1">
        <f>agent_costs_16_repr_days[[#This Row],[Alkaline_base]]+agent_costs_16_repr_days[[#This Row],[Alkaline_peak]]</f>
        <v>81706.552616714078</v>
      </c>
      <c r="T213" s="1">
        <f>agent_costs_16_repr_days[[#This Row],[SMR+CCS]]+agent_costs_16_repr_days[[#This Row],[PtH]]+agent_costs_16_repr_days[[#This Row],[Import]]</f>
        <v>97991.288977989985</v>
      </c>
      <c r="U213" s="1">
        <f>agent_costs_16_repr_days[[#This Row],[OCGT]]+agent_costs_16_repr_days[[#This Row],[SPP_coal]]+agent_costs_16_repr_days[[#This Row],[CCGT_new]]</f>
        <v>116869.63483544879</v>
      </c>
      <c r="V213" s="1">
        <f>agent_costs_16_repr_days[[#This Row],[WindOnshore]]+agent_costs_16_repr_days[[#This Row],[WindOffshore]]+agent_costs_16_repr_days[[#This Row],[Solar]]</f>
        <v>4878286.0055851256</v>
      </c>
      <c r="W213" s="1">
        <f>agent_costs_16_repr_days[[#This Row],[RES]]+agent_costs_16_repr_days[[#This Row],[FF]]+agent_costs_16_repr_days[[#This Row],[Nuclear]]</f>
        <v>5076184.4865030274</v>
      </c>
      <c r="X213" s="1">
        <f>agent_costs_16_repr_days[[#This Row],[PS]]-W$2</f>
        <v>3625.9222443643957</v>
      </c>
      <c r="Y213" s="1">
        <f>agent_costs_16_repr_days[[#This Row],[Import]]-P$2</f>
        <v>-273.70312409428334</v>
      </c>
      <c r="Z213" s="1">
        <f>agent_costs_16_repr_days[[#This Row],[SMR+CCS]]-R$2</f>
        <v>1.1877355063916184E-6</v>
      </c>
      <c r="AA213" s="1">
        <f>agent_costs_16_repr_days[[#This Row],[PtH]]-S$2</f>
        <v>1800.0809853340907</v>
      </c>
      <c r="AB213" s="1">
        <f>agent_costs_16_repr_days[[#This Row],[H2_sector]]-T$2</f>
        <v>1526.3778624275437</v>
      </c>
      <c r="AC213" s="1">
        <f>agent_costs_16_repr_days[[#This Row],[FF]]-U$2</f>
        <v>-67.544579870722373</v>
      </c>
      <c r="AD213" s="1">
        <f>agent_costs_16_repr_days[[#This Row],[RES]]-V$2</f>
        <v>3316.1119676260278</v>
      </c>
      <c r="AE213" s="1">
        <f>agent_costs_16_repr_days[[#This Row],[Nuclear]]-H$2</f>
        <v>377.3548566087411</v>
      </c>
      <c r="AF213" s="1">
        <f>agent_costs_16_repr_days[[#This Row],[Ind]]-O$2</f>
        <v>-916.47991730610374</v>
      </c>
    </row>
    <row r="214" spans="1:32" x14ac:dyDescent="0.25">
      <c r="A214">
        <v>126</v>
      </c>
      <c r="B214" s="1" t="s">
        <v>23</v>
      </c>
      <c r="C214">
        <v>12000</v>
      </c>
      <c r="D214">
        <v>7202.4481167772774</v>
      </c>
      <c r="E214">
        <v>11106.793432958952</v>
      </c>
      <c r="F214">
        <v>55911.46486734385</v>
      </c>
      <c r="G214">
        <v>4284370.5972508742</v>
      </c>
      <c r="H214">
        <v>80935.270451260585</v>
      </c>
      <c r="I214">
        <v>576930.82423577306</v>
      </c>
      <c r="J214">
        <v>55879.330996838311</v>
      </c>
      <c r="K214">
        <v>5.8565813917630851E-6</v>
      </c>
      <c r="L214">
        <v>7224.0000000118653</v>
      </c>
      <c r="M214">
        <v>31052.216608963445</v>
      </c>
      <c r="N214">
        <v>50542.823462625689</v>
      </c>
      <c r="O214">
        <v>442917.69183755753</v>
      </c>
      <c r="P214">
        <v>9021.7156495002146</v>
      </c>
      <c r="Q214" s="1" t="s">
        <v>51</v>
      </c>
      <c r="R214" s="1">
        <f>agent_costs_16_repr_days[[#This Row],[SMR]]+agent_costs_16_repr_days[[#This Row],[SMRCCS]]</f>
        <v>7224.0000058684464</v>
      </c>
      <c r="S214" s="1">
        <f>agent_costs_16_repr_days[[#This Row],[Alkaline_base]]+agent_costs_16_repr_days[[#This Row],[Alkaline_peak]]</f>
        <v>81595.04007158913</v>
      </c>
      <c r="T214" s="1">
        <f>agent_costs_16_repr_days[[#This Row],[SMR+CCS]]+agent_costs_16_repr_days[[#This Row],[PtH]]+agent_costs_16_repr_days[[#This Row],[Import]]</f>
        <v>97840.755726957796</v>
      </c>
      <c r="U214" s="1">
        <f>agent_costs_16_repr_days[[#This Row],[OCGT]]+agent_costs_16_repr_days[[#This Row],[SPP_coal]]+agent_costs_16_repr_days[[#This Row],[CCGT_new]]</f>
        <v>118993.24398095944</v>
      </c>
      <c r="V214" s="1">
        <f>agent_costs_16_repr_days[[#This Row],[WindOnshore]]+agent_costs_16_repr_days[[#This Row],[WindOffshore]]+agent_costs_16_repr_days[[#This Row],[Solar]]</f>
        <v>4872408.2149196062</v>
      </c>
      <c r="W214" s="1">
        <f>agent_costs_16_repr_days[[#This Row],[RES]]+agent_costs_16_repr_days[[#This Row],[FF]]+agent_costs_16_repr_days[[#This Row],[Nuclear]]</f>
        <v>5072336.729351826</v>
      </c>
      <c r="X214" s="1">
        <f>agent_costs_16_repr_days[[#This Row],[PS]]-W$2</f>
        <v>-221.83490683697164</v>
      </c>
      <c r="Y214" s="1">
        <f>agent_costs_16_repr_days[[#This Row],[Import]]-P$2</f>
        <v>-312.72383464909581</v>
      </c>
      <c r="Z214" s="1">
        <f>agent_costs_16_repr_days[[#This Row],[SMR+CCS]]-R$2</f>
        <v>5.8352998166810721E-6</v>
      </c>
      <c r="AA214" s="1">
        <f>agent_costs_16_repr_days[[#This Row],[PtH]]-S$2</f>
        <v>1688.5684402091429</v>
      </c>
      <c r="AB214" s="1">
        <f>agent_costs_16_repr_days[[#This Row],[H2_sector]]-T$2</f>
        <v>1375.8446113953541</v>
      </c>
      <c r="AC214" s="1">
        <f>agent_costs_16_repr_days[[#This Row],[FF]]-U$2</f>
        <v>2056.0645656399283</v>
      </c>
      <c r="AD214" s="1">
        <f>agent_costs_16_repr_days[[#This Row],[RES]]-V$2</f>
        <v>-2561.678697893396</v>
      </c>
      <c r="AE214" s="1">
        <f>agent_costs_16_repr_days[[#This Row],[Nuclear]]-H$2</f>
        <v>283.77922541674343</v>
      </c>
      <c r="AF214" s="1">
        <f>agent_costs_16_repr_days[[#This Row],[Ind]]-O$2</f>
        <v>-1294.7291157805012</v>
      </c>
    </row>
    <row r="215" spans="1:32" x14ac:dyDescent="0.25">
      <c r="A215">
        <v>126</v>
      </c>
      <c r="B215" s="1" t="s">
        <v>23</v>
      </c>
      <c r="C215">
        <v>3772</v>
      </c>
      <c r="D215">
        <v>3833.5084531053831</v>
      </c>
      <c r="E215">
        <v>11106.792961246028</v>
      </c>
      <c r="F215">
        <v>70676.362864633702</v>
      </c>
      <c r="G215">
        <v>4087784.0295087853</v>
      </c>
      <c r="H215">
        <v>82066.021592196557</v>
      </c>
      <c r="I215">
        <v>600554.39285698824</v>
      </c>
      <c r="J215">
        <v>61436.358567667281</v>
      </c>
      <c r="K215">
        <v>3.3457504699669922E-3</v>
      </c>
      <c r="L215">
        <v>3084.3355764570019</v>
      </c>
      <c r="M215">
        <v>29476.866829435046</v>
      </c>
      <c r="N215">
        <v>46211.662417636515</v>
      </c>
      <c r="O215">
        <v>519563.33659595833</v>
      </c>
      <c r="P215">
        <v>8912.1885149311729</v>
      </c>
      <c r="Q215" s="1" t="s">
        <v>51</v>
      </c>
      <c r="R215" s="1">
        <f>agent_costs_16_repr_days[[#This Row],[SMR]]+agent_costs_16_repr_days[[#This Row],[SMRCCS]]</f>
        <v>3084.338922207472</v>
      </c>
      <c r="S215" s="1">
        <f>agent_costs_16_repr_days[[#This Row],[Alkaline_base]]+agent_costs_16_repr_days[[#This Row],[Alkaline_peak]]</f>
        <v>75688.529247071565</v>
      </c>
      <c r="T215" s="1">
        <f>agent_costs_16_repr_days[[#This Row],[SMR+CCS]]+agent_costs_16_repr_days[[#This Row],[PtH]]+agent_costs_16_repr_days[[#This Row],[Import]]</f>
        <v>87685.056684210213</v>
      </c>
      <c r="U215" s="1">
        <f>agent_costs_16_repr_days[[#This Row],[OCGT]]+agent_costs_16_repr_days[[#This Row],[SPP_coal]]+agent_costs_16_repr_days[[#This Row],[CCGT_new]]</f>
        <v>135946.22988540636</v>
      </c>
      <c r="V215" s="1">
        <f>agent_costs_16_repr_days[[#This Row],[WindOnshore]]+agent_costs_16_repr_days[[#This Row],[WindOffshore]]+agent_costs_16_repr_days[[#This Row],[Solar]]</f>
        <v>4699445.2153270198</v>
      </c>
      <c r="W215" s="1">
        <f>agent_costs_16_repr_days[[#This Row],[RES]]+agent_costs_16_repr_days[[#This Row],[FF]]+agent_costs_16_repr_days[[#This Row],[Nuclear]]</f>
        <v>4917457.4668046236</v>
      </c>
      <c r="X215" s="1">
        <f>agent_costs_16_repr_days[[#This Row],[PS]]-W$2</f>
        <v>-155101.09745403938</v>
      </c>
      <c r="Y215" s="1">
        <f>agent_costs_16_repr_days[[#This Row],[Import]]-P$2</f>
        <v>-422.25096921813747</v>
      </c>
      <c r="Z215" s="1">
        <f>agent_costs_16_repr_days[[#This Row],[SMR+CCS]]-R$2</f>
        <v>-4139.6610778256745</v>
      </c>
      <c r="AA215" s="1">
        <f>agent_costs_16_repr_days[[#This Row],[PtH]]-S$2</f>
        <v>-4217.9423843084223</v>
      </c>
      <c r="AB215" s="1">
        <f>agent_costs_16_repr_days[[#This Row],[H2_sector]]-T$2</f>
        <v>-8779.8544313522289</v>
      </c>
      <c r="AC215" s="1">
        <f>agent_costs_16_repr_days[[#This Row],[FF]]-U$2</f>
        <v>19009.050470086848</v>
      </c>
      <c r="AD215" s="1">
        <f>agent_costs_16_repr_days[[#This Row],[RES]]-V$2</f>
        <v>-175524.67829047982</v>
      </c>
      <c r="AE215" s="1">
        <f>agent_costs_16_repr_days[[#This Row],[Nuclear]]-H$2</f>
        <v>1414.5303663527156</v>
      </c>
      <c r="AF215" s="1">
        <f>agent_costs_16_repr_days[[#This Row],[Ind]]-O$2</f>
        <v>75350.915642620297</v>
      </c>
    </row>
    <row r="216" spans="1:32" x14ac:dyDescent="0.25">
      <c r="A216">
        <v>126</v>
      </c>
      <c r="B216" s="1" t="s">
        <v>23</v>
      </c>
      <c r="C216">
        <v>3772</v>
      </c>
      <c r="D216">
        <v>3833.5084531053831</v>
      </c>
      <c r="E216">
        <v>11106.792961246028</v>
      </c>
      <c r="F216">
        <v>70676.362864633702</v>
      </c>
      <c r="G216">
        <v>4087784.0295087853</v>
      </c>
      <c r="H216">
        <v>82066.021592196557</v>
      </c>
      <c r="I216">
        <v>600554.39285698824</v>
      </c>
      <c r="J216">
        <v>61436.358567667281</v>
      </c>
      <c r="K216">
        <v>3.3457504699669922E-3</v>
      </c>
      <c r="L216">
        <v>3084.3355764570019</v>
      </c>
      <c r="M216">
        <v>29476.866829435046</v>
      </c>
      <c r="N216">
        <v>46211.662417636515</v>
      </c>
      <c r="O216">
        <v>519563.33659595833</v>
      </c>
      <c r="P216">
        <v>8912.1885149311729</v>
      </c>
      <c r="Q216" s="1" t="s">
        <v>51</v>
      </c>
      <c r="R216" s="1">
        <f>agent_costs_16_repr_days[[#This Row],[SMR]]+agent_costs_16_repr_days[[#This Row],[SMRCCS]]</f>
        <v>3084.338922207472</v>
      </c>
      <c r="S216" s="1">
        <f>agent_costs_16_repr_days[[#This Row],[Alkaline_base]]+agent_costs_16_repr_days[[#This Row],[Alkaline_peak]]</f>
        <v>75688.529247071565</v>
      </c>
      <c r="T216" s="1">
        <f>agent_costs_16_repr_days[[#This Row],[SMR+CCS]]+agent_costs_16_repr_days[[#This Row],[PtH]]+agent_costs_16_repr_days[[#This Row],[Import]]</f>
        <v>87685.056684210213</v>
      </c>
      <c r="U216" s="1">
        <f>agent_costs_16_repr_days[[#This Row],[OCGT]]+agent_costs_16_repr_days[[#This Row],[SPP_coal]]+agent_costs_16_repr_days[[#This Row],[CCGT_new]]</f>
        <v>135946.22988540636</v>
      </c>
      <c r="V216" s="1">
        <f>agent_costs_16_repr_days[[#This Row],[WindOnshore]]+agent_costs_16_repr_days[[#This Row],[WindOffshore]]+agent_costs_16_repr_days[[#This Row],[Solar]]</f>
        <v>4699445.2153270198</v>
      </c>
      <c r="W216" s="1">
        <f>agent_costs_16_repr_days[[#This Row],[RES]]+agent_costs_16_repr_days[[#This Row],[FF]]+agent_costs_16_repr_days[[#This Row],[Nuclear]]</f>
        <v>4917457.4668046236</v>
      </c>
      <c r="X216" s="1">
        <f>agent_costs_16_repr_days[[#This Row],[PS]]-W$2</f>
        <v>-155101.09745403938</v>
      </c>
      <c r="Y216" s="1">
        <f>agent_costs_16_repr_days[[#This Row],[Import]]-P$2</f>
        <v>-422.25096921813747</v>
      </c>
      <c r="Z216" s="1">
        <f>agent_costs_16_repr_days[[#This Row],[SMR+CCS]]-R$2</f>
        <v>-4139.6610778256745</v>
      </c>
      <c r="AA216" s="1">
        <f>agent_costs_16_repr_days[[#This Row],[PtH]]-S$2</f>
        <v>-4217.9423843084223</v>
      </c>
      <c r="AB216" s="1">
        <f>agent_costs_16_repr_days[[#This Row],[H2_sector]]-T$2</f>
        <v>-8779.8544313522289</v>
      </c>
      <c r="AC216" s="1">
        <f>agent_costs_16_repr_days[[#This Row],[FF]]-U$2</f>
        <v>19009.050470086848</v>
      </c>
      <c r="AD216" s="1">
        <f>agent_costs_16_repr_days[[#This Row],[RES]]-V$2</f>
        <v>-175524.67829047982</v>
      </c>
      <c r="AE216" s="1">
        <f>agent_costs_16_repr_days[[#This Row],[Nuclear]]-H$2</f>
        <v>1414.5303663527156</v>
      </c>
      <c r="AF216" s="1">
        <f>agent_costs_16_repr_days[[#This Row],[Ind]]-O$2</f>
        <v>75350.915642620297</v>
      </c>
    </row>
    <row r="217" spans="1:32" x14ac:dyDescent="0.25">
      <c r="A217">
        <v>126</v>
      </c>
      <c r="B217" s="1" t="s">
        <v>23</v>
      </c>
      <c r="C217">
        <v>3772</v>
      </c>
      <c r="D217">
        <v>3833.5084531053831</v>
      </c>
      <c r="E217">
        <v>11106.792961246028</v>
      </c>
      <c r="F217">
        <v>70676.362864633702</v>
      </c>
      <c r="G217">
        <v>4087784.0295087853</v>
      </c>
      <c r="H217">
        <v>82066.021592196557</v>
      </c>
      <c r="I217">
        <v>600554.39285698824</v>
      </c>
      <c r="J217">
        <v>61436.358567667281</v>
      </c>
      <c r="K217">
        <v>3.3457504699669922E-3</v>
      </c>
      <c r="L217">
        <v>3084.3355764570019</v>
      </c>
      <c r="M217">
        <v>29476.866829435046</v>
      </c>
      <c r="N217">
        <v>46211.662417636515</v>
      </c>
      <c r="O217">
        <v>519563.33659595833</v>
      </c>
      <c r="P217">
        <v>8912.1885149311729</v>
      </c>
      <c r="Q217" s="1" t="s">
        <v>51</v>
      </c>
      <c r="R217" s="1">
        <f>agent_costs_16_repr_days[[#This Row],[SMR]]+agent_costs_16_repr_days[[#This Row],[SMRCCS]]</f>
        <v>3084.338922207472</v>
      </c>
      <c r="S217" s="1">
        <f>agent_costs_16_repr_days[[#This Row],[Alkaline_base]]+agent_costs_16_repr_days[[#This Row],[Alkaline_peak]]</f>
        <v>75688.529247071565</v>
      </c>
      <c r="T217" s="1">
        <f>agent_costs_16_repr_days[[#This Row],[SMR+CCS]]+agent_costs_16_repr_days[[#This Row],[PtH]]+agent_costs_16_repr_days[[#This Row],[Import]]</f>
        <v>87685.056684210213</v>
      </c>
      <c r="U217" s="1">
        <f>agent_costs_16_repr_days[[#This Row],[OCGT]]+agent_costs_16_repr_days[[#This Row],[SPP_coal]]+agent_costs_16_repr_days[[#This Row],[CCGT_new]]</f>
        <v>135946.22988540636</v>
      </c>
      <c r="V217" s="1">
        <f>agent_costs_16_repr_days[[#This Row],[WindOnshore]]+agent_costs_16_repr_days[[#This Row],[WindOffshore]]+agent_costs_16_repr_days[[#This Row],[Solar]]</f>
        <v>4699445.2153270198</v>
      </c>
      <c r="W217" s="1">
        <f>agent_costs_16_repr_days[[#This Row],[RES]]+agent_costs_16_repr_days[[#This Row],[FF]]+agent_costs_16_repr_days[[#This Row],[Nuclear]]</f>
        <v>4917457.4668046236</v>
      </c>
      <c r="X217" s="1">
        <f>agent_costs_16_repr_days[[#This Row],[PS]]-W$2</f>
        <v>-155101.09745403938</v>
      </c>
      <c r="Y217" s="1">
        <f>agent_costs_16_repr_days[[#This Row],[Import]]-P$2</f>
        <v>-422.25096921813747</v>
      </c>
      <c r="Z217" s="1">
        <f>agent_costs_16_repr_days[[#This Row],[SMR+CCS]]-R$2</f>
        <v>-4139.6610778256745</v>
      </c>
      <c r="AA217" s="1">
        <f>agent_costs_16_repr_days[[#This Row],[PtH]]-S$2</f>
        <v>-4217.9423843084223</v>
      </c>
      <c r="AB217" s="1">
        <f>agent_costs_16_repr_days[[#This Row],[H2_sector]]-T$2</f>
        <v>-8779.8544313522289</v>
      </c>
      <c r="AC217" s="1">
        <f>agent_costs_16_repr_days[[#This Row],[FF]]-U$2</f>
        <v>19009.050470086848</v>
      </c>
      <c r="AD217" s="1">
        <f>agent_costs_16_repr_days[[#This Row],[RES]]-V$2</f>
        <v>-175524.67829047982</v>
      </c>
      <c r="AE217" s="1">
        <f>agent_costs_16_repr_days[[#This Row],[Nuclear]]-H$2</f>
        <v>1414.5303663527156</v>
      </c>
      <c r="AF217" s="1">
        <f>agent_costs_16_repr_days[[#This Row],[Ind]]-O$2</f>
        <v>75350.915642620297</v>
      </c>
    </row>
    <row r="218" spans="1:32" x14ac:dyDescent="0.25">
      <c r="A218">
        <v>126</v>
      </c>
      <c r="B218" s="1" t="s">
        <v>23</v>
      </c>
      <c r="C218">
        <v>6297</v>
      </c>
      <c r="D218">
        <v>4991.6126967858927</v>
      </c>
      <c r="E218">
        <v>11106.794599657882</v>
      </c>
      <c r="F218">
        <v>70724.818729983366</v>
      </c>
      <c r="G218">
        <v>4096703.0891669849</v>
      </c>
      <c r="H218">
        <v>82050.955453278642</v>
      </c>
      <c r="I218">
        <v>600377.71148403757</v>
      </c>
      <c r="J218">
        <v>62051.02771237462</v>
      </c>
      <c r="K218">
        <v>3.0977102601804485E-5</v>
      </c>
      <c r="L218">
        <v>2841.5764203222679</v>
      </c>
      <c r="M218">
        <v>28889.984161012351</v>
      </c>
      <c r="N218">
        <v>46694.085693377296</v>
      </c>
      <c r="O218">
        <v>519299.44503892487</v>
      </c>
      <c r="P218">
        <v>8911.5894316545819</v>
      </c>
      <c r="Q218" s="1" t="s">
        <v>51</v>
      </c>
      <c r="R218" s="1">
        <f>agent_costs_16_repr_days[[#This Row],[SMR]]+agent_costs_16_repr_days[[#This Row],[SMRCCS]]</f>
        <v>2841.5764512993705</v>
      </c>
      <c r="S218" s="1">
        <f>agent_costs_16_repr_days[[#This Row],[Alkaline_base]]+agent_costs_16_repr_days[[#This Row],[Alkaline_peak]]</f>
        <v>75584.069854389643</v>
      </c>
      <c r="T218" s="1">
        <f>agent_costs_16_repr_days[[#This Row],[SMR+CCS]]+agent_costs_16_repr_days[[#This Row],[PtH]]+agent_costs_16_repr_days[[#This Row],[Import]]</f>
        <v>87337.23573734361</v>
      </c>
      <c r="U218" s="1">
        <f>agent_costs_16_repr_days[[#This Row],[OCGT]]+agent_costs_16_repr_days[[#This Row],[SPP_coal]]+agent_costs_16_repr_days[[#This Row],[CCGT_new]]</f>
        <v>137767.45913914387</v>
      </c>
      <c r="V218" s="1">
        <f>agent_costs_16_repr_days[[#This Row],[WindOnshore]]+agent_costs_16_repr_days[[#This Row],[WindOffshore]]+agent_costs_16_repr_days[[#This Row],[Solar]]</f>
        <v>4708187.5952506801</v>
      </c>
      <c r="W218" s="1">
        <f>agent_costs_16_repr_days[[#This Row],[RES]]+agent_costs_16_repr_days[[#This Row],[FF]]+agent_costs_16_repr_days[[#This Row],[Nuclear]]</f>
        <v>4928006.0098431027</v>
      </c>
      <c r="X218" s="1">
        <f>agent_costs_16_repr_days[[#This Row],[PS]]-W$2</f>
        <v>-144552.55441556033</v>
      </c>
      <c r="Y218" s="1">
        <f>agent_costs_16_repr_days[[#This Row],[Import]]-P$2</f>
        <v>-422.85005249472852</v>
      </c>
      <c r="Z218" s="1">
        <f>agent_costs_16_repr_days[[#This Row],[SMR+CCS]]-R$2</f>
        <v>-4382.4235487337755</v>
      </c>
      <c r="AA218" s="1">
        <f>agent_costs_16_repr_days[[#This Row],[PtH]]-S$2</f>
        <v>-4322.4017769903439</v>
      </c>
      <c r="AB218" s="1">
        <f>agent_costs_16_repr_days[[#This Row],[H2_sector]]-T$2</f>
        <v>-9127.6753782188316</v>
      </c>
      <c r="AC218" s="1">
        <f>agent_costs_16_repr_days[[#This Row],[FF]]-U$2</f>
        <v>20830.279723824366</v>
      </c>
      <c r="AD218" s="1">
        <f>agent_costs_16_repr_days[[#This Row],[RES]]-V$2</f>
        <v>-166782.29836681951</v>
      </c>
      <c r="AE218" s="1">
        <f>agent_costs_16_repr_days[[#This Row],[Nuclear]]-H$2</f>
        <v>1399.4642274348007</v>
      </c>
      <c r="AF218" s="1">
        <f>agent_costs_16_repr_days[[#This Row],[Ind]]-O$2</f>
        <v>75087.024085586832</v>
      </c>
    </row>
    <row r="219" spans="1:32" x14ac:dyDescent="0.25">
      <c r="A219">
        <v>126</v>
      </c>
      <c r="B219" s="1" t="s">
        <v>23</v>
      </c>
      <c r="C219">
        <v>3831</v>
      </c>
      <c r="D219">
        <v>3764.8761301856889</v>
      </c>
      <c r="E219">
        <v>11106.792702946092</v>
      </c>
      <c r="F219">
        <v>70602.146760234929</v>
      </c>
      <c r="G219">
        <v>4088030.0034975512</v>
      </c>
      <c r="H219">
        <v>82072.236491284246</v>
      </c>
      <c r="I219">
        <v>600587.94247466291</v>
      </c>
      <c r="J219">
        <v>61266.871455007255</v>
      </c>
      <c r="K219">
        <v>7.4720249856212674E-6</v>
      </c>
      <c r="L219">
        <v>3103.8606777976133</v>
      </c>
      <c r="M219">
        <v>29369.04776683867</v>
      </c>
      <c r="N219">
        <v>46295.176604852</v>
      </c>
      <c r="O219">
        <v>519580.91657753498</v>
      </c>
      <c r="P219">
        <v>8913.5977645926414</v>
      </c>
      <c r="Q219" s="1" t="s">
        <v>51</v>
      </c>
      <c r="R219" s="1">
        <f>agent_costs_16_repr_days[[#This Row],[SMR]]+agent_costs_16_repr_days[[#This Row],[SMRCCS]]</f>
        <v>3103.8606852696385</v>
      </c>
      <c r="S219" s="1">
        <f>agent_costs_16_repr_days[[#This Row],[Alkaline_base]]+agent_costs_16_repr_days[[#This Row],[Alkaline_peak]]</f>
        <v>75664.224371690667</v>
      </c>
      <c r="T219" s="1">
        <f>agent_costs_16_repr_days[[#This Row],[SMR+CCS]]+agent_costs_16_repr_days[[#This Row],[PtH]]+agent_costs_16_repr_days[[#This Row],[Import]]</f>
        <v>87681.682821552953</v>
      </c>
      <c r="U219" s="1">
        <f>agent_costs_16_repr_days[[#This Row],[OCGT]]+agent_costs_16_repr_days[[#This Row],[SPP_coal]]+agent_costs_16_repr_days[[#This Row],[CCGT_new]]</f>
        <v>135633.89434542789</v>
      </c>
      <c r="V219" s="1">
        <f>agent_costs_16_repr_days[[#This Row],[WindOnshore]]+agent_costs_16_repr_days[[#This Row],[WindOffshore]]+agent_costs_16_repr_days[[#This Row],[Solar]]</f>
        <v>4699724.7386751603</v>
      </c>
      <c r="W219" s="1">
        <f>agent_costs_16_repr_days[[#This Row],[RES]]+agent_costs_16_repr_days[[#This Row],[FF]]+agent_costs_16_repr_days[[#This Row],[Nuclear]]</f>
        <v>4917430.8695118725</v>
      </c>
      <c r="X219" s="1">
        <f>agent_costs_16_repr_days[[#This Row],[PS]]-W$2</f>
        <v>-155127.69474679045</v>
      </c>
      <c r="Y219" s="1">
        <f>agent_costs_16_repr_days[[#This Row],[Import]]-P$2</f>
        <v>-420.84171955666898</v>
      </c>
      <c r="Z219" s="1">
        <f>agent_costs_16_repr_days[[#This Row],[SMR+CCS]]-R$2</f>
        <v>-4120.1393147635081</v>
      </c>
      <c r="AA219" s="1">
        <f>agent_costs_16_repr_days[[#This Row],[PtH]]-S$2</f>
        <v>-4242.2472596893203</v>
      </c>
      <c r="AB219" s="1">
        <f>agent_costs_16_repr_days[[#This Row],[H2_sector]]-T$2</f>
        <v>-8783.2282940094883</v>
      </c>
      <c r="AC219" s="1">
        <f>agent_costs_16_repr_days[[#This Row],[FF]]-U$2</f>
        <v>18696.714930108385</v>
      </c>
      <c r="AD219" s="1">
        <f>agent_costs_16_repr_days[[#This Row],[RES]]-V$2</f>
        <v>-175245.15494233929</v>
      </c>
      <c r="AE219" s="1">
        <f>agent_costs_16_repr_days[[#This Row],[Nuclear]]-H$2</f>
        <v>1420.7452654404042</v>
      </c>
      <c r="AF219" s="1">
        <f>agent_costs_16_repr_days[[#This Row],[Ind]]-O$2</f>
        <v>75368.495624196948</v>
      </c>
    </row>
    <row r="220" spans="1:32" x14ac:dyDescent="0.25">
      <c r="A220">
        <v>126</v>
      </c>
      <c r="B220" s="1" t="s">
        <v>23</v>
      </c>
      <c r="C220">
        <v>3265</v>
      </c>
      <c r="D220">
        <v>9224.3518377275796</v>
      </c>
      <c r="E220">
        <v>11106.79204178518</v>
      </c>
      <c r="F220">
        <v>55224.842097825349</v>
      </c>
      <c r="G220">
        <v>4309237.7115447624</v>
      </c>
      <c r="H220">
        <v>80839.976530636777</v>
      </c>
      <c r="I220">
        <v>571890.65497480007</v>
      </c>
      <c r="J220">
        <v>50404.877647068352</v>
      </c>
      <c r="K220">
        <v>2.0657563076330874E-5</v>
      </c>
      <c r="L220">
        <v>7224.0000014588604</v>
      </c>
      <c r="M220">
        <v>32666.647244041982</v>
      </c>
      <c r="N220">
        <v>50384.272181141772</v>
      </c>
      <c r="O220">
        <v>437623.64494625962</v>
      </c>
      <c r="P220">
        <v>9090.5954585012205</v>
      </c>
      <c r="Q220" s="1" t="s">
        <v>51</v>
      </c>
      <c r="R220" s="1">
        <f>agent_costs_16_repr_days[[#This Row],[SMR]]+agent_costs_16_repr_days[[#This Row],[SMRCCS]]</f>
        <v>7224.0000221164237</v>
      </c>
      <c r="S220" s="1">
        <f>agent_costs_16_repr_days[[#This Row],[Alkaline_base]]+agent_costs_16_repr_days[[#This Row],[Alkaline_peak]]</f>
        <v>83050.919425183762</v>
      </c>
      <c r="T220" s="1">
        <f>agent_costs_16_repr_days[[#This Row],[SMR+CCS]]+agent_costs_16_repr_days[[#This Row],[PtH]]+agent_costs_16_repr_days[[#This Row],[Import]]</f>
        <v>99365.514905801407</v>
      </c>
      <c r="U220" s="1">
        <f>agent_costs_16_repr_days[[#This Row],[OCGT]]+agent_costs_16_repr_days[[#This Row],[SPP_coal]]+agent_costs_16_repr_days[[#This Row],[CCGT_new]]</f>
        <v>114854.07158262127</v>
      </c>
      <c r="V220" s="1">
        <f>agent_costs_16_repr_days[[#This Row],[WindOnshore]]+agent_costs_16_repr_days[[#This Row],[WindOffshore]]+agent_costs_16_repr_days[[#This Row],[Solar]]</f>
        <v>4892235.1585613471</v>
      </c>
      <c r="W220" s="1">
        <f>agent_costs_16_repr_days[[#This Row],[RES]]+agent_costs_16_repr_days[[#This Row],[FF]]+agent_costs_16_repr_days[[#This Row],[Nuclear]]</f>
        <v>5087929.2066746047</v>
      </c>
      <c r="X220" s="1">
        <f>agent_costs_16_repr_days[[#This Row],[PS]]-W$2</f>
        <v>15370.642415941693</v>
      </c>
      <c r="Y220" s="1">
        <f>agent_costs_16_repr_days[[#This Row],[Import]]-P$2</f>
        <v>-243.84402564808988</v>
      </c>
      <c r="Z220" s="1">
        <f>agent_costs_16_repr_days[[#This Row],[SMR+CCS]]-R$2</f>
        <v>2.2083277144702151E-5</v>
      </c>
      <c r="AA220" s="1">
        <f>agent_costs_16_repr_days[[#This Row],[PtH]]-S$2</f>
        <v>3144.4477938037744</v>
      </c>
      <c r="AB220" s="1">
        <f>agent_costs_16_repr_days[[#This Row],[H2_sector]]-T$2</f>
        <v>2900.6037902389653</v>
      </c>
      <c r="AC220" s="1">
        <f>agent_costs_16_repr_days[[#This Row],[FF]]-U$2</f>
        <v>-2083.1078326982388</v>
      </c>
      <c r="AD220" s="1">
        <f>agent_costs_16_repr_days[[#This Row],[RES]]-V$2</f>
        <v>17265.264943847433</v>
      </c>
      <c r="AE220" s="1">
        <f>agent_costs_16_repr_days[[#This Row],[Nuclear]]-H$2</f>
        <v>188.48530479293549</v>
      </c>
      <c r="AF220" s="1">
        <f>agent_costs_16_repr_days[[#This Row],[Ind]]-O$2</f>
        <v>-6588.7760070784134</v>
      </c>
    </row>
    <row r="221" spans="1:32" x14ac:dyDescent="0.25">
      <c r="A221">
        <v>126</v>
      </c>
      <c r="B221" s="1" t="s">
        <v>23</v>
      </c>
      <c r="C221">
        <v>3539</v>
      </c>
      <c r="D221">
        <v>9081.7287360231148</v>
      </c>
      <c r="E221">
        <v>11106.792021855705</v>
      </c>
      <c r="F221">
        <v>55227.284184653494</v>
      </c>
      <c r="G221">
        <v>4310590.1159936963</v>
      </c>
      <c r="H221">
        <v>80846.084632535465</v>
      </c>
      <c r="I221">
        <v>572295.52407894365</v>
      </c>
      <c r="J221">
        <v>50473.016763277767</v>
      </c>
      <c r="K221">
        <v>5.448098360973269E-7</v>
      </c>
      <c r="L221">
        <v>7224.0000001066201</v>
      </c>
      <c r="M221">
        <v>32543.253994560597</v>
      </c>
      <c r="N221">
        <v>50484.388668824329</v>
      </c>
      <c r="O221">
        <v>437634.82654700388</v>
      </c>
      <c r="P221">
        <v>9091.5660647450113</v>
      </c>
      <c r="Q221" s="1" t="s">
        <v>51</v>
      </c>
      <c r="R221" s="1">
        <f>agent_costs_16_repr_days[[#This Row],[SMR]]+agent_costs_16_repr_days[[#This Row],[SMRCCS]]</f>
        <v>7224.0000006514301</v>
      </c>
      <c r="S221" s="1">
        <f>agent_costs_16_repr_days[[#This Row],[Alkaline_base]]+agent_costs_16_repr_days[[#This Row],[Alkaline_peak]]</f>
        <v>83027.642663384933</v>
      </c>
      <c r="T221" s="1">
        <f>agent_costs_16_repr_days[[#This Row],[SMR+CCS]]+agent_costs_16_repr_days[[#This Row],[PtH]]+agent_costs_16_repr_days[[#This Row],[Import]]</f>
        <v>99343.208728781377</v>
      </c>
      <c r="U221" s="1">
        <f>agent_costs_16_repr_days[[#This Row],[OCGT]]+agent_costs_16_repr_days[[#This Row],[SPP_coal]]+agent_costs_16_repr_days[[#This Row],[CCGT_new]]</f>
        <v>114782.02968395437</v>
      </c>
      <c r="V221" s="1">
        <f>agent_costs_16_repr_days[[#This Row],[WindOnshore]]+agent_costs_16_repr_days[[#This Row],[WindOffshore]]+agent_costs_16_repr_days[[#This Row],[Solar]]</f>
        <v>4893992.4320944957</v>
      </c>
      <c r="W221" s="1">
        <f>agent_costs_16_repr_days[[#This Row],[RES]]+agent_costs_16_repr_days[[#This Row],[FF]]+agent_costs_16_repr_days[[#This Row],[Nuclear]]</f>
        <v>5089620.5464109853</v>
      </c>
      <c r="X221" s="1">
        <f>agent_costs_16_repr_days[[#This Row],[PS]]-W$2</f>
        <v>17061.982152322307</v>
      </c>
      <c r="Y221" s="1">
        <f>agent_costs_16_repr_days[[#This Row],[Import]]-P$2</f>
        <v>-242.87341940429906</v>
      </c>
      <c r="Z221" s="1">
        <f>agent_costs_16_repr_days[[#This Row],[SMR+CCS]]-R$2</f>
        <v>6.1828359321225435E-7</v>
      </c>
      <c r="AA221" s="1">
        <f>agent_costs_16_repr_days[[#This Row],[PtH]]-S$2</f>
        <v>3121.171032004946</v>
      </c>
      <c r="AB221" s="1">
        <f>agent_costs_16_repr_days[[#This Row],[H2_sector]]-T$2</f>
        <v>2878.297613218936</v>
      </c>
      <c r="AC221" s="1">
        <f>agent_costs_16_repr_days[[#This Row],[FF]]-U$2</f>
        <v>-2155.1497313651344</v>
      </c>
      <c r="AD221" s="1">
        <f>agent_costs_16_repr_days[[#This Row],[RES]]-V$2</f>
        <v>19022.538476996124</v>
      </c>
      <c r="AE221" s="1">
        <f>agent_costs_16_repr_days[[#This Row],[Nuclear]]-H$2</f>
        <v>194.59340669162339</v>
      </c>
      <c r="AF221" s="1">
        <f>agent_costs_16_repr_days[[#This Row],[Ind]]-O$2</f>
        <v>-6577.5944063341594</v>
      </c>
    </row>
    <row r="222" spans="1:32" x14ac:dyDescent="0.25">
      <c r="A222">
        <v>126</v>
      </c>
      <c r="B222" s="1" t="s">
        <v>23</v>
      </c>
      <c r="C222">
        <v>3178</v>
      </c>
      <c r="D222">
        <v>8975.6232957655593</v>
      </c>
      <c r="E222">
        <v>11106.792645841408</v>
      </c>
      <c r="F222">
        <v>55231.030732716135</v>
      </c>
      <c r="G222">
        <v>4314410.5795622971</v>
      </c>
      <c r="H222">
        <v>80831.847545450262</v>
      </c>
      <c r="I222">
        <v>564533.34773424757</v>
      </c>
      <c r="J222">
        <v>50465.759420217779</v>
      </c>
      <c r="K222">
        <v>1.7933724106962394E-6</v>
      </c>
      <c r="L222">
        <v>7224.0000010112681</v>
      </c>
      <c r="M222">
        <v>34297.704782557332</v>
      </c>
      <c r="N222">
        <v>49078.96654943817</v>
      </c>
      <c r="O222">
        <v>437539.68543434946</v>
      </c>
      <c r="P222">
        <v>9084.0868322624538</v>
      </c>
      <c r="Q222" s="1" t="s">
        <v>51</v>
      </c>
      <c r="R222" s="1">
        <f>agent_costs_16_repr_days[[#This Row],[SMR]]+agent_costs_16_repr_days[[#This Row],[SMRCCS]]</f>
        <v>7224.0000028046406</v>
      </c>
      <c r="S222" s="1">
        <f>agent_costs_16_repr_days[[#This Row],[Alkaline_base]]+agent_costs_16_repr_days[[#This Row],[Alkaline_peak]]</f>
        <v>83376.671331995502</v>
      </c>
      <c r="T222" s="1">
        <f>agent_costs_16_repr_days[[#This Row],[SMR+CCS]]+agent_costs_16_repr_days[[#This Row],[PtH]]+agent_costs_16_repr_days[[#This Row],[Import]]</f>
        <v>99684.758167062595</v>
      </c>
      <c r="U222" s="1">
        <f>agent_costs_16_repr_days[[#This Row],[OCGT]]+agent_costs_16_repr_days[[#This Row],[SPP_coal]]+agent_costs_16_repr_days[[#This Row],[CCGT_new]]</f>
        <v>114672.41344869947</v>
      </c>
      <c r="V222" s="1">
        <f>agent_costs_16_repr_days[[#This Row],[WindOnshore]]+agent_costs_16_repr_days[[#This Row],[WindOffshore]]+agent_costs_16_repr_days[[#This Row],[Solar]]</f>
        <v>4890050.7199423863</v>
      </c>
      <c r="W222" s="1">
        <f>agent_costs_16_repr_days[[#This Row],[RES]]+agent_costs_16_repr_days[[#This Row],[FF]]+agent_costs_16_repr_days[[#This Row],[Nuclear]]</f>
        <v>5085554.9809365366</v>
      </c>
      <c r="X222" s="1">
        <f>agent_costs_16_repr_days[[#This Row],[PS]]-W$2</f>
        <v>12996.416677873582</v>
      </c>
      <c r="Y222" s="1">
        <f>agent_costs_16_repr_days[[#This Row],[Import]]-P$2</f>
        <v>-250.35265188685662</v>
      </c>
      <c r="Z222" s="1">
        <f>agent_costs_16_repr_days[[#This Row],[SMR+CCS]]-R$2</f>
        <v>2.7714941097656265E-6</v>
      </c>
      <c r="AA222" s="1">
        <f>agent_costs_16_repr_days[[#This Row],[PtH]]-S$2</f>
        <v>3470.1997006155143</v>
      </c>
      <c r="AB222" s="1">
        <f>agent_costs_16_repr_days[[#This Row],[H2_sector]]-T$2</f>
        <v>3219.8470515001536</v>
      </c>
      <c r="AC222" s="1">
        <f>agent_costs_16_repr_days[[#This Row],[FF]]-U$2</f>
        <v>-2264.7659666200343</v>
      </c>
      <c r="AD222" s="1">
        <f>agent_costs_16_repr_days[[#This Row],[RES]]-V$2</f>
        <v>15080.826324886642</v>
      </c>
      <c r="AE222" s="1">
        <f>agent_costs_16_repr_days[[#This Row],[Nuclear]]-H$2</f>
        <v>180.35631960642058</v>
      </c>
      <c r="AF222" s="1">
        <f>agent_costs_16_repr_days[[#This Row],[Ind]]-O$2</f>
        <v>-6672.7355189885711</v>
      </c>
    </row>
    <row r="223" spans="1:32" x14ac:dyDescent="0.25">
      <c r="A223">
        <v>126</v>
      </c>
      <c r="B223" s="1" t="s">
        <v>23</v>
      </c>
      <c r="C223">
        <v>3772</v>
      </c>
      <c r="D223">
        <v>3833.5084531053831</v>
      </c>
      <c r="E223">
        <v>11106.792961246028</v>
      </c>
      <c r="F223">
        <v>70676.362864633702</v>
      </c>
      <c r="G223">
        <v>4087784.0295087853</v>
      </c>
      <c r="H223">
        <v>82066.021592196557</v>
      </c>
      <c r="I223">
        <v>600554.39285698824</v>
      </c>
      <c r="J223">
        <v>61436.358567667281</v>
      </c>
      <c r="K223">
        <v>3.3457504699669922E-3</v>
      </c>
      <c r="L223">
        <v>3084.3355764570019</v>
      </c>
      <c r="M223">
        <v>29476.866829435046</v>
      </c>
      <c r="N223">
        <v>46211.662417636515</v>
      </c>
      <c r="O223">
        <v>519563.33659595833</v>
      </c>
      <c r="P223">
        <v>8912.1885149311729</v>
      </c>
      <c r="Q223" s="1" t="s">
        <v>51</v>
      </c>
      <c r="R223" s="1">
        <f>agent_costs_16_repr_days[[#This Row],[SMR]]+agent_costs_16_repr_days[[#This Row],[SMRCCS]]</f>
        <v>3084.338922207472</v>
      </c>
      <c r="S223" s="1">
        <f>agent_costs_16_repr_days[[#This Row],[Alkaline_base]]+agent_costs_16_repr_days[[#This Row],[Alkaline_peak]]</f>
        <v>75688.529247071565</v>
      </c>
      <c r="T223" s="1">
        <f>agent_costs_16_repr_days[[#This Row],[SMR+CCS]]+agent_costs_16_repr_days[[#This Row],[PtH]]+agent_costs_16_repr_days[[#This Row],[Import]]</f>
        <v>87685.056684210213</v>
      </c>
      <c r="U223" s="1">
        <f>agent_costs_16_repr_days[[#This Row],[OCGT]]+agent_costs_16_repr_days[[#This Row],[SPP_coal]]+agent_costs_16_repr_days[[#This Row],[CCGT_new]]</f>
        <v>135946.22988540636</v>
      </c>
      <c r="V223" s="1">
        <f>agent_costs_16_repr_days[[#This Row],[WindOnshore]]+agent_costs_16_repr_days[[#This Row],[WindOffshore]]+agent_costs_16_repr_days[[#This Row],[Solar]]</f>
        <v>4699445.2153270198</v>
      </c>
      <c r="W223" s="1">
        <f>agent_costs_16_repr_days[[#This Row],[RES]]+agent_costs_16_repr_days[[#This Row],[FF]]+agent_costs_16_repr_days[[#This Row],[Nuclear]]</f>
        <v>4917457.4668046236</v>
      </c>
      <c r="X223" s="1">
        <f>agent_costs_16_repr_days[[#This Row],[PS]]-W$2</f>
        <v>-155101.09745403938</v>
      </c>
      <c r="Y223" s="1">
        <f>agent_costs_16_repr_days[[#This Row],[Import]]-P$2</f>
        <v>-422.25096921813747</v>
      </c>
      <c r="Z223" s="1">
        <f>agent_costs_16_repr_days[[#This Row],[SMR+CCS]]-R$2</f>
        <v>-4139.6610778256745</v>
      </c>
      <c r="AA223" s="1">
        <f>agent_costs_16_repr_days[[#This Row],[PtH]]-S$2</f>
        <v>-4217.9423843084223</v>
      </c>
      <c r="AB223" s="1">
        <f>agent_costs_16_repr_days[[#This Row],[H2_sector]]-T$2</f>
        <v>-8779.8544313522289</v>
      </c>
      <c r="AC223" s="1">
        <f>agent_costs_16_repr_days[[#This Row],[FF]]-U$2</f>
        <v>19009.050470086848</v>
      </c>
      <c r="AD223" s="1">
        <f>agent_costs_16_repr_days[[#This Row],[RES]]-V$2</f>
        <v>-175524.67829047982</v>
      </c>
      <c r="AE223" s="1">
        <f>agent_costs_16_repr_days[[#This Row],[Nuclear]]-H$2</f>
        <v>1414.5303663527156</v>
      </c>
      <c r="AF223" s="1">
        <f>agent_costs_16_repr_days[[#This Row],[Ind]]-O$2</f>
        <v>75350.915642620297</v>
      </c>
    </row>
    <row r="224" spans="1:32" x14ac:dyDescent="0.25">
      <c r="A224">
        <v>126</v>
      </c>
      <c r="B224" s="1" t="s">
        <v>23</v>
      </c>
      <c r="C224">
        <v>20000</v>
      </c>
      <c r="D224">
        <v>4495.1382177871092</v>
      </c>
      <c r="E224">
        <v>11106.793494956182</v>
      </c>
      <c r="F224">
        <v>70648.113999514855</v>
      </c>
      <c r="G224">
        <v>4097114.3834866085</v>
      </c>
      <c r="H224">
        <v>82042.842645613491</v>
      </c>
      <c r="I224">
        <v>600680.22654789337</v>
      </c>
      <c r="J224">
        <v>64303.847411032337</v>
      </c>
      <c r="K224">
        <v>6.4834698586344248E-4</v>
      </c>
      <c r="L224">
        <v>2658.6413180181908</v>
      </c>
      <c r="M224">
        <v>29042.611421469566</v>
      </c>
      <c r="N224">
        <v>46666.662018747091</v>
      </c>
      <c r="O224">
        <v>519197.19111666922</v>
      </c>
      <c r="P224">
        <v>8919.2000810595819</v>
      </c>
      <c r="Q224" s="1" t="s">
        <v>51</v>
      </c>
      <c r="R224" s="1">
        <f>agent_costs_16_repr_days[[#This Row],[SMR]]+agent_costs_16_repr_days[[#This Row],[SMRCCS]]</f>
        <v>2658.6419663651768</v>
      </c>
      <c r="S224" s="1">
        <f>agent_costs_16_repr_days[[#This Row],[Alkaline_base]]+agent_costs_16_repr_days[[#This Row],[Alkaline_peak]]</f>
        <v>75709.273440216653</v>
      </c>
      <c r="T224" s="1">
        <f>agent_costs_16_repr_days[[#This Row],[SMR+CCS]]+agent_costs_16_repr_days[[#This Row],[PtH]]+agent_costs_16_repr_days[[#This Row],[Import]]</f>
        <v>87287.115487641408</v>
      </c>
      <c r="U224" s="1">
        <f>agent_costs_16_repr_days[[#This Row],[OCGT]]+agent_costs_16_repr_days[[#This Row],[SPP_coal]]+agent_costs_16_repr_days[[#This Row],[CCGT_new]]</f>
        <v>139447.09962833431</v>
      </c>
      <c r="V224" s="1">
        <f>agent_costs_16_repr_days[[#This Row],[WindOnshore]]+agent_costs_16_repr_days[[#This Row],[WindOffshore]]+agent_costs_16_repr_days[[#This Row],[Solar]]</f>
        <v>4708901.4035294577</v>
      </c>
      <c r="W224" s="1">
        <f>agent_costs_16_repr_days[[#This Row],[RES]]+agent_costs_16_repr_days[[#This Row],[FF]]+agent_costs_16_repr_days[[#This Row],[Nuclear]]</f>
        <v>4930391.3458034052</v>
      </c>
      <c r="X224" s="1">
        <f>agent_costs_16_repr_days[[#This Row],[PS]]-W$2</f>
        <v>-142167.21845525783</v>
      </c>
      <c r="Y224" s="1">
        <f>agent_costs_16_repr_days[[#This Row],[Import]]-P$2</f>
        <v>-415.23940308972851</v>
      </c>
      <c r="Z224" s="1">
        <f>agent_costs_16_repr_days[[#This Row],[SMR+CCS]]-R$2</f>
        <v>-4565.3580336679697</v>
      </c>
      <c r="AA224" s="1">
        <f>agent_costs_16_repr_days[[#This Row],[PtH]]-S$2</f>
        <v>-4197.1981911633338</v>
      </c>
      <c r="AB224" s="1">
        <f>agent_costs_16_repr_days[[#This Row],[H2_sector]]-T$2</f>
        <v>-9177.7956279210339</v>
      </c>
      <c r="AC224" s="1">
        <f>agent_costs_16_repr_days[[#This Row],[FF]]-U$2</f>
        <v>22509.920213014804</v>
      </c>
      <c r="AD224" s="1">
        <f>agent_costs_16_repr_days[[#This Row],[RES]]-V$2</f>
        <v>-166068.49008804187</v>
      </c>
      <c r="AE224" s="1">
        <f>agent_costs_16_repr_days[[#This Row],[Nuclear]]-H$2</f>
        <v>1391.3514197696495</v>
      </c>
      <c r="AF224" s="1">
        <f>agent_costs_16_repr_days[[#This Row],[Ind]]-O$2</f>
        <v>74984.770163331181</v>
      </c>
    </row>
    <row r="225" spans="1:32" x14ac:dyDescent="0.25">
      <c r="A225">
        <v>126</v>
      </c>
      <c r="B225" s="1" t="s">
        <v>23</v>
      </c>
      <c r="C225">
        <v>1160</v>
      </c>
      <c r="D225">
        <v>6602.5609666917389</v>
      </c>
      <c r="E225">
        <v>11106.795039151517</v>
      </c>
      <c r="F225">
        <v>69830.942578629954</v>
      </c>
      <c r="G225">
        <v>4082439.7559221992</v>
      </c>
      <c r="H225">
        <v>82130.945080671867</v>
      </c>
      <c r="I225">
        <v>601305.01831790921</v>
      </c>
      <c r="J225">
        <v>60057.01059376834</v>
      </c>
      <c r="K225">
        <v>9.3729278590062901E-6</v>
      </c>
      <c r="L225">
        <v>3339.3250154384659</v>
      </c>
      <c r="M225">
        <v>29489.718592142082</v>
      </c>
      <c r="N225">
        <v>46137.77690856954</v>
      </c>
      <c r="O225">
        <v>519612.44659013517</v>
      </c>
      <c r="P225">
        <v>8916.4765387205662</v>
      </c>
      <c r="Q225" s="1" t="s">
        <v>51</v>
      </c>
      <c r="R225" s="1">
        <f>agent_costs_16_repr_days[[#This Row],[SMR]]+agent_costs_16_repr_days[[#This Row],[SMRCCS]]</f>
        <v>3339.3250248113936</v>
      </c>
      <c r="S225" s="1">
        <f>agent_costs_16_repr_days[[#This Row],[Alkaline_base]]+agent_costs_16_repr_days[[#This Row],[Alkaline_peak]]</f>
        <v>75627.495500711622</v>
      </c>
      <c r="T225" s="1">
        <f>agent_costs_16_repr_days[[#This Row],[SMR+CCS]]+agent_costs_16_repr_days[[#This Row],[PtH]]+agent_costs_16_repr_days[[#This Row],[Import]]</f>
        <v>87883.297064243583</v>
      </c>
      <c r="U225" s="1">
        <f>agent_costs_16_repr_days[[#This Row],[OCGT]]+agent_costs_16_repr_days[[#This Row],[SPP_coal]]+agent_costs_16_repr_days[[#This Row],[CCGT_new]]</f>
        <v>136490.51413909002</v>
      </c>
      <c r="V225" s="1">
        <f>agent_costs_16_repr_days[[#This Row],[WindOnshore]]+agent_costs_16_repr_days[[#This Row],[WindOffshore]]+agent_costs_16_repr_days[[#This Row],[Solar]]</f>
        <v>4694851.56927926</v>
      </c>
      <c r="W225" s="1">
        <f>agent_costs_16_repr_days[[#This Row],[RES]]+agent_costs_16_repr_days[[#This Row],[FF]]+agent_costs_16_repr_days[[#This Row],[Nuclear]]</f>
        <v>4913473.0284990212</v>
      </c>
      <c r="X225" s="1">
        <f>agent_costs_16_repr_days[[#This Row],[PS]]-W$2</f>
        <v>-159085.53575964179</v>
      </c>
      <c r="Y225" s="1">
        <f>agent_costs_16_repr_days[[#This Row],[Import]]-P$2</f>
        <v>-417.96294542874421</v>
      </c>
      <c r="Z225" s="1">
        <f>agent_costs_16_repr_days[[#This Row],[SMR+CCS]]-R$2</f>
        <v>-3884.6749752217529</v>
      </c>
      <c r="AA225" s="1">
        <f>agent_costs_16_repr_days[[#This Row],[PtH]]-S$2</f>
        <v>-4278.9761306683649</v>
      </c>
      <c r="AB225" s="1">
        <f>agent_costs_16_repr_days[[#This Row],[H2_sector]]-T$2</f>
        <v>-8581.6140513188584</v>
      </c>
      <c r="AC225" s="1">
        <f>agent_costs_16_repr_days[[#This Row],[FF]]-U$2</f>
        <v>19553.334723770517</v>
      </c>
      <c r="AD225" s="1">
        <f>agent_costs_16_repr_days[[#This Row],[RES]]-V$2</f>
        <v>-180118.32433823962</v>
      </c>
      <c r="AE225" s="1">
        <f>agent_costs_16_repr_days[[#This Row],[Nuclear]]-H$2</f>
        <v>1479.4538548280252</v>
      </c>
      <c r="AF225" s="1">
        <f>agent_costs_16_repr_days[[#This Row],[Ind]]-O$2</f>
        <v>75400.025636797131</v>
      </c>
    </row>
    <row r="226" spans="1:32" x14ac:dyDescent="0.25">
      <c r="A226">
        <v>126</v>
      </c>
      <c r="B226" s="1" t="s">
        <v>23</v>
      </c>
      <c r="C226">
        <v>1857</v>
      </c>
      <c r="D226">
        <v>7220.1685758457506</v>
      </c>
      <c r="E226">
        <v>11106.792074728361</v>
      </c>
      <c r="F226">
        <v>69867.578993846881</v>
      </c>
      <c r="G226">
        <v>4082054.713748219</v>
      </c>
      <c r="H226">
        <v>82159.322978778175</v>
      </c>
      <c r="I226">
        <v>601452.23662883614</v>
      </c>
      <c r="J226">
        <v>59651.892069208523</v>
      </c>
      <c r="K226">
        <v>2.2543203224033063E-6</v>
      </c>
      <c r="L226">
        <v>3439.3828169551584</v>
      </c>
      <c r="M226">
        <v>27608.628410546386</v>
      </c>
      <c r="N226">
        <v>47465.905776283791</v>
      </c>
      <c r="O226">
        <v>519497.80753967003</v>
      </c>
      <c r="P226">
        <v>8916.1295199353754</v>
      </c>
      <c r="Q226" s="1" t="s">
        <v>51</v>
      </c>
      <c r="R226" s="1">
        <f>agent_costs_16_repr_days[[#This Row],[SMR]]+agent_costs_16_repr_days[[#This Row],[SMRCCS]]</f>
        <v>3439.3828192094788</v>
      </c>
      <c r="S226" s="1">
        <f>agent_costs_16_repr_days[[#This Row],[Alkaline_base]]+agent_costs_16_repr_days[[#This Row],[Alkaline_peak]]</f>
        <v>75074.534186830177</v>
      </c>
      <c r="T226" s="1">
        <f>agent_costs_16_repr_days[[#This Row],[SMR+CCS]]+agent_costs_16_repr_days[[#This Row],[PtH]]+agent_costs_16_repr_days[[#This Row],[Import]]</f>
        <v>87430.046525975034</v>
      </c>
      <c r="U226" s="1">
        <f>agent_costs_16_repr_days[[#This Row],[OCGT]]+agent_costs_16_repr_days[[#This Row],[SPP_coal]]+agent_costs_16_repr_days[[#This Row],[CCGT_new]]</f>
        <v>136739.63963890116</v>
      </c>
      <c r="V226" s="1">
        <f>agent_costs_16_repr_days[[#This Row],[WindOnshore]]+agent_costs_16_repr_days[[#This Row],[WindOffshore]]+agent_costs_16_repr_days[[#This Row],[Solar]]</f>
        <v>4694613.7424517833</v>
      </c>
      <c r="W226" s="1">
        <f>agent_costs_16_repr_days[[#This Row],[RES]]+agent_costs_16_repr_days[[#This Row],[FF]]+agent_costs_16_repr_days[[#This Row],[Nuclear]]</f>
        <v>4913512.7050694618</v>
      </c>
      <c r="X226" s="1">
        <f>agent_costs_16_repr_days[[#This Row],[PS]]-W$2</f>
        <v>-159045.85918920115</v>
      </c>
      <c r="Y226" s="1">
        <f>agent_costs_16_repr_days[[#This Row],[Import]]-P$2</f>
        <v>-418.30996421393502</v>
      </c>
      <c r="Z226" s="1">
        <f>agent_costs_16_repr_days[[#This Row],[SMR+CCS]]-R$2</f>
        <v>-3784.6171808236677</v>
      </c>
      <c r="AA226" s="1">
        <f>agent_costs_16_repr_days[[#This Row],[PtH]]-S$2</f>
        <v>-4831.9374445498106</v>
      </c>
      <c r="AB226" s="1">
        <f>agent_costs_16_repr_days[[#This Row],[H2_sector]]-T$2</f>
        <v>-9034.864589587407</v>
      </c>
      <c r="AC226" s="1">
        <f>agent_costs_16_repr_days[[#This Row],[FF]]-U$2</f>
        <v>19802.460223581656</v>
      </c>
      <c r="AD226" s="1">
        <f>agent_costs_16_repr_days[[#This Row],[RES]]-V$2</f>
        <v>-180356.15116571635</v>
      </c>
      <c r="AE226" s="1">
        <f>agent_costs_16_repr_days[[#This Row],[Nuclear]]-H$2</f>
        <v>1507.8317529343331</v>
      </c>
      <c r="AF226" s="1">
        <f>agent_costs_16_repr_days[[#This Row],[Ind]]-O$2</f>
        <v>75285.386586331995</v>
      </c>
    </row>
    <row r="227" spans="1:32" x14ac:dyDescent="0.25">
      <c r="A227">
        <v>126</v>
      </c>
      <c r="B227" s="1" t="s">
        <v>23</v>
      </c>
      <c r="C227">
        <v>10000</v>
      </c>
      <c r="D227">
        <v>4584.8440648511341</v>
      </c>
      <c r="E227">
        <v>11106.793940418855</v>
      </c>
      <c r="F227">
        <v>70661.192915304491</v>
      </c>
      <c r="G227">
        <v>4096144.5417628349</v>
      </c>
      <c r="H227">
        <v>82049.513952374124</v>
      </c>
      <c r="I227">
        <v>600261.7840103535</v>
      </c>
      <c r="J227">
        <v>64435.216674002178</v>
      </c>
      <c r="K227">
        <v>2.8097945675963917E-6</v>
      </c>
      <c r="L227">
        <v>2758.5931647086691</v>
      </c>
      <c r="M227">
        <v>29033.463906178073</v>
      </c>
      <c r="N227">
        <v>46691.552634815853</v>
      </c>
      <c r="O227">
        <v>518995.95035220025</v>
      </c>
      <c r="P227">
        <v>8920.5344294812021</v>
      </c>
      <c r="Q227" s="1" t="s">
        <v>51</v>
      </c>
      <c r="R227" s="1">
        <f>agent_costs_16_repr_days[[#This Row],[SMR]]+agent_costs_16_repr_days[[#This Row],[SMRCCS]]</f>
        <v>2758.5931675184638</v>
      </c>
      <c r="S227" s="1">
        <f>agent_costs_16_repr_days[[#This Row],[Alkaline_base]]+agent_costs_16_repr_days[[#This Row],[Alkaline_peak]]</f>
        <v>75725.016540993922</v>
      </c>
      <c r="T227" s="1">
        <f>agent_costs_16_repr_days[[#This Row],[SMR+CCS]]+agent_costs_16_repr_days[[#This Row],[PtH]]+agent_costs_16_repr_days[[#This Row],[Import]]</f>
        <v>87404.1441379936</v>
      </c>
      <c r="U227" s="1">
        <f>agent_costs_16_repr_days[[#This Row],[OCGT]]+agent_costs_16_repr_days[[#This Row],[SPP_coal]]+agent_costs_16_repr_days[[#This Row],[CCGT_new]]</f>
        <v>139681.25365415783</v>
      </c>
      <c r="V227" s="1">
        <f>agent_costs_16_repr_days[[#This Row],[WindOnshore]]+agent_costs_16_repr_days[[#This Row],[WindOffshore]]+agent_costs_16_repr_days[[#This Row],[Solar]]</f>
        <v>4707513.1197136072</v>
      </c>
      <c r="W227" s="1">
        <f>agent_costs_16_repr_days[[#This Row],[RES]]+agent_costs_16_repr_days[[#This Row],[FF]]+agent_costs_16_repr_days[[#This Row],[Nuclear]]</f>
        <v>4929243.8873201394</v>
      </c>
      <c r="X227" s="1">
        <f>agent_costs_16_repr_days[[#This Row],[PS]]-W$2</f>
        <v>-143314.67693852354</v>
      </c>
      <c r="Y227" s="1">
        <f>agent_costs_16_repr_days[[#This Row],[Import]]-P$2</f>
        <v>-413.90505466810828</v>
      </c>
      <c r="Z227" s="1">
        <f>agent_costs_16_repr_days[[#This Row],[SMR+CCS]]-R$2</f>
        <v>-4465.4068325146827</v>
      </c>
      <c r="AA227" s="1">
        <f>agent_costs_16_repr_days[[#This Row],[PtH]]-S$2</f>
        <v>-4181.4550903860654</v>
      </c>
      <c r="AB227" s="1">
        <f>agent_costs_16_repr_days[[#This Row],[H2_sector]]-T$2</f>
        <v>-9060.766977568841</v>
      </c>
      <c r="AC227" s="1">
        <f>agent_costs_16_repr_days[[#This Row],[FF]]-U$2</f>
        <v>22744.074238838322</v>
      </c>
      <c r="AD227" s="1">
        <f>agent_costs_16_repr_days[[#This Row],[RES]]-V$2</f>
        <v>-167456.77390389238</v>
      </c>
      <c r="AE227" s="1">
        <f>agent_costs_16_repr_days[[#This Row],[Nuclear]]-H$2</f>
        <v>1398.0227265302819</v>
      </c>
      <c r="AF227" s="1">
        <f>agent_costs_16_repr_days[[#This Row],[Ind]]-O$2</f>
        <v>74783.529398862214</v>
      </c>
    </row>
    <row r="228" spans="1:32" x14ac:dyDescent="0.25">
      <c r="A228">
        <v>126</v>
      </c>
      <c r="B228" s="1" t="s">
        <v>23</v>
      </c>
      <c r="C228">
        <v>20000</v>
      </c>
      <c r="D228">
        <v>4524.598559581309</v>
      </c>
      <c r="E228">
        <v>11106.792070219075</v>
      </c>
      <c r="F228">
        <v>70665.094321440192</v>
      </c>
      <c r="G228">
        <v>4096872.7640437512</v>
      </c>
      <c r="H228">
        <v>82051.779044789291</v>
      </c>
      <c r="I228">
        <v>600382.41405547189</v>
      </c>
      <c r="J228">
        <v>64567.873928236448</v>
      </c>
      <c r="K228">
        <v>1.0242980790195482E-3</v>
      </c>
      <c r="L228">
        <v>2762.4840603143989</v>
      </c>
      <c r="M228">
        <v>28932.973790762528</v>
      </c>
      <c r="N228">
        <v>46778.708866458001</v>
      </c>
      <c r="O228">
        <v>518953.94322178251</v>
      </c>
      <c r="P228">
        <v>8919.6274216745023</v>
      </c>
      <c r="Q228" s="1" t="s">
        <v>51</v>
      </c>
      <c r="R228" s="1">
        <f>agent_costs_16_repr_days[[#This Row],[SMR]]+agent_costs_16_repr_days[[#This Row],[SMRCCS]]</f>
        <v>2762.4850846124777</v>
      </c>
      <c r="S228" s="1">
        <f>agent_costs_16_repr_days[[#This Row],[Alkaline_base]]+agent_costs_16_repr_days[[#This Row],[Alkaline_peak]]</f>
        <v>75711.682657220532</v>
      </c>
      <c r="T228" s="1">
        <f>agent_costs_16_repr_days[[#This Row],[SMR+CCS]]+agent_costs_16_repr_days[[#This Row],[PtH]]+agent_costs_16_repr_days[[#This Row],[Import]]</f>
        <v>87393.795163507515</v>
      </c>
      <c r="U228" s="1">
        <f>agent_costs_16_repr_days[[#This Row],[OCGT]]+agent_costs_16_repr_days[[#This Row],[SPP_coal]]+agent_costs_16_repr_days[[#This Row],[CCGT_new]]</f>
        <v>139757.56680925793</v>
      </c>
      <c r="V228" s="1">
        <f>agent_costs_16_repr_days[[#This Row],[WindOnshore]]+agent_costs_16_repr_days[[#This Row],[WindOffshore]]+agent_costs_16_repr_days[[#This Row],[Solar]]</f>
        <v>4708361.9701694427</v>
      </c>
      <c r="W228" s="1">
        <f>agent_costs_16_repr_days[[#This Row],[RES]]+agent_costs_16_repr_days[[#This Row],[FF]]+agent_costs_16_repr_days[[#This Row],[Nuclear]]</f>
        <v>4930171.3160234895</v>
      </c>
      <c r="X228" s="1">
        <f>agent_costs_16_repr_days[[#This Row],[PS]]-W$2</f>
        <v>-142387.24823517352</v>
      </c>
      <c r="Y228" s="1">
        <f>agent_costs_16_repr_days[[#This Row],[Import]]-P$2</f>
        <v>-414.81206247480804</v>
      </c>
      <c r="Z228" s="1">
        <f>agent_costs_16_repr_days[[#This Row],[SMR+CCS]]-R$2</f>
        <v>-4461.5149154206683</v>
      </c>
      <c r="AA228" s="1">
        <f>agent_costs_16_repr_days[[#This Row],[PtH]]-S$2</f>
        <v>-4194.7889741594554</v>
      </c>
      <c r="AB228" s="1">
        <f>agent_costs_16_repr_days[[#This Row],[H2_sector]]-T$2</f>
        <v>-9071.1159520549263</v>
      </c>
      <c r="AC228" s="1">
        <f>agent_costs_16_repr_days[[#This Row],[FF]]-U$2</f>
        <v>22820.387393938421</v>
      </c>
      <c r="AD228" s="1">
        <f>agent_costs_16_repr_days[[#This Row],[RES]]-V$2</f>
        <v>-166607.92344805691</v>
      </c>
      <c r="AE228" s="1">
        <f>agent_costs_16_repr_days[[#This Row],[Nuclear]]-H$2</f>
        <v>1400.2878189454495</v>
      </c>
      <c r="AF228" s="1">
        <f>agent_costs_16_repr_days[[#This Row],[Ind]]-O$2</f>
        <v>74741.522268444474</v>
      </c>
    </row>
    <row r="229" spans="1:32" x14ac:dyDescent="0.25">
      <c r="A229">
        <v>127</v>
      </c>
      <c r="B229" s="1" t="s">
        <v>23</v>
      </c>
      <c r="C229">
        <v>2951</v>
      </c>
      <c r="D229">
        <v>7356.0077453539889</v>
      </c>
      <c r="E229">
        <v>11106.792029939161</v>
      </c>
      <c r="F229">
        <v>55990.150844245465</v>
      </c>
      <c r="G229">
        <v>4292470.357711534</v>
      </c>
      <c r="H229">
        <v>81098.067828260697</v>
      </c>
      <c r="I229">
        <v>575158.7846584603</v>
      </c>
      <c r="J229">
        <v>53562.849874677704</v>
      </c>
      <c r="K229">
        <v>3.7591057665139704E-6</v>
      </c>
      <c r="L229">
        <v>7224.0000005383563</v>
      </c>
      <c r="M229">
        <v>31466.80453123165</v>
      </c>
      <c r="N229">
        <v>50903.944973290614</v>
      </c>
      <c r="O229">
        <v>442948.97141896031</v>
      </c>
      <c r="P229">
        <v>8989.270684823683</v>
      </c>
      <c r="Q229" s="1" t="s">
        <v>51</v>
      </c>
      <c r="R229" s="1">
        <f>agent_costs_16_repr_days[[#This Row],[SMR]]+agent_costs_16_repr_days[[#This Row],[SMRCCS]]</f>
        <v>7224.0000042974625</v>
      </c>
      <c r="S229" s="1">
        <f>agent_costs_16_repr_days[[#This Row],[Alkaline_base]]+agent_costs_16_repr_days[[#This Row],[Alkaline_peak]]</f>
        <v>82370.74950452226</v>
      </c>
      <c r="T229" s="1">
        <f>agent_costs_16_repr_days[[#This Row],[SMR+CCS]]+agent_costs_16_repr_days[[#This Row],[PtH]]+agent_costs_16_repr_days[[#This Row],[Import]]</f>
        <v>98584.020193643402</v>
      </c>
      <c r="U229" s="1">
        <f>agent_costs_16_repr_days[[#This Row],[OCGT]]+agent_costs_16_repr_days[[#This Row],[SPP_coal]]+agent_costs_16_repr_days[[#This Row],[CCGT_new]]</f>
        <v>116909.00846427715</v>
      </c>
      <c r="V229" s="1">
        <f>agent_costs_16_repr_days[[#This Row],[WindOnshore]]+agent_costs_16_repr_days[[#This Row],[WindOffshore]]+agent_costs_16_repr_days[[#This Row],[Solar]]</f>
        <v>4878735.9343999336</v>
      </c>
      <c r="W229" s="1">
        <f>agent_costs_16_repr_days[[#This Row],[RES]]+agent_costs_16_repr_days[[#This Row],[FF]]+agent_costs_16_repr_days[[#This Row],[Nuclear]]</f>
        <v>5076743.0106924707</v>
      </c>
      <c r="X229" s="1">
        <f>agent_costs_16_repr_days[[#This Row],[PS]]-W$2</f>
        <v>4184.4464338077232</v>
      </c>
      <c r="Y229" s="1">
        <f>agent_costs_16_repr_days[[#This Row],[Import]]-P$2</f>
        <v>-345.16879932562733</v>
      </c>
      <c r="Z229" s="1">
        <f>agent_costs_16_repr_days[[#This Row],[SMR+CCS]]-R$2</f>
        <v>4.2643159758881666E-6</v>
      </c>
      <c r="AA229" s="1">
        <f>agent_costs_16_repr_days[[#This Row],[PtH]]-S$2</f>
        <v>2464.2778731422732</v>
      </c>
      <c r="AB229" s="1">
        <f>agent_costs_16_repr_days[[#This Row],[H2_sector]]-T$2</f>
        <v>2119.1090780809609</v>
      </c>
      <c r="AC229" s="1">
        <f>agent_costs_16_repr_days[[#This Row],[FF]]-U$2</f>
        <v>-28.170951042353408</v>
      </c>
      <c r="AD229" s="1">
        <f>agent_costs_16_repr_days[[#This Row],[RES]]-V$2</f>
        <v>3766.0407824339345</v>
      </c>
      <c r="AE229" s="1">
        <f>agent_costs_16_repr_days[[#This Row],[Nuclear]]-H$2</f>
        <v>446.57660241685517</v>
      </c>
      <c r="AF229" s="1">
        <f>agent_costs_16_repr_days[[#This Row],[Ind]]-O$2</f>
        <v>-1263.4495343777235</v>
      </c>
    </row>
    <row r="230" spans="1:32" x14ac:dyDescent="0.25">
      <c r="A230">
        <v>128</v>
      </c>
      <c r="B230" s="1" t="s">
        <v>23</v>
      </c>
      <c r="C230">
        <v>2901</v>
      </c>
      <c r="D230">
        <v>7463.8487490656089</v>
      </c>
      <c r="E230">
        <v>11106.792993212357</v>
      </c>
      <c r="F230">
        <v>55963.482853850001</v>
      </c>
      <c r="G230">
        <v>4291950.5756912567</v>
      </c>
      <c r="H230">
        <v>81207.616877640423</v>
      </c>
      <c r="I230">
        <v>575964.60534840042</v>
      </c>
      <c r="J230">
        <v>53518.924380275195</v>
      </c>
      <c r="K230">
        <v>1.4317739937428513E-6</v>
      </c>
      <c r="L230">
        <v>7224.0000000804512</v>
      </c>
      <c r="M230">
        <v>32118.910950292888</v>
      </c>
      <c r="N230">
        <v>51138.882987543897</v>
      </c>
      <c r="O230">
        <v>442685.01130534348</v>
      </c>
      <c r="P230">
        <v>8923.436826304669</v>
      </c>
      <c r="Q230" s="1" t="s">
        <v>51</v>
      </c>
      <c r="R230" s="1">
        <f>agent_costs_16_repr_days[[#This Row],[SMR]]+agent_costs_16_repr_days[[#This Row],[SMRCCS]]</f>
        <v>7224.000001512225</v>
      </c>
      <c r="S230" s="1">
        <f>agent_costs_16_repr_days[[#This Row],[Alkaline_base]]+agent_costs_16_repr_days[[#This Row],[Alkaline_peak]]</f>
        <v>83257.793937836788</v>
      </c>
      <c r="T230" s="1">
        <f>agent_costs_16_repr_days[[#This Row],[SMR+CCS]]+agent_costs_16_repr_days[[#This Row],[PtH]]+agent_costs_16_repr_days[[#This Row],[Import]]</f>
        <v>99405.230765653672</v>
      </c>
      <c r="U230" s="1">
        <f>agent_costs_16_repr_days[[#This Row],[OCGT]]+agent_costs_16_repr_days[[#This Row],[SPP_coal]]+agent_costs_16_repr_days[[#This Row],[CCGT_new]]</f>
        <v>116946.2559831908</v>
      </c>
      <c r="V230" s="1">
        <f>agent_costs_16_repr_days[[#This Row],[WindOnshore]]+agent_costs_16_repr_days[[#This Row],[WindOffshore]]+agent_costs_16_repr_days[[#This Row],[Solar]]</f>
        <v>4879021.9740328696</v>
      </c>
      <c r="W230" s="1">
        <f>agent_costs_16_repr_days[[#This Row],[RES]]+agent_costs_16_repr_days[[#This Row],[FF]]+agent_costs_16_repr_days[[#This Row],[Nuclear]]</f>
        <v>5077175.8468937008</v>
      </c>
      <c r="X230" s="1">
        <f>agent_costs_16_repr_days[[#This Row],[PS]]-W$2</f>
        <v>4617.2826350377873</v>
      </c>
      <c r="Y230" s="1">
        <f>agent_costs_16_repr_days[[#This Row],[Import]]-P$2</f>
        <v>-411.00265784464136</v>
      </c>
      <c r="Z230" s="1">
        <f>agent_costs_16_repr_days[[#This Row],[SMR+CCS]]-R$2</f>
        <v>1.4790784916840494E-6</v>
      </c>
      <c r="AA230" s="1">
        <f>agent_costs_16_repr_days[[#This Row],[PtH]]-S$2</f>
        <v>3351.322306456801</v>
      </c>
      <c r="AB230" s="1">
        <f>agent_costs_16_repr_days[[#This Row],[H2_sector]]-T$2</f>
        <v>2940.3196500912309</v>
      </c>
      <c r="AC230" s="1">
        <f>agent_costs_16_repr_days[[#This Row],[FF]]-U$2</f>
        <v>9.0765678712923545</v>
      </c>
      <c r="AD230" s="1">
        <f>agent_costs_16_repr_days[[#This Row],[RES]]-V$2</f>
        <v>4052.0804153699428</v>
      </c>
      <c r="AE230" s="1">
        <f>agent_costs_16_repr_days[[#This Row],[Nuclear]]-H$2</f>
        <v>556.12565179658122</v>
      </c>
      <c r="AF230" s="1">
        <f>agent_costs_16_repr_days[[#This Row],[Ind]]-O$2</f>
        <v>-1527.4096479945583</v>
      </c>
    </row>
    <row r="231" spans="1:32" x14ac:dyDescent="0.25">
      <c r="A231">
        <v>129</v>
      </c>
      <c r="B231" s="1" t="s">
        <v>23</v>
      </c>
      <c r="C231">
        <v>2928</v>
      </c>
      <c r="D231">
        <v>7442.4897895587383</v>
      </c>
      <c r="E231">
        <v>11106.792624561194</v>
      </c>
      <c r="F231">
        <v>55940.41715610864</v>
      </c>
      <c r="G231">
        <v>4291890.1392326243</v>
      </c>
      <c r="H231">
        <v>81327.033361560636</v>
      </c>
      <c r="I231">
        <v>577235.84726705565</v>
      </c>
      <c r="J231">
        <v>53583.800142670298</v>
      </c>
      <c r="K231">
        <v>1.5234711258787915E-6</v>
      </c>
      <c r="L231">
        <v>7137.6982326019479</v>
      </c>
      <c r="M231">
        <v>32751.203762566784</v>
      </c>
      <c r="N231">
        <v>51440.629267529686</v>
      </c>
      <c r="O231">
        <v>442383.47744792904</v>
      </c>
      <c r="P231">
        <v>8863.1596975368393</v>
      </c>
      <c r="Q231" s="1" t="s">
        <v>51</v>
      </c>
      <c r="R231" s="1">
        <f>agent_costs_16_repr_days[[#This Row],[SMR]]+agent_costs_16_repr_days[[#This Row],[SMRCCS]]</f>
        <v>7137.6982341254188</v>
      </c>
      <c r="S231" s="1">
        <f>agent_costs_16_repr_days[[#This Row],[Alkaline_base]]+agent_costs_16_repr_days[[#This Row],[Alkaline_peak]]</f>
        <v>84191.833030096474</v>
      </c>
      <c r="T231" s="1">
        <f>agent_costs_16_repr_days[[#This Row],[SMR+CCS]]+agent_costs_16_repr_days[[#This Row],[PtH]]+agent_costs_16_repr_days[[#This Row],[Import]]</f>
        <v>100192.69096175874</v>
      </c>
      <c r="U231" s="1">
        <f>agent_costs_16_repr_days[[#This Row],[OCGT]]+agent_costs_16_repr_days[[#This Row],[SPP_coal]]+agent_costs_16_repr_days[[#This Row],[CCGT_new]]</f>
        <v>116966.70708833767</v>
      </c>
      <c r="V231" s="1">
        <f>agent_costs_16_repr_days[[#This Row],[WindOnshore]]+agent_costs_16_repr_days[[#This Row],[WindOffshore]]+agent_costs_16_repr_days[[#This Row],[Solar]]</f>
        <v>4880232.7791242413</v>
      </c>
      <c r="W231" s="1">
        <f>agent_costs_16_repr_days[[#This Row],[RES]]+agent_costs_16_repr_days[[#This Row],[FF]]+agent_costs_16_repr_days[[#This Row],[Nuclear]]</f>
        <v>5078526.5195741393</v>
      </c>
      <c r="X231" s="1">
        <f>agent_costs_16_repr_days[[#This Row],[PS]]-W$2</f>
        <v>5967.9553154762834</v>
      </c>
      <c r="Y231" s="1">
        <f>agent_costs_16_repr_days[[#This Row],[Import]]-P$2</f>
        <v>-471.27978661247107</v>
      </c>
      <c r="Z231" s="1">
        <f>agent_costs_16_repr_days[[#This Row],[SMR+CCS]]-R$2</f>
        <v>-86.301765907727713</v>
      </c>
      <c r="AA231" s="1">
        <f>agent_costs_16_repr_days[[#This Row],[PtH]]-S$2</f>
        <v>4285.3613987164863</v>
      </c>
      <c r="AB231" s="1">
        <f>agent_costs_16_repr_days[[#This Row],[H2_sector]]-T$2</f>
        <v>3727.7798461962957</v>
      </c>
      <c r="AC231" s="1">
        <f>agent_costs_16_repr_days[[#This Row],[FF]]-U$2</f>
        <v>29.527673018164933</v>
      </c>
      <c r="AD231" s="1">
        <f>agent_costs_16_repr_days[[#This Row],[RES]]-V$2</f>
        <v>5262.8855067417026</v>
      </c>
      <c r="AE231" s="1">
        <f>agent_costs_16_repr_days[[#This Row],[Nuclear]]-H$2</f>
        <v>675.54213571679429</v>
      </c>
      <c r="AF231" s="1">
        <f>agent_costs_16_repr_days[[#This Row],[Ind]]-O$2</f>
        <v>-1828.943505408999</v>
      </c>
    </row>
    <row r="232" spans="1:32" x14ac:dyDescent="0.25">
      <c r="A232">
        <v>130</v>
      </c>
      <c r="B232" s="1" t="s">
        <v>23</v>
      </c>
      <c r="C232">
        <v>3105</v>
      </c>
      <c r="D232">
        <v>6960.2511359078089</v>
      </c>
      <c r="E232">
        <v>11106.793488344187</v>
      </c>
      <c r="F232">
        <v>55893.405040612182</v>
      </c>
      <c r="G232">
        <v>4293106.8635187298</v>
      </c>
      <c r="H232">
        <v>81374.878586993029</v>
      </c>
      <c r="I232">
        <v>578457.41894904571</v>
      </c>
      <c r="J232">
        <v>53875.525123835207</v>
      </c>
      <c r="K232">
        <v>1.8753017078758063E-5</v>
      </c>
      <c r="L232">
        <v>6317.7541312371977</v>
      </c>
      <c r="M232">
        <v>33979.517763624404</v>
      </c>
      <c r="N232">
        <v>51471.334810983513</v>
      </c>
      <c r="O232">
        <v>442199.41540576634</v>
      </c>
      <c r="P232">
        <v>8838.2760596304797</v>
      </c>
      <c r="Q232" s="1" t="s">
        <v>51</v>
      </c>
      <c r="R232" s="1">
        <f>agent_costs_16_repr_days[[#This Row],[SMR]]+agent_costs_16_repr_days[[#This Row],[SMRCCS]]</f>
        <v>6317.7541499902145</v>
      </c>
      <c r="S232" s="1">
        <f>agent_costs_16_repr_days[[#This Row],[Alkaline_base]]+agent_costs_16_repr_days[[#This Row],[Alkaline_peak]]</f>
        <v>85450.85257460791</v>
      </c>
      <c r="T232" s="1">
        <f>agent_costs_16_repr_days[[#This Row],[SMR+CCS]]+agent_costs_16_repr_days[[#This Row],[PtH]]+agent_costs_16_repr_days[[#This Row],[Import]]</f>
        <v>100606.8827842286</v>
      </c>
      <c r="U232" s="1">
        <f>agent_costs_16_repr_days[[#This Row],[OCGT]]+agent_costs_16_repr_days[[#This Row],[SPP_coal]]+agent_costs_16_repr_days[[#This Row],[CCGT_new]]</f>
        <v>116729.18130035519</v>
      </c>
      <c r="V232" s="1">
        <f>agent_costs_16_repr_days[[#This Row],[WindOnshore]]+agent_costs_16_repr_days[[#This Row],[WindOffshore]]+agent_costs_16_repr_days[[#This Row],[Solar]]</f>
        <v>4882671.0759561192</v>
      </c>
      <c r="W232" s="1">
        <f>agent_costs_16_repr_days[[#This Row],[RES]]+agent_costs_16_repr_days[[#This Row],[FF]]+agent_costs_16_repr_days[[#This Row],[Nuclear]]</f>
        <v>5080775.135843467</v>
      </c>
      <c r="X232" s="1">
        <f>agent_costs_16_repr_days[[#This Row],[PS]]-W$2</f>
        <v>8216.5715848039836</v>
      </c>
      <c r="Y232" s="1">
        <f>agent_costs_16_repr_days[[#This Row],[Import]]-P$2</f>
        <v>-496.16342451883065</v>
      </c>
      <c r="Z232" s="1">
        <f>agent_costs_16_repr_days[[#This Row],[SMR+CCS]]-R$2</f>
        <v>-906.24585004293203</v>
      </c>
      <c r="AA232" s="1">
        <f>agent_costs_16_repr_days[[#This Row],[PtH]]-S$2</f>
        <v>5544.3809432279231</v>
      </c>
      <c r="AB232" s="1">
        <f>agent_costs_16_repr_days[[#This Row],[H2_sector]]-T$2</f>
        <v>4141.9716686661559</v>
      </c>
      <c r="AC232" s="1">
        <f>agent_costs_16_repr_days[[#This Row],[FF]]-U$2</f>
        <v>-207.99811496431357</v>
      </c>
      <c r="AD232" s="1">
        <f>agent_costs_16_repr_days[[#This Row],[RES]]-V$2</f>
        <v>7701.1823386196047</v>
      </c>
      <c r="AE232" s="1">
        <f>agent_costs_16_repr_days[[#This Row],[Nuclear]]-H$2</f>
        <v>723.3873611491872</v>
      </c>
      <c r="AF232" s="1">
        <f>agent_costs_16_repr_days[[#This Row],[Ind]]-O$2</f>
        <v>-2013.0055475716945</v>
      </c>
    </row>
    <row r="233" spans="1:32" x14ac:dyDescent="0.25">
      <c r="A233">
        <v>131</v>
      </c>
      <c r="B233" s="1" t="s">
        <v>23</v>
      </c>
      <c r="C233">
        <v>3109</v>
      </c>
      <c r="D233">
        <v>6695.8801673814287</v>
      </c>
      <c r="E233">
        <v>11106.795388175538</v>
      </c>
      <c r="F233">
        <v>55869.57948996465</v>
      </c>
      <c r="G233">
        <v>4293323.8463479746</v>
      </c>
      <c r="H233">
        <v>81421.206193720936</v>
      </c>
      <c r="I233">
        <v>580239.85926023242</v>
      </c>
      <c r="J233">
        <v>53967.905261879569</v>
      </c>
      <c r="K233">
        <v>5.3460397570404867E-6</v>
      </c>
      <c r="L233">
        <v>5434.2793068228602</v>
      </c>
      <c r="M233">
        <v>35374.584320641334</v>
      </c>
      <c r="N233">
        <v>51404.581822823464</v>
      </c>
      <c r="O233">
        <v>442185.13446519035</v>
      </c>
      <c r="P233">
        <v>8820.3689961571563</v>
      </c>
      <c r="Q233" s="1" t="s">
        <v>51</v>
      </c>
      <c r="R233" s="1">
        <f>agent_costs_16_repr_days[[#This Row],[SMR]]+agent_costs_16_repr_days[[#This Row],[SMRCCS]]</f>
        <v>5434.2793121689001</v>
      </c>
      <c r="S233" s="1">
        <f>agent_costs_16_repr_days[[#This Row],[Alkaline_base]]+agent_costs_16_repr_days[[#This Row],[Alkaline_peak]]</f>
        <v>86779.166143464798</v>
      </c>
      <c r="T233" s="1">
        <f>agent_costs_16_repr_days[[#This Row],[SMR+CCS]]+agent_costs_16_repr_days[[#This Row],[PtH]]+agent_costs_16_repr_days[[#This Row],[Import]]</f>
        <v>101033.81445179085</v>
      </c>
      <c r="U233" s="1">
        <f>agent_costs_16_repr_days[[#This Row],[OCGT]]+agent_costs_16_repr_days[[#This Row],[SPP_coal]]+agent_costs_16_repr_days[[#This Row],[CCGT_new]]</f>
        <v>116533.36491922566</v>
      </c>
      <c r="V233" s="1">
        <f>agent_costs_16_repr_days[[#This Row],[WindOnshore]]+agent_costs_16_repr_days[[#This Row],[WindOffshore]]+agent_costs_16_repr_days[[#This Row],[Solar]]</f>
        <v>4884670.500996382</v>
      </c>
      <c r="W233" s="1">
        <f>agent_costs_16_repr_days[[#This Row],[RES]]+agent_costs_16_repr_days[[#This Row],[FF]]+agent_costs_16_repr_days[[#This Row],[Nuclear]]</f>
        <v>5082625.0721093286</v>
      </c>
      <c r="X233" s="1">
        <f>agent_costs_16_repr_days[[#This Row],[PS]]-W$2</f>
        <v>10066.507850665599</v>
      </c>
      <c r="Y233" s="1">
        <f>agent_costs_16_repr_days[[#This Row],[Import]]-P$2</f>
        <v>-514.07048799215409</v>
      </c>
      <c r="Z233" s="1">
        <f>agent_costs_16_repr_days[[#This Row],[SMR+CCS]]-R$2</f>
        <v>-1789.7206878642464</v>
      </c>
      <c r="AA233" s="1">
        <f>agent_costs_16_repr_days[[#This Row],[PtH]]-S$2</f>
        <v>6872.6945120848104</v>
      </c>
      <c r="AB233" s="1">
        <f>agent_costs_16_repr_days[[#This Row],[H2_sector]]-T$2</f>
        <v>4568.9033362284099</v>
      </c>
      <c r="AC233" s="1">
        <f>agent_costs_16_repr_days[[#This Row],[FF]]-U$2</f>
        <v>-403.81449609385163</v>
      </c>
      <c r="AD233" s="1">
        <f>agent_costs_16_repr_days[[#This Row],[RES]]-V$2</f>
        <v>9700.607378882356</v>
      </c>
      <c r="AE233" s="1">
        <f>agent_costs_16_repr_days[[#This Row],[Nuclear]]-H$2</f>
        <v>769.71496787709475</v>
      </c>
      <c r="AF233" s="1">
        <f>agent_costs_16_repr_days[[#This Row],[Ind]]-O$2</f>
        <v>-2027.2864881476853</v>
      </c>
    </row>
    <row r="234" spans="1:32" x14ac:dyDescent="0.25">
      <c r="A234">
        <v>132</v>
      </c>
      <c r="B234" s="1" t="s">
        <v>23</v>
      </c>
      <c r="C234">
        <v>3084</v>
      </c>
      <c r="D234">
        <v>6629.2473027815013</v>
      </c>
      <c r="E234">
        <v>11106.794254723782</v>
      </c>
      <c r="F234">
        <v>55803.695697813026</v>
      </c>
      <c r="G234">
        <v>4292646.4278217629</v>
      </c>
      <c r="H234">
        <v>81438.250120208031</v>
      </c>
      <c r="I234">
        <v>582740.62145099242</v>
      </c>
      <c r="J234">
        <v>54160.2159081809</v>
      </c>
      <c r="K234">
        <v>2.2838877529223362E-6</v>
      </c>
      <c r="L234">
        <v>4485.9142223891358</v>
      </c>
      <c r="M234">
        <v>36816.594393130843</v>
      </c>
      <c r="N234">
        <v>51413.083104478057</v>
      </c>
      <c r="O234">
        <v>442064.40646401106</v>
      </c>
      <c r="P234">
        <v>8798.5716938305522</v>
      </c>
      <c r="Q234" s="1" t="s">
        <v>51</v>
      </c>
      <c r="R234" s="1">
        <f>agent_costs_16_repr_days[[#This Row],[SMR]]+agent_costs_16_repr_days[[#This Row],[SMRCCS]]</f>
        <v>4485.9142246730235</v>
      </c>
      <c r="S234" s="1">
        <f>agent_costs_16_repr_days[[#This Row],[Alkaline_base]]+agent_costs_16_repr_days[[#This Row],[Alkaline_peak]]</f>
        <v>88229.677497608907</v>
      </c>
      <c r="T234" s="1">
        <f>agent_costs_16_repr_days[[#This Row],[SMR+CCS]]+agent_costs_16_repr_days[[#This Row],[PtH]]+agent_costs_16_repr_days[[#This Row],[Import]]</f>
        <v>101514.16341611248</v>
      </c>
      <c r="U234" s="1">
        <f>agent_costs_16_repr_days[[#This Row],[OCGT]]+agent_costs_16_repr_days[[#This Row],[SPP_coal]]+agent_costs_16_repr_days[[#This Row],[CCGT_new]]</f>
        <v>116593.15890877543</v>
      </c>
      <c r="V234" s="1">
        <f>agent_costs_16_repr_days[[#This Row],[WindOnshore]]+agent_costs_16_repr_days[[#This Row],[WindOffshore]]+agent_costs_16_repr_days[[#This Row],[Solar]]</f>
        <v>4886493.8435274791</v>
      </c>
      <c r="W234" s="1">
        <f>agent_costs_16_repr_days[[#This Row],[RES]]+agent_costs_16_repr_days[[#This Row],[FF]]+agent_costs_16_repr_days[[#This Row],[Nuclear]]</f>
        <v>5084525.2525564618</v>
      </c>
      <c r="X234" s="1">
        <f>agent_costs_16_repr_days[[#This Row],[PS]]-W$2</f>
        <v>11966.688297798857</v>
      </c>
      <c r="Y234" s="1">
        <f>agent_costs_16_repr_days[[#This Row],[Import]]-P$2</f>
        <v>-535.86779031875813</v>
      </c>
      <c r="Z234" s="1">
        <f>agent_costs_16_repr_days[[#This Row],[SMR+CCS]]-R$2</f>
        <v>-2738.0857753601231</v>
      </c>
      <c r="AA234" s="1">
        <f>agent_costs_16_repr_days[[#This Row],[PtH]]-S$2</f>
        <v>8323.2058662289201</v>
      </c>
      <c r="AB234" s="1">
        <f>agent_costs_16_repr_days[[#This Row],[H2_sector]]-T$2</f>
        <v>5049.2523005500407</v>
      </c>
      <c r="AC234" s="1">
        <f>agent_costs_16_repr_days[[#This Row],[FF]]-U$2</f>
        <v>-344.02050654408231</v>
      </c>
      <c r="AD234" s="1">
        <f>agent_costs_16_repr_days[[#This Row],[RES]]-V$2</f>
        <v>11523.949909979478</v>
      </c>
      <c r="AE234" s="1">
        <f>agent_costs_16_repr_days[[#This Row],[Nuclear]]-H$2</f>
        <v>786.75889436418947</v>
      </c>
      <c r="AF234" s="1">
        <f>agent_costs_16_repr_days[[#This Row],[Ind]]-O$2</f>
        <v>-2148.0144893269753</v>
      </c>
    </row>
    <row r="235" spans="1:32" x14ac:dyDescent="0.25">
      <c r="A235">
        <v>133</v>
      </c>
      <c r="B235" s="1" t="s">
        <v>23</v>
      </c>
      <c r="C235">
        <v>3193</v>
      </c>
      <c r="D235">
        <v>6147.113415434309</v>
      </c>
      <c r="E235">
        <v>11106.792008532648</v>
      </c>
      <c r="F235">
        <v>55745.809286824246</v>
      </c>
      <c r="G235">
        <v>4292874.0945349587</v>
      </c>
      <c r="H235">
        <v>81484.97459282793</v>
      </c>
      <c r="I235">
        <v>584915.93898825138</v>
      </c>
      <c r="J235">
        <v>54181.15889464377</v>
      </c>
      <c r="K235">
        <v>6.9109248307814486E-8</v>
      </c>
      <c r="L235">
        <v>3670.5138387605257</v>
      </c>
      <c r="M235">
        <v>37813.980875765817</v>
      </c>
      <c r="N235">
        <v>51730.738318042851</v>
      </c>
      <c r="O235">
        <v>441887.58463879774</v>
      </c>
      <c r="P235">
        <v>8772.2410276372266</v>
      </c>
      <c r="Q235" s="1" t="s">
        <v>51</v>
      </c>
      <c r="R235" s="1">
        <f>agent_costs_16_repr_days[[#This Row],[SMR]]+agent_costs_16_repr_days[[#This Row],[SMRCCS]]</f>
        <v>3670.513838829635</v>
      </c>
      <c r="S235" s="1">
        <f>agent_costs_16_repr_days[[#This Row],[Alkaline_base]]+agent_costs_16_repr_days[[#This Row],[Alkaline_peak]]</f>
        <v>89544.719193808676</v>
      </c>
      <c r="T235" s="1">
        <f>agent_costs_16_repr_days[[#This Row],[SMR+CCS]]+agent_costs_16_repr_days[[#This Row],[PtH]]+agent_costs_16_repr_days[[#This Row],[Import]]</f>
        <v>101987.47406027553</v>
      </c>
      <c r="U235" s="1">
        <f>agent_costs_16_repr_days[[#This Row],[OCGT]]+agent_costs_16_repr_days[[#This Row],[SPP_coal]]+agent_costs_16_repr_days[[#This Row],[CCGT_new]]</f>
        <v>116074.08159690234</v>
      </c>
      <c r="V235" s="1">
        <f>agent_costs_16_repr_days[[#This Row],[WindOnshore]]+agent_costs_16_repr_days[[#This Row],[WindOffshore]]+agent_costs_16_repr_days[[#This Row],[Solar]]</f>
        <v>4888896.8255317425</v>
      </c>
      <c r="W235" s="1">
        <f>agent_costs_16_repr_days[[#This Row],[RES]]+agent_costs_16_repr_days[[#This Row],[FF]]+agent_costs_16_repr_days[[#This Row],[Nuclear]]</f>
        <v>5086455.8817214733</v>
      </c>
      <c r="X235" s="1">
        <f>agent_costs_16_repr_days[[#This Row],[PS]]-W$2</f>
        <v>13897.317462810315</v>
      </c>
      <c r="Y235" s="1">
        <f>agent_costs_16_repr_days[[#This Row],[Import]]-P$2</f>
        <v>-562.19845651208379</v>
      </c>
      <c r="Z235" s="1">
        <f>agent_costs_16_repr_days[[#This Row],[SMR+CCS]]-R$2</f>
        <v>-3553.4861612035115</v>
      </c>
      <c r="AA235" s="1">
        <f>agent_costs_16_repr_days[[#This Row],[PtH]]-S$2</f>
        <v>9638.247562428689</v>
      </c>
      <c r="AB235" s="1">
        <f>agent_costs_16_repr_days[[#This Row],[H2_sector]]-T$2</f>
        <v>5522.5629447130923</v>
      </c>
      <c r="AC235" s="1">
        <f>agent_costs_16_repr_days[[#This Row],[FF]]-U$2</f>
        <v>-863.09781841716904</v>
      </c>
      <c r="AD235" s="1">
        <f>agent_costs_16_repr_days[[#This Row],[RES]]-V$2</f>
        <v>13926.931914242916</v>
      </c>
      <c r="AE235" s="1">
        <f>agent_costs_16_repr_days[[#This Row],[Nuclear]]-H$2</f>
        <v>833.48336698408821</v>
      </c>
      <c r="AF235" s="1">
        <f>agent_costs_16_repr_days[[#This Row],[Ind]]-O$2</f>
        <v>-2324.8363145402982</v>
      </c>
    </row>
    <row r="236" spans="1:32" x14ac:dyDescent="0.25">
      <c r="A236">
        <v>134</v>
      </c>
      <c r="B236" s="1" t="s">
        <v>23</v>
      </c>
      <c r="C236">
        <v>3181</v>
      </c>
      <c r="D236">
        <v>5873.2926518387858</v>
      </c>
      <c r="E236">
        <v>11106.792405927967</v>
      </c>
      <c r="F236">
        <v>55766.465396527361</v>
      </c>
      <c r="G236">
        <v>4292058.5277076</v>
      </c>
      <c r="H236">
        <v>81496.495482496146</v>
      </c>
      <c r="I236">
        <v>587386.53519010835</v>
      </c>
      <c r="J236">
        <v>54473.554497802761</v>
      </c>
      <c r="K236">
        <v>1.2879580648360147E-7</v>
      </c>
      <c r="L236">
        <v>3612.0000000132777</v>
      </c>
      <c r="M236">
        <v>38397.55763873666</v>
      </c>
      <c r="N236">
        <v>52267.432638135346</v>
      </c>
      <c r="O236">
        <v>441799.91759507108</v>
      </c>
      <c r="P236">
        <v>8678.1770418683391</v>
      </c>
      <c r="Q236" s="1" t="s">
        <v>51</v>
      </c>
      <c r="R236" s="1">
        <f>agent_costs_16_repr_days[[#This Row],[SMR]]+agent_costs_16_repr_days[[#This Row],[SMRCCS]]</f>
        <v>3612.0000001420735</v>
      </c>
      <c r="S236" s="1">
        <f>agent_costs_16_repr_days[[#This Row],[Alkaline_base]]+agent_costs_16_repr_days[[#This Row],[Alkaline_peak]]</f>
        <v>90664.990276872006</v>
      </c>
      <c r="T236" s="1">
        <f>agent_costs_16_repr_days[[#This Row],[SMR+CCS]]+agent_costs_16_repr_days[[#This Row],[PtH]]+agent_costs_16_repr_days[[#This Row],[Import]]</f>
        <v>102955.16731888242</v>
      </c>
      <c r="U236" s="1">
        <f>agent_costs_16_repr_days[[#This Row],[OCGT]]+agent_costs_16_repr_days[[#This Row],[SPP_coal]]+agent_costs_16_repr_days[[#This Row],[CCGT_new]]</f>
        <v>116113.31254616891</v>
      </c>
      <c r="V236" s="1">
        <f>agent_costs_16_repr_days[[#This Row],[WindOnshore]]+agent_costs_16_repr_days[[#This Row],[WindOffshore]]+agent_costs_16_repr_days[[#This Row],[Solar]]</f>
        <v>4890551.8553036358</v>
      </c>
      <c r="W236" s="1">
        <f>agent_costs_16_repr_days[[#This Row],[RES]]+agent_costs_16_repr_days[[#This Row],[FF]]+agent_costs_16_repr_days[[#This Row],[Nuclear]]</f>
        <v>5088161.6633323003</v>
      </c>
      <c r="X236" s="1">
        <f>agent_costs_16_repr_days[[#This Row],[PS]]-W$2</f>
        <v>15603.099073637277</v>
      </c>
      <c r="Y236" s="1">
        <f>agent_costs_16_repr_days[[#This Row],[Import]]-P$2</f>
        <v>-656.2624422809713</v>
      </c>
      <c r="Z236" s="1">
        <f>agent_costs_16_repr_days[[#This Row],[SMR+CCS]]-R$2</f>
        <v>-3611.999999891073</v>
      </c>
      <c r="AA236" s="1">
        <f>agent_costs_16_repr_days[[#This Row],[PtH]]-S$2</f>
        <v>10758.518645492019</v>
      </c>
      <c r="AB236" s="1">
        <f>agent_costs_16_repr_days[[#This Row],[H2_sector]]-T$2</f>
        <v>6490.2562033199792</v>
      </c>
      <c r="AC236" s="1">
        <f>agent_costs_16_repr_days[[#This Row],[FF]]-U$2</f>
        <v>-823.86686915060272</v>
      </c>
      <c r="AD236" s="1">
        <f>agent_costs_16_repr_days[[#This Row],[RES]]-V$2</f>
        <v>15581.961686136201</v>
      </c>
      <c r="AE236" s="1">
        <f>agent_costs_16_repr_days[[#This Row],[Nuclear]]-H$2</f>
        <v>845.00425665230432</v>
      </c>
      <c r="AF236" s="1">
        <f>agent_costs_16_repr_days[[#This Row],[Ind]]-O$2</f>
        <v>-2412.5033582669566</v>
      </c>
    </row>
    <row r="237" spans="1:32" x14ac:dyDescent="0.25">
      <c r="A237">
        <v>135</v>
      </c>
      <c r="B237" s="1" t="s">
        <v>23</v>
      </c>
      <c r="C237">
        <v>3184</v>
      </c>
      <c r="D237">
        <v>6065.7903441082226</v>
      </c>
      <c r="E237">
        <v>11106.79263457331</v>
      </c>
      <c r="F237">
        <v>55740.963351513943</v>
      </c>
      <c r="G237">
        <v>4293183.4699480217</v>
      </c>
      <c r="H237">
        <v>81414.891173505021</v>
      </c>
      <c r="I237">
        <v>588588.01252394554</v>
      </c>
      <c r="J237">
        <v>54431.029994668927</v>
      </c>
      <c r="K237">
        <v>8.1368680207214457E-7</v>
      </c>
      <c r="L237">
        <v>3612.000000016099</v>
      </c>
      <c r="M237">
        <v>38843.190487829655</v>
      </c>
      <c r="N237">
        <v>52929.764395165825</v>
      </c>
      <c r="O237">
        <v>441444.84563236771</v>
      </c>
      <c r="P237">
        <v>8589.7370657002284</v>
      </c>
      <c r="Q237" s="1" t="s">
        <v>51</v>
      </c>
      <c r="R237" s="1">
        <f>agent_costs_16_repr_days[[#This Row],[SMR]]+agent_costs_16_repr_days[[#This Row],[SMRCCS]]</f>
        <v>3612.0000008297857</v>
      </c>
      <c r="S237" s="1">
        <f>agent_costs_16_repr_days[[#This Row],[Alkaline_base]]+agent_costs_16_repr_days[[#This Row],[Alkaline_peak]]</f>
        <v>91772.954882995487</v>
      </c>
      <c r="T237" s="1">
        <f>agent_costs_16_repr_days[[#This Row],[SMR+CCS]]+agent_costs_16_repr_days[[#This Row],[PtH]]+agent_costs_16_repr_days[[#This Row],[Import]]</f>
        <v>103974.6919495255</v>
      </c>
      <c r="U237" s="1">
        <f>agent_costs_16_repr_days[[#This Row],[OCGT]]+agent_costs_16_repr_days[[#This Row],[SPP_coal]]+agent_costs_16_repr_days[[#This Row],[CCGT_new]]</f>
        <v>116237.78369029108</v>
      </c>
      <c r="V237" s="1">
        <f>agent_costs_16_repr_days[[#This Row],[WindOnshore]]+agent_costs_16_repr_days[[#This Row],[WindOffshore]]+agent_costs_16_repr_days[[#This Row],[Solar]]</f>
        <v>4892878.2751065409</v>
      </c>
      <c r="W237" s="1">
        <f>agent_costs_16_repr_days[[#This Row],[RES]]+agent_costs_16_repr_days[[#This Row],[FF]]+agent_costs_16_repr_days[[#This Row],[Nuclear]]</f>
        <v>5090530.9499703376</v>
      </c>
      <c r="X237" s="1">
        <f>agent_costs_16_repr_days[[#This Row],[PS]]-W$2</f>
        <v>17972.385711674578</v>
      </c>
      <c r="Y237" s="1">
        <f>agent_costs_16_repr_days[[#This Row],[Import]]-P$2</f>
        <v>-744.70241844908196</v>
      </c>
      <c r="Z237" s="1">
        <f>agent_costs_16_repr_days[[#This Row],[SMR+CCS]]-R$2</f>
        <v>-3611.9999992033609</v>
      </c>
      <c r="AA237" s="1">
        <f>agent_costs_16_repr_days[[#This Row],[PtH]]-S$2</f>
        <v>11866.4832516155</v>
      </c>
      <c r="AB237" s="1">
        <f>agent_costs_16_repr_days[[#This Row],[H2_sector]]-T$2</f>
        <v>7509.7808339630574</v>
      </c>
      <c r="AC237" s="1">
        <f>agent_costs_16_repr_days[[#This Row],[FF]]-U$2</f>
        <v>-699.3957250284293</v>
      </c>
      <c r="AD237" s="1">
        <f>agent_costs_16_repr_days[[#This Row],[RES]]-V$2</f>
        <v>17908.381489041261</v>
      </c>
      <c r="AE237" s="1">
        <f>agent_costs_16_repr_days[[#This Row],[Nuclear]]-H$2</f>
        <v>763.39994766117889</v>
      </c>
      <c r="AF237" s="1">
        <f>agent_costs_16_repr_days[[#This Row],[Ind]]-O$2</f>
        <v>-2767.5753209703253</v>
      </c>
    </row>
    <row r="238" spans="1:32" x14ac:dyDescent="0.25">
      <c r="A238">
        <v>136</v>
      </c>
      <c r="B238" s="1" t="s">
        <v>23</v>
      </c>
      <c r="C238">
        <v>3211</v>
      </c>
      <c r="D238">
        <v>5725.6441403175058</v>
      </c>
      <c r="E238">
        <v>11106.792891571566</v>
      </c>
      <c r="F238">
        <v>55717.341351679432</v>
      </c>
      <c r="G238">
        <v>4292345.2324431455</v>
      </c>
      <c r="H238">
        <v>81292.921689300667</v>
      </c>
      <c r="I238">
        <v>589893.22741626494</v>
      </c>
      <c r="J238">
        <v>54618.634960243631</v>
      </c>
      <c r="K238">
        <v>1.2112919011365202E-6</v>
      </c>
      <c r="L238">
        <v>3612.0000000456757</v>
      </c>
      <c r="M238">
        <v>40176.963488663088</v>
      </c>
      <c r="N238">
        <v>52914.701879041655</v>
      </c>
      <c r="O238">
        <v>440961.1281929473</v>
      </c>
      <c r="P238">
        <v>8499.6589210098118</v>
      </c>
      <c r="Q238" s="1" t="s">
        <v>51</v>
      </c>
      <c r="R238" s="1">
        <f>agent_costs_16_repr_days[[#This Row],[SMR]]+agent_costs_16_repr_days[[#This Row],[SMRCCS]]</f>
        <v>3612.0000012569676</v>
      </c>
      <c r="S238" s="1">
        <f>agent_costs_16_repr_days[[#This Row],[Alkaline_base]]+agent_costs_16_repr_days[[#This Row],[Alkaline_peak]]</f>
        <v>93091.665367704743</v>
      </c>
      <c r="T238" s="1">
        <f>agent_costs_16_repr_days[[#This Row],[SMR+CCS]]+agent_costs_16_repr_days[[#This Row],[PtH]]+agent_costs_16_repr_days[[#This Row],[Import]]</f>
        <v>105203.32428997153</v>
      </c>
      <c r="U238" s="1">
        <f>agent_costs_16_repr_days[[#This Row],[OCGT]]+agent_costs_16_repr_days[[#This Row],[SPP_coal]]+agent_costs_16_repr_days[[#This Row],[CCGT_new]]</f>
        <v>116061.62045224058</v>
      </c>
      <c r="V238" s="1">
        <f>agent_costs_16_repr_days[[#This Row],[WindOnshore]]+agent_costs_16_repr_days[[#This Row],[WindOffshore]]+agent_costs_16_repr_days[[#This Row],[Solar]]</f>
        <v>4893345.2527509816</v>
      </c>
      <c r="W238" s="1">
        <f>agent_costs_16_repr_days[[#This Row],[RES]]+agent_costs_16_repr_days[[#This Row],[FF]]+agent_costs_16_repr_days[[#This Row],[Nuclear]]</f>
        <v>5090699.7948925225</v>
      </c>
      <c r="X238" s="1">
        <f>agent_costs_16_repr_days[[#This Row],[PS]]-W$2</f>
        <v>18141.230633859523</v>
      </c>
      <c r="Y238" s="1">
        <f>agent_costs_16_repr_days[[#This Row],[Import]]-P$2</f>
        <v>-834.78056313949855</v>
      </c>
      <c r="Z238" s="1">
        <f>agent_costs_16_repr_days[[#This Row],[SMR+CCS]]-R$2</f>
        <v>-3611.9999987761789</v>
      </c>
      <c r="AA238" s="1">
        <f>agent_costs_16_repr_days[[#This Row],[PtH]]-S$2</f>
        <v>13185.193736324756</v>
      </c>
      <c r="AB238" s="1">
        <f>agent_costs_16_repr_days[[#This Row],[H2_sector]]-T$2</f>
        <v>8738.4131744090846</v>
      </c>
      <c r="AC238" s="1">
        <f>agent_costs_16_repr_days[[#This Row],[FF]]-U$2</f>
        <v>-875.55896307893272</v>
      </c>
      <c r="AD238" s="1">
        <f>agent_costs_16_repr_days[[#This Row],[RES]]-V$2</f>
        <v>18375.359133481979</v>
      </c>
      <c r="AE238" s="1">
        <f>agent_costs_16_repr_days[[#This Row],[Nuclear]]-H$2</f>
        <v>641.43046345682524</v>
      </c>
      <c r="AF238" s="1">
        <f>agent_costs_16_repr_days[[#This Row],[Ind]]-O$2</f>
        <v>-3251.2927603907301</v>
      </c>
    </row>
    <row r="239" spans="1:32" x14ac:dyDescent="0.25">
      <c r="A239">
        <v>137</v>
      </c>
      <c r="B239" s="1" t="s">
        <v>23</v>
      </c>
      <c r="C239">
        <v>3267</v>
      </c>
      <c r="D239">
        <v>5263.1994399524365</v>
      </c>
      <c r="E239">
        <v>11106.79205947592</v>
      </c>
      <c r="F239">
        <v>55715.124125388684</v>
      </c>
      <c r="G239">
        <v>4291080.3049934758</v>
      </c>
      <c r="H239">
        <v>81233.02855357244</v>
      </c>
      <c r="I239">
        <v>592188.93583552737</v>
      </c>
      <c r="J239">
        <v>54829.139190859234</v>
      </c>
      <c r="K239">
        <v>1.5884127022762878E-6</v>
      </c>
      <c r="L239">
        <v>3612.0000000952073</v>
      </c>
      <c r="M239">
        <v>40896.48641216031</v>
      </c>
      <c r="N239">
        <v>53439.138578500926</v>
      </c>
      <c r="O239">
        <v>440823.05734541203</v>
      </c>
      <c r="P239">
        <v>8394.443318473639</v>
      </c>
      <c r="Q239" s="1" t="s">
        <v>51</v>
      </c>
      <c r="R239" s="1">
        <f>agent_costs_16_repr_days[[#This Row],[SMR]]+agent_costs_16_repr_days[[#This Row],[SMRCCS]]</f>
        <v>3612.0000016836198</v>
      </c>
      <c r="S239" s="1">
        <f>agent_costs_16_repr_days[[#This Row],[Alkaline_base]]+agent_costs_16_repr_days[[#This Row],[Alkaline_peak]]</f>
        <v>94335.624990661236</v>
      </c>
      <c r="T239" s="1">
        <f>agent_costs_16_repr_days[[#This Row],[SMR+CCS]]+agent_costs_16_repr_days[[#This Row],[PtH]]+agent_costs_16_repr_days[[#This Row],[Import]]</f>
        <v>106342.06831081849</v>
      </c>
      <c r="U239" s="1">
        <f>agent_costs_16_repr_days[[#This Row],[OCGT]]+agent_costs_16_repr_days[[#This Row],[SPP_coal]]+agent_costs_16_repr_days[[#This Row],[CCGT_new]]</f>
        <v>115807.46275620036</v>
      </c>
      <c r="V239" s="1">
        <f>agent_costs_16_repr_days[[#This Row],[WindOnshore]]+agent_costs_16_repr_days[[#This Row],[WindOffshore]]+agent_costs_16_repr_days[[#This Row],[Solar]]</f>
        <v>4894376.0328884786</v>
      </c>
      <c r="W239" s="1">
        <f>agent_costs_16_repr_days[[#This Row],[RES]]+agent_costs_16_repr_days[[#This Row],[FF]]+agent_costs_16_repr_days[[#This Row],[Nuclear]]</f>
        <v>5091416.5241982518</v>
      </c>
      <c r="X239" s="1">
        <f>agent_costs_16_repr_days[[#This Row],[PS]]-W$2</f>
        <v>18857.959939588793</v>
      </c>
      <c r="Y239" s="1">
        <f>agent_costs_16_repr_days[[#This Row],[Import]]-P$2</f>
        <v>-939.99616567567136</v>
      </c>
      <c r="Z239" s="1">
        <f>agent_costs_16_repr_days[[#This Row],[SMR+CCS]]-R$2</f>
        <v>-3611.9999983495268</v>
      </c>
      <c r="AA239" s="1">
        <f>agent_costs_16_repr_days[[#This Row],[PtH]]-S$2</f>
        <v>14429.153359281248</v>
      </c>
      <c r="AB239" s="1">
        <f>agent_costs_16_repr_days[[#This Row],[H2_sector]]-T$2</f>
        <v>9877.157195256048</v>
      </c>
      <c r="AC239" s="1">
        <f>agent_costs_16_repr_days[[#This Row],[FF]]-U$2</f>
        <v>-1129.716659119149</v>
      </c>
      <c r="AD239" s="1">
        <f>agent_costs_16_repr_days[[#This Row],[RES]]-V$2</f>
        <v>19406.13927097898</v>
      </c>
      <c r="AE239" s="1">
        <f>agent_costs_16_repr_days[[#This Row],[Nuclear]]-H$2</f>
        <v>581.53732772859803</v>
      </c>
      <c r="AF239" s="1">
        <f>agent_costs_16_repr_days[[#This Row],[Ind]]-O$2</f>
        <v>-3389.3636079260032</v>
      </c>
    </row>
    <row r="240" spans="1:32" x14ac:dyDescent="0.25">
      <c r="A240">
        <v>138</v>
      </c>
      <c r="B240" s="1" t="s">
        <v>23</v>
      </c>
      <c r="C240">
        <v>3282</v>
      </c>
      <c r="D240">
        <v>4068.6275986146202</v>
      </c>
      <c r="E240">
        <v>11106.79267234233</v>
      </c>
      <c r="F240">
        <v>55689.470143238701</v>
      </c>
      <c r="G240">
        <v>4290995.8935178909</v>
      </c>
      <c r="H240">
        <v>81123.415557114626</v>
      </c>
      <c r="I240">
        <v>595507.67845738097</v>
      </c>
      <c r="J240">
        <v>55431.261595893746</v>
      </c>
      <c r="K240">
        <v>4.0029231442586818E-7</v>
      </c>
      <c r="L240">
        <v>3612.0000000803047</v>
      </c>
      <c r="M240">
        <v>40982.893156921455</v>
      </c>
      <c r="N240">
        <v>54453.510492604611</v>
      </c>
      <c r="O240">
        <v>440590.5352445232</v>
      </c>
      <c r="P240">
        <v>8291.0218380078059</v>
      </c>
      <c r="Q240" s="1" t="s">
        <v>51</v>
      </c>
      <c r="R240" s="1">
        <f>agent_costs_16_repr_days[[#This Row],[SMR]]+agent_costs_16_repr_days[[#This Row],[SMRCCS]]</f>
        <v>3612.000000480597</v>
      </c>
      <c r="S240" s="1">
        <f>agent_costs_16_repr_days[[#This Row],[Alkaline_base]]+agent_costs_16_repr_days[[#This Row],[Alkaline_peak]]</f>
        <v>95436.403649526066</v>
      </c>
      <c r="T240" s="1">
        <f>agent_costs_16_repr_days[[#This Row],[SMR+CCS]]+agent_costs_16_repr_days[[#This Row],[PtH]]+agent_costs_16_repr_days[[#This Row],[Import]]</f>
        <v>107339.42548801446</v>
      </c>
      <c r="U240" s="1">
        <f>agent_costs_16_repr_days[[#This Row],[OCGT]]+agent_costs_16_repr_days[[#This Row],[SPP_coal]]+agent_costs_16_repr_days[[#This Row],[CCGT_new]]</f>
        <v>115189.35933774707</v>
      </c>
      <c r="V240" s="1">
        <f>agent_costs_16_repr_days[[#This Row],[WindOnshore]]+agent_costs_16_repr_days[[#This Row],[WindOffshore]]+agent_costs_16_repr_days[[#This Row],[Solar]]</f>
        <v>4897610.3646476148</v>
      </c>
      <c r="W240" s="1">
        <f>agent_costs_16_repr_days[[#This Row],[RES]]+agent_costs_16_repr_days[[#This Row],[FF]]+agent_costs_16_repr_days[[#This Row],[Nuclear]]</f>
        <v>5093923.1395424763</v>
      </c>
      <c r="X240" s="1">
        <f>agent_costs_16_repr_days[[#This Row],[PS]]-W$2</f>
        <v>21364.57528381329</v>
      </c>
      <c r="Y240" s="1">
        <f>agent_costs_16_repr_days[[#This Row],[Import]]-P$2</f>
        <v>-1043.4176461415045</v>
      </c>
      <c r="Z240" s="1">
        <f>agent_costs_16_repr_days[[#This Row],[SMR+CCS]]-R$2</f>
        <v>-3611.9999995525495</v>
      </c>
      <c r="AA240" s="1">
        <f>agent_costs_16_repr_days[[#This Row],[PtH]]-S$2</f>
        <v>15529.932018146079</v>
      </c>
      <c r="AB240" s="1">
        <f>agent_costs_16_repr_days[[#This Row],[H2_sector]]-T$2</f>
        <v>10874.514372452017</v>
      </c>
      <c r="AC240" s="1">
        <f>agent_costs_16_repr_days[[#This Row],[FF]]-U$2</f>
        <v>-1747.8200775724399</v>
      </c>
      <c r="AD240" s="1">
        <f>agent_costs_16_repr_days[[#This Row],[RES]]-V$2</f>
        <v>22640.47103011515</v>
      </c>
      <c r="AE240" s="1">
        <f>agent_costs_16_repr_days[[#This Row],[Nuclear]]-H$2</f>
        <v>471.92433127078402</v>
      </c>
      <c r="AF240" s="1">
        <f>agent_costs_16_repr_days[[#This Row],[Ind]]-O$2</f>
        <v>-3621.8857088148361</v>
      </c>
    </row>
    <row r="241" spans="1:32" x14ac:dyDescent="0.25">
      <c r="A241">
        <v>139</v>
      </c>
      <c r="B241" s="1" t="s">
        <v>23</v>
      </c>
      <c r="C241">
        <v>3288</v>
      </c>
      <c r="D241">
        <v>4149.9415832013292</v>
      </c>
      <c r="E241">
        <v>11106.792023093434</v>
      </c>
      <c r="F241">
        <v>55652.309181297263</v>
      </c>
      <c r="G241">
        <v>4290344.8459963733</v>
      </c>
      <c r="H241">
        <v>81003.869950168621</v>
      </c>
      <c r="I241">
        <v>596923.02651278826</v>
      </c>
      <c r="J241">
        <v>55399.130856263226</v>
      </c>
      <c r="K241">
        <v>7.0421977356861916E-7</v>
      </c>
      <c r="L241">
        <v>3606.960702523902</v>
      </c>
      <c r="M241">
        <v>42046.932487512539</v>
      </c>
      <c r="N241">
        <v>54731.748240207904</v>
      </c>
      <c r="O241">
        <v>440529.24921859987</v>
      </c>
      <c r="P241">
        <v>8192.0763534501002</v>
      </c>
      <c r="Q241" s="1" t="s">
        <v>51</v>
      </c>
      <c r="R241" s="1">
        <f>agent_costs_16_repr_days[[#This Row],[SMR]]+agent_costs_16_repr_days[[#This Row],[SMRCCS]]</f>
        <v>3606.9607032281219</v>
      </c>
      <c r="S241" s="1">
        <f>agent_costs_16_repr_days[[#This Row],[Alkaline_base]]+agent_costs_16_repr_days[[#This Row],[Alkaline_peak]]</f>
        <v>96778.680727720435</v>
      </c>
      <c r="T241" s="1">
        <f>agent_costs_16_repr_days[[#This Row],[SMR+CCS]]+agent_costs_16_repr_days[[#This Row],[PtH]]+agent_costs_16_repr_days[[#This Row],[Import]]</f>
        <v>108577.71778439866</v>
      </c>
      <c r="U241" s="1">
        <f>agent_costs_16_repr_days[[#This Row],[OCGT]]+agent_costs_16_repr_days[[#This Row],[SPP_coal]]+agent_costs_16_repr_days[[#This Row],[CCGT_new]]</f>
        <v>115201.38162076182</v>
      </c>
      <c r="V241" s="1">
        <f>agent_costs_16_repr_days[[#This Row],[WindOnshore]]+agent_costs_16_repr_days[[#This Row],[WindOffshore]]+agent_costs_16_repr_days[[#This Row],[Solar]]</f>
        <v>4898374.6645322554</v>
      </c>
      <c r="W241" s="1">
        <f>agent_costs_16_repr_days[[#This Row],[RES]]+agent_costs_16_repr_days[[#This Row],[FF]]+agent_costs_16_repr_days[[#This Row],[Nuclear]]</f>
        <v>5094579.9161031861</v>
      </c>
      <c r="X241" s="1">
        <f>agent_costs_16_repr_days[[#This Row],[PS]]-W$2</f>
        <v>22021.351844523102</v>
      </c>
      <c r="Y241" s="1">
        <f>agent_costs_16_repr_days[[#This Row],[Import]]-P$2</f>
        <v>-1142.3631306992102</v>
      </c>
      <c r="Z241" s="1">
        <f>agent_costs_16_repr_days[[#This Row],[SMR+CCS]]-R$2</f>
        <v>-3617.0392968050246</v>
      </c>
      <c r="AA241" s="1">
        <f>agent_costs_16_repr_days[[#This Row],[PtH]]-S$2</f>
        <v>16872.209096340448</v>
      </c>
      <c r="AB241" s="1">
        <f>agent_costs_16_repr_days[[#This Row],[H2_sector]]-T$2</f>
        <v>12112.806668836216</v>
      </c>
      <c r="AC241" s="1">
        <f>agent_costs_16_repr_days[[#This Row],[FF]]-U$2</f>
        <v>-1735.7977945576858</v>
      </c>
      <c r="AD241" s="1">
        <f>agent_costs_16_repr_days[[#This Row],[RES]]-V$2</f>
        <v>23404.770914755762</v>
      </c>
      <c r="AE241" s="1">
        <f>agent_costs_16_repr_days[[#This Row],[Nuclear]]-H$2</f>
        <v>352.37872432477889</v>
      </c>
      <c r="AF241" s="1">
        <f>agent_costs_16_repr_days[[#This Row],[Ind]]-O$2</f>
        <v>-3683.1717347381637</v>
      </c>
    </row>
    <row r="242" spans="1:32" x14ac:dyDescent="0.25">
      <c r="A242">
        <v>140</v>
      </c>
      <c r="B242" s="1" t="s">
        <v>23</v>
      </c>
      <c r="C242">
        <v>3292</v>
      </c>
      <c r="D242">
        <v>4656.1772795954721</v>
      </c>
      <c r="E242">
        <v>11106.793419294301</v>
      </c>
      <c r="F242">
        <v>55623.253992175727</v>
      </c>
      <c r="G242">
        <v>4290487.9712032145</v>
      </c>
      <c r="H242">
        <v>80878.563250554042</v>
      </c>
      <c r="I242">
        <v>600425.10454358021</v>
      </c>
      <c r="J242">
        <v>55086.555405212006</v>
      </c>
      <c r="K242">
        <v>5.1888660198985722E-7</v>
      </c>
      <c r="L242">
        <v>2577.0473576109544</v>
      </c>
      <c r="M242">
        <v>43756.042943030021</v>
      </c>
      <c r="N242">
        <v>54751.261080463533</v>
      </c>
      <c r="O242">
        <v>440876.36403043231</v>
      </c>
      <c r="P242">
        <v>8156.3824587635872</v>
      </c>
      <c r="Q242" s="1" t="s">
        <v>51</v>
      </c>
      <c r="R242" s="1">
        <f>agent_costs_16_repr_days[[#This Row],[SMR]]+agent_costs_16_repr_days[[#This Row],[SMRCCS]]</f>
        <v>2577.0473581298411</v>
      </c>
      <c r="S242" s="1">
        <f>agent_costs_16_repr_days[[#This Row],[Alkaline_base]]+agent_costs_16_repr_days[[#This Row],[Alkaline_peak]]</f>
        <v>98507.304023493547</v>
      </c>
      <c r="T242" s="1">
        <f>agent_costs_16_repr_days[[#This Row],[SMR+CCS]]+agent_costs_16_repr_days[[#This Row],[PtH]]+agent_costs_16_repr_days[[#This Row],[Import]]</f>
        <v>109240.73384038698</v>
      </c>
      <c r="U242" s="1">
        <f>agent_costs_16_repr_days[[#This Row],[OCGT]]+agent_costs_16_repr_days[[#This Row],[SPP_coal]]+agent_costs_16_repr_days[[#This Row],[CCGT_new]]</f>
        <v>115365.9866769832</v>
      </c>
      <c r="V242" s="1">
        <f>agent_costs_16_repr_days[[#This Row],[WindOnshore]]+agent_costs_16_repr_days[[#This Row],[WindOffshore]]+agent_costs_16_repr_days[[#This Row],[Solar]]</f>
        <v>4902019.8691660892</v>
      </c>
      <c r="W242" s="1">
        <f>agent_costs_16_repr_days[[#This Row],[RES]]+agent_costs_16_repr_days[[#This Row],[FF]]+agent_costs_16_repr_days[[#This Row],[Nuclear]]</f>
        <v>5098264.4190936266</v>
      </c>
      <c r="X242" s="1">
        <f>agent_costs_16_repr_days[[#This Row],[PS]]-W$2</f>
        <v>25705.854834963568</v>
      </c>
      <c r="Y242" s="1">
        <f>agent_costs_16_repr_days[[#This Row],[Import]]-P$2</f>
        <v>-1178.0570253857231</v>
      </c>
      <c r="Z242" s="1">
        <f>agent_costs_16_repr_days[[#This Row],[SMR+CCS]]-R$2</f>
        <v>-4646.9526419033054</v>
      </c>
      <c r="AA242" s="1">
        <f>agent_costs_16_repr_days[[#This Row],[PtH]]-S$2</f>
        <v>18600.83239211356</v>
      </c>
      <c r="AB242" s="1">
        <f>agent_costs_16_repr_days[[#This Row],[H2_sector]]-T$2</f>
        <v>12775.822724824538</v>
      </c>
      <c r="AC242" s="1">
        <f>agent_costs_16_repr_days[[#This Row],[FF]]-U$2</f>
        <v>-1571.1927383363072</v>
      </c>
      <c r="AD242" s="1">
        <f>agent_costs_16_repr_days[[#This Row],[RES]]-V$2</f>
        <v>27049.975548589602</v>
      </c>
      <c r="AE242" s="1">
        <f>agent_costs_16_repr_days[[#This Row],[Nuclear]]-H$2</f>
        <v>227.07202471019991</v>
      </c>
      <c r="AF242" s="1">
        <f>agent_costs_16_repr_days[[#This Row],[Ind]]-O$2</f>
        <v>-3336.0569229057292</v>
      </c>
    </row>
    <row r="243" spans="1:32" x14ac:dyDescent="0.25">
      <c r="A243">
        <v>141</v>
      </c>
      <c r="B243" s="1" t="s">
        <v>23</v>
      </c>
      <c r="C243">
        <v>3351</v>
      </c>
      <c r="D243">
        <v>4779.6108123163322</v>
      </c>
      <c r="E243">
        <v>11106.792169797682</v>
      </c>
      <c r="F243">
        <v>55563.871559906474</v>
      </c>
      <c r="G243">
        <v>4291336.4248632519</v>
      </c>
      <c r="H243">
        <v>80711.037738569692</v>
      </c>
      <c r="I243">
        <v>604301.7657834983</v>
      </c>
      <c r="J243">
        <v>54829.556830604597</v>
      </c>
      <c r="K243">
        <v>1.1008049735235545E-5</v>
      </c>
      <c r="L243">
        <v>1512.5690174690874</v>
      </c>
      <c r="M243">
        <v>44816.205863570096</v>
      </c>
      <c r="N243">
        <v>55240.523897666506</v>
      </c>
      <c r="O243">
        <v>441362.08623925195</v>
      </c>
      <c r="P243">
        <v>8126.2007500815271</v>
      </c>
      <c r="Q243" s="1" t="s">
        <v>51</v>
      </c>
      <c r="R243" s="1">
        <f>agent_costs_16_repr_days[[#This Row],[SMR]]+agent_costs_16_repr_days[[#This Row],[SMRCCS]]</f>
        <v>1512.5690284771372</v>
      </c>
      <c r="S243" s="1">
        <f>agent_costs_16_repr_days[[#This Row],[Alkaline_base]]+agent_costs_16_repr_days[[#This Row],[Alkaline_peak]]</f>
        <v>100056.72976123661</v>
      </c>
      <c r="T243" s="1">
        <f>agent_costs_16_repr_days[[#This Row],[SMR+CCS]]+agent_costs_16_repr_days[[#This Row],[PtH]]+agent_costs_16_repr_days[[#This Row],[Import]]</f>
        <v>109695.49953979527</v>
      </c>
      <c r="U243" s="1">
        <f>agent_costs_16_repr_days[[#This Row],[OCGT]]+agent_costs_16_repr_days[[#This Row],[SPP_coal]]+agent_costs_16_repr_days[[#This Row],[CCGT_new]]</f>
        <v>115173.03920282741</v>
      </c>
      <c r="V243" s="1">
        <f>agent_costs_16_repr_days[[#This Row],[WindOnshore]]+agent_costs_16_repr_days[[#This Row],[WindOffshore]]+agent_costs_16_repr_days[[#This Row],[Solar]]</f>
        <v>4906744.9828165472</v>
      </c>
      <c r="W243" s="1">
        <f>agent_costs_16_repr_days[[#This Row],[RES]]+agent_costs_16_repr_days[[#This Row],[FF]]+agent_costs_16_repr_days[[#This Row],[Nuclear]]</f>
        <v>5102629.0597579442</v>
      </c>
      <c r="X243" s="1">
        <f>agent_costs_16_repr_days[[#This Row],[PS]]-W$2</f>
        <v>30070.495499281213</v>
      </c>
      <c r="Y243" s="1">
        <f>agent_costs_16_repr_days[[#This Row],[Import]]-P$2</f>
        <v>-1208.2387340677833</v>
      </c>
      <c r="Z243" s="1">
        <f>agent_costs_16_repr_days[[#This Row],[SMR+CCS]]-R$2</f>
        <v>-5711.4309715560094</v>
      </c>
      <c r="AA243" s="1">
        <f>agent_costs_16_repr_days[[#This Row],[PtH]]-S$2</f>
        <v>20150.258129856622</v>
      </c>
      <c r="AB243" s="1">
        <f>agent_costs_16_repr_days[[#This Row],[H2_sector]]-T$2</f>
        <v>13230.588424232832</v>
      </c>
      <c r="AC243" s="1">
        <f>agent_costs_16_repr_days[[#This Row],[FF]]-U$2</f>
        <v>-1764.1402124921005</v>
      </c>
      <c r="AD243" s="1">
        <f>agent_costs_16_repr_days[[#This Row],[RES]]-V$2</f>
        <v>31775.089199047536</v>
      </c>
      <c r="AE243" s="1">
        <f>agent_costs_16_repr_days[[#This Row],[Nuclear]]-H$2</f>
        <v>59.546512725850334</v>
      </c>
      <c r="AF243" s="1">
        <f>agent_costs_16_repr_days[[#This Row],[Ind]]-O$2</f>
        <v>-2850.334714086086</v>
      </c>
    </row>
    <row r="244" spans="1:32" x14ac:dyDescent="0.25">
      <c r="A244">
        <v>142</v>
      </c>
      <c r="B244" s="1" t="s">
        <v>23</v>
      </c>
      <c r="C244">
        <v>3265</v>
      </c>
      <c r="D244">
        <v>4552.6566946355388</v>
      </c>
      <c r="E244">
        <v>11106.79201747049</v>
      </c>
      <c r="F244">
        <v>55564.847741789461</v>
      </c>
      <c r="G244">
        <v>4293197.84604719</v>
      </c>
      <c r="H244">
        <v>80514.993399559127</v>
      </c>
      <c r="I244">
        <v>606551.96623485908</v>
      </c>
      <c r="J244">
        <v>54919.314016648539</v>
      </c>
      <c r="K244">
        <v>2.2371513533388962E-7</v>
      </c>
      <c r="L244">
        <v>476.03008907002226</v>
      </c>
      <c r="M244">
        <v>45879.94969319852</v>
      </c>
      <c r="N244">
        <v>55763.868358303051</v>
      </c>
      <c r="O244">
        <v>441756.92784940836</v>
      </c>
      <c r="P244">
        <v>8076.9318286863572</v>
      </c>
      <c r="Q244" s="1" t="s">
        <v>51</v>
      </c>
      <c r="R244" s="1">
        <f>agent_costs_16_repr_days[[#This Row],[SMR]]+agent_costs_16_repr_days[[#This Row],[SMRCCS]]</f>
        <v>476.03008929373738</v>
      </c>
      <c r="S244" s="1">
        <f>agent_costs_16_repr_days[[#This Row],[Alkaline_base]]+agent_costs_16_repr_days[[#This Row],[Alkaline_peak]]</f>
        <v>101643.81805150157</v>
      </c>
      <c r="T244" s="1">
        <f>agent_costs_16_repr_days[[#This Row],[SMR+CCS]]+agent_costs_16_repr_days[[#This Row],[PtH]]+agent_costs_16_repr_days[[#This Row],[Import]]</f>
        <v>110196.77996948166</v>
      </c>
      <c r="U244" s="1">
        <f>agent_costs_16_repr_days[[#This Row],[OCGT]]+agent_costs_16_repr_days[[#This Row],[SPP_coal]]+agent_costs_16_repr_days[[#This Row],[CCGT_new]]</f>
        <v>115036.81845307355</v>
      </c>
      <c r="V244" s="1">
        <f>agent_costs_16_repr_days[[#This Row],[WindOnshore]]+agent_costs_16_repr_days[[#This Row],[WindOffshore]]+agent_costs_16_repr_days[[#This Row],[Solar]]</f>
        <v>4910856.6042995192</v>
      </c>
      <c r="W244" s="1">
        <f>agent_costs_16_repr_days[[#This Row],[RES]]+agent_costs_16_repr_days[[#This Row],[FF]]+agent_costs_16_repr_days[[#This Row],[Nuclear]]</f>
        <v>5106408.4161521522</v>
      </c>
      <c r="X244" s="1">
        <f>agent_costs_16_repr_days[[#This Row],[PS]]-W$2</f>
        <v>33849.851893489249</v>
      </c>
      <c r="Y244" s="1">
        <f>agent_costs_16_repr_days[[#This Row],[Import]]-P$2</f>
        <v>-1257.5076554629532</v>
      </c>
      <c r="Z244" s="1">
        <f>agent_costs_16_repr_days[[#This Row],[SMR+CCS]]-R$2</f>
        <v>-6747.969910739409</v>
      </c>
      <c r="AA244" s="1">
        <f>agent_costs_16_repr_days[[#This Row],[PtH]]-S$2</f>
        <v>21737.346420121583</v>
      </c>
      <c r="AB244" s="1">
        <f>agent_costs_16_repr_days[[#This Row],[H2_sector]]-T$2</f>
        <v>13731.868853919223</v>
      </c>
      <c r="AC244" s="1">
        <f>agent_costs_16_repr_days[[#This Row],[FF]]-U$2</f>
        <v>-1900.3609622459626</v>
      </c>
      <c r="AD244" s="1">
        <f>agent_costs_16_repr_days[[#This Row],[RES]]-V$2</f>
        <v>35886.710682019591</v>
      </c>
      <c r="AE244" s="1">
        <f>agent_costs_16_repr_days[[#This Row],[Nuclear]]-H$2</f>
        <v>-136.49782628471439</v>
      </c>
      <c r="AF244" s="1">
        <f>agent_costs_16_repr_days[[#This Row],[Ind]]-O$2</f>
        <v>-2455.4931039296789</v>
      </c>
    </row>
    <row r="245" spans="1:32" x14ac:dyDescent="0.25">
      <c r="A245">
        <v>143</v>
      </c>
      <c r="B245" s="1" t="s">
        <v>23</v>
      </c>
      <c r="C245">
        <v>3266</v>
      </c>
      <c r="D245">
        <v>4966.0521770682963</v>
      </c>
      <c r="E245">
        <v>11106.792119383143</v>
      </c>
      <c r="F245">
        <v>55650.736533380368</v>
      </c>
      <c r="G245">
        <v>4294106.9554297877</v>
      </c>
      <c r="H245">
        <v>80393.895545963067</v>
      </c>
      <c r="I245">
        <v>608350.48942400329</v>
      </c>
      <c r="J245">
        <v>54707.246871124153</v>
      </c>
      <c r="K245">
        <v>4.5002159745267604E-9</v>
      </c>
      <c r="L245">
        <v>9.4769754736232771E-7</v>
      </c>
      <c r="M245">
        <v>47090.123700023752</v>
      </c>
      <c r="N245">
        <v>56137.674340186502</v>
      </c>
      <c r="O245">
        <v>442185.30437710433</v>
      </c>
      <c r="P245">
        <v>7993.7773107301336</v>
      </c>
      <c r="Q245" s="1" t="s">
        <v>51</v>
      </c>
      <c r="R245" s="1">
        <f>agent_costs_16_repr_days[[#This Row],[SMR]]+agent_costs_16_repr_days[[#This Row],[SMRCCS]]</f>
        <v>9.5219776333685442E-7</v>
      </c>
      <c r="S245" s="1">
        <f>agent_costs_16_repr_days[[#This Row],[Alkaline_base]]+agent_costs_16_repr_days[[#This Row],[Alkaline_peak]]</f>
        <v>103227.79804021025</v>
      </c>
      <c r="T245" s="1">
        <f>agent_costs_16_repr_days[[#This Row],[SMR+CCS]]+agent_costs_16_repr_days[[#This Row],[PtH]]+agent_costs_16_repr_days[[#This Row],[Import]]</f>
        <v>111221.57535189259</v>
      </c>
      <c r="U245" s="1">
        <f>agent_costs_16_repr_days[[#This Row],[OCGT]]+agent_costs_16_repr_days[[#This Row],[SPP_coal]]+agent_costs_16_repr_days[[#This Row],[CCGT_new]]</f>
        <v>115324.03558157281</v>
      </c>
      <c r="V245" s="1">
        <f>agent_costs_16_repr_days[[#This Row],[WindOnshore]]+agent_costs_16_repr_days[[#This Row],[WindOffshore]]+agent_costs_16_repr_days[[#This Row],[Solar]]</f>
        <v>4913564.2369731739</v>
      </c>
      <c r="W245" s="1">
        <f>agent_costs_16_repr_days[[#This Row],[RES]]+agent_costs_16_repr_days[[#This Row],[FF]]+agent_costs_16_repr_days[[#This Row],[Nuclear]]</f>
        <v>5109282.16810071</v>
      </c>
      <c r="X245" s="1">
        <f>agent_costs_16_repr_days[[#This Row],[PS]]-W$2</f>
        <v>36723.603842047043</v>
      </c>
      <c r="Y245" s="1">
        <f>agent_costs_16_repr_days[[#This Row],[Import]]-P$2</f>
        <v>-1340.6621734191767</v>
      </c>
      <c r="Z245" s="1">
        <f>agent_costs_16_repr_days[[#This Row],[SMR+CCS]]-R$2</f>
        <v>-7223.9999990809483</v>
      </c>
      <c r="AA245" s="1">
        <f>agent_costs_16_repr_days[[#This Row],[PtH]]-S$2</f>
        <v>23321.326408830268</v>
      </c>
      <c r="AB245" s="1">
        <f>agent_costs_16_repr_days[[#This Row],[H2_sector]]-T$2</f>
        <v>14756.664236330151</v>
      </c>
      <c r="AC245" s="1">
        <f>agent_costs_16_repr_days[[#This Row],[FF]]-U$2</f>
        <v>-1613.1438337466971</v>
      </c>
      <c r="AD245" s="1">
        <f>agent_costs_16_repr_days[[#This Row],[RES]]-V$2</f>
        <v>38594.343355674297</v>
      </c>
      <c r="AE245" s="1">
        <f>agent_costs_16_repr_days[[#This Row],[Nuclear]]-H$2</f>
        <v>-257.5956798807747</v>
      </c>
      <c r="AF245" s="1">
        <f>agent_costs_16_repr_days[[#This Row],[Ind]]-O$2</f>
        <v>-2027.1165762337041</v>
      </c>
    </row>
    <row r="246" spans="1:32" x14ac:dyDescent="0.25">
      <c r="A246">
        <v>144</v>
      </c>
      <c r="B246" s="1" t="s">
        <v>23</v>
      </c>
      <c r="C246">
        <v>3275</v>
      </c>
      <c r="D246">
        <v>5314.5918322850848</v>
      </c>
      <c r="E246">
        <v>11106.792047588853</v>
      </c>
      <c r="F246">
        <v>55755.663349704446</v>
      </c>
      <c r="G246">
        <v>4294685.0074198861</v>
      </c>
      <c r="H246">
        <v>79995.004086634639</v>
      </c>
      <c r="I246">
        <v>610484.2331672759</v>
      </c>
      <c r="J246">
        <v>54515.42772245669</v>
      </c>
      <c r="K246">
        <v>8.8576014135970101E-7</v>
      </c>
      <c r="L246">
        <v>1.0500309976113697E-5</v>
      </c>
      <c r="M246">
        <v>49339.742240435597</v>
      </c>
      <c r="N246">
        <v>55589.172325903572</v>
      </c>
      <c r="O246">
        <v>442441.11810367188</v>
      </c>
      <c r="P246">
        <v>7872.388820316738</v>
      </c>
      <c r="Q246" s="1" t="s">
        <v>51</v>
      </c>
      <c r="R246" s="1">
        <f>agent_costs_16_repr_days[[#This Row],[SMR]]+agent_costs_16_repr_days[[#This Row],[SMRCCS]]</f>
        <v>1.1386070117473397E-5</v>
      </c>
      <c r="S246" s="1">
        <f>agent_costs_16_repr_days[[#This Row],[Alkaline_base]]+agent_costs_16_repr_days[[#This Row],[Alkaline_peak]]</f>
        <v>104928.91456633917</v>
      </c>
      <c r="T246" s="1">
        <f>agent_costs_16_repr_days[[#This Row],[SMR+CCS]]+agent_costs_16_repr_days[[#This Row],[PtH]]+agent_costs_16_repr_days[[#This Row],[Import]]</f>
        <v>112801.30339804199</v>
      </c>
      <c r="U246" s="1">
        <f>agent_costs_16_repr_days[[#This Row],[OCGT]]+agent_costs_16_repr_days[[#This Row],[SPP_coal]]+agent_costs_16_repr_days[[#This Row],[CCGT_new]]</f>
        <v>115585.68290444621</v>
      </c>
      <c r="V246" s="1">
        <f>agent_costs_16_repr_days[[#This Row],[WindOnshore]]+agent_costs_16_repr_days[[#This Row],[WindOffshore]]+agent_costs_16_repr_days[[#This Row],[Solar]]</f>
        <v>4916276.0326347509</v>
      </c>
      <c r="W246" s="1">
        <f>agent_costs_16_repr_days[[#This Row],[RES]]+agent_costs_16_repr_days[[#This Row],[FF]]+agent_costs_16_repr_days[[#This Row],[Nuclear]]</f>
        <v>5111856.7196258325</v>
      </c>
      <c r="X246" s="1">
        <f>agent_costs_16_repr_days[[#This Row],[PS]]-W$2</f>
        <v>39298.155367169529</v>
      </c>
      <c r="Y246" s="1">
        <f>agent_costs_16_repr_days[[#This Row],[Import]]-P$2</f>
        <v>-1462.0506638325724</v>
      </c>
      <c r="Z246" s="1">
        <f>agent_costs_16_repr_days[[#This Row],[SMR+CCS]]-R$2</f>
        <v>-7223.9999886470769</v>
      </c>
      <c r="AA246" s="1">
        <f>agent_costs_16_repr_days[[#This Row],[PtH]]-S$2</f>
        <v>25022.442934959181</v>
      </c>
      <c r="AB246" s="1">
        <f>agent_costs_16_repr_days[[#This Row],[H2_sector]]-T$2</f>
        <v>16336.392282479545</v>
      </c>
      <c r="AC246" s="1">
        <f>agent_costs_16_repr_days[[#This Row],[FF]]-U$2</f>
        <v>-1351.4965108733013</v>
      </c>
      <c r="AD246" s="1">
        <f>agent_costs_16_repr_days[[#This Row],[RES]]-V$2</f>
        <v>41306.13901725132</v>
      </c>
      <c r="AE246" s="1">
        <f>agent_costs_16_repr_days[[#This Row],[Nuclear]]-H$2</f>
        <v>-656.48713920920272</v>
      </c>
      <c r="AF246" s="1">
        <f>agent_costs_16_repr_days[[#This Row],[Ind]]-O$2</f>
        <v>-1771.3028496661573</v>
      </c>
    </row>
    <row r="247" spans="1:32" x14ac:dyDescent="0.25">
      <c r="A247">
        <v>145</v>
      </c>
      <c r="B247" s="1" t="s">
        <v>23</v>
      </c>
      <c r="C247">
        <v>3324</v>
      </c>
      <c r="D247">
        <v>5690.2149323213653</v>
      </c>
      <c r="E247">
        <v>11106.7920189298</v>
      </c>
      <c r="F247">
        <v>55855.828262480558</v>
      </c>
      <c r="G247">
        <v>4295852.0641834149</v>
      </c>
      <c r="H247">
        <v>80006.296915131941</v>
      </c>
      <c r="I247">
        <v>612015.27850962221</v>
      </c>
      <c r="J247">
        <v>54276.18395021429</v>
      </c>
      <c r="K247">
        <v>5.8802398167369725E-6</v>
      </c>
      <c r="L247">
        <v>5.3459516753176457E-8</v>
      </c>
      <c r="M247">
        <v>49866.207832607615</v>
      </c>
      <c r="N247">
        <v>56521.239630467084</v>
      </c>
      <c r="O247">
        <v>443120.01179164532</v>
      </c>
      <c r="P247">
        <v>7764.3832385352816</v>
      </c>
      <c r="Q247" s="1" t="s">
        <v>51</v>
      </c>
      <c r="R247" s="1">
        <f>agent_costs_16_repr_days[[#This Row],[SMR]]+agent_costs_16_repr_days[[#This Row],[SMRCCS]]</f>
        <v>5.9336993334901488E-6</v>
      </c>
      <c r="S247" s="1">
        <f>agent_costs_16_repr_days[[#This Row],[Alkaline_base]]+agent_costs_16_repr_days[[#This Row],[Alkaline_peak]]</f>
        <v>106387.4474630747</v>
      </c>
      <c r="T247" s="1">
        <f>agent_costs_16_repr_days[[#This Row],[SMR+CCS]]+agent_costs_16_repr_days[[#This Row],[PtH]]+agent_costs_16_repr_days[[#This Row],[Import]]</f>
        <v>114151.83070754369</v>
      </c>
      <c r="U247" s="1">
        <f>agent_costs_16_repr_days[[#This Row],[OCGT]]+agent_costs_16_repr_days[[#This Row],[SPP_coal]]+agent_costs_16_repr_days[[#This Row],[CCGT_new]]</f>
        <v>115822.22714501622</v>
      </c>
      <c r="V247" s="1">
        <f>agent_costs_16_repr_days[[#This Row],[WindOnshore]]+agent_costs_16_repr_days[[#This Row],[WindOffshore]]+agent_costs_16_repr_days[[#This Row],[Solar]]</f>
        <v>4918974.1347119668</v>
      </c>
      <c r="W247" s="1">
        <f>agent_costs_16_repr_days[[#This Row],[RES]]+agent_costs_16_repr_days[[#This Row],[FF]]+agent_costs_16_repr_days[[#This Row],[Nuclear]]</f>
        <v>5114802.6587721147</v>
      </c>
      <c r="X247" s="1">
        <f>agent_costs_16_repr_days[[#This Row],[PS]]-W$2</f>
        <v>42244.094513451681</v>
      </c>
      <c r="Y247" s="1">
        <f>agent_costs_16_repr_days[[#This Row],[Import]]-P$2</f>
        <v>-1570.0562456140287</v>
      </c>
      <c r="Z247" s="1">
        <f>agent_costs_16_repr_days[[#This Row],[SMR+CCS]]-R$2</f>
        <v>-7223.9999940994476</v>
      </c>
      <c r="AA247" s="1">
        <f>agent_costs_16_repr_days[[#This Row],[PtH]]-S$2</f>
        <v>26480.975831694712</v>
      </c>
      <c r="AB247" s="1">
        <f>agent_costs_16_repr_days[[#This Row],[H2_sector]]-T$2</f>
        <v>17686.919591981248</v>
      </c>
      <c r="AC247" s="1">
        <f>agent_costs_16_repr_days[[#This Row],[FF]]-U$2</f>
        <v>-1114.9522703032853</v>
      </c>
      <c r="AD247" s="1">
        <f>agent_costs_16_repr_days[[#This Row],[RES]]-V$2</f>
        <v>44004.24109446723</v>
      </c>
      <c r="AE247" s="1">
        <f>agent_costs_16_repr_days[[#This Row],[Nuclear]]-H$2</f>
        <v>-645.19431071190047</v>
      </c>
      <c r="AF247" s="1">
        <f>agent_costs_16_repr_days[[#This Row],[Ind]]-O$2</f>
        <v>-1092.409161692718</v>
      </c>
    </row>
    <row r="248" spans="1:32" x14ac:dyDescent="0.25">
      <c r="A248">
        <v>146</v>
      </c>
      <c r="B248" s="1" t="s">
        <v>23</v>
      </c>
      <c r="C248">
        <v>3204</v>
      </c>
      <c r="D248">
        <v>5791.8686765166831</v>
      </c>
      <c r="E248">
        <v>11106.792151759939</v>
      </c>
      <c r="F248">
        <v>55984.387950416371</v>
      </c>
      <c r="G248">
        <v>4296311.7067460138</v>
      </c>
      <c r="H248">
        <v>79848.617738865636</v>
      </c>
      <c r="I248">
        <v>614860.22798213991</v>
      </c>
      <c r="J248">
        <v>54267.001385948555</v>
      </c>
      <c r="K248">
        <v>5.4940544935613927E-6</v>
      </c>
      <c r="L248">
        <v>4.6813482408360161E-8</v>
      </c>
      <c r="M248">
        <v>50911.091173234599</v>
      </c>
      <c r="N248">
        <v>57147.977985821817</v>
      </c>
      <c r="O248">
        <v>443852.05357970553</v>
      </c>
      <c r="P248">
        <v>7630.5250586203911</v>
      </c>
      <c r="Q248" s="1" t="s">
        <v>51</v>
      </c>
      <c r="R248" s="1">
        <f>agent_costs_16_repr_days[[#This Row],[SMR]]+agent_costs_16_repr_days[[#This Row],[SMRCCS]]</f>
        <v>5.5408679759697529E-6</v>
      </c>
      <c r="S248" s="1">
        <f>agent_costs_16_repr_days[[#This Row],[Alkaline_base]]+agent_costs_16_repr_days[[#This Row],[Alkaline_peak]]</f>
        <v>108059.06915905641</v>
      </c>
      <c r="T248" s="1">
        <f>agent_costs_16_repr_days[[#This Row],[SMR+CCS]]+agent_costs_16_repr_days[[#This Row],[PtH]]+agent_costs_16_repr_days[[#This Row],[Import]]</f>
        <v>115689.59422321767</v>
      </c>
      <c r="U248" s="1">
        <f>agent_costs_16_repr_days[[#This Row],[OCGT]]+agent_costs_16_repr_days[[#This Row],[SPP_coal]]+agent_costs_16_repr_days[[#This Row],[CCGT_new]]</f>
        <v>116043.2580128816</v>
      </c>
      <c r="V248" s="1">
        <f>agent_costs_16_repr_days[[#This Row],[WindOnshore]]+agent_costs_16_repr_days[[#This Row],[WindOffshore]]+agent_costs_16_repr_days[[#This Row],[Solar]]</f>
        <v>4922278.7268799143</v>
      </c>
      <c r="W248" s="1">
        <f>agent_costs_16_repr_days[[#This Row],[RES]]+agent_costs_16_repr_days[[#This Row],[FF]]+agent_costs_16_repr_days[[#This Row],[Nuclear]]</f>
        <v>5118170.6026316611</v>
      </c>
      <c r="X248" s="1">
        <f>agent_costs_16_repr_days[[#This Row],[PS]]-W$2</f>
        <v>45612.038372998126</v>
      </c>
      <c r="Y248" s="1">
        <f>agent_costs_16_repr_days[[#This Row],[Import]]-P$2</f>
        <v>-1703.9144255289193</v>
      </c>
      <c r="Z248" s="1">
        <f>agent_costs_16_repr_days[[#This Row],[SMR+CCS]]-R$2</f>
        <v>-7223.9999944922783</v>
      </c>
      <c r="AA248" s="1">
        <f>agent_costs_16_repr_days[[#This Row],[PtH]]-S$2</f>
        <v>28152.597527676422</v>
      </c>
      <c r="AB248" s="1">
        <f>agent_costs_16_repr_days[[#This Row],[H2_sector]]-T$2</f>
        <v>19224.683107655233</v>
      </c>
      <c r="AC248" s="1">
        <f>agent_costs_16_repr_days[[#This Row],[FF]]-U$2</f>
        <v>-893.92140243790345</v>
      </c>
      <c r="AD248" s="1">
        <f>agent_costs_16_repr_days[[#This Row],[RES]]-V$2</f>
        <v>47308.833262414671</v>
      </c>
      <c r="AE248" s="1">
        <f>agent_costs_16_repr_days[[#This Row],[Nuclear]]-H$2</f>
        <v>-802.87348697820562</v>
      </c>
      <c r="AF248" s="1">
        <f>agent_costs_16_repr_days[[#This Row],[Ind]]-O$2</f>
        <v>-360.36737363249995</v>
      </c>
    </row>
    <row r="249" spans="1:32" x14ac:dyDescent="0.25">
      <c r="A249">
        <v>147</v>
      </c>
      <c r="B249" s="1" t="s">
        <v>23</v>
      </c>
      <c r="C249">
        <v>3151</v>
      </c>
      <c r="D249">
        <v>5988.6980991118744</v>
      </c>
      <c r="E249">
        <v>11106.792048293188</v>
      </c>
      <c r="F249">
        <v>55926.726908280936</v>
      </c>
      <c r="G249">
        <v>4296055.33918605</v>
      </c>
      <c r="H249">
        <v>79500.205417534889</v>
      </c>
      <c r="I249">
        <v>618218.9154791917</v>
      </c>
      <c r="J249">
        <v>54130.53764337497</v>
      </c>
      <c r="K249">
        <v>2.2224306311854218E-6</v>
      </c>
      <c r="L249">
        <v>2.089162578310844E-7</v>
      </c>
      <c r="M249">
        <v>52218.503014728223</v>
      </c>
      <c r="N249">
        <v>57594.261220437584</v>
      </c>
      <c r="O249">
        <v>444278.34012366895</v>
      </c>
      <c r="P249">
        <v>7497.7797301014452</v>
      </c>
      <c r="Q249" s="1" t="s">
        <v>51</v>
      </c>
      <c r="R249" s="1">
        <f>agent_costs_16_repr_days[[#This Row],[SMR]]+agent_costs_16_repr_days[[#This Row],[SMRCCS]]</f>
        <v>2.4313468890165062E-6</v>
      </c>
      <c r="S249" s="1">
        <f>agent_costs_16_repr_days[[#This Row],[Alkaline_base]]+agent_costs_16_repr_days[[#This Row],[Alkaline_peak]]</f>
        <v>109812.76423516581</v>
      </c>
      <c r="T249" s="1">
        <f>agent_costs_16_repr_days[[#This Row],[SMR+CCS]]+agent_costs_16_repr_days[[#This Row],[PtH]]+agent_costs_16_repr_days[[#This Row],[Import]]</f>
        <v>117310.54396769861</v>
      </c>
      <c r="U249" s="1">
        <f>agent_costs_16_repr_days[[#This Row],[OCGT]]+agent_costs_16_repr_days[[#This Row],[SPP_coal]]+agent_costs_16_repr_days[[#This Row],[CCGT_new]]</f>
        <v>116045.96265076779</v>
      </c>
      <c r="V249" s="1">
        <f>agent_costs_16_repr_days[[#This Row],[WindOnshore]]+agent_costs_16_repr_days[[#This Row],[WindOffshore]]+agent_costs_16_repr_days[[#This Row],[Solar]]</f>
        <v>4925381.0467135347</v>
      </c>
      <c r="W249" s="1">
        <f>agent_costs_16_repr_days[[#This Row],[RES]]+agent_costs_16_repr_days[[#This Row],[FF]]+agent_costs_16_repr_days[[#This Row],[Nuclear]]</f>
        <v>5120927.2147818375</v>
      </c>
      <c r="X249" s="1">
        <f>agent_costs_16_repr_days[[#This Row],[PS]]-W$2</f>
        <v>48368.650523174554</v>
      </c>
      <c r="Y249" s="1">
        <f>agent_costs_16_repr_days[[#This Row],[Import]]-P$2</f>
        <v>-1836.6597540478651</v>
      </c>
      <c r="Z249" s="1">
        <f>agent_costs_16_repr_days[[#This Row],[SMR+CCS]]-R$2</f>
        <v>-7223.9999976017998</v>
      </c>
      <c r="AA249" s="1">
        <f>agent_costs_16_repr_days[[#This Row],[PtH]]-S$2</f>
        <v>29906.292603785827</v>
      </c>
      <c r="AB249" s="1">
        <f>agent_costs_16_repr_days[[#This Row],[H2_sector]]-T$2</f>
        <v>20845.632852136172</v>
      </c>
      <c r="AC249" s="1">
        <f>agent_costs_16_repr_days[[#This Row],[FF]]-U$2</f>
        <v>-891.21676455171837</v>
      </c>
      <c r="AD249" s="1">
        <f>agent_costs_16_repr_days[[#This Row],[RES]]-V$2</f>
        <v>50411.153096035123</v>
      </c>
      <c r="AE249" s="1">
        <f>agent_costs_16_repr_days[[#This Row],[Nuclear]]-H$2</f>
        <v>-1151.2858083089523</v>
      </c>
      <c r="AF249" s="1">
        <f>agent_costs_16_repr_days[[#This Row],[Ind]]-O$2</f>
        <v>65.91917033091886</v>
      </c>
    </row>
    <row r="250" spans="1:32" x14ac:dyDescent="0.25">
      <c r="A250">
        <v>148</v>
      </c>
      <c r="B250" s="1" t="s">
        <v>23</v>
      </c>
      <c r="C250">
        <v>3159</v>
      </c>
      <c r="D250">
        <v>6104.7855711011425</v>
      </c>
      <c r="E250">
        <v>11106.792038754811</v>
      </c>
      <c r="F250">
        <v>56002.019345631088</v>
      </c>
      <c r="G250">
        <v>4298077.386882796</v>
      </c>
      <c r="H250">
        <v>78859.035248408167</v>
      </c>
      <c r="I250">
        <v>621170.13210466923</v>
      </c>
      <c r="J250">
        <v>54298.804058433197</v>
      </c>
      <c r="K250">
        <v>8.812310004668901E-7</v>
      </c>
      <c r="L250">
        <v>1.111133200186178E-6</v>
      </c>
      <c r="M250">
        <v>54311.807431982721</v>
      </c>
      <c r="N250">
        <v>57548.00318708241</v>
      </c>
      <c r="O250">
        <v>444498.65441901336</v>
      </c>
      <c r="P250">
        <v>7368.230661182889</v>
      </c>
      <c r="Q250" s="1" t="s">
        <v>51</v>
      </c>
      <c r="R250" s="1">
        <f>agent_costs_16_repr_days[[#This Row],[SMR]]+agent_costs_16_repr_days[[#This Row],[SMRCCS]]</f>
        <v>1.9923642006530682E-6</v>
      </c>
      <c r="S250" s="1">
        <f>agent_costs_16_repr_days[[#This Row],[Alkaline_base]]+agent_costs_16_repr_days[[#This Row],[Alkaline_peak]]</f>
        <v>111859.81061906513</v>
      </c>
      <c r="T250" s="1">
        <f>agent_costs_16_repr_days[[#This Row],[SMR+CCS]]+agent_costs_16_repr_days[[#This Row],[PtH]]+agent_costs_16_repr_days[[#This Row],[Import]]</f>
        <v>119228.04128224037</v>
      </c>
      <c r="U250" s="1">
        <f>agent_costs_16_repr_days[[#This Row],[OCGT]]+agent_costs_16_repr_days[[#This Row],[SPP_coal]]+agent_costs_16_repr_days[[#This Row],[CCGT_new]]</f>
        <v>116405.60897516542</v>
      </c>
      <c r="V250" s="1">
        <f>agent_costs_16_repr_days[[#This Row],[WindOnshore]]+agent_costs_16_repr_days[[#This Row],[WindOffshore]]+agent_costs_16_repr_days[[#This Row],[Solar]]</f>
        <v>4930354.3110262193</v>
      </c>
      <c r="W250" s="1">
        <f>agent_costs_16_repr_days[[#This Row],[RES]]+agent_costs_16_repr_days[[#This Row],[FF]]+agent_costs_16_repr_days[[#This Row],[Nuclear]]</f>
        <v>5125618.9552497929</v>
      </c>
      <c r="X250" s="1">
        <f>agent_costs_16_repr_days[[#This Row],[PS]]-W$2</f>
        <v>53060.390991129912</v>
      </c>
      <c r="Y250" s="1">
        <f>agent_costs_16_repr_days[[#This Row],[Import]]-P$2</f>
        <v>-1966.2088229664214</v>
      </c>
      <c r="Z250" s="1">
        <f>agent_costs_16_repr_days[[#This Row],[SMR+CCS]]-R$2</f>
        <v>-7223.999998040782</v>
      </c>
      <c r="AA250" s="1">
        <f>agent_costs_16_repr_days[[#This Row],[PtH]]-S$2</f>
        <v>31953.338987685143</v>
      </c>
      <c r="AB250" s="1">
        <f>agent_costs_16_repr_days[[#This Row],[H2_sector]]-T$2</f>
        <v>22763.130166677933</v>
      </c>
      <c r="AC250" s="1">
        <f>agent_costs_16_repr_days[[#This Row],[FF]]-U$2</f>
        <v>-531.5704401540861</v>
      </c>
      <c r="AD250" s="1">
        <f>agent_costs_16_repr_days[[#This Row],[RES]]-V$2</f>
        <v>55384.417408719659</v>
      </c>
      <c r="AE250" s="1">
        <f>agent_costs_16_repr_days[[#This Row],[Nuclear]]-H$2</f>
        <v>-1792.4559774356749</v>
      </c>
      <c r="AF250" s="1">
        <f>agent_costs_16_repr_days[[#This Row],[Ind]]-O$2</f>
        <v>286.2334656753228</v>
      </c>
    </row>
    <row r="251" spans="1:32" x14ac:dyDescent="0.25">
      <c r="A251">
        <v>149</v>
      </c>
      <c r="B251" s="1" t="s">
        <v>23</v>
      </c>
      <c r="C251">
        <v>3160</v>
      </c>
      <c r="D251">
        <v>5565.7902923957736</v>
      </c>
      <c r="E251">
        <v>11106.792291714188</v>
      </c>
      <c r="F251">
        <v>56005.443430420572</v>
      </c>
      <c r="G251">
        <v>4299900.1488123974</v>
      </c>
      <c r="H251">
        <v>78408.000610675066</v>
      </c>
      <c r="I251">
        <v>624769.24521277193</v>
      </c>
      <c r="J251">
        <v>54629.495930032084</v>
      </c>
      <c r="K251">
        <v>1.4633633843869081E-5</v>
      </c>
      <c r="L251">
        <v>5.5707778069447358E-8</v>
      </c>
      <c r="M251">
        <v>55426.43348405209</v>
      </c>
      <c r="N251">
        <v>58702.856000163614</v>
      </c>
      <c r="O251">
        <v>444509.15150945284</v>
      </c>
      <c r="P251">
        <v>7215.7815592796023</v>
      </c>
      <c r="Q251" s="1" t="s">
        <v>51</v>
      </c>
      <c r="R251" s="1">
        <f>agent_costs_16_repr_days[[#This Row],[SMR]]+agent_costs_16_repr_days[[#This Row],[SMRCCS]]</f>
        <v>1.4689341621938528E-5</v>
      </c>
      <c r="S251" s="1">
        <f>agent_costs_16_repr_days[[#This Row],[Alkaline_base]]+agent_costs_16_repr_days[[#This Row],[Alkaline_peak]]</f>
        <v>114129.2894842157</v>
      </c>
      <c r="T251" s="1">
        <f>agent_costs_16_repr_days[[#This Row],[SMR+CCS]]+agent_costs_16_repr_days[[#This Row],[PtH]]+agent_costs_16_repr_days[[#This Row],[Import]]</f>
        <v>121345.07105818464</v>
      </c>
      <c r="U251" s="1">
        <f>agent_costs_16_repr_days[[#This Row],[OCGT]]+agent_costs_16_repr_days[[#This Row],[SPP_coal]]+agent_costs_16_repr_days[[#This Row],[CCGT_new]]</f>
        <v>116200.72965284843</v>
      </c>
      <c r="V251" s="1">
        <f>agent_costs_16_repr_days[[#This Row],[WindOnshore]]+agent_costs_16_repr_days[[#This Row],[WindOffshore]]+agent_costs_16_repr_days[[#This Row],[Solar]]</f>
        <v>4935776.1863168832</v>
      </c>
      <c r="W251" s="1">
        <f>agent_costs_16_repr_days[[#This Row],[RES]]+agent_costs_16_repr_days[[#This Row],[FF]]+agent_costs_16_repr_days[[#This Row],[Nuclear]]</f>
        <v>5130384.916580406</v>
      </c>
      <c r="X251" s="1">
        <f>agent_costs_16_repr_days[[#This Row],[PS]]-W$2</f>
        <v>57826.352321743034</v>
      </c>
      <c r="Y251" s="1">
        <f>agent_costs_16_repr_days[[#This Row],[Import]]-P$2</f>
        <v>-2118.657924869708</v>
      </c>
      <c r="Z251" s="1">
        <f>agent_costs_16_repr_days[[#This Row],[SMR+CCS]]-R$2</f>
        <v>-7223.9999853438048</v>
      </c>
      <c r="AA251" s="1">
        <f>agent_costs_16_repr_days[[#This Row],[PtH]]-S$2</f>
        <v>34222.817852835709</v>
      </c>
      <c r="AB251" s="1">
        <f>agent_costs_16_repr_days[[#This Row],[H2_sector]]-T$2</f>
        <v>24880.159942622195</v>
      </c>
      <c r="AC251" s="1">
        <f>agent_costs_16_repr_days[[#This Row],[FF]]-U$2</f>
        <v>-736.44976247107843</v>
      </c>
      <c r="AD251" s="1">
        <f>agent_costs_16_repr_days[[#This Row],[RES]]-V$2</f>
        <v>60806.292699383572</v>
      </c>
      <c r="AE251" s="1">
        <f>agent_costs_16_repr_days[[#This Row],[Nuclear]]-H$2</f>
        <v>-2243.4906151687755</v>
      </c>
      <c r="AF251" s="1">
        <f>agent_costs_16_repr_days[[#This Row],[Ind]]-O$2</f>
        <v>296.73055611480959</v>
      </c>
    </row>
    <row r="252" spans="1:32" x14ac:dyDescent="0.25">
      <c r="A252">
        <v>150</v>
      </c>
      <c r="B252" s="1" t="s">
        <v>23</v>
      </c>
      <c r="C252">
        <v>3173</v>
      </c>
      <c r="D252">
        <v>6115.178700367338</v>
      </c>
      <c r="E252">
        <v>11106.792148308708</v>
      </c>
      <c r="F252">
        <v>56121.078905491224</v>
      </c>
      <c r="G252">
        <v>4302270.1563300891</v>
      </c>
      <c r="H252">
        <v>77787.148073602744</v>
      </c>
      <c r="I252">
        <v>627955.2200153413</v>
      </c>
      <c r="J252">
        <v>54579.440753408831</v>
      </c>
      <c r="K252">
        <v>4.8402332073006377E-7</v>
      </c>
      <c r="L252">
        <v>3.1752088132025195E-7</v>
      </c>
      <c r="M252">
        <v>57909.549658520285</v>
      </c>
      <c r="N252">
        <v>58507.646230843813</v>
      </c>
      <c r="O252">
        <v>444547.01586944994</v>
      </c>
      <c r="P252">
        <v>7063.7778811462531</v>
      </c>
      <c r="Q252" s="1" t="s">
        <v>51</v>
      </c>
      <c r="R252" s="1">
        <f>agent_costs_16_repr_days[[#This Row],[SMR]]+agent_costs_16_repr_days[[#This Row],[SMRCCS]]</f>
        <v>8.0154420205031578E-7</v>
      </c>
      <c r="S252" s="1">
        <f>agent_costs_16_repr_days[[#This Row],[Alkaline_base]]+agent_costs_16_repr_days[[#This Row],[Alkaline_peak]]</f>
        <v>116417.1958893641</v>
      </c>
      <c r="T252" s="1">
        <f>agent_costs_16_repr_days[[#This Row],[SMR+CCS]]+agent_costs_16_repr_days[[#This Row],[PtH]]+agent_costs_16_repr_days[[#This Row],[Import]]</f>
        <v>123480.9737713119</v>
      </c>
      <c r="U252" s="1">
        <f>agent_costs_16_repr_days[[#This Row],[OCGT]]+agent_costs_16_repr_days[[#This Row],[SPP_coal]]+agent_costs_16_repr_days[[#This Row],[CCGT_new]]</f>
        <v>116815.69835926739</v>
      </c>
      <c r="V252" s="1">
        <f>agent_costs_16_repr_days[[#This Row],[WindOnshore]]+agent_costs_16_repr_days[[#This Row],[WindOffshore]]+agent_costs_16_repr_days[[#This Row],[Solar]]</f>
        <v>4941332.1684937393</v>
      </c>
      <c r="W252" s="1">
        <f>agent_costs_16_repr_days[[#This Row],[RES]]+agent_costs_16_repr_days[[#This Row],[FF]]+agent_costs_16_repr_days[[#This Row],[Nuclear]]</f>
        <v>5135935.0149266096</v>
      </c>
      <c r="X252" s="1">
        <f>agent_costs_16_repr_days[[#This Row],[PS]]-W$2</f>
        <v>63376.450667946599</v>
      </c>
      <c r="Y252" s="1">
        <f>agent_costs_16_repr_days[[#This Row],[Import]]-P$2</f>
        <v>-2270.6616030030573</v>
      </c>
      <c r="Z252" s="1">
        <f>agent_costs_16_repr_days[[#This Row],[SMR+CCS]]-R$2</f>
        <v>-7223.9999992316025</v>
      </c>
      <c r="AA252" s="1">
        <f>agent_costs_16_repr_days[[#This Row],[PtH]]-S$2</f>
        <v>36510.724257984111</v>
      </c>
      <c r="AB252" s="1">
        <f>agent_costs_16_repr_days[[#This Row],[H2_sector]]-T$2</f>
        <v>27016.062655749454</v>
      </c>
      <c r="AC252" s="1">
        <f>agent_costs_16_repr_days[[#This Row],[FF]]-U$2</f>
        <v>-121.48105605211458</v>
      </c>
      <c r="AD252" s="1">
        <f>agent_costs_16_repr_days[[#This Row],[RES]]-V$2</f>
        <v>66362.27487623971</v>
      </c>
      <c r="AE252" s="1">
        <f>agent_costs_16_repr_days[[#This Row],[Nuclear]]-H$2</f>
        <v>-2864.3431522410974</v>
      </c>
      <c r="AF252" s="1">
        <f>agent_costs_16_repr_days[[#This Row],[Ind]]-O$2</f>
        <v>334.59491611190606</v>
      </c>
    </row>
    <row r="253" spans="1:32" x14ac:dyDescent="0.25">
      <c r="A253">
        <v>151</v>
      </c>
      <c r="B253" s="1" t="s">
        <v>23</v>
      </c>
      <c r="C253">
        <v>3290</v>
      </c>
      <c r="D253">
        <v>6394.7540462019724</v>
      </c>
      <c r="E253">
        <v>11106.792023660959</v>
      </c>
      <c r="F253">
        <v>56277.43331717074</v>
      </c>
      <c r="G253">
        <v>4306116.9118399024</v>
      </c>
      <c r="H253">
        <v>76446.5222091834</v>
      </c>
      <c r="I253">
        <v>630556.11859515437</v>
      </c>
      <c r="J253">
        <v>54690.808443754067</v>
      </c>
      <c r="K253">
        <v>1.1994627187358416E-7</v>
      </c>
      <c r="L253">
        <v>1.4242639966927766E-8</v>
      </c>
      <c r="M253">
        <v>61821.201159800621</v>
      </c>
      <c r="N253">
        <v>57442.107580974989</v>
      </c>
      <c r="O253">
        <v>444134.85825098958</v>
      </c>
      <c r="P253">
        <v>6912.8370333464136</v>
      </c>
      <c r="Q253" s="1" t="s">
        <v>51</v>
      </c>
      <c r="R253" s="1">
        <f>agent_costs_16_repr_days[[#This Row],[SMR]]+agent_costs_16_repr_days[[#This Row],[SMRCCS]]</f>
        <v>1.3418891184051194E-7</v>
      </c>
      <c r="S253" s="1">
        <f>agent_costs_16_repr_days[[#This Row],[Alkaline_base]]+agent_costs_16_repr_days[[#This Row],[Alkaline_peak]]</f>
        <v>119263.30874077561</v>
      </c>
      <c r="T253" s="1">
        <f>agent_costs_16_repr_days[[#This Row],[SMR+CCS]]+agent_costs_16_repr_days[[#This Row],[PtH]]+agent_costs_16_repr_days[[#This Row],[Import]]</f>
        <v>126176.14577425621</v>
      </c>
      <c r="U253" s="1">
        <f>agent_costs_16_repr_days[[#This Row],[OCGT]]+agent_costs_16_repr_days[[#This Row],[SPP_coal]]+agent_costs_16_repr_days[[#This Row],[CCGT_new]]</f>
        <v>117362.99580712678</v>
      </c>
      <c r="V253" s="1">
        <f>agent_costs_16_repr_days[[#This Row],[WindOnshore]]+agent_costs_16_repr_days[[#This Row],[WindOffshore]]+agent_costs_16_repr_days[[#This Row],[Solar]]</f>
        <v>4947779.822458717</v>
      </c>
      <c r="W253" s="1">
        <f>agent_costs_16_repr_days[[#This Row],[RES]]+agent_costs_16_repr_days[[#This Row],[FF]]+agent_costs_16_repr_days[[#This Row],[Nuclear]]</f>
        <v>5141589.3404750274</v>
      </c>
      <c r="X253" s="1">
        <f>agent_costs_16_repr_days[[#This Row],[PS]]-W$2</f>
        <v>69030.776216364466</v>
      </c>
      <c r="Y253" s="1">
        <f>agent_costs_16_repr_days[[#This Row],[Import]]-P$2</f>
        <v>-2421.6024508028968</v>
      </c>
      <c r="Z253" s="1">
        <f>agent_costs_16_repr_days[[#This Row],[SMR+CCS]]-R$2</f>
        <v>-7223.9999998989579</v>
      </c>
      <c r="AA253" s="1">
        <f>agent_costs_16_repr_days[[#This Row],[PtH]]-S$2</f>
        <v>39356.837109395623</v>
      </c>
      <c r="AB253" s="1">
        <f>agent_costs_16_repr_days[[#This Row],[H2_sector]]-T$2</f>
        <v>29711.234658693764</v>
      </c>
      <c r="AC253" s="1">
        <f>agent_costs_16_repr_days[[#This Row],[FF]]-U$2</f>
        <v>425.81639180726779</v>
      </c>
      <c r="AD253" s="1">
        <f>agent_costs_16_repr_days[[#This Row],[RES]]-V$2</f>
        <v>72809.928841217421</v>
      </c>
      <c r="AE253" s="1">
        <f>agent_costs_16_repr_days[[#This Row],[Nuclear]]-H$2</f>
        <v>-4204.9690166604414</v>
      </c>
      <c r="AF253" s="1">
        <f>agent_costs_16_repr_days[[#This Row],[Ind]]-O$2</f>
        <v>-77.562702348455787</v>
      </c>
    </row>
    <row r="254" spans="1:32" x14ac:dyDescent="0.25">
      <c r="A254">
        <v>171</v>
      </c>
      <c r="B254" s="1" t="s">
        <v>23</v>
      </c>
      <c r="C254">
        <v>2773</v>
      </c>
      <c r="D254">
        <v>6962.7363108889695</v>
      </c>
      <c r="E254">
        <v>11106.792278849622</v>
      </c>
      <c r="F254">
        <v>56080.400093419761</v>
      </c>
      <c r="G254">
        <v>4292926.8867201069</v>
      </c>
      <c r="H254">
        <v>80645.055429413085</v>
      </c>
      <c r="I254">
        <v>570642.71220831154</v>
      </c>
      <c r="J254">
        <v>53593.619352165457</v>
      </c>
      <c r="K254">
        <v>4.8880264614015161E-7</v>
      </c>
      <c r="L254">
        <v>7224.0000000334694</v>
      </c>
      <c r="M254">
        <v>32537.928953375675</v>
      </c>
      <c r="N254">
        <v>47539.685699575777</v>
      </c>
      <c r="O254">
        <v>443869.52538194956</v>
      </c>
      <c r="P254">
        <v>9195.7652775893512</v>
      </c>
      <c r="Q254" s="1" t="s">
        <v>51</v>
      </c>
      <c r="R254" s="1">
        <f>agent_costs_16_repr_days[[#This Row],[SMR]]+agent_costs_16_repr_days[[#This Row],[SMRCCS]]</f>
        <v>7224.0000005222719</v>
      </c>
      <c r="S254" s="1">
        <f>agent_costs_16_repr_days[[#This Row],[Alkaline_base]]+agent_costs_16_repr_days[[#This Row],[Alkaline_peak]]</f>
        <v>80077.614652951452</v>
      </c>
      <c r="T254" s="1">
        <f>agent_costs_16_repr_days[[#This Row],[SMR+CCS]]+agent_costs_16_repr_days[[#This Row],[PtH]]+agent_costs_16_repr_days[[#This Row],[Import]]</f>
        <v>96497.379931063071</v>
      </c>
      <c r="U254" s="1">
        <f>agent_costs_16_repr_days[[#This Row],[OCGT]]+agent_costs_16_repr_days[[#This Row],[SPP_coal]]+agent_costs_16_repr_days[[#This Row],[CCGT_new]]</f>
        <v>116636.75575647419</v>
      </c>
      <c r="V254" s="1">
        <f>agent_costs_16_repr_days[[#This Row],[WindOnshore]]+agent_costs_16_repr_days[[#This Row],[WindOffshore]]+agent_costs_16_repr_days[[#This Row],[Solar]]</f>
        <v>4874676.3912072685</v>
      </c>
      <c r="W254" s="1">
        <f>agent_costs_16_repr_days[[#This Row],[RES]]+agent_costs_16_repr_days[[#This Row],[FF]]+agent_costs_16_repr_days[[#This Row],[Nuclear]]</f>
        <v>5071958.2023931555</v>
      </c>
      <c r="X254" s="1">
        <f>agent_costs_16_repr_days[[#This Row],[PS]]-W$2</f>
        <v>-600.36186550743878</v>
      </c>
      <c r="Y254" s="1">
        <f>agent_costs_16_repr_days[[#This Row],[Import]]-P$2</f>
        <v>-138.6742065599592</v>
      </c>
      <c r="Z254" s="1">
        <f>agent_costs_16_repr_days[[#This Row],[SMR+CCS]]-R$2</f>
        <v>4.8912534111877903E-7</v>
      </c>
      <c r="AA254" s="1">
        <f>agent_costs_16_repr_days[[#This Row],[PtH]]-S$2</f>
        <v>171.14302157146449</v>
      </c>
      <c r="AB254" s="1">
        <f>agent_costs_16_repr_days[[#This Row],[H2_sector]]-T$2</f>
        <v>32.468815500629717</v>
      </c>
      <c r="AC254" s="1">
        <f>agent_costs_16_repr_days[[#This Row],[FF]]-U$2</f>
        <v>-300.42365884532046</v>
      </c>
      <c r="AD254" s="1">
        <f>agent_costs_16_repr_days[[#This Row],[RES]]-V$2</f>
        <v>-293.50241023115814</v>
      </c>
      <c r="AE254" s="1">
        <f>agent_costs_16_repr_days[[#This Row],[Nuclear]]-H$2</f>
        <v>-6.4357964307564544</v>
      </c>
      <c r="AF254" s="1">
        <f>agent_costs_16_repr_days[[#This Row],[Ind]]-O$2</f>
        <v>-342.89557138847886</v>
      </c>
    </row>
    <row r="255" spans="1:32" x14ac:dyDescent="0.25">
      <c r="A255">
        <v>172</v>
      </c>
      <c r="B255" s="1" t="s">
        <v>23</v>
      </c>
      <c r="C255">
        <v>2790</v>
      </c>
      <c r="D255">
        <v>6937.6467057254677</v>
      </c>
      <c r="E255">
        <v>11106.792785772916</v>
      </c>
      <c r="F255">
        <v>56082.822433489673</v>
      </c>
      <c r="G255">
        <v>4292890.9890178945</v>
      </c>
      <c r="H255">
        <v>80643.734898730138</v>
      </c>
      <c r="I255">
        <v>570668.9077959758</v>
      </c>
      <c r="J255">
        <v>53575.03384450428</v>
      </c>
      <c r="K255">
        <v>1.551689610563136E-6</v>
      </c>
      <c r="L255">
        <v>7224.000000023575</v>
      </c>
      <c r="M255">
        <v>32583.527839282575</v>
      </c>
      <c r="N255">
        <v>47504.629521814364</v>
      </c>
      <c r="O255">
        <v>443869.99709630926</v>
      </c>
      <c r="P255">
        <v>9196.1236710355497</v>
      </c>
      <c r="Q255" s="1" t="s">
        <v>51</v>
      </c>
      <c r="R255" s="1">
        <f>agent_costs_16_repr_days[[#This Row],[SMR]]+agent_costs_16_repr_days[[#This Row],[SMRCCS]]</f>
        <v>7224.0000015752648</v>
      </c>
      <c r="S255" s="1">
        <f>agent_costs_16_repr_days[[#This Row],[Alkaline_base]]+agent_costs_16_repr_days[[#This Row],[Alkaline_peak]]</f>
        <v>80088.157361096935</v>
      </c>
      <c r="T255" s="1">
        <f>agent_costs_16_repr_days[[#This Row],[SMR+CCS]]+agent_costs_16_repr_days[[#This Row],[PtH]]+agent_costs_16_repr_days[[#This Row],[Import]]</f>
        <v>96508.281033707739</v>
      </c>
      <c r="U255" s="1">
        <f>agent_costs_16_repr_days[[#This Row],[OCGT]]+agent_costs_16_repr_days[[#This Row],[SPP_coal]]+agent_costs_16_repr_days[[#This Row],[CCGT_new]]</f>
        <v>116595.50298371942</v>
      </c>
      <c r="V255" s="1">
        <f>agent_costs_16_repr_days[[#This Row],[WindOnshore]]+agent_costs_16_repr_days[[#This Row],[WindOffshore]]+agent_costs_16_repr_days[[#This Row],[Solar]]</f>
        <v>4874666.6895996435</v>
      </c>
      <c r="W255" s="1">
        <f>agent_costs_16_repr_days[[#This Row],[RES]]+agent_costs_16_repr_days[[#This Row],[FF]]+agent_costs_16_repr_days[[#This Row],[Nuclear]]</f>
        <v>5071905.9274820928</v>
      </c>
      <c r="X255" s="1">
        <f>agent_costs_16_repr_days[[#This Row],[PS]]-W$2</f>
        <v>-652.63677657023072</v>
      </c>
      <c r="Y255" s="1">
        <f>agent_costs_16_repr_days[[#This Row],[Import]]-P$2</f>
        <v>-138.31581311376067</v>
      </c>
      <c r="Z255" s="1">
        <f>agent_costs_16_repr_days[[#This Row],[SMR+CCS]]-R$2</f>
        <v>1.5421182979480363E-6</v>
      </c>
      <c r="AA255" s="1">
        <f>agent_costs_16_repr_days[[#This Row],[PtH]]-S$2</f>
        <v>181.68572971694812</v>
      </c>
      <c r="AB255" s="1">
        <f>agent_costs_16_repr_days[[#This Row],[H2_sector]]-T$2</f>
        <v>43.369918145297561</v>
      </c>
      <c r="AC255" s="1">
        <f>agent_costs_16_repr_days[[#This Row],[FF]]-U$2</f>
        <v>-341.67643160009175</v>
      </c>
      <c r="AD255" s="1">
        <f>agent_costs_16_repr_days[[#This Row],[RES]]-V$2</f>
        <v>-303.20401785615832</v>
      </c>
      <c r="AE255" s="1">
        <f>agent_costs_16_repr_days[[#This Row],[Nuclear]]-H$2</f>
        <v>-7.7563271137041738</v>
      </c>
      <c r="AF255" s="1">
        <f>agent_costs_16_repr_days[[#This Row],[Ind]]-O$2</f>
        <v>-342.42385702877073</v>
      </c>
    </row>
    <row r="256" spans="1:32" x14ac:dyDescent="0.25">
      <c r="A256">
        <v>173</v>
      </c>
      <c r="B256" s="1" t="s">
        <v>23</v>
      </c>
      <c r="C256">
        <v>2763</v>
      </c>
      <c r="D256">
        <v>6966.2182619355344</v>
      </c>
      <c r="E256">
        <v>11106.792050891212</v>
      </c>
      <c r="F256">
        <v>56079.008062750538</v>
      </c>
      <c r="G256">
        <v>4293171.9192786198</v>
      </c>
      <c r="H256">
        <v>80643.128807574991</v>
      </c>
      <c r="I256">
        <v>570551.66046087339</v>
      </c>
      <c r="J256">
        <v>53557.144446471983</v>
      </c>
      <c r="K256">
        <v>4.3308753984255181E-7</v>
      </c>
      <c r="L256">
        <v>7224.0000000546142</v>
      </c>
      <c r="M256">
        <v>32895.72373258428</v>
      </c>
      <c r="N256">
        <v>47329.392320997569</v>
      </c>
      <c r="O256">
        <v>443833.6208776912</v>
      </c>
      <c r="P256">
        <v>9187.4375442255059</v>
      </c>
      <c r="Q256" s="1" t="s">
        <v>51</v>
      </c>
      <c r="R256" s="1">
        <f>agent_costs_16_repr_days[[#This Row],[SMR]]+agent_costs_16_repr_days[[#This Row],[SMRCCS]]</f>
        <v>7224.000000487702</v>
      </c>
      <c r="S256" s="1">
        <f>agent_costs_16_repr_days[[#This Row],[Alkaline_base]]+agent_costs_16_repr_days[[#This Row],[Alkaline_peak]]</f>
        <v>80225.116053581849</v>
      </c>
      <c r="T256" s="1">
        <f>agent_costs_16_repr_days[[#This Row],[SMR+CCS]]+agent_costs_16_repr_days[[#This Row],[PtH]]+agent_costs_16_repr_days[[#This Row],[Import]]</f>
        <v>96636.553598295068</v>
      </c>
      <c r="U256" s="1">
        <f>agent_costs_16_repr_days[[#This Row],[OCGT]]+agent_costs_16_repr_days[[#This Row],[SPP_coal]]+agent_costs_16_repr_days[[#This Row],[CCGT_new]]</f>
        <v>116602.37077115805</v>
      </c>
      <c r="V256" s="1">
        <f>agent_costs_16_repr_days[[#This Row],[WindOnshore]]+agent_costs_16_repr_days[[#This Row],[WindOffshore]]+agent_costs_16_repr_days[[#This Row],[Solar]]</f>
        <v>4874830.3717903849</v>
      </c>
      <c r="W256" s="1">
        <f>agent_costs_16_repr_days[[#This Row],[RES]]+agent_costs_16_repr_days[[#This Row],[FF]]+agent_costs_16_repr_days[[#This Row],[Nuclear]]</f>
        <v>5072075.8713691188</v>
      </c>
      <c r="X256" s="1">
        <f>agent_costs_16_repr_days[[#This Row],[PS]]-W$2</f>
        <v>-482.69288954418153</v>
      </c>
      <c r="Y256" s="1">
        <f>agent_costs_16_repr_days[[#This Row],[Import]]-P$2</f>
        <v>-147.00193992380446</v>
      </c>
      <c r="Z256" s="1">
        <f>agent_costs_16_repr_days[[#This Row],[SMR+CCS]]-R$2</f>
        <v>4.5455544750439003E-7</v>
      </c>
      <c r="AA256" s="1">
        <f>agent_costs_16_repr_days[[#This Row],[PtH]]-S$2</f>
        <v>318.64442220186174</v>
      </c>
      <c r="AB256" s="1">
        <f>agent_costs_16_repr_days[[#This Row],[H2_sector]]-T$2</f>
        <v>171.64248273262638</v>
      </c>
      <c r="AC256" s="1">
        <f>agent_costs_16_repr_days[[#This Row],[FF]]-U$2</f>
        <v>-334.80864416145778</v>
      </c>
      <c r="AD256" s="1">
        <f>agent_costs_16_repr_days[[#This Row],[RES]]-V$2</f>
        <v>-139.52182711474597</v>
      </c>
      <c r="AE256" s="1">
        <f>agent_costs_16_repr_days[[#This Row],[Nuclear]]-H$2</f>
        <v>-8.3624182688508881</v>
      </c>
      <c r="AF256" s="1">
        <f>agent_costs_16_repr_days[[#This Row],[Ind]]-O$2</f>
        <v>-378.8000756468391</v>
      </c>
    </row>
    <row r="257" spans="1:32" x14ac:dyDescent="0.25">
      <c r="A257">
        <v>174</v>
      </c>
      <c r="B257" s="1" t="s">
        <v>23</v>
      </c>
      <c r="C257">
        <v>2815</v>
      </c>
      <c r="D257">
        <v>6775.6422336824453</v>
      </c>
      <c r="E257">
        <v>11106.792395157165</v>
      </c>
      <c r="F257">
        <v>56053.688400618332</v>
      </c>
      <c r="G257">
        <v>4293635.546400303</v>
      </c>
      <c r="H257">
        <v>80573.130148226992</v>
      </c>
      <c r="I257">
        <v>570986.01593016344</v>
      </c>
      <c r="J257">
        <v>53659.36398381101</v>
      </c>
      <c r="K257">
        <v>1.5038641140251144E-8</v>
      </c>
      <c r="L257">
        <v>7224.0000000440477</v>
      </c>
      <c r="M257">
        <v>33093.65591881756</v>
      </c>
      <c r="N257">
        <v>47247.458110072359</v>
      </c>
      <c r="O257">
        <v>443573.11559604696</v>
      </c>
      <c r="P257">
        <v>9154.8151296007036</v>
      </c>
      <c r="Q257" s="1" t="s">
        <v>51</v>
      </c>
      <c r="R257" s="1">
        <f>agent_costs_16_repr_days[[#This Row],[SMR]]+agent_costs_16_repr_days[[#This Row],[SMRCCS]]</f>
        <v>7224.0000000590862</v>
      </c>
      <c r="S257" s="1">
        <f>agent_costs_16_repr_days[[#This Row],[Alkaline_base]]+agent_costs_16_repr_days[[#This Row],[Alkaline_peak]]</f>
        <v>80341.114028889919</v>
      </c>
      <c r="T257" s="1">
        <f>agent_costs_16_repr_days[[#This Row],[SMR+CCS]]+agent_costs_16_repr_days[[#This Row],[PtH]]+agent_costs_16_repr_days[[#This Row],[Import]]</f>
        <v>96719.929158549698</v>
      </c>
      <c r="U257" s="1">
        <f>agent_costs_16_repr_days[[#This Row],[OCGT]]+agent_costs_16_repr_days[[#This Row],[SPP_coal]]+agent_costs_16_repr_days[[#This Row],[CCGT_new]]</f>
        <v>116488.6946181118</v>
      </c>
      <c r="V257" s="1">
        <f>agent_costs_16_repr_days[[#This Row],[WindOnshore]]+agent_costs_16_repr_days[[#This Row],[WindOffshore]]+agent_costs_16_repr_days[[#This Row],[Solar]]</f>
        <v>4875728.3547256235</v>
      </c>
      <c r="W257" s="1">
        <f>agent_costs_16_repr_days[[#This Row],[RES]]+agent_costs_16_repr_days[[#This Row],[FF]]+agent_costs_16_repr_days[[#This Row],[Nuclear]]</f>
        <v>5072790.1794919623</v>
      </c>
      <c r="X257" s="1">
        <f>agent_costs_16_repr_days[[#This Row],[PS]]-W$2</f>
        <v>231.61523329932243</v>
      </c>
      <c r="Y257" s="1">
        <f>agent_costs_16_repr_days[[#This Row],[Import]]-P$2</f>
        <v>-179.62435454860679</v>
      </c>
      <c r="Z257" s="1">
        <f>agent_costs_16_repr_days[[#This Row],[SMR+CCS]]-R$2</f>
        <v>2.5939698389265686E-8</v>
      </c>
      <c r="AA257" s="1">
        <f>agent_costs_16_repr_days[[#This Row],[PtH]]-S$2</f>
        <v>434.64239750993147</v>
      </c>
      <c r="AB257" s="1">
        <f>agent_costs_16_repr_days[[#This Row],[H2_sector]]-T$2</f>
        <v>255.01804298725619</v>
      </c>
      <c r="AC257" s="1">
        <f>agent_costs_16_repr_days[[#This Row],[FF]]-U$2</f>
        <v>-448.48479720771138</v>
      </c>
      <c r="AD257" s="1">
        <f>agent_costs_16_repr_days[[#This Row],[RES]]-V$2</f>
        <v>758.46110812388361</v>
      </c>
      <c r="AE257" s="1">
        <f>agent_costs_16_repr_days[[#This Row],[Nuclear]]-H$2</f>
        <v>-78.361077616849798</v>
      </c>
      <c r="AF257" s="1">
        <f>agent_costs_16_repr_days[[#This Row],[Ind]]-O$2</f>
        <v>-639.30535729107214</v>
      </c>
    </row>
    <row r="258" spans="1:32" x14ac:dyDescent="0.25">
      <c r="A258">
        <v>175</v>
      </c>
      <c r="B258" s="1" t="s">
        <v>23</v>
      </c>
      <c r="C258">
        <v>2807</v>
      </c>
      <c r="D258">
        <v>6707.2072400507914</v>
      </c>
      <c r="E258">
        <v>11106.792025692701</v>
      </c>
      <c r="F258">
        <v>56042.153379664443</v>
      </c>
      <c r="G258">
        <v>4294612.1513595721</v>
      </c>
      <c r="H258">
        <v>80561.985507142803</v>
      </c>
      <c r="I258">
        <v>570853.50172083487</v>
      </c>
      <c r="J258">
        <v>53685.370563935481</v>
      </c>
      <c r="K258">
        <v>1.0893343043554537E-8</v>
      </c>
      <c r="L258">
        <v>7224.0000000168902</v>
      </c>
      <c r="M258">
        <v>33700.301241531983</v>
      </c>
      <c r="N258">
        <v>46999.439357859621</v>
      </c>
      <c r="O258">
        <v>443380.20653329993</v>
      </c>
      <c r="P258">
        <v>9124.8518959769044</v>
      </c>
      <c r="Q258" s="1" t="s">
        <v>51</v>
      </c>
      <c r="R258" s="1">
        <f>agent_costs_16_repr_days[[#This Row],[SMR]]+agent_costs_16_repr_days[[#This Row],[SMRCCS]]</f>
        <v>7224.0000000277832</v>
      </c>
      <c r="S258" s="1">
        <f>agent_costs_16_repr_days[[#This Row],[Alkaline_base]]+agent_costs_16_repr_days[[#This Row],[Alkaline_peak]]</f>
        <v>80699.740599391604</v>
      </c>
      <c r="T258" s="1">
        <f>agent_costs_16_repr_days[[#This Row],[SMR+CCS]]+agent_costs_16_repr_days[[#This Row],[PtH]]+agent_costs_16_repr_days[[#This Row],[Import]]</f>
        <v>97048.592495396282</v>
      </c>
      <c r="U258" s="1">
        <f>agent_costs_16_repr_days[[#This Row],[OCGT]]+agent_costs_16_repr_days[[#This Row],[SPP_coal]]+agent_costs_16_repr_days[[#This Row],[CCGT_new]]</f>
        <v>116434.73118365071</v>
      </c>
      <c r="V258" s="1">
        <f>agent_costs_16_repr_days[[#This Row],[WindOnshore]]+agent_costs_16_repr_days[[#This Row],[WindOffshore]]+agent_costs_16_repr_days[[#This Row],[Solar]]</f>
        <v>4876572.4451060994</v>
      </c>
      <c r="W258" s="1">
        <f>agent_costs_16_repr_days[[#This Row],[RES]]+agent_costs_16_repr_days[[#This Row],[FF]]+agent_costs_16_repr_days[[#This Row],[Nuclear]]</f>
        <v>5073569.161796893</v>
      </c>
      <c r="X258" s="1">
        <f>agent_costs_16_repr_days[[#This Row],[PS]]-W$2</f>
        <v>1010.5975382300094</v>
      </c>
      <c r="Y258" s="1">
        <f>agent_costs_16_repr_days[[#This Row],[Import]]-P$2</f>
        <v>-209.58758817240596</v>
      </c>
      <c r="Z258" s="1">
        <f>agent_costs_16_repr_days[[#This Row],[SMR+CCS]]-R$2</f>
        <v>-5.3632902563549578E-9</v>
      </c>
      <c r="AA258" s="1">
        <f>agent_costs_16_repr_days[[#This Row],[PtH]]-S$2</f>
        <v>793.26896801161638</v>
      </c>
      <c r="AB258" s="1">
        <f>agent_costs_16_repr_days[[#This Row],[H2_sector]]-T$2</f>
        <v>583.68137983384077</v>
      </c>
      <c r="AC258" s="1">
        <f>agent_costs_16_repr_days[[#This Row],[FF]]-U$2</f>
        <v>-502.4482316687936</v>
      </c>
      <c r="AD258" s="1">
        <f>agent_costs_16_repr_days[[#This Row],[RES]]-V$2</f>
        <v>1602.55148859974</v>
      </c>
      <c r="AE258" s="1">
        <f>agent_costs_16_repr_days[[#This Row],[Nuclear]]-H$2</f>
        <v>-89.505718701038859</v>
      </c>
      <c r="AF258" s="1">
        <f>agent_costs_16_repr_days[[#This Row],[Ind]]-O$2</f>
        <v>-832.2144200381008</v>
      </c>
    </row>
    <row r="259" spans="1:32" x14ac:dyDescent="0.25">
      <c r="A259">
        <v>176</v>
      </c>
      <c r="B259" s="1" t="s">
        <v>23</v>
      </c>
      <c r="C259">
        <v>2812</v>
      </c>
      <c r="D259">
        <v>6750.7068432168899</v>
      </c>
      <c r="E259">
        <v>11106.792013121778</v>
      </c>
      <c r="F259">
        <v>56022.071882337281</v>
      </c>
      <c r="G259">
        <v>4294692.6329948865</v>
      </c>
      <c r="H259">
        <v>80481.160062101917</v>
      </c>
      <c r="I259">
        <v>571498.72798828012</v>
      </c>
      <c r="J259">
        <v>53665.755373546192</v>
      </c>
      <c r="K259">
        <v>5.2219021044452093E-8</v>
      </c>
      <c r="L259">
        <v>7224.0000000258369</v>
      </c>
      <c r="M259">
        <v>34457.154080991735</v>
      </c>
      <c r="N259">
        <v>46561.807561813293</v>
      </c>
      <c r="O259">
        <v>443155.54312831257</v>
      </c>
      <c r="P259">
        <v>9088.4490941313998</v>
      </c>
      <c r="Q259" s="1" t="s">
        <v>51</v>
      </c>
      <c r="R259" s="1">
        <f>agent_costs_16_repr_days[[#This Row],[SMR]]+agent_costs_16_repr_days[[#This Row],[SMRCCS]]</f>
        <v>7224.0000000780556</v>
      </c>
      <c r="S259" s="1">
        <f>agent_costs_16_repr_days[[#This Row],[Alkaline_base]]+agent_costs_16_repr_days[[#This Row],[Alkaline_peak]]</f>
        <v>81018.961642805021</v>
      </c>
      <c r="T259" s="1">
        <f>agent_costs_16_repr_days[[#This Row],[SMR+CCS]]+agent_costs_16_repr_days[[#This Row],[PtH]]+agent_costs_16_repr_days[[#This Row],[Import]]</f>
        <v>97331.410737014477</v>
      </c>
      <c r="U259" s="1">
        <f>agent_costs_16_repr_days[[#This Row],[OCGT]]+agent_costs_16_repr_days[[#This Row],[SPP_coal]]+agent_costs_16_repr_days[[#This Row],[CCGT_new]]</f>
        <v>116438.53409910036</v>
      </c>
      <c r="V259" s="1">
        <f>agent_costs_16_repr_days[[#This Row],[WindOnshore]]+agent_costs_16_repr_days[[#This Row],[WindOffshore]]+agent_costs_16_repr_days[[#This Row],[Solar]]</f>
        <v>4877298.1529962886</v>
      </c>
      <c r="W259" s="1">
        <f>agent_costs_16_repr_days[[#This Row],[RES]]+agent_costs_16_repr_days[[#This Row],[FF]]+agent_costs_16_repr_days[[#This Row],[Nuclear]]</f>
        <v>5074217.8471574904</v>
      </c>
      <c r="X259" s="1">
        <f>agent_costs_16_repr_days[[#This Row],[PS]]-W$2</f>
        <v>1659.2828988274559</v>
      </c>
      <c r="Y259" s="1">
        <f>agent_costs_16_repr_days[[#This Row],[Import]]-P$2</f>
        <v>-245.99039001791061</v>
      </c>
      <c r="Z259" s="1">
        <f>agent_costs_16_repr_days[[#This Row],[SMR+CCS]]-R$2</f>
        <v>4.4909029384143651E-8</v>
      </c>
      <c r="AA259" s="1">
        <f>agent_costs_16_repr_days[[#This Row],[PtH]]-S$2</f>
        <v>1112.490011425034</v>
      </c>
      <c r="AB259" s="1">
        <f>agent_costs_16_repr_days[[#This Row],[H2_sector]]-T$2</f>
        <v>866.49962145203608</v>
      </c>
      <c r="AC259" s="1">
        <f>agent_costs_16_repr_days[[#This Row],[FF]]-U$2</f>
        <v>-498.64531621914648</v>
      </c>
      <c r="AD259" s="1">
        <f>agent_costs_16_repr_days[[#This Row],[RES]]-V$2</f>
        <v>2328.2593787889928</v>
      </c>
      <c r="AE259" s="1">
        <f>agent_costs_16_repr_days[[#This Row],[Nuclear]]-H$2</f>
        <v>-170.33116374192468</v>
      </c>
      <c r="AF259" s="1">
        <f>agent_costs_16_repr_days[[#This Row],[Ind]]-O$2</f>
        <v>-1056.8778250254691</v>
      </c>
    </row>
    <row r="260" spans="1:32" x14ac:dyDescent="0.25">
      <c r="A260">
        <v>176</v>
      </c>
      <c r="B260" s="1" t="s">
        <v>23</v>
      </c>
      <c r="C260">
        <v>2812</v>
      </c>
      <c r="D260">
        <v>6750.7068432168899</v>
      </c>
      <c r="E260">
        <v>11106.792013121778</v>
      </c>
      <c r="F260">
        <v>56022.071882337281</v>
      </c>
      <c r="G260">
        <v>4294692.6329948865</v>
      </c>
      <c r="H260">
        <v>80481.160062101917</v>
      </c>
      <c r="I260">
        <v>571498.72798828012</v>
      </c>
      <c r="J260">
        <v>53665.755373546192</v>
      </c>
      <c r="K260">
        <v>5.2219021044452093E-8</v>
      </c>
      <c r="L260">
        <v>7224.0000000258369</v>
      </c>
      <c r="M260">
        <v>34457.154080991735</v>
      </c>
      <c r="N260">
        <v>46561.807561813293</v>
      </c>
      <c r="O260">
        <v>443155.54312831257</v>
      </c>
      <c r="P260">
        <v>9088.4490941313998</v>
      </c>
      <c r="Q260" s="1" t="s">
        <v>51</v>
      </c>
      <c r="R260" s="1">
        <f>agent_costs_16_repr_days[[#This Row],[SMR]]+agent_costs_16_repr_days[[#This Row],[SMRCCS]]</f>
        <v>7224.0000000780556</v>
      </c>
      <c r="S260" s="1">
        <f>agent_costs_16_repr_days[[#This Row],[Alkaline_base]]+agent_costs_16_repr_days[[#This Row],[Alkaline_peak]]</f>
        <v>81018.961642805021</v>
      </c>
      <c r="T260" s="1">
        <f>agent_costs_16_repr_days[[#This Row],[SMR+CCS]]+agent_costs_16_repr_days[[#This Row],[PtH]]+agent_costs_16_repr_days[[#This Row],[Import]]</f>
        <v>97331.410737014477</v>
      </c>
      <c r="U260" s="1">
        <f>agent_costs_16_repr_days[[#This Row],[OCGT]]+agent_costs_16_repr_days[[#This Row],[SPP_coal]]+agent_costs_16_repr_days[[#This Row],[CCGT_new]]</f>
        <v>116438.53409910036</v>
      </c>
      <c r="V260" s="1">
        <f>agent_costs_16_repr_days[[#This Row],[WindOnshore]]+agent_costs_16_repr_days[[#This Row],[WindOffshore]]+agent_costs_16_repr_days[[#This Row],[Solar]]</f>
        <v>4877298.1529962886</v>
      </c>
      <c r="W260" s="1">
        <f>agent_costs_16_repr_days[[#This Row],[RES]]+agent_costs_16_repr_days[[#This Row],[FF]]+agent_costs_16_repr_days[[#This Row],[Nuclear]]</f>
        <v>5074217.8471574904</v>
      </c>
      <c r="X260" s="1">
        <f>agent_costs_16_repr_days[[#This Row],[PS]]-W$2</f>
        <v>1659.2828988274559</v>
      </c>
      <c r="Y260" s="1">
        <f>agent_costs_16_repr_days[[#This Row],[Import]]-P$2</f>
        <v>-245.99039001791061</v>
      </c>
      <c r="Z260" s="1">
        <f>agent_costs_16_repr_days[[#This Row],[SMR+CCS]]-R$2</f>
        <v>4.4909029384143651E-8</v>
      </c>
      <c r="AA260" s="1">
        <f>agent_costs_16_repr_days[[#This Row],[PtH]]-S$2</f>
        <v>1112.490011425034</v>
      </c>
      <c r="AB260" s="1">
        <f>agent_costs_16_repr_days[[#This Row],[H2_sector]]-T$2</f>
        <v>866.49962145203608</v>
      </c>
      <c r="AC260" s="1">
        <f>agent_costs_16_repr_days[[#This Row],[FF]]-U$2</f>
        <v>-498.64531621914648</v>
      </c>
      <c r="AD260" s="1">
        <f>agent_costs_16_repr_days[[#This Row],[RES]]-V$2</f>
        <v>2328.2593787889928</v>
      </c>
      <c r="AE260" s="1">
        <f>agent_costs_16_repr_days[[#This Row],[Nuclear]]-H$2</f>
        <v>-170.33116374192468</v>
      </c>
      <c r="AF260" s="1">
        <f>agent_costs_16_repr_days[[#This Row],[Ind]]-O$2</f>
        <v>-1056.8778250254691</v>
      </c>
    </row>
    <row r="261" spans="1:32" hidden="1" x14ac:dyDescent="0.25">
      <c r="A261">
        <v>176</v>
      </c>
      <c r="B261" s="1" t="s">
        <v>342</v>
      </c>
      <c r="C261">
        <v>2931</v>
      </c>
      <c r="D261">
        <v>3188.3071815125845</v>
      </c>
      <c r="E261">
        <v>11106.792023324208</v>
      </c>
      <c r="F261">
        <v>55544.278167894401</v>
      </c>
      <c r="G261">
        <v>4314357.6513263974</v>
      </c>
      <c r="H261">
        <v>80540.403431183979</v>
      </c>
      <c r="I261">
        <v>614435.68528294109</v>
      </c>
      <c r="J261">
        <v>55432.771748050662</v>
      </c>
      <c r="K261">
        <v>9.0885559842146662E-6</v>
      </c>
      <c r="L261">
        <v>22743.451412673756</v>
      </c>
      <c r="M261">
        <v>40548.750142577468</v>
      </c>
      <c r="N261">
        <v>46521.715320270807</v>
      </c>
      <c r="O261">
        <v>446499.12708494108</v>
      </c>
      <c r="P261">
        <v>6506.8715615535566</v>
      </c>
      <c r="Q261" s="1" t="s">
        <v>51</v>
      </c>
      <c r="R261" s="1">
        <f>agent_costs_16_repr_days[[#This Row],[SMR]]+agent_costs_16_repr_days[[#This Row],[SMRCCS]]</f>
        <v>22743.451421762311</v>
      </c>
      <c r="S261" s="1">
        <f>agent_costs_16_repr_days[[#This Row],[Alkaline_base]]+agent_costs_16_repr_days[[#This Row],[Alkaline_peak]]</f>
        <v>87070.465462848282</v>
      </c>
      <c r="T261" s="1">
        <f>agent_costs_16_repr_days[[#This Row],[SMR+CCS]]+agent_costs_16_repr_days[[#This Row],[PtH]]+agent_costs_16_repr_days[[#This Row],[Import]]</f>
        <v>116320.78844616415</v>
      </c>
      <c r="U261" s="1">
        <f>agent_costs_16_repr_days[[#This Row],[OCGT]]+agent_costs_16_repr_days[[#This Row],[SPP_coal]]+agent_costs_16_repr_days[[#This Row],[CCGT_new]]</f>
        <v>114165.35709745766</v>
      </c>
      <c r="V261" s="1">
        <f>agent_costs_16_repr_days[[#This Row],[WindOnshore]]+agent_costs_16_repr_days[[#This Row],[WindOffshore]]+agent_costs_16_repr_days[[#This Row],[Solar]]</f>
        <v>4939900.1286326628</v>
      </c>
      <c r="W261" s="1">
        <f>agent_costs_16_repr_days[[#This Row],[RES]]+agent_costs_16_repr_days[[#This Row],[FF]]+agent_costs_16_repr_days[[#This Row],[Nuclear]]</f>
        <v>5134605.8891613046</v>
      </c>
      <c r="X261" s="1">
        <f>agent_costs_16_repr_days[[#This Row],[PS]]-W$2</f>
        <v>62047.324902641587</v>
      </c>
      <c r="Y261" s="1">
        <f>agent_costs_16_repr_days[[#This Row],[Import]]-P$2</f>
        <v>-2827.5679225957538</v>
      </c>
      <c r="Z261" s="1">
        <f>agent_costs_16_repr_days[[#This Row],[SMR+CCS]]-R$2</f>
        <v>15519.451421729165</v>
      </c>
      <c r="AA261" s="1">
        <f>agent_costs_16_repr_days[[#This Row],[PtH]]-S$2</f>
        <v>7163.993831468295</v>
      </c>
      <c r="AB261" s="1">
        <f>agent_costs_16_repr_days[[#This Row],[H2_sector]]-T$2</f>
        <v>19855.87733060171</v>
      </c>
      <c r="AC261" s="1">
        <f>agent_costs_16_repr_days[[#This Row],[FF]]-U$2</f>
        <v>-2771.82231786185</v>
      </c>
      <c r="AD261" s="1">
        <f>agent_costs_16_repr_days[[#This Row],[RES]]-V$2</f>
        <v>64930.235015163198</v>
      </c>
      <c r="AE261" s="1">
        <f>agent_costs_16_repr_days[[#This Row],[Nuclear]]-H$2</f>
        <v>-111.08779465986299</v>
      </c>
      <c r="AF261" s="1">
        <f>agent_costs_16_repr_days[[#This Row],[Ind]]-O$2</f>
        <v>2286.7061316030449</v>
      </c>
    </row>
    <row r="262" spans="1:32" hidden="1" x14ac:dyDescent="0.25">
      <c r="A262">
        <v>176</v>
      </c>
      <c r="B262" s="1" t="s">
        <v>344</v>
      </c>
      <c r="C262">
        <v>2891</v>
      </c>
      <c r="D262">
        <v>13840.490399740847</v>
      </c>
      <c r="E262">
        <v>11106.792100594326</v>
      </c>
      <c r="F262">
        <v>63610.196960842128</v>
      </c>
      <c r="G262">
        <v>4340086.1870441129</v>
      </c>
      <c r="H262">
        <v>78694.566901685175</v>
      </c>
      <c r="I262">
        <v>576158.89925380179</v>
      </c>
      <c r="J262">
        <v>47840.807807415506</v>
      </c>
      <c r="K262">
        <v>6.5319582646840432E-5</v>
      </c>
      <c r="L262">
        <v>1.145085096682518E-9</v>
      </c>
      <c r="M262">
        <v>35377.136834461853</v>
      </c>
      <c r="N262">
        <v>49604.951746221072</v>
      </c>
      <c r="O262">
        <v>426404.16331245872</v>
      </c>
      <c r="P262">
        <v>11426.490793970615</v>
      </c>
      <c r="Q262" s="1" t="s">
        <v>51</v>
      </c>
      <c r="R262" s="1">
        <f>agent_costs_16_repr_days[[#This Row],[SMR]]+agent_costs_16_repr_days[[#This Row],[SMRCCS]]</f>
        <v>6.5320727731937108E-5</v>
      </c>
      <c r="S262" s="1">
        <f>agent_costs_16_repr_days[[#This Row],[Alkaline_base]]+agent_costs_16_repr_days[[#This Row],[Alkaline_peak]]</f>
        <v>84982.088580682932</v>
      </c>
      <c r="T262" s="1">
        <f>agent_costs_16_repr_days[[#This Row],[SMR+CCS]]+agent_costs_16_repr_days[[#This Row],[PtH]]+agent_costs_16_repr_days[[#This Row],[Import]]</f>
        <v>96408.579439974274</v>
      </c>
      <c r="U262" s="1">
        <f>agent_costs_16_repr_days[[#This Row],[OCGT]]+agent_costs_16_repr_days[[#This Row],[SPP_coal]]+agent_costs_16_repr_days[[#This Row],[CCGT_new]]</f>
        <v>125291.49516799848</v>
      </c>
      <c r="V262" s="1">
        <f>agent_costs_16_repr_days[[#This Row],[WindOnshore]]+agent_costs_16_repr_days[[#This Row],[WindOffshore]]+agent_costs_16_repr_days[[#This Row],[Solar]]</f>
        <v>4927351.8783985088</v>
      </c>
      <c r="W262" s="1">
        <f>agent_costs_16_repr_days[[#This Row],[RES]]+agent_costs_16_repr_days[[#This Row],[FF]]+agent_costs_16_repr_days[[#This Row],[Nuclear]]</f>
        <v>5131337.9404681921</v>
      </c>
      <c r="X262" s="1">
        <f>agent_costs_16_repr_days[[#This Row],[PS]]-W$2</f>
        <v>58779.376209529117</v>
      </c>
      <c r="Y262" s="1">
        <f>agent_costs_16_repr_days[[#This Row],[Import]]-P$2</f>
        <v>2092.051309821305</v>
      </c>
      <c r="Z262" s="1">
        <f>agent_costs_16_repr_days[[#This Row],[SMR+CCS]]-R$2</f>
        <v>-7223.9999347124185</v>
      </c>
      <c r="AA262" s="1">
        <f>agent_costs_16_repr_days[[#This Row],[PtH]]-S$2</f>
        <v>5075.6169493029447</v>
      </c>
      <c r="AB262" s="1">
        <f>agent_costs_16_repr_days[[#This Row],[H2_sector]]-T$2</f>
        <v>-56.331675588167855</v>
      </c>
      <c r="AC262" s="1">
        <f>agent_costs_16_repr_days[[#This Row],[FF]]-U$2</f>
        <v>8354.3157526789728</v>
      </c>
      <c r="AD262" s="1">
        <f>agent_costs_16_repr_days[[#This Row],[RES]]-V$2</f>
        <v>52381.984781009145</v>
      </c>
      <c r="AE262" s="1">
        <f>agent_costs_16_repr_days[[#This Row],[Nuclear]]-H$2</f>
        <v>-1956.9243241586664</v>
      </c>
      <c r="AF262" s="1">
        <f>agent_costs_16_repr_days[[#This Row],[Ind]]-O$2</f>
        <v>-17808.25764087931</v>
      </c>
    </row>
    <row r="263" spans="1:32" hidden="1" x14ac:dyDescent="0.25">
      <c r="A263">
        <v>176</v>
      </c>
      <c r="B263" s="1" t="s">
        <v>340</v>
      </c>
      <c r="C263">
        <v>3134</v>
      </c>
      <c r="D263">
        <v>7274.5220487903653</v>
      </c>
      <c r="E263">
        <v>11106.795769679533</v>
      </c>
      <c r="F263">
        <v>55974.90084759186</v>
      </c>
      <c r="G263">
        <v>4383343.6494686753</v>
      </c>
      <c r="H263">
        <v>80503.916976555731</v>
      </c>
      <c r="I263">
        <v>579350.96282597305</v>
      </c>
      <c r="J263">
        <v>54185.544778681615</v>
      </c>
      <c r="K263">
        <v>3.9732244711055563E-6</v>
      </c>
      <c r="L263">
        <v>7224.0000000008704</v>
      </c>
      <c r="M263">
        <v>34833.921658289866</v>
      </c>
      <c r="N263">
        <v>45525.251934851491</v>
      </c>
      <c r="O263">
        <v>444145.76789430773</v>
      </c>
      <c r="P263">
        <v>9220.1627674942029</v>
      </c>
      <c r="Q263" s="1" t="s">
        <v>51</v>
      </c>
      <c r="R263" s="1">
        <f>agent_costs_16_repr_days[[#This Row],[SMR]]+agent_costs_16_repr_days[[#This Row],[SMRCCS]]</f>
        <v>7224.0000039740953</v>
      </c>
      <c r="S263" s="1">
        <f>agent_costs_16_repr_days[[#This Row],[Alkaline_base]]+agent_costs_16_repr_days[[#This Row],[Alkaline_peak]]</f>
        <v>80359.173593141357</v>
      </c>
      <c r="T263" s="1">
        <f>agent_costs_16_repr_days[[#This Row],[SMR+CCS]]+agent_costs_16_repr_days[[#This Row],[PtH]]+agent_costs_16_repr_days[[#This Row],[Import]]</f>
        <v>96803.336364609655</v>
      </c>
      <c r="U263" s="1">
        <f>agent_costs_16_repr_days[[#This Row],[OCGT]]+agent_costs_16_repr_days[[#This Row],[SPP_coal]]+agent_costs_16_repr_days[[#This Row],[CCGT_new]]</f>
        <v>117434.96767506385</v>
      </c>
      <c r="V263" s="1">
        <f>agent_costs_16_repr_days[[#This Row],[WindOnshore]]+agent_costs_16_repr_days[[#This Row],[WindOffshore]]+agent_costs_16_repr_days[[#This Row],[Solar]]</f>
        <v>4973801.4080643281</v>
      </c>
      <c r="W263" s="1">
        <f>agent_costs_16_repr_days[[#This Row],[RES]]+agent_costs_16_repr_days[[#This Row],[FF]]+agent_costs_16_repr_days[[#This Row],[Nuclear]]</f>
        <v>5171740.2927159481</v>
      </c>
      <c r="X263" s="1">
        <f>agent_costs_16_repr_days[[#This Row],[PS]]-W$2</f>
        <v>99181.728457285091</v>
      </c>
      <c r="Y263" s="1">
        <f>agent_costs_16_repr_days[[#This Row],[Import]]-P$2</f>
        <v>-114.27671665510752</v>
      </c>
      <c r="Z263" s="1">
        <f>agent_costs_16_repr_days[[#This Row],[SMR+CCS]]-R$2</f>
        <v>3.940948772651609E-6</v>
      </c>
      <c r="AA263" s="1">
        <f>agent_costs_16_repr_days[[#This Row],[PtH]]-S$2</f>
        <v>452.7019617613696</v>
      </c>
      <c r="AB263" s="1">
        <f>agent_costs_16_repr_days[[#This Row],[H2_sector]]-T$2</f>
        <v>338.42524904721358</v>
      </c>
      <c r="AC263" s="1">
        <f>agent_costs_16_repr_days[[#This Row],[FF]]-U$2</f>
        <v>497.78825974433857</v>
      </c>
      <c r="AD263" s="1">
        <f>agent_costs_16_repr_days[[#This Row],[RES]]-V$2</f>
        <v>98831.514446828514</v>
      </c>
      <c r="AE263" s="1">
        <f>agent_costs_16_repr_days[[#This Row],[Nuclear]]-H$2</f>
        <v>-147.57424928811088</v>
      </c>
      <c r="AF263" s="1">
        <f>agent_costs_16_repr_days[[#This Row],[Ind]]-O$2</f>
        <v>-66.653059030300938</v>
      </c>
    </row>
    <row r="264" spans="1:32" hidden="1" x14ac:dyDescent="0.25">
      <c r="A264">
        <v>176</v>
      </c>
      <c r="B264" s="1" t="s">
        <v>341</v>
      </c>
      <c r="C264">
        <v>3128</v>
      </c>
      <c r="D264">
        <v>6776.2285813525259</v>
      </c>
      <c r="E264">
        <v>11106.793583755565</v>
      </c>
      <c r="F264">
        <v>55453.167803530014</v>
      </c>
      <c r="G264">
        <v>4279977.1529574497</v>
      </c>
      <c r="H264">
        <v>80978.94070651989</v>
      </c>
      <c r="I264">
        <v>591658.29687334609</v>
      </c>
      <c r="J264">
        <v>54460.264266592727</v>
      </c>
      <c r="K264">
        <v>2.1026075195164275E-5</v>
      </c>
      <c r="L264">
        <v>6041.4159131939396</v>
      </c>
      <c r="M264">
        <v>41629.314000740247</v>
      </c>
      <c r="N264">
        <v>28339.546868325353</v>
      </c>
      <c r="O264">
        <v>441817.39822677232</v>
      </c>
      <c r="P264">
        <v>8733.7194395428687</v>
      </c>
      <c r="Q264" s="1" t="s">
        <v>51</v>
      </c>
      <c r="R264" s="1">
        <f>agent_costs_16_repr_days[[#This Row],[SMR]]+agent_costs_16_repr_days[[#This Row],[SMRCCS]]</f>
        <v>6041.4159342200146</v>
      </c>
      <c r="S264" s="1">
        <f>agent_costs_16_repr_days[[#This Row],[Alkaline_base]]+agent_costs_16_repr_days[[#This Row],[Alkaline_peak]]</f>
        <v>69968.860869065596</v>
      </c>
      <c r="T264" s="1">
        <f>agent_costs_16_repr_days[[#This Row],[SMR+CCS]]+agent_costs_16_repr_days[[#This Row],[PtH]]+agent_costs_16_repr_days[[#This Row],[Import]]</f>
        <v>84743.996242828478</v>
      </c>
      <c r="U264" s="1">
        <f>agent_costs_16_repr_days[[#This Row],[OCGT]]+agent_costs_16_repr_days[[#This Row],[SPP_coal]]+agent_costs_16_repr_days[[#This Row],[CCGT_new]]</f>
        <v>116689.66065147526</v>
      </c>
      <c r="V264" s="1">
        <f>agent_costs_16_repr_days[[#This Row],[WindOnshore]]+agent_costs_16_repr_days[[#This Row],[WindOffshore]]+agent_costs_16_repr_days[[#This Row],[Solar]]</f>
        <v>4882742.243414551</v>
      </c>
      <c r="W264" s="1">
        <f>agent_costs_16_repr_days[[#This Row],[RES]]+agent_costs_16_repr_days[[#This Row],[FF]]+agent_costs_16_repr_days[[#This Row],[Nuclear]]</f>
        <v>5080410.8447725466</v>
      </c>
      <c r="X264" s="1">
        <f>agent_costs_16_repr_days[[#This Row],[PS]]-W$2</f>
        <v>7852.2805138835683</v>
      </c>
      <c r="Y264" s="1">
        <f>agent_costs_16_repr_days[[#This Row],[Import]]-P$2</f>
        <v>-600.72004460644166</v>
      </c>
      <c r="Z264" s="1">
        <f>agent_costs_16_repr_days[[#This Row],[SMR+CCS]]-R$2</f>
        <v>-1182.5840658131319</v>
      </c>
      <c r="AA264" s="1">
        <f>agent_costs_16_repr_days[[#This Row],[PtH]]-S$2</f>
        <v>-9937.6107623143907</v>
      </c>
      <c r="AB264" s="1">
        <f>agent_costs_16_repr_days[[#This Row],[H2_sector]]-T$2</f>
        <v>-11720.914872733963</v>
      </c>
      <c r="AC264" s="1">
        <f>agent_costs_16_repr_days[[#This Row],[FF]]-U$2</f>
        <v>-247.51876384424395</v>
      </c>
      <c r="AD264" s="1">
        <f>agent_costs_16_repr_days[[#This Row],[RES]]-V$2</f>
        <v>7772.3497970513999</v>
      </c>
      <c r="AE264" s="1">
        <f>agent_costs_16_repr_days[[#This Row],[Nuclear]]-H$2</f>
        <v>327.44948067604855</v>
      </c>
      <c r="AF264" s="1">
        <f>agent_costs_16_repr_days[[#This Row],[Ind]]-O$2</f>
        <v>-2395.0227265657159</v>
      </c>
    </row>
    <row r="265" spans="1:32" hidden="1" x14ac:dyDescent="0.25">
      <c r="A265">
        <v>176</v>
      </c>
      <c r="B265" s="1" t="s">
        <v>343</v>
      </c>
      <c r="C265">
        <v>3283</v>
      </c>
      <c r="D265">
        <v>7865.578359001307</v>
      </c>
      <c r="E265">
        <v>11106.793994308558</v>
      </c>
      <c r="F265">
        <v>56598.161404918174</v>
      </c>
      <c r="G265">
        <v>4281190.9020489529</v>
      </c>
      <c r="H265">
        <v>80417.514762129635</v>
      </c>
      <c r="I265">
        <v>544133.54740001413</v>
      </c>
      <c r="J265">
        <v>53811.373823660651</v>
      </c>
      <c r="K265">
        <v>1.7643855761154031E-7</v>
      </c>
      <c r="L265">
        <v>3612.000000000467</v>
      </c>
      <c r="M265">
        <v>29221.06566622945</v>
      </c>
      <c r="N265">
        <v>46462.247668362201</v>
      </c>
      <c r="O265">
        <v>442812.95860247448</v>
      </c>
      <c r="P265">
        <v>9646.5335477175468</v>
      </c>
      <c r="Q265" s="1" t="s">
        <v>51</v>
      </c>
      <c r="R265" s="1">
        <f>agent_costs_16_repr_days[[#This Row],[SMR]]+agent_costs_16_repr_days[[#This Row],[SMRCCS]]</f>
        <v>3612.0000001769054</v>
      </c>
      <c r="S265" s="1">
        <f>agent_costs_16_repr_days[[#This Row],[Alkaline_base]]+agent_costs_16_repr_days[[#This Row],[Alkaline_peak]]</f>
        <v>75683.313334591658</v>
      </c>
      <c r="T265" s="1">
        <f>agent_costs_16_repr_days[[#This Row],[SMR+CCS]]+agent_costs_16_repr_days[[#This Row],[PtH]]+agent_costs_16_repr_days[[#This Row],[Import]]</f>
        <v>88941.846882486105</v>
      </c>
      <c r="U265" s="1">
        <f>agent_costs_16_repr_days[[#This Row],[OCGT]]+agent_costs_16_repr_days[[#This Row],[SPP_coal]]+agent_costs_16_repr_days[[#This Row],[CCGT_new]]</f>
        <v>118275.11358758013</v>
      </c>
      <c r="V265" s="1">
        <f>agent_costs_16_repr_days[[#This Row],[WindOnshore]]+agent_costs_16_repr_days[[#This Row],[WindOffshore]]+agent_costs_16_repr_days[[#This Row],[Solar]]</f>
        <v>4836431.2434432758</v>
      </c>
      <c r="W265" s="1">
        <f>agent_costs_16_repr_days[[#This Row],[RES]]+agent_costs_16_repr_days[[#This Row],[FF]]+agent_costs_16_repr_days[[#This Row],[Nuclear]]</f>
        <v>5035123.8717929851</v>
      </c>
      <c r="X265" s="1">
        <f>agent_costs_16_repr_days[[#This Row],[PS]]-W$2</f>
        <v>-37434.692465677857</v>
      </c>
      <c r="Y265" s="1">
        <f>agent_costs_16_repr_days[[#This Row],[Import]]-P$2</f>
        <v>312.09406356823638</v>
      </c>
      <c r="Z265" s="1">
        <f>agent_costs_16_repr_days[[#This Row],[SMR+CCS]]-R$2</f>
        <v>-3611.9999998562412</v>
      </c>
      <c r="AA265" s="1">
        <f>agent_costs_16_repr_days[[#This Row],[PtH]]-S$2</f>
        <v>-4223.1582967883296</v>
      </c>
      <c r="AB265" s="1">
        <f>agent_costs_16_repr_days[[#This Row],[H2_sector]]-T$2</f>
        <v>-7523.0642330763367</v>
      </c>
      <c r="AC265" s="1">
        <f>agent_costs_16_repr_days[[#This Row],[FF]]-U$2</f>
        <v>1337.9341722606187</v>
      </c>
      <c r="AD265" s="1">
        <f>agent_costs_16_repr_days[[#This Row],[RES]]-V$2</f>
        <v>-38538.650174223818</v>
      </c>
      <c r="AE265" s="1">
        <f>agent_costs_16_repr_days[[#This Row],[Nuclear]]-H$2</f>
        <v>-233.97646371420706</v>
      </c>
      <c r="AF265" s="1">
        <f>agent_costs_16_repr_days[[#This Row],[Ind]]-O$2</f>
        <v>-1399.4623508635559</v>
      </c>
    </row>
    <row r="266" spans="1:32" hidden="1" x14ac:dyDescent="0.25">
      <c r="A266">
        <v>176</v>
      </c>
      <c r="B266" s="1" t="s">
        <v>337</v>
      </c>
      <c r="C266">
        <v>3176</v>
      </c>
      <c r="D266">
        <v>6054.7624142226096</v>
      </c>
      <c r="E266">
        <v>11106.795239795449</v>
      </c>
      <c r="F266">
        <v>40380.791407733748</v>
      </c>
      <c r="G266">
        <v>4240281.141870128</v>
      </c>
      <c r="H266">
        <v>81281.894736778951</v>
      </c>
      <c r="I266">
        <v>556647.46182201512</v>
      </c>
      <c r="J266">
        <v>55915.495110202399</v>
      </c>
      <c r="K266">
        <v>9.563356857886306E-8</v>
      </c>
      <c r="L266">
        <v>31930.21058041749</v>
      </c>
      <c r="M266">
        <v>28153.143864968541</v>
      </c>
      <c r="N266">
        <v>40508.338957413012</v>
      </c>
      <c r="O266">
        <v>454387.20108909113</v>
      </c>
      <c r="P266">
        <v>5850.9686521879394</v>
      </c>
      <c r="Q266" s="1" t="s">
        <v>51</v>
      </c>
      <c r="R266" s="1">
        <f>agent_costs_16_repr_days[[#This Row],[SMR]]+agent_costs_16_repr_days[[#This Row],[SMRCCS]]</f>
        <v>31930.210580513125</v>
      </c>
      <c r="S266" s="1">
        <f>agent_costs_16_repr_days[[#This Row],[Alkaline_base]]+agent_costs_16_repr_days[[#This Row],[Alkaline_peak]]</f>
        <v>68661.482822381557</v>
      </c>
      <c r="T266" s="1">
        <f>agent_costs_16_repr_days[[#This Row],[SMR+CCS]]+agent_costs_16_repr_days[[#This Row],[PtH]]+agent_costs_16_repr_days[[#This Row],[Import]]</f>
        <v>106442.66205508262</v>
      </c>
      <c r="U266" s="1">
        <f>agent_costs_16_repr_days[[#This Row],[OCGT]]+agent_costs_16_repr_days[[#This Row],[SPP_coal]]+agent_costs_16_repr_days[[#This Row],[CCGT_new]]</f>
        <v>102351.04893215877</v>
      </c>
      <c r="V266" s="1">
        <f>agent_costs_16_repr_days[[#This Row],[WindOnshore]]+agent_costs_16_repr_days[[#This Row],[WindOffshore]]+agent_costs_16_repr_days[[#This Row],[Solar]]</f>
        <v>4808035.3989319382</v>
      </c>
      <c r="W266" s="1">
        <f>agent_costs_16_repr_days[[#This Row],[RES]]+agent_costs_16_repr_days[[#This Row],[FF]]+agent_costs_16_repr_days[[#This Row],[Nuclear]]</f>
        <v>4991668.3426008755</v>
      </c>
      <c r="X266" s="1">
        <f>agent_costs_16_repr_days[[#This Row],[PS]]-W$2</f>
        <v>-80890.22165778745</v>
      </c>
      <c r="Y266" s="1">
        <f>agent_costs_16_repr_days[[#This Row],[Import]]-P$2</f>
        <v>-3483.470831961371</v>
      </c>
      <c r="Z266" s="1">
        <f>agent_costs_16_repr_days[[#This Row],[SMR+CCS]]-R$2</f>
        <v>24706.210580479979</v>
      </c>
      <c r="AA266" s="1">
        <f>agent_costs_16_repr_days[[#This Row],[PtH]]-S$2</f>
        <v>-11244.988808998431</v>
      </c>
      <c r="AB266" s="1">
        <f>agent_costs_16_repr_days[[#This Row],[H2_sector]]-T$2</f>
        <v>9977.7509395201778</v>
      </c>
      <c r="AC266" s="1">
        <f>agent_costs_16_repr_days[[#This Row],[FF]]-U$2</f>
        <v>-14586.130483160741</v>
      </c>
      <c r="AD266" s="1">
        <f>agent_costs_16_repr_days[[#This Row],[RES]]-V$2</f>
        <v>-66934.494685561396</v>
      </c>
      <c r="AE266" s="1">
        <f>agent_costs_16_repr_days[[#This Row],[Nuclear]]-H$2</f>
        <v>630.40351093510981</v>
      </c>
      <c r="AF266" s="1">
        <f>agent_costs_16_repr_days[[#This Row],[Ind]]-O$2</f>
        <v>10174.780135753099</v>
      </c>
    </row>
    <row r="267" spans="1:32" hidden="1" x14ac:dyDescent="0.25">
      <c r="A267">
        <v>176</v>
      </c>
      <c r="B267" s="1" t="s">
        <v>339</v>
      </c>
      <c r="C267">
        <v>3288</v>
      </c>
      <c r="D267">
        <v>3214.0546709466548</v>
      </c>
      <c r="E267">
        <v>11106.792886231598</v>
      </c>
      <c r="F267">
        <v>56260.559884183815</v>
      </c>
      <c r="G267">
        <v>4121021.3030955107</v>
      </c>
      <c r="H267">
        <v>80461.877855559796</v>
      </c>
      <c r="I267">
        <v>559662.10487801302</v>
      </c>
      <c r="J267">
        <v>55099.757385729346</v>
      </c>
      <c r="K267">
        <v>8.8690553840913217E-8</v>
      </c>
      <c r="L267">
        <v>7224.0000000002847</v>
      </c>
      <c r="M267">
        <v>33413.387060698195</v>
      </c>
      <c r="N267">
        <v>48394.358456283546</v>
      </c>
      <c r="O267">
        <v>442762.09560213494</v>
      </c>
      <c r="P267">
        <v>8818.4174812111323</v>
      </c>
      <c r="Q267" s="1" t="s">
        <v>51</v>
      </c>
      <c r="R267" s="1">
        <f>agent_costs_16_repr_days[[#This Row],[SMR]]+agent_costs_16_repr_days[[#This Row],[SMRCCS]]</f>
        <v>7224.000000088975</v>
      </c>
      <c r="S267" s="1">
        <f>agent_costs_16_repr_days[[#This Row],[Alkaline_base]]+agent_costs_16_repr_days[[#This Row],[Alkaline_peak]]</f>
        <v>81807.74551698174</v>
      </c>
      <c r="T267" s="1">
        <f>agent_costs_16_repr_days[[#This Row],[SMR+CCS]]+agent_costs_16_repr_days[[#This Row],[PtH]]+agent_costs_16_repr_days[[#This Row],[Import]]</f>
        <v>97850.162998281841</v>
      </c>
      <c r="U267" s="1">
        <f>agent_costs_16_repr_days[[#This Row],[OCGT]]+agent_costs_16_repr_days[[#This Row],[SPP_coal]]+agent_costs_16_repr_days[[#This Row],[CCGT_new]]</f>
        <v>114574.37194085981</v>
      </c>
      <c r="V267" s="1">
        <f>agent_costs_16_repr_days[[#This Row],[WindOnshore]]+agent_costs_16_repr_days[[#This Row],[WindOffshore]]+agent_costs_16_repr_days[[#This Row],[Solar]]</f>
        <v>4691790.2008597553</v>
      </c>
      <c r="W267" s="1">
        <f>agent_costs_16_repr_days[[#This Row],[RES]]+agent_costs_16_repr_days[[#This Row],[FF]]+agent_costs_16_repr_days[[#This Row],[Nuclear]]</f>
        <v>4886826.4506561747</v>
      </c>
      <c r="X267" s="1">
        <f>agent_costs_16_repr_days[[#This Row],[PS]]-W$2</f>
        <v>-185732.1136024883</v>
      </c>
      <c r="Y267" s="1">
        <f>agent_costs_16_repr_days[[#This Row],[Import]]-P$2</f>
        <v>-516.02200293817805</v>
      </c>
      <c r="Z267" s="1">
        <f>agent_costs_16_repr_days[[#This Row],[SMR+CCS]]-R$2</f>
        <v>5.5828422773629427E-8</v>
      </c>
      <c r="AA267" s="1">
        <f>agent_costs_16_repr_days[[#This Row],[PtH]]-S$2</f>
        <v>1901.2738856017531</v>
      </c>
      <c r="AB267" s="1">
        <f>agent_costs_16_repr_days[[#This Row],[H2_sector]]-T$2</f>
        <v>1385.2518827193999</v>
      </c>
      <c r="AC267" s="1">
        <f>agent_costs_16_repr_days[[#This Row],[FF]]-U$2</f>
        <v>-2362.8074744596961</v>
      </c>
      <c r="AD267" s="1">
        <f>agent_costs_16_repr_days[[#This Row],[RES]]-V$2</f>
        <v>-183179.69275774434</v>
      </c>
      <c r="AE267" s="1">
        <f>agent_costs_16_repr_days[[#This Row],[Nuclear]]-H$2</f>
        <v>-189.61337028404523</v>
      </c>
      <c r="AF267" s="1">
        <f>agent_costs_16_repr_days[[#This Row],[Ind]]-O$2</f>
        <v>-1450.3253512030933</v>
      </c>
    </row>
    <row r="268" spans="1:32" hidden="1" x14ac:dyDescent="0.25">
      <c r="A268">
        <v>176</v>
      </c>
      <c r="B268" s="1" t="s">
        <v>338</v>
      </c>
      <c r="C268">
        <v>3239</v>
      </c>
      <c r="D268">
        <v>6412.6484017076073</v>
      </c>
      <c r="E268">
        <v>11106.792836418203</v>
      </c>
      <c r="F268">
        <v>57445.323808910529</v>
      </c>
      <c r="G268">
        <v>4311100.7741868654</v>
      </c>
      <c r="H268">
        <v>79380.794311947539</v>
      </c>
      <c r="I268">
        <v>533281.18106530106</v>
      </c>
      <c r="J268">
        <v>53410.383883937895</v>
      </c>
      <c r="K268">
        <v>9.0742406380189444E-6</v>
      </c>
      <c r="L268">
        <v>8946.730473925656</v>
      </c>
      <c r="M268">
        <v>16361.725580362427</v>
      </c>
      <c r="N268">
        <v>79385.094664625285</v>
      </c>
      <c r="O268">
        <v>448566.24363578588</v>
      </c>
      <c r="P268">
        <v>9688.4973184456303</v>
      </c>
      <c r="Q268" s="1" t="s">
        <v>51</v>
      </c>
      <c r="R268" s="1">
        <f>agent_costs_16_repr_days[[#This Row],[SMR]]+agent_costs_16_repr_days[[#This Row],[SMRCCS]]</f>
        <v>8946.7304829998975</v>
      </c>
      <c r="S268" s="1">
        <f>agent_costs_16_repr_days[[#This Row],[Alkaline_base]]+agent_costs_16_repr_days[[#This Row],[Alkaline_peak]]</f>
        <v>95746.820244987714</v>
      </c>
      <c r="T268" s="1">
        <f>agent_costs_16_repr_days[[#This Row],[SMR+CCS]]+agent_costs_16_repr_days[[#This Row],[PtH]]+agent_costs_16_repr_days[[#This Row],[Import]]</f>
        <v>114382.04804643324</v>
      </c>
      <c r="U268" s="1">
        <f>agent_costs_16_repr_days[[#This Row],[OCGT]]+agent_costs_16_repr_days[[#This Row],[SPP_coal]]+agent_costs_16_repr_days[[#This Row],[CCGT_new]]</f>
        <v>117268.35609455605</v>
      </c>
      <c r="V268" s="1">
        <f>agent_costs_16_repr_days[[#This Row],[WindOnshore]]+agent_costs_16_repr_days[[#This Row],[WindOffshore]]+agent_costs_16_repr_days[[#This Row],[Solar]]</f>
        <v>4855488.7480885852</v>
      </c>
      <c r="W268" s="1">
        <f>agent_costs_16_repr_days[[#This Row],[RES]]+agent_costs_16_repr_days[[#This Row],[FF]]+agent_costs_16_repr_days[[#This Row],[Nuclear]]</f>
        <v>5052137.8984950883</v>
      </c>
      <c r="X268" s="1">
        <f>agent_costs_16_repr_days[[#This Row],[PS]]-W$2</f>
        <v>-20420.665763574652</v>
      </c>
      <c r="Y268" s="1">
        <f>agent_costs_16_repr_days[[#This Row],[Import]]-P$2</f>
        <v>354.05783429631992</v>
      </c>
      <c r="Z268" s="1">
        <f>agent_costs_16_repr_days[[#This Row],[SMR+CCS]]-R$2</f>
        <v>1722.730482966751</v>
      </c>
      <c r="AA268" s="1">
        <f>agent_costs_16_repr_days[[#This Row],[PtH]]-S$2</f>
        <v>15840.348613607726</v>
      </c>
      <c r="AB268" s="1">
        <f>agent_costs_16_repr_days[[#This Row],[H2_sector]]-T$2</f>
        <v>17917.136930870794</v>
      </c>
      <c r="AC268" s="1">
        <f>agent_costs_16_repr_days[[#This Row],[FF]]-U$2</f>
        <v>331.17667923653789</v>
      </c>
      <c r="AD268" s="1">
        <f>agent_costs_16_repr_days[[#This Row],[RES]]-V$2</f>
        <v>-19481.145528914407</v>
      </c>
      <c r="AE268" s="1">
        <f>agent_costs_16_repr_days[[#This Row],[Nuclear]]-H$2</f>
        <v>-1270.6969138963032</v>
      </c>
      <c r="AF268" s="1">
        <f>agent_costs_16_repr_days[[#This Row],[Ind]]-O$2</f>
        <v>4353.8226824478479</v>
      </c>
    </row>
    <row r="269" spans="1:32" x14ac:dyDescent="0.25">
      <c r="A269">
        <v>176</v>
      </c>
      <c r="B269" s="1" t="s">
        <v>23</v>
      </c>
      <c r="C269">
        <v>760</v>
      </c>
      <c r="D269">
        <v>5700.5079343740008</v>
      </c>
      <c r="E269">
        <v>11106.792283184086</v>
      </c>
      <c r="F269">
        <v>69830.257736472937</v>
      </c>
      <c r="G269">
        <v>4081902.6179757817</v>
      </c>
      <c r="H269">
        <v>81766.493042650996</v>
      </c>
      <c r="I269">
        <v>600414.21289531002</v>
      </c>
      <c r="J269">
        <v>60290.489678408136</v>
      </c>
      <c r="K269">
        <v>3.0303822947233021E-5</v>
      </c>
      <c r="L269">
        <v>3612.0000086427654</v>
      </c>
      <c r="M269">
        <v>33162.582047774245</v>
      </c>
      <c r="N269">
        <v>41741.809820832874</v>
      </c>
      <c r="O269">
        <v>519964.92695891723</v>
      </c>
      <c r="P269">
        <v>8938.8003069236729</v>
      </c>
      <c r="Q269" s="1" t="s">
        <v>51</v>
      </c>
      <c r="R269" s="1">
        <f>agent_costs_16_repr_days[[#This Row],[SMR]]+agent_costs_16_repr_days[[#This Row],[SMRCCS]]</f>
        <v>3612.0000389465881</v>
      </c>
      <c r="S269" s="1">
        <f>agent_costs_16_repr_days[[#This Row],[Alkaline_base]]+agent_costs_16_repr_days[[#This Row],[Alkaline_peak]]</f>
        <v>74904.391868607112</v>
      </c>
      <c r="T269" s="1">
        <f>agent_costs_16_repr_days[[#This Row],[SMR+CCS]]+agent_costs_16_repr_days[[#This Row],[PtH]]+agent_costs_16_repr_days[[#This Row],[Import]]</f>
        <v>87455.192214477371</v>
      </c>
      <c r="U269" s="1">
        <f>agent_costs_16_repr_days[[#This Row],[OCGT]]+agent_costs_16_repr_days[[#This Row],[SPP_coal]]+agent_costs_16_repr_days[[#This Row],[CCGT_new]]</f>
        <v>135821.25534925508</v>
      </c>
      <c r="V269" s="1">
        <f>agent_costs_16_repr_days[[#This Row],[WindOnshore]]+agent_costs_16_repr_days[[#This Row],[WindOffshore]]+agent_costs_16_repr_days[[#This Row],[Solar]]</f>
        <v>4693423.6231542751</v>
      </c>
      <c r="W269" s="1">
        <f>agent_costs_16_repr_days[[#This Row],[RES]]+agent_costs_16_repr_days[[#This Row],[FF]]+agent_costs_16_repr_days[[#This Row],[Nuclear]]</f>
        <v>4911011.3715461809</v>
      </c>
      <c r="X269" s="1">
        <f>agent_costs_16_repr_days[[#This Row],[PS]]-W$2</f>
        <v>-161547.19271248206</v>
      </c>
      <c r="Y269" s="1">
        <f>agent_costs_16_repr_days[[#This Row],[Import]]-P$2</f>
        <v>-395.63917722563747</v>
      </c>
      <c r="Z269" s="1">
        <f>agent_costs_16_repr_days[[#This Row],[SMR+CCS]]-R$2</f>
        <v>-3611.9999610865584</v>
      </c>
      <c r="AA269" s="1">
        <f>agent_costs_16_repr_days[[#This Row],[PtH]]-S$2</f>
        <v>-5002.0797627728753</v>
      </c>
      <c r="AB269" s="1">
        <f>agent_costs_16_repr_days[[#This Row],[H2_sector]]-T$2</f>
        <v>-9009.7189010850707</v>
      </c>
      <c r="AC269" s="1">
        <f>agent_costs_16_repr_days[[#This Row],[FF]]-U$2</f>
        <v>18884.075933935572</v>
      </c>
      <c r="AD269" s="1">
        <f>agent_costs_16_repr_days[[#This Row],[RES]]-V$2</f>
        <v>-181546.2704632245</v>
      </c>
      <c r="AE269" s="1">
        <f>agent_costs_16_repr_days[[#This Row],[Nuclear]]-H$2</f>
        <v>1115.0018168071547</v>
      </c>
      <c r="AF269" s="1">
        <f>agent_costs_16_repr_days[[#This Row],[Ind]]-O$2</f>
        <v>75752.506005579198</v>
      </c>
    </row>
    <row r="270" spans="1:32" hidden="1" x14ac:dyDescent="0.25">
      <c r="A270">
        <v>176</v>
      </c>
      <c r="B270" s="1" t="s">
        <v>407</v>
      </c>
      <c r="C270">
        <v>233</v>
      </c>
      <c r="D270">
        <v>12667.376148551035</v>
      </c>
      <c r="E270">
        <v>11106.792270421098</v>
      </c>
      <c r="F270">
        <v>66052.117034355106</v>
      </c>
      <c r="G270">
        <v>4003558.9274871838</v>
      </c>
      <c r="H270">
        <v>80693.720499330608</v>
      </c>
      <c r="I270">
        <v>656210.27344237361</v>
      </c>
      <c r="J270">
        <v>57119.66852163658</v>
      </c>
      <c r="K270">
        <v>4.4847647648823473E-5</v>
      </c>
      <c r="L270">
        <v>3926.9411736637726</v>
      </c>
      <c r="M270">
        <v>49413.312968059632</v>
      </c>
      <c r="N270">
        <v>52900.443992863889</v>
      </c>
      <c r="O270">
        <v>774828.55268444296</v>
      </c>
      <c r="P270">
        <v>10230.489502336548</v>
      </c>
      <c r="Q270" s="1" t="s">
        <v>51</v>
      </c>
      <c r="R270" s="1">
        <f>agent_costs_16_repr_days[[#This Row],[SMR]]+agent_costs_16_repr_days[[#This Row],[SMRCCS]]</f>
        <v>3926.9412185114202</v>
      </c>
      <c r="S270" s="1">
        <f>agent_costs_16_repr_days[[#This Row],[Alkaline_base]]+agent_costs_16_repr_days[[#This Row],[Alkaline_peak]]</f>
        <v>102313.75696092352</v>
      </c>
      <c r="T270" s="1">
        <f>agent_costs_16_repr_days[[#This Row],[SMR+CCS]]+agent_costs_16_repr_days[[#This Row],[PtH]]+agent_costs_16_repr_days[[#This Row],[Import]]</f>
        <v>116471.18768177149</v>
      </c>
      <c r="U270" s="1">
        <f>agent_costs_16_repr_days[[#This Row],[OCGT]]+agent_costs_16_repr_days[[#This Row],[SPP_coal]]+agent_costs_16_repr_days[[#This Row],[CCGT_new]]</f>
        <v>135839.16170454273</v>
      </c>
      <c r="V270" s="1">
        <f>agent_costs_16_repr_days[[#This Row],[WindOnshore]]+agent_costs_16_repr_days[[#This Row],[WindOffshore]]+agent_costs_16_repr_days[[#This Row],[Solar]]</f>
        <v>4670875.993199978</v>
      </c>
      <c r="W270" s="1">
        <f>agent_costs_16_repr_days[[#This Row],[RES]]+agent_costs_16_repr_days[[#This Row],[FF]]+agent_costs_16_repr_days[[#This Row],[Nuclear]]</f>
        <v>4887408.8754038513</v>
      </c>
      <c r="X270" s="1">
        <f>agent_costs_16_repr_days[[#This Row],[PS]]-W$2</f>
        <v>-185149.68885481171</v>
      </c>
      <c r="Y270" s="1">
        <f>agent_costs_16_repr_days[[#This Row],[Import]]-P$2</f>
        <v>896.05001818723758</v>
      </c>
      <c r="Z270" s="1">
        <f>agent_costs_16_repr_days[[#This Row],[SMR+CCS]]-R$2</f>
        <v>-3297.0587815217264</v>
      </c>
      <c r="AA270" s="1">
        <f>agent_costs_16_repr_days[[#This Row],[PtH]]-S$2</f>
        <v>22407.285329543534</v>
      </c>
      <c r="AB270" s="1">
        <f>agent_costs_16_repr_days[[#This Row],[H2_sector]]-T$2</f>
        <v>20006.276566209053</v>
      </c>
      <c r="AC270" s="1">
        <f>agent_costs_16_repr_days[[#This Row],[FF]]-U$2</f>
        <v>18901.982289223219</v>
      </c>
      <c r="AD270" s="1">
        <f>agent_costs_16_repr_days[[#This Row],[RES]]-V$2</f>
        <v>-204093.9004175216</v>
      </c>
      <c r="AE270" s="1">
        <f>agent_costs_16_repr_days[[#This Row],[Nuclear]]-H$2</f>
        <v>42.229273486766033</v>
      </c>
      <c r="AF270" s="1">
        <f>agent_costs_16_repr_days[[#This Row],[Ind]]-O$2</f>
        <v>330616.13173110492</v>
      </c>
    </row>
    <row r="271" spans="1:32" hidden="1" x14ac:dyDescent="0.25">
      <c r="A271">
        <v>176</v>
      </c>
      <c r="B271" s="1" t="s">
        <v>344</v>
      </c>
      <c r="C271">
        <v>406</v>
      </c>
      <c r="D271">
        <v>16631.463386636089</v>
      </c>
      <c r="E271">
        <v>11106.794761051035</v>
      </c>
      <c r="F271">
        <v>68405.556075945628</v>
      </c>
      <c r="G271">
        <v>4091501.7010898553</v>
      </c>
      <c r="H271">
        <v>80914.666251603776</v>
      </c>
      <c r="I271">
        <v>612065.95286834904</v>
      </c>
      <c r="J271">
        <v>52802.280294726101</v>
      </c>
      <c r="K271">
        <v>2.9941295162511967E-6</v>
      </c>
      <c r="L271">
        <v>2.0673392558978832E-9</v>
      </c>
      <c r="M271">
        <v>39656.059408133355</v>
      </c>
      <c r="N271">
        <v>46501.943428272738</v>
      </c>
      <c r="O271">
        <v>493367.98726706713</v>
      </c>
      <c r="P271">
        <v>11474.498645313754</v>
      </c>
      <c r="Q271" s="1" t="s">
        <v>51</v>
      </c>
      <c r="R271" s="1">
        <f>agent_costs_16_repr_days[[#This Row],[SMR]]+agent_costs_16_repr_days[[#This Row],[SMRCCS]]</f>
        <v>2.9961968555070944E-6</v>
      </c>
      <c r="S271" s="1">
        <f>agent_costs_16_repr_days[[#This Row],[Alkaline_base]]+agent_costs_16_repr_days[[#This Row],[Alkaline_peak]]</f>
        <v>86158.002836406085</v>
      </c>
      <c r="T271" s="1">
        <f>agent_costs_16_repr_days[[#This Row],[SMR+CCS]]+agent_costs_16_repr_days[[#This Row],[PtH]]+agent_costs_16_repr_days[[#This Row],[Import]]</f>
        <v>97632.501484716035</v>
      </c>
      <c r="U271" s="1">
        <f>agent_costs_16_repr_days[[#This Row],[OCGT]]+agent_costs_16_repr_days[[#This Row],[SPP_coal]]+agent_costs_16_repr_days[[#This Row],[CCGT_new]]</f>
        <v>137839.2997573078</v>
      </c>
      <c r="V271" s="1">
        <f>agent_costs_16_repr_days[[#This Row],[WindOnshore]]+agent_costs_16_repr_days[[#This Row],[WindOffshore]]+agent_costs_16_repr_days[[#This Row],[Solar]]</f>
        <v>4714674.4487192556</v>
      </c>
      <c r="W271" s="1">
        <f>agent_costs_16_repr_days[[#This Row],[RES]]+agent_costs_16_repr_days[[#This Row],[FF]]+agent_costs_16_repr_days[[#This Row],[Nuclear]]</f>
        <v>4933428.4147281665</v>
      </c>
      <c r="X271" s="1">
        <f>agent_costs_16_repr_days[[#This Row],[PS]]-W$2</f>
        <v>-139130.14953049645</v>
      </c>
      <c r="Y271" s="1">
        <f>agent_costs_16_repr_days[[#This Row],[Import]]-P$2</f>
        <v>2140.0591611644431</v>
      </c>
      <c r="Z271" s="1">
        <f>agent_costs_16_repr_days[[#This Row],[SMR+CCS]]-R$2</f>
        <v>-7223.9999970369499</v>
      </c>
      <c r="AA271" s="1">
        <f>agent_costs_16_repr_days[[#This Row],[PtH]]-S$2</f>
        <v>6251.5312050260982</v>
      </c>
      <c r="AB271" s="1">
        <f>agent_costs_16_repr_days[[#This Row],[H2_sector]]-T$2</f>
        <v>1167.5903691535932</v>
      </c>
      <c r="AC271" s="1">
        <f>agent_costs_16_repr_days[[#This Row],[FF]]-U$2</f>
        <v>20902.120341988295</v>
      </c>
      <c r="AD271" s="1">
        <f>agent_costs_16_repr_days[[#This Row],[RES]]-V$2</f>
        <v>-160295.44489824399</v>
      </c>
      <c r="AE271" s="1">
        <f>agent_costs_16_repr_days[[#This Row],[Nuclear]]-H$2</f>
        <v>263.17502575993421</v>
      </c>
      <c r="AF271" s="1">
        <f>agent_costs_16_repr_days[[#This Row],[Ind]]-O$2</f>
        <v>49155.566313729098</v>
      </c>
    </row>
    <row r="272" spans="1:32" hidden="1" x14ac:dyDescent="0.25">
      <c r="A272">
        <v>176</v>
      </c>
      <c r="B272" s="1" t="s">
        <v>381</v>
      </c>
      <c r="C272">
        <v>386</v>
      </c>
      <c r="D272">
        <v>14263.726156765722</v>
      </c>
      <c r="E272">
        <v>11106.793204189689</v>
      </c>
      <c r="F272">
        <v>70158.422975713678</v>
      </c>
      <c r="G272">
        <v>4647047.694530962</v>
      </c>
      <c r="H272">
        <v>80969.666479010935</v>
      </c>
      <c r="I272">
        <v>625355.24579317821</v>
      </c>
      <c r="J272">
        <v>65416.121450148334</v>
      </c>
      <c r="K272">
        <v>1.5066885007898268E-6</v>
      </c>
      <c r="L272">
        <v>3612.0000002199336</v>
      </c>
      <c r="M272">
        <v>30165.569797230863</v>
      </c>
      <c r="N272">
        <v>47185.133876642874</v>
      </c>
      <c r="O272">
        <v>530792.54794316657</v>
      </c>
      <c r="P272">
        <v>8851.3866611140675</v>
      </c>
      <c r="Q272" s="1" t="s">
        <v>51</v>
      </c>
      <c r="R272" s="1">
        <f>agent_costs_16_repr_days[[#This Row],[SMR]]+agent_costs_16_repr_days[[#This Row],[SMRCCS]]</f>
        <v>3612.000001726622</v>
      </c>
      <c r="S272" s="1">
        <f>agent_costs_16_repr_days[[#This Row],[Alkaline_base]]+agent_costs_16_repr_days[[#This Row],[Alkaline_peak]]</f>
        <v>77350.703673873737</v>
      </c>
      <c r="T272" s="1">
        <f>agent_costs_16_repr_days[[#This Row],[SMR+CCS]]+agent_costs_16_repr_days[[#This Row],[PtH]]+agent_costs_16_repr_days[[#This Row],[Import]]</f>
        <v>89814.090336714435</v>
      </c>
      <c r="U272" s="1">
        <f>agent_costs_16_repr_days[[#This Row],[OCGT]]+agent_costs_16_repr_days[[#This Row],[SPP_coal]]+agent_costs_16_repr_days[[#This Row],[CCGT_new]]</f>
        <v>149838.27058262774</v>
      </c>
      <c r="V272" s="1">
        <f>agent_costs_16_repr_days[[#This Row],[WindOnshore]]+agent_costs_16_repr_days[[#This Row],[WindOffshore]]+agent_costs_16_repr_days[[#This Row],[Solar]]</f>
        <v>5283509.7335283291</v>
      </c>
      <c r="W272" s="1">
        <f>agent_costs_16_repr_days[[#This Row],[RES]]+agent_costs_16_repr_days[[#This Row],[FF]]+agent_costs_16_repr_days[[#This Row],[Nuclear]]</f>
        <v>5514317.6705899676</v>
      </c>
      <c r="X272" s="1">
        <f>agent_costs_16_repr_days[[#This Row],[PS]]-W$2</f>
        <v>441759.10633130465</v>
      </c>
      <c r="Y272" s="1">
        <f>agent_costs_16_repr_days[[#This Row],[Import]]-P$2</f>
        <v>-483.05282303524291</v>
      </c>
      <c r="Z272" s="1">
        <f>agent_costs_16_repr_days[[#This Row],[SMR+CCS]]-R$2</f>
        <v>-3611.9999983065245</v>
      </c>
      <c r="AA272" s="1">
        <f>agent_costs_16_repr_days[[#This Row],[PtH]]-S$2</f>
        <v>-2555.7679575062502</v>
      </c>
      <c r="AB272" s="1">
        <f>agent_costs_16_repr_days[[#This Row],[H2_sector]]-T$2</f>
        <v>-6650.8207788480067</v>
      </c>
      <c r="AC272" s="1">
        <f>agent_costs_16_repr_days[[#This Row],[FF]]-U$2</f>
        <v>32901.09116730823</v>
      </c>
      <c r="AD272" s="1">
        <f>agent_costs_16_repr_days[[#This Row],[RES]]-V$2</f>
        <v>408539.83991082944</v>
      </c>
      <c r="AE272" s="1">
        <f>agent_costs_16_repr_days[[#This Row],[Nuclear]]-H$2</f>
        <v>318.17525316709362</v>
      </c>
      <c r="AF272" s="1">
        <f>agent_costs_16_repr_days[[#This Row],[Ind]]-O$2</f>
        <v>86580.126989828539</v>
      </c>
    </row>
    <row r="273" spans="1:32" hidden="1" x14ac:dyDescent="0.25">
      <c r="A273">
        <v>176</v>
      </c>
      <c r="B273" s="1" t="s">
        <v>409</v>
      </c>
      <c r="C273">
        <v>749</v>
      </c>
      <c r="D273">
        <v>5690.4745971659822</v>
      </c>
      <c r="E273">
        <v>11106.792032434465</v>
      </c>
      <c r="F273">
        <v>69834.866160757345</v>
      </c>
      <c r="G273">
        <v>4081485.4581877007</v>
      </c>
      <c r="H273">
        <v>81771.535179898507</v>
      </c>
      <c r="I273">
        <v>600528.0922779449</v>
      </c>
      <c r="J273">
        <v>60330.240579694</v>
      </c>
      <c r="K273">
        <v>3.2387598868958824E-6</v>
      </c>
      <c r="L273">
        <v>3612.0000068425334</v>
      </c>
      <c r="M273">
        <v>33125.778675606976</v>
      </c>
      <c r="N273">
        <v>41781.603854094639</v>
      </c>
      <c r="O273">
        <v>519979.46135654382</v>
      </c>
      <c r="P273">
        <v>8939.4722261043662</v>
      </c>
      <c r="Q273" s="1" t="s">
        <v>51</v>
      </c>
      <c r="R273" s="1">
        <f>agent_costs_16_repr_days[[#This Row],[SMR]]+agent_costs_16_repr_days[[#This Row],[SMRCCS]]</f>
        <v>3612.0000100812931</v>
      </c>
      <c r="S273" s="1">
        <f>agent_costs_16_repr_days[[#This Row],[Alkaline_base]]+agent_costs_16_repr_days[[#This Row],[Alkaline_peak]]</f>
        <v>74907.382529701616</v>
      </c>
      <c r="T273" s="1">
        <f>agent_costs_16_repr_days[[#This Row],[SMR+CCS]]+agent_costs_16_repr_days[[#This Row],[PtH]]+agent_costs_16_repr_days[[#This Row],[Import]]</f>
        <v>87458.85476588727</v>
      </c>
      <c r="U273" s="1">
        <f>agent_costs_16_repr_days[[#This Row],[OCGT]]+agent_costs_16_repr_days[[#This Row],[SPP_coal]]+agent_costs_16_repr_days[[#This Row],[CCGT_new]]</f>
        <v>135855.58133761733</v>
      </c>
      <c r="V273" s="1">
        <f>agent_costs_16_repr_days[[#This Row],[WindOnshore]]+agent_costs_16_repr_days[[#This Row],[WindOffshore]]+agent_costs_16_repr_days[[#This Row],[Solar]]</f>
        <v>4693120.3424980799</v>
      </c>
      <c r="W273" s="1">
        <f>agent_costs_16_repr_days[[#This Row],[RES]]+agent_costs_16_repr_days[[#This Row],[FF]]+agent_costs_16_repr_days[[#This Row],[Nuclear]]</f>
        <v>4910747.4590155957</v>
      </c>
      <c r="X273" s="1">
        <f>agent_costs_16_repr_days[[#This Row],[PS]]-W$2</f>
        <v>-161811.10524306726</v>
      </c>
      <c r="Y273" s="1">
        <f>agent_costs_16_repr_days[[#This Row],[Import]]-P$2</f>
        <v>-394.96725804494417</v>
      </c>
      <c r="Z273" s="1">
        <f>agent_costs_16_repr_days[[#This Row],[SMR+CCS]]-R$2</f>
        <v>-3611.9999899518534</v>
      </c>
      <c r="AA273" s="1">
        <f>agent_costs_16_repr_days[[#This Row],[PtH]]-S$2</f>
        <v>-4999.0891016783717</v>
      </c>
      <c r="AB273" s="1">
        <f>agent_costs_16_repr_days[[#This Row],[H2_sector]]-T$2</f>
        <v>-9006.0563496751711</v>
      </c>
      <c r="AC273" s="1">
        <f>agent_costs_16_repr_days[[#This Row],[FF]]-U$2</f>
        <v>18918.401922297824</v>
      </c>
      <c r="AD273" s="1">
        <f>agent_costs_16_repr_days[[#This Row],[RES]]-V$2</f>
        <v>-181849.55111941975</v>
      </c>
      <c r="AE273" s="1">
        <f>agent_costs_16_repr_days[[#This Row],[Nuclear]]-H$2</f>
        <v>1120.0439540546649</v>
      </c>
      <c r="AF273" s="1">
        <f>agent_costs_16_repr_days[[#This Row],[Ind]]-O$2</f>
        <v>75767.040403205785</v>
      </c>
    </row>
    <row r="274" spans="1:32" hidden="1" x14ac:dyDescent="0.25">
      <c r="A274">
        <v>176</v>
      </c>
      <c r="B274" s="1" t="s">
        <v>408</v>
      </c>
      <c r="C274">
        <v>749</v>
      </c>
      <c r="D274">
        <v>5690.4745971659822</v>
      </c>
      <c r="E274">
        <v>11106.792032434465</v>
      </c>
      <c r="F274">
        <v>69834.866160757345</v>
      </c>
      <c r="G274">
        <v>4081485.4581877007</v>
      </c>
      <c r="H274">
        <v>81771.535179898507</v>
      </c>
      <c r="I274">
        <v>600528.0922779449</v>
      </c>
      <c r="J274">
        <v>60330.240579694</v>
      </c>
      <c r="K274">
        <v>3.2387598868958824E-6</v>
      </c>
      <c r="L274">
        <v>3612.0000068425334</v>
      </c>
      <c r="M274">
        <v>33125.778675606976</v>
      </c>
      <c r="N274">
        <v>41781.603854094639</v>
      </c>
      <c r="O274">
        <v>519979.46135654382</v>
      </c>
      <c r="P274">
        <v>8939.4722261043662</v>
      </c>
      <c r="Q274" s="1" t="s">
        <v>51</v>
      </c>
      <c r="R274" s="1">
        <f>agent_costs_16_repr_days[[#This Row],[SMR]]+agent_costs_16_repr_days[[#This Row],[SMRCCS]]</f>
        <v>3612.0000100812931</v>
      </c>
      <c r="S274" s="1">
        <f>agent_costs_16_repr_days[[#This Row],[Alkaline_base]]+agent_costs_16_repr_days[[#This Row],[Alkaline_peak]]</f>
        <v>74907.382529701616</v>
      </c>
      <c r="T274" s="1">
        <f>agent_costs_16_repr_days[[#This Row],[SMR+CCS]]+agent_costs_16_repr_days[[#This Row],[PtH]]+agent_costs_16_repr_days[[#This Row],[Import]]</f>
        <v>87458.85476588727</v>
      </c>
      <c r="U274" s="1">
        <f>agent_costs_16_repr_days[[#This Row],[OCGT]]+agent_costs_16_repr_days[[#This Row],[SPP_coal]]+agent_costs_16_repr_days[[#This Row],[CCGT_new]]</f>
        <v>135855.58133761733</v>
      </c>
      <c r="V274" s="1">
        <f>agent_costs_16_repr_days[[#This Row],[WindOnshore]]+agent_costs_16_repr_days[[#This Row],[WindOffshore]]+agent_costs_16_repr_days[[#This Row],[Solar]]</f>
        <v>4693120.3424980799</v>
      </c>
      <c r="W274" s="1">
        <f>agent_costs_16_repr_days[[#This Row],[RES]]+agent_costs_16_repr_days[[#This Row],[FF]]+agent_costs_16_repr_days[[#This Row],[Nuclear]]</f>
        <v>4910747.4590155957</v>
      </c>
      <c r="X274" s="1">
        <f>agent_costs_16_repr_days[[#This Row],[PS]]-W$2</f>
        <v>-161811.10524306726</v>
      </c>
      <c r="Y274" s="1">
        <f>agent_costs_16_repr_days[[#This Row],[Import]]-P$2</f>
        <v>-394.96725804494417</v>
      </c>
      <c r="Z274" s="1">
        <f>agent_costs_16_repr_days[[#This Row],[SMR+CCS]]-R$2</f>
        <v>-3611.9999899518534</v>
      </c>
      <c r="AA274" s="1">
        <f>agent_costs_16_repr_days[[#This Row],[PtH]]-S$2</f>
        <v>-4999.0891016783717</v>
      </c>
      <c r="AB274" s="1">
        <f>agent_costs_16_repr_days[[#This Row],[H2_sector]]-T$2</f>
        <v>-9006.0563496751711</v>
      </c>
      <c r="AC274" s="1">
        <f>agent_costs_16_repr_days[[#This Row],[FF]]-U$2</f>
        <v>18918.401922297824</v>
      </c>
      <c r="AD274" s="1">
        <f>agent_costs_16_repr_days[[#This Row],[RES]]-V$2</f>
        <v>-181849.55111941975</v>
      </c>
      <c r="AE274" s="1">
        <f>agent_costs_16_repr_days[[#This Row],[Nuclear]]-H$2</f>
        <v>1120.0439540546649</v>
      </c>
      <c r="AF274" s="1">
        <f>agent_costs_16_repr_days[[#This Row],[Ind]]-O$2</f>
        <v>75767.040403205785</v>
      </c>
    </row>
    <row r="275" spans="1:32" hidden="1" x14ac:dyDescent="0.25">
      <c r="A275">
        <v>176</v>
      </c>
      <c r="B275" s="1" t="s">
        <v>341</v>
      </c>
      <c r="C275">
        <v>698</v>
      </c>
      <c r="D275">
        <v>5336.1847584774559</v>
      </c>
      <c r="E275">
        <v>11106.795105589061</v>
      </c>
      <c r="F275">
        <v>70107.311435551543</v>
      </c>
      <c r="G275">
        <v>4068530.1395522202</v>
      </c>
      <c r="H275">
        <v>82657.711419124476</v>
      </c>
      <c r="I275">
        <v>628372.61360289785</v>
      </c>
      <c r="J275">
        <v>60958.426713916393</v>
      </c>
      <c r="K275">
        <v>3.4962823720582136E-5</v>
      </c>
      <c r="L275">
        <v>2.0185161251552839E-7</v>
      </c>
      <c r="M275">
        <v>39598.660440578664</v>
      </c>
      <c r="N275">
        <v>28198.879594822665</v>
      </c>
      <c r="O275">
        <v>519146.1134340468</v>
      </c>
      <c r="P275">
        <v>8671.3362820128477</v>
      </c>
      <c r="Q275" s="1" t="s">
        <v>51</v>
      </c>
      <c r="R275" s="1">
        <f>agent_costs_16_repr_days[[#This Row],[SMR]]+agent_costs_16_repr_days[[#This Row],[SMRCCS]]</f>
        <v>3.5164675333097662E-5</v>
      </c>
      <c r="S275" s="1">
        <f>agent_costs_16_repr_days[[#This Row],[Alkaline_base]]+agent_costs_16_repr_days[[#This Row],[Alkaline_peak]]</f>
        <v>67797.540035401325</v>
      </c>
      <c r="T275" s="1">
        <f>agent_costs_16_repr_days[[#This Row],[SMR+CCS]]+agent_costs_16_repr_days[[#This Row],[PtH]]+agent_costs_16_repr_days[[#This Row],[Import]]</f>
        <v>76468.876352578853</v>
      </c>
      <c r="U275" s="1">
        <f>agent_costs_16_repr_days[[#This Row],[OCGT]]+agent_costs_16_repr_days[[#This Row],[SPP_coal]]+agent_costs_16_repr_days[[#This Row],[CCGT_new]]</f>
        <v>136401.92290794541</v>
      </c>
      <c r="V275" s="1">
        <f>agent_costs_16_repr_days[[#This Row],[WindOnshore]]+agent_costs_16_repr_days[[#This Row],[WindOffshore]]+agent_costs_16_repr_days[[#This Row],[Solar]]</f>
        <v>4708009.5482607074</v>
      </c>
      <c r="W275" s="1">
        <f>agent_costs_16_repr_days[[#This Row],[RES]]+agent_costs_16_repr_days[[#This Row],[FF]]+agent_costs_16_repr_days[[#This Row],[Nuclear]]</f>
        <v>4927069.1825877773</v>
      </c>
      <c r="X275" s="1">
        <f>agent_costs_16_repr_days[[#This Row],[PS]]-W$2</f>
        <v>-145489.38167088572</v>
      </c>
      <c r="Y275" s="1">
        <f>agent_costs_16_repr_days[[#This Row],[Import]]-P$2</f>
        <v>-663.10320213646264</v>
      </c>
      <c r="Z275" s="1">
        <f>agent_costs_16_repr_days[[#This Row],[SMR+CCS]]-R$2</f>
        <v>-7223.9999648684716</v>
      </c>
      <c r="AA275" s="1">
        <f>agent_costs_16_repr_days[[#This Row],[PtH]]-S$2</f>
        <v>-12108.931595978662</v>
      </c>
      <c r="AB275" s="1">
        <f>agent_costs_16_repr_days[[#This Row],[H2_sector]]-T$2</f>
        <v>-19996.034762983589</v>
      </c>
      <c r="AC275" s="1">
        <f>agent_costs_16_repr_days[[#This Row],[FF]]-U$2</f>
        <v>19464.743492625901</v>
      </c>
      <c r="AD275" s="1">
        <f>agent_costs_16_repr_days[[#This Row],[RES]]-V$2</f>
        <v>-166960.34535679221</v>
      </c>
      <c r="AE275" s="1">
        <f>agent_costs_16_repr_days[[#This Row],[Nuclear]]-H$2</f>
        <v>2006.2201932806347</v>
      </c>
      <c r="AF275" s="1">
        <f>agent_costs_16_repr_days[[#This Row],[Ind]]-O$2</f>
        <v>74933.692480708763</v>
      </c>
    </row>
    <row r="276" spans="1:32" hidden="1" x14ac:dyDescent="0.25">
      <c r="A276">
        <v>176</v>
      </c>
      <c r="B276" s="1" t="s">
        <v>340</v>
      </c>
      <c r="C276">
        <v>775</v>
      </c>
      <c r="D276">
        <v>8370.1395767290815</v>
      </c>
      <c r="E276">
        <v>11106.79206099709</v>
      </c>
      <c r="F276">
        <v>69471.446241777929</v>
      </c>
      <c r="G276">
        <v>4165775.2592792455</v>
      </c>
      <c r="H276">
        <v>81816.753432974132</v>
      </c>
      <c r="I276">
        <v>611691.20376168157</v>
      </c>
      <c r="J276">
        <v>59279.518526179556</v>
      </c>
      <c r="K276">
        <v>2.8322956547420222E-5</v>
      </c>
      <c r="L276">
        <v>3612.0001979354192</v>
      </c>
      <c r="M276">
        <v>34176.910116194173</v>
      </c>
      <c r="N276">
        <v>40514.960543462999</v>
      </c>
      <c r="O276">
        <v>520282.6149371033</v>
      </c>
      <c r="P276">
        <v>9075.7852375960501</v>
      </c>
      <c r="Q276" s="1" t="s">
        <v>51</v>
      </c>
      <c r="R276" s="1">
        <f>agent_costs_16_repr_days[[#This Row],[SMR]]+agent_costs_16_repr_days[[#This Row],[SMRCCS]]</f>
        <v>3612.0002262583757</v>
      </c>
      <c r="S276" s="1">
        <f>agent_costs_16_repr_days[[#This Row],[Alkaline_base]]+agent_costs_16_repr_days[[#This Row],[Alkaline_peak]]</f>
        <v>74691.870659657172</v>
      </c>
      <c r="T276" s="1">
        <f>agent_costs_16_repr_days[[#This Row],[SMR+CCS]]+agent_costs_16_repr_days[[#This Row],[PtH]]+agent_costs_16_repr_days[[#This Row],[Import]]</f>
        <v>87379.656123511595</v>
      </c>
      <c r="U276" s="1">
        <f>agent_costs_16_repr_days[[#This Row],[OCGT]]+agent_costs_16_repr_days[[#This Row],[SPP_coal]]+agent_costs_16_repr_days[[#This Row],[CCGT_new]]</f>
        <v>137121.10434468655</v>
      </c>
      <c r="V276" s="1">
        <f>agent_costs_16_repr_days[[#This Row],[WindOnshore]]+agent_costs_16_repr_days[[#This Row],[WindOffshore]]+agent_costs_16_repr_days[[#This Row],[Solar]]</f>
        <v>4788573.2551019238</v>
      </c>
      <c r="W276" s="1">
        <f>agent_costs_16_repr_days[[#This Row],[RES]]+agent_costs_16_repr_days[[#This Row],[FF]]+agent_costs_16_repr_days[[#This Row],[Nuclear]]</f>
        <v>5007511.1128795845</v>
      </c>
      <c r="X276" s="1">
        <f>agent_costs_16_repr_days[[#This Row],[PS]]-W$2</f>
        <v>-65047.45137907844</v>
      </c>
      <c r="Y276" s="1">
        <f>agent_costs_16_repr_days[[#This Row],[Import]]-P$2</f>
        <v>-258.65424655326024</v>
      </c>
      <c r="Z276" s="1">
        <f>agent_costs_16_repr_days[[#This Row],[SMR+CCS]]-R$2</f>
        <v>-3611.9997737747708</v>
      </c>
      <c r="AA276" s="1">
        <f>agent_costs_16_repr_days[[#This Row],[PtH]]-S$2</f>
        <v>-5214.6009717228153</v>
      </c>
      <c r="AB276" s="1">
        <f>agent_costs_16_repr_days[[#This Row],[H2_sector]]-T$2</f>
        <v>-9085.2549920508463</v>
      </c>
      <c r="AC276" s="1">
        <f>agent_costs_16_repr_days[[#This Row],[FF]]-U$2</f>
        <v>20183.924929367044</v>
      </c>
      <c r="AD276" s="1">
        <f>agent_costs_16_repr_days[[#This Row],[RES]]-V$2</f>
        <v>-86396.638515575789</v>
      </c>
      <c r="AE276" s="1">
        <f>agent_costs_16_repr_days[[#This Row],[Nuclear]]-H$2</f>
        <v>1165.2622071302903</v>
      </c>
      <c r="AF276" s="1">
        <f>agent_costs_16_repr_days[[#This Row],[Ind]]-O$2</f>
        <v>76070.193983765261</v>
      </c>
    </row>
    <row r="277" spans="1:32" hidden="1" x14ac:dyDescent="0.25">
      <c r="A277">
        <v>176</v>
      </c>
      <c r="B277" s="1" t="s">
        <v>342</v>
      </c>
      <c r="C277">
        <v>770</v>
      </c>
      <c r="D277">
        <v>1505.780925595956</v>
      </c>
      <c r="E277">
        <v>11106.793064890942</v>
      </c>
      <c r="F277">
        <v>68535.130716704021</v>
      </c>
      <c r="G277">
        <v>4111377.0485472619</v>
      </c>
      <c r="H277">
        <v>81620.58026511404</v>
      </c>
      <c r="I277">
        <v>642037.91267116391</v>
      </c>
      <c r="J277">
        <v>60453.068627717359</v>
      </c>
      <c r="K277">
        <v>1.5868422663258773E-6</v>
      </c>
      <c r="L277">
        <v>16153.539183677789</v>
      </c>
      <c r="M277">
        <v>37728.705099546794</v>
      </c>
      <c r="N277">
        <v>42692.155329967864</v>
      </c>
      <c r="O277">
        <v>523332.37144791061</v>
      </c>
      <c r="P277">
        <v>6399.6092805177232</v>
      </c>
      <c r="Q277" s="1" t="s">
        <v>51</v>
      </c>
      <c r="R277" s="1">
        <f>agent_costs_16_repr_days[[#This Row],[SMR]]+agent_costs_16_repr_days[[#This Row],[SMRCCS]]</f>
        <v>16153.539185264632</v>
      </c>
      <c r="S277" s="1">
        <f>agent_costs_16_repr_days[[#This Row],[Alkaline_base]]+agent_costs_16_repr_days[[#This Row],[Alkaline_peak]]</f>
        <v>80420.860429514665</v>
      </c>
      <c r="T277" s="1">
        <f>agent_costs_16_repr_days[[#This Row],[SMR+CCS]]+agent_costs_16_repr_days[[#This Row],[PtH]]+agent_costs_16_repr_days[[#This Row],[Import]]</f>
        <v>102974.00889529701</v>
      </c>
      <c r="U277" s="1">
        <f>agent_costs_16_repr_days[[#This Row],[OCGT]]+agent_costs_16_repr_days[[#This Row],[SPP_coal]]+agent_costs_16_repr_days[[#This Row],[CCGT_new]]</f>
        <v>130493.98027001735</v>
      </c>
      <c r="V277" s="1">
        <f>agent_costs_16_repr_days[[#This Row],[WindOnshore]]+agent_costs_16_repr_days[[#This Row],[WindOffshore]]+agent_costs_16_repr_days[[#This Row],[Solar]]</f>
        <v>4764521.7542833164</v>
      </c>
      <c r="W277" s="1">
        <f>agent_costs_16_repr_days[[#This Row],[RES]]+agent_costs_16_repr_days[[#This Row],[FF]]+agent_costs_16_repr_days[[#This Row],[Nuclear]]</f>
        <v>4976636.3148184475</v>
      </c>
      <c r="X277" s="1">
        <f>agent_costs_16_repr_days[[#This Row],[PS]]-W$2</f>
        <v>-95922.249440215528</v>
      </c>
      <c r="Y277" s="1">
        <f>agent_costs_16_repr_days[[#This Row],[Import]]-P$2</f>
        <v>-2934.8302036315872</v>
      </c>
      <c r="Z277" s="1">
        <f>agent_costs_16_repr_days[[#This Row],[SMR+CCS]]-R$2</f>
        <v>8929.539185231486</v>
      </c>
      <c r="AA277" s="1">
        <f>agent_costs_16_repr_days[[#This Row],[PtH]]-S$2</f>
        <v>514.38879813467793</v>
      </c>
      <c r="AB277" s="1">
        <f>agent_costs_16_repr_days[[#This Row],[H2_sector]]-T$2</f>
        <v>6509.0977797345695</v>
      </c>
      <c r="AC277" s="1">
        <f>agent_costs_16_repr_days[[#This Row],[FF]]-U$2</f>
        <v>13556.800854697838</v>
      </c>
      <c r="AD277" s="1">
        <f>agent_costs_16_repr_days[[#This Row],[RES]]-V$2</f>
        <v>-110448.13933418319</v>
      </c>
      <c r="AE277" s="1">
        <f>agent_costs_16_repr_days[[#This Row],[Nuclear]]-H$2</f>
        <v>969.08903927019855</v>
      </c>
      <c r="AF277" s="1">
        <f>agent_costs_16_repr_days[[#This Row],[Ind]]-O$2</f>
        <v>79119.950494572578</v>
      </c>
    </row>
    <row r="278" spans="1:32" hidden="1" x14ac:dyDescent="0.25">
      <c r="A278">
        <v>176</v>
      </c>
      <c r="B278" s="1" t="s">
        <v>339</v>
      </c>
      <c r="C278">
        <v>812</v>
      </c>
      <c r="D278">
        <v>1457.28828594627</v>
      </c>
      <c r="E278">
        <v>11106.793066527722</v>
      </c>
      <c r="F278">
        <v>70025.47007601097</v>
      </c>
      <c r="G278">
        <v>3922875.1118566487</v>
      </c>
      <c r="H278">
        <v>81641.027021405665</v>
      </c>
      <c r="I278">
        <v>583864.77837627206</v>
      </c>
      <c r="J278">
        <v>60598.771425999868</v>
      </c>
      <c r="K278">
        <v>1.2396675589271097E-2</v>
      </c>
      <c r="L278">
        <v>1696.7068668633567</v>
      </c>
      <c r="M278">
        <v>32188.930419974979</v>
      </c>
      <c r="N278">
        <v>43907.73932619072</v>
      </c>
      <c r="O278">
        <v>519641.24918027286</v>
      </c>
      <c r="P278">
        <v>8731.093797004185</v>
      </c>
      <c r="Q278" s="1" t="s">
        <v>51</v>
      </c>
      <c r="R278" s="1">
        <f>agent_costs_16_repr_days[[#This Row],[SMR]]+agent_costs_16_repr_days[[#This Row],[SMRCCS]]</f>
        <v>1696.7192635389461</v>
      </c>
      <c r="S278" s="1">
        <f>agent_costs_16_repr_days[[#This Row],[Alkaline_base]]+agent_costs_16_repr_days[[#This Row],[Alkaline_peak]]</f>
        <v>76096.669746165702</v>
      </c>
      <c r="T278" s="1">
        <f>agent_costs_16_repr_days[[#This Row],[SMR+CCS]]+agent_costs_16_repr_days[[#This Row],[PtH]]+agent_costs_16_repr_days[[#This Row],[Import]]</f>
        <v>86524.482806708838</v>
      </c>
      <c r="U278" s="1">
        <f>agent_costs_16_repr_days[[#This Row],[OCGT]]+agent_costs_16_repr_days[[#This Row],[SPP_coal]]+agent_costs_16_repr_days[[#This Row],[CCGT_new]]</f>
        <v>132081.52978795712</v>
      </c>
      <c r="V278" s="1">
        <f>agent_costs_16_repr_days[[#This Row],[WindOnshore]]+agent_costs_16_repr_days[[#This Row],[WindOffshore]]+agent_costs_16_repr_days[[#This Row],[Solar]]</f>
        <v>4517846.6832994483</v>
      </c>
      <c r="W278" s="1">
        <f>agent_costs_16_repr_days[[#This Row],[RES]]+agent_costs_16_repr_days[[#This Row],[FF]]+agent_costs_16_repr_days[[#This Row],[Nuclear]]</f>
        <v>4731569.2401088104</v>
      </c>
      <c r="X278" s="1">
        <f>agent_costs_16_repr_days[[#This Row],[PS]]-W$2</f>
        <v>-340989.32414985262</v>
      </c>
      <c r="Y278" s="1">
        <f>agent_costs_16_repr_days[[#This Row],[Import]]-P$2</f>
        <v>-603.34568714512534</v>
      </c>
      <c r="Z278" s="1">
        <f>agent_costs_16_repr_days[[#This Row],[SMR+CCS]]-R$2</f>
        <v>-5527.2807364942</v>
      </c>
      <c r="AA278" s="1">
        <f>agent_costs_16_repr_days[[#This Row],[PtH]]-S$2</f>
        <v>-3809.801885214285</v>
      </c>
      <c r="AB278" s="1">
        <f>agent_costs_16_repr_days[[#This Row],[H2_sector]]-T$2</f>
        <v>-9940.4283088536031</v>
      </c>
      <c r="AC278" s="1">
        <f>agent_costs_16_repr_days[[#This Row],[FF]]-U$2</f>
        <v>15144.350372637608</v>
      </c>
      <c r="AD278" s="1">
        <f>agent_costs_16_repr_days[[#This Row],[RES]]-V$2</f>
        <v>-357123.21031805128</v>
      </c>
      <c r="AE278" s="1">
        <f>agent_costs_16_repr_days[[#This Row],[Nuclear]]-H$2</f>
        <v>989.53579556182376</v>
      </c>
      <c r="AF278" s="1">
        <f>agent_costs_16_repr_days[[#This Row],[Ind]]-O$2</f>
        <v>75428.828226934827</v>
      </c>
    </row>
    <row r="279" spans="1:32" hidden="1" x14ac:dyDescent="0.25">
      <c r="A279">
        <v>176</v>
      </c>
      <c r="B279" s="1" t="s">
        <v>343</v>
      </c>
      <c r="C279">
        <v>847</v>
      </c>
      <c r="D279">
        <v>9697.4535187625515</v>
      </c>
      <c r="E279">
        <v>11106.792174847849</v>
      </c>
      <c r="F279">
        <v>71457.504830713588</v>
      </c>
      <c r="G279">
        <v>4063674.7453958867</v>
      </c>
      <c r="H279">
        <v>81702.917069040399</v>
      </c>
      <c r="I279">
        <v>575781.00458655786</v>
      </c>
      <c r="J279">
        <v>59029.607967038697</v>
      </c>
      <c r="K279">
        <v>5.9076530752743594E-7</v>
      </c>
      <c r="L279">
        <v>4.9614154545653661E-8</v>
      </c>
      <c r="M279">
        <v>29394.785008107341</v>
      </c>
      <c r="N279">
        <v>41303.337816212959</v>
      </c>
      <c r="O279">
        <v>518726.3182229654</v>
      </c>
      <c r="P279">
        <v>9599.8890322049483</v>
      </c>
      <c r="Q279" s="1" t="s">
        <v>51</v>
      </c>
      <c r="R279" s="1">
        <f>agent_costs_16_repr_days[[#This Row],[SMR]]+agent_costs_16_repr_days[[#This Row],[SMRCCS]]</f>
        <v>6.403794620730896E-7</v>
      </c>
      <c r="S279" s="1">
        <f>agent_costs_16_repr_days[[#This Row],[Alkaline_base]]+agent_costs_16_repr_days[[#This Row],[Alkaline_peak]]</f>
        <v>70698.122824320308</v>
      </c>
      <c r="T279" s="1">
        <f>agent_costs_16_repr_days[[#This Row],[SMR+CCS]]+agent_costs_16_repr_days[[#This Row],[PtH]]+agent_costs_16_repr_days[[#This Row],[Import]]</f>
        <v>80298.011857165635</v>
      </c>
      <c r="U279" s="1">
        <f>agent_costs_16_repr_days[[#This Row],[OCGT]]+agent_costs_16_repr_days[[#This Row],[SPP_coal]]+agent_costs_16_repr_days[[#This Row],[CCGT_new]]</f>
        <v>140184.56631651483</v>
      </c>
      <c r="V279" s="1">
        <f>agent_costs_16_repr_days[[#This Row],[WindOnshore]]+agent_costs_16_repr_days[[#This Row],[WindOffshore]]+agent_costs_16_repr_days[[#This Row],[Solar]]</f>
        <v>4650562.5421572924</v>
      </c>
      <c r="W279" s="1">
        <f>agent_costs_16_repr_days[[#This Row],[RES]]+agent_costs_16_repr_days[[#This Row],[FF]]+agent_costs_16_repr_days[[#This Row],[Nuclear]]</f>
        <v>4872450.0255428478</v>
      </c>
      <c r="X279" s="1">
        <f>agent_costs_16_repr_days[[#This Row],[PS]]-W$2</f>
        <v>-200108.53871581517</v>
      </c>
      <c r="Y279" s="1">
        <f>agent_costs_16_repr_days[[#This Row],[Import]]-P$2</f>
        <v>265.44954805563793</v>
      </c>
      <c r="Z279" s="1">
        <f>agent_costs_16_repr_days[[#This Row],[SMR+CCS]]-R$2</f>
        <v>-7223.9999993927668</v>
      </c>
      <c r="AA279" s="1">
        <f>agent_costs_16_repr_days[[#This Row],[PtH]]-S$2</f>
        <v>-9208.3488070596795</v>
      </c>
      <c r="AB279" s="1">
        <f>agent_costs_16_repr_days[[#This Row],[H2_sector]]-T$2</f>
        <v>-16166.899258396807</v>
      </c>
      <c r="AC279" s="1">
        <f>agent_costs_16_repr_days[[#This Row],[FF]]-U$2</f>
        <v>23247.386901195321</v>
      </c>
      <c r="AD279" s="1">
        <f>agent_costs_16_repr_days[[#This Row],[RES]]-V$2</f>
        <v>-224407.35146020725</v>
      </c>
      <c r="AE279" s="1">
        <f>agent_costs_16_repr_days[[#This Row],[Nuclear]]-H$2</f>
        <v>1051.4258431965573</v>
      </c>
      <c r="AF279" s="1">
        <f>agent_costs_16_repr_days[[#This Row],[Ind]]-O$2</f>
        <v>74513.89726962737</v>
      </c>
    </row>
    <row r="280" spans="1:32" hidden="1" x14ac:dyDescent="0.25">
      <c r="A280">
        <v>176</v>
      </c>
      <c r="B280" s="1" t="s">
        <v>385</v>
      </c>
      <c r="C280">
        <v>1151</v>
      </c>
      <c r="D280">
        <v>898.61805580751889</v>
      </c>
      <c r="E280">
        <v>11106.793111216635</v>
      </c>
      <c r="F280">
        <v>70528.899892929112</v>
      </c>
      <c r="G280">
        <v>3806034.3782217517</v>
      </c>
      <c r="H280">
        <v>82077.035164068657</v>
      </c>
      <c r="I280">
        <v>591472.43125671055</v>
      </c>
      <c r="J280">
        <v>58065.080765666564</v>
      </c>
      <c r="K280">
        <v>2.5852038572663672E-7</v>
      </c>
      <c r="L280">
        <v>3155.6679807380156</v>
      </c>
      <c r="M280">
        <v>35158.499851740758</v>
      </c>
      <c r="N280">
        <v>38598.192160199927</v>
      </c>
      <c r="O280">
        <v>515367.78936021833</v>
      </c>
      <c r="P280">
        <v>8984.8364579693989</v>
      </c>
      <c r="Q280" s="1" t="s">
        <v>51</v>
      </c>
      <c r="R280" s="1">
        <f>agent_costs_16_repr_days[[#This Row],[SMR]]+agent_costs_16_repr_days[[#This Row],[SMRCCS]]</f>
        <v>3155.6679809965358</v>
      </c>
      <c r="S280" s="1">
        <f>agent_costs_16_repr_days[[#This Row],[Alkaline_base]]+agent_costs_16_repr_days[[#This Row],[Alkaline_peak]]</f>
        <v>73756.692011940686</v>
      </c>
      <c r="T280" s="1">
        <f>agent_costs_16_repr_days[[#This Row],[SMR+CCS]]+agent_costs_16_repr_days[[#This Row],[PtH]]+agent_costs_16_repr_days[[#This Row],[Import]]</f>
        <v>85897.196450906631</v>
      </c>
      <c r="U280" s="1">
        <f>agent_costs_16_repr_days[[#This Row],[OCGT]]+agent_costs_16_repr_days[[#This Row],[SPP_coal]]+agent_costs_16_repr_days[[#This Row],[CCGT_new]]</f>
        <v>129492.5987144032</v>
      </c>
      <c r="V280" s="1">
        <f>agent_costs_16_repr_days[[#This Row],[WindOnshore]]+agent_costs_16_repr_days[[#This Row],[WindOffshore]]+agent_costs_16_repr_days[[#This Row],[Solar]]</f>
        <v>4408613.602589679</v>
      </c>
      <c r="W280" s="1">
        <f>agent_costs_16_repr_days[[#This Row],[RES]]+agent_costs_16_repr_days[[#This Row],[FF]]+agent_costs_16_repr_days[[#This Row],[Nuclear]]</f>
        <v>4620183.2364681503</v>
      </c>
      <c r="X280" s="1">
        <f>agent_costs_16_repr_days[[#This Row],[PS]]-W$2</f>
        <v>-452375.3277905127</v>
      </c>
      <c r="Y280" s="1">
        <f>agent_costs_16_repr_days[[#This Row],[Import]]-P$2</f>
        <v>-349.60302617991147</v>
      </c>
      <c r="Z280" s="1">
        <f>agent_costs_16_repr_days[[#This Row],[SMR+CCS]]-R$2</f>
        <v>-4068.3320190366107</v>
      </c>
      <c r="AA280" s="1">
        <f>agent_costs_16_repr_days[[#This Row],[PtH]]-S$2</f>
        <v>-6149.7796194393013</v>
      </c>
      <c r="AB280" s="1">
        <f>agent_costs_16_repr_days[[#This Row],[H2_sector]]-T$2</f>
        <v>-10567.71466465581</v>
      </c>
      <c r="AC280" s="1">
        <f>agent_costs_16_repr_days[[#This Row],[FF]]-U$2</f>
        <v>12555.419299083689</v>
      </c>
      <c r="AD280" s="1">
        <f>agent_costs_16_repr_days[[#This Row],[RES]]-V$2</f>
        <v>-466356.29102782067</v>
      </c>
      <c r="AE280" s="1">
        <f>agent_costs_16_repr_days[[#This Row],[Nuclear]]-H$2</f>
        <v>1425.5439382248151</v>
      </c>
      <c r="AF280" s="1">
        <f>agent_costs_16_repr_days[[#This Row],[Ind]]-O$2</f>
        <v>71155.368406880298</v>
      </c>
    </row>
    <row r="281" spans="1:32" hidden="1" x14ac:dyDescent="0.25">
      <c r="A281">
        <v>176</v>
      </c>
      <c r="B281" s="1" t="s">
        <v>338</v>
      </c>
      <c r="C281">
        <v>1305</v>
      </c>
      <c r="D281">
        <v>8485.1135230233613</v>
      </c>
      <c r="E281">
        <v>11106.792067948492</v>
      </c>
      <c r="F281">
        <v>70485.336815824427</v>
      </c>
      <c r="G281">
        <v>4096284.2412416916</v>
      </c>
      <c r="H281">
        <v>80442.160874428751</v>
      </c>
      <c r="I281">
        <v>567164.51908576314</v>
      </c>
      <c r="J281">
        <v>58823.958701569762</v>
      </c>
      <c r="K281">
        <v>4.2977527183183296E-5</v>
      </c>
      <c r="L281">
        <v>6106.5735779114411</v>
      </c>
      <c r="M281">
        <v>14626.175945279354</v>
      </c>
      <c r="N281">
        <v>72749.329423622388</v>
      </c>
      <c r="O281">
        <v>522809.6220388941</v>
      </c>
      <c r="P281">
        <v>9392.3654187482844</v>
      </c>
      <c r="Q281" s="1" t="s">
        <v>51</v>
      </c>
      <c r="R281" s="1">
        <f>agent_costs_16_repr_days[[#This Row],[SMR]]+agent_costs_16_repr_days[[#This Row],[SMRCCS]]</f>
        <v>6106.5736208889684</v>
      </c>
      <c r="S281" s="1">
        <f>agent_costs_16_repr_days[[#This Row],[Alkaline_base]]+agent_costs_16_repr_days[[#This Row],[Alkaline_peak]]</f>
        <v>87375.505368901737</v>
      </c>
      <c r="T281" s="1">
        <f>agent_costs_16_repr_days[[#This Row],[SMR+CCS]]+agent_costs_16_repr_days[[#This Row],[PtH]]+agent_costs_16_repr_days[[#This Row],[Import]]</f>
        <v>102874.444408539</v>
      </c>
      <c r="U281" s="1">
        <f>agent_costs_16_repr_days[[#This Row],[OCGT]]+agent_costs_16_repr_days[[#This Row],[SPP_coal]]+agent_costs_16_repr_days[[#This Row],[CCGT_new]]</f>
        <v>137794.40904041755</v>
      </c>
      <c r="V281" s="1">
        <f>agent_costs_16_repr_days[[#This Row],[WindOnshore]]+agent_costs_16_repr_days[[#This Row],[WindOffshore]]+agent_costs_16_repr_days[[#This Row],[Solar]]</f>
        <v>4674555.5523954034</v>
      </c>
      <c r="W281" s="1">
        <f>agent_costs_16_repr_days[[#This Row],[RES]]+agent_costs_16_repr_days[[#This Row],[FF]]+agent_costs_16_repr_days[[#This Row],[Nuclear]]</f>
        <v>4892792.1223102501</v>
      </c>
      <c r="X281" s="1">
        <f>agent_costs_16_repr_days[[#This Row],[PS]]-W$2</f>
        <v>-179766.44194841292</v>
      </c>
      <c r="Y281" s="1">
        <f>agent_costs_16_repr_days[[#This Row],[Import]]-P$2</f>
        <v>57.925934598973981</v>
      </c>
      <c r="Z281" s="1">
        <f>agent_costs_16_repr_days[[#This Row],[SMR+CCS]]-R$2</f>
        <v>-1117.4263791441781</v>
      </c>
      <c r="AA281" s="1">
        <f>agent_costs_16_repr_days[[#This Row],[PtH]]-S$2</f>
        <v>7469.0337375217496</v>
      </c>
      <c r="AB281" s="1">
        <f>agent_costs_16_repr_days[[#This Row],[H2_sector]]-T$2</f>
        <v>6409.5332929765573</v>
      </c>
      <c r="AC281" s="1">
        <f>agent_costs_16_repr_days[[#This Row],[FF]]-U$2</f>
        <v>20857.229625098043</v>
      </c>
      <c r="AD281" s="1">
        <f>agent_costs_16_repr_days[[#This Row],[RES]]-V$2</f>
        <v>-200414.34122209623</v>
      </c>
      <c r="AE281" s="1">
        <f>agent_costs_16_repr_days[[#This Row],[Nuclear]]-H$2</f>
        <v>-209.33035141509026</v>
      </c>
      <c r="AF281" s="1">
        <f>agent_costs_16_repr_days[[#This Row],[Ind]]-O$2</f>
        <v>78597.201085556066</v>
      </c>
    </row>
    <row r="282" spans="1:32" hidden="1" x14ac:dyDescent="0.25">
      <c r="A282">
        <v>176</v>
      </c>
      <c r="B282" s="1" t="s">
        <v>410</v>
      </c>
      <c r="C282">
        <v>1272</v>
      </c>
      <c r="D282">
        <v>2.2167039153683039E-5</v>
      </c>
      <c r="E282">
        <v>11106.792121176986</v>
      </c>
      <c r="F282">
        <v>75108.252580553555</v>
      </c>
      <c r="G282">
        <v>4212708.5529651465</v>
      </c>
      <c r="H282">
        <v>82584.549968655614</v>
      </c>
      <c r="I282">
        <v>549756.5317156323</v>
      </c>
      <c r="J282">
        <v>61496.446634810316</v>
      </c>
      <c r="K282">
        <v>1.4125538312308399E-6</v>
      </c>
      <c r="L282">
        <v>3.6071155464151203E-7</v>
      </c>
      <c r="M282">
        <v>25180.999232694005</v>
      </c>
      <c r="N282">
        <v>32331.54985945973</v>
      </c>
      <c r="O282">
        <v>364012.08902635466</v>
      </c>
      <c r="P282">
        <v>7786.0250260949579</v>
      </c>
      <c r="Q282" s="1" t="s">
        <v>51</v>
      </c>
      <c r="R282" s="1">
        <f>agent_costs_16_repr_days[[#This Row],[SMR]]+agent_costs_16_repr_days[[#This Row],[SMRCCS]]</f>
        <v>1.773265385872352E-6</v>
      </c>
      <c r="S282" s="1">
        <f>agent_costs_16_repr_days[[#This Row],[Alkaline_base]]+agent_costs_16_repr_days[[#This Row],[Alkaline_peak]]</f>
        <v>57512.549092153735</v>
      </c>
      <c r="T282" s="1">
        <f>agent_costs_16_repr_days[[#This Row],[SMR+CCS]]+agent_costs_16_repr_days[[#This Row],[PtH]]+agent_costs_16_repr_days[[#This Row],[Import]]</f>
        <v>65298.574120021964</v>
      </c>
      <c r="U282" s="1">
        <f>agent_costs_16_repr_days[[#This Row],[OCGT]]+agent_costs_16_repr_days[[#This Row],[SPP_coal]]+agent_costs_16_repr_days[[#This Row],[CCGT_new]]</f>
        <v>136604.69923753093</v>
      </c>
      <c r="V282" s="1">
        <f>agent_costs_16_repr_days[[#This Row],[WindOnshore]]+agent_costs_16_repr_days[[#This Row],[WindOffshore]]+agent_costs_16_repr_days[[#This Row],[Solar]]</f>
        <v>4773571.8768019555</v>
      </c>
      <c r="W282" s="1">
        <f>agent_costs_16_repr_days[[#This Row],[RES]]+agent_costs_16_repr_days[[#This Row],[FF]]+agent_costs_16_repr_days[[#This Row],[Nuclear]]</f>
        <v>4992761.1260081418</v>
      </c>
      <c r="X282" s="1">
        <f>agent_costs_16_repr_days[[#This Row],[PS]]-W$2</f>
        <v>-79797.438250521198</v>
      </c>
      <c r="Y282" s="1">
        <f>agent_costs_16_repr_days[[#This Row],[Import]]-P$2</f>
        <v>-1548.4144580543525</v>
      </c>
      <c r="Z282" s="1">
        <f>agent_costs_16_repr_days[[#This Row],[SMR+CCS]]-R$2</f>
        <v>-7223.9999982598811</v>
      </c>
      <c r="AA282" s="1">
        <f>agent_costs_16_repr_days[[#This Row],[PtH]]-S$2</f>
        <v>-22393.922539226252</v>
      </c>
      <c r="AB282" s="1">
        <f>agent_costs_16_repr_days[[#This Row],[H2_sector]]-T$2</f>
        <v>-31166.336995540478</v>
      </c>
      <c r="AC282" s="1">
        <f>agent_costs_16_repr_days[[#This Row],[FF]]-U$2</f>
        <v>19667.519822211427</v>
      </c>
      <c r="AD282" s="1">
        <f>agent_costs_16_repr_days[[#This Row],[RES]]-V$2</f>
        <v>-101398.01681554411</v>
      </c>
      <c r="AE282" s="1">
        <f>agent_costs_16_repr_days[[#This Row],[Nuclear]]-H$2</f>
        <v>1933.0587428117724</v>
      </c>
      <c r="AF282" s="1">
        <f>agent_costs_16_repr_days[[#This Row],[Ind]]-O$2</f>
        <v>-80200.331926983374</v>
      </c>
    </row>
    <row r="283" spans="1:32" hidden="1" x14ac:dyDescent="0.25">
      <c r="A283">
        <v>176</v>
      </c>
      <c r="B283" s="1" t="s">
        <v>337</v>
      </c>
      <c r="C283">
        <v>1585</v>
      </c>
      <c r="D283">
        <v>6350.6009383732289</v>
      </c>
      <c r="E283">
        <v>11106.792064143363</v>
      </c>
      <c r="F283">
        <v>59098.338507150736</v>
      </c>
      <c r="G283">
        <v>4045345.3646560293</v>
      </c>
      <c r="H283">
        <v>82273.108732699504</v>
      </c>
      <c r="I283">
        <v>582488.36355086893</v>
      </c>
      <c r="J283">
        <v>62507.83333616209</v>
      </c>
      <c r="K283">
        <v>1.4894623151914864E-5</v>
      </c>
      <c r="L283">
        <v>27066.021767697854</v>
      </c>
      <c r="M283">
        <v>28369.426026952271</v>
      </c>
      <c r="N283">
        <v>36443.643106879965</v>
      </c>
      <c r="O283">
        <v>532463.80710339872</v>
      </c>
      <c r="P283">
        <v>5676.2533742375299</v>
      </c>
      <c r="Q283" s="1" t="s">
        <v>51</v>
      </c>
      <c r="R283" s="1">
        <f>agent_costs_16_repr_days[[#This Row],[SMR]]+agent_costs_16_repr_days[[#This Row],[SMRCCS]]</f>
        <v>27066.021782592477</v>
      </c>
      <c r="S283" s="1">
        <f>agent_costs_16_repr_days[[#This Row],[Alkaline_base]]+agent_costs_16_repr_days[[#This Row],[Alkaline_peak]]</f>
        <v>64813.069133832236</v>
      </c>
      <c r="T283" s="1">
        <f>agent_costs_16_repr_days[[#This Row],[SMR+CCS]]+agent_costs_16_repr_days[[#This Row],[PtH]]+agent_costs_16_repr_days[[#This Row],[Import]]</f>
        <v>97555.344290662237</v>
      </c>
      <c r="U283" s="1">
        <f>agent_costs_16_repr_days[[#This Row],[OCGT]]+agent_costs_16_repr_days[[#This Row],[SPP_coal]]+agent_costs_16_repr_days[[#This Row],[CCGT_new]]</f>
        <v>127956.77278168606</v>
      </c>
      <c r="V283" s="1">
        <f>agent_costs_16_repr_days[[#This Row],[WindOnshore]]+agent_costs_16_repr_days[[#This Row],[WindOffshore]]+agent_costs_16_repr_days[[#This Row],[Solar]]</f>
        <v>4638940.5202710414</v>
      </c>
      <c r="W283" s="1">
        <f>agent_costs_16_repr_days[[#This Row],[RES]]+agent_costs_16_repr_days[[#This Row],[FF]]+agent_costs_16_repr_days[[#This Row],[Nuclear]]</f>
        <v>4849170.4017854268</v>
      </c>
      <c r="X283" s="1">
        <f>agent_costs_16_repr_days[[#This Row],[PS]]-W$2</f>
        <v>-223388.16247323621</v>
      </c>
      <c r="Y283" s="1">
        <f>agent_costs_16_repr_days[[#This Row],[Import]]-P$2</f>
        <v>-3658.1861099117805</v>
      </c>
      <c r="Z283" s="1">
        <f>agent_costs_16_repr_days[[#This Row],[SMR+CCS]]-R$2</f>
        <v>19842.021782559332</v>
      </c>
      <c r="AA283" s="1">
        <f>agent_costs_16_repr_days[[#This Row],[PtH]]-S$2</f>
        <v>-15093.402497547751</v>
      </c>
      <c r="AB283" s="1">
        <f>agent_costs_16_repr_days[[#This Row],[H2_sector]]-T$2</f>
        <v>1090.4331750997953</v>
      </c>
      <c r="AC283" s="1">
        <f>agent_costs_16_repr_days[[#This Row],[FF]]-U$2</f>
        <v>11019.593366366549</v>
      </c>
      <c r="AD283" s="1">
        <f>agent_costs_16_repr_days[[#This Row],[RES]]-V$2</f>
        <v>-236029.37334645819</v>
      </c>
      <c r="AE283" s="1">
        <f>agent_costs_16_repr_days[[#This Row],[Nuclear]]-H$2</f>
        <v>1621.6175068556622</v>
      </c>
      <c r="AF283" s="1">
        <f>agent_costs_16_repr_days[[#This Row],[Ind]]-O$2</f>
        <v>88251.386150060687</v>
      </c>
    </row>
    <row r="284" spans="1:32" x14ac:dyDescent="0.25">
      <c r="A284">
        <v>177</v>
      </c>
      <c r="B284" s="1" t="s">
        <v>23</v>
      </c>
      <c r="C284">
        <v>2792</v>
      </c>
      <c r="D284">
        <v>6784.4930066717261</v>
      </c>
      <c r="E284">
        <v>11106.792009565501</v>
      </c>
      <c r="F284">
        <v>55998.653747863675</v>
      </c>
      <c r="G284">
        <v>4295515.1247221213</v>
      </c>
      <c r="H284">
        <v>80469.100985006429</v>
      </c>
      <c r="I284">
        <v>572189.83740526286</v>
      </c>
      <c r="J284">
        <v>53684.539735483137</v>
      </c>
      <c r="K284">
        <v>8.693183123545209E-9</v>
      </c>
      <c r="L284">
        <v>7224.0000000165137</v>
      </c>
      <c r="M284">
        <v>35110.188608979006</v>
      </c>
      <c r="N284">
        <v>46427.121382148965</v>
      </c>
      <c r="O284">
        <v>442878.12871398684</v>
      </c>
      <c r="P284">
        <v>9036.420172749411</v>
      </c>
      <c r="Q284" s="1" t="s">
        <v>51</v>
      </c>
      <c r="R284" s="1">
        <f>agent_costs_16_repr_days[[#This Row],[SMR]]+agent_costs_16_repr_days[[#This Row],[SMRCCS]]</f>
        <v>7224.0000000252066</v>
      </c>
      <c r="S284" s="1">
        <f>agent_costs_16_repr_days[[#This Row],[Alkaline_base]]+agent_costs_16_repr_days[[#This Row],[Alkaline_peak]]</f>
        <v>81537.309991127971</v>
      </c>
      <c r="T284" s="1">
        <f>agent_costs_16_repr_days[[#This Row],[SMR+CCS]]+agent_costs_16_repr_days[[#This Row],[PtH]]+agent_costs_16_repr_days[[#This Row],[Import]]</f>
        <v>97797.730163902583</v>
      </c>
      <c r="U284" s="1">
        <f>agent_costs_16_repr_days[[#This Row],[OCGT]]+agent_costs_16_repr_days[[#This Row],[SPP_coal]]+agent_costs_16_repr_days[[#This Row],[CCGT_new]]</f>
        <v>116467.68649001853</v>
      </c>
      <c r="V284" s="1">
        <f>agent_costs_16_repr_days[[#This Row],[WindOnshore]]+agent_costs_16_repr_days[[#This Row],[WindOffshore]]+agent_costs_16_repr_days[[#This Row],[Solar]]</f>
        <v>4878811.7541369488</v>
      </c>
      <c r="W284" s="1">
        <f>agent_costs_16_repr_days[[#This Row],[RES]]+agent_costs_16_repr_days[[#This Row],[FF]]+agent_costs_16_repr_days[[#This Row],[Nuclear]]</f>
        <v>5075748.5416119741</v>
      </c>
      <c r="X284" s="1">
        <f>agent_costs_16_repr_days[[#This Row],[PS]]-W$2</f>
        <v>3189.9773533111438</v>
      </c>
      <c r="Y284" s="1">
        <f>agent_costs_16_repr_days[[#This Row],[Import]]-P$2</f>
        <v>-298.01931139989938</v>
      </c>
      <c r="Z284" s="1">
        <f>agent_costs_16_repr_days[[#This Row],[SMR+CCS]]-R$2</f>
        <v>-7.9398887464776635E-9</v>
      </c>
      <c r="AA284" s="1">
        <f>agent_costs_16_repr_days[[#This Row],[PtH]]-S$2</f>
        <v>1630.8383597479842</v>
      </c>
      <c r="AB284" s="1">
        <f>agent_costs_16_repr_days[[#This Row],[H2_sector]]-T$2</f>
        <v>1332.8190483401413</v>
      </c>
      <c r="AC284" s="1">
        <f>agent_costs_16_repr_days[[#This Row],[FF]]-U$2</f>
        <v>-469.49292530097591</v>
      </c>
      <c r="AD284" s="1">
        <f>agent_costs_16_repr_days[[#This Row],[RES]]-V$2</f>
        <v>3841.8605194492266</v>
      </c>
      <c r="AE284" s="1">
        <f>agent_costs_16_repr_days[[#This Row],[Nuclear]]-H$2</f>
        <v>-182.39024083741242</v>
      </c>
      <c r="AF284" s="1">
        <f>agent_costs_16_repr_days[[#This Row],[Ind]]-O$2</f>
        <v>-1334.2922393511981</v>
      </c>
    </row>
    <row r="285" spans="1:32" x14ac:dyDescent="0.25">
      <c r="A285">
        <v>178</v>
      </c>
      <c r="B285" s="1" t="s">
        <v>23</v>
      </c>
      <c r="C285">
        <v>2872</v>
      </c>
      <c r="D285">
        <v>6293.3589485325228</v>
      </c>
      <c r="E285">
        <v>11106.792024606733</v>
      </c>
      <c r="F285">
        <v>55953.582680966414</v>
      </c>
      <c r="G285">
        <v>4296178.4265764169</v>
      </c>
      <c r="H285">
        <v>80409.191731485931</v>
      </c>
      <c r="I285">
        <v>573007.21301525028</v>
      </c>
      <c r="J285">
        <v>54218.449398025616</v>
      </c>
      <c r="K285">
        <v>2.8597851453284852E-8</v>
      </c>
      <c r="L285">
        <v>7224.0000000941627</v>
      </c>
      <c r="M285">
        <v>35774.441968789855</v>
      </c>
      <c r="N285">
        <v>46246.689746415788</v>
      </c>
      <c r="O285">
        <v>442547.55106709379</v>
      </c>
      <c r="P285">
        <v>8977.8929800186197</v>
      </c>
      <c r="Q285" s="1" t="s">
        <v>51</v>
      </c>
      <c r="R285" s="1">
        <f>agent_costs_16_repr_days[[#This Row],[SMR]]+agent_costs_16_repr_days[[#This Row],[SMRCCS]]</f>
        <v>7224.0000001227609</v>
      </c>
      <c r="S285" s="1">
        <f>agent_costs_16_repr_days[[#This Row],[Alkaline_base]]+agent_costs_16_repr_days[[#This Row],[Alkaline_peak]]</f>
        <v>82021.131715205644</v>
      </c>
      <c r="T285" s="1">
        <f>agent_costs_16_repr_days[[#This Row],[SMR+CCS]]+agent_costs_16_repr_days[[#This Row],[PtH]]+agent_costs_16_repr_days[[#This Row],[Import]]</f>
        <v>98223.02469534702</v>
      </c>
      <c r="U285" s="1">
        <f>agent_costs_16_repr_days[[#This Row],[OCGT]]+agent_costs_16_repr_days[[#This Row],[SPP_coal]]+agent_costs_16_repr_days[[#This Row],[CCGT_new]]</f>
        <v>116465.39102752454</v>
      </c>
      <c r="V285" s="1">
        <f>agent_costs_16_repr_days[[#This Row],[WindOnshore]]+agent_costs_16_repr_days[[#This Row],[WindOffshore]]+agent_costs_16_repr_days[[#This Row],[Solar]]</f>
        <v>4880292.4316162737</v>
      </c>
      <c r="W285" s="1">
        <f>agent_costs_16_repr_days[[#This Row],[RES]]+agent_costs_16_repr_days[[#This Row],[FF]]+agent_costs_16_repr_days[[#This Row],[Nuclear]]</f>
        <v>5077167.0143752834</v>
      </c>
      <c r="X285" s="1">
        <f>agent_costs_16_repr_days[[#This Row],[PS]]-W$2</f>
        <v>4608.4501166203991</v>
      </c>
      <c r="Y285" s="1">
        <f>agent_costs_16_repr_days[[#This Row],[Import]]-P$2</f>
        <v>-356.54650413069066</v>
      </c>
      <c r="Z285" s="1">
        <f>agent_costs_16_repr_days[[#This Row],[SMR+CCS]]-R$2</f>
        <v>8.9614331955090165E-8</v>
      </c>
      <c r="AA285" s="1">
        <f>agent_costs_16_repr_days[[#This Row],[PtH]]-S$2</f>
        <v>2114.6600838256563</v>
      </c>
      <c r="AB285" s="1">
        <f>agent_costs_16_repr_days[[#This Row],[H2_sector]]-T$2</f>
        <v>1758.1135797845782</v>
      </c>
      <c r="AC285" s="1">
        <f>agent_costs_16_repr_days[[#This Row],[FF]]-U$2</f>
        <v>-471.78838779496436</v>
      </c>
      <c r="AD285" s="1">
        <f>agent_costs_16_repr_days[[#This Row],[RES]]-V$2</f>
        <v>5322.5379987740889</v>
      </c>
      <c r="AE285" s="1">
        <f>agent_costs_16_repr_days[[#This Row],[Nuclear]]-H$2</f>
        <v>-242.29949435791059</v>
      </c>
      <c r="AF285" s="1">
        <f>agent_costs_16_repr_days[[#This Row],[Ind]]-O$2</f>
        <v>-1664.8698862442398</v>
      </c>
    </row>
    <row r="286" spans="1:32" x14ac:dyDescent="0.25">
      <c r="A286">
        <v>179</v>
      </c>
      <c r="B286" s="1" t="s">
        <v>23</v>
      </c>
      <c r="C286">
        <v>2911</v>
      </c>
      <c r="D286">
        <v>6237.9867378381223</v>
      </c>
      <c r="E286">
        <v>11106.79436005537</v>
      </c>
      <c r="F286">
        <v>55922.036616932921</v>
      </c>
      <c r="G286">
        <v>4296190.1390946619</v>
      </c>
      <c r="H286">
        <v>80392.556757013488</v>
      </c>
      <c r="I286">
        <v>573774.99775060231</v>
      </c>
      <c r="J286">
        <v>54229.721086554004</v>
      </c>
      <c r="K286">
        <v>6.3826683915956754E-7</v>
      </c>
      <c r="L286">
        <v>7224.0000001539247</v>
      </c>
      <c r="M286">
        <v>36332.44613713726</v>
      </c>
      <c r="N286">
        <v>46252.391612495063</v>
      </c>
      <c r="O286">
        <v>442229.31934275245</v>
      </c>
      <c r="P286">
        <v>8919.5430964706484</v>
      </c>
      <c r="Q286" s="1" t="s">
        <v>51</v>
      </c>
      <c r="R286" s="1">
        <f>agent_costs_16_repr_days[[#This Row],[SMR]]+agent_costs_16_repr_days[[#This Row],[SMRCCS]]</f>
        <v>7224.0000007921917</v>
      </c>
      <c r="S286" s="1">
        <f>agent_costs_16_repr_days[[#This Row],[Alkaline_base]]+agent_costs_16_repr_days[[#This Row],[Alkaline_peak]]</f>
        <v>82584.837749632323</v>
      </c>
      <c r="T286" s="1">
        <f>agent_costs_16_repr_days[[#This Row],[SMR+CCS]]+agent_costs_16_repr_days[[#This Row],[PtH]]+agent_costs_16_repr_days[[#This Row],[Import]]</f>
        <v>98728.380846895161</v>
      </c>
      <c r="U286" s="1">
        <f>agent_costs_16_repr_days[[#This Row],[OCGT]]+agent_costs_16_repr_days[[#This Row],[SPP_coal]]+agent_costs_16_repr_days[[#This Row],[CCGT_new]]</f>
        <v>116389.74444132503</v>
      </c>
      <c r="V286" s="1">
        <f>agent_costs_16_repr_days[[#This Row],[WindOnshore]]+agent_costs_16_repr_days[[#This Row],[WindOffshore]]+agent_costs_16_repr_days[[#This Row],[Solar]]</f>
        <v>4881071.9312053202</v>
      </c>
      <c r="W286" s="1">
        <f>agent_costs_16_repr_days[[#This Row],[RES]]+agent_costs_16_repr_days[[#This Row],[FF]]+agent_costs_16_repr_days[[#This Row],[Nuclear]]</f>
        <v>5077854.2324036583</v>
      </c>
      <c r="X286" s="1">
        <f>agent_costs_16_repr_days[[#This Row],[PS]]-W$2</f>
        <v>5295.6681449953467</v>
      </c>
      <c r="Y286" s="1">
        <f>agent_costs_16_repr_days[[#This Row],[Import]]-P$2</f>
        <v>-414.89638767866199</v>
      </c>
      <c r="Z286" s="1">
        <f>agent_costs_16_repr_days[[#This Row],[SMR+CCS]]-R$2</f>
        <v>7.5904517871094868E-7</v>
      </c>
      <c r="AA286" s="1">
        <f>agent_costs_16_repr_days[[#This Row],[PtH]]-S$2</f>
        <v>2678.3661182523356</v>
      </c>
      <c r="AB286" s="1">
        <f>agent_costs_16_repr_days[[#This Row],[H2_sector]]-T$2</f>
        <v>2263.4697313327197</v>
      </c>
      <c r="AC286" s="1">
        <f>agent_costs_16_repr_days[[#This Row],[FF]]-U$2</f>
        <v>-547.43497399447369</v>
      </c>
      <c r="AD286" s="1">
        <f>agent_costs_16_repr_days[[#This Row],[RES]]-V$2</f>
        <v>6102.0375878205523</v>
      </c>
      <c r="AE286" s="1">
        <f>agent_costs_16_repr_days[[#This Row],[Nuclear]]-H$2</f>
        <v>-258.93446883035358</v>
      </c>
      <c r="AF286" s="1">
        <f>agent_costs_16_repr_days[[#This Row],[Ind]]-O$2</f>
        <v>-1983.1016105855815</v>
      </c>
    </row>
    <row r="287" spans="1:32" x14ac:dyDescent="0.25">
      <c r="A287">
        <v>180</v>
      </c>
      <c r="B287" s="1" t="s">
        <v>23</v>
      </c>
      <c r="C287">
        <v>2972</v>
      </c>
      <c r="D287">
        <v>6441.4128950814747</v>
      </c>
      <c r="E287">
        <v>11106.792024443901</v>
      </c>
      <c r="F287">
        <v>55901.356914939803</v>
      </c>
      <c r="G287">
        <v>4296926.4670963818</v>
      </c>
      <c r="H287">
        <v>80376.811290010504</v>
      </c>
      <c r="I287">
        <v>574468.07537045481</v>
      </c>
      <c r="J287">
        <v>54107.490951643282</v>
      </c>
      <c r="K287">
        <v>1.0175163974281903E-6</v>
      </c>
      <c r="L287">
        <v>7012.7204910624541</v>
      </c>
      <c r="M287">
        <v>37123.568783471004</v>
      </c>
      <c r="N287">
        <v>46146.613574952724</v>
      </c>
      <c r="O287">
        <v>441943.36895214149</v>
      </c>
      <c r="P287">
        <v>8875.9247908478919</v>
      </c>
      <c r="Q287" s="1" t="s">
        <v>51</v>
      </c>
      <c r="R287" s="1">
        <f>agent_costs_16_repr_days[[#This Row],[SMR]]+agent_costs_16_repr_days[[#This Row],[SMRCCS]]</f>
        <v>7012.7204920799704</v>
      </c>
      <c r="S287" s="1">
        <f>agent_costs_16_repr_days[[#This Row],[Alkaline_base]]+agent_costs_16_repr_days[[#This Row],[Alkaline_peak]]</f>
        <v>83270.182358423728</v>
      </c>
      <c r="T287" s="1">
        <f>agent_costs_16_repr_days[[#This Row],[SMR+CCS]]+agent_costs_16_repr_days[[#This Row],[PtH]]+agent_costs_16_repr_days[[#This Row],[Import]]</f>
        <v>99158.827641351585</v>
      </c>
      <c r="U287" s="1">
        <f>agent_costs_16_repr_days[[#This Row],[OCGT]]+agent_costs_16_repr_days[[#This Row],[SPP_coal]]+agent_costs_16_repr_days[[#This Row],[CCGT_new]]</f>
        <v>116450.26076166457</v>
      </c>
      <c r="V287" s="1">
        <f>agent_costs_16_repr_days[[#This Row],[WindOnshore]]+agent_costs_16_repr_days[[#This Row],[WindOffshore]]+agent_costs_16_repr_days[[#This Row],[Solar]]</f>
        <v>4882501.3344912808</v>
      </c>
      <c r="W287" s="1">
        <f>agent_costs_16_repr_days[[#This Row],[RES]]+agent_costs_16_repr_days[[#This Row],[FF]]+agent_costs_16_repr_days[[#This Row],[Nuclear]]</f>
        <v>5079328.4065429559</v>
      </c>
      <c r="X287" s="1">
        <f>agent_costs_16_repr_days[[#This Row],[PS]]-W$2</f>
        <v>6769.842284292914</v>
      </c>
      <c r="Y287" s="1">
        <f>agent_costs_16_repr_days[[#This Row],[Import]]-P$2</f>
        <v>-458.51469330141845</v>
      </c>
      <c r="Z287" s="1">
        <f>agent_costs_16_repr_days[[#This Row],[SMR+CCS]]-R$2</f>
        <v>-211.27950795317611</v>
      </c>
      <c r="AA287" s="1">
        <f>agent_costs_16_repr_days[[#This Row],[PtH]]-S$2</f>
        <v>3363.7107270437409</v>
      </c>
      <c r="AB287" s="1">
        <f>agent_costs_16_repr_days[[#This Row],[H2_sector]]-T$2</f>
        <v>2693.9165257891436</v>
      </c>
      <c r="AC287" s="1">
        <f>agent_costs_16_repr_days[[#This Row],[FF]]-U$2</f>
        <v>-486.91865365493868</v>
      </c>
      <c r="AD287" s="1">
        <f>agent_costs_16_repr_days[[#This Row],[RES]]-V$2</f>
        <v>7531.4408737812191</v>
      </c>
      <c r="AE287" s="1">
        <f>agent_costs_16_repr_days[[#This Row],[Nuclear]]-H$2</f>
        <v>-274.67993583333737</v>
      </c>
      <c r="AF287" s="1">
        <f>agent_costs_16_repr_days[[#This Row],[Ind]]-O$2</f>
        <v>-2269.0520011965418</v>
      </c>
    </row>
    <row r="288" spans="1:32" x14ac:dyDescent="0.25">
      <c r="A288">
        <v>181</v>
      </c>
      <c r="B288" s="1" t="s">
        <v>23</v>
      </c>
      <c r="C288">
        <v>3016</v>
      </c>
      <c r="D288">
        <v>5939.4511615920837</v>
      </c>
      <c r="E288">
        <v>11106.792427239459</v>
      </c>
      <c r="F288">
        <v>55874.754791958738</v>
      </c>
      <c r="G288">
        <v>4295934.1367611047</v>
      </c>
      <c r="H288">
        <v>80413.125642259736</v>
      </c>
      <c r="I288">
        <v>576657.8406017113</v>
      </c>
      <c r="J288">
        <v>54245.957776088741</v>
      </c>
      <c r="K288">
        <v>1.0948318064793606E-6</v>
      </c>
      <c r="L288">
        <v>6147.43590925835</v>
      </c>
      <c r="M288">
        <v>37400.526010443464</v>
      </c>
      <c r="N288">
        <v>46843.811124251188</v>
      </c>
      <c r="O288">
        <v>441949.47253451892</v>
      </c>
      <c r="P288">
        <v>8863.6842079148537</v>
      </c>
      <c r="Q288" s="1" t="s">
        <v>51</v>
      </c>
      <c r="R288" s="1">
        <f>agent_costs_16_repr_days[[#This Row],[SMR]]+agent_costs_16_repr_days[[#This Row],[SMRCCS]]</f>
        <v>6147.4359103531815</v>
      </c>
      <c r="S288" s="1">
        <f>agent_costs_16_repr_days[[#This Row],[Alkaline_base]]+agent_costs_16_repr_days[[#This Row],[Alkaline_peak]]</f>
        <v>84244.337134694651</v>
      </c>
      <c r="T288" s="1">
        <f>agent_costs_16_repr_days[[#This Row],[SMR+CCS]]+agent_costs_16_repr_days[[#This Row],[PtH]]+agent_costs_16_repr_days[[#This Row],[Import]]</f>
        <v>99255.457252962675</v>
      </c>
      <c r="U288" s="1">
        <f>agent_costs_16_repr_days[[#This Row],[OCGT]]+agent_costs_16_repr_days[[#This Row],[SPP_coal]]+agent_costs_16_repr_days[[#This Row],[CCGT_new]]</f>
        <v>116060.16372963956</v>
      </c>
      <c r="V288" s="1">
        <f>agent_costs_16_repr_days[[#This Row],[WindOnshore]]+agent_costs_16_repr_days[[#This Row],[WindOffshore]]+agent_costs_16_repr_days[[#This Row],[Solar]]</f>
        <v>4883698.7697900552</v>
      </c>
      <c r="W288" s="1">
        <f>agent_costs_16_repr_days[[#This Row],[RES]]+agent_costs_16_repr_days[[#This Row],[FF]]+agent_costs_16_repr_days[[#This Row],[Nuclear]]</f>
        <v>5080172.0591619546</v>
      </c>
      <c r="X288" s="1">
        <f>agent_costs_16_repr_days[[#This Row],[PS]]-W$2</f>
        <v>7613.4949032915756</v>
      </c>
      <c r="Y288" s="1">
        <f>agent_costs_16_repr_days[[#This Row],[Import]]-P$2</f>
        <v>-470.75527623445669</v>
      </c>
      <c r="Z288" s="1">
        <f>agent_costs_16_repr_days[[#This Row],[SMR+CCS]]-R$2</f>
        <v>-1076.564089679965</v>
      </c>
      <c r="AA288" s="1">
        <f>agent_costs_16_repr_days[[#This Row],[PtH]]-S$2</f>
        <v>4337.8655033146642</v>
      </c>
      <c r="AB288" s="1">
        <f>agent_costs_16_repr_days[[#This Row],[H2_sector]]-T$2</f>
        <v>2790.5461374002334</v>
      </c>
      <c r="AC288" s="1">
        <f>agent_costs_16_repr_days[[#This Row],[FF]]-U$2</f>
        <v>-877.015685679944</v>
      </c>
      <c r="AD288" s="1">
        <f>agent_costs_16_repr_days[[#This Row],[RES]]-V$2</f>
        <v>8728.8761725556105</v>
      </c>
      <c r="AE288" s="1">
        <f>agent_costs_16_repr_days[[#This Row],[Nuclear]]-H$2</f>
        <v>-238.36558358410548</v>
      </c>
      <c r="AF288" s="1">
        <f>agent_costs_16_repr_days[[#This Row],[Ind]]-O$2</f>
        <v>-2262.9484188191127</v>
      </c>
    </row>
    <row r="289" spans="1:32" x14ac:dyDescent="0.25">
      <c r="A289">
        <v>182</v>
      </c>
      <c r="B289" s="1" t="s">
        <v>23</v>
      </c>
      <c r="C289">
        <v>3007</v>
      </c>
      <c r="D289">
        <v>6125.1867853377753</v>
      </c>
      <c r="E289">
        <v>11106.792675907394</v>
      </c>
      <c r="F289">
        <v>55808.482065613942</v>
      </c>
      <c r="G289">
        <v>4296604.0363287674</v>
      </c>
      <c r="H289">
        <v>80315.258693121141</v>
      </c>
      <c r="I289">
        <v>578421.91766853549</v>
      </c>
      <c r="J289">
        <v>54206.258022630027</v>
      </c>
      <c r="K289">
        <v>1.1149578388264841E-7</v>
      </c>
      <c r="L289">
        <v>5287.2480101796928</v>
      </c>
      <c r="M289">
        <v>38376.195433376422</v>
      </c>
      <c r="N289">
        <v>47031.470208102102</v>
      </c>
      <c r="O289">
        <v>441711.37456784019</v>
      </c>
      <c r="P289">
        <v>8841.9489409353591</v>
      </c>
      <c r="Q289" s="1" t="s">
        <v>51</v>
      </c>
      <c r="R289" s="1">
        <f>agent_costs_16_repr_days[[#This Row],[SMR]]+agent_costs_16_repr_days[[#This Row],[SMRCCS]]</f>
        <v>5287.2480102911886</v>
      </c>
      <c r="S289" s="1">
        <f>agent_costs_16_repr_days[[#This Row],[Alkaline_base]]+agent_costs_16_repr_days[[#This Row],[Alkaline_peak]]</f>
        <v>85407.665641478525</v>
      </c>
      <c r="T289" s="1">
        <f>agent_costs_16_repr_days[[#This Row],[SMR+CCS]]+agent_costs_16_repr_days[[#This Row],[PtH]]+agent_costs_16_repr_days[[#This Row],[Import]]</f>
        <v>99536.862592705074</v>
      </c>
      <c r="U289" s="1">
        <f>agent_costs_16_repr_days[[#This Row],[OCGT]]+agent_costs_16_repr_days[[#This Row],[SPP_coal]]+agent_costs_16_repr_days[[#This Row],[CCGT_new]]</f>
        <v>116139.92687358175</v>
      </c>
      <c r="V289" s="1">
        <f>agent_costs_16_repr_days[[#This Row],[WindOnshore]]+agent_costs_16_repr_days[[#This Row],[WindOffshore]]+agent_costs_16_repr_days[[#This Row],[Solar]]</f>
        <v>4886132.7466732105</v>
      </c>
      <c r="W289" s="1">
        <f>agent_costs_16_repr_days[[#This Row],[RES]]+agent_costs_16_repr_days[[#This Row],[FF]]+agent_costs_16_repr_days[[#This Row],[Nuclear]]</f>
        <v>5082587.9322399134</v>
      </c>
      <c r="X289" s="1">
        <f>agent_costs_16_repr_days[[#This Row],[PS]]-W$2</f>
        <v>10029.367981250398</v>
      </c>
      <c r="Y289" s="1">
        <f>agent_costs_16_repr_days[[#This Row],[Import]]-P$2</f>
        <v>-492.49054321395124</v>
      </c>
      <c r="Z289" s="1">
        <f>agent_costs_16_repr_days[[#This Row],[SMR+CCS]]-R$2</f>
        <v>-1936.7519897419579</v>
      </c>
      <c r="AA289" s="1">
        <f>agent_costs_16_repr_days[[#This Row],[PtH]]-S$2</f>
        <v>5501.1940100985375</v>
      </c>
      <c r="AB289" s="1">
        <f>agent_costs_16_repr_days[[#This Row],[H2_sector]]-T$2</f>
        <v>3071.9514771426329</v>
      </c>
      <c r="AC289" s="1">
        <f>agent_costs_16_repr_days[[#This Row],[FF]]-U$2</f>
        <v>-797.25254173776193</v>
      </c>
      <c r="AD289" s="1">
        <f>agent_costs_16_repr_days[[#This Row],[RES]]-V$2</f>
        <v>11162.853055710904</v>
      </c>
      <c r="AE289" s="1">
        <f>agent_costs_16_repr_days[[#This Row],[Nuclear]]-H$2</f>
        <v>-336.23253272270085</v>
      </c>
      <c r="AF289" s="1">
        <f>agent_costs_16_repr_days[[#This Row],[Ind]]-O$2</f>
        <v>-2501.0463854978443</v>
      </c>
    </row>
    <row r="290" spans="1:32" x14ac:dyDescent="0.25">
      <c r="A290">
        <v>183</v>
      </c>
      <c r="B290" s="1" t="s">
        <v>23</v>
      </c>
      <c r="C290">
        <v>3088</v>
      </c>
      <c r="D290">
        <v>6019.0144017292032</v>
      </c>
      <c r="E290">
        <v>11106.792004581048</v>
      </c>
      <c r="F290">
        <v>55748.826541315932</v>
      </c>
      <c r="G290">
        <v>4298700.419923869</v>
      </c>
      <c r="H290">
        <v>80305.135816453665</v>
      </c>
      <c r="I290">
        <v>579999.61048362928</v>
      </c>
      <c r="J290">
        <v>54444.81861820144</v>
      </c>
      <c r="K290">
        <v>1.1014444492186079E-6</v>
      </c>
      <c r="L290">
        <v>4473.4406732306497</v>
      </c>
      <c r="M290">
        <v>39526.173645478455</v>
      </c>
      <c r="N290">
        <v>47249.042604499446</v>
      </c>
      <c r="O290">
        <v>441430.68397547223</v>
      </c>
      <c r="P290">
        <v>8813.7716676158034</v>
      </c>
      <c r="Q290" s="1" t="s">
        <v>51</v>
      </c>
      <c r="R290" s="1">
        <f>agent_costs_16_repr_days[[#This Row],[SMR]]+agent_costs_16_repr_days[[#This Row],[SMRCCS]]</f>
        <v>4473.4406743320942</v>
      </c>
      <c r="S290" s="1">
        <f>agent_costs_16_repr_days[[#This Row],[Alkaline_base]]+agent_costs_16_repr_days[[#This Row],[Alkaline_peak]]</f>
        <v>86775.216249977908</v>
      </c>
      <c r="T290" s="1">
        <f>agent_costs_16_repr_days[[#This Row],[SMR+CCS]]+agent_costs_16_repr_days[[#This Row],[PtH]]+agent_costs_16_repr_days[[#This Row],[Import]]</f>
        <v>100062.4285919258</v>
      </c>
      <c r="U290" s="1">
        <f>agent_costs_16_repr_days[[#This Row],[OCGT]]+agent_costs_16_repr_days[[#This Row],[SPP_coal]]+agent_costs_16_repr_days[[#This Row],[CCGT_new]]</f>
        <v>116212.65956124658</v>
      </c>
      <c r="V290" s="1">
        <f>agent_costs_16_repr_days[[#This Row],[WindOnshore]]+agent_costs_16_repr_days[[#This Row],[WindOffshore]]+agent_costs_16_repr_days[[#This Row],[Solar]]</f>
        <v>4889806.8224120792</v>
      </c>
      <c r="W290" s="1">
        <f>agent_costs_16_repr_days[[#This Row],[RES]]+agent_costs_16_repr_days[[#This Row],[FF]]+agent_costs_16_repr_days[[#This Row],[Nuclear]]</f>
        <v>5086324.6177897798</v>
      </c>
      <c r="X290" s="1">
        <f>agent_costs_16_repr_days[[#This Row],[PS]]-W$2</f>
        <v>13766.053531116806</v>
      </c>
      <c r="Y290" s="1">
        <f>agent_costs_16_repr_days[[#This Row],[Import]]-P$2</f>
        <v>-520.66781653350699</v>
      </c>
      <c r="Z290" s="1">
        <f>agent_costs_16_repr_days[[#This Row],[SMR+CCS]]-R$2</f>
        <v>-2750.5593257010523</v>
      </c>
      <c r="AA290" s="1">
        <f>agent_costs_16_repr_days[[#This Row],[PtH]]-S$2</f>
        <v>6868.7446185979206</v>
      </c>
      <c r="AB290" s="1">
        <f>agent_costs_16_repr_days[[#This Row],[H2_sector]]-T$2</f>
        <v>3597.5174763633549</v>
      </c>
      <c r="AC290" s="1">
        <f>agent_costs_16_repr_days[[#This Row],[FF]]-U$2</f>
        <v>-724.5198540729325</v>
      </c>
      <c r="AD290" s="1">
        <f>agent_costs_16_repr_days[[#This Row],[RES]]-V$2</f>
        <v>14836.92879457958</v>
      </c>
      <c r="AE290" s="1">
        <f>agent_costs_16_repr_days[[#This Row],[Nuclear]]-H$2</f>
        <v>-346.35540939017665</v>
      </c>
      <c r="AF290" s="1">
        <f>agent_costs_16_repr_days[[#This Row],[Ind]]-O$2</f>
        <v>-2781.7369778658031</v>
      </c>
    </row>
    <row r="291" spans="1:32" x14ac:dyDescent="0.25">
      <c r="A291">
        <v>184</v>
      </c>
      <c r="B291" s="1" t="s">
        <v>23</v>
      </c>
      <c r="C291">
        <v>3128</v>
      </c>
      <c r="D291">
        <v>5906.2642731500082</v>
      </c>
      <c r="E291">
        <v>11106.792139117968</v>
      </c>
      <c r="F291">
        <v>55717.89356198602</v>
      </c>
      <c r="G291">
        <v>4299383.5650015716</v>
      </c>
      <c r="H291">
        <v>80305.443907741472</v>
      </c>
      <c r="I291">
        <v>582521.88794787915</v>
      </c>
      <c r="J291">
        <v>54434.405488944933</v>
      </c>
      <c r="K291">
        <v>1.4251121539900653E-7</v>
      </c>
      <c r="L291">
        <v>3612.0000802010009</v>
      </c>
      <c r="M291">
        <v>40170.71153129571</v>
      </c>
      <c r="N291">
        <v>48012.391857760391</v>
      </c>
      <c r="O291">
        <v>441288.97837705899</v>
      </c>
      <c r="P291">
        <v>8783.1187249842751</v>
      </c>
      <c r="Q291" s="1" t="s">
        <v>51</v>
      </c>
      <c r="R291" s="1">
        <f>agent_costs_16_repr_days[[#This Row],[SMR]]+agent_costs_16_repr_days[[#This Row],[SMRCCS]]</f>
        <v>3612.0000803435119</v>
      </c>
      <c r="S291" s="1">
        <f>agent_costs_16_repr_days[[#This Row],[Alkaline_base]]+agent_costs_16_repr_days[[#This Row],[Alkaline_peak]]</f>
        <v>88183.103389056108</v>
      </c>
      <c r="T291" s="1">
        <f>agent_costs_16_repr_days[[#This Row],[SMR+CCS]]+agent_costs_16_repr_days[[#This Row],[PtH]]+agent_costs_16_repr_days[[#This Row],[Import]]</f>
        <v>100578.2221943839</v>
      </c>
      <c r="U291" s="1">
        <f>agent_costs_16_repr_days[[#This Row],[OCGT]]+agent_costs_16_repr_days[[#This Row],[SPP_coal]]+agent_costs_16_repr_days[[#This Row],[CCGT_new]]</f>
        <v>116058.56332408095</v>
      </c>
      <c r="V291" s="1">
        <f>agent_costs_16_repr_days[[#This Row],[WindOnshore]]+agent_costs_16_repr_days[[#This Row],[WindOffshore]]+agent_costs_16_repr_days[[#This Row],[Solar]]</f>
        <v>4893012.245088568</v>
      </c>
      <c r="W291" s="1">
        <f>agent_costs_16_repr_days[[#This Row],[RES]]+agent_costs_16_repr_days[[#This Row],[FF]]+agent_costs_16_repr_days[[#This Row],[Nuclear]]</f>
        <v>5089376.2523203902</v>
      </c>
      <c r="X291" s="1">
        <f>agent_costs_16_repr_days[[#This Row],[PS]]-W$2</f>
        <v>16817.688061727211</v>
      </c>
      <c r="Y291" s="1">
        <f>agent_costs_16_repr_days[[#This Row],[Import]]-P$2</f>
        <v>-551.32075916503527</v>
      </c>
      <c r="Z291" s="1">
        <f>agent_costs_16_repr_days[[#This Row],[SMR+CCS]]-R$2</f>
        <v>-3611.9999196896347</v>
      </c>
      <c r="AA291" s="1">
        <f>agent_costs_16_repr_days[[#This Row],[PtH]]-S$2</f>
        <v>8276.6317576761212</v>
      </c>
      <c r="AB291" s="1">
        <f>agent_costs_16_repr_days[[#This Row],[H2_sector]]-T$2</f>
        <v>4113.3110788214544</v>
      </c>
      <c r="AC291" s="1">
        <f>agent_costs_16_repr_days[[#This Row],[FF]]-U$2</f>
        <v>-878.61609123855305</v>
      </c>
      <c r="AD291" s="1">
        <f>agent_costs_16_repr_days[[#This Row],[RES]]-V$2</f>
        <v>18042.351471068338</v>
      </c>
      <c r="AE291" s="1">
        <f>agent_costs_16_repr_days[[#This Row],[Nuclear]]-H$2</f>
        <v>-346.0473181023699</v>
      </c>
      <c r="AF291" s="1">
        <f>agent_costs_16_repr_days[[#This Row],[Ind]]-O$2</f>
        <v>-2923.4425762790488</v>
      </c>
    </row>
    <row r="292" spans="1:32" x14ac:dyDescent="0.25">
      <c r="A292">
        <v>185</v>
      </c>
      <c r="B292" s="1" t="s">
        <v>23</v>
      </c>
      <c r="C292">
        <v>3119</v>
      </c>
      <c r="D292">
        <v>6042.1266726859822</v>
      </c>
      <c r="E292">
        <v>11106.792317145775</v>
      </c>
      <c r="F292">
        <v>55686.866965063506</v>
      </c>
      <c r="G292">
        <v>4299094.5825925991</v>
      </c>
      <c r="H292">
        <v>80196.184661406718</v>
      </c>
      <c r="I292">
        <v>583999.43808228581</v>
      </c>
      <c r="J292">
        <v>54394.736789954775</v>
      </c>
      <c r="K292">
        <v>1.9796552644328823E-6</v>
      </c>
      <c r="L292">
        <v>3612.0000000381233</v>
      </c>
      <c r="M292">
        <v>41333.976120972482</v>
      </c>
      <c r="N292">
        <v>48028.977049488778</v>
      </c>
      <c r="O292">
        <v>441068.11998279492</v>
      </c>
      <c r="P292">
        <v>8702.3839745077275</v>
      </c>
      <c r="Q292" s="1" t="s">
        <v>51</v>
      </c>
      <c r="R292" s="1">
        <f>agent_costs_16_repr_days[[#This Row],[SMR]]+agent_costs_16_repr_days[[#This Row],[SMRCCS]]</f>
        <v>3612.0000020177786</v>
      </c>
      <c r="S292" s="1">
        <f>agent_costs_16_repr_days[[#This Row],[Alkaline_base]]+agent_costs_16_repr_days[[#This Row],[Alkaline_peak]]</f>
        <v>89362.95317046126</v>
      </c>
      <c r="T292" s="1">
        <f>agent_costs_16_repr_days[[#This Row],[SMR+CCS]]+agent_costs_16_repr_days[[#This Row],[PtH]]+agent_costs_16_repr_days[[#This Row],[Import]]</f>
        <v>101677.33714698677</v>
      </c>
      <c r="U292" s="1">
        <f>agent_costs_16_repr_days[[#This Row],[OCGT]]+agent_costs_16_repr_days[[#This Row],[SPP_coal]]+agent_costs_16_repr_days[[#This Row],[CCGT_new]]</f>
        <v>116123.73042770426</v>
      </c>
      <c r="V292" s="1">
        <f>agent_costs_16_repr_days[[#This Row],[WindOnshore]]+agent_costs_16_repr_days[[#This Row],[WindOffshore]]+agent_costs_16_repr_days[[#This Row],[Solar]]</f>
        <v>4894200.8129920308</v>
      </c>
      <c r="W292" s="1">
        <f>agent_costs_16_repr_days[[#This Row],[RES]]+agent_costs_16_repr_days[[#This Row],[FF]]+agent_costs_16_repr_days[[#This Row],[Nuclear]]</f>
        <v>5090520.7280811416</v>
      </c>
      <c r="X292" s="1">
        <f>agent_costs_16_repr_days[[#This Row],[PS]]-W$2</f>
        <v>17962.163822478615</v>
      </c>
      <c r="Y292" s="1">
        <f>agent_costs_16_repr_days[[#This Row],[Import]]-P$2</f>
        <v>-632.05550964158283</v>
      </c>
      <c r="Z292" s="1">
        <f>agent_costs_16_repr_days[[#This Row],[SMR+CCS]]-R$2</f>
        <v>-3611.999998015368</v>
      </c>
      <c r="AA292" s="1">
        <f>agent_costs_16_repr_days[[#This Row],[PtH]]-S$2</f>
        <v>9456.4815390812728</v>
      </c>
      <c r="AB292" s="1">
        <f>agent_costs_16_repr_days[[#This Row],[H2_sector]]-T$2</f>
        <v>5212.4260314243293</v>
      </c>
      <c r="AC292" s="1">
        <f>agent_costs_16_repr_days[[#This Row],[FF]]-U$2</f>
        <v>-813.4489876152511</v>
      </c>
      <c r="AD292" s="1">
        <f>agent_costs_16_repr_days[[#This Row],[RES]]-V$2</f>
        <v>19230.919374531135</v>
      </c>
      <c r="AE292" s="1">
        <f>agent_costs_16_repr_days[[#This Row],[Nuclear]]-H$2</f>
        <v>-455.3065644371236</v>
      </c>
      <c r="AF292" s="1">
        <f>agent_costs_16_repr_days[[#This Row],[Ind]]-O$2</f>
        <v>-3144.3009705431177</v>
      </c>
    </row>
    <row r="293" spans="1:32" x14ac:dyDescent="0.25">
      <c r="A293">
        <v>186</v>
      </c>
      <c r="B293" s="1" t="s">
        <v>23</v>
      </c>
      <c r="C293">
        <v>3130</v>
      </c>
      <c r="D293">
        <v>5828.2184240893694</v>
      </c>
      <c r="E293">
        <v>11106.792079700759</v>
      </c>
      <c r="F293">
        <v>55643.843856977874</v>
      </c>
      <c r="G293">
        <v>4299170.4699912909</v>
      </c>
      <c r="H293">
        <v>80073.778933942638</v>
      </c>
      <c r="I293">
        <v>585200.01870715525</v>
      </c>
      <c r="J293">
        <v>54509.485179385527</v>
      </c>
      <c r="K293">
        <v>1.0173417135388309E-7</v>
      </c>
      <c r="L293">
        <v>3612.0000000646792</v>
      </c>
      <c r="M293">
        <v>42406.89407515608</v>
      </c>
      <c r="N293">
        <v>48019.162289515465</v>
      </c>
      <c r="O293">
        <v>440954.6997842752</v>
      </c>
      <c r="P293">
        <v>8613.2744965921902</v>
      </c>
      <c r="Q293" s="1" t="s">
        <v>51</v>
      </c>
      <c r="R293" s="1">
        <f>agent_costs_16_repr_days[[#This Row],[SMR]]+agent_costs_16_repr_days[[#This Row],[SMRCCS]]</f>
        <v>3612.0000001664134</v>
      </c>
      <c r="S293" s="1">
        <f>agent_costs_16_repr_days[[#This Row],[Alkaline_base]]+agent_costs_16_repr_days[[#This Row],[Alkaline_peak]]</f>
        <v>90426.056364671545</v>
      </c>
      <c r="T293" s="1">
        <f>agent_costs_16_repr_days[[#This Row],[SMR+CCS]]+agent_costs_16_repr_days[[#This Row],[PtH]]+agent_costs_16_repr_days[[#This Row],[Import]]</f>
        <v>102651.33086143015</v>
      </c>
      <c r="U293" s="1">
        <f>agent_costs_16_repr_days[[#This Row],[OCGT]]+agent_costs_16_repr_days[[#This Row],[SPP_coal]]+agent_costs_16_repr_days[[#This Row],[CCGT_new]]</f>
        <v>115981.54746045277</v>
      </c>
      <c r="V293" s="1">
        <f>agent_costs_16_repr_days[[#This Row],[WindOnshore]]+agent_costs_16_repr_days[[#This Row],[WindOffshore]]+agent_costs_16_repr_days[[#This Row],[Solar]]</f>
        <v>4895477.2807781473</v>
      </c>
      <c r="W293" s="1">
        <f>agent_costs_16_repr_days[[#This Row],[RES]]+agent_costs_16_repr_days[[#This Row],[FF]]+agent_costs_16_repr_days[[#This Row],[Nuclear]]</f>
        <v>5091532.6071725423</v>
      </c>
      <c r="X293" s="1">
        <f>agent_costs_16_repr_days[[#This Row],[PS]]-W$2</f>
        <v>18974.042913879268</v>
      </c>
      <c r="Y293" s="1">
        <f>agent_costs_16_repr_days[[#This Row],[Import]]-P$2</f>
        <v>-721.16498755712018</v>
      </c>
      <c r="Z293" s="1">
        <f>agent_costs_16_repr_days[[#This Row],[SMR+CCS]]-R$2</f>
        <v>-3611.9999998667331</v>
      </c>
      <c r="AA293" s="1">
        <f>agent_costs_16_repr_days[[#This Row],[PtH]]-S$2</f>
        <v>10519.584733291558</v>
      </c>
      <c r="AB293" s="1">
        <f>agent_costs_16_repr_days[[#This Row],[H2_sector]]-T$2</f>
        <v>6186.4197458677081</v>
      </c>
      <c r="AC293" s="1">
        <f>agent_costs_16_repr_days[[#This Row],[FF]]-U$2</f>
        <v>-955.63195486673794</v>
      </c>
      <c r="AD293" s="1">
        <f>agent_costs_16_repr_days[[#This Row],[RES]]-V$2</f>
        <v>20507.38716064766</v>
      </c>
      <c r="AE293" s="1">
        <f>agent_costs_16_repr_days[[#This Row],[Nuclear]]-H$2</f>
        <v>-577.71229190120357</v>
      </c>
      <c r="AF293" s="1">
        <f>agent_costs_16_repr_days[[#This Row],[Ind]]-O$2</f>
        <v>-3257.7211690628319</v>
      </c>
    </row>
    <row r="294" spans="1:32" x14ac:dyDescent="0.25">
      <c r="A294">
        <v>187</v>
      </c>
      <c r="B294" s="1" t="s">
        <v>23</v>
      </c>
      <c r="C294">
        <v>3111</v>
      </c>
      <c r="D294">
        <v>6276.3858646767367</v>
      </c>
      <c r="E294">
        <v>11106.792018973187</v>
      </c>
      <c r="F294">
        <v>55616.060686757977</v>
      </c>
      <c r="G294">
        <v>4298441.2345169354</v>
      </c>
      <c r="H294">
        <v>79989.555311820208</v>
      </c>
      <c r="I294">
        <v>587346.61970459495</v>
      </c>
      <c r="J294">
        <v>54250.791157621839</v>
      </c>
      <c r="K294">
        <v>5.6827064933978755E-6</v>
      </c>
      <c r="L294">
        <v>3612.0000000179612</v>
      </c>
      <c r="M294">
        <v>42674.891462219908</v>
      </c>
      <c r="N294">
        <v>48914.385995294368</v>
      </c>
      <c r="O294">
        <v>440874.83767191652</v>
      </c>
      <c r="P294">
        <v>8516.9217938861275</v>
      </c>
      <c r="Q294" s="1" t="s">
        <v>51</v>
      </c>
      <c r="R294" s="1">
        <f>agent_costs_16_repr_days[[#This Row],[SMR]]+agent_costs_16_repr_days[[#This Row],[SMRCCS]]</f>
        <v>3612.0000057006678</v>
      </c>
      <c r="S294" s="1">
        <f>agent_costs_16_repr_days[[#This Row],[Alkaline_base]]+agent_costs_16_repr_days[[#This Row],[Alkaline_peak]]</f>
        <v>91589.277457514283</v>
      </c>
      <c r="T294" s="1">
        <f>agent_costs_16_repr_days[[#This Row],[SMR+CCS]]+agent_costs_16_repr_days[[#This Row],[PtH]]+agent_costs_16_repr_days[[#This Row],[Import]]</f>
        <v>103718.19925710108</v>
      </c>
      <c r="U294" s="1">
        <f>agent_costs_16_repr_days[[#This Row],[OCGT]]+agent_costs_16_repr_days[[#This Row],[SPP_coal]]+agent_costs_16_repr_days[[#This Row],[CCGT_new]]</f>
        <v>116143.23770905656</v>
      </c>
      <c r="V294" s="1">
        <f>agent_costs_16_repr_days[[#This Row],[WindOnshore]]+agent_costs_16_repr_days[[#This Row],[WindOffshore]]+agent_costs_16_repr_days[[#This Row],[Solar]]</f>
        <v>4896894.6462405035</v>
      </c>
      <c r="W294" s="1">
        <f>agent_costs_16_repr_days[[#This Row],[RES]]+agent_costs_16_repr_days[[#This Row],[FF]]+agent_costs_16_repr_days[[#This Row],[Nuclear]]</f>
        <v>5093027.4392613806</v>
      </c>
      <c r="X294" s="1">
        <f>agent_costs_16_repr_days[[#This Row],[PS]]-W$2</f>
        <v>20468.875002717599</v>
      </c>
      <c r="Y294" s="1">
        <f>agent_costs_16_repr_days[[#This Row],[Import]]-P$2</f>
        <v>-817.51769026318289</v>
      </c>
      <c r="Z294" s="1">
        <f>agent_costs_16_repr_days[[#This Row],[SMR+CCS]]-R$2</f>
        <v>-3611.9999943324788</v>
      </c>
      <c r="AA294" s="1">
        <f>agent_costs_16_repr_days[[#This Row],[PtH]]-S$2</f>
        <v>11682.805826134296</v>
      </c>
      <c r="AB294" s="1">
        <f>agent_costs_16_repr_days[[#This Row],[H2_sector]]-T$2</f>
        <v>7253.2881415386364</v>
      </c>
      <c r="AC294" s="1">
        <f>agent_costs_16_repr_days[[#This Row],[FF]]-U$2</f>
        <v>-793.9417062629509</v>
      </c>
      <c r="AD294" s="1">
        <f>agent_costs_16_repr_days[[#This Row],[RES]]-V$2</f>
        <v>21924.752623003908</v>
      </c>
      <c r="AE294" s="1">
        <f>agent_costs_16_repr_days[[#This Row],[Nuclear]]-H$2</f>
        <v>-661.93591402363381</v>
      </c>
      <c r="AF294" s="1">
        <f>agent_costs_16_repr_days[[#This Row],[Ind]]-O$2</f>
        <v>-3337.58328142151</v>
      </c>
    </row>
    <row r="295" spans="1:32" x14ac:dyDescent="0.25">
      <c r="A295">
        <v>188</v>
      </c>
      <c r="B295" s="1" t="s">
        <v>23</v>
      </c>
      <c r="C295">
        <v>3135</v>
      </c>
      <c r="D295">
        <v>6283.9890332518453</v>
      </c>
      <c r="E295">
        <v>11106.792055917856</v>
      </c>
      <c r="F295">
        <v>55621.110817524372</v>
      </c>
      <c r="G295">
        <v>4298406.4060812555</v>
      </c>
      <c r="H295">
        <v>79996.610116952928</v>
      </c>
      <c r="I295">
        <v>589362.639263088</v>
      </c>
      <c r="J295">
        <v>54234.73815411175</v>
      </c>
      <c r="K295">
        <v>1.7436384023171519E-7</v>
      </c>
      <c r="L295">
        <v>3612.0000000205205</v>
      </c>
      <c r="M295">
        <v>43801.724983662098</v>
      </c>
      <c r="N295">
        <v>49675.490566343251</v>
      </c>
      <c r="O295">
        <v>440846.09705893137</v>
      </c>
      <c r="P295">
        <v>8400.2319624822412</v>
      </c>
      <c r="Q295" s="1" t="s">
        <v>51</v>
      </c>
      <c r="R295" s="1">
        <f>agent_costs_16_repr_days[[#This Row],[SMR]]+agent_costs_16_repr_days[[#This Row],[SMRCCS]]</f>
        <v>3612.0000001948843</v>
      </c>
      <c r="S295" s="1">
        <f>agent_costs_16_repr_days[[#This Row],[Alkaline_base]]+agent_costs_16_repr_days[[#This Row],[Alkaline_peak]]</f>
        <v>93477.215550005349</v>
      </c>
      <c r="T295" s="1">
        <f>agent_costs_16_repr_days[[#This Row],[SMR+CCS]]+agent_costs_16_repr_days[[#This Row],[PtH]]+agent_costs_16_repr_days[[#This Row],[Import]]</f>
        <v>105489.44751268247</v>
      </c>
      <c r="U295" s="1">
        <f>agent_costs_16_repr_days[[#This Row],[OCGT]]+agent_costs_16_repr_days[[#This Row],[SPP_coal]]+agent_costs_16_repr_days[[#This Row],[CCGT_new]]</f>
        <v>116139.83800488796</v>
      </c>
      <c r="V295" s="1">
        <f>agent_costs_16_repr_days[[#This Row],[WindOnshore]]+agent_costs_16_repr_days[[#This Row],[WindOffshore]]+agent_costs_16_repr_days[[#This Row],[Solar]]</f>
        <v>4898875.8374002613</v>
      </c>
      <c r="W295" s="1">
        <f>agent_costs_16_repr_days[[#This Row],[RES]]+agent_costs_16_repr_days[[#This Row],[FF]]+agent_costs_16_repr_days[[#This Row],[Nuclear]]</f>
        <v>5095012.2855221024</v>
      </c>
      <c r="X295" s="1">
        <f>agent_costs_16_repr_days[[#This Row],[PS]]-W$2</f>
        <v>22453.721263439395</v>
      </c>
      <c r="Y295" s="1">
        <f>agent_costs_16_repr_days[[#This Row],[Import]]-P$2</f>
        <v>-934.20752166706916</v>
      </c>
      <c r="Z295" s="1">
        <f>agent_costs_16_repr_days[[#This Row],[SMR+CCS]]-R$2</f>
        <v>-3611.9999998382623</v>
      </c>
      <c r="AA295" s="1">
        <f>agent_costs_16_repr_days[[#This Row],[PtH]]-S$2</f>
        <v>13570.743918625361</v>
      </c>
      <c r="AB295" s="1">
        <f>agent_costs_16_repr_days[[#This Row],[H2_sector]]-T$2</f>
        <v>9024.5363971200277</v>
      </c>
      <c r="AC295" s="1">
        <f>agent_costs_16_repr_days[[#This Row],[FF]]-U$2</f>
        <v>-797.34141043154523</v>
      </c>
      <c r="AD295" s="1">
        <f>agent_costs_16_repr_days[[#This Row],[RES]]-V$2</f>
        <v>23905.943782761693</v>
      </c>
      <c r="AE295" s="1">
        <f>agent_costs_16_repr_days[[#This Row],[Nuclear]]-H$2</f>
        <v>-654.88110889091331</v>
      </c>
      <c r="AF295" s="1">
        <f>agent_costs_16_repr_days[[#This Row],[Ind]]-O$2</f>
        <v>-3366.3238944066688</v>
      </c>
    </row>
    <row r="296" spans="1:32" x14ac:dyDescent="0.25">
      <c r="A296">
        <v>189</v>
      </c>
      <c r="B296" s="1" t="s">
        <v>23</v>
      </c>
      <c r="C296">
        <v>3172</v>
      </c>
      <c r="D296">
        <v>6328.2273210123503</v>
      </c>
      <c r="E296">
        <v>11106.792007941691</v>
      </c>
      <c r="F296">
        <v>55589.513030132839</v>
      </c>
      <c r="G296">
        <v>4299187.7494511567</v>
      </c>
      <c r="H296">
        <v>79855.154058484797</v>
      </c>
      <c r="I296">
        <v>591240.59817057347</v>
      </c>
      <c r="J296">
        <v>54184.250010687887</v>
      </c>
      <c r="K296">
        <v>1.2612104402861581E-6</v>
      </c>
      <c r="L296">
        <v>3612.000000009733</v>
      </c>
      <c r="M296">
        <v>44979.172483135888</v>
      </c>
      <c r="N296">
        <v>50059.384255228084</v>
      </c>
      <c r="O296">
        <v>440768.64709895127</v>
      </c>
      <c r="P296">
        <v>8292.2626122001057</v>
      </c>
      <c r="Q296" s="1" t="s">
        <v>51</v>
      </c>
      <c r="R296" s="1">
        <f>agent_costs_16_repr_days[[#This Row],[SMR]]+agent_costs_16_repr_days[[#This Row],[SMRCCS]]</f>
        <v>3612.0000012709434</v>
      </c>
      <c r="S296" s="1">
        <f>agent_costs_16_repr_days[[#This Row],[Alkaline_base]]+agent_costs_16_repr_days[[#This Row],[Alkaline_peak]]</f>
        <v>95038.556738363972</v>
      </c>
      <c r="T296" s="1">
        <f>agent_costs_16_repr_days[[#This Row],[SMR+CCS]]+agent_costs_16_repr_days[[#This Row],[PtH]]+agent_costs_16_repr_days[[#This Row],[Import]]</f>
        <v>106942.81935183503</v>
      </c>
      <c r="U296" s="1">
        <f>agent_costs_16_repr_days[[#This Row],[OCGT]]+agent_costs_16_repr_days[[#This Row],[SPP_coal]]+agent_costs_16_repr_days[[#This Row],[CCGT_new]]</f>
        <v>116101.99036183307</v>
      </c>
      <c r="V296" s="1">
        <f>agent_costs_16_repr_days[[#This Row],[WindOnshore]]+agent_costs_16_repr_days[[#This Row],[WindOffshore]]+agent_costs_16_repr_days[[#This Row],[Solar]]</f>
        <v>4901535.1396296723</v>
      </c>
      <c r="W296" s="1">
        <f>agent_costs_16_repr_days[[#This Row],[RES]]+agent_costs_16_repr_days[[#This Row],[FF]]+agent_costs_16_repr_days[[#This Row],[Nuclear]]</f>
        <v>5097492.2840499897</v>
      </c>
      <c r="X296" s="1">
        <f>agent_costs_16_repr_days[[#This Row],[PS]]-W$2</f>
        <v>24933.719791326672</v>
      </c>
      <c r="Y296" s="1">
        <f>agent_costs_16_repr_days[[#This Row],[Import]]-P$2</f>
        <v>-1042.1768719492047</v>
      </c>
      <c r="Z296" s="1">
        <f>agent_costs_16_repr_days[[#This Row],[SMR+CCS]]-R$2</f>
        <v>-3611.9999987622032</v>
      </c>
      <c r="AA296" s="1">
        <f>agent_costs_16_repr_days[[#This Row],[PtH]]-S$2</f>
        <v>15132.085106983985</v>
      </c>
      <c r="AB296" s="1">
        <f>agent_costs_16_repr_days[[#This Row],[H2_sector]]-T$2</f>
        <v>10477.908236272589</v>
      </c>
      <c r="AC296" s="1">
        <f>agent_costs_16_repr_days[[#This Row],[FF]]-U$2</f>
        <v>-835.18905348643602</v>
      </c>
      <c r="AD296" s="1">
        <f>agent_costs_16_repr_days[[#This Row],[RES]]-V$2</f>
        <v>26565.246012172662</v>
      </c>
      <c r="AE296" s="1">
        <f>agent_costs_16_repr_days[[#This Row],[Nuclear]]-H$2</f>
        <v>-796.33716735904454</v>
      </c>
      <c r="AF296" s="1">
        <f>agent_costs_16_repr_days[[#This Row],[Ind]]-O$2</f>
        <v>-3443.7738543867599</v>
      </c>
    </row>
    <row r="297" spans="1:32" x14ac:dyDescent="0.25">
      <c r="A297">
        <v>190</v>
      </c>
      <c r="B297" s="1" t="s">
        <v>23</v>
      </c>
      <c r="C297">
        <v>3110</v>
      </c>
      <c r="D297">
        <v>6091.087649469313</v>
      </c>
      <c r="E297">
        <v>11106.792012582306</v>
      </c>
      <c r="F297">
        <v>55552.427396049941</v>
      </c>
      <c r="G297">
        <v>4299045.8709978918</v>
      </c>
      <c r="H297">
        <v>79677.826791260435</v>
      </c>
      <c r="I297">
        <v>594502.17564622848</v>
      </c>
      <c r="J297">
        <v>54365.911981267724</v>
      </c>
      <c r="K297">
        <v>1.066602637596553E-7</v>
      </c>
      <c r="L297">
        <v>3388.6955408794256</v>
      </c>
      <c r="M297">
        <v>46351.280796780069</v>
      </c>
      <c r="N297">
        <v>50448.536451247455</v>
      </c>
      <c r="O297">
        <v>440803.98993145092</v>
      </c>
      <c r="P297">
        <v>8185.8989892289183</v>
      </c>
      <c r="Q297" s="1" t="s">
        <v>51</v>
      </c>
      <c r="R297" s="1">
        <f>agent_costs_16_repr_days[[#This Row],[SMR]]+agent_costs_16_repr_days[[#This Row],[SMRCCS]]</f>
        <v>3388.6955409860857</v>
      </c>
      <c r="S297" s="1">
        <f>agent_costs_16_repr_days[[#This Row],[Alkaline_base]]+agent_costs_16_repr_days[[#This Row],[Alkaline_peak]]</f>
        <v>96799.817248027524</v>
      </c>
      <c r="T297" s="1">
        <f>agent_costs_16_repr_days[[#This Row],[SMR+CCS]]+agent_costs_16_repr_days[[#This Row],[PtH]]+agent_costs_16_repr_days[[#This Row],[Import]]</f>
        <v>108374.41177824253</v>
      </c>
      <c r="U297" s="1">
        <f>agent_costs_16_repr_days[[#This Row],[OCGT]]+agent_costs_16_repr_days[[#This Row],[SPP_coal]]+agent_costs_16_repr_days[[#This Row],[CCGT_new]]</f>
        <v>116009.42702678697</v>
      </c>
      <c r="V297" s="1">
        <f>agent_costs_16_repr_days[[#This Row],[WindOnshore]]+agent_costs_16_repr_days[[#This Row],[WindOffshore]]+agent_costs_16_repr_days[[#This Row],[Solar]]</f>
        <v>4904654.838656703</v>
      </c>
      <c r="W297" s="1">
        <f>agent_costs_16_repr_days[[#This Row],[RES]]+agent_costs_16_repr_days[[#This Row],[FF]]+agent_costs_16_repr_days[[#This Row],[Nuclear]]</f>
        <v>5100342.0924747502</v>
      </c>
      <c r="X297" s="1">
        <f>agent_costs_16_repr_days[[#This Row],[PS]]-W$2</f>
        <v>27783.528216087259</v>
      </c>
      <c r="Y297" s="1">
        <f>agent_costs_16_repr_days[[#This Row],[Import]]-P$2</f>
        <v>-1148.5404949203921</v>
      </c>
      <c r="Z297" s="1">
        <f>agent_costs_16_repr_days[[#This Row],[SMR+CCS]]-R$2</f>
        <v>-3835.3044590470608</v>
      </c>
      <c r="AA297" s="1">
        <f>agent_costs_16_repr_days[[#This Row],[PtH]]-S$2</f>
        <v>16893.345616647537</v>
      </c>
      <c r="AB297" s="1">
        <f>agent_costs_16_repr_days[[#This Row],[H2_sector]]-T$2</f>
        <v>11909.50066268009</v>
      </c>
      <c r="AC297" s="1">
        <f>agent_costs_16_repr_days[[#This Row],[FF]]-U$2</f>
        <v>-927.75238853253541</v>
      </c>
      <c r="AD297" s="1">
        <f>agent_costs_16_repr_days[[#This Row],[RES]]-V$2</f>
        <v>29684.94503920339</v>
      </c>
      <c r="AE297" s="1">
        <f>agent_costs_16_repr_days[[#This Row],[Nuclear]]-H$2</f>
        <v>-973.66443458340655</v>
      </c>
      <c r="AF297" s="1">
        <f>agent_costs_16_repr_days[[#This Row],[Ind]]-O$2</f>
        <v>-3408.4310218871105</v>
      </c>
    </row>
    <row r="298" spans="1:32" x14ac:dyDescent="0.25">
      <c r="A298">
        <v>191</v>
      </c>
      <c r="B298" s="1" t="s">
        <v>23</v>
      </c>
      <c r="C298">
        <v>3051</v>
      </c>
      <c r="D298">
        <v>5624.7751151612983</v>
      </c>
      <c r="E298">
        <v>11106.792039725891</v>
      </c>
      <c r="F298">
        <v>55470.915768180239</v>
      </c>
      <c r="G298">
        <v>4298638.2009269083</v>
      </c>
      <c r="H298">
        <v>79529.070577876075</v>
      </c>
      <c r="I298">
        <v>597847.85359007458</v>
      </c>
      <c r="J298">
        <v>54359.892893318516</v>
      </c>
      <c r="K298">
        <v>1.4657745154476283E-7</v>
      </c>
      <c r="L298">
        <v>2372.85021216416</v>
      </c>
      <c r="M298">
        <v>47205.643410217766</v>
      </c>
      <c r="N298">
        <v>51447.352613215444</v>
      </c>
      <c r="O298">
        <v>441101.67381610768</v>
      </c>
      <c r="P298">
        <v>8143.7000797565724</v>
      </c>
      <c r="Q298" s="1" t="s">
        <v>51</v>
      </c>
      <c r="R298" s="1">
        <f>agent_costs_16_repr_days[[#This Row],[SMR]]+agent_costs_16_repr_days[[#This Row],[SMRCCS]]</f>
        <v>2372.8502123107373</v>
      </c>
      <c r="S298" s="1">
        <f>agent_costs_16_repr_days[[#This Row],[Alkaline_base]]+agent_costs_16_repr_days[[#This Row],[Alkaline_peak]]</f>
        <v>98652.99602343321</v>
      </c>
      <c r="T298" s="1">
        <f>agent_costs_16_repr_days[[#This Row],[SMR+CCS]]+agent_costs_16_repr_days[[#This Row],[PtH]]+agent_costs_16_repr_days[[#This Row],[Import]]</f>
        <v>109169.54631550051</v>
      </c>
      <c r="U298" s="1">
        <f>agent_costs_16_repr_days[[#This Row],[OCGT]]+agent_costs_16_repr_days[[#This Row],[SPP_coal]]+agent_costs_16_repr_days[[#This Row],[CCGT_new]]</f>
        <v>115455.58377666006</v>
      </c>
      <c r="V298" s="1">
        <f>agent_costs_16_repr_days[[#This Row],[WindOnshore]]+agent_costs_16_repr_days[[#This Row],[WindOffshore]]+agent_costs_16_repr_days[[#This Row],[Solar]]</f>
        <v>4907592.8465567091</v>
      </c>
      <c r="W298" s="1">
        <f>agent_costs_16_repr_days[[#This Row],[RES]]+agent_costs_16_repr_days[[#This Row],[FF]]+agent_costs_16_repr_days[[#This Row],[Nuclear]]</f>
        <v>5102577.5009112451</v>
      </c>
      <c r="X298" s="1">
        <f>agent_costs_16_repr_days[[#This Row],[PS]]-W$2</f>
        <v>30018.936652582139</v>
      </c>
      <c r="Y298" s="1">
        <f>agent_costs_16_repr_days[[#This Row],[Import]]-P$2</f>
        <v>-1190.7394043927379</v>
      </c>
      <c r="Z298" s="1">
        <f>agent_costs_16_repr_days[[#This Row],[SMR+CCS]]-R$2</f>
        <v>-4851.1497877224092</v>
      </c>
      <c r="AA298" s="1">
        <f>agent_costs_16_repr_days[[#This Row],[PtH]]-S$2</f>
        <v>18746.524392053223</v>
      </c>
      <c r="AB298" s="1">
        <f>agent_costs_16_repr_days[[#This Row],[H2_sector]]-T$2</f>
        <v>12704.635199938071</v>
      </c>
      <c r="AC298" s="1">
        <f>agent_costs_16_repr_days[[#This Row],[FF]]-U$2</f>
        <v>-1481.595638659448</v>
      </c>
      <c r="AD298" s="1">
        <f>agent_costs_16_repr_days[[#This Row],[RES]]-V$2</f>
        <v>32622.952939209528</v>
      </c>
      <c r="AE298" s="1">
        <f>agent_costs_16_repr_days[[#This Row],[Nuclear]]-H$2</f>
        <v>-1122.4206479677669</v>
      </c>
      <c r="AF298" s="1">
        <f>agent_costs_16_repr_days[[#This Row],[Ind]]-O$2</f>
        <v>-3110.7471372303553</v>
      </c>
    </row>
    <row r="299" spans="1:32" x14ac:dyDescent="0.25">
      <c r="A299">
        <v>192</v>
      </c>
      <c r="B299" s="1" t="s">
        <v>23</v>
      </c>
      <c r="C299">
        <v>3025</v>
      </c>
      <c r="D299">
        <v>5638.0234519765536</v>
      </c>
      <c r="E299">
        <v>11106.792008145911</v>
      </c>
      <c r="F299">
        <v>55477.330314417544</v>
      </c>
      <c r="G299">
        <v>4298399.929849538</v>
      </c>
      <c r="H299">
        <v>79331.927460434687</v>
      </c>
      <c r="I299">
        <v>601249.27560864203</v>
      </c>
      <c r="J299">
        <v>54293.054234178177</v>
      </c>
      <c r="K299">
        <v>3.9812790651482474E-8</v>
      </c>
      <c r="L299">
        <v>1357.7879870470206</v>
      </c>
      <c r="M299">
        <v>47647.490327232234</v>
      </c>
      <c r="N299">
        <v>52460.141978856795</v>
      </c>
      <c r="O299">
        <v>441483.3295757384</v>
      </c>
      <c r="P299">
        <v>8095.846407322515</v>
      </c>
      <c r="Q299" s="1" t="s">
        <v>51</v>
      </c>
      <c r="R299" s="1">
        <f>agent_costs_16_repr_days[[#This Row],[SMR]]+agent_costs_16_repr_days[[#This Row],[SMRCCS]]</f>
        <v>1357.7879870868335</v>
      </c>
      <c r="S299" s="1">
        <f>agent_costs_16_repr_days[[#This Row],[Alkaline_base]]+agent_costs_16_repr_days[[#This Row],[Alkaline_peak]]</f>
        <v>100107.63230608903</v>
      </c>
      <c r="T299" s="1">
        <f>agent_costs_16_repr_days[[#This Row],[SMR+CCS]]+agent_costs_16_repr_days[[#This Row],[PtH]]+agent_costs_16_repr_days[[#This Row],[Import]]</f>
        <v>109561.26670049838</v>
      </c>
      <c r="U299" s="1">
        <f>agent_costs_16_repr_days[[#This Row],[OCGT]]+agent_costs_16_repr_days[[#This Row],[SPP_coal]]+agent_costs_16_repr_days[[#This Row],[CCGT_new]]</f>
        <v>115408.40800057228</v>
      </c>
      <c r="V299" s="1">
        <f>agent_costs_16_repr_days[[#This Row],[WindOnshore]]+agent_costs_16_repr_days[[#This Row],[WindOffshore]]+agent_costs_16_repr_days[[#This Row],[Solar]]</f>
        <v>4910755.9974663258</v>
      </c>
      <c r="W299" s="1">
        <f>agent_costs_16_repr_days[[#This Row],[RES]]+agent_costs_16_repr_days[[#This Row],[FF]]+agent_costs_16_repr_days[[#This Row],[Nuclear]]</f>
        <v>5105496.3329273332</v>
      </c>
      <c r="X299" s="1">
        <f>agent_costs_16_repr_days[[#This Row],[PS]]-W$2</f>
        <v>32937.768668670207</v>
      </c>
      <c r="Y299" s="1">
        <f>agent_costs_16_repr_days[[#This Row],[Import]]-P$2</f>
        <v>-1238.5930768267954</v>
      </c>
      <c r="Z299" s="1">
        <f>agent_costs_16_repr_days[[#This Row],[SMR+CCS]]-R$2</f>
        <v>-5866.2120129463128</v>
      </c>
      <c r="AA299" s="1">
        <f>agent_costs_16_repr_days[[#This Row],[PtH]]-S$2</f>
        <v>20201.160674709041</v>
      </c>
      <c r="AB299" s="1">
        <f>agent_costs_16_repr_days[[#This Row],[H2_sector]]-T$2</f>
        <v>13096.35558493594</v>
      </c>
      <c r="AC299" s="1">
        <f>agent_costs_16_repr_days[[#This Row],[FF]]-U$2</f>
        <v>-1528.7714147472288</v>
      </c>
      <c r="AD299" s="1">
        <f>agent_costs_16_repr_days[[#This Row],[RES]]-V$2</f>
        <v>35786.10384882614</v>
      </c>
      <c r="AE299" s="1">
        <f>agent_costs_16_repr_days[[#This Row],[Nuclear]]-H$2</f>
        <v>-1319.5637654091552</v>
      </c>
      <c r="AF299" s="1">
        <f>agent_costs_16_repr_days[[#This Row],[Ind]]-O$2</f>
        <v>-2729.0913775996305</v>
      </c>
    </row>
    <row r="300" spans="1:32" x14ac:dyDescent="0.25">
      <c r="A300">
        <v>193</v>
      </c>
      <c r="B300" s="1" t="s">
        <v>23</v>
      </c>
      <c r="C300">
        <v>3064</v>
      </c>
      <c r="D300">
        <v>5703.1791007328775</v>
      </c>
      <c r="E300">
        <v>11106.792014781397</v>
      </c>
      <c r="F300">
        <v>55532.796750922236</v>
      </c>
      <c r="G300">
        <v>4300107.9003929533</v>
      </c>
      <c r="H300">
        <v>78925.628537383047</v>
      </c>
      <c r="I300">
        <v>604529.40839219268</v>
      </c>
      <c r="J300">
        <v>54257.93637973423</v>
      </c>
      <c r="K300">
        <v>1.4508092384792131E-6</v>
      </c>
      <c r="L300">
        <v>388.63589062743148</v>
      </c>
      <c r="M300">
        <v>48825.78739402529</v>
      </c>
      <c r="N300">
        <v>53084.590890520718</v>
      </c>
      <c r="O300">
        <v>441741.04601918365</v>
      </c>
      <c r="P300">
        <v>8040.1648712052829</v>
      </c>
      <c r="Q300" s="1" t="s">
        <v>51</v>
      </c>
      <c r="R300" s="1">
        <f>agent_costs_16_repr_days[[#This Row],[SMR]]+agent_costs_16_repr_days[[#This Row],[SMRCCS]]</f>
        <v>388.63589207824072</v>
      </c>
      <c r="S300" s="1">
        <f>agent_costs_16_repr_days[[#This Row],[Alkaline_base]]+agent_costs_16_repr_days[[#This Row],[Alkaline_peak]]</f>
        <v>101910.37828454601</v>
      </c>
      <c r="T300" s="1">
        <f>agent_costs_16_repr_days[[#This Row],[SMR+CCS]]+agent_costs_16_repr_days[[#This Row],[PtH]]+agent_costs_16_repr_days[[#This Row],[Import]]</f>
        <v>110339.17904782953</v>
      </c>
      <c r="U300" s="1">
        <f>agent_costs_16_repr_days[[#This Row],[OCGT]]+agent_costs_16_repr_days[[#This Row],[SPP_coal]]+agent_costs_16_repr_days[[#This Row],[CCGT_new]]</f>
        <v>115493.91223138935</v>
      </c>
      <c r="V300" s="1">
        <f>agent_costs_16_repr_days[[#This Row],[WindOnshore]]+agent_costs_16_repr_days[[#This Row],[WindOffshore]]+agent_costs_16_repr_days[[#This Row],[Solar]]</f>
        <v>4915744.1007999275</v>
      </c>
      <c r="W300" s="1">
        <f>agent_costs_16_repr_days[[#This Row],[RES]]+agent_costs_16_repr_days[[#This Row],[FF]]+agent_costs_16_repr_days[[#This Row],[Nuclear]]</f>
        <v>5110163.6415686999</v>
      </c>
      <c r="X300" s="1">
        <f>agent_costs_16_repr_days[[#This Row],[PS]]-W$2</f>
        <v>37605.077310036868</v>
      </c>
      <c r="Y300" s="1">
        <f>agent_costs_16_repr_days[[#This Row],[Import]]-P$2</f>
        <v>-1294.2746129440275</v>
      </c>
      <c r="Z300" s="1">
        <f>agent_costs_16_repr_days[[#This Row],[SMR+CCS]]-R$2</f>
        <v>-6835.3641079549061</v>
      </c>
      <c r="AA300" s="1">
        <f>agent_costs_16_repr_days[[#This Row],[PtH]]-S$2</f>
        <v>22003.906653166021</v>
      </c>
      <c r="AB300" s="1">
        <f>agent_costs_16_repr_days[[#This Row],[H2_sector]]-T$2</f>
        <v>13874.267932267088</v>
      </c>
      <c r="AC300" s="1">
        <f>agent_costs_16_repr_days[[#This Row],[FF]]-U$2</f>
        <v>-1443.267183930162</v>
      </c>
      <c r="AD300" s="1">
        <f>agent_costs_16_repr_days[[#This Row],[RES]]-V$2</f>
        <v>40774.207182427868</v>
      </c>
      <c r="AE300" s="1">
        <f>agent_costs_16_repr_days[[#This Row],[Nuclear]]-H$2</f>
        <v>-1725.8626884607947</v>
      </c>
      <c r="AF300" s="1">
        <f>agent_costs_16_repr_days[[#This Row],[Ind]]-O$2</f>
        <v>-2471.374934154388</v>
      </c>
    </row>
    <row r="301" spans="1:32" x14ac:dyDescent="0.25">
      <c r="A301">
        <v>194</v>
      </c>
      <c r="B301" s="1" t="s">
        <v>23</v>
      </c>
      <c r="C301">
        <v>3156</v>
      </c>
      <c r="D301">
        <v>6564.2193551465061</v>
      </c>
      <c r="E301">
        <v>11106.792037791673</v>
      </c>
      <c r="F301">
        <v>55633.802855523303</v>
      </c>
      <c r="G301">
        <v>4301794.174361174</v>
      </c>
      <c r="H301">
        <v>78718.20819941019</v>
      </c>
      <c r="I301">
        <v>606487.69935897656</v>
      </c>
      <c r="J301">
        <v>53833.103572004606</v>
      </c>
      <c r="K301">
        <v>4.0070122775819306E-6</v>
      </c>
      <c r="L301">
        <v>1.4760808302788217E-5</v>
      </c>
      <c r="M301">
        <v>49696.85064244832</v>
      </c>
      <c r="N301">
        <v>53488.244330963593</v>
      </c>
      <c r="O301">
        <v>442399.06022227946</v>
      </c>
      <c r="P301">
        <v>7969.8329413137008</v>
      </c>
      <c r="Q301" s="1" t="s">
        <v>51</v>
      </c>
      <c r="R301" s="1">
        <f>agent_costs_16_repr_days[[#This Row],[SMR]]+agent_costs_16_repr_days[[#This Row],[SMRCCS]]</f>
        <v>1.8767820580370148E-5</v>
      </c>
      <c r="S301" s="1">
        <f>agent_costs_16_repr_days[[#This Row],[Alkaline_base]]+agent_costs_16_repr_days[[#This Row],[Alkaline_peak]]</f>
        <v>103185.09497341191</v>
      </c>
      <c r="T301" s="1">
        <f>agent_costs_16_repr_days[[#This Row],[SMR+CCS]]+agent_costs_16_repr_days[[#This Row],[PtH]]+agent_costs_16_repr_days[[#This Row],[Import]]</f>
        <v>111154.92793349343</v>
      </c>
      <c r="U301" s="1">
        <f>agent_costs_16_repr_days[[#This Row],[OCGT]]+agent_costs_16_repr_days[[#This Row],[SPP_coal]]+agent_costs_16_repr_days[[#This Row],[CCGT_new]]</f>
        <v>116031.12578267441</v>
      </c>
      <c r="V301" s="1">
        <f>agent_costs_16_repr_days[[#This Row],[WindOnshore]]+agent_costs_16_repr_days[[#This Row],[WindOffshore]]+agent_costs_16_repr_days[[#This Row],[Solar]]</f>
        <v>4919388.665757942</v>
      </c>
      <c r="W301" s="1">
        <f>agent_costs_16_repr_days[[#This Row],[RES]]+agent_costs_16_repr_days[[#This Row],[FF]]+agent_costs_16_repr_days[[#This Row],[Nuclear]]</f>
        <v>5114137.999740026</v>
      </c>
      <c r="X301" s="1">
        <f>agent_costs_16_repr_days[[#This Row],[PS]]-W$2</f>
        <v>41579.435481362976</v>
      </c>
      <c r="Y301" s="1">
        <f>agent_costs_16_repr_days[[#This Row],[Import]]-P$2</f>
        <v>-1364.6065428356096</v>
      </c>
      <c r="Z301" s="1">
        <f>agent_costs_16_repr_days[[#This Row],[SMR+CCS]]-R$2</f>
        <v>-7223.9999812653259</v>
      </c>
      <c r="AA301" s="1">
        <f>agent_costs_16_repr_days[[#This Row],[PtH]]-S$2</f>
        <v>23278.623342031919</v>
      </c>
      <c r="AB301" s="1">
        <f>agent_costs_16_repr_days[[#This Row],[H2_sector]]-T$2</f>
        <v>14690.016817930984</v>
      </c>
      <c r="AC301" s="1">
        <f>agent_costs_16_repr_days[[#This Row],[FF]]-U$2</f>
        <v>-906.05363264509651</v>
      </c>
      <c r="AD301" s="1">
        <f>agent_costs_16_repr_days[[#This Row],[RES]]-V$2</f>
        <v>44418.772140442394</v>
      </c>
      <c r="AE301" s="1">
        <f>agent_costs_16_repr_days[[#This Row],[Nuclear]]-H$2</f>
        <v>-1933.2830264336517</v>
      </c>
      <c r="AF301" s="1">
        <f>agent_costs_16_repr_days[[#This Row],[Ind]]-O$2</f>
        <v>-1813.3607310585794</v>
      </c>
    </row>
    <row r="302" spans="1:32" x14ac:dyDescent="0.25">
      <c r="A302">
        <v>195</v>
      </c>
      <c r="B302" s="1" t="s">
        <v>23</v>
      </c>
      <c r="C302">
        <v>3195</v>
      </c>
      <c r="D302">
        <v>6544.5349278377635</v>
      </c>
      <c r="E302">
        <v>11106.79219026686</v>
      </c>
      <c r="F302">
        <v>55740.696629396851</v>
      </c>
      <c r="G302">
        <v>4302661.1505096061</v>
      </c>
      <c r="H302">
        <v>78492.173881931711</v>
      </c>
      <c r="I302">
        <v>609206.40655708162</v>
      </c>
      <c r="J302">
        <v>53859.505970107297</v>
      </c>
      <c r="K302">
        <v>8.7531413509034186E-6</v>
      </c>
      <c r="L302">
        <v>2.2728775841094679E-6</v>
      </c>
      <c r="M302">
        <v>50637.188596837994</v>
      </c>
      <c r="N302">
        <v>54258.813475064577</v>
      </c>
      <c r="O302">
        <v>442970.28179202584</v>
      </c>
      <c r="P302">
        <v>7847.0569521066282</v>
      </c>
      <c r="Q302" s="1" t="s">
        <v>51</v>
      </c>
      <c r="R302" s="1">
        <f>agent_costs_16_repr_days[[#This Row],[SMR]]+agent_costs_16_repr_days[[#This Row],[SMRCCS]]</f>
        <v>1.1026018935012886E-5</v>
      </c>
      <c r="S302" s="1">
        <f>agent_costs_16_repr_days[[#This Row],[Alkaline_base]]+agent_costs_16_repr_days[[#This Row],[Alkaline_peak]]</f>
        <v>104896.00207190256</v>
      </c>
      <c r="T302" s="1">
        <f>agent_costs_16_repr_days[[#This Row],[SMR+CCS]]+agent_costs_16_repr_days[[#This Row],[PtH]]+agent_costs_16_repr_days[[#This Row],[Import]]</f>
        <v>112743.0590350352</v>
      </c>
      <c r="U302" s="1">
        <f>agent_costs_16_repr_days[[#This Row],[OCGT]]+agent_costs_16_repr_days[[#This Row],[SPP_coal]]+agent_costs_16_repr_days[[#This Row],[CCGT_new]]</f>
        <v>116144.73752734192</v>
      </c>
      <c r="V302" s="1">
        <f>agent_costs_16_repr_days[[#This Row],[WindOnshore]]+agent_costs_16_repr_days[[#This Row],[WindOffshore]]+agent_costs_16_repr_days[[#This Row],[Solar]]</f>
        <v>4922974.3492569542</v>
      </c>
      <c r="W302" s="1">
        <f>agent_costs_16_repr_days[[#This Row],[RES]]+agent_costs_16_repr_days[[#This Row],[FF]]+agent_costs_16_repr_days[[#This Row],[Nuclear]]</f>
        <v>5117611.2606662279</v>
      </c>
      <c r="X302" s="1">
        <f>agent_costs_16_repr_days[[#This Row],[PS]]-W$2</f>
        <v>45052.696407564916</v>
      </c>
      <c r="Y302" s="1">
        <f>agent_costs_16_repr_days[[#This Row],[Import]]-P$2</f>
        <v>-1487.3825320426822</v>
      </c>
      <c r="Z302" s="1">
        <f>agent_costs_16_repr_days[[#This Row],[SMR+CCS]]-R$2</f>
        <v>-7223.9999890071276</v>
      </c>
      <c r="AA302" s="1">
        <f>agent_costs_16_repr_days[[#This Row],[PtH]]-S$2</f>
        <v>24989.530440522576</v>
      </c>
      <c r="AB302" s="1">
        <f>agent_costs_16_repr_days[[#This Row],[H2_sector]]-T$2</f>
        <v>16278.147919472758</v>
      </c>
      <c r="AC302" s="1">
        <f>agent_costs_16_repr_days[[#This Row],[FF]]-U$2</f>
        <v>-792.44188797759125</v>
      </c>
      <c r="AD302" s="1">
        <f>agent_costs_16_repr_days[[#This Row],[RES]]-V$2</f>
        <v>48004.455639454536</v>
      </c>
      <c r="AE302" s="1">
        <f>agent_costs_16_repr_days[[#This Row],[Nuclear]]-H$2</f>
        <v>-2159.317343912131</v>
      </c>
      <c r="AF302" s="1">
        <f>agent_costs_16_repr_days[[#This Row],[Ind]]-O$2</f>
        <v>-1242.1391613121959</v>
      </c>
    </row>
    <row r="303" spans="1:32" x14ac:dyDescent="0.25">
      <c r="A303">
        <v>196</v>
      </c>
      <c r="B303" s="1" t="s">
        <v>23</v>
      </c>
      <c r="C303">
        <v>3167</v>
      </c>
      <c r="D303">
        <v>7287.7929352917472</v>
      </c>
      <c r="E303">
        <v>11106.792698384344</v>
      </c>
      <c r="F303">
        <v>55755.650130166461</v>
      </c>
      <c r="G303">
        <v>4301748.4655333776</v>
      </c>
      <c r="H303">
        <v>78349.478656274136</v>
      </c>
      <c r="I303">
        <v>612173.92254149588</v>
      </c>
      <c r="J303">
        <v>53451.913893284123</v>
      </c>
      <c r="K303">
        <v>5.6409723999538946E-7</v>
      </c>
      <c r="L303">
        <v>1.6973184346565253E-6</v>
      </c>
      <c r="M303">
        <v>51219.629317624334</v>
      </c>
      <c r="N303">
        <v>55535.114654772209</v>
      </c>
      <c r="O303">
        <v>443654.52272075322</v>
      </c>
      <c r="P303">
        <v>7693.8270935621058</v>
      </c>
      <c r="Q303" s="1" t="s">
        <v>51</v>
      </c>
      <c r="R303" s="1">
        <f>agent_costs_16_repr_days[[#This Row],[SMR]]+agent_costs_16_repr_days[[#This Row],[SMRCCS]]</f>
        <v>2.2614156746519146E-6</v>
      </c>
      <c r="S303" s="1">
        <f>agent_costs_16_repr_days[[#This Row],[Alkaline_base]]+agent_costs_16_repr_days[[#This Row],[Alkaline_peak]]</f>
        <v>106754.74397239654</v>
      </c>
      <c r="T303" s="1">
        <f>agent_costs_16_repr_days[[#This Row],[SMR+CCS]]+agent_costs_16_repr_days[[#This Row],[PtH]]+agent_costs_16_repr_days[[#This Row],[Import]]</f>
        <v>114448.57106822006</v>
      </c>
      <c r="U303" s="1">
        <f>agent_costs_16_repr_days[[#This Row],[OCGT]]+agent_costs_16_repr_days[[#This Row],[SPP_coal]]+agent_costs_16_repr_days[[#This Row],[CCGT_new]]</f>
        <v>116495.35695874233</v>
      </c>
      <c r="V303" s="1">
        <f>agent_costs_16_repr_days[[#This Row],[WindOnshore]]+agent_costs_16_repr_days[[#This Row],[WindOffshore]]+agent_costs_16_repr_days[[#This Row],[Solar]]</f>
        <v>4925029.1807732582</v>
      </c>
      <c r="W303" s="1">
        <f>agent_costs_16_repr_days[[#This Row],[RES]]+agent_costs_16_repr_days[[#This Row],[FF]]+agent_costs_16_repr_days[[#This Row],[Nuclear]]</f>
        <v>5119874.0163882747</v>
      </c>
      <c r="X303" s="1">
        <f>agent_costs_16_repr_days[[#This Row],[PS]]-W$2</f>
        <v>47315.452129611745</v>
      </c>
      <c r="Y303" s="1">
        <f>agent_costs_16_repr_days[[#This Row],[Import]]-P$2</f>
        <v>-1640.6123905872046</v>
      </c>
      <c r="Z303" s="1">
        <f>agent_costs_16_repr_days[[#This Row],[SMR+CCS]]-R$2</f>
        <v>-7223.9999977717307</v>
      </c>
      <c r="AA303" s="1">
        <f>agent_costs_16_repr_days[[#This Row],[PtH]]-S$2</f>
        <v>26848.272341016549</v>
      </c>
      <c r="AB303" s="1">
        <f>agent_costs_16_repr_days[[#This Row],[H2_sector]]-T$2</f>
        <v>17983.659952657617</v>
      </c>
      <c r="AC303" s="1">
        <f>agent_costs_16_repr_days[[#This Row],[FF]]-U$2</f>
        <v>-441.82245657718158</v>
      </c>
      <c r="AD303" s="1">
        <f>agent_costs_16_repr_days[[#This Row],[RES]]-V$2</f>
        <v>50059.28715575859</v>
      </c>
      <c r="AE303" s="1">
        <f>agent_costs_16_repr_days[[#This Row],[Nuclear]]-H$2</f>
        <v>-2302.0125695697061</v>
      </c>
      <c r="AF303" s="1">
        <f>agent_costs_16_repr_days[[#This Row],[Ind]]-O$2</f>
        <v>-557.8982325848192</v>
      </c>
    </row>
    <row r="304" spans="1:32" x14ac:dyDescent="0.25">
      <c r="A304">
        <v>197</v>
      </c>
      <c r="B304" s="1" t="s">
        <v>23</v>
      </c>
      <c r="C304">
        <v>3226</v>
      </c>
      <c r="D304">
        <v>7213.4323541431031</v>
      </c>
      <c r="E304">
        <v>11106.792515152953</v>
      </c>
      <c r="F304">
        <v>55854.223191071491</v>
      </c>
      <c r="G304">
        <v>4301781.7427659016</v>
      </c>
      <c r="H304">
        <v>77966.592605468541</v>
      </c>
      <c r="I304">
        <v>614934.51974352403</v>
      </c>
      <c r="J304">
        <v>53480.465697265485</v>
      </c>
      <c r="K304">
        <v>1.8766834523967125E-5</v>
      </c>
      <c r="L304">
        <v>2.6087679116881504E-7</v>
      </c>
      <c r="M304">
        <v>51826.707647341471</v>
      </c>
      <c r="N304">
        <v>56492.805897600134</v>
      </c>
      <c r="O304">
        <v>444030.60098884831</v>
      </c>
      <c r="P304">
        <v>7562.1331749522615</v>
      </c>
      <c r="Q304" s="1" t="s">
        <v>51</v>
      </c>
      <c r="R304" s="1">
        <f>agent_costs_16_repr_days[[#This Row],[SMR]]+agent_costs_16_repr_days[[#This Row],[SMRCCS]]</f>
        <v>1.9027711315135939E-5</v>
      </c>
      <c r="S304" s="1">
        <f>agent_costs_16_repr_days[[#This Row],[Alkaline_base]]+agent_costs_16_repr_days[[#This Row],[Alkaline_peak]]</f>
        <v>108319.51354494161</v>
      </c>
      <c r="T304" s="1">
        <f>agent_costs_16_repr_days[[#This Row],[SMR+CCS]]+agent_costs_16_repr_days[[#This Row],[PtH]]+agent_costs_16_repr_days[[#This Row],[Import]]</f>
        <v>115881.64673892158</v>
      </c>
      <c r="U304" s="1">
        <f>agent_costs_16_repr_days[[#This Row],[OCGT]]+agent_costs_16_repr_days[[#This Row],[SPP_coal]]+agent_costs_16_repr_days[[#This Row],[CCGT_new]]</f>
        <v>116548.12124248008</v>
      </c>
      <c r="V304" s="1">
        <f>agent_costs_16_repr_days[[#This Row],[WindOnshore]]+agent_costs_16_repr_days[[#This Row],[WindOffshore]]+agent_costs_16_repr_days[[#This Row],[Solar]]</f>
        <v>4927823.0550245792</v>
      </c>
      <c r="W304" s="1">
        <f>agent_costs_16_repr_days[[#This Row],[RES]]+agent_costs_16_repr_days[[#This Row],[FF]]+agent_costs_16_repr_days[[#This Row],[Nuclear]]</f>
        <v>5122337.7688725283</v>
      </c>
      <c r="X304" s="1">
        <f>agent_costs_16_repr_days[[#This Row],[PS]]-W$2</f>
        <v>49779.204613865353</v>
      </c>
      <c r="Y304" s="1">
        <f>agent_costs_16_repr_days[[#This Row],[Import]]-P$2</f>
        <v>-1772.3063091970489</v>
      </c>
      <c r="Z304" s="1">
        <f>agent_costs_16_repr_days[[#This Row],[SMR+CCS]]-R$2</f>
        <v>-7223.9999810054351</v>
      </c>
      <c r="AA304" s="1">
        <f>agent_costs_16_repr_days[[#This Row],[PtH]]-S$2</f>
        <v>28413.041913561625</v>
      </c>
      <c r="AB304" s="1">
        <f>agent_costs_16_repr_days[[#This Row],[H2_sector]]-T$2</f>
        <v>19416.735623359142</v>
      </c>
      <c r="AC304" s="1">
        <f>agent_costs_16_repr_days[[#This Row],[FF]]-U$2</f>
        <v>-389.05817283943179</v>
      </c>
      <c r="AD304" s="1">
        <f>agent_costs_16_repr_days[[#This Row],[RES]]-V$2</f>
        <v>52853.161407079548</v>
      </c>
      <c r="AE304" s="1">
        <f>agent_costs_16_repr_days[[#This Row],[Nuclear]]-H$2</f>
        <v>-2684.8986203753011</v>
      </c>
      <c r="AF304" s="1">
        <f>agent_costs_16_repr_days[[#This Row],[Ind]]-O$2</f>
        <v>-181.81996448972495</v>
      </c>
    </row>
    <row r="305" spans="1:32" x14ac:dyDescent="0.25">
      <c r="A305">
        <v>198</v>
      </c>
      <c r="B305" s="1" t="s">
        <v>23</v>
      </c>
      <c r="C305">
        <v>3216</v>
      </c>
      <c r="D305">
        <v>6617.3187027245149</v>
      </c>
      <c r="E305">
        <v>11106.794335685279</v>
      </c>
      <c r="F305">
        <v>55942.671250494925</v>
      </c>
      <c r="G305">
        <v>4302469.0763496635</v>
      </c>
      <c r="H305">
        <v>77600.613472955927</v>
      </c>
      <c r="I305">
        <v>618505.65949214948</v>
      </c>
      <c r="J305">
        <v>53850.69300862011</v>
      </c>
      <c r="K305">
        <v>3.8471970305103236E-6</v>
      </c>
      <c r="L305">
        <v>1.5702118442356567E-7</v>
      </c>
      <c r="M305">
        <v>51566.990853980511</v>
      </c>
      <c r="N305">
        <v>58446.651449736768</v>
      </c>
      <c r="O305">
        <v>444302.8259168276</v>
      </c>
      <c r="P305">
        <v>7423.3448281769251</v>
      </c>
      <c r="Q305" s="1" t="s">
        <v>51</v>
      </c>
      <c r="R305" s="1">
        <f>agent_costs_16_repr_days[[#This Row],[SMR]]+agent_costs_16_repr_days[[#This Row],[SMRCCS]]</f>
        <v>4.0042182149338893E-6</v>
      </c>
      <c r="S305" s="1">
        <f>agent_costs_16_repr_days[[#This Row],[Alkaline_base]]+agent_costs_16_repr_days[[#This Row],[Alkaline_peak]]</f>
        <v>110013.64230371728</v>
      </c>
      <c r="T305" s="1">
        <f>agent_costs_16_repr_days[[#This Row],[SMR+CCS]]+agent_costs_16_repr_days[[#This Row],[PtH]]+agent_costs_16_repr_days[[#This Row],[Import]]</f>
        <v>117436.98713589842</v>
      </c>
      <c r="U305" s="1">
        <f>agent_costs_16_repr_days[[#This Row],[OCGT]]+agent_costs_16_repr_days[[#This Row],[SPP_coal]]+agent_costs_16_repr_days[[#This Row],[CCGT_new]]</f>
        <v>116410.68296183956</v>
      </c>
      <c r="V305" s="1">
        <f>agent_costs_16_repr_days[[#This Row],[WindOnshore]]+agent_costs_16_repr_days[[#This Row],[WindOffshore]]+agent_costs_16_repr_days[[#This Row],[Solar]]</f>
        <v>4932081.5301774982</v>
      </c>
      <c r="W305" s="1">
        <f>agent_costs_16_repr_days[[#This Row],[RES]]+agent_costs_16_repr_days[[#This Row],[FF]]+agent_costs_16_repr_days[[#This Row],[Nuclear]]</f>
        <v>5126092.8266122937</v>
      </c>
      <c r="X305" s="1">
        <f>agent_costs_16_repr_days[[#This Row],[PS]]-W$2</f>
        <v>53534.262353630736</v>
      </c>
      <c r="Y305" s="1">
        <f>agent_costs_16_repr_days[[#This Row],[Import]]-P$2</f>
        <v>-1911.0946559723852</v>
      </c>
      <c r="Z305" s="1">
        <f>agent_costs_16_repr_days[[#This Row],[SMR+CCS]]-R$2</f>
        <v>-7223.9999960289288</v>
      </c>
      <c r="AA305" s="1">
        <f>agent_costs_16_repr_days[[#This Row],[PtH]]-S$2</f>
        <v>30107.170672337292</v>
      </c>
      <c r="AB305" s="1">
        <f>agent_costs_16_repr_days[[#This Row],[H2_sector]]-T$2</f>
        <v>20972.076020335982</v>
      </c>
      <c r="AC305" s="1">
        <f>agent_costs_16_repr_days[[#This Row],[FF]]-U$2</f>
        <v>-526.49645347995101</v>
      </c>
      <c r="AD305" s="1">
        <f>agent_costs_16_repr_days[[#This Row],[RES]]-V$2</f>
        <v>57111.636559998617</v>
      </c>
      <c r="AE305" s="1">
        <f>agent_costs_16_repr_days[[#This Row],[Nuclear]]-H$2</f>
        <v>-3050.8777528879145</v>
      </c>
      <c r="AF305" s="1">
        <f>agent_costs_16_repr_days[[#This Row],[Ind]]-O$2</f>
        <v>90.40496348956367</v>
      </c>
    </row>
    <row r="306" spans="1:32" x14ac:dyDescent="0.25">
      <c r="A306">
        <v>199</v>
      </c>
      <c r="B306" s="1" t="s">
        <v>23</v>
      </c>
      <c r="C306">
        <v>3329</v>
      </c>
      <c r="D306">
        <v>6266.408464976148</v>
      </c>
      <c r="E306">
        <v>11106.792027617224</v>
      </c>
      <c r="F306">
        <v>56000.360521589704</v>
      </c>
      <c r="G306">
        <v>4303804.5542676784</v>
      </c>
      <c r="H306">
        <v>77068.760217126357</v>
      </c>
      <c r="I306">
        <v>621819.92043189541</v>
      </c>
      <c r="J306">
        <v>54251.01448587513</v>
      </c>
      <c r="K306">
        <v>2.6072661836841721E-6</v>
      </c>
      <c r="L306">
        <v>2.9376681301292048E-7</v>
      </c>
      <c r="M306">
        <v>53471.901427722696</v>
      </c>
      <c r="N306">
        <v>58727.384171878643</v>
      </c>
      <c r="O306">
        <v>444680.26383432775</v>
      </c>
      <c r="P306">
        <v>7263.150399752345</v>
      </c>
      <c r="Q306" s="1" t="s">
        <v>51</v>
      </c>
      <c r="R306" s="1">
        <f>agent_costs_16_repr_days[[#This Row],[SMR]]+agent_costs_16_repr_days[[#This Row],[SMRCCS]]</f>
        <v>2.9010329966970925E-6</v>
      </c>
      <c r="S306" s="1">
        <f>agent_costs_16_repr_days[[#This Row],[Alkaline_base]]+agent_costs_16_repr_days[[#This Row],[Alkaline_peak]]</f>
        <v>112199.28559960134</v>
      </c>
      <c r="T306" s="1">
        <f>agent_costs_16_repr_days[[#This Row],[SMR+CCS]]+agent_costs_16_repr_days[[#This Row],[PtH]]+agent_costs_16_repr_days[[#This Row],[Import]]</f>
        <v>119462.4360022547</v>
      </c>
      <c r="U306" s="1">
        <f>agent_costs_16_repr_days[[#This Row],[OCGT]]+agent_costs_16_repr_days[[#This Row],[SPP_coal]]+agent_costs_16_repr_days[[#This Row],[CCGT_new]]</f>
        <v>116517.78347244099</v>
      </c>
      <c r="V306" s="1">
        <f>agent_costs_16_repr_days[[#This Row],[WindOnshore]]+agent_costs_16_repr_days[[#This Row],[WindOffshore]]+agent_costs_16_repr_days[[#This Row],[Solar]]</f>
        <v>4936731.2667271905</v>
      </c>
      <c r="W306" s="1">
        <f>agent_costs_16_repr_days[[#This Row],[RES]]+agent_costs_16_repr_days[[#This Row],[FF]]+agent_costs_16_repr_days[[#This Row],[Nuclear]]</f>
        <v>5130317.8104167581</v>
      </c>
      <c r="X306" s="1">
        <f>agent_costs_16_repr_days[[#This Row],[PS]]-W$2</f>
        <v>57759.246158095077</v>
      </c>
      <c r="Y306" s="1">
        <f>agent_costs_16_repr_days[[#This Row],[Import]]-P$2</f>
        <v>-2071.2890843969653</v>
      </c>
      <c r="Z306" s="1">
        <f>agent_costs_16_repr_days[[#This Row],[SMR+CCS]]-R$2</f>
        <v>-7223.9999971321131</v>
      </c>
      <c r="AA306" s="1">
        <f>agent_costs_16_repr_days[[#This Row],[PtH]]-S$2</f>
        <v>32292.813968221351</v>
      </c>
      <c r="AB306" s="1">
        <f>agent_costs_16_repr_days[[#This Row],[H2_sector]]-T$2</f>
        <v>22997.524886692263</v>
      </c>
      <c r="AC306" s="1">
        <f>agent_costs_16_repr_days[[#This Row],[FF]]-U$2</f>
        <v>-419.39594287851651</v>
      </c>
      <c r="AD306" s="1">
        <f>agent_costs_16_repr_days[[#This Row],[RES]]-V$2</f>
        <v>61761.373109690845</v>
      </c>
      <c r="AE306" s="1">
        <f>agent_costs_16_repr_days[[#This Row],[Nuclear]]-H$2</f>
        <v>-3582.7310087174847</v>
      </c>
      <c r="AF306" s="1">
        <f>agent_costs_16_repr_days[[#This Row],[Ind]]-O$2</f>
        <v>467.84288098971592</v>
      </c>
    </row>
    <row r="307" spans="1:32" x14ac:dyDescent="0.25">
      <c r="A307">
        <v>200</v>
      </c>
      <c r="B307" s="1" t="s">
        <v>23</v>
      </c>
      <c r="C307">
        <v>3196</v>
      </c>
      <c r="D307">
        <v>6772.4387342782875</v>
      </c>
      <c r="E307">
        <v>11106.792016844911</v>
      </c>
      <c r="F307">
        <v>56190.371874354161</v>
      </c>
      <c r="G307">
        <v>4303266.2628290206</v>
      </c>
      <c r="H307">
        <v>76825.456135995017</v>
      </c>
      <c r="I307">
        <v>626794.13565290486</v>
      </c>
      <c r="J307">
        <v>54317.998834216422</v>
      </c>
      <c r="K307">
        <v>3.6392652092556396E-6</v>
      </c>
      <c r="L307">
        <v>5.8016136818795017E-7</v>
      </c>
      <c r="M307">
        <v>53457.534000607237</v>
      </c>
      <c r="N307">
        <v>61074.350201535512</v>
      </c>
      <c r="O307">
        <v>445064.03833821794</v>
      </c>
      <c r="P307">
        <v>7106.7868940123717</v>
      </c>
      <c r="Q307" s="1" t="s">
        <v>51</v>
      </c>
      <c r="R307" s="1">
        <f>agent_costs_16_repr_days[[#This Row],[SMR]]+agent_costs_16_repr_days[[#This Row],[SMRCCS]]</f>
        <v>4.2194265774435894E-6</v>
      </c>
      <c r="S307" s="1">
        <f>agent_costs_16_repr_days[[#This Row],[Alkaline_base]]+agent_costs_16_repr_days[[#This Row],[Alkaline_peak]]</f>
        <v>114531.88420214274</v>
      </c>
      <c r="T307" s="1">
        <f>agent_costs_16_repr_days[[#This Row],[SMR+CCS]]+agent_costs_16_repr_days[[#This Row],[PtH]]+agent_costs_16_repr_days[[#This Row],[Import]]</f>
        <v>121638.67110037454</v>
      </c>
      <c r="U307" s="1">
        <f>agent_costs_16_repr_days[[#This Row],[OCGT]]+agent_costs_16_repr_days[[#This Row],[SPP_coal]]+agent_costs_16_repr_days[[#This Row],[CCGT_new]]</f>
        <v>117280.80944284887</v>
      </c>
      <c r="V307" s="1">
        <f>agent_costs_16_repr_days[[#This Row],[WindOnshore]]+agent_costs_16_repr_days[[#This Row],[WindOffshore]]+agent_costs_16_repr_days[[#This Row],[Solar]]</f>
        <v>4941167.1904987711</v>
      </c>
      <c r="W307" s="1">
        <f>agent_costs_16_repr_days[[#This Row],[RES]]+agent_costs_16_repr_days[[#This Row],[FF]]+agent_costs_16_repr_days[[#This Row],[Nuclear]]</f>
        <v>5135273.4560776148</v>
      </c>
      <c r="X307" s="1">
        <f>agent_costs_16_repr_days[[#This Row],[PS]]-W$2</f>
        <v>62714.891818951815</v>
      </c>
      <c r="Y307" s="1">
        <f>agent_costs_16_repr_days[[#This Row],[Import]]-P$2</f>
        <v>-2227.6525901369387</v>
      </c>
      <c r="Z307" s="1">
        <f>agent_costs_16_repr_days[[#This Row],[SMR+CCS]]-R$2</f>
        <v>-7223.9999958137196</v>
      </c>
      <c r="AA307" s="1">
        <f>agent_costs_16_repr_days[[#This Row],[PtH]]-S$2</f>
        <v>34625.412570762754</v>
      </c>
      <c r="AB307" s="1">
        <f>agent_costs_16_repr_days[[#This Row],[H2_sector]]-T$2</f>
        <v>25173.759984812103</v>
      </c>
      <c r="AC307" s="1">
        <f>agent_costs_16_repr_days[[#This Row],[FF]]-U$2</f>
        <v>343.63002752936154</v>
      </c>
      <c r="AD307" s="1">
        <f>agent_costs_16_repr_days[[#This Row],[RES]]-V$2</f>
        <v>66197.296881271526</v>
      </c>
      <c r="AE307" s="1">
        <f>agent_costs_16_repr_days[[#This Row],[Nuclear]]-H$2</f>
        <v>-3826.035089848825</v>
      </c>
      <c r="AF307" s="1">
        <f>agent_costs_16_repr_days[[#This Row],[Ind]]-O$2</f>
        <v>851.61738487990806</v>
      </c>
    </row>
    <row r="308" spans="1:32" x14ac:dyDescent="0.25">
      <c r="A308">
        <v>201</v>
      </c>
      <c r="B308" s="1" t="s">
        <v>23</v>
      </c>
      <c r="C308">
        <v>3275</v>
      </c>
      <c r="D308">
        <v>6803.8891559333269</v>
      </c>
      <c r="E308">
        <v>11106.792014970235</v>
      </c>
      <c r="F308">
        <v>56201.21399837175</v>
      </c>
      <c r="G308">
        <v>4307495.8584805103</v>
      </c>
      <c r="H308">
        <v>75754.649978476358</v>
      </c>
      <c r="I308">
        <v>629607.77260813408</v>
      </c>
      <c r="J308">
        <v>54592.563816213078</v>
      </c>
      <c r="K308">
        <v>1.6373664889457315E-6</v>
      </c>
      <c r="L308">
        <v>1.087453795316708E-7</v>
      </c>
      <c r="M308">
        <v>55923.631937063845</v>
      </c>
      <c r="N308">
        <v>60747.114689716473</v>
      </c>
      <c r="O308">
        <v>444470.57341087208</v>
      </c>
      <c r="P308">
        <v>6957.0106795757474</v>
      </c>
      <c r="Q308" s="1" t="s">
        <v>51</v>
      </c>
      <c r="R308" s="1">
        <f>agent_costs_16_repr_days[[#This Row],[SMR]]+agent_costs_16_repr_days[[#This Row],[SMRCCS]]</f>
        <v>1.7461118684774023E-6</v>
      </c>
      <c r="S308" s="1">
        <f>agent_costs_16_repr_days[[#This Row],[Alkaline_base]]+agent_costs_16_repr_days[[#This Row],[Alkaline_peak]]</f>
        <v>116670.74662678031</v>
      </c>
      <c r="T308" s="1">
        <f>agent_costs_16_repr_days[[#This Row],[SMR+CCS]]+agent_costs_16_repr_days[[#This Row],[PtH]]+agent_costs_16_repr_days[[#This Row],[Import]]</f>
        <v>123627.75730810217</v>
      </c>
      <c r="U308" s="1">
        <f>agent_costs_16_repr_days[[#This Row],[OCGT]]+agent_costs_16_repr_days[[#This Row],[SPP_coal]]+agent_costs_16_repr_days[[#This Row],[CCGT_new]]</f>
        <v>117597.66697051816</v>
      </c>
      <c r="V308" s="1">
        <f>agent_costs_16_repr_days[[#This Row],[WindOnshore]]+agent_costs_16_repr_days[[#This Row],[WindOffshore]]+agent_costs_16_repr_days[[#This Row],[Solar]]</f>
        <v>4948210.4231036147</v>
      </c>
      <c r="W308" s="1">
        <f>agent_costs_16_repr_days[[#This Row],[RES]]+agent_costs_16_repr_days[[#This Row],[FF]]+agent_costs_16_repr_days[[#This Row],[Nuclear]]</f>
        <v>5141562.7400526097</v>
      </c>
      <c r="X308" s="1">
        <f>agent_costs_16_repr_days[[#This Row],[PS]]-W$2</f>
        <v>69004.175793946721</v>
      </c>
      <c r="Y308" s="1">
        <f>agent_costs_16_repr_days[[#This Row],[Import]]-P$2</f>
        <v>-2377.428804573563</v>
      </c>
      <c r="Z308" s="1">
        <f>agent_costs_16_repr_days[[#This Row],[SMR+CCS]]-R$2</f>
        <v>-7223.9999982870349</v>
      </c>
      <c r="AA308" s="1">
        <f>agent_costs_16_repr_days[[#This Row],[PtH]]-S$2</f>
        <v>36764.274995400323</v>
      </c>
      <c r="AB308" s="1">
        <f>agent_costs_16_repr_days[[#This Row],[H2_sector]]-T$2</f>
        <v>27162.846192539728</v>
      </c>
      <c r="AC308" s="1">
        <f>agent_costs_16_repr_days[[#This Row],[FF]]-U$2</f>
        <v>660.4875551986479</v>
      </c>
      <c r="AD308" s="1">
        <f>agent_costs_16_repr_days[[#This Row],[RES]]-V$2</f>
        <v>73240.529486115091</v>
      </c>
      <c r="AE308" s="1">
        <f>agent_costs_16_repr_days[[#This Row],[Nuclear]]-H$2</f>
        <v>-4896.8412473674834</v>
      </c>
      <c r="AF308" s="1">
        <f>agent_costs_16_repr_days[[#This Row],[Ind]]-O$2</f>
        <v>258.15245753404452</v>
      </c>
    </row>
    <row r="309" spans="1:32" x14ac:dyDescent="0.25">
      <c r="A309">
        <v>221</v>
      </c>
      <c r="B309" s="1" t="s">
        <v>23</v>
      </c>
      <c r="C309">
        <v>2726</v>
      </c>
      <c r="D309">
        <v>7416.6897604648111</v>
      </c>
      <c r="E309">
        <v>11106.792321711986</v>
      </c>
      <c r="F309">
        <v>56079.607330698062</v>
      </c>
      <c r="G309">
        <v>4292137.4082087949</v>
      </c>
      <c r="H309">
        <v>80641.151966990059</v>
      </c>
      <c r="I309">
        <v>570840.26820709521</v>
      </c>
      <c r="J309">
        <v>53350.275863451498</v>
      </c>
      <c r="K309">
        <v>1.225044347348579E-4</v>
      </c>
      <c r="L309">
        <v>7224.0000000795753</v>
      </c>
      <c r="M309">
        <v>32763.509938786519</v>
      </c>
      <c r="N309">
        <v>47382.700525004278</v>
      </c>
      <c r="O309">
        <v>443848.73881573178</v>
      </c>
      <c r="P309">
        <v>9195.469522071151</v>
      </c>
      <c r="Q309" s="1" t="s">
        <v>51</v>
      </c>
      <c r="R309" s="1">
        <f>agent_costs_16_repr_days[[#This Row],[SMR]]+agent_costs_16_repr_days[[#This Row],[SMRCCS]]</f>
        <v>7224.0001225840097</v>
      </c>
      <c r="S309" s="1">
        <f>agent_costs_16_repr_days[[#This Row],[Alkaline_base]]+agent_costs_16_repr_days[[#This Row],[Alkaline_peak]]</f>
        <v>80146.210463790805</v>
      </c>
      <c r="T309" s="1">
        <f>agent_costs_16_repr_days[[#This Row],[SMR+CCS]]+agent_costs_16_repr_days[[#This Row],[PtH]]+agent_costs_16_repr_days[[#This Row],[Import]]</f>
        <v>96565.680108445958</v>
      </c>
      <c r="U309" s="1">
        <f>agent_costs_16_repr_days[[#This Row],[OCGT]]+agent_costs_16_repr_days[[#This Row],[SPP_coal]]+agent_costs_16_repr_days[[#This Row],[CCGT_new]]</f>
        <v>116846.57295461437</v>
      </c>
      <c r="V309" s="1">
        <f>agent_costs_16_repr_days[[#This Row],[WindOnshore]]+agent_costs_16_repr_days[[#This Row],[WindOffshore]]+agent_costs_16_repr_days[[#This Row],[Solar]]</f>
        <v>4874084.4687376022</v>
      </c>
      <c r="W309" s="1">
        <f>agent_costs_16_repr_days[[#This Row],[RES]]+agent_costs_16_repr_days[[#This Row],[FF]]+agent_costs_16_repr_days[[#This Row],[Nuclear]]</f>
        <v>5071572.1936592069</v>
      </c>
      <c r="X309" s="1">
        <f>agent_costs_16_repr_days[[#This Row],[PS]]-W$2</f>
        <v>-986.37059945613146</v>
      </c>
      <c r="Y309" s="1">
        <f>agent_costs_16_repr_days[[#This Row],[Import]]-P$2</f>
        <v>-138.96996207815937</v>
      </c>
      <c r="Z309" s="1">
        <f>agent_costs_16_repr_days[[#This Row],[SMR+CCS]]-R$2</f>
        <v>1.2255086312507046E-4</v>
      </c>
      <c r="AA309" s="1">
        <f>agent_costs_16_repr_days[[#This Row],[PtH]]-S$2</f>
        <v>239.73883241081785</v>
      </c>
      <c r="AB309" s="1">
        <f>agent_costs_16_repr_days[[#This Row],[H2_sector]]-T$2</f>
        <v>100.76899288351706</v>
      </c>
      <c r="AC309" s="1">
        <f>agent_costs_16_repr_days[[#This Row],[FF]]-U$2</f>
        <v>-90.606460705137579</v>
      </c>
      <c r="AD309" s="1">
        <f>agent_costs_16_repr_days[[#This Row],[RES]]-V$2</f>
        <v>-885.42487989738584</v>
      </c>
      <c r="AE309" s="1">
        <f>agent_costs_16_repr_days[[#This Row],[Nuclear]]-H$2</f>
        <v>-10.339258853782667</v>
      </c>
      <c r="AF309" s="1">
        <f>agent_costs_16_repr_days[[#This Row],[Ind]]-O$2</f>
        <v>-363.68213760625804</v>
      </c>
    </row>
    <row r="310" spans="1:32" x14ac:dyDescent="0.25">
      <c r="A310">
        <v>221</v>
      </c>
      <c r="B310" s="1" t="s">
        <v>23</v>
      </c>
      <c r="C310">
        <v>2726</v>
      </c>
      <c r="D310">
        <v>7416.6897604648111</v>
      </c>
      <c r="E310">
        <v>11106.792321711986</v>
      </c>
      <c r="F310">
        <v>56079.607330698062</v>
      </c>
      <c r="G310">
        <v>4292137.4082087949</v>
      </c>
      <c r="H310">
        <v>80641.151966990059</v>
      </c>
      <c r="I310">
        <v>570840.26820709521</v>
      </c>
      <c r="J310">
        <v>53350.275863451498</v>
      </c>
      <c r="K310">
        <v>1.225044347348579E-4</v>
      </c>
      <c r="L310">
        <v>7224.0000000795753</v>
      </c>
      <c r="M310">
        <v>32763.509938786519</v>
      </c>
      <c r="N310">
        <v>47382.700525004278</v>
      </c>
      <c r="O310">
        <v>443848.73881573178</v>
      </c>
      <c r="P310">
        <v>9195.469522071151</v>
      </c>
      <c r="Q310" s="1" t="s">
        <v>51</v>
      </c>
      <c r="R310" s="1">
        <f>agent_costs_16_repr_days[[#This Row],[SMR]]+agent_costs_16_repr_days[[#This Row],[SMRCCS]]</f>
        <v>7224.0001225840097</v>
      </c>
      <c r="S310" s="1">
        <f>agent_costs_16_repr_days[[#This Row],[Alkaline_base]]+agent_costs_16_repr_days[[#This Row],[Alkaline_peak]]</f>
        <v>80146.210463790805</v>
      </c>
      <c r="T310" s="1">
        <f>agent_costs_16_repr_days[[#This Row],[SMR+CCS]]+agent_costs_16_repr_days[[#This Row],[PtH]]+agent_costs_16_repr_days[[#This Row],[Import]]</f>
        <v>96565.680108445958</v>
      </c>
      <c r="U310" s="1">
        <f>agent_costs_16_repr_days[[#This Row],[OCGT]]+agent_costs_16_repr_days[[#This Row],[SPP_coal]]+agent_costs_16_repr_days[[#This Row],[CCGT_new]]</f>
        <v>116846.57295461437</v>
      </c>
      <c r="V310" s="1">
        <f>agent_costs_16_repr_days[[#This Row],[WindOnshore]]+agent_costs_16_repr_days[[#This Row],[WindOffshore]]+agent_costs_16_repr_days[[#This Row],[Solar]]</f>
        <v>4874084.4687376022</v>
      </c>
      <c r="W310" s="1">
        <f>agent_costs_16_repr_days[[#This Row],[RES]]+agent_costs_16_repr_days[[#This Row],[FF]]+agent_costs_16_repr_days[[#This Row],[Nuclear]]</f>
        <v>5071572.1936592069</v>
      </c>
      <c r="X310" s="1">
        <f>agent_costs_16_repr_days[[#This Row],[PS]]-W$2</f>
        <v>-986.37059945613146</v>
      </c>
      <c r="Y310" s="1">
        <f>agent_costs_16_repr_days[[#This Row],[Import]]-P$2</f>
        <v>-138.96996207815937</v>
      </c>
      <c r="Z310" s="1">
        <f>agent_costs_16_repr_days[[#This Row],[SMR+CCS]]-R$2</f>
        <v>1.2255086312507046E-4</v>
      </c>
      <c r="AA310" s="1">
        <f>agent_costs_16_repr_days[[#This Row],[PtH]]-S$2</f>
        <v>239.73883241081785</v>
      </c>
      <c r="AB310" s="1">
        <f>agent_costs_16_repr_days[[#This Row],[H2_sector]]-T$2</f>
        <v>100.76899288351706</v>
      </c>
      <c r="AC310" s="1">
        <f>agent_costs_16_repr_days[[#This Row],[FF]]-U$2</f>
        <v>-90.606460705137579</v>
      </c>
      <c r="AD310" s="1">
        <f>agent_costs_16_repr_days[[#This Row],[RES]]-V$2</f>
        <v>-885.42487989738584</v>
      </c>
      <c r="AE310" s="1">
        <f>agent_costs_16_repr_days[[#This Row],[Nuclear]]-H$2</f>
        <v>-10.339258853782667</v>
      </c>
      <c r="AF310" s="1">
        <f>agent_costs_16_repr_days[[#This Row],[Ind]]-O$2</f>
        <v>-363.68213760625804</v>
      </c>
    </row>
    <row r="311" spans="1:32" x14ac:dyDescent="0.25">
      <c r="A311">
        <v>222</v>
      </c>
      <c r="B311" s="1" t="s">
        <v>23</v>
      </c>
      <c r="C311">
        <v>2796</v>
      </c>
      <c r="D311">
        <v>6918.6935301787562</v>
      </c>
      <c r="E311">
        <v>11106.792224181521</v>
      </c>
      <c r="F311">
        <v>56082.546008715697</v>
      </c>
      <c r="G311">
        <v>4292934.4912049379</v>
      </c>
      <c r="H311">
        <v>80641.416651722073</v>
      </c>
      <c r="I311">
        <v>570703.20167429268</v>
      </c>
      <c r="J311">
        <v>53590.69861061027</v>
      </c>
      <c r="K311">
        <v>2.533372719688718E-8</v>
      </c>
      <c r="L311">
        <v>7224.0000000668533</v>
      </c>
      <c r="M311">
        <v>32711.038572587859</v>
      </c>
      <c r="N311">
        <v>47417.286279798449</v>
      </c>
      <c r="O311">
        <v>443879.51559088979</v>
      </c>
      <c r="P311">
        <v>9195.1433351339147</v>
      </c>
      <c r="Q311" s="1" t="s">
        <v>51</v>
      </c>
      <c r="R311" s="1">
        <f>agent_costs_16_repr_days[[#This Row],[SMR]]+agent_costs_16_repr_days[[#This Row],[SMRCCS]]</f>
        <v>7224.0000000921873</v>
      </c>
      <c r="S311" s="1">
        <f>agent_costs_16_repr_days[[#This Row],[Alkaline_base]]+agent_costs_16_repr_days[[#This Row],[Alkaline_peak]]</f>
        <v>80128.324852386315</v>
      </c>
      <c r="T311" s="1">
        <f>agent_costs_16_repr_days[[#This Row],[SMR+CCS]]+agent_costs_16_repr_days[[#This Row],[PtH]]+agent_costs_16_repr_days[[#This Row],[Import]]</f>
        <v>96547.468187612423</v>
      </c>
      <c r="U311" s="1">
        <f>agent_costs_16_repr_days[[#This Row],[OCGT]]+agent_costs_16_repr_days[[#This Row],[SPP_coal]]+agent_costs_16_repr_days[[#This Row],[CCGT_new]]</f>
        <v>116591.93814950473</v>
      </c>
      <c r="V311" s="1">
        <f>agent_costs_16_repr_days[[#This Row],[WindOnshore]]+agent_costs_16_repr_days[[#This Row],[WindOffshore]]+agent_costs_16_repr_days[[#This Row],[Solar]]</f>
        <v>4874744.4851034125</v>
      </c>
      <c r="W311" s="1">
        <f>agent_costs_16_repr_days[[#This Row],[RES]]+agent_costs_16_repr_days[[#This Row],[FF]]+agent_costs_16_repr_days[[#This Row],[Nuclear]]</f>
        <v>5071977.8399046389</v>
      </c>
      <c r="X311" s="1">
        <f>agent_costs_16_repr_days[[#This Row],[PS]]-W$2</f>
        <v>-580.72435402404517</v>
      </c>
      <c r="Y311" s="1">
        <f>agent_costs_16_repr_days[[#This Row],[Import]]-P$2</f>
        <v>-139.29614901539571</v>
      </c>
      <c r="Z311" s="1">
        <f>agent_costs_16_repr_days[[#This Row],[SMR+CCS]]-R$2</f>
        <v>5.9040758060291409E-8</v>
      </c>
      <c r="AA311" s="1">
        <f>agent_costs_16_repr_days[[#This Row],[PtH]]-S$2</f>
        <v>221.85322100632766</v>
      </c>
      <c r="AB311" s="1">
        <f>agent_costs_16_repr_days[[#This Row],[H2_sector]]-T$2</f>
        <v>82.557072049981798</v>
      </c>
      <c r="AC311" s="1">
        <f>agent_costs_16_repr_days[[#This Row],[FF]]-U$2</f>
        <v>-345.24126581478049</v>
      </c>
      <c r="AD311" s="1">
        <f>agent_costs_16_repr_days[[#This Row],[RES]]-V$2</f>
        <v>-225.40851408708841</v>
      </c>
      <c r="AE311" s="1">
        <f>agent_costs_16_repr_days[[#This Row],[Nuclear]]-H$2</f>
        <v>-10.074574121768819</v>
      </c>
      <c r="AF311" s="1">
        <f>agent_costs_16_repr_days[[#This Row],[Ind]]-O$2</f>
        <v>-332.90536244824762</v>
      </c>
    </row>
    <row r="312" spans="1:32" x14ac:dyDescent="0.25">
      <c r="A312">
        <v>222</v>
      </c>
      <c r="B312" s="1" t="s">
        <v>23</v>
      </c>
      <c r="C312">
        <v>2796</v>
      </c>
      <c r="D312">
        <v>6918.6935301787562</v>
      </c>
      <c r="E312">
        <v>11106.792224181521</v>
      </c>
      <c r="F312">
        <v>56082.546008715697</v>
      </c>
      <c r="G312">
        <v>4292934.4912049379</v>
      </c>
      <c r="H312">
        <v>80641.416651722073</v>
      </c>
      <c r="I312">
        <v>570703.20167429268</v>
      </c>
      <c r="J312">
        <v>53590.69861061027</v>
      </c>
      <c r="K312">
        <v>2.533372719688718E-8</v>
      </c>
      <c r="L312">
        <v>7224.0000000668533</v>
      </c>
      <c r="M312">
        <v>32711.038572587859</v>
      </c>
      <c r="N312">
        <v>47417.286279798449</v>
      </c>
      <c r="O312">
        <v>443879.51559088979</v>
      </c>
      <c r="P312">
        <v>9195.1433351339147</v>
      </c>
      <c r="Q312" s="1" t="s">
        <v>51</v>
      </c>
      <c r="R312" s="1">
        <f>agent_costs_16_repr_days[[#This Row],[SMR]]+agent_costs_16_repr_days[[#This Row],[SMRCCS]]</f>
        <v>7224.0000000921873</v>
      </c>
      <c r="S312" s="1">
        <f>agent_costs_16_repr_days[[#This Row],[Alkaline_base]]+agent_costs_16_repr_days[[#This Row],[Alkaline_peak]]</f>
        <v>80128.324852386315</v>
      </c>
      <c r="T312" s="1">
        <f>agent_costs_16_repr_days[[#This Row],[SMR+CCS]]+agent_costs_16_repr_days[[#This Row],[PtH]]+agent_costs_16_repr_days[[#This Row],[Import]]</f>
        <v>96547.468187612423</v>
      </c>
      <c r="U312" s="1">
        <f>agent_costs_16_repr_days[[#This Row],[OCGT]]+agent_costs_16_repr_days[[#This Row],[SPP_coal]]+agent_costs_16_repr_days[[#This Row],[CCGT_new]]</f>
        <v>116591.93814950473</v>
      </c>
      <c r="V312" s="1">
        <f>agent_costs_16_repr_days[[#This Row],[WindOnshore]]+agent_costs_16_repr_days[[#This Row],[WindOffshore]]+agent_costs_16_repr_days[[#This Row],[Solar]]</f>
        <v>4874744.4851034125</v>
      </c>
      <c r="W312" s="1">
        <f>agent_costs_16_repr_days[[#This Row],[RES]]+agent_costs_16_repr_days[[#This Row],[FF]]+agent_costs_16_repr_days[[#This Row],[Nuclear]]</f>
        <v>5071977.8399046389</v>
      </c>
      <c r="X312" s="1">
        <f>agent_costs_16_repr_days[[#This Row],[PS]]-W$2</f>
        <v>-580.72435402404517</v>
      </c>
      <c r="Y312" s="1">
        <f>agent_costs_16_repr_days[[#This Row],[Import]]-P$2</f>
        <v>-139.29614901539571</v>
      </c>
      <c r="Z312" s="1">
        <f>agent_costs_16_repr_days[[#This Row],[SMR+CCS]]-R$2</f>
        <v>5.9040758060291409E-8</v>
      </c>
      <c r="AA312" s="1">
        <f>agent_costs_16_repr_days[[#This Row],[PtH]]-S$2</f>
        <v>221.85322100632766</v>
      </c>
      <c r="AB312" s="1">
        <f>agent_costs_16_repr_days[[#This Row],[H2_sector]]-T$2</f>
        <v>82.557072049981798</v>
      </c>
      <c r="AC312" s="1">
        <f>agent_costs_16_repr_days[[#This Row],[FF]]-U$2</f>
        <v>-345.24126581478049</v>
      </c>
      <c r="AD312" s="1">
        <f>agent_costs_16_repr_days[[#This Row],[RES]]-V$2</f>
        <v>-225.40851408708841</v>
      </c>
      <c r="AE312" s="1">
        <f>agent_costs_16_repr_days[[#This Row],[Nuclear]]-H$2</f>
        <v>-10.074574121768819</v>
      </c>
      <c r="AF312" s="1">
        <f>agent_costs_16_repr_days[[#This Row],[Ind]]-O$2</f>
        <v>-332.90536244824762</v>
      </c>
    </row>
    <row r="313" spans="1:32" x14ac:dyDescent="0.25">
      <c r="A313">
        <v>223</v>
      </c>
      <c r="B313" s="1" t="s">
        <v>23</v>
      </c>
      <c r="C313">
        <v>2781</v>
      </c>
      <c r="D313">
        <v>6755.6201113675806</v>
      </c>
      <c r="E313">
        <v>11106.792309497911</v>
      </c>
      <c r="F313">
        <v>56081.880942496289</v>
      </c>
      <c r="G313">
        <v>4292803.5154777346</v>
      </c>
      <c r="H313">
        <v>80637.147675264103</v>
      </c>
      <c r="I313">
        <v>570768.28641695715</v>
      </c>
      <c r="J313">
        <v>53671.592883425488</v>
      </c>
      <c r="K313">
        <v>9.8685909288324135E-7</v>
      </c>
      <c r="L313">
        <v>7224.0000000545579</v>
      </c>
      <c r="M313">
        <v>32825.401231617281</v>
      </c>
      <c r="N313">
        <v>47361.88308222912</v>
      </c>
      <c r="O313">
        <v>443853.72192386567</v>
      </c>
      <c r="P313">
        <v>9187.9326292563637</v>
      </c>
      <c r="Q313" s="1" t="s">
        <v>51</v>
      </c>
      <c r="R313" s="1">
        <f>agent_costs_16_repr_days[[#This Row],[SMR]]+agent_costs_16_repr_days[[#This Row],[SMRCCS]]</f>
        <v>7224.0000010414169</v>
      </c>
      <c r="S313" s="1">
        <f>agent_costs_16_repr_days[[#This Row],[Alkaline_base]]+agent_costs_16_repr_days[[#This Row],[Alkaline_peak]]</f>
        <v>80187.284313846409</v>
      </c>
      <c r="T313" s="1">
        <f>agent_costs_16_repr_days[[#This Row],[SMR+CCS]]+agent_costs_16_repr_days[[#This Row],[PtH]]+agent_costs_16_repr_days[[#This Row],[Import]]</f>
        <v>96599.216944144195</v>
      </c>
      <c r="U313" s="1">
        <f>agent_costs_16_repr_days[[#This Row],[OCGT]]+agent_costs_16_repr_days[[#This Row],[SPP_coal]]+agent_costs_16_repr_days[[#This Row],[CCGT_new]]</f>
        <v>116509.09393728935</v>
      </c>
      <c r="V313" s="1">
        <f>agent_costs_16_repr_days[[#This Row],[WindOnshore]]+agent_costs_16_repr_days[[#This Row],[WindOffshore]]+agent_costs_16_repr_days[[#This Row],[Solar]]</f>
        <v>4874678.5942041893</v>
      </c>
      <c r="W313" s="1">
        <f>agent_costs_16_repr_days[[#This Row],[RES]]+agent_costs_16_repr_days[[#This Row],[FF]]+agent_costs_16_repr_days[[#This Row],[Nuclear]]</f>
        <v>5071824.8358167419</v>
      </c>
      <c r="X313" s="1">
        <f>agent_costs_16_repr_days[[#This Row],[PS]]-W$2</f>
        <v>-733.72844192106277</v>
      </c>
      <c r="Y313" s="1">
        <f>agent_costs_16_repr_days[[#This Row],[Import]]-P$2</f>
        <v>-146.50685489294665</v>
      </c>
      <c r="Z313" s="1">
        <f>agent_costs_16_repr_days[[#This Row],[SMR+CCS]]-R$2</f>
        <v>1.0082703738589771E-6</v>
      </c>
      <c r="AA313" s="1">
        <f>agent_costs_16_repr_days[[#This Row],[PtH]]-S$2</f>
        <v>280.81268246642139</v>
      </c>
      <c r="AB313" s="1">
        <f>agent_costs_16_repr_days[[#This Row],[H2_sector]]-T$2</f>
        <v>134.3058285817533</v>
      </c>
      <c r="AC313" s="1">
        <f>agent_costs_16_repr_days[[#This Row],[FF]]-U$2</f>
        <v>-428.08547803015972</v>
      </c>
      <c r="AD313" s="1">
        <f>agent_costs_16_repr_days[[#This Row],[RES]]-V$2</f>
        <v>-291.29941331036389</v>
      </c>
      <c r="AE313" s="1">
        <f>agent_costs_16_repr_days[[#This Row],[Nuclear]]-H$2</f>
        <v>-14.343550579738803</v>
      </c>
      <c r="AF313" s="1">
        <f>agent_costs_16_repr_days[[#This Row],[Ind]]-O$2</f>
        <v>-358.69902947236551</v>
      </c>
    </row>
    <row r="314" spans="1:32" x14ac:dyDescent="0.25">
      <c r="A314">
        <v>223</v>
      </c>
      <c r="B314" s="1" t="s">
        <v>23</v>
      </c>
      <c r="C314">
        <v>2781</v>
      </c>
      <c r="D314">
        <v>6755.6201113675806</v>
      </c>
      <c r="E314">
        <v>11106.792309497911</v>
      </c>
      <c r="F314">
        <v>56081.880942496289</v>
      </c>
      <c r="G314">
        <v>4292803.5154777346</v>
      </c>
      <c r="H314">
        <v>80637.147675264103</v>
      </c>
      <c r="I314">
        <v>570768.28641695715</v>
      </c>
      <c r="J314">
        <v>53671.592883425488</v>
      </c>
      <c r="K314">
        <v>9.8685909288324135E-7</v>
      </c>
      <c r="L314">
        <v>7224.0000000545579</v>
      </c>
      <c r="M314">
        <v>32825.401231617281</v>
      </c>
      <c r="N314">
        <v>47361.88308222912</v>
      </c>
      <c r="O314">
        <v>443853.72192386567</v>
      </c>
      <c r="P314">
        <v>9187.9326292563637</v>
      </c>
      <c r="Q314" s="1" t="s">
        <v>51</v>
      </c>
      <c r="R314" s="1">
        <f>agent_costs_16_repr_days[[#This Row],[SMR]]+agent_costs_16_repr_days[[#This Row],[SMRCCS]]</f>
        <v>7224.0000010414169</v>
      </c>
      <c r="S314" s="1">
        <f>agent_costs_16_repr_days[[#This Row],[Alkaline_base]]+agent_costs_16_repr_days[[#This Row],[Alkaline_peak]]</f>
        <v>80187.284313846409</v>
      </c>
      <c r="T314" s="1">
        <f>agent_costs_16_repr_days[[#This Row],[SMR+CCS]]+agent_costs_16_repr_days[[#This Row],[PtH]]+agent_costs_16_repr_days[[#This Row],[Import]]</f>
        <v>96599.216944144195</v>
      </c>
      <c r="U314" s="1">
        <f>agent_costs_16_repr_days[[#This Row],[OCGT]]+agent_costs_16_repr_days[[#This Row],[SPP_coal]]+agent_costs_16_repr_days[[#This Row],[CCGT_new]]</f>
        <v>116509.09393728935</v>
      </c>
      <c r="V314" s="1">
        <f>agent_costs_16_repr_days[[#This Row],[WindOnshore]]+agent_costs_16_repr_days[[#This Row],[WindOffshore]]+agent_costs_16_repr_days[[#This Row],[Solar]]</f>
        <v>4874678.5942041893</v>
      </c>
      <c r="W314" s="1">
        <f>agent_costs_16_repr_days[[#This Row],[RES]]+agent_costs_16_repr_days[[#This Row],[FF]]+agent_costs_16_repr_days[[#This Row],[Nuclear]]</f>
        <v>5071824.8358167419</v>
      </c>
      <c r="X314" s="1">
        <f>agent_costs_16_repr_days[[#This Row],[PS]]-W$2</f>
        <v>-733.72844192106277</v>
      </c>
      <c r="Y314" s="1">
        <f>agent_costs_16_repr_days[[#This Row],[Import]]-P$2</f>
        <v>-146.50685489294665</v>
      </c>
      <c r="Z314" s="1">
        <f>agent_costs_16_repr_days[[#This Row],[SMR+CCS]]-R$2</f>
        <v>1.0082703738589771E-6</v>
      </c>
      <c r="AA314" s="1">
        <f>agent_costs_16_repr_days[[#This Row],[PtH]]-S$2</f>
        <v>280.81268246642139</v>
      </c>
      <c r="AB314" s="1">
        <f>agent_costs_16_repr_days[[#This Row],[H2_sector]]-T$2</f>
        <v>134.3058285817533</v>
      </c>
      <c r="AC314" s="1">
        <f>agent_costs_16_repr_days[[#This Row],[FF]]-U$2</f>
        <v>-428.08547803015972</v>
      </c>
      <c r="AD314" s="1">
        <f>agent_costs_16_repr_days[[#This Row],[RES]]-V$2</f>
        <v>-291.29941331036389</v>
      </c>
      <c r="AE314" s="1">
        <f>agent_costs_16_repr_days[[#This Row],[Nuclear]]-H$2</f>
        <v>-14.343550579738803</v>
      </c>
      <c r="AF314" s="1">
        <f>agent_costs_16_repr_days[[#This Row],[Ind]]-O$2</f>
        <v>-358.69902947236551</v>
      </c>
    </row>
    <row r="315" spans="1:32" x14ac:dyDescent="0.25">
      <c r="A315">
        <v>224</v>
      </c>
      <c r="B315" s="1" t="s">
        <v>23</v>
      </c>
      <c r="C315">
        <v>2754</v>
      </c>
      <c r="D315">
        <v>6865.2305978759805</v>
      </c>
      <c r="E315">
        <v>11106.792007406766</v>
      </c>
      <c r="F315">
        <v>56052.174932650225</v>
      </c>
      <c r="G315">
        <v>4293681.2655246537</v>
      </c>
      <c r="H315">
        <v>80577.478813432914</v>
      </c>
      <c r="I315">
        <v>570621.04873777076</v>
      </c>
      <c r="J315">
        <v>53623.954854815631</v>
      </c>
      <c r="K315">
        <v>1.7685732276789205E-7</v>
      </c>
      <c r="L315">
        <v>7224.0000001224062</v>
      </c>
      <c r="M315">
        <v>33406.497716544342</v>
      </c>
      <c r="N315">
        <v>47024.703578242552</v>
      </c>
      <c r="O315">
        <v>443592.70886410441</v>
      </c>
      <c r="P315">
        <v>9158.2642107948632</v>
      </c>
      <c r="Q315" s="1" t="s">
        <v>51</v>
      </c>
      <c r="R315" s="1">
        <f>agent_costs_16_repr_days[[#This Row],[SMR]]+agent_costs_16_repr_days[[#This Row],[SMRCCS]]</f>
        <v>7224.0000002992638</v>
      </c>
      <c r="S315" s="1">
        <f>agent_costs_16_repr_days[[#This Row],[Alkaline_base]]+agent_costs_16_repr_days[[#This Row],[Alkaline_peak]]</f>
        <v>80431.201294786893</v>
      </c>
      <c r="T315" s="1">
        <f>agent_costs_16_repr_days[[#This Row],[SMR+CCS]]+agent_costs_16_repr_days[[#This Row],[PtH]]+agent_costs_16_repr_days[[#This Row],[Import]]</f>
        <v>96813.465505881017</v>
      </c>
      <c r="U315" s="1">
        <f>agent_costs_16_repr_days[[#This Row],[OCGT]]+agent_costs_16_repr_days[[#This Row],[SPP_coal]]+agent_costs_16_repr_days[[#This Row],[CCGT_new]]</f>
        <v>116541.36038534183</v>
      </c>
      <c r="V315" s="1">
        <f>agent_costs_16_repr_days[[#This Row],[WindOnshore]]+agent_costs_16_repr_days[[#This Row],[WindOffshore]]+agent_costs_16_repr_days[[#This Row],[Solar]]</f>
        <v>4875409.1062698318</v>
      </c>
      <c r="W315" s="1">
        <f>agent_costs_16_repr_days[[#This Row],[RES]]+agent_costs_16_repr_days[[#This Row],[FF]]+agent_costs_16_repr_days[[#This Row],[Nuclear]]</f>
        <v>5072527.9454686064</v>
      </c>
      <c r="X315" s="1">
        <f>agent_costs_16_repr_days[[#This Row],[PS]]-W$2</f>
        <v>-30.618790056556463</v>
      </c>
      <c r="Y315" s="1">
        <f>agent_costs_16_repr_days[[#This Row],[Import]]-P$2</f>
        <v>-176.1752733544472</v>
      </c>
      <c r="Z315" s="1">
        <f>agent_costs_16_repr_days[[#This Row],[SMR+CCS]]-R$2</f>
        <v>2.6611724024405703E-7</v>
      </c>
      <c r="AA315" s="1">
        <f>agent_costs_16_repr_days[[#This Row],[PtH]]-S$2</f>
        <v>524.72966340690618</v>
      </c>
      <c r="AB315" s="1">
        <f>agent_costs_16_repr_days[[#This Row],[H2_sector]]-T$2</f>
        <v>348.55439031857532</v>
      </c>
      <c r="AC315" s="1">
        <f>agent_costs_16_repr_days[[#This Row],[FF]]-U$2</f>
        <v>-395.81902997767611</v>
      </c>
      <c r="AD315" s="1">
        <f>agent_costs_16_repr_days[[#This Row],[RES]]-V$2</f>
        <v>439.21265233214945</v>
      </c>
      <c r="AE315" s="1">
        <f>agent_costs_16_repr_days[[#This Row],[Nuclear]]-H$2</f>
        <v>-74.012412410927936</v>
      </c>
      <c r="AF315" s="1">
        <f>agent_costs_16_repr_days[[#This Row],[Ind]]-O$2</f>
        <v>-619.71208923362428</v>
      </c>
    </row>
    <row r="316" spans="1:32" x14ac:dyDescent="0.25">
      <c r="A316">
        <v>224</v>
      </c>
      <c r="B316" s="1" t="s">
        <v>23</v>
      </c>
      <c r="C316">
        <v>2754</v>
      </c>
      <c r="D316">
        <v>6865.2305978759805</v>
      </c>
      <c r="E316">
        <v>11106.792007406766</v>
      </c>
      <c r="F316">
        <v>56052.174932650225</v>
      </c>
      <c r="G316">
        <v>4293681.2655246537</v>
      </c>
      <c r="H316">
        <v>80577.478813432914</v>
      </c>
      <c r="I316">
        <v>570621.04873777076</v>
      </c>
      <c r="J316">
        <v>53623.954854815631</v>
      </c>
      <c r="K316">
        <v>1.7685732276789205E-7</v>
      </c>
      <c r="L316">
        <v>7224.0000001224062</v>
      </c>
      <c r="M316">
        <v>33406.497716544342</v>
      </c>
      <c r="N316">
        <v>47024.703578242552</v>
      </c>
      <c r="O316">
        <v>443592.70886410441</v>
      </c>
      <c r="P316">
        <v>9158.2642107948632</v>
      </c>
      <c r="Q316" s="1" t="s">
        <v>51</v>
      </c>
      <c r="R316" s="1">
        <f>agent_costs_16_repr_days[[#This Row],[SMR]]+agent_costs_16_repr_days[[#This Row],[SMRCCS]]</f>
        <v>7224.0000002992638</v>
      </c>
      <c r="S316" s="1">
        <f>agent_costs_16_repr_days[[#This Row],[Alkaline_base]]+agent_costs_16_repr_days[[#This Row],[Alkaline_peak]]</f>
        <v>80431.201294786893</v>
      </c>
      <c r="T316" s="1">
        <f>agent_costs_16_repr_days[[#This Row],[SMR+CCS]]+agent_costs_16_repr_days[[#This Row],[PtH]]+agent_costs_16_repr_days[[#This Row],[Import]]</f>
        <v>96813.465505881017</v>
      </c>
      <c r="U316" s="1">
        <f>agent_costs_16_repr_days[[#This Row],[OCGT]]+agent_costs_16_repr_days[[#This Row],[SPP_coal]]+agent_costs_16_repr_days[[#This Row],[CCGT_new]]</f>
        <v>116541.36038534183</v>
      </c>
      <c r="V316" s="1">
        <f>agent_costs_16_repr_days[[#This Row],[WindOnshore]]+agent_costs_16_repr_days[[#This Row],[WindOffshore]]+agent_costs_16_repr_days[[#This Row],[Solar]]</f>
        <v>4875409.1062698318</v>
      </c>
      <c r="W316" s="1">
        <f>agent_costs_16_repr_days[[#This Row],[RES]]+agent_costs_16_repr_days[[#This Row],[FF]]+agent_costs_16_repr_days[[#This Row],[Nuclear]]</f>
        <v>5072527.9454686064</v>
      </c>
      <c r="X316" s="1">
        <f>agent_costs_16_repr_days[[#This Row],[PS]]-W$2</f>
        <v>-30.618790056556463</v>
      </c>
      <c r="Y316" s="1">
        <f>agent_costs_16_repr_days[[#This Row],[Import]]-P$2</f>
        <v>-176.1752733544472</v>
      </c>
      <c r="Z316" s="1">
        <f>agent_costs_16_repr_days[[#This Row],[SMR+CCS]]-R$2</f>
        <v>2.6611724024405703E-7</v>
      </c>
      <c r="AA316" s="1">
        <f>agent_costs_16_repr_days[[#This Row],[PtH]]-S$2</f>
        <v>524.72966340690618</v>
      </c>
      <c r="AB316" s="1">
        <f>agent_costs_16_repr_days[[#This Row],[H2_sector]]-T$2</f>
        <v>348.55439031857532</v>
      </c>
      <c r="AC316" s="1">
        <f>agent_costs_16_repr_days[[#This Row],[FF]]-U$2</f>
        <v>-395.81902997767611</v>
      </c>
      <c r="AD316" s="1">
        <f>agent_costs_16_repr_days[[#This Row],[RES]]-V$2</f>
        <v>439.21265233214945</v>
      </c>
      <c r="AE316" s="1">
        <f>agent_costs_16_repr_days[[#This Row],[Nuclear]]-H$2</f>
        <v>-74.012412410927936</v>
      </c>
      <c r="AF316" s="1">
        <f>agent_costs_16_repr_days[[#This Row],[Ind]]-O$2</f>
        <v>-619.71208923362428</v>
      </c>
    </row>
    <row r="317" spans="1:32" x14ac:dyDescent="0.25">
      <c r="A317">
        <v>225</v>
      </c>
      <c r="B317" s="1" t="s">
        <v>23</v>
      </c>
      <c r="C317">
        <v>2770</v>
      </c>
      <c r="D317">
        <v>7048.5884845959681</v>
      </c>
      <c r="E317">
        <v>11106.792069566125</v>
      </c>
      <c r="F317">
        <v>56049.697998134383</v>
      </c>
      <c r="G317">
        <v>4294382.2288815603</v>
      </c>
      <c r="H317">
        <v>80556.105378800945</v>
      </c>
      <c r="I317">
        <v>570781.62341611937</v>
      </c>
      <c r="J317">
        <v>53507.630734385006</v>
      </c>
      <c r="K317">
        <v>2.6956464926620487E-6</v>
      </c>
      <c r="L317">
        <v>7224.0000001307735</v>
      </c>
      <c r="M317">
        <v>33801.389992059172</v>
      </c>
      <c r="N317">
        <v>46909.569046996738</v>
      </c>
      <c r="O317">
        <v>443421.95412961073</v>
      </c>
      <c r="P317">
        <v>9124.3840180169373</v>
      </c>
      <c r="Q317" s="1" t="s">
        <v>51</v>
      </c>
      <c r="R317" s="1">
        <f>agent_costs_16_repr_days[[#This Row],[SMR]]+agent_costs_16_repr_days[[#This Row],[SMRCCS]]</f>
        <v>7224.0000028264203</v>
      </c>
      <c r="S317" s="1">
        <f>agent_costs_16_repr_days[[#This Row],[Alkaline_base]]+agent_costs_16_repr_days[[#This Row],[Alkaline_peak]]</f>
        <v>80710.959039055917</v>
      </c>
      <c r="T317" s="1">
        <f>agent_costs_16_repr_days[[#This Row],[SMR+CCS]]+agent_costs_16_repr_days[[#This Row],[PtH]]+agent_costs_16_repr_days[[#This Row],[Import]]</f>
        <v>97059.343059899271</v>
      </c>
      <c r="U317" s="1">
        <f>agent_costs_16_repr_days[[#This Row],[OCGT]]+agent_costs_16_repr_days[[#This Row],[SPP_coal]]+agent_costs_16_repr_days[[#This Row],[CCGT_new]]</f>
        <v>116605.91721711535</v>
      </c>
      <c r="V317" s="1">
        <f>agent_costs_16_repr_days[[#This Row],[WindOnshore]]+agent_costs_16_repr_days[[#This Row],[WindOffshore]]+agent_costs_16_repr_days[[#This Row],[Solar]]</f>
        <v>4876270.644367246</v>
      </c>
      <c r="W317" s="1">
        <f>agent_costs_16_repr_days[[#This Row],[RES]]+agent_costs_16_repr_days[[#This Row],[FF]]+agent_costs_16_repr_days[[#This Row],[Nuclear]]</f>
        <v>5073432.6669631619</v>
      </c>
      <c r="X317" s="1">
        <f>agent_costs_16_repr_days[[#This Row],[PS]]-W$2</f>
        <v>874.10270449891686</v>
      </c>
      <c r="Y317" s="1">
        <f>agent_costs_16_repr_days[[#This Row],[Import]]-P$2</f>
        <v>-210.05546613237311</v>
      </c>
      <c r="Z317" s="1">
        <f>agent_costs_16_repr_days[[#This Row],[SMR+CCS]]-R$2</f>
        <v>2.7932737793889828E-6</v>
      </c>
      <c r="AA317" s="1">
        <f>agent_costs_16_repr_days[[#This Row],[PtH]]-S$2</f>
        <v>804.48740767592972</v>
      </c>
      <c r="AB317" s="1">
        <f>agent_costs_16_repr_days[[#This Row],[H2_sector]]-T$2</f>
        <v>594.43194433682947</v>
      </c>
      <c r="AC317" s="1">
        <f>agent_costs_16_repr_days[[#This Row],[FF]]-U$2</f>
        <v>-331.26219820416009</v>
      </c>
      <c r="AD317" s="1">
        <f>agent_costs_16_repr_days[[#This Row],[RES]]-V$2</f>
        <v>1300.7507497463375</v>
      </c>
      <c r="AE317" s="1">
        <f>agent_costs_16_repr_days[[#This Row],[Nuclear]]-H$2</f>
        <v>-95.385847042896785</v>
      </c>
      <c r="AF317" s="1">
        <f>agent_costs_16_repr_days[[#This Row],[Ind]]-O$2</f>
        <v>-790.46682372729992</v>
      </c>
    </row>
    <row r="318" spans="1:32" x14ac:dyDescent="0.25">
      <c r="A318">
        <v>225</v>
      </c>
      <c r="B318" s="1" t="s">
        <v>23</v>
      </c>
      <c r="C318">
        <v>2770</v>
      </c>
      <c r="D318">
        <v>7048.5884845959681</v>
      </c>
      <c r="E318">
        <v>11106.792069566125</v>
      </c>
      <c r="F318">
        <v>56049.697998134383</v>
      </c>
      <c r="G318">
        <v>4294382.2288815603</v>
      </c>
      <c r="H318">
        <v>80556.105378800945</v>
      </c>
      <c r="I318">
        <v>570781.62341611937</v>
      </c>
      <c r="J318">
        <v>53507.630734385006</v>
      </c>
      <c r="K318">
        <v>2.6956464926620487E-6</v>
      </c>
      <c r="L318">
        <v>7224.0000001307735</v>
      </c>
      <c r="M318">
        <v>33801.389992059172</v>
      </c>
      <c r="N318">
        <v>46909.569046996738</v>
      </c>
      <c r="O318">
        <v>443421.95412961073</v>
      </c>
      <c r="P318">
        <v>9124.3840180169373</v>
      </c>
      <c r="Q318" s="1" t="s">
        <v>51</v>
      </c>
      <c r="R318" s="1">
        <f>agent_costs_16_repr_days[[#This Row],[SMR]]+agent_costs_16_repr_days[[#This Row],[SMRCCS]]</f>
        <v>7224.0000028264203</v>
      </c>
      <c r="S318" s="1">
        <f>agent_costs_16_repr_days[[#This Row],[Alkaline_base]]+agent_costs_16_repr_days[[#This Row],[Alkaline_peak]]</f>
        <v>80710.959039055917</v>
      </c>
      <c r="T318" s="1">
        <f>agent_costs_16_repr_days[[#This Row],[SMR+CCS]]+agent_costs_16_repr_days[[#This Row],[PtH]]+agent_costs_16_repr_days[[#This Row],[Import]]</f>
        <v>97059.343059899271</v>
      </c>
      <c r="U318" s="1">
        <f>agent_costs_16_repr_days[[#This Row],[OCGT]]+agent_costs_16_repr_days[[#This Row],[SPP_coal]]+agent_costs_16_repr_days[[#This Row],[CCGT_new]]</f>
        <v>116605.91721711535</v>
      </c>
      <c r="V318" s="1">
        <f>agent_costs_16_repr_days[[#This Row],[WindOnshore]]+agent_costs_16_repr_days[[#This Row],[WindOffshore]]+agent_costs_16_repr_days[[#This Row],[Solar]]</f>
        <v>4876270.644367246</v>
      </c>
      <c r="W318" s="1">
        <f>agent_costs_16_repr_days[[#This Row],[RES]]+agent_costs_16_repr_days[[#This Row],[FF]]+agent_costs_16_repr_days[[#This Row],[Nuclear]]</f>
        <v>5073432.6669631619</v>
      </c>
      <c r="X318" s="1">
        <f>agent_costs_16_repr_days[[#This Row],[PS]]-W$2</f>
        <v>874.10270449891686</v>
      </c>
      <c r="Y318" s="1">
        <f>agent_costs_16_repr_days[[#This Row],[Import]]-P$2</f>
        <v>-210.05546613237311</v>
      </c>
      <c r="Z318" s="1">
        <f>agent_costs_16_repr_days[[#This Row],[SMR+CCS]]-R$2</f>
        <v>2.7932737793889828E-6</v>
      </c>
      <c r="AA318" s="1">
        <f>agent_costs_16_repr_days[[#This Row],[PtH]]-S$2</f>
        <v>804.48740767592972</v>
      </c>
      <c r="AB318" s="1">
        <f>agent_costs_16_repr_days[[#This Row],[H2_sector]]-T$2</f>
        <v>594.43194433682947</v>
      </c>
      <c r="AC318" s="1">
        <f>agent_costs_16_repr_days[[#This Row],[FF]]-U$2</f>
        <v>-331.26219820416009</v>
      </c>
      <c r="AD318" s="1">
        <f>agent_costs_16_repr_days[[#This Row],[RES]]-V$2</f>
        <v>1300.7507497463375</v>
      </c>
      <c r="AE318" s="1">
        <f>agent_costs_16_repr_days[[#This Row],[Nuclear]]-H$2</f>
        <v>-95.385847042896785</v>
      </c>
      <c r="AF318" s="1">
        <f>agent_costs_16_repr_days[[#This Row],[Ind]]-O$2</f>
        <v>-790.46682372729992</v>
      </c>
    </row>
    <row r="319" spans="1:32" x14ac:dyDescent="0.25">
      <c r="A319">
        <v>226</v>
      </c>
      <c r="B319" s="1" t="s">
        <v>23</v>
      </c>
      <c r="C319">
        <v>2841</v>
      </c>
      <c r="D319">
        <v>6508.2076113018838</v>
      </c>
      <c r="E319">
        <v>11106.792088450607</v>
      </c>
      <c r="F319">
        <v>56014.410507405009</v>
      </c>
      <c r="G319">
        <v>4294418.3145133602</v>
      </c>
      <c r="H319">
        <v>80463.093841837457</v>
      </c>
      <c r="I319">
        <v>571605.57079158153</v>
      </c>
      <c r="J319">
        <v>53804.452122366885</v>
      </c>
      <c r="K319">
        <v>3.1730463117062058E-9</v>
      </c>
      <c r="L319">
        <v>7224.000000087337</v>
      </c>
      <c r="M319">
        <v>34500.488605334584</v>
      </c>
      <c r="N319">
        <v>46507.662021232944</v>
      </c>
      <c r="O319">
        <v>443148.66304942913</v>
      </c>
      <c r="P319">
        <v>9089.3654045593212</v>
      </c>
      <c r="Q319" s="1" t="s">
        <v>51</v>
      </c>
      <c r="R319" s="1">
        <f>agent_costs_16_repr_days[[#This Row],[SMR]]+agent_costs_16_repr_days[[#This Row],[SMRCCS]]</f>
        <v>7224.0000000905102</v>
      </c>
      <c r="S319" s="1">
        <f>agent_costs_16_repr_days[[#This Row],[Alkaline_base]]+agent_costs_16_repr_days[[#This Row],[Alkaline_peak]]</f>
        <v>81008.150626567527</v>
      </c>
      <c r="T319" s="1">
        <f>agent_costs_16_repr_days[[#This Row],[SMR+CCS]]+agent_costs_16_repr_days[[#This Row],[PtH]]+agent_costs_16_repr_days[[#This Row],[Import]]</f>
        <v>97321.516031217354</v>
      </c>
      <c r="U319" s="1">
        <f>agent_costs_16_repr_days[[#This Row],[OCGT]]+agent_costs_16_repr_days[[#This Row],[SPP_coal]]+agent_costs_16_repr_days[[#This Row],[CCGT_new]]</f>
        <v>116327.07024107379</v>
      </c>
      <c r="V319" s="1">
        <f>agent_costs_16_repr_days[[#This Row],[WindOnshore]]+agent_costs_16_repr_days[[#This Row],[WindOffshore]]+agent_costs_16_repr_days[[#This Row],[Solar]]</f>
        <v>4877130.6773933927</v>
      </c>
      <c r="W319" s="1">
        <f>agent_costs_16_repr_days[[#This Row],[RES]]+agent_costs_16_repr_days[[#This Row],[FF]]+agent_costs_16_repr_days[[#This Row],[Nuclear]]</f>
        <v>5073920.8414763045</v>
      </c>
      <c r="X319" s="1">
        <f>agent_costs_16_repr_days[[#This Row],[PS]]-W$2</f>
        <v>1362.2772176414728</v>
      </c>
      <c r="Y319" s="1">
        <f>agent_costs_16_repr_days[[#This Row],[Import]]-P$2</f>
        <v>-245.0740795899892</v>
      </c>
      <c r="Z319" s="1">
        <f>agent_costs_16_repr_days[[#This Row],[SMR+CCS]]-R$2</f>
        <v>5.736364983022213E-8</v>
      </c>
      <c r="AA319" s="1">
        <f>agent_costs_16_repr_days[[#This Row],[PtH]]-S$2</f>
        <v>1101.6789951875398</v>
      </c>
      <c r="AB319" s="1">
        <f>agent_costs_16_repr_days[[#This Row],[H2_sector]]-T$2</f>
        <v>856.60491565491247</v>
      </c>
      <c r="AC319" s="1">
        <f>agent_costs_16_repr_days[[#This Row],[FF]]-U$2</f>
        <v>-610.10917424572108</v>
      </c>
      <c r="AD319" s="1">
        <f>agent_costs_16_repr_days[[#This Row],[RES]]-V$2</f>
        <v>2160.78377589304</v>
      </c>
      <c r="AE319" s="1">
        <f>agent_costs_16_repr_days[[#This Row],[Nuclear]]-H$2</f>
        <v>-188.39738400638453</v>
      </c>
      <c r="AF319" s="1">
        <f>agent_costs_16_repr_days[[#This Row],[Ind]]-O$2</f>
        <v>-1063.7579039089032</v>
      </c>
    </row>
    <row r="320" spans="1:32" x14ac:dyDescent="0.25">
      <c r="A320">
        <v>226</v>
      </c>
      <c r="B320" s="1" t="s">
        <v>23</v>
      </c>
      <c r="C320">
        <v>2841</v>
      </c>
      <c r="D320">
        <v>6508.2076113018838</v>
      </c>
      <c r="E320">
        <v>11106.792088450607</v>
      </c>
      <c r="F320">
        <v>56014.410507405009</v>
      </c>
      <c r="G320">
        <v>4294418.3145133602</v>
      </c>
      <c r="H320">
        <v>80463.093841837457</v>
      </c>
      <c r="I320">
        <v>571605.57079158153</v>
      </c>
      <c r="J320">
        <v>53804.452122366885</v>
      </c>
      <c r="K320">
        <v>3.1730463117062058E-9</v>
      </c>
      <c r="L320">
        <v>7224.000000087337</v>
      </c>
      <c r="M320">
        <v>34500.488605334584</v>
      </c>
      <c r="N320">
        <v>46507.662021232944</v>
      </c>
      <c r="O320">
        <v>443148.66304942913</v>
      </c>
      <c r="P320">
        <v>9089.3654045593212</v>
      </c>
      <c r="Q320" s="1" t="s">
        <v>51</v>
      </c>
      <c r="R320" s="1">
        <f>agent_costs_16_repr_days[[#This Row],[SMR]]+agent_costs_16_repr_days[[#This Row],[SMRCCS]]</f>
        <v>7224.0000000905102</v>
      </c>
      <c r="S320" s="1">
        <f>agent_costs_16_repr_days[[#This Row],[Alkaline_base]]+agent_costs_16_repr_days[[#This Row],[Alkaline_peak]]</f>
        <v>81008.150626567527</v>
      </c>
      <c r="T320" s="1">
        <f>agent_costs_16_repr_days[[#This Row],[SMR+CCS]]+agent_costs_16_repr_days[[#This Row],[PtH]]+agent_costs_16_repr_days[[#This Row],[Import]]</f>
        <v>97321.516031217354</v>
      </c>
      <c r="U320" s="1">
        <f>agent_costs_16_repr_days[[#This Row],[OCGT]]+agent_costs_16_repr_days[[#This Row],[SPP_coal]]+agent_costs_16_repr_days[[#This Row],[CCGT_new]]</f>
        <v>116327.07024107379</v>
      </c>
      <c r="V320" s="1">
        <f>agent_costs_16_repr_days[[#This Row],[WindOnshore]]+agent_costs_16_repr_days[[#This Row],[WindOffshore]]+agent_costs_16_repr_days[[#This Row],[Solar]]</f>
        <v>4877130.6773933927</v>
      </c>
      <c r="W320" s="1">
        <f>agent_costs_16_repr_days[[#This Row],[RES]]+agent_costs_16_repr_days[[#This Row],[FF]]+agent_costs_16_repr_days[[#This Row],[Nuclear]]</f>
        <v>5073920.8414763045</v>
      </c>
      <c r="X320" s="1">
        <f>agent_costs_16_repr_days[[#This Row],[PS]]-W$2</f>
        <v>1362.2772176414728</v>
      </c>
      <c r="Y320" s="1">
        <f>agent_costs_16_repr_days[[#This Row],[Import]]-P$2</f>
        <v>-245.0740795899892</v>
      </c>
      <c r="Z320" s="1">
        <f>agent_costs_16_repr_days[[#This Row],[SMR+CCS]]-R$2</f>
        <v>5.736364983022213E-8</v>
      </c>
      <c r="AA320" s="1">
        <f>agent_costs_16_repr_days[[#This Row],[PtH]]-S$2</f>
        <v>1101.6789951875398</v>
      </c>
      <c r="AB320" s="1">
        <f>agent_costs_16_repr_days[[#This Row],[H2_sector]]-T$2</f>
        <v>856.60491565491247</v>
      </c>
      <c r="AC320" s="1">
        <f>agent_costs_16_repr_days[[#This Row],[FF]]-U$2</f>
        <v>-610.10917424572108</v>
      </c>
      <c r="AD320" s="1">
        <f>agent_costs_16_repr_days[[#This Row],[RES]]-V$2</f>
        <v>2160.78377589304</v>
      </c>
      <c r="AE320" s="1">
        <f>agent_costs_16_repr_days[[#This Row],[Nuclear]]-H$2</f>
        <v>-188.39738400638453</v>
      </c>
      <c r="AF320" s="1">
        <f>agent_costs_16_repr_days[[#This Row],[Ind]]-O$2</f>
        <v>-1063.7579039089032</v>
      </c>
    </row>
    <row r="321" spans="1:32" hidden="1" x14ac:dyDescent="0.25">
      <c r="A321">
        <v>226</v>
      </c>
      <c r="B321" s="1" t="s">
        <v>344</v>
      </c>
      <c r="C321">
        <v>2903</v>
      </c>
      <c r="D321">
        <v>13602.901703070498</v>
      </c>
      <c r="E321">
        <v>11106.79209183366</v>
      </c>
      <c r="F321">
        <v>63613.169531586544</v>
      </c>
      <c r="G321">
        <v>4340431.8473491073</v>
      </c>
      <c r="H321">
        <v>78686.925901164301</v>
      </c>
      <c r="I321">
        <v>576166.10235213896</v>
      </c>
      <c r="J321">
        <v>47953.988771077398</v>
      </c>
      <c r="K321">
        <v>3.2303079693025049E-6</v>
      </c>
      <c r="L321">
        <v>6.7565411530566308E-9</v>
      </c>
      <c r="M321">
        <v>35635.564567523521</v>
      </c>
      <c r="N321">
        <v>49405.618384489644</v>
      </c>
      <c r="O321">
        <v>426397.4274832544</v>
      </c>
      <c r="P321">
        <v>11425.673355318797</v>
      </c>
      <c r="Q321" s="1" t="s">
        <v>51</v>
      </c>
      <c r="R321" s="1">
        <f>agent_costs_16_repr_days[[#This Row],[SMR]]+agent_costs_16_repr_days[[#This Row],[SMRCCS]]</f>
        <v>3.2370645104555615E-6</v>
      </c>
      <c r="S321" s="1">
        <f>agent_costs_16_repr_days[[#This Row],[Alkaline_base]]+agent_costs_16_repr_days[[#This Row],[Alkaline_peak]]</f>
        <v>85041.182952013158</v>
      </c>
      <c r="T321" s="1">
        <f>agent_costs_16_repr_days[[#This Row],[SMR+CCS]]+agent_costs_16_repr_days[[#This Row],[PtH]]+agent_costs_16_repr_days[[#This Row],[Import]]</f>
        <v>96466.856310569012</v>
      </c>
      <c r="U321" s="1">
        <f>agent_costs_16_repr_days[[#This Row],[OCGT]]+agent_costs_16_repr_days[[#This Row],[SPP_coal]]+agent_costs_16_repr_days[[#This Row],[CCGT_new]]</f>
        <v>125170.06000573444</v>
      </c>
      <c r="V321" s="1">
        <f>agent_costs_16_repr_days[[#This Row],[WindOnshore]]+agent_costs_16_repr_days[[#This Row],[WindOffshore]]+agent_costs_16_repr_days[[#This Row],[Solar]]</f>
        <v>4927704.7417930793</v>
      </c>
      <c r="W321" s="1">
        <f>agent_costs_16_repr_days[[#This Row],[RES]]+agent_costs_16_repr_days[[#This Row],[FF]]+agent_costs_16_repr_days[[#This Row],[Nuclear]]</f>
        <v>5131561.7276999783</v>
      </c>
      <c r="X321" s="1">
        <f>agent_costs_16_repr_days[[#This Row],[PS]]-W$2</f>
        <v>59003.163441315293</v>
      </c>
      <c r="Y321" s="1">
        <f>agent_costs_16_repr_days[[#This Row],[Import]]-P$2</f>
        <v>2091.2338711694865</v>
      </c>
      <c r="Z321" s="1">
        <f>agent_costs_16_repr_days[[#This Row],[SMR+CCS]]-R$2</f>
        <v>-7223.9999967960821</v>
      </c>
      <c r="AA321" s="1">
        <f>agent_costs_16_repr_days[[#This Row],[PtH]]-S$2</f>
        <v>5134.7113206331705</v>
      </c>
      <c r="AB321" s="1">
        <f>agent_costs_16_repr_days[[#This Row],[H2_sector]]-T$2</f>
        <v>1.9451950065704295</v>
      </c>
      <c r="AC321" s="1">
        <f>agent_costs_16_repr_days[[#This Row],[FF]]-U$2</f>
        <v>8232.880590414934</v>
      </c>
      <c r="AD321" s="1">
        <f>agent_costs_16_repr_days[[#This Row],[RES]]-V$2</f>
        <v>52734.848175579682</v>
      </c>
      <c r="AE321" s="1">
        <f>agent_costs_16_repr_days[[#This Row],[Nuclear]]-H$2</f>
        <v>-1964.5653246795409</v>
      </c>
      <c r="AF321" s="1">
        <f>agent_costs_16_repr_days[[#This Row],[Ind]]-O$2</f>
        <v>-17814.993470083631</v>
      </c>
    </row>
    <row r="322" spans="1:32" hidden="1" x14ac:dyDescent="0.25">
      <c r="A322">
        <v>226</v>
      </c>
      <c r="B322" s="1" t="s">
        <v>342</v>
      </c>
      <c r="C322">
        <v>2844</v>
      </c>
      <c r="D322">
        <v>4022.2820051842427</v>
      </c>
      <c r="E322">
        <v>11106.792041106968</v>
      </c>
      <c r="F322">
        <v>55535.816100665739</v>
      </c>
      <c r="G322">
        <v>4314694.072506343</v>
      </c>
      <c r="H322">
        <v>80533.290516306952</v>
      </c>
      <c r="I322">
        <v>614503.40836074285</v>
      </c>
      <c r="J322">
        <v>54976.90205768856</v>
      </c>
      <c r="K322">
        <v>2.9060484094014902E-6</v>
      </c>
      <c r="L322">
        <v>22745.184561166501</v>
      </c>
      <c r="M322">
        <v>40563.554703676396</v>
      </c>
      <c r="N322">
        <v>46514.113726648677</v>
      </c>
      <c r="O322">
        <v>446343.70310050092</v>
      </c>
      <c r="P322">
        <v>6506.9406977798017</v>
      </c>
      <c r="Q322" s="1" t="s">
        <v>51</v>
      </c>
      <c r="R322" s="1">
        <f>agent_costs_16_repr_days[[#This Row],[SMR]]+agent_costs_16_repr_days[[#This Row],[SMRCCS]]</f>
        <v>22745.184564072551</v>
      </c>
      <c r="S322" s="1">
        <f>agent_costs_16_repr_days[[#This Row],[Alkaline_base]]+agent_costs_16_repr_days[[#This Row],[Alkaline_peak]]</f>
        <v>87077.66843032508</v>
      </c>
      <c r="T322" s="1">
        <f>agent_costs_16_repr_days[[#This Row],[SMR+CCS]]+agent_costs_16_repr_days[[#This Row],[PtH]]+agent_costs_16_repr_days[[#This Row],[Import]]</f>
        <v>116329.79369217744</v>
      </c>
      <c r="U322" s="1">
        <f>agent_costs_16_repr_days[[#This Row],[OCGT]]+agent_costs_16_repr_days[[#This Row],[SPP_coal]]+agent_costs_16_repr_days[[#This Row],[CCGT_new]]</f>
        <v>114535.00016353854</v>
      </c>
      <c r="V322" s="1">
        <f>agent_costs_16_repr_days[[#This Row],[WindOnshore]]+agent_costs_16_repr_days[[#This Row],[WindOffshore]]+agent_costs_16_repr_days[[#This Row],[Solar]]</f>
        <v>4940304.2729081931</v>
      </c>
      <c r="W322" s="1">
        <f>agent_costs_16_repr_days[[#This Row],[RES]]+agent_costs_16_repr_days[[#This Row],[FF]]+agent_costs_16_repr_days[[#This Row],[Nuclear]]</f>
        <v>5135372.5635880381</v>
      </c>
      <c r="X322" s="1">
        <f>agent_costs_16_repr_days[[#This Row],[PS]]-W$2</f>
        <v>62813.999329375103</v>
      </c>
      <c r="Y322" s="1">
        <f>agent_costs_16_repr_days[[#This Row],[Import]]-P$2</f>
        <v>-2827.4987863695087</v>
      </c>
      <c r="Z322" s="1">
        <f>agent_costs_16_repr_days[[#This Row],[SMR+CCS]]-R$2</f>
        <v>15521.184564039406</v>
      </c>
      <c r="AA322" s="1">
        <f>agent_costs_16_repr_days[[#This Row],[PtH]]-S$2</f>
        <v>7171.1967989450932</v>
      </c>
      <c r="AB322" s="1">
        <f>agent_costs_16_repr_days[[#This Row],[H2_sector]]-T$2</f>
        <v>19864.882576614997</v>
      </c>
      <c r="AC322" s="1">
        <f>agent_costs_16_repr_days[[#This Row],[FF]]-U$2</f>
        <v>-2402.1792517809663</v>
      </c>
      <c r="AD322" s="1">
        <f>agent_costs_16_repr_days[[#This Row],[RES]]-V$2</f>
        <v>65334.37929069344</v>
      </c>
      <c r="AE322" s="1">
        <f>agent_costs_16_repr_days[[#This Row],[Nuclear]]-H$2</f>
        <v>-118.20070953688992</v>
      </c>
      <c r="AF322" s="1">
        <f>agent_costs_16_repr_days[[#This Row],[Ind]]-O$2</f>
        <v>2131.2821471628849</v>
      </c>
    </row>
    <row r="323" spans="1:32" hidden="1" x14ac:dyDescent="0.25">
      <c r="A323">
        <v>226</v>
      </c>
      <c r="B323" s="1" t="s">
        <v>340</v>
      </c>
      <c r="C323">
        <v>3148</v>
      </c>
      <c r="D323">
        <v>7308.4368719613331</v>
      </c>
      <c r="E323">
        <v>11106.792041208608</v>
      </c>
      <c r="F323">
        <v>55973.156308862781</v>
      </c>
      <c r="G323">
        <v>4383437.6740852222</v>
      </c>
      <c r="H323">
        <v>80503.793086701146</v>
      </c>
      <c r="I323">
        <v>579291.86711712356</v>
      </c>
      <c r="J323">
        <v>54163.856036513054</v>
      </c>
      <c r="K323">
        <v>7.085987353913842E-8</v>
      </c>
      <c r="L323">
        <v>7224.0000000006366</v>
      </c>
      <c r="M323">
        <v>34843.286937262696</v>
      </c>
      <c r="N323">
        <v>45516.892534074286</v>
      </c>
      <c r="O323">
        <v>444145.30472093611</v>
      </c>
      <c r="P323">
        <v>9220.4958668016043</v>
      </c>
      <c r="Q323" s="1" t="s">
        <v>51</v>
      </c>
      <c r="R323" s="1">
        <f>agent_costs_16_repr_days[[#This Row],[SMR]]+agent_costs_16_repr_days[[#This Row],[SMRCCS]]</f>
        <v>7224.0000000714963</v>
      </c>
      <c r="S323" s="1">
        <f>agent_costs_16_repr_days[[#This Row],[Alkaline_base]]+agent_costs_16_repr_days[[#This Row],[Alkaline_peak]]</f>
        <v>80360.179471336975</v>
      </c>
      <c r="T323" s="1">
        <f>agent_costs_16_repr_days[[#This Row],[SMR+CCS]]+agent_costs_16_repr_days[[#This Row],[PtH]]+agent_costs_16_repr_days[[#This Row],[Import]]</f>
        <v>96804.675338210072</v>
      </c>
      <c r="U323" s="1">
        <f>agent_costs_16_repr_days[[#This Row],[OCGT]]+agent_costs_16_repr_days[[#This Row],[SPP_coal]]+agent_costs_16_repr_days[[#This Row],[CCGT_new]]</f>
        <v>117445.44921733717</v>
      </c>
      <c r="V323" s="1">
        <f>agent_costs_16_repr_days[[#This Row],[WindOnshore]]+agent_costs_16_repr_days[[#This Row],[WindOffshore]]+agent_costs_16_repr_days[[#This Row],[Solar]]</f>
        <v>4973836.3332435545</v>
      </c>
      <c r="W323" s="1">
        <f>agent_costs_16_repr_days[[#This Row],[RES]]+agent_costs_16_repr_days[[#This Row],[FF]]+agent_costs_16_repr_days[[#This Row],[Nuclear]]</f>
        <v>5171785.5755475927</v>
      </c>
      <c r="X323" s="1">
        <f>agent_costs_16_repr_days[[#This Row],[PS]]-W$2</f>
        <v>99227.011288929731</v>
      </c>
      <c r="Y323" s="1">
        <f>agent_costs_16_repr_days[[#This Row],[Import]]-P$2</f>
        <v>-113.94361734770609</v>
      </c>
      <c r="Z323" s="1">
        <f>agent_costs_16_repr_days[[#This Row],[SMR+CCS]]-R$2</f>
        <v>3.8349753594957292E-8</v>
      </c>
      <c r="AA323" s="1">
        <f>agent_costs_16_repr_days[[#This Row],[PtH]]-S$2</f>
        <v>453.7078399569873</v>
      </c>
      <c r="AB323" s="1">
        <f>agent_costs_16_repr_days[[#This Row],[H2_sector]]-T$2</f>
        <v>339.76422264763096</v>
      </c>
      <c r="AC323" s="1">
        <f>agent_costs_16_repr_days[[#This Row],[FF]]-U$2</f>
        <v>508.26980201766128</v>
      </c>
      <c r="AD323" s="1">
        <f>agent_costs_16_repr_days[[#This Row],[RES]]-V$2</f>
        <v>98866.439626054838</v>
      </c>
      <c r="AE323" s="1">
        <f>agent_costs_16_repr_days[[#This Row],[Nuclear]]-H$2</f>
        <v>-147.69813914269616</v>
      </c>
      <c r="AF323" s="1">
        <f>agent_costs_16_repr_days[[#This Row],[Ind]]-O$2</f>
        <v>-67.116232401924208</v>
      </c>
    </row>
    <row r="324" spans="1:32" hidden="1" x14ac:dyDescent="0.25">
      <c r="A324">
        <v>226</v>
      </c>
      <c r="B324" s="1" t="s">
        <v>337</v>
      </c>
      <c r="C324">
        <v>3196</v>
      </c>
      <c r="D324">
        <v>6011.9456632511065</v>
      </c>
      <c r="E324">
        <v>11106.792966969635</v>
      </c>
      <c r="F324">
        <v>40380.273014133796</v>
      </c>
      <c r="G324">
        <v>4240302.7228259547</v>
      </c>
      <c r="H324">
        <v>81283.983019961612</v>
      </c>
      <c r="I324">
        <v>556686.91427126422</v>
      </c>
      <c r="J324">
        <v>55955.367035973497</v>
      </c>
      <c r="K324">
        <v>5.2908541234261822E-7</v>
      </c>
      <c r="L324">
        <v>31932.271864995717</v>
      </c>
      <c r="M324">
        <v>27916.85201821131</v>
      </c>
      <c r="N324">
        <v>40670.303580652442</v>
      </c>
      <c r="O324">
        <v>454402.34391150251</v>
      </c>
      <c r="P324">
        <v>5851.4355230717019</v>
      </c>
      <c r="Q324" s="1" t="s">
        <v>51</v>
      </c>
      <c r="R324" s="1">
        <f>agent_costs_16_repr_days[[#This Row],[SMR]]+agent_costs_16_repr_days[[#This Row],[SMRCCS]]</f>
        <v>31932.271865524803</v>
      </c>
      <c r="S324" s="1">
        <f>agent_costs_16_repr_days[[#This Row],[Alkaline_base]]+agent_costs_16_repr_days[[#This Row],[Alkaline_peak]]</f>
        <v>68587.155598863756</v>
      </c>
      <c r="T324" s="1">
        <f>agent_costs_16_repr_days[[#This Row],[SMR+CCS]]+agent_costs_16_repr_days[[#This Row],[PtH]]+agent_costs_16_repr_days[[#This Row],[Import]]</f>
        <v>106370.86298746026</v>
      </c>
      <c r="U324" s="1">
        <f>agent_costs_16_repr_days[[#This Row],[OCGT]]+agent_costs_16_repr_days[[#This Row],[SPP_coal]]+agent_costs_16_repr_days[[#This Row],[CCGT_new]]</f>
        <v>102347.58571335839</v>
      </c>
      <c r="V324" s="1">
        <f>agent_costs_16_repr_days[[#This Row],[WindOnshore]]+agent_costs_16_repr_days[[#This Row],[WindOffshore]]+agent_costs_16_repr_days[[#This Row],[Solar]]</f>
        <v>4808096.4300641883</v>
      </c>
      <c r="W324" s="1">
        <f>agent_costs_16_repr_days[[#This Row],[RES]]+agent_costs_16_repr_days[[#This Row],[FF]]+agent_costs_16_repr_days[[#This Row],[Nuclear]]</f>
        <v>4991727.9987975089</v>
      </c>
      <c r="X324" s="1">
        <f>agent_costs_16_repr_days[[#This Row],[PS]]-W$2</f>
        <v>-80830.565461154096</v>
      </c>
      <c r="Y324" s="1">
        <f>agent_costs_16_repr_days[[#This Row],[Import]]-P$2</f>
        <v>-3483.0039610776084</v>
      </c>
      <c r="Z324" s="1">
        <f>agent_costs_16_repr_days[[#This Row],[SMR+CCS]]-R$2</f>
        <v>24708.271865491657</v>
      </c>
      <c r="AA324" s="1">
        <f>agent_costs_16_repr_days[[#This Row],[PtH]]-S$2</f>
        <v>-11319.316032516232</v>
      </c>
      <c r="AB324" s="1">
        <f>agent_costs_16_repr_days[[#This Row],[H2_sector]]-T$2</f>
        <v>9905.9518718978215</v>
      </c>
      <c r="AC324" s="1">
        <f>agent_costs_16_repr_days[[#This Row],[FF]]-U$2</f>
        <v>-14589.593701961116</v>
      </c>
      <c r="AD324" s="1">
        <f>agent_costs_16_repr_days[[#This Row],[RES]]-V$2</f>
        <v>-66873.463553311303</v>
      </c>
      <c r="AE324" s="1">
        <f>agent_costs_16_repr_days[[#This Row],[Nuclear]]-H$2</f>
        <v>632.49179411777004</v>
      </c>
      <c r="AF324" s="1">
        <f>agent_costs_16_repr_days[[#This Row],[Ind]]-O$2</f>
        <v>10189.922958164476</v>
      </c>
    </row>
    <row r="325" spans="1:32" hidden="1" x14ac:dyDescent="0.25">
      <c r="A325">
        <v>226</v>
      </c>
      <c r="B325" s="1" t="s">
        <v>339</v>
      </c>
      <c r="C325">
        <v>3173</v>
      </c>
      <c r="D325">
        <v>3504.9695152753138</v>
      </c>
      <c r="E325">
        <v>11106.792033249583</v>
      </c>
      <c r="F325">
        <v>56258.355039057606</v>
      </c>
      <c r="G325">
        <v>4121050.1578189381</v>
      </c>
      <c r="H325">
        <v>80464.026767152129</v>
      </c>
      <c r="I325">
        <v>559563.16310183005</v>
      </c>
      <c r="J325">
        <v>54894.025029499382</v>
      </c>
      <c r="K325">
        <v>2.7182023287155545E-7</v>
      </c>
      <c r="L325">
        <v>7224.0000000037444</v>
      </c>
      <c r="M325">
        <v>33535.813065652597</v>
      </c>
      <c r="N325">
        <v>48293.038752165827</v>
      </c>
      <c r="O325">
        <v>442739.06494929513</v>
      </c>
      <c r="P325">
        <v>8820.193077181264</v>
      </c>
      <c r="Q325" s="1" t="s">
        <v>51</v>
      </c>
      <c r="R325" s="1">
        <f>agent_costs_16_repr_days[[#This Row],[SMR]]+agent_costs_16_repr_days[[#This Row],[SMRCCS]]</f>
        <v>7224.0000002755651</v>
      </c>
      <c r="S325" s="1">
        <f>agent_costs_16_repr_days[[#This Row],[Alkaline_base]]+agent_costs_16_repr_days[[#This Row],[Alkaline_peak]]</f>
        <v>81828.851817818417</v>
      </c>
      <c r="T325" s="1">
        <f>agent_costs_16_repr_days[[#This Row],[SMR+CCS]]+agent_costs_16_repr_days[[#This Row],[PtH]]+agent_costs_16_repr_days[[#This Row],[Import]]</f>
        <v>97873.044895275249</v>
      </c>
      <c r="U325" s="1">
        <f>agent_costs_16_repr_days[[#This Row],[OCGT]]+agent_costs_16_repr_days[[#This Row],[SPP_coal]]+agent_costs_16_repr_days[[#This Row],[CCGT_new]]</f>
        <v>114657.3495838323</v>
      </c>
      <c r="V325" s="1">
        <f>agent_costs_16_repr_days[[#This Row],[WindOnshore]]+agent_costs_16_repr_days[[#This Row],[WindOffshore]]+agent_costs_16_repr_days[[#This Row],[Solar]]</f>
        <v>4691720.1129540177</v>
      </c>
      <c r="W325" s="1">
        <f>agent_costs_16_repr_days[[#This Row],[RES]]+agent_costs_16_repr_days[[#This Row],[FF]]+agent_costs_16_repr_days[[#This Row],[Nuclear]]</f>
        <v>4886841.4893050026</v>
      </c>
      <c r="X325" s="1">
        <f>agent_costs_16_repr_days[[#This Row],[PS]]-W$2</f>
        <v>-185717.07495366037</v>
      </c>
      <c r="Y325" s="1">
        <f>agent_costs_16_repr_days[[#This Row],[Import]]-P$2</f>
        <v>-514.24640696804636</v>
      </c>
      <c r="Z325" s="1">
        <f>agent_costs_16_repr_days[[#This Row],[SMR+CCS]]-R$2</f>
        <v>2.4241853679995984E-7</v>
      </c>
      <c r="AA325" s="1">
        <f>agent_costs_16_repr_days[[#This Row],[PtH]]-S$2</f>
        <v>1922.3801864384295</v>
      </c>
      <c r="AB325" s="1">
        <f>agent_costs_16_repr_days[[#This Row],[H2_sector]]-T$2</f>
        <v>1408.1337797128072</v>
      </c>
      <c r="AC325" s="1">
        <f>agent_costs_16_repr_days[[#This Row],[FF]]-U$2</f>
        <v>-2279.8298314872081</v>
      </c>
      <c r="AD325" s="1">
        <f>agent_costs_16_repr_days[[#This Row],[RES]]-V$2</f>
        <v>-183249.78066348191</v>
      </c>
      <c r="AE325" s="1">
        <f>agent_costs_16_repr_days[[#This Row],[Nuclear]]-H$2</f>
        <v>-187.46445869171293</v>
      </c>
      <c r="AF325" s="1">
        <f>agent_costs_16_repr_days[[#This Row],[Ind]]-O$2</f>
        <v>-1473.3560040429002</v>
      </c>
    </row>
    <row r="326" spans="1:32" hidden="1" x14ac:dyDescent="0.25">
      <c r="A326">
        <v>226</v>
      </c>
      <c r="B326" s="1" t="s">
        <v>343</v>
      </c>
      <c r="C326">
        <v>3236</v>
      </c>
      <c r="D326">
        <v>7874.3161667757549</v>
      </c>
      <c r="E326">
        <v>11106.792237028938</v>
      </c>
      <c r="F326">
        <v>56594.71403799126</v>
      </c>
      <c r="G326">
        <v>4281283.4135204824</v>
      </c>
      <c r="H326">
        <v>80395.522961686409</v>
      </c>
      <c r="I326">
        <v>544126.49358375464</v>
      </c>
      <c r="J326">
        <v>53787.355190329276</v>
      </c>
      <c r="K326">
        <v>3.4199294434138622E-6</v>
      </c>
      <c r="L326">
        <v>3612.0000000013438</v>
      </c>
      <c r="M326">
        <v>29395.615724716517</v>
      </c>
      <c r="N326">
        <v>46303.773860300324</v>
      </c>
      <c r="O326">
        <v>442801.3258056615</v>
      </c>
      <c r="P326">
        <v>9647.312922801173</v>
      </c>
      <c r="Q326" s="1" t="s">
        <v>51</v>
      </c>
      <c r="R326" s="1">
        <f>agent_costs_16_repr_days[[#This Row],[SMR]]+agent_costs_16_repr_days[[#This Row],[SMRCCS]]</f>
        <v>3612.000003421273</v>
      </c>
      <c r="S326" s="1">
        <f>agent_costs_16_repr_days[[#This Row],[Alkaline_base]]+agent_costs_16_repr_days[[#This Row],[Alkaline_peak]]</f>
        <v>75699.389585016848</v>
      </c>
      <c r="T326" s="1">
        <f>agent_costs_16_repr_days[[#This Row],[SMR+CCS]]+agent_costs_16_repr_days[[#This Row],[PtH]]+agent_costs_16_repr_days[[#This Row],[Import]]</f>
        <v>88958.702511239288</v>
      </c>
      <c r="U326" s="1">
        <f>agent_costs_16_repr_days[[#This Row],[OCGT]]+agent_costs_16_repr_days[[#This Row],[SPP_coal]]+agent_costs_16_repr_days[[#This Row],[CCGT_new]]</f>
        <v>118256.38539509628</v>
      </c>
      <c r="V326" s="1">
        <f>agent_costs_16_repr_days[[#This Row],[WindOnshore]]+agent_costs_16_repr_days[[#This Row],[WindOffshore]]+agent_costs_16_repr_days[[#This Row],[Solar]]</f>
        <v>4836516.6993412655</v>
      </c>
      <c r="W326" s="1">
        <f>agent_costs_16_repr_days[[#This Row],[RES]]+agent_costs_16_repr_days[[#This Row],[FF]]+agent_costs_16_repr_days[[#This Row],[Nuclear]]</f>
        <v>5035168.6076980485</v>
      </c>
      <c r="X326" s="1">
        <f>agent_costs_16_repr_days[[#This Row],[PS]]-W$2</f>
        <v>-37389.956560614519</v>
      </c>
      <c r="Y326" s="1">
        <f>agent_costs_16_repr_days[[#This Row],[Import]]-P$2</f>
        <v>312.87343865186267</v>
      </c>
      <c r="Z326" s="1">
        <f>agent_costs_16_repr_days[[#This Row],[SMR+CCS]]-R$2</f>
        <v>-3611.9999966118735</v>
      </c>
      <c r="AA326" s="1">
        <f>agent_costs_16_repr_days[[#This Row],[PtH]]-S$2</f>
        <v>-4207.0820463631389</v>
      </c>
      <c r="AB326" s="1">
        <f>agent_costs_16_repr_days[[#This Row],[H2_sector]]-T$2</f>
        <v>-7506.2086043231538</v>
      </c>
      <c r="AC326" s="1">
        <f>agent_costs_16_repr_days[[#This Row],[FF]]-U$2</f>
        <v>1319.2059797767724</v>
      </c>
      <c r="AD326" s="1">
        <f>agent_costs_16_repr_days[[#This Row],[RES]]-V$2</f>
        <v>-38453.194276234135</v>
      </c>
      <c r="AE326" s="1">
        <f>agent_costs_16_repr_days[[#This Row],[Nuclear]]-H$2</f>
        <v>-255.96826415743271</v>
      </c>
      <c r="AF326" s="1">
        <f>agent_costs_16_repr_days[[#This Row],[Ind]]-O$2</f>
        <v>-1411.0951476765331</v>
      </c>
    </row>
    <row r="327" spans="1:32" hidden="1" x14ac:dyDescent="0.25">
      <c r="A327">
        <v>226</v>
      </c>
      <c r="B327" s="1" t="s">
        <v>341</v>
      </c>
      <c r="C327">
        <v>3183</v>
      </c>
      <c r="D327">
        <v>6657.7933068894208</v>
      </c>
      <c r="E327">
        <v>11106.792054740681</v>
      </c>
      <c r="F327">
        <v>55452.27261351671</v>
      </c>
      <c r="G327">
        <v>4279849.5302439341</v>
      </c>
      <c r="H327">
        <v>80982.657820412249</v>
      </c>
      <c r="I327">
        <v>591801.01156489644</v>
      </c>
      <c r="J327">
        <v>54529.285350344493</v>
      </c>
      <c r="K327">
        <v>6.7829034903461185E-7</v>
      </c>
      <c r="L327">
        <v>6038.9317261979513</v>
      </c>
      <c r="M327">
        <v>41650.009102945005</v>
      </c>
      <c r="N327">
        <v>28333.815036786891</v>
      </c>
      <c r="O327">
        <v>441819.66619576176</v>
      </c>
      <c r="P327">
        <v>8733.1958358925367</v>
      </c>
      <c r="Q327" s="1" t="s">
        <v>51</v>
      </c>
      <c r="R327" s="1">
        <f>agent_costs_16_repr_days[[#This Row],[SMR]]+agent_costs_16_repr_days[[#This Row],[SMRCCS]]</f>
        <v>6038.9317268762416</v>
      </c>
      <c r="S327" s="1">
        <f>agent_costs_16_repr_days[[#This Row],[Alkaline_base]]+agent_costs_16_repr_days[[#This Row],[Alkaline_peak]]</f>
        <v>69983.824139731893</v>
      </c>
      <c r="T327" s="1">
        <f>agent_costs_16_repr_days[[#This Row],[SMR+CCS]]+agent_costs_16_repr_days[[#This Row],[PtH]]+agent_costs_16_repr_days[[#This Row],[Import]]</f>
        <v>84755.951702500664</v>
      </c>
      <c r="U327" s="1">
        <f>agent_costs_16_repr_days[[#This Row],[OCGT]]+agent_costs_16_repr_days[[#This Row],[SPP_coal]]+agent_costs_16_repr_days[[#This Row],[CCGT_new]]</f>
        <v>116639.35127075063</v>
      </c>
      <c r="V327" s="1">
        <f>agent_costs_16_repr_days[[#This Row],[WindOnshore]]+agent_costs_16_repr_days[[#This Row],[WindOffshore]]+agent_costs_16_repr_days[[#This Row],[Solar]]</f>
        <v>4882757.3338635713</v>
      </c>
      <c r="W327" s="1">
        <f>agent_costs_16_repr_days[[#This Row],[RES]]+agent_costs_16_repr_days[[#This Row],[FF]]+agent_costs_16_repr_days[[#This Row],[Nuclear]]</f>
        <v>5080379.3429547334</v>
      </c>
      <c r="X327" s="1">
        <f>agent_costs_16_repr_days[[#This Row],[PS]]-W$2</f>
        <v>7820.7786960704252</v>
      </c>
      <c r="Y327" s="1">
        <f>agent_costs_16_repr_days[[#This Row],[Import]]-P$2</f>
        <v>-601.24364825677367</v>
      </c>
      <c r="Z327" s="1">
        <f>agent_costs_16_repr_days[[#This Row],[SMR+CCS]]-R$2</f>
        <v>-1185.068273156905</v>
      </c>
      <c r="AA327" s="1">
        <f>agent_costs_16_repr_days[[#This Row],[PtH]]-S$2</f>
        <v>-9922.6474916480947</v>
      </c>
      <c r="AB327" s="1">
        <f>agent_costs_16_repr_days[[#This Row],[H2_sector]]-T$2</f>
        <v>-11708.959413061777</v>
      </c>
      <c r="AC327" s="1">
        <f>agent_costs_16_repr_days[[#This Row],[FF]]-U$2</f>
        <v>-297.82814456887718</v>
      </c>
      <c r="AD327" s="1">
        <f>agent_costs_16_repr_days[[#This Row],[RES]]-V$2</f>
        <v>7787.4402460716665</v>
      </c>
      <c r="AE327" s="1">
        <f>agent_costs_16_repr_days[[#This Row],[Nuclear]]-H$2</f>
        <v>331.16659456840716</v>
      </c>
      <c r="AF327" s="1">
        <f>agent_costs_16_repr_days[[#This Row],[Ind]]-O$2</f>
        <v>-2392.7547575762728</v>
      </c>
    </row>
    <row r="328" spans="1:32" hidden="1" x14ac:dyDescent="0.25">
      <c r="A328">
        <v>226</v>
      </c>
      <c r="B328" s="1" t="s">
        <v>338</v>
      </c>
      <c r="C328">
        <v>3241</v>
      </c>
      <c r="D328">
        <v>6360.5428262609275</v>
      </c>
      <c r="E328">
        <v>11106.793110849098</v>
      </c>
      <c r="F328">
        <v>57450.327784160334</v>
      </c>
      <c r="G328">
        <v>4311556.1791157667</v>
      </c>
      <c r="H328">
        <v>79364.254555048785</v>
      </c>
      <c r="I328">
        <v>533124.38415747671</v>
      </c>
      <c r="J328">
        <v>53462.624274027781</v>
      </c>
      <c r="K328">
        <v>9.6642354304160928E-8</v>
      </c>
      <c r="L328">
        <v>8913.1377116365602</v>
      </c>
      <c r="M328">
        <v>16919.056774072404</v>
      </c>
      <c r="N328">
        <v>78962.714479189191</v>
      </c>
      <c r="O328">
        <v>448605.77717438241</v>
      </c>
      <c r="P328">
        <v>9687.3281905713466</v>
      </c>
      <c r="Q328" s="1" t="s">
        <v>51</v>
      </c>
      <c r="R328" s="1">
        <f>agent_costs_16_repr_days[[#This Row],[SMR]]+agent_costs_16_repr_days[[#This Row],[SMRCCS]]</f>
        <v>8913.1377117332031</v>
      </c>
      <c r="S328" s="1">
        <f>agent_costs_16_repr_days[[#This Row],[Alkaline_base]]+agent_costs_16_repr_days[[#This Row],[Alkaline_peak]]</f>
        <v>95881.771253261599</v>
      </c>
      <c r="T328" s="1">
        <f>agent_costs_16_repr_days[[#This Row],[SMR+CCS]]+agent_costs_16_repr_days[[#This Row],[PtH]]+agent_costs_16_repr_days[[#This Row],[Import]]</f>
        <v>114482.23715556615</v>
      </c>
      <c r="U328" s="1">
        <f>agent_costs_16_repr_days[[#This Row],[OCGT]]+agent_costs_16_repr_days[[#This Row],[SPP_coal]]+agent_costs_16_repr_days[[#This Row],[CCGT_new]]</f>
        <v>117273.49488444906</v>
      </c>
      <c r="V328" s="1">
        <f>agent_costs_16_repr_days[[#This Row],[WindOnshore]]+agent_costs_16_repr_days[[#This Row],[WindOffshore]]+agent_costs_16_repr_days[[#This Row],[Solar]]</f>
        <v>4855787.3563840929</v>
      </c>
      <c r="W328" s="1">
        <f>agent_costs_16_repr_days[[#This Row],[RES]]+agent_costs_16_repr_days[[#This Row],[FF]]+agent_costs_16_repr_days[[#This Row],[Nuclear]]</f>
        <v>5052425.1058235904</v>
      </c>
      <c r="X328" s="1">
        <f>agent_costs_16_repr_days[[#This Row],[PS]]-W$2</f>
        <v>-20133.458435072564</v>
      </c>
      <c r="Y328" s="1">
        <f>agent_costs_16_repr_days[[#This Row],[Import]]-P$2</f>
        <v>352.88870642203619</v>
      </c>
      <c r="Z328" s="1">
        <f>agent_costs_16_repr_days[[#This Row],[SMR+CCS]]-R$2</f>
        <v>1689.1377117000566</v>
      </c>
      <c r="AA328" s="1">
        <f>agent_costs_16_repr_days[[#This Row],[PtH]]-S$2</f>
        <v>15975.299621881612</v>
      </c>
      <c r="AB328" s="1">
        <f>agent_costs_16_repr_days[[#This Row],[H2_sector]]-T$2</f>
        <v>18017.326040003711</v>
      </c>
      <c r="AC328" s="1">
        <f>agent_costs_16_repr_days[[#This Row],[FF]]-U$2</f>
        <v>336.31546912954946</v>
      </c>
      <c r="AD328" s="1">
        <f>agent_costs_16_repr_days[[#This Row],[RES]]-V$2</f>
        <v>-19182.537233406678</v>
      </c>
      <c r="AE328" s="1">
        <f>agent_costs_16_repr_days[[#This Row],[Nuclear]]-H$2</f>
        <v>-1287.2366707950569</v>
      </c>
      <c r="AF328" s="1">
        <f>agent_costs_16_repr_days[[#This Row],[Ind]]-O$2</f>
        <v>4393.3562210443779</v>
      </c>
    </row>
    <row r="329" spans="1:32" x14ac:dyDescent="0.25">
      <c r="A329">
        <v>226</v>
      </c>
      <c r="B329" s="1" t="s">
        <v>23</v>
      </c>
      <c r="C329">
        <v>725</v>
      </c>
      <c r="D329">
        <v>5823.3310240237743</v>
      </c>
      <c r="E329">
        <v>11106.792270611242</v>
      </c>
      <c r="F329">
        <v>69833.251809988491</v>
      </c>
      <c r="G329">
        <v>4080011.1931638196</v>
      </c>
      <c r="H329">
        <v>81790.67948945734</v>
      </c>
      <c r="I329">
        <v>601000.77774211811</v>
      </c>
      <c r="J329">
        <v>60266.034806609481</v>
      </c>
      <c r="K329">
        <v>1.7278196468721588E-5</v>
      </c>
      <c r="L329">
        <v>3612.000021358901</v>
      </c>
      <c r="M329">
        <v>32098.875341714491</v>
      </c>
      <c r="N329">
        <v>42580.830986559537</v>
      </c>
      <c r="O329">
        <v>520017.9444535402</v>
      </c>
      <c r="P329">
        <v>8941.8158004642773</v>
      </c>
      <c r="Q329" s="1" t="s">
        <v>51</v>
      </c>
      <c r="R329" s="1">
        <f>agent_costs_16_repr_days[[#This Row],[SMR]]+agent_costs_16_repr_days[[#This Row],[SMRCCS]]</f>
        <v>3612.0000386370975</v>
      </c>
      <c r="S329" s="1">
        <f>agent_costs_16_repr_days[[#This Row],[Alkaline_base]]+agent_costs_16_repr_days[[#This Row],[Alkaline_peak]]</f>
        <v>74679.706328274027</v>
      </c>
      <c r="T329" s="1">
        <f>agent_costs_16_repr_days[[#This Row],[SMR+CCS]]+agent_costs_16_repr_days[[#This Row],[PtH]]+agent_costs_16_repr_days[[#This Row],[Import]]</f>
        <v>87233.522167375399</v>
      </c>
      <c r="U329" s="1">
        <f>agent_costs_16_repr_days[[#This Row],[OCGT]]+agent_costs_16_repr_days[[#This Row],[SPP_coal]]+agent_costs_16_repr_days[[#This Row],[CCGT_new]]</f>
        <v>135922.61764062173</v>
      </c>
      <c r="V329" s="1">
        <f>agent_costs_16_repr_days[[#This Row],[WindOnshore]]+agent_costs_16_repr_days[[#This Row],[WindOffshore]]+agent_costs_16_repr_days[[#This Row],[Solar]]</f>
        <v>4692118.7631765492</v>
      </c>
      <c r="W329" s="1">
        <f>agent_costs_16_repr_days[[#This Row],[RES]]+agent_costs_16_repr_days[[#This Row],[FF]]+agent_costs_16_repr_days[[#This Row],[Nuclear]]</f>
        <v>4909832.0603066282</v>
      </c>
      <c r="X329" s="1">
        <f>agent_costs_16_repr_days[[#This Row],[PS]]-W$2</f>
        <v>-162726.50395203475</v>
      </c>
      <c r="Y329" s="1">
        <f>agent_costs_16_repr_days[[#This Row],[Import]]-P$2</f>
        <v>-392.62368368503303</v>
      </c>
      <c r="Z329" s="1">
        <f>agent_costs_16_repr_days[[#This Row],[SMR+CCS]]-R$2</f>
        <v>-3611.999961396049</v>
      </c>
      <c r="AA329" s="1">
        <f>agent_costs_16_repr_days[[#This Row],[PtH]]-S$2</f>
        <v>-5226.7653031059599</v>
      </c>
      <c r="AB329" s="1">
        <f>agent_costs_16_repr_days[[#This Row],[H2_sector]]-T$2</f>
        <v>-9231.3889481870428</v>
      </c>
      <c r="AC329" s="1">
        <f>agent_costs_16_repr_days[[#This Row],[FF]]-U$2</f>
        <v>18985.43822530222</v>
      </c>
      <c r="AD329" s="1">
        <f>agent_costs_16_repr_days[[#This Row],[RES]]-V$2</f>
        <v>-182851.13044095039</v>
      </c>
      <c r="AE329" s="1">
        <f>agent_costs_16_repr_days[[#This Row],[Nuclear]]-H$2</f>
        <v>1139.1882636134978</v>
      </c>
      <c r="AF329" s="1">
        <f>agent_costs_16_repr_days[[#This Row],[Ind]]-O$2</f>
        <v>75805.523500202165</v>
      </c>
    </row>
    <row r="330" spans="1:32" hidden="1" x14ac:dyDescent="0.25">
      <c r="A330">
        <v>226</v>
      </c>
      <c r="B330" s="1" t="s">
        <v>407</v>
      </c>
      <c r="C330">
        <v>230</v>
      </c>
      <c r="D330">
        <v>12667.288948449141</v>
      </c>
      <c r="E330">
        <v>11106.792208544155</v>
      </c>
      <c r="F330">
        <v>66069.068883303858</v>
      </c>
      <c r="G330">
        <v>4003636.7031139131</v>
      </c>
      <c r="H330">
        <v>80650.008267424215</v>
      </c>
      <c r="I330">
        <v>656139.51248043322</v>
      </c>
      <c r="J330">
        <v>57143.751867522034</v>
      </c>
      <c r="K330">
        <v>8.3120959188862161E-6</v>
      </c>
      <c r="L330">
        <v>3970.437986275705</v>
      </c>
      <c r="M330">
        <v>49369.546908553195</v>
      </c>
      <c r="N330">
        <v>52806.529938534593</v>
      </c>
      <c r="O330">
        <v>774846.52076211281</v>
      </c>
      <c r="P330">
        <v>10230.661960977146</v>
      </c>
      <c r="Q330" s="1" t="s">
        <v>51</v>
      </c>
      <c r="R330" s="1">
        <f>agent_costs_16_repr_days[[#This Row],[SMR]]+agent_costs_16_repr_days[[#This Row],[SMRCCS]]</f>
        <v>3970.4379945878009</v>
      </c>
      <c r="S330" s="1">
        <f>agent_costs_16_repr_days[[#This Row],[Alkaline_base]]+agent_costs_16_repr_days[[#This Row],[Alkaline_peak]]</f>
        <v>102176.0768470878</v>
      </c>
      <c r="T330" s="1">
        <f>agent_costs_16_repr_days[[#This Row],[SMR+CCS]]+agent_costs_16_repr_days[[#This Row],[PtH]]+agent_costs_16_repr_days[[#This Row],[Import]]</f>
        <v>116377.17680265274</v>
      </c>
      <c r="U330" s="1">
        <f>agent_costs_16_repr_days[[#This Row],[OCGT]]+agent_costs_16_repr_days[[#This Row],[SPP_coal]]+agent_costs_16_repr_days[[#This Row],[CCGT_new]]</f>
        <v>135880.10969927502</v>
      </c>
      <c r="V330" s="1">
        <f>agent_costs_16_repr_days[[#This Row],[WindOnshore]]+agent_costs_16_repr_days[[#This Row],[WindOffshore]]+agent_costs_16_repr_days[[#This Row],[Solar]]</f>
        <v>4670883.0078028906</v>
      </c>
      <c r="W330" s="1">
        <f>agent_costs_16_repr_days[[#This Row],[RES]]+agent_costs_16_repr_days[[#This Row],[FF]]+agent_costs_16_repr_days[[#This Row],[Nuclear]]</f>
        <v>4887413.12576959</v>
      </c>
      <c r="X330" s="1">
        <f>agent_costs_16_repr_days[[#This Row],[PS]]-W$2</f>
        <v>-185145.43848907296</v>
      </c>
      <c r="Y330" s="1">
        <f>agent_costs_16_repr_days[[#This Row],[Import]]-P$2</f>
        <v>896.22247682783564</v>
      </c>
      <c r="Z330" s="1">
        <f>agent_costs_16_repr_days[[#This Row],[SMR+CCS]]-R$2</f>
        <v>-3253.5620054453457</v>
      </c>
      <c r="AA330" s="1">
        <f>agent_costs_16_repr_days[[#This Row],[PtH]]-S$2</f>
        <v>22269.605215707808</v>
      </c>
      <c r="AB330" s="1">
        <f>agent_costs_16_repr_days[[#This Row],[H2_sector]]-T$2</f>
        <v>19912.265687090301</v>
      </c>
      <c r="AC330" s="1">
        <f>agent_costs_16_repr_days[[#This Row],[FF]]-U$2</f>
        <v>18942.930283955517</v>
      </c>
      <c r="AD330" s="1">
        <f>agent_costs_16_repr_days[[#This Row],[RES]]-V$2</f>
        <v>-204086.88581460901</v>
      </c>
      <c r="AE330" s="1">
        <f>agent_costs_16_repr_days[[#This Row],[Nuclear]]-H$2</f>
        <v>-1.4829584196268115</v>
      </c>
      <c r="AF330" s="1">
        <f>agent_costs_16_repr_days[[#This Row],[Ind]]-O$2</f>
        <v>330634.09980877477</v>
      </c>
    </row>
    <row r="331" spans="1:32" hidden="1" x14ac:dyDescent="0.25">
      <c r="A331">
        <v>226</v>
      </c>
      <c r="B331" s="1" t="s">
        <v>344</v>
      </c>
      <c r="C331">
        <v>393</v>
      </c>
      <c r="D331">
        <v>16594.160702883975</v>
      </c>
      <c r="E331">
        <v>11106.792055333239</v>
      </c>
      <c r="F331">
        <v>68433.48104916657</v>
      </c>
      <c r="G331">
        <v>4091898.7019420774</v>
      </c>
      <c r="H331">
        <v>80926.142087510118</v>
      </c>
      <c r="I331">
        <v>611872.82342703873</v>
      </c>
      <c r="J331">
        <v>52801.515990116975</v>
      </c>
      <c r="K331">
        <v>5.1635456527438222E-7</v>
      </c>
      <c r="L331">
        <v>1.0445362871507405E-8</v>
      </c>
      <c r="M331">
        <v>39700.169697416633</v>
      </c>
      <c r="N331">
        <v>46465.504220765382</v>
      </c>
      <c r="O331">
        <v>493399.26678600779</v>
      </c>
      <c r="P331">
        <v>11477.473858279975</v>
      </c>
      <c r="Q331" s="1" t="s">
        <v>51</v>
      </c>
      <c r="R331" s="1">
        <f>agent_costs_16_repr_days[[#This Row],[SMR]]+agent_costs_16_repr_days[[#This Row],[SMRCCS]]</f>
        <v>5.267999281458896E-7</v>
      </c>
      <c r="S331" s="1">
        <f>agent_costs_16_repr_days[[#This Row],[Alkaline_base]]+agent_costs_16_repr_days[[#This Row],[Alkaline_peak]]</f>
        <v>86165.673918182016</v>
      </c>
      <c r="T331" s="1">
        <f>agent_costs_16_repr_days[[#This Row],[SMR+CCS]]+agent_costs_16_repr_days[[#This Row],[PtH]]+agent_costs_16_repr_days[[#This Row],[Import]]</f>
        <v>97643.147776988786</v>
      </c>
      <c r="U331" s="1">
        <f>agent_costs_16_repr_days[[#This Row],[OCGT]]+agent_costs_16_repr_days[[#This Row],[SPP_coal]]+agent_costs_16_repr_days[[#This Row],[CCGT_new]]</f>
        <v>137829.1577421675</v>
      </c>
      <c r="V331" s="1">
        <f>agent_costs_16_repr_days[[#This Row],[WindOnshore]]+agent_costs_16_repr_days[[#This Row],[WindOffshore]]+agent_costs_16_repr_days[[#This Row],[Solar]]</f>
        <v>4714878.3174244491</v>
      </c>
      <c r="W331" s="1">
        <f>agent_costs_16_repr_days[[#This Row],[RES]]+agent_costs_16_repr_days[[#This Row],[FF]]+agent_costs_16_repr_days[[#This Row],[Nuclear]]</f>
        <v>4933633.6172541268</v>
      </c>
      <c r="X331" s="1">
        <f>agent_costs_16_repr_days[[#This Row],[PS]]-W$2</f>
        <v>-138924.94700453617</v>
      </c>
      <c r="Y331" s="1">
        <f>agent_costs_16_repr_days[[#This Row],[Import]]-P$2</f>
        <v>2143.0343741306642</v>
      </c>
      <c r="Z331" s="1">
        <f>agent_costs_16_repr_days[[#This Row],[SMR+CCS]]-R$2</f>
        <v>-7223.9999995063463</v>
      </c>
      <c r="AA331" s="1">
        <f>agent_costs_16_repr_days[[#This Row],[PtH]]-S$2</f>
        <v>6259.2022868020285</v>
      </c>
      <c r="AB331" s="1">
        <f>agent_costs_16_repr_days[[#This Row],[H2_sector]]-T$2</f>
        <v>1178.2366614263447</v>
      </c>
      <c r="AC331" s="1">
        <f>agent_costs_16_repr_days[[#This Row],[FF]]-U$2</f>
        <v>20891.978326847995</v>
      </c>
      <c r="AD331" s="1">
        <f>agent_costs_16_repr_days[[#This Row],[RES]]-V$2</f>
        <v>-160091.57619305048</v>
      </c>
      <c r="AE331" s="1">
        <f>agent_costs_16_repr_days[[#This Row],[Nuclear]]-H$2</f>
        <v>274.65086166627589</v>
      </c>
      <c r="AF331" s="1">
        <f>agent_costs_16_repr_days[[#This Row],[Ind]]-O$2</f>
        <v>49186.845832669758</v>
      </c>
    </row>
    <row r="332" spans="1:32" hidden="1" x14ac:dyDescent="0.25">
      <c r="A332">
        <v>226</v>
      </c>
      <c r="B332" s="1" t="s">
        <v>381</v>
      </c>
      <c r="C332">
        <v>407</v>
      </c>
      <c r="D332">
        <v>14244.620392303746</v>
      </c>
      <c r="E332">
        <v>11106.792511300533</v>
      </c>
      <c r="F332">
        <v>70175.212633883944</v>
      </c>
      <c r="G332">
        <v>4647289.300946353</v>
      </c>
      <c r="H332">
        <v>80987.418642991048</v>
      </c>
      <c r="I332">
        <v>625259.94860484882</v>
      </c>
      <c r="J332">
        <v>65390.894919472215</v>
      </c>
      <c r="K332">
        <v>3.3446355449207467E-6</v>
      </c>
      <c r="L332">
        <v>3612.0000011489892</v>
      </c>
      <c r="M332">
        <v>30162.315215130249</v>
      </c>
      <c r="N332">
        <v>47208.644296269114</v>
      </c>
      <c r="O332">
        <v>530806.46532333025</v>
      </c>
      <c r="P332">
        <v>8853.1684658463237</v>
      </c>
      <c r="Q332" s="1" t="s">
        <v>51</v>
      </c>
      <c r="R332" s="1">
        <f>agent_costs_16_repr_days[[#This Row],[SMR]]+agent_costs_16_repr_days[[#This Row],[SMRCCS]]</f>
        <v>3612.0000044936246</v>
      </c>
      <c r="S332" s="1">
        <f>agent_costs_16_repr_days[[#This Row],[Alkaline_base]]+agent_costs_16_repr_days[[#This Row],[Alkaline_peak]]</f>
        <v>77370.959511399356</v>
      </c>
      <c r="T332" s="1">
        <f>agent_costs_16_repr_days[[#This Row],[SMR+CCS]]+agent_costs_16_repr_days[[#This Row],[PtH]]+agent_costs_16_repr_days[[#This Row],[Import]]</f>
        <v>89836.127981739308</v>
      </c>
      <c r="U332" s="1">
        <f>agent_costs_16_repr_days[[#This Row],[OCGT]]+agent_costs_16_repr_days[[#This Row],[SPP_coal]]+agent_costs_16_repr_days[[#This Row],[CCGT_new]]</f>
        <v>149810.72794565989</v>
      </c>
      <c r="V332" s="1">
        <f>agent_costs_16_repr_days[[#This Row],[WindOnshore]]+agent_costs_16_repr_days[[#This Row],[WindOffshore]]+agent_costs_16_repr_days[[#This Row],[Solar]]</f>
        <v>5283656.0420625024</v>
      </c>
      <c r="W332" s="1">
        <f>agent_costs_16_repr_days[[#This Row],[RES]]+agent_costs_16_repr_days[[#This Row],[FF]]+agent_costs_16_repr_days[[#This Row],[Nuclear]]</f>
        <v>5514454.1886511538</v>
      </c>
      <c r="X332" s="1">
        <f>agent_costs_16_repr_days[[#This Row],[PS]]-W$2</f>
        <v>441895.62439249083</v>
      </c>
      <c r="Y332" s="1">
        <f>agent_costs_16_repr_days[[#This Row],[Import]]-P$2</f>
        <v>-481.2710183029867</v>
      </c>
      <c r="Z332" s="1">
        <f>agent_costs_16_repr_days[[#This Row],[SMR+CCS]]-R$2</f>
        <v>-3611.9999955395219</v>
      </c>
      <c r="AA332" s="1">
        <f>agent_costs_16_repr_days[[#This Row],[PtH]]-S$2</f>
        <v>-2535.5121199806308</v>
      </c>
      <c r="AB332" s="1">
        <f>agent_costs_16_repr_days[[#This Row],[H2_sector]]-T$2</f>
        <v>-6628.7831338231335</v>
      </c>
      <c r="AC332" s="1">
        <f>agent_costs_16_repr_days[[#This Row],[FF]]-U$2</f>
        <v>32873.548530340384</v>
      </c>
      <c r="AD332" s="1">
        <f>agent_costs_16_repr_days[[#This Row],[RES]]-V$2</f>
        <v>408686.14844500273</v>
      </c>
      <c r="AE332" s="1">
        <f>agent_costs_16_repr_days[[#This Row],[Nuclear]]-H$2</f>
        <v>335.92741714720614</v>
      </c>
      <c r="AF332" s="1">
        <f>agent_costs_16_repr_days[[#This Row],[Ind]]-O$2</f>
        <v>86594.044369992218</v>
      </c>
    </row>
    <row r="333" spans="1:32" hidden="1" x14ac:dyDescent="0.25">
      <c r="A333">
        <v>226</v>
      </c>
      <c r="B333" s="1" t="s">
        <v>341</v>
      </c>
      <c r="C333">
        <v>664</v>
      </c>
      <c r="D333">
        <v>5303.0284237440355</v>
      </c>
      <c r="E333">
        <v>11106.79327899081</v>
      </c>
      <c r="F333">
        <v>70110.565200155223</v>
      </c>
      <c r="G333">
        <v>4069071.388191272</v>
      </c>
      <c r="H333">
        <v>82737.252503986121</v>
      </c>
      <c r="I333">
        <v>628464.19077767315</v>
      </c>
      <c r="J333">
        <v>60918.607259327429</v>
      </c>
      <c r="K333">
        <v>1.5854196054068758E-6</v>
      </c>
      <c r="L333">
        <v>3.9137791629458942E-8</v>
      </c>
      <c r="M333">
        <v>37022.016318326227</v>
      </c>
      <c r="N333">
        <v>30068.707495483479</v>
      </c>
      <c r="O333">
        <v>519121.30599938275</v>
      </c>
      <c r="P333">
        <v>8678.7983135824561</v>
      </c>
      <c r="Q333" s="1" t="s">
        <v>51</v>
      </c>
      <c r="R333" s="1">
        <f>agent_costs_16_repr_days[[#This Row],[SMR]]+agent_costs_16_repr_days[[#This Row],[SMRCCS]]</f>
        <v>1.6245573970363348E-6</v>
      </c>
      <c r="S333" s="1">
        <f>agent_costs_16_repr_days[[#This Row],[Alkaline_base]]+agent_costs_16_repr_days[[#This Row],[Alkaline_peak]]</f>
        <v>67090.723813809702</v>
      </c>
      <c r="T333" s="1">
        <f>agent_costs_16_repr_days[[#This Row],[SMR+CCS]]+agent_costs_16_repr_days[[#This Row],[PtH]]+agent_costs_16_repr_days[[#This Row],[Import]]</f>
        <v>75769.522129016725</v>
      </c>
      <c r="U333" s="1">
        <f>agent_costs_16_repr_days[[#This Row],[OCGT]]+agent_costs_16_repr_days[[#This Row],[SPP_coal]]+agent_costs_16_repr_days[[#This Row],[CCGT_new]]</f>
        <v>136332.2008832267</v>
      </c>
      <c r="V333" s="1">
        <f>agent_costs_16_repr_days[[#This Row],[WindOnshore]]+agent_costs_16_repr_days[[#This Row],[WindOffshore]]+agent_costs_16_repr_days[[#This Row],[Solar]]</f>
        <v>4708642.3722479362</v>
      </c>
      <c r="W333" s="1">
        <f>agent_costs_16_repr_days[[#This Row],[RES]]+agent_costs_16_repr_days[[#This Row],[FF]]+agent_costs_16_repr_days[[#This Row],[Nuclear]]</f>
        <v>4927711.8256351491</v>
      </c>
      <c r="X333" s="1">
        <f>agent_costs_16_repr_days[[#This Row],[PS]]-W$2</f>
        <v>-144846.73862351384</v>
      </c>
      <c r="Y333" s="1">
        <f>agent_costs_16_repr_days[[#This Row],[Import]]-P$2</f>
        <v>-655.64117056685427</v>
      </c>
      <c r="Z333" s="1">
        <f>agent_costs_16_repr_days[[#This Row],[SMR+CCS]]-R$2</f>
        <v>-7223.9999984085889</v>
      </c>
      <c r="AA333" s="1">
        <f>agent_costs_16_repr_days[[#This Row],[PtH]]-S$2</f>
        <v>-12815.747817570285</v>
      </c>
      <c r="AB333" s="1">
        <f>agent_costs_16_repr_days[[#This Row],[H2_sector]]-T$2</f>
        <v>-20695.388986545717</v>
      </c>
      <c r="AC333" s="1">
        <f>agent_costs_16_repr_days[[#This Row],[FF]]-U$2</f>
        <v>19395.021467907194</v>
      </c>
      <c r="AD333" s="1">
        <f>agent_costs_16_repr_days[[#This Row],[RES]]-V$2</f>
        <v>-166327.52136956342</v>
      </c>
      <c r="AE333" s="1">
        <f>agent_costs_16_repr_days[[#This Row],[Nuclear]]-H$2</f>
        <v>2085.7612781422795</v>
      </c>
      <c r="AF333" s="1">
        <f>agent_costs_16_repr_days[[#This Row],[Ind]]-O$2</f>
        <v>74908.885046044714</v>
      </c>
    </row>
    <row r="334" spans="1:32" hidden="1" x14ac:dyDescent="0.25">
      <c r="A334">
        <v>226</v>
      </c>
      <c r="B334" s="1" t="s">
        <v>342</v>
      </c>
      <c r="C334">
        <v>695</v>
      </c>
      <c r="D334">
        <v>1668.1450425766704</v>
      </c>
      <c r="E334">
        <v>11106.792204391495</v>
      </c>
      <c r="F334">
        <v>68483.975203530194</v>
      </c>
      <c r="G334">
        <v>4108780.7178560267</v>
      </c>
      <c r="H334">
        <v>81640.047194928557</v>
      </c>
      <c r="I334">
        <v>642803.93062223529</v>
      </c>
      <c r="J334">
        <v>60449.005857302538</v>
      </c>
      <c r="K334">
        <v>1.4378579275229124E-6</v>
      </c>
      <c r="L334">
        <v>16167.85706596156</v>
      </c>
      <c r="M334">
        <v>36881.246637945369</v>
      </c>
      <c r="N334">
        <v>43346.465079342932</v>
      </c>
      <c r="O334">
        <v>523391.4660796856</v>
      </c>
      <c r="P334">
        <v>6399.5307055199901</v>
      </c>
      <c r="Q334" s="1" t="s">
        <v>51</v>
      </c>
      <c r="R334" s="1">
        <f>agent_costs_16_repr_days[[#This Row],[SMR]]+agent_costs_16_repr_days[[#This Row],[SMRCCS]]</f>
        <v>16167.857067399418</v>
      </c>
      <c r="S334" s="1">
        <f>agent_costs_16_repr_days[[#This Row],[Alkaline_base]]+agent_costs_16_repr_days[[#This Row],[Alkaline_peak]]</f>
        <v>80227.711717288301</v>
      </c>
      <c r="T334" s="1">
        <f>agent_costs_16_repr_days[[#This Row],[SMR+CCS]]+agent_costs_16_repr_days[[#This Row],[PtH]]+agent_costs_16_repr_days[[#This Row],[Import]]</f>
        <v>102795.09949020772</v>
      </c>
      <c r="U334" s="1">
        <f>agent_costs_16_repr_days[[#This Row],[OCGT]]+agent_costs_16_repr_days[[#This Row],[SPP_coal]]+agent_costs_16_repr_days[[#This Row],[CCGT_new]]</f>
        <v>130601.12610340941</v>
      </c>
      <c r="V334" s="1">
        <f>agent_costs_16_repr_days[[#This Row],[WindOnshore]]+agent_costs_16_repr_days[[#This Row],[WindOffshore]]+agent_costs_16_repr_days[[#This Row],[Solar]]</f>
        <v>4762691.4406826533</v>
      </c>
      <c r="W334" s="1">
        <f>agent_costs_16_repr_days[[#This Row],[RES]]+agent_costs_16_repr_days[[#This Row],[FF]]+agent_costs_16_repr_days[[#This Row],[Nuclear]]</f>
        <v>4974932.6139809918</v>
      </c>
      <c r="X334" s="1">
        <f>agent_costs_16_repr_days[[#This Row],[PS]]-W$2</f>
        <v>-97625.950277671218</v>
      </c>
      <c r="Y334" s="1">
        <f>agent_costs_16_repr_days[[#This Row],[Import]]-P$2</f>
        <v>-2934.9087786293203</v>
      </c>
      <c r="Z334" s="1">
        <f>agent_costs_16_repr_days[[#This Row],[SMR+CCS]]-R$2</f>
        <v>8943.8570673662725</v>
      </c>
      <c r="AA334" s="1">
        <f>agent_costs_16_repr_days[[#This Row],[PtH]]-S$2</f>
        <v>321.24008590831363</v>
      </c>
      <c r="AB334" s="1">
        <f>agent_costs_16_repr_days[[#This Row],[H2_sector]]-T$2</f>
        <v>6330.1883746452804</v>
      </c>
      <c r="AC334" s="1">
        <f>agent_costs_16_repr_days[[#This Row],[FF]]-U$2</f>
        <v>13663.946688089898</v>
      </c>
      <c r="AD334" s="1">
        <f>agent_costs_16_repr_days[[#This Row],[RES]]-V$2</f>
        <v>-112278.45293484628</v>
      </c>
      <c r="AE334" s="1">
        <f>agent_costs_16_repr_days[[#This Row],[Nuclear]]-H$2</f>
        <v>988.55596908471489</v>
      </c>
      <c r="AF334" s="1">
        <f>agent_costs_16_repr_days[[#This Row],[Ind]]-O$2</f>
        <v>79179.04512634757</v>
      </c>
    </row>
    <row r="335" spans="1:32" hidden="1" x14ac:dyDescent="0.25">
      <c r="A335">
        <v>226</v>
      </c>
      <c r="B335" s="1" t="s">
        <v>340</v>
      </c>
      <c r="C335">
        <v>747</v>
      </c>
      <c r="D335">
        <v>8450.6260849915216</v>
      </c>
      <c r="E335">
        <v>11106.792052283256</v>
      </c>
      <c r="F335">
        <v>69478.498484001058</v>
      </c>
      <c r="G335">
        <v>4164616.5110913031</v>
      </c>
      <c r="H335">
        <v>81840.548944126902</v>
      </c>
      <c r="I335">
        <v>611961.64677298733</v>
      </c>
      <c r="J335">
        <v>59335.491801091594</v>
      </c>
      <c r="K335">
        <v>4.8365197021423829E-5</v>
      </c>
      <c r="L335">
        <v>3612.0001726688506</v>
      </c>
      <c r="M335">
        <v>32810.125691938432</v>
      </c>
      <c r="N335">
        <v>41545.961821144381</v>
      </c>
      <c r="O335">
        <v>520307.14806376438</v>
      </c>
      <c r="P335">
        <v>9078.6469999443052</v>
      </c>
      <c r="Q335" s="1" t="s">
        <v>51</v>
      </c>
      <c r="R335" s="1">
        <f>agent_costs_16_repr_days[[#This Row],[SMR]]+agent_costs_16_repr_days[[#This Row],[SMRCCS]]</f>
        <v>3612.0002210340476</v>
      </c>
      <c r="S335" s="1">
        <f>agent_costs_16_repr_days[[#This Row],[Alkaline_base]]+agent_costs_16_repr_days[[#This Row],[Alkaline_peak]]</f>
        <v>74356.087513082806</v>
      </c>
      <c r="T335" s="1">
        <f>agent_costs_16_repr_days[[#This Row],[SMR+CCS]]+agent_costs_16_repr_days[[#This Row],[PtH]]+agent_costs_16_repr_days[[#This Row],[Import]]</f>
        <v>87046.73473406116</v>
      </c>
      <c r="U335" s="1">
        <f>agent_costs_16_repr_days[[#This Row],[OCGT]]+agent_costs_16_repr_days[[#This Row],[SPP_coal]]+agent_costs_16_repr_days[[#This Row],[CCGT_new]]</f>
        <v>137264.61637008417</v>
      </c>
      <c r="V335" s="1">
        <f>agent_costs_16_repr_days[[#This Row],[WindOnshore]]+agent_costs_16_repr_days[[#This Row],[WindOffshore]]+agent_costs_16_repr_days[[#This Row],[Solar]]</f>
        <v>4787684.9499165742</v>
      </c>
      <c r="W335" s="1">
        <f>agent_costs_16_repr_days[[#This Row],[RES]]+agent_costs_16_repr_days[[#This Row],[FF]]+agent_costs_16_repr_days[[#This Row],[Nuclear]]</f>
        <v>5006790.1152307848</v>
      </c>
      <c r="X335" s="1">
        <f>agent_costs_16_repr_days[[#This Row],[PS]]-W$2</f>
        <v>-65768.449027878232</v>
      </c>
      <c r="Y335" s="1">
        <f>agent_costs_16_repr_days[[#This Row],[Import]]-P$2</f>
        <v>-255.79248420500517</v>
      </c>
      <c r="Z335" s="1">
        <f>agent_costs_16_repr_days[[#This Row],[SMR+CCS]]-R$2</f>
        <v>-3611.9997789990989</v>
      </c>
      <c r="AA335" s="1">
        <f>agent_costs_16_repr_days[[#This Row],[PtH]]-S$2</f>
        <v>-5550.384118297181</v>
      </c>
      <c r="AB335" s="1">
        <f>agent_costs_16_repr_days[[#This Row],[H2_sector]]-T$2</f>
        <v>-9418.1763815012819</v>
      </c>
      <c r="AC335" s="1">
        <f>agent_costs_16_repr_days[[#This Row],[FF]]-U$2</f>
        <v>20327.436954764664</v>
      </c>
      <c r="AD335" s="1">
        <f>agent_costs_16_repr_days[[#This Row],[RES]]-V$2</f>
        <v>-87284.943700925447</v>
      </c>
      <c r="AE335" s="1">
        <f>agent_costs_16_repr_days[[#This Row],[Nuclear]]-H$2</f>
        <v>1189.0577182830602</v>
      </c>
      <c r="AF335" s="1">
        <f>agent_costs_16_repr_days[[#This Row],[Ind]]-O$2</f>
        <v>76094.727110426349</v>
      </c>
    </row>
    <row r="336" spans="1:32" hidden="1" x14ac:dyDescent="0.25">
      <c r="A336">
        <v>226</v>
      </c>
      <c r="B336" s="1" t="s">
        <v>339</v>
      </c>
      <c r="C336">
        <v>778</v>
      </c>
      <c r="D336">
        <v>1530.3269118994413</v>
      </c>
      <c r="E336">
        <v>11106.792619174443</v>
      </c>
      <c r="F336">
        <v>70030.903717877736</v>
      </c>
      <c r="G336">
        <v>3921829.1189188017</v>
      </c>
      <c r="H336">
        <v>81661.963764238491</v>
      </c>
      <c r="I336">
        <v>584207.68755663757</v>
      </c>
      <c r="J336">
        <v>60650.66140297494</v>
      </c>
      <c r="K336">
        <v>1.1115179807929221E-5</v>
      </c>
      <c r="L336">
        <v>1703.6529766164062</v>
      </c>
      <c r="M336">
        <v>31141.782814164897</v>
      </c>
      <c r="N336">
        <v>44686.568607308516</v>
      </c>
      <c r="O336">
        <v>519655.51713080076</v>
      </c>
      <c r="P336">
        <v>8732.8311639381827</v>
      </c>
      <c r="Q336" s="1" t="s">
        <v>51</v>
      </c>
      <c r="R336" s="1">
        <f>agent_costs_16_repr_days[[#This Row],[SMR]]+agent_costs_16_repr_days[[#This Row],[SMRCCS]]</f>
        <v>1703.6529877315861</v>
      </c>
      <c r="S336" s="1">
        <f>agent_costs_16_repr_days[[#This Row],[Alkaline_base]]+agent_costs_16_repr_days[[#This Row],[Alkaline_peak]]</f>
        <v>75828.351421473417</v>
      </c>
      <c r="T336" s="1">
        <f>agent_costs_16_repr_days[[#This Row],[SMR+CCS]]+agent_costs_16_repr_days[[#This Row],[PtH]]+agent_costs_16_repr_days[[#This Row],[Import]]</f>
        <v>86264.835573143195</v>
      </c>
      <c r="U336" s="1">
        <f>agent_costs_16_repr_days[[#This Row],[OCGT]]+agent_costs_16_repr_days[[#This Row],[SPP_coal]]+agent_costs_16_repr_days[[#This Row],[CCGT_new]]</f>
        <v>132211.8920327521</v>
      </c>
      <c r="V336" s="1">
        <f>agent_costs_16_repr_days[[#This Row],[WindOnshore]]+agent_costs_16_repr_days[[#This Row],[WindOffshore]]+agent_costs_16_repr_days[[#This Row],[Solar]]</f>
        <v>4517143.5990946135</v>
      </c>
      <c r="W336" s="1">
        <f>agent_costs_16_repr_days[[#This Row],[RES]]+agent_costs_16_repr_days[[#This Row],[FF]]+agent_costs_16_repr_days[[#This Row],[Nuclear]]</f>
        <v>4731017.4548916034</v>
      </c>
      <c r="X336" s="1">
        <f>agent_costs_16_repr_days[[#This Row],[PS]]-W$2</f>
        <v>-341541.10936705954</v>
      </c>
      <c r="Y336" s="1">
        <f>agent_costs_16_repr_days[[#This Row],[Import]]-P$2</f>
        <v>-601.60832021112765</v>
      </c>
      <c r="Z336" s="1">
        <f>agent_costs_16_repr_days[[#This Row],[SMR+CCS]]-R$2</f>
        <v>-5520.3470123015604</v>
      </c>
      <c r="AA336" s="1">
        <f>agent_costs_16_repr_days[[#This Row],[PtH]]-S$2</f>
        <v>-4078.1202099065704</v>
      </c>
      <c r="AB336" s="1">
        <f>agent_costs_16_repr_days[[#This Row],[H2_sector]]-T$2</f>
        <v>-10200.075542419247</v>
      </c>
      <c r="AC336" s="1">
        <f>agent_costs_16_repr_days[[#This Row],[FF]]-U$2</f>
        <v>15274.712617432597</v>
      </c>
      <c r="AD336" s="1">
        <f>agent_costs_16_repr_days[[#This Row],[RES]]-V$2</f>
        <v>-357826.29452288616</v>
      </c>
      <c r="AE336" s="1">
        <f>agent_costs_16_repr_days[[#This Row],[Nuclear]]-H$2</f>
        <v>1010.4725383946497</v>
      </c>
      <c r="AF336" s="1">
        <f>agent_costs_16_repr_days[[#This Row],[Ind]]-O$2</f>
        <v>75443.096177462721</v>
      </c>
    </row>
    <row r="337" spans="1:32" hidden="1" x14ac:dyDescent="0.25">
      <c r="A337">
        <v>226</v>
      </c>
      <c r="B337" s="1" t="s">
        <v>343</v>
      </c>
      <c r="C337">
        <v>824</v>
      </c>
      <c r="D337">
        <v>9611.6234774720997</v>
      </c>
      <c r="E337">
        <v>11106.792375341029</v>
      </c>
      <c r="F337">
        <v>71435.668704783064</v>
      </c>
      <c r="G337">
        <v>4062687.1698282259</v>
      </c>
      <c r="H337">
        <v>81720.49310949356</v>
      </c>
      <c r="I337">
        <v>576030.58259217325</v>
      </c>
      <c r="J337">
        <v>59123.056072955325</v>
      </c>
      <c r="K337">
        <v>1.9462476337278551E-5</v>
      </c>
      <c r="L337">
        <v>1.3367663951368837E-6</v>
      </c>
      <c r="M337">
        <v>28690.392711019103</v>
      </c>
      <c r="N337">
        <v>41864.987125700442</v>
      </c>
      <c r="O337">
        <v>518687.40531039459</v>
      </c>
      <c r="P337">
        <v>9602.0393746473037</v>
      </c>
      <c r="Q337" s="1" t="s">
        <v>51</v>
      </c>
      <c r="R337" s="1">
        <f>agent_costs_16_repr_days[[#This Row],[SMR]]+agent_costs_16_repr_days[[#This Row],[SMRCCS]]</f>
        <v>2.0799242732415434E-5</v>
      </c>
      <c r="S337" s="1">
        <f>agent_costs_16_repr_days[[#This Row],[Alkaline_base]]+agent_costs_16_repr_days[[#This Row],[Alkaline_peak]]</f>
        <v>70555.379836719541</v>
      </c>
      <c r="T337" s="1">
        <f>agent_costs_16_repr_days[[#This Row],[SMR+CCS]]+agent_costs_16_repr_days[[#This Row],[PtH]]+agent_costs_16_repr_days[[#This Row],[Import]]</f>
        <v>80157.419232166081</v>
      </c>
      <c r="U337" s="1">
        <f>agent_costs_16_repr_days[[#This Row],[OCGT]]+agent_costs_16_repr_days[[#This Row],[SPP_coal]]+agent_costs_16_repr_days[[#This Row],[CCGT_new]]</f>
        <v>140170.3482552105</v>
      </c>
      <c r="V337" s="1">
        <f>agent_costs_16_repr_days[[#This Row],[WindOnshore]]+agent_costs_16_repr_days[[#This Row],[WindOffshore]]+agent_costs_16_repr_days[[#This Row],[Solar]]</f>
        <v>4649824.5447957404</v>
      </c>
      <c r="W337" s="1">
        <f>agent_costs_16_repr_days[[#This Row],[RES]]+agent_costs_16_repr_days[[#This Row],[FF]]+agent_costs_16_repr_days[[#This Row],[Nuclear]]</f>
        <v>4871715.3861604445</v>
      </c>
      <c r="X337" s="1">
        <f>agent_costs_16_repr_days[[#This Row],[PS]]-W$2</f>
        <v>-200843.17809821852</v>
      </c>
      <c r="Y337" s="1">
        <f>agent_costs_16_repr_days[[#This Row],[Import]]-P$2</f>
        <v>267.59989049799333</v>
      </c>
      <c r="Z337" s="1">
        <f>agent_costs_16_repr_days[[#This Row],[SMR+CCS]]-R$2</f>
        <v>-7223.999979233904</v>
      </c>
      <c r="AA337" s="1">
        <f>agent_costs_16_repr_days[[#This Row],[PtH]]-S$2</f>
        <v>-9351.0917946604459</v>
      </c>
      <c r="AB337" s="1">
        <f>agent_costs_16_repr_days[[#This Row],[H2_sector]]-T$2</f>
        <v>-16307.49188339636</v>
      </c>
      <c r="AC337" s="1">
        <f>agent_costs_16_repr_days[[#This Row],[FF]]-U$2</f>
        <v>23233.16883989099</v>
      </c>
      <c r="AD337" s="1">
        <f>agent_costs_16_repr_days[[#This Row],[RES]]-V$2</f>
        <v>-225145.34882175922</v>
      </c>
      <c r="AE337" s="1">
        <f>agent_costs_16_repr_days[[#This Row],[Nuclear]]-H$2</f>
        <v>1069.0018836497184</v>
      </c>
      <c r="AF337" s="1">
        <f>agent_costs_16_repr_days[[#This Row],[Ind]]-O$2</f>
        <v>74474.984357056557</v>
      </c>
    </row>
    <row r="338" spans="1:32" hidden="1" x14ac:dyDescent="0.25">
      <c r="A338">
        <v>226</v>
      </c>
      <c r="B338" s="1" t="s">
        <v>385</v>
      </c>
      <c r="C338">
        <v>1009</v>
      </c>
      <c r="D338">
        <v>1007.3939558975131</v>
      </c>
      <c r="E338">
        <v>11106.792004722198</v>
      </c>
      <c r="F338">
        <v>70530.280526073242</v>
      </c>
      <c r="G338">
        <v>3806598.6016070712</v>
      </c>
      <c r="H338">
        <v>82105.25994144677</v>
      </c>
      <c r="I338">
        <v>591256.01714921859</v>
      </c>
      <c r="J338">
        <v>57994.298565477962</v>
      </c>
      <c r="K338">
        <v>1.8068497839096404E-6</v>
      </c>
      <c r="L338">
        <v>3174.2230060367297</v>
      </c>
      <c r="M338">
        <v>33188.351839044051</v>
      </c>
      <c r="N338">
        <v>40018.715342678115</v>
      </c>
      <c r="O338">
        <v>515285.86044273537</v>
      </c>
      <c r="P338">
        <v>8989.2080812770164</v>
      </c>
      <c r="Q338" s="1" t="s">
        <v>51</v>
      </c>
      <c r="R338" s="1">
        <f>agent_costs_16_repr_days[[#This Row],[SMR]]+agent_costs_16_repr_days[[#This Row],[SMRCCS]]</f>
        <v>3174.2230078435796</v>
      </c>
      <c r="S338" s="1">
        <f>agent_costs_16_repr_days[[#This Row],[Alkaline_base]]+agent_costs_16_repr_days[[#This Row],[Alkaline_peak]]</f>
        <v>73207.067181722174</v>
      </c>
      <c r="T338" s="1">
        <f>agent_costs_16_repr_days[[#This Row],[SMR+CCS]]+agent_costs_16_repr_days[[#This Row],[PtH]]+agent_costs_16_repr_days[[#This Row],[Import]]</f>
        <v>85370.498270842771</v>
      </c>
      <c r="U338" s="1">
        <f>agent_costs_16_repr_days[[#This Row],[OCGT]]+agent_costs_16_repr_days[[#This Row],[SPP_coal]]+agent_costs_16_repr_days[[#This Row],[CCGT_new]]</f>
        <v>129531.97304744872</v>
      </c>
      <c r="V338" s="1">
        <f>agent_costs_16_repr_days[[#This Row],[WindOnshore]]+agent_costs_16_repr_days[[#This Row],[WindOffshore]]+agent_costs_16_repr_days[[#This Row],[Solar]]</f>
        <v>4408961.4107610118</v>
      </c>
      <c r="W338" s="1">
        <f>agent_costs_16_repr_days[[#This Row],[RES]]+agent_costs_16_repr_days[[#This Row],[FF]]+agent_costs_16_repr_days[[#This Row],[Nuclear]]</f>
        <v>4620598.6437499067</v>
      </c>
      <c r="X338" s="1">
        <f>agent_costs_16_repr_days[[#This Row],[PS]]-W$2</f>
        <v>-451959.9205087563</v>
      </c>
      <c r="Y338" s="1">
        <f>agent_costs_16_repr_days[[#This Row],[Import]]-P$2</f>
        <v>-345.23140287229398</v>
      </c>
      <c r="Z338" s="1">
        <f>agent_costs_16_repr_days[[#This Row],[SMR+CCS]]-R$2</f>
        <v>-4049.776992189567</v>
      </c>
      <c r="AA338" s="1">
        <f>agent_costs_16_repr_days[[#This Row],[PtH]]-S$2</f>
        <v>-6699.4044496578135</v>
      </c>
      <c r="AB338" s="1">
        <f>agent_costs_16_repr_days[[#This Row],[H2_sector]]-T$2</f>
        <v>-11094.412844719671</v>
      </c>
      <c r="AC338" s="1">
        <f>agent_costs_16_repr_days[[#This Row],[FF]]-U$2</f>
        <v>12594.793632129207</v>
      </c>
      <c r="AD338" s="1">
        <f>agent_costs_16_repr_days[[#This Row],[RES]]-V$2</f>
        <v>-466008.48285648786</v>
      </c>
      <c r="AE338" s="1">
        <f>agent_costs_16_repr_days[[#This Row],[Nuclear]]-H$2</f>
        <v>1453.7687156029278</v>
      </c>
      <c r="AF338" s="1">
        <f>agent_costs_16_repr_days[[#This Row],[Ind]]-O$2</f>
        <v>71073.439489397337</v>
      </c>
    </row>
    <row r="339" spans="1:32" hidden="1" x14ac:dyDescent="0.25">
      <c r="A339">
        <v>226</v>
      </c>
      <c r="B339" s="1" t="s">
        <v>408</v>
      </c>
      <c r="C339">
        <v>735</v>
      </c>
      <c r="D339">
        <v>5837.9712314707258</v>
      </c>
      <c r="E339">
        <v>11106.792017445601</v>
      </c>
      <c r="F339">
        <v>69834.987000781053</v>
      </c>
      <c r="G339">
        <v>4080174.9562619533</v>
      </c>
      <c r="H339">
        <v>81785.531872320411</v>
      </c>
      <c r="I339">
        <v>600932.61578083702</v>
      </c>
      <c r="J339">
        <v>60294.127856134102</v>
      </c>
      <c r="K339">
        <v>2.20147143038327E-5</v>
      </c>
      <c r="L339">
        <v>3612.0000139750741</v>
      </c>
      <c r="M339">
        <v>32097.603116069087</v>
      </c>
      <c r="N339">
        <v>42567.707978260041</v>
      </c>
      <c r="O339">
        <v>520010.68400207144</v>
      </c>
      <c r="P339">
        <v>8941.3888459079044</v>
      </c>
      <c r="Q339" s="1" t="s">
        <v>51</v>
      </c>
      <c r="R339" s="1">
        <f>agent_costs_16_repr_days[[#This Row],[SMR]]+agent_costs_16_repr_days[[#This Row],[SMRCCS]]</f>
        <v>3612.0000359897886</v>
      </c>
      <c r="S339" s="1">
        <f>agent_costs_16_repr_days[[#This Row],[Alkaline_base]]+agent_costs_16_repr_days[[#This Row],[Alkaline_peak]]</f>
        <v>74665.311094329125</v>
      </c>
      <c r="T339" s="1">
        <f>agent_costs_16_repr_days[[#This Row],[SMR+CCS]]+agent_costs_16_repr_days[[#This Row],[PtH]]+agent_costs_16_repr_days[[#This Row],[Import]]</f>
        <v>87218.69997622681</v>
      </c>
      <c r="U339" s="1">
        <f>agent_costs_16_repr_days[[#This Row],[OCGT]]+agent_costs_16_repr_days[[#This Row],[SPP_coal]]+agent_costs_16_repr_days[[#This Row],[CCGT_new]]</f>
        <v>135967.08608838587</v>
      </c>
      <c r="V339" s="1">
        <f>agent_costs_16_repr_days[[#This Row],[WindOnshore]]+agent_costs_16_repr_days[[#This Row],[WindOffshore]]+agent_costs_16_repr_days[[#This Row],[Solar]]</f>
        <v>4692214.3640602361</v>
      </c>
      <c r="W339" s="1">
        <f>agent_costs_16_repr_days[[#This Row],[RES]]+agent_costs_16_repr_days[[#This Row],[FF]]+agent_costs_16_repr_days[[#This Row],[Nuclear]]</f>
        <v>4909966.9820209416</v>
      </c>
      <c r="X339" s="1">
        <f>agent_costs_16_repr_days[[#This Row],[PS]]-W$2</f>
        <v>-162591.58223772142</v>
      </c>
      <c r="Y339" s="1">
        <f>agent_costs_16_repr_days[[#This Row],[Import]]-P$2</f>
        <v>-393.05063824140598</v>
      </c>
      <c r="Z339" s="1">
        <f>agent_costs_16_repr_days[[#This Row],[SMR+CCS]]-R$2</f>
        <v>-3611.999964043358</v>
      </c>
      <c r="AA339" s="1">
        <f>agent_costs_16_repr_days[[#This Row],[PtH]]-S$2</f>
        <v>-5241.1605370508623</v>
      </c>
      <c r="AB339" s="1">
        <f>agent_costs_16_repr_days[[#This Row],[H2_sector]]-T$2</f>
        <v>-9246.2111393356317</v>
      </c>
      <c r="AC339" s="1">
        <f>agent_costs_16_repr_days[[#This Row],[FF]]-U$2</f>
        <v>19029.906673066362</v>
      </c>
      <c r="AD339" s="1">
        <f>agent_costs_16_repr_days[[#This Row],[RES]]-V$2</f>
        <v>-182755.52955726348</v>
      </c>
      <c r="AE339" s="1">
        <f>agent_costs_16_repr_days[[#This Row],[Nuclear]]-H$2</f>
        <v>1134.0406464765692</v>
      </c>
      <c r="AF339" s="1">
        <f>agent_costs_16_repr_days[[#This Row],[Ind]]-O$2</f>
        <v>75798.26304873341</v>
      </c>
    </row>
    <row r="340" spans="1:32" hidden="1" x14ac:dyDescent="0.25">
      <c r="A340">
        <v>226</v>
      </c>
      <c r="B340" s="1" t="s">
        <v>409</v>
      </c>
      <c r="C340">
        <v>735</v>
      </c>
      <c r="D340">
        <v>5837.9712314707258</v>
      </c>
      <c r="E340">
        <v>11106.792017445601</v>
      </c>
      <c r="F340">
        <v>69834.987000781053</v>
      </c>
      <c r="G340">
        <v>4080174.9562619533</v>
      </c>
      <c r="H340">
        <v>81785.531872320411</v>
      </c>
      <c r="I340">
        <v>600932.61578083702</v>
      </c>
      <c r="J340">
        <v>60294.127856134102</v>
      </c>
      <c r="K340">
        <v>2.20147143038327E-5</v>
      </c>
      <c r="L340">
        <v>3612.0000139750741</v>
      </c>
      <c r="M340">
        <v>32097.603116069087</v>
      </c>
      <c r="N340">
        <v>42567.707978260041</v>
      </c>
      <c r="O340">
        <v>520010.68400207144</v>
      </c>
      <c r="P340">
        <v>8941.3888459079044</v>
      </c>
      <c r="Q340" s="1" t="s">
        <v>51</v>
      </c>
      <c r="R340" s="1">
        <f>agent_costs_16_repr_days[[#This Row],[SMR]]+agent_costs_16_repr_days[[#This Row],[SMRCCS]]</f>
        <v>3612.0000359897886</v>
      </c>
      <c r="S340" s="1">
        <f>agent_costs_16_repr_days[[#This Row],[Alkaline_base]]+agent_costs_16_repr_days[[#This Row],[Alkaline_peak]]</f>
        <v>74665.311094329125</v>
      </c>
      <c r="T340" s="1">
        <f>agent_costs_16_repr_days[[#This Row],[SMR+CCS]]+agent_costs_16_repr_days[[#This Row],[PtH]]+agent_costs_16_repr_days[[#This Row],[Import]]</f>
        <v>87218.69997622681</v>
      </c>
      <c r="U340" s="1">
        <f>agent_costs_16_repr_days[[#This Row],[OCGT]]+agent_costs_16_repr_days[[#This Row],[SPP_coal]]+agent_costs_16_repr_days[[#This Row],[CCGT_new]]</f>
        <v>135967.08608838587</v>
      </c>
      <c r="V340" s="1">
        <f>agent_costs_16_repr_days[[#This Row],[WindOnshore]]+agent_costs_16_repr_days[[#This Row],[WindOffshore]]+agent_costs_16_repr_days[[#This Row],[Solar]]</f>
        <v>4692214.3640602361</v>
      </c>
      <c r="W340" s="1">
        <f>agent_costs_16_repr_days[[#This Row],[RES]]+agent_costs_16_repr_days[[#This Row],[FF]]+agent_costs_16_repr_days[[#This Row],[Nuclear]]</f>
        <v>4909966.9820209416</v>
      </c>
      <c r="X340" s="1">
        <f>agent_costs_16_repr_days[[#This Row],[PS]]-W$2</f>
        <v>-162591.58223772142</v>
      </c>
      <c r="Y340" s="1">
        <f>agent_costs_16_repr_days[[#This Row],[Import]]-P$2</f>
        <v>-393.05063824140598</v>
      </c>
      <c r="Z340" s="1">
        <f>agent_costs_16_repr_days[[#This Row],[SMR+CCS]]-R$2</f>
        <v>-3611.999964043358</v>
      </c>
      <c r="AA340" s="1">
        <f>agent_costs_16_repr_days[[#This Row],[PtH]]-S$2</f>
        <v>-5241.1605370508623</v>
      </c>
      <c r="AB340" s="1">
        <f>agent_costs_16_repr_days[[#This Row],[H2_sector]]-T$2</f>
        <v>-9246.2111393356317</v>
      </c>
      <c r="AC340" s="1">
        <f>agent_costs_16_repr_days[[#This Row],[FF]]-U$2</f>
        <v>19029.906673066362</v>
      </c>
      <c r="AD340" s="1">
        <f>agent_costs_16_repr_days[[#This Row],[RES]]-V$2</f>
        <v>-182755.52955726348</v>
      </c>
      <c r="AE340" s="1">
        <f>agent_costs_16_repr_days[[#This Row],[Nuclear]]-H$2</f>
        <v>1134.0406464765692</v>
      </c>
      <c r="AF340" s="1">
        <f>agent_costs_16_repr_days[[#This Row],[Ind]]-O$2</f>
        <v>75798.26304873341</v>
      </c>
    </row>
    <row r="341" spans="1:32" hidden="1" x14ac:dyDescent="0.25">
      <c r="A341">
        <v>226</v>
      </c>
      <c r="B341" s="1" t="s">
        <v>337</v>
      </c>
      <c r="C341">
        <v>1563</v>
      </c>
      <c r="D341">
        <v>6412.9961018923741</v>
      </c>
      <c r="E341">
        <v>11106.792340981034</v>
      </c>
      <c r="F341">
        <v>59099.636915991221</v>
      </c>
      <c r="G341">
        <v>4045622.8189213029</v>
      </c>
      <c r="H341">
        <v>82292.899991161597</v>
      </c>
      <c r="I341">
        <v>582549.76669003256</v>
      </c>
      <c r="J341">
        <v>62648.020564755643</v>
      </c>
      <c r="K341">
        <v>3.4453934974698599E-6</v>
      </c>
      <c r="L341">
        <v>27111.34979582141</v>
      </c>
      <c r="M341">
        <v>26814.245614076466</v>
      </c>
      <c r="N341">
        <v>37551.847286839329</v>
      </c>
      <c r="O341">
        <v>532418.68583963497</v>
      </c>
      <c r="P341">
        <v>5676.3531547628554</v>
      </c>
      <c r="Q341" s="1" t="s">
        <v>51</v>
      </c>
      <c r="R341" s="1">
        <f>agent_costs_16_repr_days[[#This Row],[SMR]]+agent_costs_16_repr_days[[#This Row],[SMRCCS]]</f>
        <v>27111.349799266805</v>
      </c>
      <c r="S341" s="1">
        <f>agent_costs_16_repr_days[[#This Row],[Alkaline_base]]+agent_costs_16_repr_days[[#This Row],[Alkaline_peak]]</f>
        <v>64366.092900915799</v>
      </c>
      <c r="T341" s="1">
        <f>agent_costs_16_repr_days[[#This Row],[SMR+CCS]]+agent_costs_16_repr_days[[#This Row],[PtH]]+agent_costs_16_repr_days[[#This Row],[Import]]</f>
        <v>97153.795854945463</v>
      </c>
      <c r="U341" s="1">
        <f>agent_costs_16_repr_days[[#This Row],[OCGT]]+agent_costs_16_repr_days[[#This Row],[SPP_coal]]+agent_costs_16_repr_days[[#This Row],[CCGT_new]]</f>
        <v>128160.65358263924</v>
      </c>
      <c r="V341" s="1">
        <f>agent_costs_16_repr_days[[#This Row],[WindOnshore]]+agent_costs_16_repr_days[[#This Row],[WindOffshore]]+agent_costs_16_repr_days[[#This Row],[Solar]]</f>
        <v>4639279.3779523168</v>
      </c>
      <c r="W341" s="1">
        <f>agent_costs_16_repr_days[[#This Row],[RES]]+agent_costs_16_repr_days[[#This Row],[FF]]+agent_costs_16_repr_days[[#This Row],[Nuclear]]</f>
        <v>4849732.931526117</v>
      </c>
      <c r="X341" s="1">
        <f>agent_costs_16_repr_days[[#This Row],[PS]]-W$2</f>
        <v>-222825.63273254596</v>
      </c>
      <c r="Y341" s="1">
        <f>agent_costs_16_repr_days[[#This Row],[Import]]-P$2</f>
        <v>-3658.086329386455</v>
      </c>
      <c r="Z341" s="1">
        <f>agent_costs_16_repr_days[[#This Row],[SMR+CCS]]-R$2</f>
        <v>19887.34979923366</v>
      </c>
      <c r="AA341" s="1">
        <f>agent_costs_16_repr_days[[#This Row],[PtH]]-S$2</f>
        <v>-15540.378730464188</v>
      </c>
      <c r="AB341" s="1">
        <f>agent_costs_16_repr_days[[#This Row],[H2_sector]]-T$2</f>
        <v>688.88473938302195</v>
      </c>
      <c r="AC341" s="1">
        <f>agent_costs_16_repr_days[[#This Row],[FF]]-U$2</f>
        <v>11223.474167319728</v>
      </c>
      <c r="AD341" s="1">
        <f>agent_costs_16_repr_days[[#This Row],[RES]]-V$2</f>
        <v>-235690.51566518284</v>
      </c>
      <c r="AE341" s="1">
        <f>agent_costs_16_repr_days[[#This Row],[Nuclear]]-H$2</f>
        <v>1641.4087653177558</v>
      </c>
      <c r="AF341" s="1">
        <f>agent_costs_16_repr_days[[#This Row],[Ind]]-O$2</f>
        <v>88206.264886296936</v>
      </c>
    </row>
    <row r="342" spans="1:32" hidden="1" x14ac:dyDescent="0.25">
      <c r="A342">
        <v>226</v>
      </c>
      <c r="B342" s="1" t="s">
        <v>338</v>
      </c>
      <c r="C342">
        <v>1540</v>
      </c>
      <c r="D342">
        <v>8121.8900969543893</v>
      </c>
      <c r="E342">
        <v>11106.793593517987</v>
      </c>
      <c r="F342">
        <v>70588.120364538263</v>
      </c>
      <c r="G342">
        <v>4096075.9283036785</v>
      </c>
      <c r="H342">
        <v>80424.115357236238</v>
      </c>
      <c r="I342">
        <v>566978.16285507672</v>
      </c>
      <c r="J342">
        <v>59270.335086207699</v>
      </c>
      <c r="K342">
        <v>4.3964760777474186E-7</v>
      </c>
      <c r="L342">
        <v>6100.4410348037018</v>
      </c>
      <c r="M342">
        <v>18549.644598370633</v>
      </c>
      <c r="N342">
        <v>69858.024615060363</v>
      </c>
      <c r="O342">
        <v>522928.70444503654</v>
      </c>
      <c r="P342">
        <v>9387.5955762844533</v>
      </c>
      <c r="Q342" s="1" t="s">
        <v>51</v>
      </c>
      <c r="R342" s="1">
        <f>agent_costs_16_repr_days[[#This Row],[SMR]]+agent_costs_16_repr_days[[#This Row],[SMRCCS]]</f>
        <v>6100.4410352433497</v>
      </c>
      <c r="S342" s="1">
        <f>agent_costs_16_repr_days[[#This Row],[Alkaline_base]]+agent_costs_16_repr_days[[#This Row],[Alkaline_peak]]</f>
        <v>88407.669213431</v>
      </c>
      <c r="T342" s="1">
        <f>agent_costs_16_repr_days[[#This Row],[SMR+CCS]]+agent_costs_16_repr_days[[#This Row],[PtH]]+agent_costs_16_repr_days[[#This Row],[Import]]</f>
        <v>103895.7058249588</v>
      </c>
      <c r="U342" s="1">
        <f>agent_costs_16_repr_days[[#This Row],[OCGT]]+agent_costs_16_repr_days[[#This Row],[SPP_coal]]+agent_costs_16_repr_days[[#This Row],[CCGT_new]]</f>
        <v>137980.34554770036</v>
      </c>
      <c r="V342" s="1">
        <f>agent_costs_16_repr_days[[#This Row],[WindOnshore]]+agent_costs_16_repr_days[[#This Row],[WindOffshore]]+agent_costs_16_repr_days[[#This Row],[Solar]]</f>
        <v>4674160.8847522736</v>
      </c>
      <c r="W342" s="1">
        <f>agent_costs_16_repr_days[[#This Row],[RES]]+agent_costs_16_repr_days[[#This Row],[FF]]+agent_costs_16_repr_days[[#This Row],[Nuclear]]</f>
        <v>4892565.3456572099</v>
      </c>
      <c r="X342" s="1">
        <f>agent_costs_16_repr_days[[#This Row],[PS]]-W$2</f>
        <v>-179993.21860145312</v>
      </c>
      <c r="Y342" s="1">
        <f>agent_costs_16_repr_days[[#This Row],[Import]]-P$2</f>
        <v>53.156092135142899</v>
      </c>
      <c r="Z342" s="1">
        <f>agent_costs_16_repr_days[[#This Row],[SMR+CCS]]-R$2</f>
        <v>-1123.5589647897968</v>
      </c>
      <c r="AA342" s="1">
        <f>agent_costs_16_repr_days[[#This Row],[PtH]]-S$2</f>
        <v>8501.1975820510124</v>
      </c>
      <c r="AB342" s="1">
        <f>agent_costs_16_repr_days[[#This Row],[H2_sector]]-T$2</f>
        <v>7430.7947093963594</v>
      </c>
      <c r="AC342" s="1">
        <f>agent_costs_16_repr_days[[#This Row],[FF]]-U$2</f>
        <v>21043.166132380851</v>
      </c>
      <c r="AD342" s="1">
        <f>agent_costs_16_repr_days[[#This Row],[RES]]-V$2</f>
        <v>-200809.00886522606</v>
      </c>
      <c r="AE342" s="1">
        <f>agent_costs_16_repr_days[[#This Row],[Nuclear]]-H$2</f>
        <v>-227.37586860760348</v>
      </c>
      <c r="AF342" s="1">
        <f>agent_costs_16_repr_days[[#This Row],[Ind]]-O$2</f>
        <v>78716.283491698501</v>
      </c>
    </row>
    <row r="343" spans="1:32" hidden="1" x14ac:dyDescent="0.25">
      <c r="A343">
        <v>226</v>
      </c>
      <c r="B343" s="1" t="s">
        <v>410</v>
      </c>
      <c r="C343">
        <v>1227</v>
      </c>
      <c r="D343">
        <v>3.1298271780925271E-6</v>
      </c>
      <c r="E343">
        <v>11106.792300199832</v>
      </c>
      <c r="F343">
        <v>75113.744620346595</v>
      </c>
      <c r="G343">
        <v>4211777.6987749627</v>
      </c>
      <c r="H343">
        <v>82599.625176190515</v>
      </c>
      <c r="I343">
        <v>549611.42448875611</v>
      </c>
      <c r="J343">
        <v>61591.318456515852</v>
      </c>
      <c r="K343">
        <v>2.8165480974540451E-3</v>
      </c>
      <c r="L343">
        <v>3.765838023762164E-6</v>
      </c>
      <c r="M343">
        <v>23327.011659015821</v>
      </c>
      <c r="N343">
        <v>33646.028742200309</v>
      </c>
      <c r="O343">
        <v>363978.54621147097</v>
      </c>
      <c r="P343">
        <v>7790.3507479443651</v>
      </c>
      <c r="Q343" s="1" t="s">
        <v>51</v>
      </c>
      <c r="R343" s="1">
        <f>agent_costs_16_repr_days[[#This Row],[SMR]]+agent_costs_16_repr_days[[#This Row],[SMRCCS]]</f>
        <v>2.8203139354778073E-3</v>
      </c>
      <c r="S343" s="1">
        <f>agent_costs_16_repr_days[[#This Row],[Alkaline_base]]+agent_costs_16_repr_days[[#This Row],[Alkaline_peak]]</f>
        <v>56973.040401216131</v>
      </c>
      <c r="T343" s="1">
        <f>agent_costs_16_repr_days[[#This Row],[SMR+CCS]]+agent_costs_16_repr_days[[#This Row],[PtH]]+agent_costs_16_repr_days[[#This Row],[Import]]</f>
        <v>64763.393969474433</v>
      </c>
      <c r="U343" s="1">
        <f>agent_costs_16_repr_days[[#This Row],[OCGT]]+agent_costs_16_repr_days[[#This Row],[SPP_coal]]+agent_costs_16_repr_days[[#This Row],[CCGT_new]]</f>
        <v>136705.06307999228</v>
      </c>
      <c r="V343" s="1">
        <f>agent_costs_16_repr_days[[#This Row],[WindOnshore]]+agent_costs_16_repr_days[[#This Row],[WindOffshore]]+agent_costs_16_repr_days[[#This Row],[Solar]]</f>
        <v>4772495.9155639187</v>
      </c>
      <c r="W343" s="1">
        <f>agent_costs_16_repr_days[[#This Row],[RES]]+agent_costs_16_repr_days[[#This Row],[FF]]+agent_costs_16_repr_days[[#This Row],[Nuclear]]</f>
        <v>4991800.6038201014</v>
      </c>
      <c r="X343" s="1">
        <f>agent_costs_16_repr_days[[#This Row],[PS]]-W$2</f>
        <v>-80757.960438561626</v>
      </c>
      <c r="Y343" s="1">
        <f>agent_costs_16_repr_days[[#This Row],[Import]]-P$2</f>
        <v>-1544.0887362049452</v>
      </c>
      <c r="Z343" s="1">
        <f>agent_costs_16_repr_days[[#This Row],[SMR+CCS]]-R$2</f>
        <v>-7223.9971797192111</v>
      </c>
      <c r="AA343" s="1">
        <f>agent_costs_16_repr_days[[#This Row],[PtH]]-S$2</f>
        <v>-22933.431230163857</v>
      </c>
      <c r="AB343" s="1">
        <f>agent_costs_16_repr_days[[#This Row],[H2_sector]]-T$2</f>
        <v>-31701.517146088008</v>
      </c>
      <c r="AC343" s="1">
        <f>agent_costs_16_repr_days[[#This Row],[FF]]-U$2</f>
        <v>19767.883664672772</v>
      </c>
      <c r="AD343" s="1">
        <f>agent_costs_16_repr_days[[#This Row],[RES]]-V$2</f>
        <v>-102473.97805358097</v>
      </c>
      <c r="AE343" s="1">
        <f>agent_costs_16_repr_days[[#This Row],[Nuclear]]-H$2</f>
        <v>1948.1339503466734</v>
      </c>
      <c r="AF343" s="1">
        <f>agent_costs_16_repr_days[[#This Row],[Ind]]-O$2</f>
        <v>-80233.874741867068</v>
      </c>
    </row>
    <row r="344" spans="1:32" x14ac:dyDescent="0.25">
      <c r="A344">
        <v>227</v>
      </c>
      <c r="B344" s="1" t="s">
        <v>23</v>
      </c>
      <c r="C344">
        <v>2811</v>
      </c>
      <c r="D344">
        <v>6605.0270515358716</v>
      </c>
      <c r="E344">
        <v>11106.795067475103</v>
      </c>
      <c r="F344">
        <v>55994.347897098836</v>
      </c>
      <c r="G344">
        <v>4295329.7347573834</v>
      </c>
      <c r="H344">
        <v>80468.06496852581</v>
      </c>
      <c r="I344">
        <v>572343.32613592793</v>
      </c>
      <c r="J344">
        <v>53781.622681193214</v>
      </c>
      <c r="K344">
        <v>4.7661081448541268E-10</v>
      </c>
      <c r="L344">
        <v>7224.0000000225009</v>
      </c>
      <c r="M344">
        <v>35157.663658717203</v>
      </c>
      <c r="N344">
        <v>46388.46783657714</v>
      </c>
      <c r="O344">
        <v>442888.00842236722</v>
      </c>
      <c r="P344">
        <v>9036.8531441877876</v>
      </c>
      <c r="Q344" s="1" t="s">
        <v>51</v>
      </c>
      <c r="R344" s="1">
        <f>agent_costs_16_repr_days[[#This Row],[SMR]]+agent_costs_16_repr_days[[#This Row],[SMRCCS]]</f>
        <v>7224.0000000229775</v>
      </c>
      <c r="S344" s="1">
        <f>agent_costs_16_repr_days[[#This Row],[Alkaline_base]]+agent_costs_16_repr_days[[#This Row],[Alkaline_peak]]</f>
        <v>81546.131495294336</v>
      </c>
      <c r="T344" s="1">
        <f>agent_costs_16_repr_days[[#This Row],[SMR+CCS]]+agent_costs_16_repr_days[[#This Row],[PtH]]+agent_costs_16_repr_days[[#This Row],[Import]]</f>
        <v>97806.984639505099</v>
      </c>
      <c r="U344" s="1">
        <f>agent_costs_16_repr_days[[#This Row],[OCGT]]+agent_costs_16_repr_days[[#This Row],[SPP_coal]]+agent_costs_16_repr_days[[#This Row],[CCGT_new]]</f>
        <v>116380.99762982792</v>
      </c>
      <c r="V344" s="1">
        <f>agent_costs_16_repr_days[[#This Row],[WindOnshore]]+agent_costs_16_repr_days[[#This Row],[WindOffshore]]+agent_costs_16_repr_days[[#This Row],[Solar]]</f>
        <v>4878779.8559607863</v>
      </c>
      <c r="W344" s="1">
        <f>agent_costs_16_repr_days[[#This Row],[RES]]+agent_costs_16_repr_days[[#This Row],[FF]]+agent_costs_16_repr_days[[#This Row],[Nuclear]]</f>
        <v>5075628.9185591396</v>
      </c>
      <c r="X344" s="1">
        <f>agent_costs_16_repr_days[[#This Row],[PS]]-W$2</f>
        <v>3070.3543004766107</v>
      </c>
      <c r="Y344" s="1">
        <f>agent_costs_16_repr_days[[#This Row],[Import]]-P$2</f>
        <v>-297.58633996152275</v>
      </c>
      <c r="Z344" s="1">
        <f>agent_costs_16_repr_days[[#This Row],[SMR+CCS]]-R$2</f>
        <v>-1.0169060260523111E-8</v>
      </c>
      <c r="AA344" s="1">
        <f>agent_costs_16_repr_days[[#This Row],[PtH]]-S$2</f>
        <v>1639.6598639143485</v>
      </c>
      <c r="AB344" s="1">
        <f>agent_costs_16_repr_days[[#This Row],[H2_sector]]-T$2</f>
        <v>1342.0735239426576</v>
      </c>
      <c r="AC344" s="1">
        <f>agent_costs_16_repr_days[[#This Row],[FF]]-U$2</f>
        <v>-556.1817854915862</v>
      </c>
      <c r="AD344" s="1">
        <f>agent_costs_16_repr_days[[#This Row],[RES]]-V$2</f>
        <v>3809.9623432867229</v>
      </c>
      <c r="AE344" s="1">
        <f>agent_costs_16_repr_days[[#This Row],[Nuclear]]-H$2</f>
        <v>-183.42625731803128</v>
      </c>
      <c r="AF344" s="1">
        <f>agent_costs_16_repr_days[[#This Row],[Ind]]-O$2</f>
        <v>-1324.4125309708179</v>
      </c>
    </row>
    <row r="345" spans="1:32" x14ac:dyDescent="0.25">
      <c r="A345">
        <v>227</v>
      </c>
      <c r="B345" s="1" t="s">
        <v>23</v>
      </c>
      <c r="C345">
        <v>2811</v>
      </c>
      <c r="D345">
        <v>6605.0270515358716</v>
      </c>
      <c r="E345">
        <v>11106.795067475103</v>
      </c>
      <c r="F345">
        <v>55994.347897098836</v>
      </c>
      <c r="G345">
        <v>4295329.7347573834</v>
      </c>
      <c r="H345">
        <v>80468.06496852581</v>
      </c>
      <c r="I345">
        <v>572343.32613592793</v>
      </c>
      <c r="J345">
        <v>53781.622681193214</v>
      </c>
      <c r="K345">
        <v>4.7661081448541268E-10</v>
      </c>
      <c r="L345">
        <v>7224.0000000225009</v>
      </c>
      <c r="M345">
        <v>35157.663658717203</v>
      </c>
      <c r="N345">
        <v>46388.46783657714</v>
      </c>
      <c r="O345">
        <v>442888.00842236722</v>
      </c>
      <c r="P345">
        <v>9036.8531441877876</v>
      </c>
      <c r="Q345" s="1" t="s">
        <v>51</v>
      </c>
      <c r="R345" s="1">
        <f>agent_costs_16_repr_days[[#This Row],[SMR]]+agent_costs_16_repr_days[[#This Row],[SMRCCS]]</f>
        <v>7224.0000000229775</v>
      </c>
      <c r="S345" s="1">
        <f>agent_costs_16_repr_days[[#This Row],[Alkaline_base]]+agent_costs_16_repr_days[[#This Row],[Alkaline_peak]]</f>
        <v>81546.131495294336</v>
      </c>
      <c r="T345" s="1">
        <f>agent_costs_16_repr_days[[#This Row],[SMR+CCS]]+agent_costs_16_repr_days[[#This Row],[PtH]]+agent_costs_16_repr_days[[#This Row],[Import]]</f>
        <v>97806.984639505099</v>
      </c>
      <c r="U345" s="1">
        <f>agent_costs_16_repr_days[[#This Row],[OCGT]]+agent_costs_16_repr_days[[#This Row],[SPP_coal]]+agent_costs_16_repr_days[[#This Row],[CCGT_new]]</f>
        <v>116380.99762982792</v>
      </c>
      <c r="V345" s="1">
        <f>agent_costs_16_repr_days[[#This Row],[WindOnshore]]+agent_costs_16_repr_days[[#This Row],[WindOffshore]]+agent_costs_16_repr_days[[#This Row],[Solar]]</f>
        <v>4878779.8559607863</v>
      </c>
      <c r="W345" s="1">
        <f>agent_costs_16_repr_days[[#This Row],[RES]]+agent_costs_16_repr_days[[#This Row],[FF]]+agent_costs_16_repr_days[[#This Row],[Nuclear]]</f>
        <v>5075628.9185591396</v>
      </c>
      <c r="X345" s="1">
        <f>agent_costs_16_repr_days[[#This Row],[PS]]-W$2</f>
        <v>3070.3543004766107</v>
      </c>
      <c r="Y345" s="1">
        <f>agent_costs_16_repr_days[[#This Row],[Import]]-P$2</f>
        <v>-297.58633996152275</v>
      </c>
      <c r="Z345" s="1">
        <f>agent_costs_16_repr_days[[#This Row],[SMR+CCS]]-R$2</f>
        <v>-1.0169060260523111E-8</v>
      </c>
      <c r="AA345" s="1">
        <f>agent_costs_16_repr_days[[#This Row],[PtH]]-S$2</f>
        <v>1639.6598639143485</v>
      </c>
      <c r="AB345" s="1">
        <f>agent_costs_16_repr_days[[#This Row],[H2_sector]]-T$2</f>
        <v>1342.0735239426576</v>
      </c>
      <c r="AC345" s="1">
        <f>agent_costs_16_repr_days[[#This Row],[FF]]-U$2</f>
        <v>-556.1817854915862</v>
      </c>
      <c r="AD345" s="1">
        <f>agent_costs_16_repr_days[[#This Row],[RES]]-V$2</f>
        <v>3809.9623432867229</v>
      </c>
      <c r="AE345" s="1">
        <f>agent_costs_16_repr_days[[#This Row],[Nuclear]]-H$2</f>
        <v>-183.42625731803128</v>
      </c>
      <c r="AF345" s="1">
        <f>agent_costs_16_repr_days[[#This Row],[Ind]]-O$2</f>
        <v>-1324.4125309708179</v>
      </c>
    </row>
    <row r="346" spans="1:32" x14ac:dyDescent="0.25">
      <c r="A346">
        <v>228</v>
      </c>
      <c r="B346" s="1" t="s">
        <v>23</v>
      </c>
      <c r="C346">
        <v>2761</v>
      </c>
      <c r="D346">
        <v>6865.4847852940793</v>
      </c>
      <c r="E346">
        <v>11106.79248504902</v>
      </c>
      <c r="F346">
        <v>55967.454135469117</v>
      </c>
      <c r="G346">
        <v>4295772.4290465582</v>
      </c>
      <c r="H346">
        <v>80415.133909384269</v>
      </c>
      <c r="I346">
        <v>572319.75418292987</v>
      </c>
      <c r="J346">
        <v>53660.065700773514</v>
      </c>
      <c r="K346">
        <v>1.9045534149845016E-7</v>
      </c>
      <c r="L346">
        <v>7224.0000000297396</v>
      </c>
      <c r="M346">
        <v>35772.407361053614</v>
      </c>
      <c r="N346">
        <v>46245.252594327831</v>
      </c>
      <c r="O346">
        <v>442538.99172564578</v>
      </c>
      <c r="P346">
        <v>8979.8570355437059</v>
      </c>
      <c r="Q346" s="1" t="s">
        <v>51</v>
      </c>
      <c r="R346" s="1">
        <f>agent_costs_16_repr_days[[#This Row],[SMR]]+agent_costs_16_repr_days[[#This Row],[SMRCCS]]</f>
        <v>7224.000000220195</v>
      </c>
      <c r="S346" s="1">
        <f>agent_costs_16_repr_days[[#This Row],[Alkaline_base]]+agent_costs_16_repr_days[[#This Row],[Alkaline_peak]]</f>
        <v>82017.659955381445</v>
      </c>
      <c r="T346" s="1">
        <f>agent_costs_16_repr_days[[#This Row],[SMR+CCS]]+agent_costs_16_repr_days[[#This Row],[PtH]]+agent_costs_16_repr_days[[#This Row],[Import]]</f>
        <v>98221.516991145356</v>
      </c>
      <c r="U346" s="1">
        <f>agent_costs_16_repr_days[[#This Row],[OCGT]]+agent_costs_16_repr_days[[#This Row],[SPP_coal]]+agent_costs_16_repr_days[[#This Row],[CCGT_new]]</f>
        <v>116493.0046215367</v>
      </c>
      <c r="V346" s="1">
        <f>agent_costs_16_repr_days[[#This Row],[WindOnshore]]+agent_costs_16_repr_days[[#This Row],[WindOffshore]]+agent_costs_16_repr_days[[#This Row],[Solar]]</f>
        <v>4879198.9757145373</v>
      </c>
      <c r="W346" s="1">
        <f>agent_costs_16_repr_days[[#This Row],[RES]]+agent_costs_16_repr_days[[#This Row],[FF]]+agent_costs_16_repr_days[[#This Row],[Nuclear]]</f>
        <v>5076107.1142454585</v>
      </c>
      <c r="X346" s="1">
        <f>agent_costs_16_repr_days[[#This Row],[PS]]-W$2</f>
        <v>3548.5499867955223</v>
      </c>
      <c r="Y346" s="1">
        <f>agent_costs_16_repr_days[[#This Row],[Import]]-P$2</f>
        <v>-354.58244860560444</v>
      </c>
      <c r="Z346" s="1">
        <f>agent_costs_16_repr_days[[#This Row],[SMR+CCS]]-R$2</f>
        <v>1.8704849935602397E-7</v>
      </c>
      <c r="AA346" s="1">
        <f>agent_costs_16_repr_days[[#This Row],[PtH]]-S$2</f>
        <v>2111.1883240014577</v>
      </c>
      <c r="AB346" s="1">
        <f>agent_costs_16_repr_days[[#This Row],[H2_sector]]-T$2</f>
        <v>1756.6058755829145</v>
      </c>
      <c r="AC346" s="1">
        <f>agent_costs_16_repr_days[[#This Row],[FF]]-U$2</f>
        <v>-444.17479378280404</v>
      </c>
      <c r="AD346" s="1">
        <f>agent_costs_16_repr_days[[#This Row],[RES]]-V$2</f>
        <v>4229.0820970376953</v>
      </c>
      <c r="AE346" s="1">
        <f>agent_costs_16_repr_days[[#This Row],[Nuclear]]-H$2</f>
        <v>-236.35731645957276</v>
      </c>
      <c r="AF346" s="1">
        <f>agent_costs_16_repr_days[[#This Row],[Ind]]-O$2</f>
        <v>-1673.4292276922497</v>
      </c>
    </row>
    <row r="347" spans="1:32" x14ac:dyDescent="0.25">
      <c r="A347">
        <v>228</v>
      </c>
      <c r="B347" s="1" t="s">
        <v>23</v>
      </c>
      <c r="C347">
        <v>2761</v>
      </c>
      <c r="D347">
        <v>6865.4847852940793</v>
      </c>
      <c r="E347">
        <v>11106.79248504902</v>
      </c>
      <c r="F347">
        <v>55967.454135469117</v>
      </c>
      <c r="G347">
        <v>4295772.4290465582</v>
      </c>
      <c r="H347">
        <v>80415.133909384269</v>
      </c>
      <c r="I347">
        <v>572319.75418292987</v>
      </c>
      <c r="J347">
        <v>53660.065700773514</v>
      </c>
      <c r="K347">
        <v>1.9045534149845016E-7</v>
      </c>
      <c r="L347">
        <v>7224.0000000297396</v>
      </c>
      <c r="M347">
        <v>35772.407361053614</v>
      </c>
      <c r="N347">
        <v>46245.252594327831</v>
      </c>
      <c r="O347">
        <v>442538.99172564578</v>
      </c>
      <c r="P347">
        <v>8979.8570355437059</v>
      </c>
      <c r="Q347" s="1" t="s">
        <v>51</v>
      </c>
      <c r="R347" s="1">
        <f>agent_costs_16_repr_days[[#This Row],[SMR]]+agent_costs_16_repr_days[[#This Row],[SMRCCS]]</f>
        <v>7224.000000220195</v>
      </c>
      <c r="S347" s="1">
        <f>agent_costs_16_repr_days[[#This Row],[Alkaline_base]]+agent_costs_16_repr_days[[#This Row],[Alkaline_peak]]</f>
        <v>82017.659955381445</v>
      </c>
      <c r="T347" s="1">
        <f>agent_costs_16_repr_days[[#This Row],[SMR+CCS]]+agent_costs_16_repr_days[[#This Row],[PtH]]+agent_costs_16_repr_days[[#This Row],[Import]]</f>
        <v>98221.516991145356</v>
      </c>
      <c r="U347" s="1">
        <f>agent_costs_16_repr_days[[#This Row],[OCGT]]+agent_costs_16_repr_days[[#This Row],[SPP_coal]]+agent_costs_16_repr_days[[#This Row],[CCGT_new]]</f>
        <v>116493.0046215367</v>
      </c>
      <c r="V347" s="1">
        <f>agent_costs_16_repr_days[[#This Row],[WindOnshore]]+agent_costs_16_repr_days[[#This Row],[WindOffshore]]+agent_costs_16_repr_days[[#This Row],[Solar]]</f>
        <v>4879198.9757145373</v>
      </c>
      <c r="W347" s="1">
        <f>agent_costs_16_repr_days[[#This Row],[RES]]+agent_costs_16_repr_days[[#This Row],[FF]]+agent_costs_16_repr_days[[#This Row],[Nuclear]]</f>
        <v>5076107.1142454585</v>
      </c>
      <c r="X347" s="1">
        <f>agent_costs_16_repr_days[[#This Row],[PS]]-W$2</f>
        <v>3548.5499867955223</v>
      </c>
      <c r="Y347" s="1">
        <f>agent_costs_16_repr_days[[#This Row],[Import]]-P$2</f>
        <v>-354.58244860560444</v>
      </c>
      <c r="Z347" s="1">
        <f>agent_costs_16_repr_days[[#This Row],[SMR+CCS]]-R$2</f>
        <v>1.8704849935602397E-7</v>
      </c>
      <c r="AA347" s="1">
        <f>agent_costs_16_repr_days[[#This Row],[PtH]]-S$2</f>
        <v>2111.1883240014577</v>
      </c>
      <c r="AB347" s="1">
        <f>agent_costs_16_repr_days[[#This Row],[H2_sector]]-T$2</f>
        <v>1756.6058755829145</v>
      </c>
      <c r="AC347" s="1">
        <f>agent_costs_16_repr_days[[#This Row],[FF]]-U$2</f>
        <v>-444.17479378280404</v>
      </c>
      <c r="AD347" s="1">
        <f>agent_costs_16_repr_days[[#This Row],[RES]]-V$2</f>
        <v>4229.0820970376953</v>
      </c>
      <c r="AE347" s="1">
        <f>agent_costs_16_repr_days[[#This Row],[Nuclear]]-H$2</f>
        <v>-236.35731645957276</v>
      </c>
      <c r="AF347" s="1">
        <f>agent_costs_16_repr_days[[#This Row],[Ind]]-O$2</f>
        <v>-1673.4292276922497</v>
      </c>
    </row>
    <row r="348" spans="1:32" x14ac:dyDescent="0.25">
      <c r="A348">
        <v>229</v>
      </c>
      <c r="B348" s="1" t="s">
        <v>23</v>
      </c>
      <c r="C348">
        <v>2915</v>
      </c>
      <c r="D348">
        <v>6147.5982628986985</v>
      </c>
      <c r="E348">
        <v>11106.794475394056</v>
      </c>
      <c r="F348">
        <v>55922.956207440664</v>
      </c>
      <c r="G348">
        <v>4296123.6447620839</v>
      </c>
      <c r="H348">
        <v>80393.578485812686</v>
      </c>
      <c r="I348">
        <v>573840.0908528479</v>
      </c>
      <c r="J348">
        <v>54275.861565625375</v>
      </c>
      <c r="K348">
        <v>9.6406238482876767E-7</v>
      </c>
      <c r="L348">
        <v>7224.0000000363252</v>
      </c>
      <c r="M348">
        <v>36326.418472350269</v>
      </c>
      <c r="N348">
        <v>46262.888929992187</v>
      </c>
      <c r="O348">
        <v>442233.04776640161</v>
      </c>
      <c r="P348">
        <v>8918.6386141630664</v>
      </c>
      <c r="Q348" s="1" t="s">
        <v>51</v>
      </c>
      <c r="R348" s="1">
        <f>agent_costs_16_repr_days[[#This Row],[SMR]]+agent_costs_16_repr_days[[#This Row],[SMRCCS]]</f>
        <v>7224.0000010003878</v>
      </c>
      <c r="S348" s="1">
        <f>agent_costs_16_repr_days[[#This Row],[Alkaline_base]]+agent_costs_16_repr_days[[#This Row],[Alkaline_peak]]</f>
        <v>82589.307402342456</v>
      </c>
      <c r="T348" s="1">
        <f>agent_costs_16_repr_days[[#This Row],[SMR+CCS]]+agent_costs_16_repr_days[[#This Row],[PtH]]+agent_costs_16_repr_days[[#This Row],[Import]]</f>
        <v>98731.946017505907</v>
      </c>
      <c r="U348" s="1">
        <f>agent_costs_16_repr_days[[#This Row],[OCGT]]+agent_costs_16_repr_days[[#This Row],[SPP_coal]]+agent_costs_16_repr_days[[#This Row],[CCGT_new]]</f>
        <v>116346.41603596474</v>
      </c>
      <c r="V348" s="1">
        <f>agent_costs_16_repr_days[[#This Row],[WindOnshore]]+agent_costs_16_repr_days[[#This Row],[WindOffshore]]+agent_costs_16_repr_days[[#This Row],[Solar]]</f>
        <v>4881070.5300903264</v>
      </c>
      <c r="W348" s="1">
        <f>agent_costs_16_repr_days[[#This Row],[RES]]+agent_costs_16_repr_days[[#This Row],[FF]]+agent_costs_16_repr_days[[#This Row],[Nuclear]]</f>
        <v>5077810.5246121045</v>
      </c>
      <c r="X348" s="1">
        <f>agent_costs_16_repr_days[[#This Row],[PS]]-W$2</f>
        <v>5251.9603534415364</v>
      </c>
      <c r="Y348" s="1">
        <f>agent_costs_16_repr_days[[#This Row],[Import]]-P$2</f>
        <v>-415.80086998624392</v>
      </c>
      <c r="Z348" s="1">
        <f>agent_costs_16_repr_days[[#This Row],[SMR+CCS]]-R$2</f>
        <v>9.6724124887259677E-7</v>
      </c>
      <c r="AA348" s="1">
        <f>agent_costs_16_repr_days[[#This Row],[PtH]]-S$2</f>
        <v>2682.8357709624688</v>
      </c>
      <c r="AB348" s="1">
        <f>agent_costs_16_repr_days[[#This Row],[H2_sector]]-T$2</f>
        <v>2267.0349019434652</v>
      </c>
      <c r="AC348" s="1">
        <f>agent_costs_16_repr_days[[#This Row],[FF]]-U$2</f>
        <v>-590.76337935477204</v>
      </c>
      <c r="AD348" s="1">
        <f>agent_costs_16_repr_days[[#This Row],[RES]]-V$2</f>
        <v>6100.6364728268236</v>
      </c>
      <c r="AE348" s="1">
        <f>agent_costs_16_repr_days[[#This Row],[Nuclear]]-H$2</f>
        <v>-257.91274003115541</v>
      </c>
      <c r="AF348" s="1">
        <f>agent_costs_16_repr_days[[#This Row],[Ind]]-O$2</f>
        <v>-1979.3731869364274</v>
      </c>
    </row>
    <row r="349" spans="1:32" x14ac:dyDescent="0.25">
      <c r="A349">
        <v>229</v>
      </c>
      <c r="B349" s="1" t="s">
        <v>23</v>
      </c>
      <c r="C349">
        <v>2915</v>
      </c>
      <c r="D349">
        <v>6147.5982628986985</v>
      </c>
      <c r="E349">
        <v>11106.794475394056</v>
      </c>
      <c r="F349">
        <v>55922.956207440664</v>
      </c>
      <c r="G349">
        <v>4296123.6447620839</v>
      </c>
      <c r="H349">
        <v>80393.578485812686</v>
      </c>
      <c r="I349">
        <v>573840.0908528479</v>
      </c>
      <c r="J349">
        <v>54275.861565625375</v>
      </c>
      <c r="K349">
        <v>9.6406238482876767E-7</v>
      </c>
      <c r="L349">
        <v>7224.0000000363252</v>
      </c>
      <c r="M349">
        <v>36326.418472350269</v>
      </c>
      <c r="N349">
        <v>46262.888929992187</v>
      </c>
      <c r="O349">
        <v>442233.04776640161</v>
      </c>
      <c r="P349">
        <v>8918.6386141630664</v>
      </c>
      <c r="Q349" s="1" t="s">
        <v>51</v>
      </c>
      <c r="R349" s="1">
        <f>agent_costs_16_repr_days[[#This Row],[SMR]]+agent_costs_16_repr_days[[#This Row],[SMRCCS]]</f>
        <v>7224.0000010003878</v>
      </c>
      <c r="S349" s="1">
        <f>agent_costs_16_repr_days[[#This Row],[Alkaline_base]]+agent_costs_16_repr_days[[#This Row],[Alkaline_peak]]</f>
        <v>82589.307402342456</v>
      </c>
      <c r="T349" s="1">
        <f>agent_costs_16_repr_days[[#This Row],[SMR+CCS]]+agent_costs_16_repr_days[[#This Row],[PtH]]+agent_costs_16_repr_days[[#This Row],[Import]]</f>
        <v>98731.946017505907</v>
      </c>
      <c r="U349" s="1">
        <f>agent_costs_16_repr_days[[#This Row],[OCGT]]+agent_costs_16_repr_days[[#This Row],[SPP_coal]]+agent_costs_16_repr_days[[#This Row],[CCGT_new]]</f>
        <v>116346.41603596474</v>
      </c>
      <c r="V349" s="1">
        <f>agent_costs_16_repr_days[[#This Row],[WindOnshore]]+agent_costs_16_repr_days[[#This Row],[WindOffshore]]+agent_costs_16_repr_days[[#This Row],[Solar]]</f>
        <v>4881070.5300903264</v>
      </c>
      <c r="W349" s="1">
        <f>agent_costs_16_repr_days[[#This Row],[RES]]+agent_costs_16_repr_days[[#This Row],[FF]]+agent_costs_16_repr_days[[#This Row],[Nuclear]]</f>
        <v>5077810.5246121045</v>
      </c>
      <c r="X349" s="1">
        <f>agent_costs_16_repr_days[[#This Row],[PS]]-W$2</f>
        <v>5251.9603534415364</v>
      </c>
      <c r="Y349" s="1">
        <f>agent_costs_16_repr_days[[#This Row],[Import]]-P$2</f>
        <v>-415.80086998624392</v>
      </c>
      <c r="Z349" s="1">
        <f>agent_costs_16_repr_days[[#This Row],[SMR+CCS]]-R$2</f>
        <v>9.6724124887259677E-7</v>
      </c>
      <c r="AA349" s="1">
        <f>agent_costs_16_repr_days[[#This Row],[PtH]]-S$2</f>
        <v>2682.8357709624688</v>
      </c>
      <c r="AB349" s="1">
        <f>agent_costs_16_repr_days[[#This Row],[H2_sector]]-T$2</f>
        <v>2267.0349019434652</v>
      </c>
      <c r="AC349" s="1">
        <f>agent_costs_16_repr_days[[#This Row],[FF]]-U$2</f>
        <v>-590.76337935477204</v>
      </c>
      <c r="AD349" s="1">
        <f>agent_costs_16_repr_days[[#This Row],[RES]]-V$2</f>
        <v>6100.6364728268236</v>
      </c>
      <c r="AE349" s="1">
        <f>agent_costs_16_repr_days[[#This Row],[Nuclear]]-H$2</f>
        <v>-257.91274003115541</v>
      </c>
      <c r="AF349" s="1">
        <f>agent_costs_16_repr_days[[#This Row],[Ind]]-O$2</f>
        <v>-1979.3731869364274</v>
      </c>
    </row>
    <row r="350" spans="1:32" x14ac:dyDescent="0.25">
      <c r="A350">
        <v>230</v>
      </c>
      <c r="B350" s="1" t="s">
        <v>23</v>
      </c>
      <c r="C350">
        <v>2898</v>
      </c>
      <c r="D350">
        <v>6263.1962597870888</v>
      </c>
      <c r="E350">
        <v>11106.79209449611</v>
      </c>
      <c r="F350">
        <v>55898.595233188105</v>
      </c>
      <c r="G350">
        <v>4296499.7897812082</v>
      </c>
      <c r="H350">
        <v>80373.961972136618</v>
      </c>
      <c r="I350">
        <v>574569.56198648678</v>
      </c>
      <c r="J350">
        <v>54205.325167305746</v>
      </c>
      <c r="K350">
        <v>5.082578043362215E-8</v>
      </c>
      <c r="L350">
        <v>7015.8992808488738</v>
      </c>
      <c r="M350">
        <v>37064.987850502701</v>
      </c>
      <c r="N350">
        <v>46187.980502368497</v>
      </c>
      <c r="O350">
        <v>441943.82387719164</v>
      </c>
      <c r="P350">
        <v>8876.6384895774481</v>
      </c>
      <c r="Q350" s="1" t="s">
        <v>51</v>
      </c>
      <c r="R350" s="1">
        <f>agent_costs_16_repr_days[[#This Row],[SMR]]+agent_costs_16_repr_days[[#This Row],[SMRCCS]]</f>
        <v>7015.8992808997</v>
      </c>
      <c r="S350" s="1">
        <f>agent_costs_16_repr_days[[#This Row],[Alkaline_base]]+agent_costs_16_repr_days[[#This Row],[Alkaline_peak]]</f>
        <v>83252.96835287119</v>
      </c>
      <c r="T350" s="1">
        <f>agent_costs_16_repr_days[[#This Row],[SMR+CCS]]+agent_costs_16_repr_days[[#This Row],[PtH]]+agent_costs_16_repr_days[[#This Row],[Import]]</f>
        <v>99145.506123348343</v>
      </c>
      <c r="U350" s="1">
        <f>agent_costs_16_repr_days[[#This Row],[OCGT]]+agent_costs_16_repr_days[[#This Row],[SPP_coal]]+agent_costs_16_repr_days[[#This Row],[CCGT_new]]</f>
        <v>116367.11666028094</v>
      </c>
      <c r="V350" s="1">
        <f>agent_costs_16_repr_days[[#This Row],[WindOnshore]]+agent_costs_16_repr_days[[#This Row],[WindOffshore]]+agent_costs_16_repr_days[[#This Row],[Solar]]</f>
        <v>4882176.1438621907</v>
      </c>
      <c r="W350" s="1">
        <f>agent_costs_16_repr_days[[#This Row],[RES]]+agent_costs_16_repr_days[[#This Row],[FF]]+agent_costs_16_repr_days[[#This Row],[Nuclear]]</f>
        <v>5078917.2224946087</v>
      </c>
      <c r="X350" s="1">
        <f>agent_costs_16_repr_days[[#This Row],[PS]]-W$2</f>
        <v>6358.6582359457389</v>
      </c>
      <c r="Y350" s="1">
        <f>agent_costs_16_repr_days[[#This Row],[Import]]-P$2</f>
        <v>-457.80099457186225</v>
      </c>
      <c r="Z350" s="1">
        <f>agent_costs_16_repr_days[[#This Row],[SMR+CCS]]-R$2</f>
        <v>-208.10071913344655</v>
      </c>
      <c r="AA350" s="1">
        <f>agent_costs_16_repr_days[[#This Row],[PtH]]-S$2</f>
        <v>3346.4967214912031</v>
      </c>
      <c r="AB350" s="1">
        <f>agent_costs_16_repr_days[[#This Row],[H2_sector]]-T$2</f>
        <v>2680.5950077859015</v>
      </c>
      <c r="AC350" s="1">
        <f>agent_costs_16_repr_days[[#This Row],[FF]]-U$2</f>
        <v>-570.06275503856887</v>
      </c>
      <c r="AD350" s="1">
        <f>agent_costs_16_repr_days[[#This Row],[RES]]-V$2</f>
        <v>7206.2502446910366</v>
      </c>
      <c r="AE350" s="1">
        <f>agent_costs_16_repr_days[[#This Row],[Nuclear]]-H$2</f>
        <v>-277.52925370722369</v>
      </c>
      <c r="AF350" s="1">
        <f>agent_costs_16_repr_days[[#This Row],[Ind]]-O$2</f>
        <v>-2268.5970761463977</v>
      </c>
    </row>
    <row r="351" spans="1:32" x14ac:dyDescent="0.25">
      <c r="A351">
        <v>230</v>
      </c>
      <c r="B351" s="1" t="s">
        <v>23</v>
      </c>
      <c r="C351">
        <v>2898</v>
      </c>
      <c r="D351">
        <v>6263.1962597870888</v>
      </c>
      <c r="E351">
        <v>11106.79209449611</v>
      </c>
      <c r="F351">
        <v>55898.595233188105</v>
      </c>
      <c r="G351">
        <v>4296499.7897812082</v>
      </c>
      <c r="H351">
        <v>80373.961972136618</v>
      </c>
      <c r="I351">
        <v>574569.56198648678</v>
      </c>
      <c r="J351">
        <v>54205.325167305746</v>
      </c>
      <c r="K351">
        <v>5.082578043362215E-8</v>
      </c>
      <c r="L351">
        <v>7015.8992808488738</v>
      </c>
      <c r="M351">
        <v>37064.987850502701</v>
      </c>
      <c r="N351">
        <v>46187.980502368497</v>
      </c>
      <c r="O351">
        <v>441943.82387719164</v>
      </c>
      <c r="P351">
        <v>8876.6384895774481</v>
      </c>
      <c r="Q351" s="1" t="s">
        <v>51</v>
      </c>
      <c r="R351" s="1">
        <f>agent_costs_16_repr_days[[#This Row],[SMR]]+agent_costs_16_repr_days[[#This Row],[SMRCCS]]</f>
        <v>7015.8992808997</v>
      </c>
      <c r="S351" s="1">
        <f>agent_costs_16_repr_days[[#This Row],[Alkaline_base]]+agent_costs_16_repr_days[[#This Row],[Alkaline_peak]]</f>
        <v>83252.96835287119</v>
      </c>
      <c r="T351" s="1">
        <f>agent_costs_16_repr_days[[#This Row],[SMR+CCS]]+agent_costs_16_repr_days[[#This Row],[PtH]]+agent_costs_16_repr_days[[#This Row],[Import]]</f>
        <v>99145.506123348343</v>
      </c>
      <c r="U351" s="1">
        <f>agent_costs_16_repr_days[[#This Row],[OCGT]]+agent_costs_16_repr_days[[#This Row],[SPP_coal]]+agent_costs_16_repr_days[[#This Row],[CCGT_new]]</f>
        <v>116367.11666028094</v>
      </c>
      <c r="V351" s="1">
        <f>agent_costs_16_repr_days[[#This Row],[WindOnshore]]+agent_costs_16_repr_days[[#This Row],[WindOffshore]]+agent_costs_16_repr_days[[#This Row],[Solar]]</f>
        <v>4882176.1438621907</v>
      </c>
      <c r="W351" s="1">
        <f>agent_costs_16_repr_days[[#This Row],[RES]]+agent_costs_16_repr_days[[#This Row],[FF]]+agent_costs_16_repr_days[[#This Row],[Nuclear]]</f>
        <v>5078917.2224946087</v>
      </c>
      <c r="X351" s="1">
        <f>agent_costs_16_repr_days[[#This Row],[PS]]-W$2</f>
        <v>6358.6582359457389</v>
      </c>
      <c r="Y351" s="1">
        <f>agent_costs_16_repr_days[[#This Row],[Import]]-P$2</f>
        <v>-457.80099457186225</v>
      </c>
      <c r="Z351" s="1">
        <f>agent_costs_16_repr_days[[#This Row],[SMR+CCS]]-R$2</f>
        <v>-208.10071913344655</v>
      </c>
      <c r="AA351" s="1">
        <f>agent_costs_16_repr_days[[#This Row],[PtH]]-S$2</f>
        <v>3346.4967214912031</v>
      </c>
      <c r="AB351" s="1">
        <f>agent_costs_16_repr_days[[#This Row],[H2_sector]]-T$2</f>
        <v>2680.5950077859015</v>
      </c>
      <c r="AC351" s="1">
        <f>agent_costs_16_repr_days[[#This Row],[FF]]-U$2</f>
        <v>-570.06275503856887</v>
      </c>
      <c r="AD351" s="1">
        <f>agent_costs_16_repr_days[[#This Row],[RES]]-V$2</f>
        <v>7206.2502446910366</v>
      </c>
      <c r="AE351" s="1">
        <f>agent_costs_16_repr_days[[#This Row],[Nuclear]]-H$2</f>
        <v>-277.52925370722369</v>
      </c>
      <c r="AF351" s="1">
        <f>agent_costs_16_repr_days[[#This Row],[Ind]]-O$2</f>
        <v>-2268.5970761463977</v>
      </c>
    </row>
    <row r="352" spans="1:32" x14ac:dyDescent="0.25">
      <c r="A352">
        <v>231</v>
      </c>
      <c r="B352" s="1" t="s">
        <v>23</v>
      </c>
      <c r="C352">
        <v>2989</v>
      </c>
      <c r="D352">
        <v>6126.6732677354339</v>
      </c>
      <c r="E352">
        <v>11106.792627309722</v>
      </c>
      <c r="F352">
        <v>55880.652960104679</v>
      </c>
      <c r="G352">
        <v>4296126.261065959</v>
      </c>
      <c r="H352">
        <v>80414.278973009204</v>
      </c>
      <c r="I352">
        <v>576455.42880903592</v>
      </c>
      <c r="J352">
        <v>54141.361494470657</v>
      </c>
      <c r="K352">
        <v>9.6074914898324562E-8</v>
      </c>
      <c r="L352">
        <v>6163.4079788025101</v>
      </c>
      <c r="M352">
        <v>37338.326879346307</v>
      </c>
      <c r="N352">
        <v>46858.05518185431</v>
      </c>
      <c r="O352">
        <v>441960.80053719296</v>
      </c>
      <c r="P352">
        <v>8863.4993362715886</v>
      </c>
      <c r="Q352" s="1" t="s">
        <v>51</v>
      </c>
      <c r="R352" s="1">
        <f>agent_costs_16_repr_days[[#This Row],[SMR]]+agent_costs_16_repr_days[[#This Row],[SMRCCS]]</f>
        <v>6163.4079788985846</v>
      </c>
      <c r="S352" s="1">
        <f>agent_costs_16_repr_days[[#This Row],[Alkaline_base]]+agent_costs_16_repr_days[[#This Row],[Alkaline_peak]]</f>
        <v>84196.382061200624</v>
      </c>
      <c r="T352" s="1">
        <f>agent_costs_16_repr_days[[#This Row],[SMR+CCS]]+agent_costs_16_repr_days[[#This Row],[PtH]]+agent_costs_16_repr_days[[#This Row],[Import]]</f>
        <v>99223.289376370798</v>
      </c>
      <c r="U352" s="1">
        <f>agent_costs_16_repr_days[[#This Row],[OCGT]]+agent_costs_16_repr_days[[#This Row],[SPP_coal]]+agent_costs_16_repr_days[[#This Row],[CCGT_new]]</f>
        <v>116148.68772231077</v>
      </c>
      <c r="V352" s="1">
        <f>agent_costs_16_repr_days[[#This Row],[WindOnshore]]+agent_costs_16_repr_days[[#This Row],[WindOffshore]]+agent_costs_16_repr_days[[#This Row],[Solar]]</f>
        <v>4883688.482502304</v>
      </c>
      <c r="W352" s="1">
        <f>agent_costs_16_repr_days[[#This Row],[RES]]+agent_costs_16_repr_days[[#This Row],[FF]]+agent_costs_16_repr_days[[#This Row],[Nuclear]]</f>
        <v>5080251.4491976239</v>
      </c>
      <c r="X352" s="1">
        <f>agent_costs_16_repr_days[[#This Row],[PS]]-W$2</f>
        <v>7692.8849389608949</v>
      </c>
      <c r="Y352" s="1">
        <f>agent_costs_16_repr_days[[#This Row],[Import]]-P$2</f>
        <v>-470.94014787772176</v>
      </c>
      <c r="Z352" s="1">
        <f>agent_costs_16_repr_days[[#This Row],[SMR+CCS]]-R$2</f>
        <v>-1060.5920211345619</v>
      </c>
      <c r="AA352" s="1">
        <f>agent_costs_16_repr_days[[#This Row],[PtH]]-S$2</f>
        <v>4289.9104298206366</v>
      </c>
      <c r="AB352" s="1">
        <f>agent_costs_16_repr_days[[#This Row],[H2_sector]]-T$2</f>
        <v>2758.3782608083566</v>
      </c>
      <c r="AC352" s="1">
        <f>agent_costs_16_repr_days[[#This Row],[FF]]-U$2</f>
        <v>-788.49169300873473</v>
      </c>
      <c r="AD352" s="1">
        <f>agent_costs_16_repr_days[[#This Row],[RES]]-V$2</f>
        <v>8718.5888848043978</v>
      </c>
      <c r="AE352" s="1">
        <f>agent_costs_16_repr_days[[#This Row],[Nuclear]]-H$2</f>
        <v>-237.21225283463718</v>
      </c>
      <c r="AF352" s="1">
        <f>agent_costs_16_repr_days[[#This Row],[Ind]]-O$2</f>
        <v>-2251.6204161450732</v>
      </c>
    </row>
    <row r="353" spans="1:32" x14ac:dyDescent="0.25">
      <c r="A353">
        <v>231</v>
      </c>
      <c r="B353" s="1" t="s">
        <v>23</v>
      </c>
      <c r="C353">
        <v>2989</v>
      </c>
      <c r="D353">
        <v>6126.6732677354339</v>
      </c>
      <c r="E353">
        <v>11106.792627309722</v>
      </c>
      <c r="F353">
        <v>55880.652960104679</v>
      </c>
      <c r="G353">
        <v>4296126.261065959</v>
      </c>
      <c r="H353">
        <v>80414.278973009204</v>
      </c>
      <c r="I353">
        <v>576455.42880903592</v>
      </c>
      <c r="J353">
        <v>54141.361494470657</v>
      </c>
      <c r="K353">
        <v>9.6074914898324562E-8</v>
      </c>
      <c r="L353">
        <v>6163.4079788025101</v>
      </c>
      <c r="M353">
        <v>37338.326879346307</v>
      </c>
      <c r="N353">
        <v>46858.05518185431</v>
      </c>
      <c r="O353">
        <v>441960.80053719296</v>
      </c>
      <c r="P353">
        <v>8863.4993362715886</v>
      </c>
      <c r="Q353" s="1" t="s">
        <v>51</v>
      </c>
      <c r="R353" s="1">
        <f>agent_costs_16_repr_days[[#This Row],[SMR]]+agent_costs_16_repr_days[[#This Row],[SMRCCS]]</f>
        <v>6163.4079788985846</v>
      </c>
      <c r="S353" s="1">
        <f>agent_costs_16_repr_days[[#This Row],[Alkaline_base]]+agent_costs_16_repr_days[[#This Row],[Alkaline_peak]]</f>
        <v>84196.382061200624</v>
      </c>
      <c r="T353" s="1">
        <f>agent_costs_16_repr_days[[#This Row],[SMR+CCS]]+agent_costs_16_repr_days[[#This Row],[PtH]]+agent_costs_16_repr_days[[#This Row],[Import]]</f>
        <v>99223.289376370798</v>
      </c>
      <c r="U353" s="1">
        <f>agent_costs_16_repr_days[[#This Row],[OCGT]]+agent_costs_16_repr_days[[#This Row],[SPP_coal]]+agent_costs_16_repr_days[[#This Row],[CCGT_new]]</f>
        <v>116148.68772231077</v>
      </c>
      <c r="V353" s="1">
        <f>agent_costs_16_repr_days[[#This Row],[WindOnshore]]+agent_costs_16_repr_days[[#This Row],[WindOffshore]]+agent_costs_16_repr_days[[#This Row],[Solar]]</f>
        <v>4883688.482502304</v>
      </c>
      <c r="W353" s="1">
        <f>agent_costs_16_repr_days[[#This Row],[RES]]+agent_costs_16_repr_days[[#This Row],[FF]]+agent_costs_16_repr_days[[#This Row],[Nuclear]]</f>
        <v>5080251.4491976239</v>
      </c>
      <c r="X353" s="1">
        <f>agent_costs_16_repr_days[[#This Row],[PS]]-W$2</f>
        <v>7692.8849389608949</v>
      </c>
      <c r="Y353" s="1">
        <f>agent_costs_16_repr_days[[#This Row],[Import]]-P$2</f>
        <v>-470.94014787772176</v>
      </c>
      <c r="Z353" s="1">
        <f>agent_costs_16_repr_days[[#This Row],[SMR+CCS]]-R$2</f>
        <v>-1060.5920211345619</v>
      </c>
      <c r="AA353" s="1">
        <f>agent_costs_16_repr_days[[#This Row],[PtH]]-S$2</f>
        <v>4289.9104298206366</v>
      </c>
      <c r="AB353" s="1">
        <f>agent_costs_16_repr_days[[#This Row],[H2_sector]]-T$2</f>
        <v>2758.3782608083566</v>
      </c>
      <c r="AC353" s="1">
        <f>agent_costs_16_repr_days[[#This Row],[FF]]-U$2</f>
        <v>-788.49169300873473</v>
      </c>
      <c r="AD353" s="1">
        <f>agent_costs_16_repr_days[[#This Row],[RES]]-V$2</f>
        <v>8718.5888848043978</v>
      </c>
      <c r="AE353" s="1">
        <f>agent_costs_16_repr_days[[#This Row],[Nuclear]]-H$2</f>
        <v>-237.21225283463718</v>
      </c>
      <c r="AF353" s="1">
        <f>agent_costs_16_repr_days[[#This Row],[Ind]]-O$2</f>
        <v>-2251.6204161450732</v>
      </c>
    </row>
    <row r="354" spans="1:32" x14ac:dyDescent="0.25">
      <c r="A354">
        <v>232</v>
      </c>
      <c r="B354" s="1" t="s">
        <v>23</v>
      </c>
      <c r="C354">
        <v>2998</v>
      </c>
      <c r="D354">
        <v>6095.0716844102826</v>
      </c>
      <c r="E354">
        <v>11106.794472567686</v>
      </c>
      <c r="F354">
        <v>55814.400618793145</v>
      </c>
      <c r="G354">
        <v>4296542.0157659156</v>
      </c>
      <c r="H354">
        <v>80318.229951957692</v>
      </c>
      <c r="I354">
        <v>578386.67946434976</v>
      </c>
      <c r="J354">
        <v>54208.816583969521</v>
      </c>
      <c r="K354">
        <v>2.7050981792643365E-6</v>
      </c>
      <c r="L354">
        <v>5287.1158351882459</v>
      </c>
      <c r="M354">
        <v>38370.016513614639</v>
      </c>
      <c r="N354">
        <v>47039.745473730567</v>
      </c>
      <c r="O354">
        <v>441729.38753935805</v>
      </c>
      <c r="P354">
        <v>8841.995530676093</v>
      </c>
      <c r="Q354" s="1" t="s">
        <v>51</v>
      </c>
      <c r="R354" s="1">
        <f>agent_costs_16_repr_days[[#This Row],[SMR]]+agent_costs_16_repr_days[[#This Row],[SMRCCS]]</f>
        <v>5287.1158378933442</v>
      </c>
      <c r="S354" s="1">
        <f>agent_costs_16_repr_days[[#This Row],[Alkaline_base]]+agent_costs_16_repr_days[[#This Row],[Alkaline_peak]]</f>
        <v>85409.761987345206</v>
      </c>
      <c r="T354" s="1">
        <f>agent_costs_16_repr_days[[#This Row],[SMR+CCS]]+agent_costs_16_repr_days[[#This Row],[PtH]]+agent_costs_16_repr_days[[#This Row],[Import]]</f>
        <v>99538.873355914649</v>
      </c>
      <c r="U354" s="1">
        <f>agent_costs_16_repr_days[[#This Row],[OCGT]]+agent_costs_16_repr_days[[#This Row],[SPP_coal]]+agent_costs_16_repr_days[[#This Row],[CCGT_new]]</f>
        <v>116118.28888717295</v>
      </c>
      <c r="V354" s="1">
        <f>agent_costs_16_repr_days[[#This Row],[WindOnshore]]+agent_costs_16_repr_days[[#This Row],[WindOffshore]]+agent_costs_16_repr_days[[#This Row],[Solar]]</f>
        <v>4886035.4897028329</v>
      </c>
      <c r="W354" s="1">
        <f>agent_costs_16_repr_days[[#This Row],[RES]]+agent_costs_16_repr_days[[#This Row],[FF]]+agent_costs_16_repr_days[[#This Row],[Nuclear]]</f>
        <v>5082472.0085419631</v>
      </c>
      <c r="X354" s="1">
        <f>agent_costs_16_repr_days[[#This Row],[PS]]-W$2</f>
        <v>9913.4442833000794</v>
      </c>
      <c r="Y354" s="1">
        <f>agent_costs_16_repr_days[[#This Row],[Import]]-P$2</f>
        <v>-492.44395347321733</v>
      </c>
      <c r="Z354" s="1">
        <f>agent_costs_16_repr_days[[#This Row],[SMR+CCS]]-R$2</f>
        <v>-1936.8841621398024</v>
      </c>
      <c r="AA354" s="1">
        <f>agent_costs_16_repr_days[[#This Row],[PtH]]-S$2</f>
        <v>5503.2903559652186</v>
      </c>
      <c r="AB354" s="1">
        <f>agent_costs_16_repr_days[[#This Row],[H2_sector]]-T$2</f>
        <v>3073.962240352208</v>
      </c>
      <c r="AC354" s="1">
        <f>agent_costs_16_repr_days[[#This Row],[FF]]-U$2</f>
        <v>-818.89052814655588</v>
      </c>
      <c r="AD354" s="1">
        <f>agent_costs_16_repr_days[[#This Row],[RES]]-V$2</f>
        <v>11065.596085333265</v>
      </c>
      <c r="AE354" s="1">
        <f>agent_costs_16_repr_days[[#This Row],[Nuclear]]-H$2</f>
        <v>-333.26127388614987</v>
      </c>
      <c r="AF354" s="1">
        <f>agent_costs_16_repr_days[[#This Row],[Ind]]-O$2</f>
        <v>-2483.0334139799816</v>
      </c>
    </row>
    <row r="355" spans="1:32" x14ac:dyDescent="0.25">
      <c r="A355">
        <v>232</v>
      </c>
      <c r="B355" s="1" t="s">
        <v>23</v>
      </c>
      <c r="C355">
        <v>2998</v>
      </c>
      <c r="D355">
        <v>6095.0716844102826</v>
      </c>
      <c r="E355">
        <v>11106.794472567686</v>
      </c>
      <c r="F355">
        <v>55814.400618793145</v>
      </c>
      <c r="G355">
        <v>4296542.0157659156</v>
      </c>
      <c r="H355">
        <v>80318.229951957692</v>
      </c>
      <c r="I355">
        <v>578386.67946434976</v>
      </c>
      <c r="J355">
        <v>54208.816583969521</v>
      </c>
      <c r="K355">
        <v>2.7050981792643365E-6</v>
      </c>
      <c r="L355">
        <v>5287.1158351882459</v>
      </c>
      <c r="M355">
        <v>38370.016513614639</v>
      </c>
      <c r="N355">
        <v>47039.745473730567</v>
      </c>
      <c r="O355">
        <v>441729.38753935805</v>
      </c>
      <c r="P355">
        <v>8841.995530676093</v>
      </c>
      <c r="Q355" s="1" t="s">
        <v>51</v>
      </c>
      <c r="R355" s="1">
        <f>agent_costs_16_repr_days[[#This Row],[SMR]]+agent_costs_16_repr_days[[#This Row],[SMRCCS]]</f>
        <v>5287.1158378933442</v>
      </c>
      <c r="S355" s="1">
        <f>agent_costs_16_repr_days[[#This Row],[Alkaline_base]]+agent_costs_16_repr_days[[#This Row],[Alkaline_peak]]</f>
        <v>85409.761987345206</v>
      </c>
      <c r="T355" s="1">
        <f>agent_costs_16_repr_days[[#This Row],[SMR+CCS]]+agent_costs_16_repr_days[[#This Row],[PtH]]+agent_costs_16_repr_days[[#This Row],[Import]]</f>
        <v>99538.873355914649</v>
      </c>
      <c r="U355" s="1">
        <f>agent_costs_16_repr_days[[#This Row],[OCGT]]+agent_costs_16_repr_days[[#This Row],[SPP_coal]]+agent_costs_16_repr_days[[#This Row],[CCGT_new]]</f>
        <v>116118.28888717295</v>
      </c>
      <c r="V355" s="1">
        <f>agent_costs_16_repr_days[[#This Row],[WindOnshore]]+agent_costs_16_repr_days[[#This Row],[WindOffshore]]+agent_costs_16_repr_days[[#This Row],[Solar]]</f>
        <v>4886035.4897028329</v>
      </c>
      <c r="W355" s="1">
        <f>agent_costs_16_repr_days[[#This Row],[RES]]+agent_costs_16_repr_days[[#This Row],[FF]]+agent_costs_16_repr_days[[#This Row],[Nuclear]]</f>
        <v>5082472.0085419631</v>
      </c>
      <c r="X355" s="1">
        <f>agent_costs_16_repr_days[[#This Row],[PS]]-W$2</f>
        <v>9913.4442833000794</v>
      </c>
      <c r="Y355" s="1">
        <f>agent_costs_16_repr_days[[#This Row],[Import]]-P$2</f>
        <v>-492.44395347321733</v>
      </c>
      <c r="Z355" s="1">
        <f>agent_costs_16_repr_days[[#This Row],[SMR+CCS]]-R$2</f>
        <v>-1936.8841621398024</v>
      </c>
      <c r="AA355" s="1">
        <f>agent_costs_16_repr_days[[#This Row],[PtH]]-S$2</f>
        <v>5503.2903559652186</v>
      </c>
      <c r="AB355" s="1">
        <f>agent_costs_16_repr_days[[#This Row],[H2_sector]]-T$2</f>
        <v>3073.962240352208</v>
      </c>
      <c r="AC355" s="1">
        <f>agent_costs_16_repr_days[[#This Row],[FF]]-U$2</f>
        <v>-818.89052814655588</v>
      </c>
      <c r="AD355" s="1">
        <f>agent_costs_16_repr_days[[#This Row],[RES]]-V$2</f>
        <v>11065.596085333265</v>
      </c>
      <c r="AE355" s="1">
        <f>agent_costs_16_repr_days[[#This Row],[Nuclear]]-H$2</f>
        <v>-333.26127388614987</v>
      </c>
      <c r="AF355" s="1">
        <f>agent_costs_16_repr_days[[#This Row],[Ind]]-O$2</f>
        <v>-2483.0334139799816</v>
      </c>
    </row>
    <row r="356" spans="1:32" x14ac:dyDescent="0.25">
      <c r="A356">
        <v>233</v>
      </c>
      <c r="B356" s="1" t="s">
        <v>23</v>
      </c>
      <c r="C356">
        <v>3068</v>
      </c>
      <c r="D356">
        <v>5840.5310135217778</v>
      </c>
      <c r="E356">
        <v>11106.792030789204</v>
      </c>
      <c r="F356">
        <v>55751.132351720546</v>
      </c>
      <c r="G356">
        <v>4298620.9083399698</v>
      </c>
      <c r="H356">
        <v>80296.714836109939</v>
      </c>
      <c r="I356">
        <v>580014.73932433396</v>
      </c>
      <c r="J356">
        <v>54481.104668916734</v>
      </c>
      <c r="K356">
        <v>1.5782957015572095E-7</v>
      </c>
      <c r="L356">
        <v>4469.9871410000105</v>
      </c>
      <c r="M356">
        <v>39619.461717423677</v>
      </c>
      <c r="N356">
        <v>47168.7861947282</v>
      </c>
      <c r="O356">
        <v>441429.93888413586</v>
      </c>
      <c r="P356">
        <v>8813.5223514967856</v>
      </c>
      <c r="Q356" s="1" t="s">
        <v>51</v>
      </c>
      <c r="R356" s="1">
        <f>agent_costs_16_repr_days[[#This Row],[SMR]]+agent_costs_16_repr_days[[#This Row],[SMRCCS]]</f>
        <v>4469.9871411578397</v>
      </c>
      <c r="S356" s="1">
        <f>agent_costs_16_repr_days[[#This Row],[Alkaline_base]]+agent_costs_16_repr_days[[#This Row],[Alkaline_peak]]</f>
        <v>86788.247912151885</v>
      </c>
      <c r="T356" s="1">
        <f>agent_costs_16_repr_days[[#This Row],[SMR+CCS]]+agent_costs_16_repr_days[[#This Row],[PtH]]+agent_costs_16_repr_days[[#This Row],[Import]]</f>
        <v>100071.7574048065</v>
      </c>
      <c r="U356" s="1">
        <f>agent_costs_16_repr_days[[#This Row],[OCGT]]+agent_costs_16_repr_days[[#This Row],[SPP_coal]]+agent_costs_16_repr_days[[#This Row],[CCGT_new]]</f>
        <v>116072.76803415906</v>
      </c>
      <c r="V356" s="1">
        <f>agent_costs_16_repr_days[[#This Row],[WindOnshore]]+agent_costs_16_repr_days[[#This Row],[WindOffshore]]+agent_costs_16_repr_days[[#This Row],[Solar]]</f>
        <v>4889742.4396950928</v>
      </c>
      <c r="W356" s="1">
        <f>agent_costs_16_repr_days[[#This Row],[RES]]+agent_costs_16_repr_days[[#This Row],[FF]]+agent_costs_16_repr_days[[#This Row],[Nuclear]]</f>
        <v>5086111.9225653624</v>
      </c>
      <c r="X356" s="1">
        <f>agent_costs_16_repr_days[[#This Row],[PS]]-W$2</f>
        <v>13553.358306699432</v>
      </c>
      <c r="Y356" s="1">
        <f>agent_costs_16_repr_days[[#This Row],[Import]]-P$2</f>
        <v>-520.91713265252474</v>
      </c>
      <c r="Z356" s="1">
        <f>agent_costs_16_repr_days[[#This Row],[SMR+CCS]]-R$2</f>
        <v>-2754.0128588753068</v>
      </c>
      <c r="AA356" s="1">
        <f>agent_costs_16_repr_days[[#This Row],[PtH]]-S$2</f>
        <v>6881.7762807718973</v>
      </c>
      <c r="AB356" s="1">
        <f>agent_costs_16_repr_days[[#This Row],[H2_sector]]-T$2</f>
        <v>3606.8462892440584</v>
      </c>
      <c r="AC356" s="1">
        <f>agent_costs_16_repr_days[[#This Row],[FF]]-U$2</f>
        <v>-864.41138116044749</v>
      </c>
      <c r="AD356" s="1">
        <f>agent_costs_16_repr_days[[#This Row],[RES]]-V$2</f>
        <v>14772.54607759323</v>
      </c>
      <c r="AE356" s="1">
        <f>agent_costs_16_repr_days[[#This Row],[Nuclear]]-H$2</f>
        <v>-354.77638973390276</v>
      </c>
      <c r="AF356" s="1">
        <f>agent_costs_16_repr_days[[#This Row],[Ind]]-O$2</f>
        <v>-2782.4820692021749</v>
      </c>
    </row>
    <row r="357" spans="1:32" x14ac:dyDescent="0.25">
      <c r="A357">
        <v>233</v>
      </c>
      <c r="B357" s="1" t="s">
        <v>23</v>
      </c>
      <c r="C357">
        <v>3068</v>
      </c>
      <c r="D357">
        <v>5840.5310135217778</v>
      </c>
      <c r="E357">
        <v>11106.792030789204</v>
      </c>
      <c r="F357">
        <v>55751.132351720546</v>
      </c>
      <c r="G357">
        <v>4298620.9083399698</v>
      </c>
      <c r="H357">
        <v>80296.714836109939</v>
      </c>
      <c r="I357">
        <v>580014.73932433396</v>
      </c>
      <c r="J357">
        <v>54481.104668916734</v>
      </c>
      <c r="K357">
        <v>1.5782957015572095E-7</v>
      </c>
      <c r="L357">
        <v>4469.9871410000105</v>
      </c>
      <c r="M357">
        <v>39619.461717423677</v>
      </c>
      <c r="N357">
        <v>47168.7861947282</v>
      </c>
      <c r="O357">
        <v>441429.93888413586</v>
      </c>
      <c r="P357">
        <v>8813.5223514967856</v>
      </c>
      <c r="Q357" s="1" t="s">
        <v>51</v>
      </c>
      <c r="R357" s="1">
        <f>agent_costs_16_repr_days[[#This Row],[SMR]]+agent_costs_16_repr_days[[#This Row],[SMRCCS]]</f>
        <v>4469.9871411578397</v>
      </c>
      <c r="S357" s="1">
        <f>agent_costs_16_repr_days[[#This Row],[Alkaline_base]]+agent_costs_16_repr_days[[#This Row],[Alkaline_peak]]</f>
        <v>86788.247912151885</v>
      </c>
      <c r="T357" s="1">
        <f>agent_costs_16_repr_days[[#This Row],[SMR+CCS]]+agent_costs_16_repr_days[[#This Row],[PtH]]+agent_costs_16_repr_days[[#This Row],[Import]]</f>
        <v>100071.7574048065</v>
      </c>
      <c r="U357" s="1">
        <f>agent_costs_16_repr_days[[#This Row],[OCGT]]+agent_costs_16_repr_days[[#This Row],[SPP_coal]]+agent_costs_16_repr_days[[#This Row],[CCGT_new]]</f>
        <v>116072.76803415906</v>
      </c>
      <c r="V357" s="1">
        <f>agent_costs_16_repr_days[[#This Row],[WindOnshore]]+agent_costs_16_repr_days[[#This Row],[WindOffshore]]+agent_costs_16_repr_days[[#This Row],[Solar]]</f>
        <v>4889742.4396950928</v>
      </c>
      <c r="W357" s="1">
        <f>agent_costs_16_repr_days[[#This Row],[RES]]+agent_costs_16_repr_days[[#This Row],[FF]]+agent_costs_16_repr_days[[#This Row],[Nuclear]]</f>
        <v>5086111.9225653624</v>
      </c>
      <c r="X357" s="1">
        <f>agent_costs_16_repr_days[[#This Row],[PS]]-W$2</f>
        <v>13553.358306699432</v>
      </c>
      <c r="Y357" s="1">
        <f>agent_costs_16_repr_days[[#This Row],[Import]]-P$2</f>
        <v>-520.91713265252474</v>
      </c>
      <c r="Z357" s="1">
        <f>agent_costs_16_repr_days[[#This Row],[SMR+CCS]]-R$2</f>
        <v>-2754.0128588753068</v>
      </c>
      <c r="AA357" s="1">
        <f>agent_costs_16_repr_days[[#This Row],[PtH]]-S$2</f>
        <v>6881.7762807718973</v>
      </c>
      <c r="AB357" s="1">
        <f>agent_costs_16_repr_days[[#This Row],[H2_sector]]-T$2</f>
        <v>3606.8462892440584</v>
      </c>
      <c r="AC357" s="1">
        <f>agent_costs_16_repr_days[[#This Row],[FF]]-U$2</f>
        <v>-864.41138116044749</v>
      </c>
      <c r="AD357" s="1">
        <f>agent_costs_16_repr_days[[#This Row],[RES]]-V$2</f>
        <v>14772.54607759323</v>
      </c>
      <c r="AE357" s="1">
        <f>agent_costs_16_repr_days[[#This Row],[Nuclear]]-H$2</f>
        <v>-354.77638973390276</v>
      </c>
      <c r="AF357" s="1">
        <f>agent_costs_16_repr_days[[#This Row],[Ind]]-O$2</f>
        <v>-2782.4820692021749</v>
      </c>
    </row>
    <row r="358" spans="1:32" x14ac:dyDescent="0.25">
      <c r="A358">
        <v>234</v>
      </c>
      <c r="B358" s="1" t="s">
        <v>23</v>
      </c>
      <c r="C358">
        <v>3127</v>
      </c>
      <c r="D358">
        <v>5990.9025053115574</v>
      </c>
      <c r="E358">
        <v>11106.792077353552</v>
      </c>
      <c r="F358">
        <v>55716.221645673984</v>
      </c>
      <c r="G358">
        <v>4299349.66010735</v>
      </c>
      <c r="H358">
        <v>80298.178177833703</v>
      </c>
      <c r="I358">
        <v>582569.67345664313</v>
      </c>
      <c r="J358">
        <v>54408.872707141651</v>
      </c>
      <c r="K358">
        <v>7.4814274372291946E-7</v>
      </c>
      <c r="L358">
        <v>3612.0000696229995</v>
      </c>
      <c r="M358">
        <v>40285.413299063628</v>
      </c>
      <c r="N358">
        <v>47918.492648197112</v>
      </c>
      <c r="O358">
        <v>441280.36623975594</v>
      </c>
      <c r="P358">
        <v>8783.5729495286305</v>
      </c>
      <c r="Q358" s="1" t="s">
        <v>51</v>
      </c>
      <c r="R358" s="1">
        <f>agent_costs_16_repr_days[[#This Row],[SMR]]+agent_costs_16_repr_days[[#This Row],[SMRCCS]]</f>
        <v>3612.0000703711421</v>
      </c>
      <c r="S358" s="1">
        <f>agent_costs_16_repr_days[[#This Row],[Alkaline_base]]+agent_costs_16_repr_days[[#This Row],[Alkaline_peak]]</f>
        <v>88203.905947260733</v>
      </c>
      <c r="T358" s="1">
        <f>agent_costs_16_repr_days[[#This Row],[SMR+CCS]]+agent_costs_16_repr_days[[#This Row],[PtH]]+agent_costs_16_repr_days[[#This Row],[Import]]</f>
        <v>100599.47896716051</v>
      </c>
      <c r="U358" s="1">
        <f>agent_costs_16_repr_days[[#This Row],[OCGT]]+agent_costs_16_repr_days[[#This Row],[SPP_coal]]+agent_costs_16_repr_days[[#This Row],[CCGT_new]]</f>
        <v>116115.9968581272</v>
      </c>
      <c r="V358" s="1">
        <f>agent_costs_16_repr_days[[#This Row],[WindOnshore]]+agent_costs_16_repr_days[[#This Row],[WindOffshore]]+agent_costs_16_repr_days[[#This Row],[Solar]]</f>
        <v>4893026.125641346</v>
      </c>
      <c r="W358" s="1">
        <f>agent_costs_16_repr_days[[#This Row],[RES]]+agent_costs_16_repr_days[[#This Row],[FF]]+agent_costs_16_repr_days[[#This Row],[Nuclear]]</f>
        <v>5089440.300677307</v>
      </c>
      <c r="X358" s="1">
        <f>agent_costs_16_repr_days[[#This Row],[PS]]-W$2</f>
        <v>16881.736418643966</v>
      </c>
      <c r="Y358" s="1">
        <f>agent_costs_16_repr_days[[#This Row],[Import]]-P$2</f>
        <v>-550.86653462067989</v>
      </c>
      <c r="Z358" s="1">
        <f>agent_costs_16_repr_days[[#This Row],[SMR+CCS]]-R$2</f>
        <v>-3611.9999296620044</v>
      </c>
      <c r="AA358" s="1">
        <f>agent_costs_16_repr_days[[#This Row],[PtH]]-S$2</f>
        <v>8297.434315880746</v>
      </c>
      <c r="AB358" s="1">
        <f>agent_costs_16_repr_days[[#This Row],[H2_sector]]-T$2</f>
        <v>4134.567851598069</v>
      </c>
      <c r="AC358" s="1">
        <f>agent_costs_16_repr_days[[#This Row],[FF]]-U$2</f>
        <v>-821.18255719231092</v>
      </c>
      <c r="AD358" s="1">
        <f>agent_costs_16_repr_days[[#This Row],[RES]]-V$2</f>
        <v>18056.232023846358</v>
      </c>
      <c r="AE358" s="1">
        <f>agent_costs_16_repr_days[[#This Row],[Nuclear]]-H$2</f>
        <v>-353.31304801013903</v>
      </c>
      <c r="AF358" s="1">
        <f>agent_costs_16_repr_days[[#This Row],[Ind]]-O$2</f>
        <v>-2932.0547135820962</v>
      </c>
    </row>
    <row r="359" spans="1:32" x14ac:dyDescent="0.25">
      <c r="A359">
        <v>234</v>
      </c>
      <c r="B359" s="1" t="s">
        <v>23</v>
      </c>
      <c r="C359">
        <v>3127</v>
      </c>
      <c r="D359">
        <v>5990.9025053115574</v>
      </c>
      <c r="E359">
        <v>11106.792077353552</v>
      </c>
      <c r="F359">
        <v>55716.221645673984</v>
      </c>
      <c r="G359">
        <v>4299349.66010735</v>
      </c>
      <c r="H359">
        <v>80298.178177833703</v>
      </c>
      <c r="I359">
        <v>582569.67345664313</v>
      </c>
      <c r="J359">
        <v>54408.872707141651</v>
      </c>
      <c r="K359">
        <v>7.4814274372291946E-7</v>
      </c>
      <c r="L359">
        <v>3612.0000696229995</v>
      </c>
      <c r="M359">
        <v>40285.413299063628</v>
      </c>
      <c r="N359">
        <v>47918.492648197112</v>
      </c>
      <c r="O359">
        <v>441280.36623975594</v>
      </c>
      <c r="P359">
        <v>8783.5729495286305</v>
      </c>
      <c r="Q359" s="1" t="s">
        <v>51</v>
      </c>
      <c r="R359" s="1">
        <f>agent_costs_16_repr_days[[#This Row],[SMR]]+agent_costs_16_repr_days[[#This Row],[SMRCCS]]</f>
        <v>3612.0000703711421</v>
      </c>
      <c r="S359" s="1">
        <f>agent_costs_16_repr_days[[#This Row],[Alkaline_base]]+agent_costs_16_repr_days[[#This Row],[Alkaline_peak]]</f>
        <v>88203.905947260733</v>
      </c>
      <c r="T359" s="1">
        <f>agent_costs_16_repr_days[[#This Row],[SMR+CCS]]+agent_costs_16_repr_days[[#This Row],[PtH]]+agent_costs_16_repr_days[[#This Row],[Import]]</f>
        <v>100599.47896716051</v>
      </c>
      <c r="U359" s="1">
        <f>agent_costs_16_repr_days[[#This Row],[OCGT]]+agent_costs_16_repr_days[[#This Row],[SPP_coal]]+agent_costs_16_repr_days[[#This Row],[CCGT_new]]</f>
        <v>116115.9968581272</v>
      </c>
      <c r="V359" s="1">
        <f>agent_costs_16_repr_days[[#This Row],[WindOnshore]]+agent_costs_16_repr_days[[#This Row],[WindOffshore]]+agent_costs_16_repr_days[[#This Row],[Solar]]</f>
        <v>4893026.125641346</v>
      </c>
      <c r="W359" s="1">
        <f>agent_costs_16_repr_days[[#This Row],[RES]]+agent_costs_16_repr_days[[#This Row],[FF]]+agent_costs_16_repr_days[[#This Row],[Nuclear]]</f>
        <v>5089440.300677307</v>
      </c>
      <c r="X359" s="1">
        <f>agent_costs_16_repr_days[[#This Row],[PS]]-W$2</f>
        <v>16881.736418643966</v>
      </c>
      <c r="Y359" s="1">
        <f>agent_costs_16_repr_days[[#This Row],[Import]]-P$2</f>
        <v>-550.86653462067989</v>
      </c>
      <c r="Z359" s="1">
        <f>agent_costs_16_repr_days[[#This Row],[SMR+CCS]]-R$2</f>
        <v>-3611.9999296620044</v>
      </c>
      <c r="AA359" s="1">
        <f>agent_costs_16_repr_days[[#This Row],[PtH]]-S$2</f>
        <v>8297.434315880746</v>
      </c>
      <c r="AB359" s="1">
        <f>agent_costs_16_repr_days[[#This Row],[H2_sector]]-T$2</f>
        <v>4134.567851598069</v>
      </c>
      <c r="AC359" s="1">
        <f>agent_costs_16_repr_days[[#This Row],[FF]]-U$2</f>
        <v>-821.18255719231092</v>
      </c>
      <c r="AD359" s="1">
        <f>agent_costs_16_repr_days[[#This Row],[RES]]-V$2</f>
        <v>18056.232023846358</v>
      </c>
      <c r="AE359" s="1">
        <f>agent_costs_16_repr_days[[#This Row],[Nuclear]]-H$2</f>
        <v>-353.31304801013903</v>
      </c>
      <c r="AF359" s="1">
        <f>agent_costs_16_repr_days[[#This Row],[Ind]]-O$2</f>
        <v>-2932.0547135820962</v>
      </c>
    </row>
    <row r="360" spans="1:32" x14ac:dyDescent="0.25">
      <c r="A360">
        <v>235</v>
      </c>
      <c r="B360" s="1" t="s">
        <v>23</v>
      </c>
      <c r="C360">
        <v>3120</v>
      </c>
      <c r="D360">
        <v>5962.1200054949422</v>
      </c>
      <c r="E360">
        <v>11106.792058095967</v>
      </c>
      <c r="F360">
        <v>55682.771103745225</v>
      </c>
      <c r="G360">
        <v>4299153.8525737077</v>
      </c>
      <c r="H360">
        <v>80191.483494154265</v>
      </c>
      <c r="I360">
        <v>584090.30521363742</v>
      </c>
      <c r="J360">
        <v>54425.961908566758</v>
      </c>
      <c r="K360">
        <v>6.5553998972923048E-7</v>
      </c>
      <c r="L360">
        <v>3612.0000000357018</v>
      </c>
      <c r="M360">
        <v>41265.807159199525</v>
      </c>
      <c r="N360">
        <v>48053.847340240231</v>
      </c>
      <c r="O360">
        <v>441074.06292416784</v>
      </c>
      <c r="P360">
        <v>8703.2539019168762</v>
      </c>
      <c r="Q360" s="1" t="s">
        <v>51</v>
      </c>
      <c r="R360" s="1">
        <f>agent_costs_16_repr_days[[#This Row],[SMR]]+agent_costs_16_repr_days[[#This Row],[SMRCCS]]</f>
        <v>3612.0000006912419</v>
      </c>
      <c r="S360" s="1">
        <f>agent_costs_16_repr_days[[#This Row],[Alkaline_base]]+agent_costs_16_repr_days[[#This Row],[Alkaline_peak]]</f>
        <v>89319.654499439755</v>
      </c>
      <c r="T360" s="1">
        <f>agent_costs_16_repr_days[[#This Row],[SMR+CCS]]+agent_costs_16_repr_days[[#This Row],[PtH]]+agent_costs_16_repr_days[[#This Row],[Import]]</f>
        <v>101634.90840204788</v>
      </c>
      <c r="U360" s="1">
        <f>agent_costs_16_repr_days[[#This Row],[OCGT]]+agent_costs_16_repr_days[[#This Row],[SPP_coal]]+agent_costs_16_repr_days[[#This Row],[CCGT_new]]</f>
        <v>116070.85301780692</v>
      </c>
      <c r="V360" s="1">
        <f>agent_costs_16_repr_days[[#This Row],[WindOnshore]]+agent_costs_16_repr_days[[#This Row],[WindOffshore]]+agent_costs_16_repr_days[[#This Row],[Solar]]</f>
        <v>4894350.9498454416</v>
      </c>
      <c r="W360" s="1">
        <f>agent_costs_16_repr_days[[#This Row],[RES]]+agent_costs_16_repr_days[[#This Row],[FF]]+agent_costs_16_repr_days[[#This Row],[Nuclear]]</f>
        <v>5090613.2863574028</v>
      </c>
      <c r="X360" s="1">
        <f>agent_costs_16_repr_days[[#This Row],[PS]]-W$2</f>
        <v>18054.722098739818</v>
      </c>
      <c r="Y360" s="1">
        <f>agent_costs_16_repr_days[[#This Row],[Import]]-P$2</f>
        <v>-631.18558223243417</v>
      </c>
      <c r="Z360" s="1">
        <f>agent_costs_16_repr_days[[#This Row],[SMR+CCS]]-R$2</f>
        <v>-3611.9999993419046</v>
      </c>
      <c r="AA360" s="1">
        <f>agent_costs_16_repr_days[[#This Row],[PtH]]-S$2</f>
        <v>9413.1828680597682</v>
      </c>
      <c r="AB360" s="1">
        <f>agent_costs_16_repr_days[[#This Row],[H2_sector]]-T$2</f>
        <v>5169.9972864854353</v>
      </c>
      <c r="AC360" s="1">
        <f>agent_costs_16_repr_days[[#This Row],[FF]]-U$2</f>
        <v>-866.3263975125883</v>
      </c>
      <c r="AD360" s="1">
        <f>agent_costs_16_repr_days[[#This Row],[RES]]-V$2</f>
        <v>19381.056227941997</v>
      </c>
      <c r="AE360" s="1">
        <f>agent_costs_16_repr_days[[#This Row],[Nuclear]]-H$2</f>
        <v>-460.00773168957676</v>
      </c>
      <c r="AF360" s="1">
        <f>agent_costs_16_repr_days[[#This Row],[Ind]]-O$2</f>
        <v>-3138.3580291701946</v>
      </c>
    </row>
    <row r="361" spans="1:32" x14ac:dyDescent="0.25">
      <c r="A361">
        <v>235</v>
      </c>
      <c r="B361" s="1" t="s">
        <v>23</v>
      </c>
      <c r="C361">
        <v>3120</v>
      </c>
      <c r="D361">
        <v>5962.1200054949422</v>
      </c>
      <c r="E361">
        <v>11106.792058095967</v>
      </c>
      <c r="F361">
        <v>55682.771103745225</v>
      </c>
      <c r="G361">
        <v>4299153.8525737077</v>
      </c>
      <c r="H361">
        <v>80191.483494154265</v>
      </c>
      <c r="I361">
        <v>584090.30521363742</v>
      </c>
      <c r="J361">
        <v>54425.961908566758</v>
      </c>
      <c r="K361">
        <v>6.5553998972923048E-7</v>
      </c>
      <c r="L361">
        <v>3612.0000000357018</v>
      </c>
      <c r="M361">
        <v>41265.807159199525</v>
      </c>
      <c r="N361">
        <v>48053.847340240231</v>
      </c>
      <c r="O361">
        <v>441074.06292416784</v>
      </c>
      <c r="P361">
        <v>8703.2539019168762</v>
      </c>
      <c r="Q361" s="1" t="s">
        <v>51</v>
      </c>
      <c r="R361" s="1">
        <f>agent_costs_16_repr_days[[#This Row],[SMR]]+agent_costs_16_repr_days[[#This Row],[SMRCCS]]</f>
        <v>3612.0000006912419</v>
      </c>
      <c r="S361" s="1">
        <f>agent_costs_16_repr_days[[#This Row],[Alkaline_base]]+agent_costs_16_repr_days[[#This Row],[Alkaline_peak]]</f>
        <v>89319.654499439755</v>
      </c>
      <c r="T361" s="1">
        <f>agent_costs_16_repr_days[[#This Row],[SMR+CCS]]+agent_costs_16_repr_days[[#This Row],[PtH]]+agent_costs_16_repr_days[[#This Row],[Import]]</f>
        <v>101634.90840204788</v>
      </c>
      <c r="U361" s="1">
        <f>agent_costs_16_repr_days[[#This Row],[OCGT]]+agent_costs_16_repr_days[[#This Row],[SPP_coal]]+agent_costs_16_repr_days[[#This Row],[CCGT_new]]</f>
        <v>116070.85301780692</v>
      </c>
      <c r="V361" s="1">
        <f>agent_costs_16_repr_days[[#This Row],[WindOnshore]]+agent_costs_16_repr_days[[#This Row],[WindOffshore]]+agent_costs_16_repr_days[[#This Row],[Solar]]</f>
        <v>4894350.9498454416</v>
      </c>
      <c r="W361" s="1">
        <f>agent_costs_16_repr_days[[#This Row],[RES]]+agent_costs_16_repr_days[[#This Row],[FF]]+agent_costs_16_repr_days[[#This Row],[Nuclear]]</f>
        <v>5090613.2863574028</v>
      </c>
      <c r="X361" s="1">
        <f>agent_costs_16_repr_days[[#This Row],[PS]]-W$2</f>
        <v>18054.722098739818</v>
      </c>
      <c r="Y361" s="1">
        <f>agent_costs_16_repr_days[[#This Row],[Import]]-P$2</f>
        <v>-631.18558223243417</v>
      </c>
      <c r="Z361" s="1">
        <f>agent_costs_16_repr_days[[#This Row],[SMR+CCS]]-R$2</f>
        <v>-3611.9999993419046</v>
      </c>
      <c r="AA361" s="1">
        <f>agent_costs_16_repr_days[[#This Row],[PtH]]-S$2</f>
        <v>9413.1828680597682</v>
      </c>
      <c r="AB361" s="1">
        <f>agent_costs_16_repr_days[[#This Row],[H2_sector]]-T$2</f>
        <v>5169.9972864854353</v>
      </c>
      <c r="AC361" s="1">
        <f>agent_costs_16_repr_days[[#This Row],[FF]]-U$2</f>
        <v>-866.3263975125883</v>
      </c>
      <c r="AD361" s="1">
        <f>agent_costs_16_repr_days[[#This Row],[RES]]-V$2</f>
        <v>19381.056227941997</v>
      </c>
      <c r="AE361" s="1">
        <f>agent_costs_16_repr_days[[#This Row],[Nuclear]]-H$2</f>
        <v>-460.00773168957676</v>
      </c>
      <c r="AF361" s="1">
        <f>agent_costs_16_repr_days[[#This Row],[Ind]]-O$2</f>
        <v>-3138.3580291701946</v>
      </c>
    </row>
    <row r="362" spans="1:32" x14ac:dyDescent="0.25">
      <c r="A362">
        <v>236</v>
      </c>
      <c r="B362" s="1" t="s">
        <v>23</v>
      </c>
      <c r="C362">
        <v>3151</v>
      </c>
      <c r="D362">
        <v>5845.7119269256646</v>
      </c>
      <c r="E362">
        <v>11106.792056951228</v>
      </c>
      <c r="F362">
        <v>55641.260472556511</v>
      </c>
      <c r="G362">
        <v>4299258.2728208108</v>
      </c>
      <c r="H362">
        <v>80064.540673190117</v>
      </c>
      <c r="I362">
        <v>585306.10306339839</v>
      </c>
      <c r="J362">
        <v>54498.35303742034</v>
      </c>
      <c r="K362">
        <v>1.6204576646846588E-7</v>
      </c>
      <c r="L362">
        <v>3612.000000003336</v>
      </c>
      <c r="M362">
        <v>42239.680455724461</v>
      </c>
      <c r="N362">
        <v>48109.869357119249</v>
      </c>
      <c r="O362">
        <v>440956.59724607965</v>
      </c>
      <c r="P362">
        <v>8614.1917527049882</v>
      </c>
      <c r="Q362" s="1" t="s">
        <v>51</v>
      </c>
      <c r="R362" s="1">
        <f>agent_costs_16_repr_days[[#This Row],[SMR]]+agent_costs_16_repr_days[[#This Row],[SMRCCS]]</f>
        <v>3612.0000001653816</v>
      </c>
      <c r="S362" s="1">
        <f>agent_costs_16_repr_days[[#This Row],[Alkaline_base]]+agent_costs_16_repr_days[[#This Row],[Alkaline_peak]]</f>
        <v>90349.549812843703</v>
      </c>
      <c r="T362" s="1">
        <f>agent_costs_16_repr_days[[#This Row],[SMR+CCS]]+agent_costs_16_repr_days[[#This Row],[PtH]]+agent_costs_16_repr_days[[#This Row],[Import]]</f>
        <v>102575.74156571407</v>
      </c>
      <c r="U362" s="1">
        <f>agent_costs_16_repr_days[[#This Row],[OCGT]]+agent_costs_16_repr_days[[#This Row],[SPP_coal]]+agent_costs_16_repr_days[[#This Row],[CCGT_new]]</f>
        <v>115985.32543690252</v>
      </c>
      <c r="V362" s="1">
        <f>agent_costs_16_repr_days[[#This Row],[WindOnshore]]+agent_costs_16_repr_days[[#This Row],[WindOffshore]]+agent_costs_16_repr_days[[#This Row],[Solar]]</f>
        <v>4895671.1679411605</v>
      </c>
      <c r="W362" s="1">
        <f>agent_costs_16_repr_days[[#This Row],[RES]]+agent_costs_16_repr_days[[#This Row],[FF]]+agent_costs_16_repr_days[[#This Row],[Nuclear]]</f>
        <v>5091721.0340512525</v>
      </c>
      <c r="X362" s="1">
        <f>agent_costs_16_repr_days[[#This Row],[PS]]-W$2</f>
        <v>19162.469792589545</v>
      </c>
      <c r="Y362" s="1">
        <f>agent_costs_16_repr_days[[#This Row],[Import]]-P$2</f>
        <v>-720.2477314443222</v>
      </c>
      <c r="Z362" s="1">
        <f>agent_costs_16_repr_days[[#This Row],[SMR+CCS]]-R$2</f>
        <v>-3611.9999998677649</v>
      </c>
      <c r="AA362" s="1">
        <f>agent_costs_16_repr_days[[#This Row],[PtH]]-S$2</f>
        <v>10443.078181463716</v>
      </c>
      <c r="AB362" s="1">
        <f>agent_costs_16_repr_days[[#This Row],[H2_sector]]-T$2</f>
        <v>6110.830450151625</v>
      </c>
      <c r="AC362" s="1">
        <f>agent_costs_16_repr_days[[#This Row],[FF]]-U$2</f>
        <v>-951.85397841698432</v>
      </c>
      <c r="AD362" s="1">
        <f>agent_costs_16_repr_days[[#This Row],[RES]]-V$2</f>
        <v>20701.27432366088</v>
      </c>
      <c r="AE362" s="1">
        <f>agent_costs_16_repr_days[[#This Row],[Nuclear]]-H$2</f>
        <v>-586.95055265372503</v>
      </c>
      <c r="AF362" s="1">
        <f>agent_costs_16_repr_days[[#This Row],[Ind]]-O$2</f>
        <v>-3255.823707258387</v>
      </c>
    </row>
    <row r="363" spans="1:32" x14ac:dyDescent="0.25">
      <c r="A363">
        <v>236</v>
      </c>
      <c r="B363" s="1" t="s">
        <v>23</v>
      </c>
      <c r="C363">
        <v>3151</v>
      </c>
      <c r="D363">
        <v>5845.7119269256646</v>
      </c>
      <c r="E363">
        <v>11106.792056951228</v>
      </c>
      <c r="F363">
        <v>55641.260472556511</v>
      </c>
      <c r="G363">
        <v>4299258.2728208108</v>
      </c>
      <c r="H363">
        <v>80064.540673190117</v>
      </c>
      <c r="I363">
        <v>585306.10306339839</v>
      </c>
      <c r="J363">
        <v>54498.35303742034</v>
      </c>
      <c r="K363">
        <v>1.6204576646846588E-7</v>
      </c>
      <c r="L363">
        <v>3612.000000003336</v>
      </c>
      <c r="M363">
        <v>42239.680455724461</v>
      </c>
      <c r="N363">
        <v>48109.869357119249</v>
      </c>
      <c r="O363">
        <v>440956.59724607965</v>
      </c>
      <c r="P363">
        <v>8614.1917527049882</v>
      </c>
      <c r="Q363" s="1" t="s">
        <v>51</v>
      </c>
      <c r="R363" s="1">
        <f>agent_costs_16_repr_days[[#This Row],[SMR]]+agent_costs_16_repr_days[[#This Row],[SMRCCS]]</f>
        <v>3612.0000001653816</v>
      </c>
      <c r="S363" s="1">
        <f>agent_costs_16_repr_days[[#This Row],[Alkaline_base]]+agent_costs_16_repr_days[[#This Row],[Alkaline_peak]]</f>
        <v>90349.549812843703</v>
      </c>
      <c r="T363" s="1">
        <f>agent_costs_16_repr_days[[#This Row],[SMR+CCS]]+agent_costs_16_repr_days[[#This Row],[PtH]]+agent_costs_16_repr_days[[#This Row],[Import]]</f>
        <v>102575.74156571407</v>
      </c>
      <c r="U363" s="1">
        <f>agent_costs_16_repr_days[[#This Row],[OCGT]]+agent_costs_16_repr_days[[#This Row],[SPP_coal]]+agent_costs_16_repr_days[[#This Row],[CCGT_new]]</f>
        <v>115985.32543690252</v>
      </c>
      <c r="V363" s="1">
        <f>agent_costs_16_repr_days[[#This Row],[WindOnshore]]+agent_costs_16_repr_days[[#This Row],[WindOffshore]]+agent_costs_16_repr_days[[#This Row],[Solar]]</f>
        <v>4895671.1679411605</v>
      </c>
      <c r="W363" s="1">
        <f>agent_costs_16_repr_days[[#This Row],[RES]]+agent_costs_16_repr_days[[#This Row],[FF]]+agent_costs_16_repr_days[[#This Row],[Nuclear]]</f>
        <v>5091721.0340512525</v>
      </c>
      <c r="X363" s="1">
        <f>agent_costs_16_repr_days[[#This Row],[PS]]-W$2</f>
        <v>19162.469792589545</v>
      </c>
      <c r="Y363" s="1">
        <f>agent_costs_16_repr_days[[#This Row],[Import]]-P$2</f>
        <v>-720.2477314443222</v>
      </c>
      <c r="Z363" s="1">
        <f>agent_costs_16_repr_days[[#This Row],[SMR+CCS]]-R$2</f>
        <v>-3611.9999998677649</v>
      </c>
      <c r="AA363" s="1">
        <f>agent_costs_16_repr_days[[#This Row],[PtH]]-S$2</f>
        <v>10443.078181463716</v>
      </c>
      <c r="AB363" s="1">
        <f>agent_costs_16_repr_days[[#This Row],[H2_sector]]-T$2</f>
        <v>6110.830450151625</v>
      </c>
      <c r="AC363" s="1">
        <f>agent_costs_16_repr_days[[#This Row],[FF]]-U$2</f>
        <v>-951.85397841698432</v>
      </c>
      <c r="AD363" s="1">
        <f>agent_costs_16_repr_days[[#This Row],[RES]]-V$2</f>
        <v>20701.27432366088</v>
      </c>
      <c r="AE363" s="1">
        <f>agent_costs_16_repr_days[[#This Row],[Nuclear]]-H$2</f>
        <v>-586.95055265372503</v>
      </c>
      <c r="AF363" s="1">
        <f>agent_costs_16_repr_days[[#This Row],[Ind]]-O$2</f>
        <v>-3255.823707258387</v>
      </c>
    </row>
    <row r="364" spans="1:32" x14ac:dyDescent="0.25">
      <c r="A364">
        <v>237</v>
      </c>
      <c r="B364" s="1" t="s">
        <v>23</v>
      </c>
      <c r="C364">
        <v>3106</v>
      </c>
      <c r="D364">
        <v>6331.3298123095474</v>
      </c>
      <c r="E364">
        <v>11106.792196141032</v>
      </c>
      <c r="F364">
        <v>55620.07466149261</v>
      </c>
      <c r="G364">
        <v>4298406.0705786208</v>
      </c>
      <c r="H364">
        <v>79992.632581893355</v>
      </c>
      <c r="I364">
        <v>587333.7159721182</v>
      </c>
      <c r="J364">
        <v>54228.053463977318</v>
      </c>
      <c r="K364">
        <v>1.758816283455367E-7</v>
      </c>
      <c r="L364">
        <v>3612.0000000915475</v>
      </c>
      <c r="M364">
        <v>42761.298840517768</v>
      </c>
      <c r="N364">
        <v>48859.251488547889</v>
      </c>
      <c r="O364">
        <v>440913.10317154037</v>
      </c>
      <c r="P364">
        <v>8516.4504867564465</v>
      </c>
      <c r="Q364" s="1" t="s">
        <v>51</v>
      </c>
      <c r="R364" s="1">
        <f>agent_costs_16_repr_days[[#This Row],[SMR]]+agent_costs_16_repr_days[[#This Row],[SMRCCS]]</f>
        <v>3612.0000002674292</v>
      </c>
      <c r="S364" s="1">
        <f>agent_costs_16_repr_days[[#This Row],[Alkaline_base]]+agent_costs_16_repr_days[[#This Row],[Alkaline_peak]]</f>
        <v>91620.550329065649</v>
      </c>
      <c r="T364" s="1">
        <f>agent_costs_16_repr_days[[#This Row],[SMR+CCS]]+agent_costs_16_repr_days[[#This Row],[PtH]]+agent_costs_16_repr_days[[#This Row],[Import]]</f>
        <v>103749.00081608954</v>
      </c>
      <c r="U364" s="1">
        <f>agent_costs_16_repr_days[[#This Row],[OCGT]]+agent_costs_16_repr_days[[#This Row],[SPP_coal]]+agent_costs_16_repr_days[[#This Row],[CCGT_new]]</f>
        <v>116179.45793777947</v>
      </c>
      <c r="V364" s="1">
        <f>agent_costs_16_repr_days[[#This Row],[WindOnshore]]+agent_costs_16_repr_days[[#This Row],[WindOffshore]]+agent_costs_16_repr_days[[#This Row],[Solar]]</f>
        <v>4896846.5787468795</v>
      </c>
      <c r="W364" s="1">
        <f>agent_costs_16_repr_days[[#This Row],[RES]]+agent_costs_16_repr_days[[#This Row],[FF]]+agent_costs_16_repr_days[[#This Row],[Nuclear]]</f>
        <v>5093018.6692665527</v>
      </c>
      <c r="X364" s="1">
        <f>agent_costs_16_repr_days[[#This Row],[PS]]-W$2</f>
        <v>20460.105007889681</v>
      </c>
      <c r="Y364" s="1">
        <f>agent_costs_16_repr_days[[#This Row],[Import]]-P$2</f>
        <v>-817.98899739286389</v>
      </c>
      <c r="Z364" s="1">
        <f>agent_costs_16_repr_days[[#This Row],[SMR+CCS]]-R$2</f>
        <v>-3611.9999997657173</v>
      </c>
      <c r="AA364" s="1">
        <f>agent_costs_16_repr_days[[#This Row],[PtH]]-S$2</f>
        <v>11714.078697685662</v>
      </c>
      <c r="AB364" s="1">
        <f>agent_costs_16_repr_days[[#This Row],[H2_sector]]-T$2</f>
        <v>7284.0897005270963</v>
      </c>
      <c r="AC364" s="1">
        <f>agent_costs_16_repr_days[[#This Row],[FF]]-U$2</f>
        <v>-757.72147754003527</v>
      </c>
      <c r="AD364" s="1">
        <f>agent_costs_16_repr_days[[#This Row],[RES]]-V$2</f>
        <v>21876.685129379854</v>
      </c>
      <c r="AE364" s="1">
        <f>agent_costs_16_repr_days[[#This Row],[Nuclear]]-H$2</f>
        <v>-658.85864395048702</v>
      </c>
      <c r="AF364" s="1">
        <f>agent_costs_16_repr_days[[#This Row],[Ind]]-O$2</f>
        <v>-3299.3177817976684</v>
      </c>
    </row>
    <row r="365" spans="1:32" x14ac:dyDescent="0.25">
      <c r="A365">
        <v>237</v>
      </c>
      <c r="B365" s="1" t="s">
        <v>23</v>
      </c>
      <c r="C365">
        <v>3106</v>
      </c>
      <c r="D365">
        <v>6331.3298123095474</v>
      </c>
      <c r="E365">
        <v>11106.792196141032</v>
      </c>
      <c r="F365">
        <v>55620.07466149261</v>
      </c>
      <c r="G365">
        <v>4298406.0705786208</v>
      </c>
      <c r="H365">
        <v>79992.632581893355</v>
      </c>
      <c r="I365">
        <v>587333.7159721182</v>
      </c>
      <c r="J365">
        <v>54228.053463977318</v>
      </c>
      <c r="K365">
        <v>1.758816283455367E-7</v>
      </c>
      <c r="L365">
        <v>3612.0000000915475</v>
      </c>
      <c r="M365">
        <v>42761.298840517768</v>
      </c>
      <c r="N365">
        <v>48859.251488547889</v>
      </c>
      <c r="O365">
        <v>440913.10317154037</v>
      </c>
      <c r="P365">
        <v>8516.4504867564465</v>
      </c>
      <c r="Q365" s="1" t="s">
        <v>51</v>
      </c>
      <c r="R365" s="1">
        <f>agent_costs_16_repr_days[[#This Row],[SMR]]+agent_costs_16_repr_days[[#This Row],[SMRCCS]]</f>
        <v>3612.0000002674292</v>
      </c>
      <c r="S365" s="1">
        <f>agent_costs_16_repr_days[[#This Row],[Alkaline_base]]+agent_costs_16_repr_days[[#This Row],[Alkaline_peak]]</f>
        <v>91620.550329065649</v>
      </c>
      <c r="T365" s="1">
        <f>agent_costs_16_repr_days[[#This Row],[SMR+CCS]]+agent_costs_16_repr_days[[#This Row],[PtH]]+agent_costs_16_repr_days[[#This Row],[Import]]</f>
        <v>103749.00081608954</v>
      </c>
      <c r="U365" s="1">
        <f>agent_costs_16_repr_days[[#This Row],[OCGT]]+agent_costs_16_repr_days[[#This Row],[SPP_coal]]+agent_costs_16_repr_days[[#This Row],[CCGT_new]]</f>
        <v>116179.45793777947</v>
      </c>
      <c r="V365" s="1">
        <f>agent_costs_16_repr_days[[#This Row],[WindOnshore]]+agent_costs_16_repr_days[[#This Row],[WindOffshore]]+agent_costs_16_repr_days[[#This Row],[Solar]]</f>
        <v>4896846.5787468795</v>
      </c>
      <c r="W365" s="1">
        <f>agent_costs_16_repr_days[[#This Row],[RES]]+agent_costs_16_repr_days[[#This Row],[FF]]+agent_costs_16_repr_days[[#This Row],[Nuclear]]</f>
        <v>5093018.6692665527</v>
      </c>
      <c r="X365" s="1">
        <f>agent_costs_16_repr_days[[#This Row],[PS]]-W$2</f>
        <v>20460.105007889681</v>
      </c>
      <c r="Y365" s="1">
        <f>agent_costs_16_repr_days[[#This Row],[Import]]-P$2</f>
        <v>-817.98899739286389</v>
      </c>
      <c r="Z365" s="1">
        <f>agent_costs_16_repr_days[[#This Row],[SMR+CCS]]-R$2</f>
        <v>-3611.9999997657173</v>
      </c>
      <c r="AA365" s="1">
        <f>agent_costs_16_repr_days[[#This Row],[PtH]]-S$2</f>
        <v>11714.078697685662</v>
      </c>
      <c r="AB365" s="1">
        <f>agent_costs_16_repr_days[[#This Row],[H2_sector]]-T$2</f>
        <v>7284.0897005270963</v>
      </c>
      <c r="AC365" s="1">
        <f>agent_costs_16_repr_days[[#This Row],[FF]]-U$2</f>
        <v>-757.72147754003527</v>
      </c>
      <c r="AD365" s="1">
        <f>agent_costs_16_repr_days[[#This Row],[RES]]-V$2</f>
        <v>21876.685129379854</v>
      </c>
      <c r="AE365" s="1">
        <f>agent_costs_16_repr_days[[#This Row],[Nuclear]]-H$2</f>
        <v>-658.85864395048702</v>
      </c>
      <c r="AF365" s="1">
        <f>agent_costs_16_repr_days[[#This Row],[Ind]]-O$2</f>
        <v>-3299.3177817976684</v>
      </c>
    </row>
    <row r="366" spans="1:32" x14ac:dyDescent="0.25">
      <c r="A366">
        <v>238</v>
      </c>
      <c r="B366" s="1" t="s">
        <v>23</v>
      </c>
      <c r="C366">
        <v>3135</v>
      </c>
      <c r="D366">
        <v>6546.1887631897689</v>
      </c>
      <c r="E366">
        <v>11106.79201647564</v>
      </c>
      <c r="F366">
        <v>55620.727890917842</v>
      </c>
      <c r="G366">
        <v>4298184.3022476435</v>
      </c>
      <c r="H366">
        <v>79994.312958443334</v>
      </c>
      <c r="I366">
        <v>589632.1411274313</v>
      </c>
      <c r="J366">
        <v>54081.007893455768</v>
      </c>
      <c r="K366">
        <v>8.2992904776921016E-8</v>
      </c>
      <c r="L366">
        <v>3612.0000000029004</v>
      </c>
      <c r="M366">
        <v>43962.58757832121</v>
      </c>
      <c r="N366">
        <v>49555.607349707454</v>
      </c>
      <c r="O366">
        <v>440847.65649599326</v>
      </c>
      <c r="P366">
        <v>8399.5569237971376</v>
      </c>
      <c r="Q366" s="1" t="s">
        <v>51</v>
      </c>
      <c r="R366" s="1">
        <f>agent_costs_16_repr_days[[#This Row],[SMR]]+agent_costs_16_repr_days[[#This Row],[SMRCCS]]</f>
        <v>3612.0000000858931</v>
      </c>
      <c r="S366" s="1">
        <f>agent_costs_16_repr_days[[#This Row],[Alkaline_base]]+agent_costs_16_repr_days[[#This Row],[Alkaline_peak]]</f>
        <v>93518.194928028664</v>
      </c>
      <c r="T366" s="1">
        <f>agent_costs_16_repr_days[[#This Row],[SMR+CCS]]+agent_costs_16_repr_days[[#This Row],[PtH]]+agent_costs_16_repr_days[[#This Row],[Import]]</f>
        <v>105529.7518519117</v>
      </c>
      <c r="U366" s="1">
        <f>agent_costs_16_repr_days[[#This Row],[OCGT]]+agent_costs_16_repr_days[[#This Row],[SPP_coal]]+agent_costs_16_repr_days[[#This Row],[CCGT_new]]</f>
        <v>116247.92454756338</v>
      </c>
      <c r="V366" s="1">
        <f>agent_costs_16_repr_days[[#This Row],[WindOnshore]]+agent_costs_16_repr_days[[#This Row],[WindOffshore]]+agent_costs_16_repr_days[[#This Row],[Solar]]</f>
        <v>4898923.2353915498</v>
      </c>
      <c r="W366" s="1">
        <f>agent_costs_16_repr_days[[#This Row],[RES]]+agent_costs_16_repr_days[[#This Row],[FF]]+agent_costs_16_repr_days[[#This Row],[Nuclear]]</f>
        <v>5095165.4728975566</v>
      </c>
      <c r="X366" s="1">
        <f>agent_costs_16_repr_days[[#This Row],[PS]]-W$2</f>
        <v>22606.908638893627</v>
      </c>
      <c r="Y366" s="1">
        <f>agent_costs_16_repr_days[[#This Row],[Import]]-P$2</f>
        <v>-934.88256035217273</v>
      </c>
      <c r="Z366" s="1">
        <f>agent_costs_16_repr_days[[#This Row],[SMR+CCS]]-R$2</f>
        <v>-3611.9999999472534</v>
      </c>
      <c r="AA366" s="1">
        <f>agent_costs_16_repr_days[[#This Row],[PtH]]-S$2</f>
        <v>13611.723296648677</v>
      </c>
      <c r="AB366" s="1">
        <f>agent_costs_16_repr_days[[#This Row],[H2_sector]]-T$2</f>
        <v>9064.8407363492588</v>
      </c>
      <c r="AC366" s="1">
        <f>agent_costs_16_repr_days[[#This Row],[FF]]-U$2</f>
        <v>-689.25486775612808</v>
      </c>
      <c r="AD366" s="1">
        <f>agent_costs_16_repr_days[[#This Row],[RES]]-V$2</f>
        <v>23953.341774050146</v>
      </c>
      <c r="AE366" s="1">
        <f>agent_costs_16_repr_days[[#This Row],[Nuclear]]-H$2</f>
        <v>-657.17826740050805</v>
      </c>
      <c r="AF366" s="1">
        <f>agent_costs_16_repr_days[[#This Row],[Ind]]-O$2</f>
        <v>-3364.764457344776</v>
      </c>
    </row>
    <row r="367" spans="1:32" x14ac:dyDescent="0.25">
      <c r="A367">
        <v>238</v>
      </c>
      <c r="B367" s="1" t="s">
        <v>23</v>
      </c>
      <c r="C367">
        <v>3135</v>
      </c>
      <c r="D367">
        <v>6546.1887631897689</v>
      </c>
      <c r="E367">
        <v>11106.79201647564</v>
      </c>
      <c r="F367">
        <v>55620.727890917842</v>
      </c>
      <c r="G367">
        <v>4298184.3022476435</v>
      </c>
      <c r="H367">
        <v>79994.312958443334</v>
      </c>
      <c r="I367">
        <v>589632.1411274313</v>
      </c>
      <c r="J367">
        <v>54081.007893455768</v>
      </c>
      <c r="K367">
        <v>8.2992904776921016E-8</v>
      </c>
      <c r="L367">
        <v>3612.0000000029004</v>
      </c>
      <c r="M367">
        <v>43962.58757832121</v>
      </c>
      <c r="N367">
        <v>49555.607349707454</v>
      </c>
      <c r="O367">
        <v>440847.65649599326</v>
      </c>
      <c r="P367">
        <v>8399.5569237971376</v>
      </c>
      <c r="Q367" s="1" t="s">
        <v>51</v>
      </c>
      <c r="R367" s="1">
        <f>agent_costs_16_repr_days[[#This Row],[SMR]]+agent_costs_16_repr_days[[#This Row],[SMRCCS]]</f>
        <v>3612.0000000858931</v>
      </c>
      <c r="S367" s="1">
        <f>agent_costs_16_repr_days[[#This Row],[Alkaline_base]]+agent_costs_16_repr_days[[#This Row],[Alkaline_peak]]</f>
        <v>93518.194928028664</v>
      </c>
      <c r="T367" s="1">
        <f>agent_costs_16_repr_days[[#This Row],[SMR+CCS]]+agent_costs_16_repr_days[[#This Row],[PtH]]+agent_costs_16_repr_days[[#This Row],[Import]]</f>
        <v>105529.7518519117</v>
      </c>
      <c r="U367" s="1">
        <f>agent_costs_16_repr_days[[#This Row],[OCGT]]+agent_costs_16_repr_days[[#This Row],[SPP_coal]]+agent_costs_16_repr_days[[#This Row],[CCGT_new]]</f>
        <v>116247.92454756338</v>
      </c>
      <c r="V367" s="1">
        <f>agent_costs_16_repr_days[[#This Row],[WindOnshore]]+agent_costs_16_repr_days[[#This Row],[WindOffshore]]+agent_costs_16_repr_days[[#This Row],[Solar]]</f>
        <v>4898923.2353915498</v>
      </c>
      <c r="W367" s="1">
        <f>agent_costs_16_repr_days[[#This Row],[RES]]+agent_costs_16_repr_days[[#This Row],[FF]]+agent_costs_16_repr_days[[#This Row],[Nuclear]]</f>
        <v>5095165.4728975566</v>
      </c>
      <c r="X367" s="1">
        <f>agent_costs_16_repr_days[[#This Row],[PS]]-W$2</f>
        <v>22606.908638893627</v>
      </c>
      <c r="Y367" s="1">
        <f>agent_costs_16_repr_days[[#This Row],[Import]]-P$2</f>
        <v>-934.88256035217273</v>
      </c>
      <c r="Z367" s="1">
        <f>agent_costs_16_repr_days[[#This Row],[SMR+CCS]]-R$2</f>
        <v>-3611.9999999472534</v>
      </c>
      <c r="AA367" s="1">
        <f>agent_costs_16_repr_days[[#This Row],[PtH]]-S$2</f>
        <v>13611.723296648677</v>
      </c>
      <c r="AB367" s="1">
        <f>agent_costs_16_repr_days[[#This Row],[H2_sector]]-T$2</f>
        <v>9064.8407363492588</v>
      </c>
      <c r="AC367" s="1">
        <f>agent_costs_16_repr_days[[#This Row],[FF]]-U$2</f>
        <v>-689.25486775612808</v>
      </c>
      <c r="AD367" s="1">
        <f>agent_costs_16_repr_days[[#This Row],[RES]]-V$2</f>
        <v>23953.341774050146</v>
      </c>
      <c r="AE367" s="1">
        <f>agent_costs_16_repr_days[[#This Row],[Nuclear]]-H$2</f>
        <v>-657.17826740050805</v>
      </c>
      <c r="AF367" s="1">
        <f>agent_costs_16_repr_days[[#This Row],[Ind]]-O$2</f>
        <v>-3364.764457344776</v>
      </c>
    </row>
    <row r="368" spans="1:32" x14ac:dyDescent="0.25">
      <c r="A368">
        <v>239</v>
      </c>
      <c r="B368" s="1" t="s">
        <v>23</v>
      </c>
      <c r="C368">
        <v>3189</v>
      </c>
      <c r="D368">
        <v>6379.9038007858126</v>
      </c>
      <c r="E368">
        <v>11106.792582847193</v>
      </c>
      <c r="F368">
        <v>55585.717220404476</v>
      </c>
      <c r="G368">
        <v>4299273.0410401961</v>
      </c>
      <c r="H368">
        <v>79854.304537783682</v>
      </c>
      <c r="I368">
        <v>591219.21017076692</v>
      </c>
      <c r="J368">
        <v>54161.638413053675</v>
      </c>
      <c r="K368">
        <v>2.1185653428089548E-6</v>
      </c>
      <c r="L368">
        <v>3612.0000000434648</v>
      </c>
      <c r="M368">
        <v>44958.611805686967</v>
      </c>
      <c r="N368">
        <v>50079.199766003592</v>
      </c>
      <c r="O368">
        <v>440772.75567148993</v>
      </c>
      <c r="P368">
        <v>8292.8609604138892</v>
      </c>
      <c r="Q368" s="1" t="s">
        <v>51</v>
      </c>
      <c r="R368" s="1">
        <f>agent_costs_16_repr_days[[#This Row],[SMR]]+agent_costs_16_repr_days[[#This Row],[SMRCCS]]</f>
        <v>3612.0000021620299</v>
      </c>
      <c r="S368" s="1">
        <f>agent_costs_16_repr_days[[#This Row],[Alkaline_base]]+agent_costs_16_repr_days[[#This Row],[Alkaline_peak]]</f>
        <v>95037.81157169056</v>
      </c>
      <c r="T368" s="1">
        <f>agent_costs_16_repr_days[[#This Row],[SMR+CCS]]+agent_costs_16_repr_days[[#This Row],[PtH]]+agent_costs_16_repr_days[[#This Row],[Import]]</f>
        <v>106942.67253426649</v>
      </c>
      <c r="U368" s="1">
        <f>agent_costs_16_repr_days[[#This Row],[OCGT]]+agent_costs_16_repr_days[[#This Row],[SPP_coal]]+agent_costs_16_repr_days[[#This Row],[CCGT_new]]</f>
        <v>116127.25943424397</v>
      </c>
      <c r="V368" s="1">
        <f>agent_costs_16_repr_days[[#This Row],[WindOnshore]]+agent_costs_16_repr_days[[#This Row],[WindOffshore]]+agent_costs_16_repr_days[[#This Row],[Solar]]</f>
        <v>4901599.0437938105</v>
      </c>
      <c r="W368" s="1">
        <f>agent_costs_16_repr_days[[#This Row],[RES]]+agent_costs_16_repr_days[[#This Row],[FF]]+agent_costs_16_repr_days[[#This Row],[Nuclear]]</f>
        <v>5097580.6077658376</v>
      </c>
      <c r="X368" s="1">
        <f>agent_costs_16_repr_days[[#This Row],[PS]]-W$2</f>
        <v>25022.043507174589</v>
      </c>
      <c r="Y368" s="1">
        <f>agent_costs_16_repr_days[[#This Row],[Import]]-P$2</f>
        <v>-1041.5785237354212</v>
      </c>
      <c r="Z368" s="1">
        <f>agent_costs_16_repr_days[[#This Row],[SMR+CCS]]-R$2</f>
        <v>-3611.9999978711166</v>
      </c>
      <c r="AA368" s="1">
        <f>agent_costs_16_repr_days[[#This Row],[PtH]]-S$2</f>
        <v>15131.339940310572</v>
      </c>
      <c r="AB368" s="1">
        <f>agent_costs_16_repr_days[[#This Row],[H2_sector]]-T$2</f>
        <v>10477.761418704045</v>
      </c>
      <c r="AC368" s="1">
        <f>agent_costs_16_repr_days[[#This Row],[FF]]-U$2</f>
        <v>-809.91998107553809</v>
      </c>
      <c r="AD368" s="1">
        <f>agent_costs_16_repr_days[[#This Row],[RES]]-V$2</f>
        <v>26629.150176310912</v>
      </c>
      <c r="AE368" s="1">
        <f>agent_costs_16_repr_days[[#This Row],[Nuclear]]-H$2</f>
        <v>-797.18668806015921</v>
      </c>
      <c r="AF368" s="1">
        <f>agent_costs_16_repr_days[[#This Row],[Ind]]-O$2</f>
        <v>-3439.6652818481089</v>
      </c>
    </row>
    <row r="369" spans="1:32" x14ac:dyDescent="0.25">
      <c r="A369">
        <v>239</v>
      </c>
      <c r="B369" s="1" t="s">
        <v>23</v>
      </c>
      <c r="C369">
        <v>3189</v>
      </c>
      <c r="D369">
        <v>6379.9038007858126</v>
      </c>
      <c r="E369">
        <v>11106.792582847193</v>
      </c>
      <c r="F369">
        <v>55585.717220404476</v>
      </c>
      <c r="G369">
        <v>4299273.0410401961</v>
      </c>
      <c r="H369">
        <v>79854.304537783682</v>
      </c>
      <c r="I369">
        <v>591219.21017076692</v>
      </c>
      <c r="J369">
        <v>54161.638413053675</v>
      </c>
      <c r="K369">
        <v>2.1185653428089548E-6</v>
      </c>
      <c r="L369">
        <v>3612.0000000434648</v>
      </c>
      <c r="M369">
        <v>44958.611805686967</v>
      </c>
      <c r="N369">
        <v>50079.199766003592</v>
      </c>
      <c r="O369">
        <v>440772.75567148993</v>
      </c>
      <c r="P369">
        <v>8292.8609604138892</v>
      </c>
      <c r="Q369" s="1" t="s">
        <v>51</v>
      </c>
      <c r="R369" s="1">
        <f>agent_costs_16_repr_days[[#This Row],[SMR]]+agent_costs_16_repr_days[[#This Row],[SMRCCS]]</f>
        <v>3612.0000021620299</v>
      </c>
      <c r="S369" s="1">
        <f>agent_costs_16_repr_days[[#This Row],[Alkaline_base]]+agent_costs_16_repr_days[[#This Row],[Alkaline_peak]]</f>
        <v>95037.81157169056</v>
      </c>
      <c r="T369" s="1">
        <f>agent_costs_16_repr_days[[#This Row],[SMR+CCS]]+agent_costs_16_repr_days[[#This Row],[PtH]]+agent_costs_16_repr_days[[#This Row],[Import]]</f>
        <v>106942.67253426649</v>
      </c>
      <c r="U369" s="1">
        <f>agent_costs_16_repr_days[[#This Row],[OCGT]]+agent_costs_16_repr_days[[#This Row],[SPP_coal]]+agent_costs_16_repr_days[[#This Row],[CCGT_new]]</f>
        <v>116127.25943424397</v>
      </c>
      <c r="V369" s="1">
        <f>agent_costs_16_repr_days[[#This Row],[WindOnshore]]+agent_costs_16_repr_days[[#This Row],[WindOffshore]]+agent_costs_16_repr_days[[#This Row],[Solar]]</f>
        <v>4901599.0437938105</v>
      </c>
      <c r="W369" s="1">
        <f>agent_costs_16_repr_days[[#This Row],[RES]]+agent_costs_16_repr_days[[#This Row],[FF]]+agent_costs_16_repr_days[[#This Row],[Nuclear]]</f>
        <v>5097580.6077658376</v>
      </c>
      <c r="X369" s="1">
        <f>agent_costs_16_repr_days[[#This Row],[PS]]-W$2</f>
        <v>25022.043507174589</v>
      </c>
      <c r="Y369" s="1">
        <f>agent_costs_16_repr_days[[#This Row],[Import]]-P$2</f>
        <v>-1041.5785237354212</v>
      </c>
      <c r="Z369" s="1">
        <f>agent_costs_16_repr_days[[#This Row],[SMR+CCS]]-R$2</f>
        <v>-3611.9999978711166</v>
      </c>
      <c r="AA369" s="1">
        <f>agent_costs_16_repr_days[[#This Row],[PtH]]-S$2</f>
        <v>15131.339940310572</v>
      </c>
      <c r="AB369" s="1">
        <f>agent_costs_16_repr_days[[#This Row],[H2_sector]]-T$2</f>
        <v>10477.761418704045</v>
      </c>
      <c r="AC369" s="1">
        <f>agent_costs_16_repr_days[[#This Row],[FF]]-U$2</f>
        <v>-809.91998107553809</v>
      </c>
      <c r="AD369" s="1">
        <f>agent_costs_16_repr_days[[#This Row],[RES]]-V$2</f>
        <v>26629.150176310912</v>
      </c>
      <c r="AE369" s="1">
        <f>agent_costs_16_repr_days[[#This Row],[Nuclear]]-H$2</f>
        <v>-797.18668806015921</v>
      </c>
      <c r="AF369" s="1">
        <f>agent_costs_16_repr_days[[#This Row],[Ind]]-O$2</f>
        <v>-3439.6652818481089</v>
      </c>
    </row>
    <row r="370" spans="1:32" x14ac:dyDescent="0.25">
      <c r="A370">
        <v>240</v>
      </c>
      <c r="B370" s="1" t="s">
        <v>23</v>
      </c>
      <c r="C370">
        <v>3149</v>
      </c>
      <c r="D370">
        <v>6092.3279502765809</v>
      </c>
      <c r="E370">
        <v>11106.792141473967</v>
      </c>
      <c r="F370">
        <v>55560.198356995323</v>
      </c>
      <c r="G370">
        <v>4298515.4942842424</v>
      </c>
      <c r="H370">
        <v>79660.155059694152</v>
      </c>
      <c r="I370">
        <v>594706.65791238681</v>
      </c>
      <c r="J370">
        <v>54312.360411508853</v>
      </c>
      <c r="K370">
        <v>1.75852574863829E-7</v>
      </c>
      <c r="L370">
        <v>3369.6542429328601</v>
      </c>
      <c r="M370">
        <v>46355.697964963336</v>
      </c>
      <c r="N370">
        <v>50432.18169921411</v>
      </c>
      <c r="O370">
        <v>440804.34726676077</v>
      </c>
      <c r="P370">
        <v>8185.6179625066561</v>
      </c>
      <c r="Q370" s="1" t="s">
        <v>51</v>
      </c>
      <c r="R370" s="1">
        <f>agent_costs_16_repr_days[[#This Row],[SMR]]+agent_costs_16_repr_days[[#This Row],[SMRCCS]]</f>
        <v>3369.6542431087128</v>
      </c>
      <c r="S370" s="1">
        <f>agent_costs_16_repr_days[[#This Row],[Alkaline_base]]+agent_costs_16_repr_days[[#This Row],[Alkaline_peak]]</f>
        <v>96787.879664177453</v>
      </c>
      <c r="T370" s="1">
        <f>agent_costs_16_repr_days[[#This Row],[SMR+CCS]]+agent_costs_16_repr_days[[#This Row],[PtH]]+agent_costs_16_repr_days[[#This Row],[Import]]</f>
        <v>108343.15186979283</v>
      </c>
      <c r="U370" s="1">
        <f>agent_costs_16_repr_days[[#This Row],[OCGT]]+agent_costs_16_repr_days[[#This Row],[SPP_coal]]+agent_costs_16_repr_days[[#This Row],[CCGT_new]]</f>
        <v>115964.88671878076</v>
      </c>
      <c r="V370" s="1">
        <f>agent_costs_16_repr_days[[#This Row],[WindOnshore]]+agent_costs_16_repr_days[[#This Row],[WindOffshore]]+agent_costs_16_repr_days[[#This Row],[Solar]]</f>
        <v>4904328.9443381028</v>
      </c>
      <c r="W370" s="1">
        <f>agent_costs_16_repr_days[[#This Row],[RES]]+agent_costs_16_repr_days[[#This Row],[FF]]+agent_costs_16_repr_days[[#This Row],[Nuclear]]</f>
        <v>5099953.9861165779</v>
      </c>
      <c r="X370" s="1">
        <f>agent_costs_16_repr_days[[#This Row],[PS]]-W$2</f>
        <v>27395.421857914887</v>
      </c>
      <c r="Y370" s="1">
        <f>agent_costs_16_repr_days[[#This Row],[Import]]-P$2</f>
        <v>-1148.8215216426543</v>
      </c>
      <c r="Z370" s="1">
        <f>agent_costs_16_repr_days[[#This Row],[SMR+CCS]]-R$2</f>
        <v>-3854.3457569244338</v>
      </c>
      <c r="AA370" s="1">
        <f>agent_costs_16_repr_days[[#This Row],[PtH]]-S$2</f>
        <v>16881.408032797466</v>
      </c>
      <c r="AB370" s="1">
        <f>agent_costs_16_repr_days[[#This Row],[H2_sector]]-T$2</f>
        <v>11878.240754230384</v>
      </c>
      <c r="AC370" s="1">
        <f>agent_costs_16_repr_days[[#This Row],[FF]]-U$2</f>
        <v>-972.29269653874508</v>
      </c>
      <c r="AD370" s="1">
        <f>agent_costs_16_repr_days[[#This Row],[RES]]-V$2</f>
        <v>29359.050720603205</v>
      </c>
      <c r="AE370" s="1">
        <f>agent_costs_16_repr_days[[#This Row],[Nuclear]]-H$2</f>
        <v>-991.33616614968923</v>
      </c>
      <c r="AF370" s="1">
        <f>agent_costs_16_repr_days[[#This Row],[Ind]]-O$2</f>
        <v>-3408.0736865772633</v>
      </c>
    </row>
    <row r="371" spans="1:32" x14ac:dyDescent="0.25">
      <c r="A371">
        <v>240</v>
      </c>
      <c r="B371" s="1" t="s">
        <v>23</v>
      </c>
      <c r="C371">
        <v>3149</v>
      </c>
      <c r="D371">
        <v>6092.3279502765809</v>
      </c>
      <c r="E371">
        <v>11106.792141473967</v>
      </c>
      <c r="F371">
        <v>55560.198356995323</v>
      </c>
      <c r="G371">
        <v>4298515.4942842424</v>
      </c>
      <c r="H371">
        <v>79660.155059694152</v>
      </c>
      <c r="I371">
        <v>594706.65791238681</v>
      </c>
      <c r="J371">
        <v>54312.360411508853</v>
      </c>
      <c r="K371">
        <v>1.75852574863829E-7</v>
      </c>
      <c r="L371">
        <v>3369.6542429328601</v>
      </c>
      <c r="M371">
        <v>46355.697964963336</v>
      </c>
      <c r="N371">
        <v>50432.18169921411</v>
      </c>
      <c r="O371">
        <v>440804.34726676077</v>
      </c>
      <c r="P371">
        <v>8185.6179625066561</v>
      </c>
      <c r="Q371" s="1" t="s">
        <v>51</v>
      </c>
      <c r="R371" s="1">
        <f>agent_costs_16_repr_days[[#This Row],[SMR]]+agent_costs_16_repr_days[[#This Row],[SMRCCS]]</f>
        <v>3369.6542431087128</v>
      </c>
      <c r="S371" s="1">
        <f>agent_costs_16_repr_days[[#This Row],[Alkaline_base]]+agent_costs_16_repr_days[[#This Row],[Alkaline_peak]]</f>
        <v>96787.879664177453</v>
      </c>
      <c r="T371" s="1">
        <f>agent_costs_16_repr_days[[#This Row],[SMR+CCS]]+agent_costs_16_repr_days[[#This Row],[PtH]]+agent_costs_16_repr_days[[#This Row],[Import]]</f>
        <v>108343.15186979283</v>
      </c>
      <c r="U371" s="1">
        <f>agent_costs_16_repr_days[[#This Row],[OCGT]]+agent_costs_16_repr_days[[#This Row],[SPP_coal]]+agent_costs_16_repr_days[[#This Row],[CCGT_new]]</f>
        <v>115964.88671878076</v>
      </c>
      <c r="V371" s="1">
        <f>agent_costs_16_repr_days[[#This Row],[WindOnshore]]+agent_costs_16_repr_days[[#This Row],[WindOffshore]]+agent_costs_16_repr_days[[#This Row],[Solar]]</f>
        <v>4904328.9443381028</v>
      </c>
      <c r="W371" s="1">
        <f>agent_costs_16_repr_days[[#This Row],[RES]]+agent_costs_16_repr_days[[#This Row],[FF]]+agent_costs_16_repr_days[[#This Row],[Nuclear]]</f>
        <v>5099953.9861165779</v>
      </c>
      <c r="X371" s="1">
        <f>agent_costs_16_repr_days[[#This Row],[PS]]-W$2</f>
        <v>27395.421857914887</v>
      </c>
      <c r="Y371" s="1">
        <f>agent_costs_16_repr_days[[#This Row],[Import]]-P$2</f>
        <v>-1148.8215216426543</v>
      </c>
      <c r="Z371" s="1">
        <f>agent_costs_16_repr_days[[#This Row],[SMR+CCS]]-R$2</f>
        <v>-3854.3457569244338</v>
      </c>
      <c r="AA371" s="1">
        <f>agent_costs_16_repr_days[[#This Row],[PtH]]-S$2</f>
        <v>16881.408032797466</v>
      </c>
      <c r="AB371" s="1">
        <f>agent_costs_16_repr_days[[#This Row],[H2_sector]]-T$2</f>
        <v>11878.240754230384</v>
      </c>
      <c r="AC371" s="1">
        <f>agent_costs_16_repr_days[[#This Row],[FF]]-U$2</f>
        <v>-972.29269653874508</v>
      </c>
      <c r="AD371" s="1">
        <f>agent_costs_16_repr_days[[#This Row],[RES]]-V$2</f>
        <v>29359.050720603205</v>
      </c>
      <c r="AE371" s="1">
        <f>agent_costs_16_repr_days[[#This Row],[Nuclear]]-H$2</f>
        <v>-991.33616614968923</v>
      </c>
      <c r="AF371" s="1">
        <f>agent_costs_16_repr_days[[#This Row],[Ind]]-O$2</f>
        <v>-3408.0736865772633</v>
      </c>
    </row>
    <row r="372" spans="1:32" x14ac:dyDescent="0.25">
      <c r="A372">
        <v>241</v>
      </c>
      <c r="B372" s="1" t="s">
        <v>23</v>
      </c>
      <c r="C372">
        <v>3034</v>
      </c>
      <c r="D372">
        <v>5757.4173800262761</v>
      </c>
      <c r="E372">
        <v>11106.792855190957</v>
      </c>
      <c r="F372">
        <v>55466.372914342835</v>
      </c>
      <c r="G372">
        <v>4298757.2274867054</v>
      </c>
      <c r="H372">
        <v>79528.730123313595</v>
      </c>
      <c r="I372">
        <v>597804.55213151849</v>
      </c>
      <c r="J372">
        <v>54297.826681432816</v>
      </c>
      <c r="K372">
        <v>1.0547312700265335E-7</v>
      </c>
      <c r="L372">
        <v>2382.8197543748383</v>
      </c>
      <c r="M372">
        <v>47057.135742874569</v>
      </c>
      <c r="N372">
        <v>51547.063640244167</v>
      </c>
      <c r="O372">
        <v>441076.02474764595</v>
      </c>
      <c r="P372">
        <v>8144.6520697790456</v>
      </c>
      <c r="Q372" s="1" t="s">
        <v>51</v>
      </c>
      <c r="R372" s="1">
        <f>agent_costs_16_repr_days[[#This Row],[SMR]]+agent_costs_16_repr_days[[#This Row],[SMRCCS]]</f>
        <v>2382.8197544803115</v>
      </c>
      <c r="S372" s="1">
        <f>agent_costs_16_repr_days[[#This Row],[Alkaline_base]]+agent_costs_16_repr_days[[#This Row],[Alkaline_peak]]</f>
        <v>98604.199383118743</v>
      </c>
      <c r="T372" s="1">
        <f>agent_costs_16_repr_days[[#This Row],[SMR+CCS]]+agent_costs_16_repr_days[[#This Row],[PtH]]+agent_costs_16_repr_days[[#This Row],[Import]]</f>
        <v>109131.67120737809</v>
      </c>
      <c r="U372" s="1">
        <f>agent_costs_16_repr_days[[#This Row],[OCGT]]+agent_costs_16_repr_days[[#This Row],[SPP_coal]]+agent_costs_16_repr_days[[#This Row],[CCGT_new]]</f>
        <v>115521.61697580194</v>
      </c>
      <c r="V372" s="1">
        <f>agent_costs_16_repr_days[[#This Row],[WindOnshore]]+agent_costs_16_repr_days[[#This Row],[WindOffshore]]+agent_costs_16_repr_days[[#This Row],[Solar]]</f>
        <v>4907668.5724734152</v>
      </c>
      <c r="W372" s="1">
        <f>agent_costs_16_repr_days[[#This Row],[RES]]+agent_costs_16_repr_days[[#This Row],[FF]]+agent_costs_16_repr_days[[#This Row],[Nuclear]]</f>
        <v>5102718.9195725303</v>
      </c>
      <c r="X372" s="1">
        <f>agent_costs_16_repr_days[[#This Row],[PS]]-W$2</f>
        <v>30160.355313867331</v>
      </c>
      <c r="Y372" s="1">
        <f>agent_costs_16_repr_days[[#This Row],[Import]]-P$2</f>
        <v>-1189.7874143702647</v>
      </c>
      <c r="Z372" s="1">
        <f>agent_costs_16_repr_days[[#This Row],[SMR+CCS]]-R$2</f>
        <v>-4841.180245552835</v>
      </c>
      <c r="AA372" s="1">
        <f>agent_costs_16_repr_days[[#This Row],[PtH]]-S$2</f>
        <v>18697.727751738756</v>
      </c>
      <c r="AB372" s="1">
        <f>agent_costs_16_repr_days[[#This Row],[H2_sector]]-T$2</f>
        <v>12666.760091815653</v>
      </c>
      <c r="AC372" s="1">
        <f>agent_costs_16_repr_days[[#This Row],[FF]]-U$2</f>
        <v>-1415.5624395175691</v>
      </c>
      <c r="AD372" s="1">
        <f>agent_costs_16_repr_days[[#This Row],[RES]]-V$2</f>
        <v>32698.678855915554</v>
      </c>
      <c r="AE372" s="1">
        <f>agent_costs_16_repr_days[[#This Row],[Nuclear]]-H$2</f>
        <v>-1122.7611025302467</v>
      </c>
      <c r="AF372" s="1">
        <f>agent_costs_16_repr_days[[#This Row],[Ind]]-O$2</f>
        <v>-3136.3962056920864</v>
      </c>
    </row>
    <row r="373" spans="1:32" x14ac:dyDescent="0.25">
      <c r="A373">
        <v>241</v>
      </c>
      <c r="B373" s="1" t="s">
        <v>23</v>
      </c>
      <c r="C373">
        <v>3034</v>
      </c>
      <c r="D373">
        <v>5757.4173800262761</v>
      </c>
      <c r="E373">
        <v>11106.792855190957</v>
      </c>
      <c r="F373">
        <v>55466.372914342835</v>
      </c>
      <c r="G373">
        <v>4298757.2274867054</v>
      </c>
      <c r="H373">
        <v>79528.730123313595</v>
      </c>
      <c r="I373">
        <v>597804.55213151849</v>
      </c>
      <c r="J373">
        <v>54297.826681432816</v>
      </c>
      <c r="K373">
        <v>1.0547312700265335E-7</v>
      </c>
      <c r="L373">
        <v>2382.8197543748383</v>
      </c>
      <c r="M373">
        <v>47057.135742874569</v>
      </c>
      <c r="N373">
        <v>51547.063640244167</v>
      </c>
      <c r="O373">
        <v>441076.02474764595</v>
      </c>
      <c r="P373">
        <v>8144.6520697790456</v>
      </c>
      <c r="Q373" s="1" t="s">
        <v>51</v>
      </c>
      <c r="R373" s="1">
        <f>agent_costs_16_repr_days[[#This Row],[SMR]]+agent_costs_16_repr_days[[#This Row],[SMRCCS]]</f>
        <v>2382.8197544803115</v>
      </c>
      <c r="S373" s="1">
        <f>agent_costs_16_repr_days[[#This Row],[Alkaline_base]]+agent_costs_16_repr_days[[#This Row],[Alkaline_peak]]</f>
        <v>98604.199383118743</v>
      </c>
      <c r="T373" s="1">
        <f>agent_costs_16_repr_days[[#This Row],[SMR+CCS]]+agent_costs_16_repr_days[[#This Row],[PtH]]+agent_costs_16_repr_days[[#This Row],[Import]]</f>
        <v>109131.67120737809</v>
      </c>
      <c r="U373" s="1">
        <f>agent_costs_16_repr_days[[#This Row],[OCGT]]+agent_costs_16_repr_days[[#This Row],[SPP_coal]]+agent_costs_16_repr_days[[#This Row],[CCGT_new]]</f>
        <v>115521.61697580194</v>
      </c>
      <c r="V373" s="1">
        <f>agent_costs_16_repr_days[[#This Row],[WindOnshore]]+agent_costs_16_repr_days[[#This Row],[WindOffshore]]+agent_costs_16_repr_days[[#This Row],[Solar]]</f>
        <v>4907668.5724734152</v>
      </c>
      <c r="W373" s="1">
        <f>agent_costs_16_repr_days[[#This Row],[RES]]+agent_costs_16_repr_days[[#This Row],[FF]]+agent_costs_16_repr_days[[#This Row],[Nuclear]]</f>
        <v>5102718.9195725303</v>
      </c>
      <c r="X373" s="1">
        <f>agent_costs_16_repr_days[[#This Row],[PS]]-W$2</f>
        <v>30160.355313867331</v>
      </c>
      <c r="Y373" s="1">
        <f>agent_costs_16_repr_days[[#This Row],[Import]]-P$2</f>
        <v>-1189.7874143702647</v>
      </c>
      <c r="Z373" s="1">
        <f>agent_costs_16_repr_days[[#This Row],[SMR+CCS]]-R$2</f>
        <v>-4841.180245552835</v>
      </c>
      <c r="AA373" s="1">
        <f>agent_costs_16_repr_days[[#This Row],[PtH]]-S$2</f>
        <v>18697.727751738756</v>
      </c>
      <c r="AB373" s="1">
        <f>agent_costs_16_repr_days[[#This Row],[H2_sector]]-T$2</f>
        <v>12666.760091815653</v>
      </c>
      <c r="AC373" s="1">
        <f>agent_costs_16_repr_days[[#This Row],[FF]]-U$2</f>
        <v>-1415.5624395175691</v>
      </c>
      <c r="AD373" s="1">
        <f>agent_costs_16_repr_days[[#This Row],[RES]]-V$2</f>
        <v>32698.678855915554</v>
      </c>
      <c r="AE373" s="1">
        <f>agent_costs_16_repr_days[[#This Row],[Nuclear]]-H$2</f>
        <v>-1122.7611025302467</v>
      </c>
      <c r="AF373" s="1">
        <f>agent_costs_16_repr_days[[#This Row],[Ind]]-O$2</f>
        <v>-3136.3962056920864</v>
      </c>
    </row>
    <row r="374" spans="1:32" x14ac:dyDescent="0.25">
      <c r="A374">
        <v>242</v>
      </c>
      <c r="B374" s="1" t="s">
        <v>23</v>
      </c>
      <c r="C374">
        <v>3051</v>
      </c>
      <c r="D374">
        <v>5605.2995071356045</v>
      </c>
      <c r="E374">
        <v>11106.79215830656</v>
      </c>
      <c r="F374">
        <v>55480.331537039587</v>
      </c>
      <c r="G374">
        <v>4298419.8140150644</v>
      </c>
      <c r="H374">
        <v>79329.70833191312</v>
      </c>
      <c r="I374">
        <v>601253.04096972756</v>
      </c>
      <c r="J374">
        <v>54309.399760715794</v>
      </c>
      <c r="K374">
        <v>7.0078477770617487E-6</v>
      </c>
      <c r="L374">
        <v>1357.566670561376</v>
      </c>
      <c r="M374">
        <v>47702.379914023986</v>
      </c>
      <c r="N374">
        <v>52415.845506729449</v>
      </c>
      <c r="O374">
        <v>441493.62901483767</v>
      </c>
      <c r="P374">
        <v>8095.4149940011639</v>
      </c>
      <c r="Q374" s="1" t="s">
        <v>51</v>
      </c>
      <c r="R374" s="1">
        <f>agent_costs_16_repr_days[[#This Row],[SMR]]+agent_costs_16_repr_days[[#This Row],[SMRCCS]]</f>
        <v>1357.5666775692237</v>
      </c>
      <c r="S374" s="1">
        <f>agent_costs_16_repr_days[[#This Row],[Alkaline_base]]+agent_costs_16_repr_days[[#This Row],[Alkaline_peak]]</f>
        <v>100118.22542075344</v>
      </c>
      <c r="T374" s="1">
        <f>agent_costs_16_repr_days[[#This Row],[SMR+CCS]]+agent_costs_16_repr_days[[#This Row],[PtH]]+agent_costs_16_repr_days[[#This Row],[Import]]</f>
        <v>109571.20709232384</v>
      </c>
      <c r="U374" s="1">
        <f>agent_costs_16_repr_days[[#This Row],[OCGT]]+agent_costs_16_repr_days[[#This Row],[SPP_coal]]+agent_costs_16_repr_days[[#This Row],[CCGT_new]]</f>
        <v>115395.03080489098</v>
      </c>
      <c r="V374" s="1">
        <f>agent_costs_16_repr_days[[#This Row],[WindOnshore]]+agent_costs_16_repr_days[[#This Row],[WindOffshore]]+agent_costs_16_repr_days[[#This Row],[Solar]]</f>
        <v>4910779.6471430985</v>
      </c>
      <c r="W374" s="1">
        <f>agent_costs_16_repr_days[[#This Row],[RES]]+agent_costs_16_repr_days[[#This Row],[FF]]+agent_costs_16_repr_days[[#This Row],[Nuclear]]</f>
        <v>5105504.3862799024</v>
      </c>
      <c r="X374" s="1">
        <f>agent_costs_16_repr_days[[#This Row],[PS]]-W$2</f>
        <v>32945.822021239437</v>
      </c>
      <c r="Y374" s="1">
        <f>agent_costs_16_repr_days[[#This Row],[Import]]-P$2</f>
        <v>-1239.0244901481465</v>
      </c>
      <c r="Z374" s="1">
        <f>agent_costs_16_repr_days[[#This Row],[SMR+CCS]]-R$2</f>
        <v>-5866.4333224639231</v>
      </c>
      <c r="AA374" s="1">
        <f>agent_costs_16_repr_days[[#This Row],[PtH]]-S$2</f>
        <v>20211.753789373455</v>
      </c>
      <c r="AB374" s="1">
        <f>agent_costs_16_repr_days[[#This Row],[H2_sector]]-T$2</f>
        <v>13106.295976761394</v>
      </c>
      <c r="AC374" s="1">
        <f>agent_costs_16_repr_days[[#This Row],[FF]]-U$2</f>
        <v>-1542.1486104285286</v>
      </c>
      <c r="AD374" s="1">
        <f>agent_costs_16_repr_days[[#This Row],[RES]]-V$2</f>
        <v>35809.753525598906</v>
      </c>
      <c r="AE374" s="1">
        <f>agent_costs_16_repr_days[[#This Row],[Nuclear]]-H$2</f>
        <v>-1321.7828939307219</v>
      </c>
      <c r="AF374" s="1">
        <f>agent_costs_16_repr_days[[#This Row],[Ind]]-O$2</f>
        <v>-2718.7919385003624</v>
      </c>
    </row>
    <row r="375" spans="1:32" x14ac:dyDescent="0.25">
      <c r="A375">
        <v>242</v>
      </c>
      <c r="B375" s="1" t="s">
        <v>23</v>
      </c>
      <c r="C375">
        <v>3051</v>
      </c>
      <c r="D375">
        <v>5605.2995071356045</v>
      </c>
      <c r="E375">
        <v>11106.79215830656</v>
      </c>
      <c r="F375">
        <v>55480.331537039587</v>
      </c>
      <c r="G375">
        <v>4298419.8140150644</v>
      </c>
      <c r="H375">
        <v>79329.70833191312</v>
      </c>
      <c r="I375">
        <v>601253.04096972756</v>
      </c>
      <c r="J375">
        <v>54309.399760715794</v>
      </c>
      <c r="K375">
        <v>7.0078477770617487E-6</v>
      </c>
      <c r="L375">
        <v>1357.566670561376</v>
      </c>
      <c r="M375">
        <v>47702.379914023986</v>
      </c>
      <c r="N375">
        <v>52415.845506729449</v>
      </c>
      <c r="O375">
        <v>441493.62901483767</v>
      </c>
      <c r="P375">
        <v>8095.4149940011639</v>
      </c>
      <c r="Q375" s="1" t="s">
        <v>51</v>
      </c>
      <c r="R375" s="1">
        <f>agent_costs_16_repr_days[[#This Row],[SMR]]+agent_costs_16_repr_days[[#This Row],[SMRCCS]]</f>
        <v>1357.5666775692237</v>
      </c>
      <c r="S375" s="1">
        <f>agent_costs_16_repr_days[[#This Row],[Alkaline_base]]+agent_costs_16_repr_days[[#This Row],[Alkaline_peak]]</f>
        <v>100118.22542075344</v>
      </c>
      <c r="T375" s="1">
        <f>agent_costs_16_repr_days[[#This Row],[SMR+CCS]]+agent_costs_16_repr_days[[#This Row],[PtH]]+agent_costs_16_repr_days[[#This Row],[Import]]</f>
        <v>109571.20709232384</v>
      </c>
      <c r="U375" s="1">
        <f>agent_costs_16_repr_days[[#This Row],[OCGT]]+agent_costs_16_repr_days[[#This Row],[SPP_coal]]+agent_costs_16_repr_days[[#This Row],[CCGT_new]]</f>
        <v>115395.03080489098</v>
      </c>
      <c r="V375" s="1">
        <f>agent_costs_16_repr_days[[#This Row],[WindOnshore]]+agent_costs_16_repr_days[[#This Row],[WindOffshore]]+agent_costs_16_repr_days[[#This Row],[Solar]]</f>
        <v>4910779.6471430985</v>
      </c>
      <c r="W375" s="1">
        <f>agent_costs_16_repr_days[[#This Row],[RES]]+agent_costs_16_repr_days[[#This Row],[FF]]+agent_costs_16_repr_days[[#This Row],[Nuclear]]</f>
        <v>5105504.3862799024</v>
      </c>
      <c r="X375" s="1">
        <f>agent_costs_16_repr_days[[#This Row],[PS]]-W$2</f>
        <v>32945.822021239437</v>
      </c>
      <c r="Y375" s="1">
        <f>agent_costs_16_repr_days[[#This Row],[Import]]-P$2</f>
        <v>-1239.0244901481465</v>
      </c>
      <c r="Z375" s="1">
        <f>agent_costs_16_repr_days[[#This Row],[SMR+CCS]]-R$2</f>
        <v>-5866.4333224639231</v>
      </c>
      <c r="AA375" s="1">
        <f>agent_costs_16_repr_days[[#This Row],[PtH]]-S$2</f>
        <v>20211.753789373455</v>
      </c>
      <c r="AB375" s="1">
        <f>agent_costs_16_repr_days[[#This Row],[H2_sector]]-T$2</f>
        <v>13106.295976761394</v>
      </c>
      <c r="AC375" s="1">
        <f>agent_costs_16_repr_days[[#This Row],[FF]]-U$2</f>
        <v>-1542.1486104285286</v>
      </c>
      <c r="AD375" s="1">
        <f>agent_costs_16_repr_days[[#This Row],[RES]]-V$2</f>
        <v>35809.753525598906</v>
      </c>
      <c r="AE375" s="1">
        <f>agent_costs_16_repr_days[[#This Row],[Nuclear]]-H$2</f>
        <v>-1321.7828939307219</v>
      </c>
      <c r="AF375" s="1">
        <f>agent_costs_16_repr_days[[#This Row],[Ind]]-O$2</f>
        <v>-2718.7919385003624</v>
      </c>
    </row>
    <row r="376" spans="1:32" x14ac:dyDescent="0.25">
      <c r="A376">
        <v>243</v>
      </c>
      <c r="B376" s="1" t="s">
        <v>23</v>
      </c>
      <c r="C376">
        <v>3069</v>
      </c>
      <c r="D376">
        <v>5761.6690714497254</v>
      </c>
      <c r="E376">
        <v>11106.792882528507</v>
      </c>
      <c r="F376">
        <v>55530.328772307759</v>
      </c>
      <c r="G376">
        <v>4300249.2456689458</v>
      </c>
      <c r="H376">
        <v>78921.504534047315</v>
      </c>
      <c r="I376">
        <v>604464.982414976</v>
      </c>
      <c r="J376">
        <v>54217.125757193047</v>
      </c>
      <c r="K376">
        <v>1.2947923534347319E-5</v>
      </c>
      <c r="L376">
        <v>388.88937722894576</v>
      </c>
      <c r="M376">
        <v>49055.494824481117</v>
      </c>
      <c r="N376">
        <v>52922.431943361917</v>
      </c>
      <c r="O376">
        <v>441754.56789130304</v>
      </c>
      <c r="P376">
        <v>8039.406983950219</v>
      </c>
      <c r="Q376" s="1" t="s">
        <v>51</v>
      </c>
      <c r="R376" s="1">
        <f>agent_costs_16_repr_days[[#This Row],[SMR]]+agent_costs_16_repr_days[[#This Row],[SMRCCS]]</f>
        <v>388.88939017686931</v>
      </c>
      <c r="S376" s="1">
        <f>agent_costs_16_repr_days[[#This Row],[Alkaline_base]]+agent_costs_16_repr_days[[#This Row],[Alkaline_peak]]</f>
        <v>101977.92676784303</v>
      </c>
      <c r="T376" s="1">
        <f>agent_costs_16_repr_days[[#This Row],[SMR+CCS]]+agent_costs_16_repr_days[[#This Row],[PtH]]+agent_costs_16_repr_days[[#This Row],[Import]]</f>
        <v>110406.22314197013</v>
      </c>
      <c r="U376" s="1">
        <f>agent_costs_16_repr_days[[#This Row],[OCGT]]+agent_costs_16_repr_days[[#This Row],[SPP_coal]]+agent_costs_16_repr_days[[#This Row],[CCGT_new]]</f>
        <v>115509.12360095052</v>
      </c>
      <c r="V376" s="1">
        <f>agent_costs_16_repr_days[[#This Row],[WindOnshore]]+agent_costs_16_repr_days[[#This Row],[WindOffshore]]+agent_costs_16_repr_days[[#This Row],[Solar]]</f>
        <v>4915821.0209664498</v>
      </c>
      <c r="W376" s="1">
        <f>agent_costs_16_repr_days[[#This Row],[RES]]+agent_costs_16_repr_days[[#This Row],[FF]]+agent_costs_16_repr_days[[#This Row],[Nuclear]]</f>
        <v>5110251.6491014473</v>
      </c>
      <c r="X376" s="1">
        <f>agent_costs_16_repr_days[[#This Row],[PS]]-W$2</f>
        <v>37693.08484278433</v>
      </c>
      <c r="Y376" s="1">
        <f>agent_costs_16_repr_days[[#This Row],[Import]]-P$2</f>
        <v>-1295.0325001990914</v>
      </c>
      <c r="Z376" s="1">
        <f>agent_costs_16_repr_days[[#This Row],[SMR+CCS]]-R$2</f>
        <v>-6835.1106098562768</v>
      </c>
      <c r="AA376" s="1">
        <f>agent_costs_16_repr_days[[#This Row],[PtH]]-S$2</f>
        <v>22071.455136463046</v>
      </c>
      <c r="AB376" s="1">
        <f>agent_costs_16_repr_days[[#This Row],[H2_sector]]-T$2</f>
        <v>13941.312026407686</v>
      </c>
      <c r="AC376" s="1">
        <f>agent_costs_16_repr_days[[#This Row],[FF]]-U$2</f>
        <v>-1428.055814368985</v>
      </c>
      <c r="AD376" s="1">
        <f>agent_costs_16_repr_days[[#This Row],[RES]]-V$2</f>
        <v>40851.127348950133</v>
      </c>
      <c r="AE376" s="1">
        <f>agent_costs_16_repr_days[[#This Row],[Nuclear]]-H$2</f>
        <v>-1729.9866917965264</v>
      </c>
      <c r="AF376" s="1">
        <f>agent_costs_16_repr_days[[#This Row],[Ind]]-O$2</f>
        <v>-2457.853062034992</v>
      </c>
    </row>
    <row r="377" spans="1:32" x14ac:dyDescent="0.25">
      <c r="A377">
        <v>243</v>
      </c>
      <c r="B377" s="1" t="s">
        <v>23</v>
      </c>
      <c r="C377">
        <v>3069</v>
      </c>
      <c r="D377">
        <v>5761.6690714497254</v>
      </c>
      <c r="E377">
        <v>11106.792882528507</v>
      </c>
      <c r="F377">
        <v>55530.328772307759</v>
      </c>
      <c r="G377">
        <v>4300249.2456689458</v>
      </c>
      <c r="H377">
        <v>78921.504534047315</v>
      </c>
      <c r="I377">
        <v>604464.982414976</v>
      </c>
      <c r="J377">
        <v>54217.125757193047</v>
      </c>
      <c r="K377">
        <v>1.2947923534347319E-5</v>
      </c>
      <c r="L377">
        <v>388.88937722894576</v>
      </c>
      <c r="M377">
        <v>49055.494824481117</v>
      </c>
      <c r="N377">
        <v>52922.431943361917</v>
      </c>
      <c r="O377">
        <v>441754.56789130304</v>
      </c>
      <c r="P377">
        <v>8039.406983950219</v>
      </c>
      <c r="Q377" s="1" t="s">
        <v>51</v>
      </c>
      <c r="R377" s="1">
        <f>agent_costs_16_repr_days[[#This Row],[SMR]]+agent_costs_16_repr_days[[#This Row],[SMRCCS]]</f>
        <v>388.88939017686931</v>
      </c>
      <c r="S377" s="1">
        <f>agent_costs_16_repr_days[[#This Row],[Alkaline_base]]+agent_costs_16_repr_days[[#This Row],[Alkaline_peak]]</f>
        <v>101977.92676784303</v>
      </c>
      <c r="T377" s="1">
        <f>agent_costs_16_repr_days[[#This Row],[SMR+CCS]]+agent_costs_16_repr_days[[#This Row],[PtH]]+agent_costs_16_repr_days[[#This Row],[Import]]</f>
        <v>110406.22314197013</v>
      </c>
      <c r="U377" s="1">
        <f>agent_costs_16_repr_days[[#This Row],[OCGT]]+agent_costs_16_repr_days[[#This Row],[SPP_coal]]+agent_costs_16_repr_days[[#This Row],[CCGT_new]]</f>
        <v>115509.12360095052</v>
      </c>
      <c r="V377" s="1">
        <f>agent_costs_16_repr_days[[#This Row],[WindOnshore]]+agent_costs_16_repr_days[[#This Row],[WindOffshore]]+agent_costs_16_repr_days[[#This Row],[Solar]]</f>
        <v>4915821.0209664498</v>
      </c>
      <c r="W377" s="1">
        <f>agent_costs_16_repr_days[[#This Row],[RES]]+agent_costs_16_repr_days[[#This Row],[FF]]+agent_costs_16_repr_days[[#This Row],[Nuclear]]</f>
        <v>5110251.6491014473</v>
      </c>
      <c r="X377" s="1">
        <f>agent_costs_16_repr_days[[#This Row],[PS]]-W$2</f>
        <v>37693.08484278433</v>
      </c>
      <c r="Y377" s="1">
        <f>agent_costs_16_repr_days[[#This Row],[Import]]-P$2</f>
        <v>-1295.0325001990914</v>
      </c>
      <c r="Z377" s="1">
        <f>agent_costs_16_repr_days[[#This Row],[SMR+CCS]]-R$2</f>
        <v>-6835.1106098562768</v>
      </c>
      <c r="AA377" s="1">
        <f>agent_costs_16_repr_days[[#This Row],[PtH]]-S$2</f>
        <v>22071.455136463046</v>
      </c>
      <c r="AB377" s="1">
        <f>agent_costs_16_repr_days[[#This Row],[H2_sector]]-T$2</f>
        <v>13941.312026407686</v>
      </c>
      <c r="AC377" s="1">
        <f>agent_costs_16_repr_days[[#This Row],[FF]]-U$2</f>
        <v>-1428.055814368985</v>
      </c>
      <c r="AD377" s="1">
        <f>agent_costs_16_repr_days[[#This Row],[RES]]-V$2</f>
        <v>40851.127348950133</v>
      </c>
      <c r="AE377" s="1">
        <f>agent_costs_16_repr_days[[#This Row],[Nuclear]]-H$2</f>
        <v>-1729.9866917965264</v>
      </c>
      <c r="AF377" s="1">
        <f>agent_costs_16_repr_days[[#This Row],[Ind]]-O$2</f>
        <v>-2457.853062034992</v>
      </c>
    </row>
    <row r="378" spans="1:32" x14ac:dyDescent="0.25">
      <c r="A378">
        <v>244</v>
      </c>
      <c r="B378" s="1" t="s">
        <v>23</v>
      </c>
      <c r="C378">
        <v>3108</v>
      </c>
      <c r="D378">
        <v>6494.272947303446</v>
      </c>
      <c r="E378">
        <v>11106.79200670466</v>
      </c>
      <c r="F378">
        <v>55632.107773631695</v>
      </c>
      <c r="G378">
        <v>4301835.5251734518</v>
      </c>
      <c r="H378">
        <v>78709.62979938605</v>
      </c>
      <c r="I378">
        <v>606568.71798930794</v>
      </c>
      <c r="J378">
        <v>53882.255706309603</v>
      </c>
      <c r="K378">
        <v>4.9281333079760777E-7</v>
      </c>
      <c r="L378">
        <v>6.3523632245553952E-7</v>
      </c>
      <c r="M378">
        <v>49827.014237698626</v>
      </c>
      <c r="N378">
        <v>53410.681343267257</v>
      </c>
      <c r="O378">
        <v>442400.21868126292</v>
      </c>
      <c r="P378">
        <v>7968.4356282950257</v>
      </c>
      <c r="Q378" s="1" t="s">
        <v>51</v>
      </c>
      <c r="R378" s="1">
        <f>agent_costs_16_repr_days[[#This Row],[SMR]]+agent_costs_16_repr_days[[#This Row],[SMRCCS]]</f>
        <v>1.1280496532531473E-6</v>
      </c>
      <c r="S378" s="1">
        <f>agent_costs_16_repr_days[[#This Row],[Alkaline_base]]+agent_costs_16_repr_days[[#This Row],[Alkaline_peak]]</f>
        <v>103237.69558096588</v>
      </c>
      <c r="T378" s="1">
        <f>agent_costs_16_repr_days[[#This Row],[SMR+CCS]]+agent_costs_16_repr_days[[#This Row],[PtH]]+agent_costs_16_repr_days[[#This Row],[Import]]</f>
        <v>111206.13121038896</v>
      </c>
      <c r="U378" s="1">
        <f>agent_costs_16_repr_days[[#This Row],[OCGT]]+agent_costs_16_repr_days[[#This Row],[SPP_coal]]+agent_costs_16_repr_days[[#This Row],[CCGT_new]]</f>
        <v>116008.63642724474</v>
      </c>
      <c r="V378" s="1">
        <f>agent_costs_16_repr_days[[#This Row],[WindOnshore]]+agent_costs_16_repr_days[[#This Row],[WindOffshore]]+agent_costs_16_repr_days[[#This Row],[Solar]]</f>
        <v>4919511.0351694645</v>
      </c>
      <c r="W378" s="1">
        <f>agent_costs_16_repr_days[[#This Row],[RES]]+agent_costs_16_repr_days[[#This Row],[FF]]+agent_costs_16_repr_days[[#This Row],[Nuclear]]</f>
        <v>5114229.3013960961</v>
      </c>
      <c r="X378" s="1">
        <f>agent_costs_16_repr_days[[#This Row],[PS]]-W$2</f>
        <v>41670.737137433141</v>
      </c>
      <c r="Y378" s="1">
        <f>agent_costs_16_repr_days[[#This Row],[Import]]-P$2</f>
        <v>-1366.0038558542847</v>
      </c>
      <c r="Z378" s="1">
        <f>agent_costs_16_repr_days[[#This Row],[SMR+CCS]]-R$2</f>
        <v>-7223.9999989050966</v>
      </c>
      <c r="AA378" s="1">
        <f>agent_costs_16_repr_days[[#This Row],[PtH]]-S$2</f>
        <v>23331.223949585896</v>
      </c>
      <c r="AB378" s="1">
        <f>agent_costs_16_repr_days[[#This Row],[H2_sector]]-T$2</f>
        <v>14741.220094826524</v>
      </c>
      <c r="AC378" s="1">
        <f>agent_costs_16_repr_days[[#This Row],[FF]]-U$2</f>
        <v>-928.5429880747688</v>
      </c>
      <c r="AD378" s="1">
        <f>agent_costs_16_repr_days[[#This Row],[RES]]-V$2</f>
        <v>44541.141551964916</v>
      </c>
      <c r="AE378" s="1">
        <f>agent_costs_16_repr_days[[#This Row],[Nuclear]]-H$2</f>
        <v>-1941.8614264577918</v>
      </c>
      <c r="AF378" s="1">
        <f>agent_costs_16_repr_days[[#This Row],[Ind]]-O$2</f>
        <v>-1812.202272075112</v>
      </c>
    </row>
    <row r="379" spans="1:32" x14ac:dyDescent="0.25">
      <c r="A379">
        <v>244</v>
      </c>
      <c r="B379" s="1" t="s">
        <v>23</v>
      </c>
      <c r="C379">
        <v>3108</v>
      </c>
      <c r="D379">
        <v>6494.272947303446</v>
      </c>
      <c r="E379">
        <v>11106.79200670466</v>
      </c>
      <c r="F379">
        <v>55632.107773631695</v>
      </c>
      <c r="G379">
        <v>4301835.5251734518</v>
      </c>
      <c r="H379">
        <v>78709.62979938605</v>
      </c>
      <c r="I379">
        <v>606568.71798930794</v>
      </c>
      <c r="J379">
        <v>53882.255706309603</v>
      </c>
      <c r="K379">
        <v>4.9281333079760777E-7</v>
      </c>
      <c r="L379">
        <v>6.3523632245553952E-7</v>
      </c>
      <c r="M379">
        <v>49827.014237698626</v>
      </c>
      <c r="N379">
        <v>53410.681343267257</v>
      </c>
      <c r="O379">
        <v>442400.21868126292</v>
      </c>
      <c r="P379">
        <v>7968.4356282950257</v>
      </c>
      <c r="Q379" s="1" t="s">
        <v>51</v>
      </c>
      <c r="R379" s="1">
        <f>agent_costs_16_repr_days[[#This Row],[SMR]]+agent_costs_16_repr_days[[#This Row],[SMRCCS]]</f>
        <v>1.1280496532531473E-6</v>
      </c>
      <c r="S379" s="1">
        <f>agent_costs_16_repr_days[[#This Row],[Alkaline_base]]+agent_costs_16_repr_days[[#This Row],[Alkaline_peak]]</f>
        <v>103237.69558096588</v>
      </c>
      <c r="T379" s="1">
        <f>agent_costs_16_repr_days[[#This Row],[SMR+CCS]]+agent_costs_16_repr_days[[#This Row],[PtH]]+agent_costs_16_repr_days[[#This Row],[Import]]</f>
        <v>111206.13121038896</v>
      </c>
      <c r="U379" s="1">
        <f>agent_costs_16_repr_days[[#This Row],[OCGT]]+agent_costs_16_repr_days[[#This Row],[SPP_coal]]+agent_costs_16_repr_days[[#This Row],[CCGT_new]]</f>
        <v>116008.63642724474</v>
      </c>
      <c r="V379" s="1">
        <f>agent_costs_16_repr_days[[#This Row],[WindOnshore]]+agent_costs_16_repr_days[[#This Row],[WindOffshore]]+agent_costs_16_repr_days[[#This Row],[Solar]]</f>
        <v>4919511.0351694645</v>
      </c>
      <c r="W379" s="1">
        <f>agent_costs_16_repr_days[[#This Row],[RES]]+agent_costs_16_repr_days[[#This Row],[FF]]+agent_costs_16_repr_days[[#This Row],[Nuclear]]</f>
        <v>5114229.3013960961</v>
      </c>
      <c r="X379" s="1">
        <f>agent_costs_16_repr_days[[#This Row],[PS]]-W$2</f>
        <v>41670.737137433141</v>
      </c>
      <c r="Y379" s="1">
        <f>agent_costs_16_repr_days[[#This Row],[Import]]-P$2</f>
        <v>-1366.0038558542847</v>
      </c>
      <c r="Z379" s="1">
        <f>agent_costs_16_repr_days[[#This Row],[SMR+CCS]]-R$2</f>
        <v>-7223.9999989050966</v>
      </c>
      <c r="AA379" s="1">
        <f>agent_costs_16_repr_days[[#This Row],[PtH]]-S$2</f>
        <v>23331.223949585896</v>
      </c>
      <c r="AB379" s="1">
        <f>agent_costs_16_repr_days[[#This Row],[H2_sector]]-T$2</f>
        <v>14741.220094826524</v>
      </c>
      <c r="AC379" s="1">
        <f>agent_costs_16_repr_days[[#This Row],[FF]]-U$2</f>
        <v>-928.5429880747688</v>
      </c>
      <c r="AD379" s="1">
        <f>agent_costs_16_repr_days[[#This Row],[RES]]-V$2</f>
        <v>44541.141551964916</v>
      </c>
      <c r="AE379" s="1">
        <f>agent_costs_16_repr_days[[#This Row],[Nuclear]]-H$2</f>
        <v>-1941.8614264577918</v>
      </c>
      <c r="AF379" s="1">
        <f>agent_costs_16_repr_days[[#This Row],[Ind]]-O$2</f>
        <v>-1812.202272075112</v>
      </c>
    </row>
    <row r="380" spans="1:32" x14ac:dyDescent="0.25">
      <c r="A380">
        <v>245</v>
      </c>
      <c r="B380" s="1" t="s">
        <v>23</v>
      </c>
      <c r="C380">
        <v>3215</v>
      </c>
      <c r="D380">
        <v>6625.0387666708884</v>
      </c>
      <c r="E380">
        <v>11106.792146342001</v>
      </c>
      <c r="F380">
        <v>55741.119614667288</v>
      </c>
      <c r="G380">
        <v>4302318.3703454621</v>
      </c>
      <c r="H380">
        <v>78482.075728733078</v>
      </c>
      <c r="I380">
        <v>609299.48930754908</v>
      </c>
      <c r="J380">
        <v>53817.724608172844</v>
      </c>
      <c r="K380">
        <v>6.9727267654561236E-6</v>
      </c>
      <c r="L380">
        <v>4.8079563342609956E-7</v>
      </c>
      <c r="M380">
        <v>50714.137549319283</v>
      </c>
      <c r="N380">
        <v>54188.711792690054</v>
      </c>
      <c r="O380">
        <v>442986.41176865785</v>
      </c>
      <c r="P380">
        <v>7846.5969801384372</v>
      </c>
      <c r="Q380" s="1" t="s">
        <v>51</v>
      </c>
      <c r="R380" s="1">
        <f>agent_costs_16_repr_days[[#This Row],[SMR]]+agent_costs_16_repr_days[[#This Row],[SMRCCS]]</f>
        <v>7.4535223988822229E-6</v>
      </c>
      <c r="S380" s="1">
        <f>agent_costs_16_repr_days[[#This Row],[Alkaline_base]]+agent_costs_16_repr_days[[#This Row],[Alkaline_peak]]</f>
        <v>104902.84934200934</v>
      </c>
      <c r="T380" s="1">
        <f>agent_costs_16_repr_days[[#This Row],[SMR+CCS]]+agent_costs_16_repr_days[[#This Row],[PtH]]+agent_costs_16_repr_days[[#This Row],[Import]]</f>
        <v>112749.4463296013</v>
      </c>
      <c r="U380" s="1">
        <f>agent_costs_16_repr_days[[#This Row],[OCGT]]+agent_costs_16_repr_days[[#This Row],[SPP_coal]]+agent_costs_16_repr_days[[#This Row],[CCGT_new]]</f>
        <v>116183.88298951101</v>
      </c>
      <c r="V380" s="1">
        <f>agent_costs_16_repr_days[[#This Row],[WindOnshore]]+agent_costs_16_repr_days[[#This Row],[WindOffshore]]+agent_costs_16_repr_days[[#This Row],[Solar]]</f>
        <v>4922724.6517993528</v>
      </c>
      <c r="W380" s="1">
        <f>agent_costs_16_repr_days[[#This Row],[RES]]+agent_costs_16_repr_days[[#This Row],[FF]]+agent_costs_16_repr_days[[#This Row],[Nuclear]]</f>
        <v>5117390.6105175968</v>
      </c>
      <c r="X380" s="1">
        <f>agent_costs_16_repr_days[[#This Row],[PS]]-W$2</f>
        <v>44832.046258933842</v>
      </c>
      <c r="Y380" s="1">
        <f>agent_costs_16_repr_days[[#This Row],[Import]]-P$2</f>
        <v>-1487.8425040108732</v>
      </c>
      <c r="Z380" s="1">
        <f>agent_costs_16_repr_days[[#This Row],[SMR+CCS]]-R$2</f>
        <v>-7223.9999925796237</v>
      </c>
      <c r="AA380" s="1">
        <f>agent_costs_16_repr_days[[#This Row],[PtH]]-S$2</f>
        <v>24996.377710629356</v>
      </c>
      <c r="AB380" s="1">
        <f>agent_costs_16_repr_days[[#This Row],[H2_sector]]-T$2</f>
        <v>16284.535214038857</v>
      </c>
      <c r="AC380" s="1">
        <f>agent_costs_16_repr_days[[#This Row],[FF]]-U$2</f>
        <v>-753.29642580849759</v>
      </c>
      <c r="AD380" s="1">
        <f>agent_costs_16_repr_days[[#This Row],[RES]]-V$2</f>
        <v>47754.75818185322</v>
      </c>
      <c r="AE380" s="1">
        <f>agent_costs_16_repr_days[[#This Row],[Nuclear]]-H$2</f>
        <v>-2169.4154971107637</v>
      </c>
      <c r="AF380" s="1">
        <f>agent_costs_16_repr_days[[#This Row],[Ind]]-O$2</f>
        <v>-1226.0091846801806</v>
      </c>
    </row>
    <row r="381" spans="1:32" x14ac:dyDescent="0.25">
      <c r="A381">
        <v>245</v>
      </c>
      <c r="B381" s="1" t="s">
        <v>23</v>
      </c>
      <c r="C381">
        <v>3215</v>
      </c>
      <c r="D381">
        <v>6625.0387666708884</v>
      </c>
      <c r="E381">
        <v>11106.792146342001</v>
      </c>
      <c r="F381">
        <v>55741.119614667288</v>
      </c>
      <c r="G381">
        <v>4302318.3703454621</v>
      </c>
      <c r="H381">
        <v>78482.075728733078</v>
      </c>
      <c r="I381">
        <v>609299.48930754908</v>
      </c>
      <c r="J381">
        <v>53817.724608172844</v>
      </c>
      <c r="K381">
        <v>6.9727267654561236E-6</v>
      </c>
      <c r="L381">
        <v>4.8079563342609956E-7</v>
      </c>
      <c r="M381">
        <v>50714.137549319283</v>
      </c>
      <c r="N381">
        <v>54188.711792690054</v>
      </c>
      <c r="O381">
        <v>442986.41176865785</v>
      </c>
      <c r="P381">
        <v>7846.5969801384372</v>
      </c>
      <c r="Q381" s="1" t="s">
        <v>51</v>
      </c>
      <c r="R381" s="1">
        <f>agent_costs_16_repr_days[[#This Row],[SMR]]+agent_costs_16_repr_days[[#This Row],[SMRCCS]]</f>
        <v>7.4535223988822229E-6</v>
      </c>
      <c r="S381" s="1">
        <f>agent_costs_16_repr_days[[#This Row],[Alkaline_base]]+agent_costs_16_repr_days[[#This Row],[Alkaline_peak]]</f>
        <v>104902.84934200934</v>
      </c>
      <c r="T381" s="1">
        <f>agent_costs_16_repr_days[[#This Row],[SMR+CCS]]+agent_costs_16_repr_days[[#This Row],[PtH]]+agent_costs_16_repr_days[[#This Row],[Import]]</f>
        <v>112749.4463296013</v>
      </c>
      <c r="U381" s="1">
        <f>agent_costs_16_repr_days[[#This Row],[OCGT]]+agent_costs_16_repr_days[[#This Row],[SPP_coal]]+agent_costs_16_repr_days[[#This Row],[CCGT_new]]</f>
        <v>116183.88298951101</v>
      </c>
      <c r="V381" s="1">
        <f>agent_costs_16_repr_days[[#This Row],[WindOnshore]]+agent_costs_16_repr_days[[#This Row],[WindOffshore]]+agent_costs_16_repr_days[[#This Row],[Solar]]</f>
        <v>4922724.6517993528</v>
      </c>
      <c r="W381" s="1">
        <f>agent_costs_16_repr_days[[#This Row],[RES]]+agent_costs_16_repr_days[[#This Row],[FF]]+agent_costs_16_repr_days[[#This Row],[Nuclear]]</f>
        <v>5117390.6105175968</v>
      </c>
      <c r="X381" s="1">
        <f>agent_costs_16_repr_days[[#This Row],[PS]]-W$2</f>
        <v>44832.046258933842</v>
      </c>
      <c r="Y381" s="1">
        <f>agent_costs_16_repr_days[[#This Row],[Import]]-P$2</f>
        <v>-1487.8425040108732</v>
      </c>
      <c r="Z381" s="1">
        <f>agent_costs_16_repr_days[[#This Row],[SMR+CCS]]-R$2</f>
        <v>-7223.9999925796237</v>
      </c>
      <c r="AA381" s="1">
        <f>agent_costs_16_repr_days[[#This Row],[PtH]]-S$2</f>
        <v>24996.377710629356</v>
      </c>
      <c r="AB381" s="1">
        <f>agent_costs_16_repr_days[[#This Row],[H2_sector]]-T$2</f>
        <v>16284.535214038857</v>
      </c>
      <c r="AC381" s="1">
        <f>agent_costs_16_repr_days[[#This Row],[FF]]-U$2</f>
        <v>-753.29642580849759</v>
      </c>
      <c r="AD381" s="1">
        <f>agent_costs_16_repr_days[[#This Row],[RES]]-V$2</f>
        <v>47754.75818185322</v>
      </c>
      <c r="AE381" s="1">
        <f>agent_costs_16_repr_days[[#This Row],[Nuclear]]-H$2</f>
        <v>-2169.4154971107637</v>
      </c>
      <c r="AF381" s="1">
        <f>agent_costs_16_repr_days[[#This Row],[Ind]]-O$2</f>
        <v>-1226.0091846801806</v>
      </c>
    </row>
    <row r="382" spans="1:32" x14ac:dyDescent="0.25">
      <c r="A382">
        <v>246</v>
      </c>
      <c r="B382" s="1" t="s">
        <v>23</v>
      </c>
      <c r="C382">
        <v>3224</v>
      </c>
      <c r="D382">
        <v>7229.1035267663947</v>
      </c>
      <c r="E382">
        <v>11106.792005164483</v>
      </c>
      <c r="F382">
        <v>55754.370298485257</v>
      </c>
      <c r="G382">
        <v>4301353.9005417144</v>
      </c>
      <c r="H382">
        <v>78335.690403602668</v>
      </c>
      <c r="I382">
        <v>612174.6158969762</v>
      </c>
      <c r="J382">
        <v>53494.782154801855</v>
      </c>
      <c r="K382">
        <v>6.346501540782729E-6</v>
      </c>
      <c r="L382">
        <v>1.0204063015386338E-5</v>
      </c>
      <c r="M382">
        <v>51463.098458414381</v>
      </c>
      <c r="N382">
        <v>55351.079251915718</v>
      </c>
      <c r="O382">
        <v>443676.23381044704</v>
      </c>
      <c r="P382">
        <v>7693.1123199405838</v>
      </c>
      <c r="Q382" s="1" t="s">
        <v>51</v>
      </c>
      <c r="R382" s="1">
        <f>agent_costs_16_repr_days[[#This Row],[SMR]]+agent_costs_16_repr_days[[#This Row],[SMRCCS]]</f>
        <v>1.6550564556169069E-5</v>
      </c>
      <c r="S382" s="1">
        <f>agent_costs_16_repr_days[[#This Row],[Alkaline_base]]+agent_costs_16_repr_days[[#This Row],[Alkaline_peak]]</f>
        <v>106814.1777103301</v>
      </c>
      <c r="T382" s="1">
        <f>agent_costs_16_repr_days[[#This Row],[SMR+CCS]]+agent_costs_16_repr_days[[#This Row],[PtH]]+agent_costs_16_repr_days[[#This Row],[Import]]</f>
        <v>114507.29004682125</v>
      </c>
      <c r="U382" s="1">
        <f>agent_costs_16_repr_days[[#This Row],[OCGT]]+agent_costs_16_repr_days[[#This Row],[SPP_coal]]+agent_costs_16_repr_days[[#This Row],[CCGT_new]]</f>
        <v>116478.25598005351</v>
      </c>
      <c r="V382" s="1">
        <f>agent_costs_16_repr_days[[#This Row],[WindOnshore]]+agent_costs_16_repr_days[[#This Row],[WindOffshore]]+agent_costs_16_repr_days[[#This Row],[Solar]]</f>
        <v>4924635.3084438555</v>
      </c>
      <c r="W382" s="1">
        <f>agent_costs_16_repr_days[[#This Row],[RES]]+agent_costs_16_repr_days[[#This Row],[FF]]+agent_costs_16_repr_days[[#This Row],[Nuclear]]</f>
        <v>5119449.2548275124</v>
      </c>
      <c r="X382" s="1">
        <f>agent_costs_16_repr_days[[#This Row],[PS]]-W$2</f>
        <v>46890.690568849444</v>
      </c>
      <c r="Y382" s="1">
        <f>agent_costs_16_repr_days[[#This Row],[Import]]-P$2</f>
        <v>-1641.3271642087266</v>
      </c>
      <c r="Z382" s="1">
        <f>agent_costs_16_repr_days[[#This Row],[SMR+CCS]]-R$2</f>
        <v>-7223.9999834825821</v>
      </c>
      <c r="AA382" s="1">
        <f>agent_costs_16_repr_days[[#This Row],[PtH]]-S$2</f>
        <v>26907.706078950112</v>
      </c>
      <c r="AB382" s="1">
        <f>agent_costs_16_repr_days[[#This Row],[H2_sector]]-T$2</f>
        <v>18042.378931258805</v>
      </c>
      <c r="AC382" s="1">
        <f>agent_costs_16_repr_days[[#This Row],[FF]]-U$2</f>
        <v>-458.92343526599871</v>
      </c>
      <c r="AD382" s="1">
        <f>agent_costs_16_repr_days[[#This Row],[RES]]-V$2</f>
        <v>49665.414826355875</v>
      </c>
      <c r="AE382" s="1">
        <f>agent_costs_16_repr_days[[#This Row],[Nuclear]]-H$2</f>
        <v>-2315.8008222411736</v>
      </c>
      <c r="AF382" s="1">
        <f>agent_costs_16_repr_days[[#This Row],[Ind]]-O$2</f>
        <v>-536.18714289099444</v>
      </c>
    </row>
    <row r="383" spans="1:32" x14ac:dyDescent="0.25">
      <c r="A383">
        <v>246</v>
      </c>
      <c r="B383" s="1" t="s">
        <v>23</v>
      </c>
      <c r="C383">
        <v>3224</v>
      </c>
      <c r="D383">
        <v>7229.1035267663947</v>
      </c>
      <c r="E383">
        <v>11106.792005164483</v>
      </c>
      <c r="F383">
        <v>55754.370298485257</v>
      </c>
      <c r="G383">
        <v>4301353.9005417144</v>
      </c>
      <c r="H383">
        <v>78335.690403602668</v>
      </c>
      <c r="I383">
        <v>612174.6158969762</v>
      </c>
      <c r="J383">
        <v>53494.782154801855</v>
      </c>
      <c r="K383">
        <v>6.346501540782729E-6</v>
      </c>
      <c r="L383">
        <v>1.0204063015386338E-5</v>
      </c>
      <c r="M383">
        <v>51463.098458414381</v>
      </c>
      <c r="N383">
        <v>55351.079251915718</v>
      </c>
      <c r="O383">
        <v>443676.23381044704</v>
      </c>
      <c r="P383">
        <v>7693.1123199405838</v>
      </c>
      <c r="Q383" s="1" t="s">
        <v>51</v>
      </c>
      <c r="R383" s="1">
        <f>agent_costs_16_repr_days[[#This Row],[SMR]]+agent_costs_16_repr_days[[#This Row],[SMRCCS]]</f>
        <v>1.6550564556169069E-5</v>
      </c>
      <c r="S383" s="1">
        <f>agent_costs_16_repr_days[[#This Row],[Alkaline_base]]+agent_costs_16_repr_days[[#This Row],[Alkaline_peak]]</f>
        <v>106814.1777103301</v>
      </c>
      <c r="T383" s="1">
        <f>agent_costs_16_repr_days[[#This Row],[SMR+CCS]]+agent_costs_16_repr_days[[#This Row],[PtH]]+agent_costs_16_repr_days[[#This Row],[Import]]</f>
        <v>114507.29004682125</v>
      </c>
      <c r="U383" s="1">
        <f>agent_costs_16_repr_days[[#This Row],[OCGT]]+agent_costs_16_repr_days[[#This Row],[SPP_coal]]+agent_costs_16_repr_days[[#This Row],[CCGT_new]]</f>
        <v>116478.25598005351</v>
      </c>
      <c r="V383" s="1">
        <f>agent_costs_16_repr_days[[#This Row],[WindOnshore]]+agent_costs_16_repr_days[[#This Row],[WindOffshore]]+agent_costs_16_repr_days[[#This Row],[Solar]]</f>
        <v>4924635.3084438555</v>
      </c>
      <c r="W383" s="1">
        <f>agent_costs_16_repr_days[[#This Row],[RES]]+agent_costs_16_repr_days[[#This Row],[FF]]+agent_costs_16_repr_days[[#This Row],[Nuclear]]</f>
        <v>5119449.2548275124</v>
      </c>
      <c r="X383" s="1">
        <f>agent_costs_16_repr_days[[#This Row],[PS]]-W$2</f>
        <v>46890.690568849444</v>
      </c>
      <c r="Y383" s="1">
        <f>agent_costs_16_repr_days[[#This Row],[Import]]-P$2</f>
        <v>-1641.3271642087266</v>
      </c>
      <c r="Z383" s="1">
        <f>agent_costs_16_repr_days[[#This Row],[SMR+CCS]]-R$2</f>
        <v>-7223.9999834825821</v>
      </c>
      <c r="AA383" s="1">
        <f>agent_costs_16_repr_days[[#This Row],[PtH]]-S$2</f>
        <v>26907.706078950112</v>
      </c>
      <c r="AB383" s="1">
        <f>agent_costs_16_repr_days[[#This Row],[H2_sector]]-T$2</f>
        <v>18042.378931258805</v>
      </c>
      <c r="AC383" s="1">
        <f>agent_costs_16_repr_days[[#This Row],[FF]]-U$2</f>
        <v>-458.92343526599871</v>
      </c>
      <c r="AD383" s="1">
        <f>agent_costs_16_repr_days[[#This Row],[RES]]-V$2</f>
        <v>49665.414826355875</v>
      </c>
      <c r="AE383" s="1">
        <f>agent_costs_16_repr_days[[#This Row],[Nuclear]]-H$2</f>
        <v>-2315.8008222411736</v>
      </c>
      <c r="AF383" s="1">
        <f>agent_costs_16_repr_days[[#This Row],[Ind]]-O$2</f>
        <v>-536.18714289099444</v>
      </c>
    </row>
    <row r="384" spans="1:32" x14ac:dyDescent="0.25">
      <c r="A384">
        <v>247</v>
      </c>
      <c r="B384" s="1" t="s">
        <v>23</v>
      </c>
      <c r="C384">
        <v>3253</v>
      </c>
      <c r="D384">
        <v>7278.1911937345458</v>
      </c>
      <c r="E384">
        <v>11106.792993680961</v>
      </c>
      <c r="F384">
        <v>55837.484029227286</v>
      </c>
      <c r="G384">
        <v>4301567.531819528</v>
      </c>
      <c r="H384">
        <v>77907.672381763652</v>
      </c>
      <c r="I384">
        <v>614878.31242801191</v>
      </c>
      <c r="J384">
        <v>53488.5366731049</v>
      </c>
      <c r="K384">
        <v>8.0190099024059647E-4</v>
      </c>
      <c r="L384">
        <v>2.1796268607390024E-7</v>
      </c>
      <c r="M384">
        <v>52181.815024170035</v>
      </c>
      <c r="N384">
        <v>56243.929172915741</v>
      </c>
      <c r="O384">
        <v>444044.50683459663</v>
      </c>
      <c r="P384">
        <v>7562.5758357808036</v>
      </c>
      <c r="Q384" s="1" t="s">
        <v>51</v>
      </c>
      <c r="R384" s="1">
        <f>agent_costs_16_repr_days[[#This Row],[SMR]]+agent_costs_16_repr_days[[#This Row],[SMRCCS]]</f>
        <v>8.021189529266704E-4</v>
      </c>
      <c r="S384" s="1">
        <f>agent_costs_16_repr_days[[#This Row],[Alkaline_base]]+agent_costs_16_repr_days[[#This Row],[Alkaline_peak]]</f>
        <v>108425.74419708578</v>
      </c>
      <c r="T384" s="1">
        <f>agent_costs_16_repr_days[[#This Row],[SMR+CCS]]+agent_costs_16_repr_days[[#This Row],[PtH]]+agent_costs_16_repr_days[[#This Row],[Import]]</f>
        <v>115988.32083498554</v>
      </c>
      <c r="U384" s="1">
        <f>agent_costs_16_repr_days[[#This Row],[OCGT]]+agent_costs_16_repr_days[[#This Row],[SPP_coal]]+agent_costs_16_repr_days[[#This Row],[CCGT_new]]</f>
        <v>116604.21189606673</v>
      </c>
      <c r="V384" s="1">
        <f>agent_costs_16_repr_days[[#This Row],[WindOnshore]]+agent_costs_16_repr_days[[#This Row],[WindOffshore]]+agent_costs_16_repr_days[[#This Row],[Solar]]</f>
        <v>4927552.6372412201</v>
      </c>
      <c r="W384" s="1">
        <f>agent_costs_16_repr_days[[#This Row],[RES]]+agent_costs_16_repr_days[[#This Row],[FF]]+agent_costs_16_repr_days[[#This Row],[Nuclear]]</f>
        <v>5122064.52151905</v>
      </c>
      <c r="X384" s="1">
        <f>agent_costs_16_repr_days[[#This Row],[PS]]-W$2</f>
        <v>49505.957260387018</v>
      </c>
      <c r="Y384" s="1">
        <f>agent_costs_16_repr_days[[#This Row],[Import]]-P$2</f>
        <v>-1771.8636483685068</v>
      </c>
      <c r="Z384" s="1">
        <f>agent_costs_16_repr_days[[#This Row],[SMR+CCS]]-R$2</f>
        <v>-7223.9991979141932</v>
      </c>
      <c r="AA384" s="1">
        <f>agent_costs_16_repr_days[[#This Row],[PtH]]-S$2</f>
        <v>28519.272565705789</v>
      </c>
      <c r="AB384" s="1">
        <f>agent_costs_16_repr_days[[#This Row],[H2_sector]]-T$2</f>
        <v>19523.4097194231</v>
      </c>
      <c r="AC384" s="1">
        <f>agent_costs_16_repr_days[[#This Row],[FF]]-U$2</f>
        <v>-332.96751925277931</v>
      </c>
      <c r="AD384" s="1">
        <f>agent_costs_16_repr_days[[#This Row],[RES]]-V$2</f>
        <v>52582.743623720482</v>
      </c>
      <c r="AE384" s="1">
        <f>agent_costs_16_repr_days[[#This Row],[Nuclear]]-H$2</f>
        <v>-2743.8188440801896</v>
      </c>
      <c r="AF384" s="1">
        <f>agent_costs_16_repr_days[[#This Row],[Ind]]-O$2</f>
        <v>-167.91411874140613</v>
      </c>
    </row>
    <row r="385" spans="1:32" x14ac:dyDescent="0.25">
      <c r="A385">
        <v>247</v>
      </c>
      <c r="B385" s="1" t="s">
        <v>23</v>
      </c>
      <c r="C385">
        <v>3253</v>
      </c>
      <c r="D385">
        <v>7278.1911937345458</v>
      </c>
      <c r="E385">
        <v>11106.792993680961</v>
      </c>
      <c r="F385">
        <v>55837.484029227286</v>
      </c>
      <c r="G385">
        <v>4301567.531819528</v>
      </c>
      <c r="H385">
        <v>77907.672381763652</v>
      </c>
      <c r="I385">
        <v>614878.31242801191</v>
      </c>
      <c r="J385">
        <v>53488.5366731049</v>
      </c>
      <c r="K385">
        <v>8.0190099024059647E-4</v>
      </c>
      <c r="L385">
        <v>2.1796268607390024E-7</v>
      </c>
      <c r="M385">
        <v>52181.815024170035</v>
      </c>
      <c r="N385">
        <v>56243.929172915741</v>
      </c>
      <c r="O385">
        <v>444044.50683459663</v>
      </c>
      <c r="P385">
        <v>7562.5758357808036</v>
      </c>
      <c r="Q385" s="1" t="s">
        <v>51</v>
      </c>
      <c r="R385" s="1">
        <f>agent_costs_16_repr_days[[#This Row],[SMR]]+agent_costs_16_repr_days[[#This Row],[SMRCCS]]</f>
        <v>8.021189529266704E-4</v>
      </c>
      <c r="S385" s="1">
        <f>agent_costs_16_repr_days[[#This Row],[Alkaline_base]]+agent_costs_16_repr_days[[#This Row],[Alkaline_peak]]</f>
        <v>108425.74419708578</v>
      </c>
      <c r="T385" s="1">
        <f>agent_costs_16_repr_days[[#This Row],[SMR+CCS]]+agent_costs_16_repr_days[[#This Row],[PtH]]+agent_costs_16_repr_days[[#This Row],[Import]]</f>
        <v>115988.32083498554</v>
      </c>
      <c r="U385" s="1">
        <f>agent_costs_16_repr_days[[#This Row],[OCGT]]+agent_costs_16_repr_days[[#This Row],[SPP_coal]]+agent_costs_16_repr_days[[#This Row],[CCGT_new]]</f>
        <v>116604.21189606673</v>
      </c>
      <c r="V385" s="1">
        <f>agent_costs_16_repr_days[[#This Row],[WindOnshore]]+agent_costs_16_repr_days[[#This Row],[WindOffshore]]+agent_costs_16_repr_days[[#This Row],[Solar]]</f>
        <v>4927552.6372412201</v>
      </c>
      <c r="W385" s="1">
        <f>agent_costs_16_repr_days[[#This Row],[RES]]+agent_costs_16_repr_days[[#This Row],[FF]]+agent_costs_16_repr_days[[#This Row],[Nuclear]]</f>
        <v>5122064.52151905</v>
      </c>
      <c r="X385" s="1">
        <f>agent_costs_16_repr_days[[#This Row],[PS]]-W$2</f>
        <v>49505.957260387018</v>
      </c>
      <c r="Y385" s="1">
        <f>agent_costs_16_repr_days[[#This Row],[Import]]-P$2</f>
        <v>-1771.8636483685068</v>
      </c>
      <c r="Z385" s="1">
        <f>agent_costs_16_repr_days[[#This Row],[SMR+CCS]]-R$2</f>
        <v>-7223.9991979141932</v>
      </c>
      <c r="AA385" s="1">
        <f>agent_costs_16_repr_days[[#This Row],[PtH]]-S$2</f>
        <v>28519.272565705789</v>
      </c>
      <c r="AB385" s="1">
        <f>agent_costs_16_repr_days[[#This Row],[H2_sector]]-T$2</f>
        <v>19523.4097194231</v>
      </c>
      <c r="AC385" s="1">
        <f>agent_costs_16_repr_days[[#This Row],[FF]]-U$2</f>
        <v>-332.96751925277931</v>
      </c>
      <c r="AD385" s="1">
        <f>agent_costs_16_repr_days[[#This Row],[RES]]-V$2</f>
        <v>52582.743623720482</v>
      </c>
      <c r="AE385" s="1">
        <f>agent_costs_16_repr_days[[#This Row],[Nuclear]]-H$2</f>
        <v>-2743.8188440801896</v>
      </c>
      <c r="AF385" s="1">
        <f>agent_costs_16_repr_days[[#This Row],[Ind]]-O$2</f>
        <v>-167.91411874140613</v>
      </c>
    </row>
    <row r="386" spans="1:32" x14ac:dyDescent="0.25">
      <c r="A386">
        <v>248</v>
      </c>
      <c r="B386" s="1" t="s">
        <v>23</v>
      </c>
      <c r="C386">
        <v>3284</v>
      </c>
      <c r="D386">
        <v>6529.3818395806456</v>
      </c>
      <c r="E386">
        <v>11106.792019934734</v>
      </c>
      <c r="F386">
        <v>55940.282737291222</v>
      </c>
      <c r="G386">
        <v>4302442.781808666</v>
      </c>
      <c r="H386">
        <v>77565.379411675705</v>
      </c>
      <c r="I386">
        <v>618332.4358361084</v>
      </c>
      <c r="J386">
        <v>53894.523444521627</v>
      </c>
      <c r="K386">
        <v>3.1228509054911402E-7</v>
      </c>
      <c r="L386">
        <v>1.3342743313561077E-6</v>
      </c>
      <c r="M386">
        <v>52750.315617206455</v>
      </c>
      <c r="N386">
        <v>57558.447536670472</v>
      </c>
      <c r="O386">
        <v>444375.94448683993</v>
      </c>
      <c r="P386">
        <v>7421.0094910657954</v>
      </c>
      <c r="Q386" s="1" t="s">
        <v>51</v>
      </c>
      <c r="R386" s="1">
        <f>agent_costs_16_repr_days[[#This Row],[SMR]]+agent_costs_16_repr_days[[#This Row],[SMRCCS]]</f>
        <v>1.6465594219052217E-6</v>
      </c>
      <c r="S386" s="1">
        <f>agent_costs_16_repr_days[[#This Row],[Alkaline_base]]+agent_costs_16_repr_days[[#This Row],[Alkaline_peak]]</f>
        <v>110308.76315387693</v>
      </c>
      <c r="T386" s="1">
        <f>agent_costs_16_repr_days[[#This Row],[SMR+CCS]]+agent_costs_16_repr_days[[#This Row],[PtH]]+agent_costs_16_repr_days[[#This Row],[Import]]</f>
        <v>117729.77264658929</v>
      </c>
      <c r="U386" s="1">
        <f>agent_costs_16_repr_days[[#This Row],[OCGT]]+agent_costs_16_repr_days[[#This Row],[SPP_coal]]+agent_costs_16_repr_days[[#This Row],[CCGT_new]]</f>
        <v>116364.18802139349</v>
      </c>
      <c r="V386" s="1">
        <f>agent_costs_16_repr_days[[#This Row],[WindOnshore]]+agent_costs_16_repr_days[[#This Row],[WindOffshore]]+agent_costs_16_repr_days[[#This Row],[Solar]]</f>
        <v>4931882.0096647087</v>
      </c>
      <c r="W386" s="1">
        <f>agent_costs_16_repr_days[[#This Row],[RES]]+agent_costs_16_repr_days[[#This Row],[FF]]+agent_costs_16_repr_days[[#This Row],[Nuclear]]</f>
        <v>5125811.5770977782</v>
      </c>
      <c r="X386" s="1">
        <f>agent_costs_16_repr_days[[#This Row],[PS]]-W$2</f>
        <v>53253.012839115225</v>
      </c>
      <c r="Y386" s="1">
        <f>agent_costs_16_repr_days[[#This Row],[Import]]-P$2</f>
        <v>-1913.429993083515</v>
      </c>
      <c r="Z386" s="1">
        <f>agent_costs_16_repr_days[[#This Row],[SMR+CCS]]-R$2</f>
        <v>-7223.9999983865873</v>
      </c>
      <c r="AA386" s="1">
        <f>agent_costs_16_repr_days[[#This Row],[PtH]]-S$2</f>
        <v>30402.291522496947</v>
      </c>
      <c r="AB386" s="1">
        <f>agent_costs_16_repr_days[[#This Row],[H2_sector]]-T$2</f>
        <v>21264.861531026851</v>
      </c>
      <c r="AC386" s="1">
        <f>agent_costs_16_repr_days[[#This Row],[FF]]-U$2</f>
        <v>-572.99139392601501</v>
      </c>
      <c r="AD386" s="1">
        <f>agent_costs_16_repr_days[[#This Row],[RES]]-V$2</f>
        <v>56912.116047209129</v>
      </c>
      <c r="AE386" s="1">
        <f>agent_costs_16_repr_days[[#This Row],[Nuclear]]-H$2</f>
        <v>-3086.1118141681363</v>
      </c>
      <c r="AF386" s="1">
        <f>agent_costs_16_repr_days[[#This Row],[Ind]]-O$2</f>
        <v>163.52353350189514</v>
      </c>
    </row>
    <row r="387" spans="1:32" x14ac:dyDescent="0.25">
      <c r="A387">
        <v>248</v>
      </c>
      <c r="B387" s="1" t="s">
        <v>23</v>
      </c>
      <c r="C387">
        <v>3284</v>
      </c>
      <c r="D387">
        <v>6529.3818395806456</v>
      </c>
      <c r="E387">
        <v>11106.792019934734</v>
      </c>
      <c r="F387">
        <v>55940.282737291222</v>
      </c>
      <c r="G387">
        <v>4302442.781808666</v>
      </c>
      <c r="H387">
        <v>77565.379411675705</v>
      </c>
      <c r="I387">
        <v>618332.4358361084</v>
      </c>
      <c r="J387">
        <v>53894.523444521627</v>
      </c>
      <c r="K387">
        <v>3.1228509054911402E-7</v>
      </c>
      <c r="L387">
        <v>1.3342743313561077E-6</v>
      </c>
      <c r="M387">
        <v>52750.315617206455</v>
      </c>
      <c r="N387">
        <v>57558.447536670472</v>
      </c>
      <c r="O387">
        <v>444375.94448683993</v>
      </c>
      <c r="P387">
        <v>7421.0094910657954</v>
      </c>
      <c r="Q387" s="1" t="s">
        <v>51</v>
      </c>
      <c r="R387" s="1">
        <f>agent_costs_16_repr_days[[#This Row],[SMR]]+agent_costs_16_repr_days[[#This Row],[SMRCCS]]</f>
        <v>1.6465594219052217E-6</v>
      </c>
      <c r="S387" s="1">
        <f>agent_costs_16_repr_days[[#This Row],[Alkaline_base]]+agent_costs_16_repr_days[[#This Row],[Alkaline_peak]]</f>
        <v>110308.76315387693</v>
      </c>
      <c r="T387" s="1">
        <f>agent_costs_16_repr_days[[#This Row],[SMR+CCS]]+agent_costs_16_repr_days[[#This Row],[PtH]]+agent_costs_16_repr_days[[#This Row],[Import]]</f>
        <v>117729.77264658929</v>
      </c>
      <c r="U387" s="1">
        <f>agent_costs_16_repr_days[[#This Row],[OCGT]]+agent_costs_16_repr_days[[#This Row],[SPP_coal]]+agent_costs_16_repr_days[[#This Row],[CCGT_new]]</f>
        <v>116364.18802139349</v>
      </c>
      <c r="V387" s="1">
        <f>agent_costs_16_repr_days[[#This Row],[WindOnshore]]+agent_costs_16_repr_days[[#This Row],[WindOffshore]]+agent_costs_16_repr_days[[#This Row],[Solar]]</f>
        <v>4931882.0096647087</v>
      </c>
      <c r="W387" s="1">
        <f>agent_costs_16_repr_days[[#This Row],[RES]]+agent_costs_16_repr_days[[#This Row],[FF]]+agent_costs_16_repr_days[[#This Row],[Nuclear]]</f>
        <v>5125811.5770977782</v>
      </c>
      <c r="X387" s="1">
        <f>agent_costs_16_repr_days[[#This Row],[PS]]-W$2</f>
        <v>53253.012839115225</v>
      </c>
      <c r="Y387" s="1">
        <f>agent_costs_16_repr_days[[#This Row],[Import]]-P$2</f>
        <v>-1913.429993083515</v>
      </c>
      <c r="Z387" s="1">
        <f>agent_costs_16_repr_days[[#This Row],[SMR+CCS]]-R$2</f>
        <v>-7223.9999983865873</v>
      </c>
      <c r="AA387" s="1">
        <f>agent_costs_16_repr_days[[#This Row],[PtH]]-S$2</f>
        <v>30402.291522496947</v>
      </c>
      <c r="AB387" s="1">
        <f>agent_costs_16_repr_days[[#This Row],[H2_sector]]-T$2</f>
        <v>21264.861531026851</v>
      </c>
      <c r="AC387" s="1">
        <f>agent_costs_16_repr_days[[#This Row],[FF]]-U$2</f>
        <v>-572.99139392601501</v>
      </c>
      <c r="AD387" s="1">
        <f>agent_costs_16_repr_days[[#This Row],[RES]]-V$2</f>
        <v>56912.116047209129</v>
      </c>
      <c r="AE387" s="1">
        <f>agent_costs_16_repr_days[[#This Row],[Nuclear]]-H$2</f>
        <v>-3086.1118141681363</v>
      </c>
      <c r="AF387" s="1">
        <f>agent_costs_16_repr_days[[#This Row],[Ind]]-O$2</f>
        <v>163.52353350189514</v>
      </c>
    </row>
    <row r="388" spans="1:32" x14ac:dyDescent="0.25">
      <c r="A388">
        <v>249</v>
      </c>
      <c r="B388" s="1" t="s">
        <v>23</v>
      </c>
      <c r="C388">
        <v>3352</v>
      </c>
      <c r="D388">
        <v>6353.0113961558027</v>
      </c>
      <c r="E388">
        <v>11106.792367318263</v>
      </c>
      <c r="F388">
        <v>55992.10022710637</v>
      </c>
      <c r="G388">
        <v>4302769.5584388869</v>
      </c>
      <c r="H388">
        <v>77044.939138045404</v>
      </c>
      <c r="I388">
        <v>621961.93994577706</v>
      </c>
      <c r="J388">
        <v>54224.457065207876</v>
      </c>
      <c r="K388">
        <v>1.973490635448651E-5</v>
      </c>
      <c r="L388">
        <v>5.2086487204247084E-6</v>
      </c>
      <c r="M388">
        <v>53795.63435751159</v>
      </c>
      <c r="N388">
        <v>58521.277878069814</v>
      </c>
      <c r="O388">
        <v>444710.00799157174</v>
      </c>
      <c r="P388">
        <v>7263.0871901237833</v>
      </c>
      <c r="Q388" s="1" t="s">
        <v>51</v>
      </c>
      <c r="R388" s="1">
        <f>agent_costs_16_repr_days[[#This Row],[SMR]]+agent_costs_16_repr_days[[#This Row],[SMRCCS]]</f>
        <v>2.4943555074911218E-5</v>
      </c>
      <c r="S388" s="1">
        <f>agent_costs_16_repr_days[[#This Row],[Alkaline_base]]+agent_costs_16_repr_days[[#This Row],[Alkaline_peak]]</f>
        <v>112316.9122355814</v>
      </c>
      <c r="T388" s="1">
        <f>agent_costs_16_repr_days[[#This Row],[SMR+CCS]]+agent_costs_16_repr_days[[#This Row],[PtH]]+agent_costs_16_repr_days[[#This Row],[Import]]</f>
        <v>119579.99945064874</v>
      </c>
      <c r="U388" s="1">
        <f>agent_costs_16_repr_days[[#This Row],[OCGT]]+agent_costs_16_repr_days[[#This Row],[SPP_coal]]+agent_costs_16_repr_days[[#This Row],[CCGT_new]]</f>
        <v>116569.56868847006</v>
      </c>
      <c r="V388" s="1">
        <f>agent_costs_16_repr_days[[#This Row],[WindOnshore]]+agent_costs_16_repr_days[[#This Row],[WindOffshore]]+agent_costs_16_repr_days[[#This Row],[Solar]]</f>
        <v>4935838.2907519825</v>
      </c>
      <c r="W388" s="1">
        <f>agent_costs_16_repr_days[[#This Row],[RES]]+agent_costs_16_repr_days[[#This Row],[FF]]+agent_costs_16_repr_days[[#This Row],[Nuclear]]</f>
        <v>5129452.798578498</v>
      </c>
      <c r="X388" s="1">
        <f>agent_costs_16_repr_days[[#This Row],[PS]]-W$2</f>
        <v>56894.23431983497</v>
      </c>
      <c r="Y388" s="1">
        <f>agent_costs_16_repr_days[[#This Row],[Import]]-P$2</f>
        <v>-2071.352294025527</v>
      </c>
      <c r="Z388" s="1">
        <f>agent_costs_16_repr_days[[#This Row],[SMR+CCS]]-R$2</f>
        <v>-7223.9999750895913</v>
      </c>
      <c r="AA388" s="1">
        <f>agent_costs_16_repr_days[[#This Row],[PtH]]-S$2</f>
        <v>32410.440604201416</v>
      </c>
      <c r="AB388" s="1">
        <f>agent_costs_16_repr_days[[#This Row],[H2_sector]]-T$2</f>
        <v>23115.088335086301</v>
      </c>
      <c r="AC388" s="1">
        <f>agent_costs_16_repr_days[[#This Row],[FF]]-U$2</f>
        <v>-367.61072684945248</v>
      </c>
      <c r="AD388" s="1">
        <f>agent_costs_16_repr_days[[#This Row],[RES]]-V$2</f>
        <v>60868.397134482861</v>
      </c>
      <c r="AE388" s="1">
        <f>agent_costs_16_repr_days[[#This Row],[Nuclear]]-H$2</f>
        <v>-3606.5520877984382</v>
      </c>
      <c r="AF388" s="1">
        <f>agent_costs_16_repr_days[[#This Row],[Ind]]-O$2</f>
        <v>497.58703823370161</v>
      </c>
    </row>
    <row r="389" spans="1:32" x14ac:dyDescent="0.25">
      <c r="A389">
        <v>249</v>
      </c>
      <c r="B389" s="1" t="s">
        <v>23</v>
      </c>
      <c r="C389">
        <v>3352</v>
      </c>
      <c r="D389">
        <v>6353.0113961558027</v>
      </c>
      <c r="E389">
        <v>11106.792367318263</v>
      </c>
      <c r="F389">
        <v>55992.10022710637</v>
      </c>
      <c r="G389">
        <v>4302769.5584388869</v>
      </c>
      <c r="H389">
        <v>77044.939138045404</v>
      </c>
      <c r="I389">
        <v>621961.93994577706</v>
      </c>
      <c r="J389">
        <v>54224.457065207876</v>
      </c>
      <c r="K389">
        <v>1.973490635448651E-5</v>
      </c>
      <c r="L389">
        <v>5.2086487204247084E-6</v>
      </c>
      <c r="M389">
        <v>53795.63435751159</v>
      </c>
      <c r="N389">
        <v>58521.277878069814</v>
      </c>
      <c r="O389">
        <v>444710.00799157174</v>
      </c>
      <c r="P389">
        <v>7263.0871901237833</v>
      </c>
      <c r="Q389" s="1" t="s">
        <v>51</v>
      </c>
      <c r="R389" s="1">
        <f>agent_costs_16_repr_days[[#This Row],[SMR]]+agent_costs_16_repr_days[[#This Row],[SMRCCS]]</f>
        <v>2.4943555074911218E-5</v>
      </c>
      <c r="S389" s="1">
        <f>agent_costs_16_repr_days[[#This Row],[Alkaline_base]]+agent_costs_16_repr_days[[#This Row],[Alkaline_peak]]</f>
        <v>112316.9122355814</v>
      </c>
      <c r="T389" s="1">
        <f>agent_costs_16_repr_days[[#This Row],[SMR+CCS]]+agent_costs_16_repr_days[[#This Row],[PtH]]+agent_costs_16_repr_days[[#This Row],[Import]]</f>
        <v>119579.99945064874</v>
      </c>
      <c r="U389" s="1">
        <f>agent_costs_16_repr_days[[#This Row],[OCGT]]+agent_costs_16_repr_days[[#This Row],[SPP_coal]]+agent_costs_16_repr_days[[#This Row],[CCGT_new]]</f>
        <v>116569.56868847006</v>
      </c>
      <c r="V389" s="1">
        <f>agent_costs_16_repr_days[[#This Row],[WindOnshore]]+agent_costs_16_repr_days[[#This Row],[WindOffshore]]+agent_costs_16_repr_days[[#This Row],[Solar]]</f>
        <v>4935838.2907519825</v>
      </c>
      <c r="W389" s="1">
        <f>agent_costs_16_repr_days[[#This Row],[RES]]+agent_costs_16_repr_days[[#This Row],[FF]]+agent_costs_16_repr_days[[#This Row],[Nuclear]]</f>
        <v>5129452.798578498</v>
      </c>
      <c r="X389" s="1">
        <f>agent_costs_16_repr_days[[#This Row],[PS]]-W$2</f>
        <v>56894.23431983497</v>
      </c>
      <c r="Y389" s="1">
        <f>agent_costs_16_repr_days[[#This Row],[Import]]-P$2</f>
        <v>-2071.352294025527</v>
      </c>
      <c r="Z389" s="1">
        <f>agent_costs_16_repr_days[[#This Row],[SMR+CCS]]-R$2</f>
        <v>-7223.9999750895913</v>
      </c>
      <c r="AA389" s="1">
        <f>agent_costs_16_repr_days[[#This Row],[PtH]]-S$2</f>
        <v>32410.440604201416</v>
      </c>
      <c r="AB389" s="1">
        <f>agent_costs_16_repr_days[[#This Row],[H2_sector]]-T$2</f>
        <v>23115.088335086301</v>
      </c>
      <c r="AC389" s="1">
        <f>agent_costs_16_repr_days[[#This Row],[FF]]-U$2</f>
        <v>-367.61072684945248</v>
      </c>
      <c r="AD389" s="1">
        <f>agent_costs_16_repr_days[[#This Row],[RES]]-V$2</f>
        <v>60868.397134482861</v>
      </c>
      <c r="AE389" s="1">
        <f>agent_costs_16_repr_days[[#This Row],[Nuclear]]-H$2</f>
        <v>-3606.5520877984382</v>
      </c>
      <c r="AF389" s="1">
        <f>agent_costs_16_repr_days[[#This Row],[Ind]]-O$2</f>
        <v>497.58703823370161</v>
      </c>
    </row>
    <row r="390" spans="1:32" x14ac:dyDescent="0.25">
      <c r="A390">
        <v>250</v>
      </c>
      <c r="B390" s="1" t="s">
        <v>23</v>
      </c>
      <c r="C390">
        <v>3230</v>
      </c>
      <c r="D390">
        <v>6778.8162935123182</v>
      </c>
      <c r="E390">
        <v>11106.793427916964</v>
      </c>
      <c r="F390">
        <v>56174.708864485699</v>
      </c>
      <c r="G390">
        <v>4302874.9464898435</v>
      </c>
      <c r="H390">
        <v>76751.007635221365</v>
      </c>
      <c r="I390">
        <v>626607.27686167799</v>
      </c>
      <c r="J390">
        <v>54334.792743602244</v>
      </c>
      <c r="K390">
        <v>3.2457002882119827E-5</v>
      </c>
      <c r="L390">
        <v>1.5972091122181575E-7</v>
      </c>
      <c r="M390">
        <v>54871.444005612029</v>
      </c>
      <c r="N390">
        <v>60001.20128548667</v>
      </c>
      <c r="O390">
        <v>445078.66499819822</v>
      </c>
      <c r="P390">
        <v>7105.4386341586624</v>
      </c>
      <c r="Q390" s="1" t="s">
        <v>51</v>
      </c>
      <c r="R390" s="1">
        <f>agent_costs_16_repr_days[[#This Row],[SMR]]+agent_costs_16_repr_days[[#This Row],[SMRCCS]]</f>
        <v>3.2616723793341641E-5</v>
      </c>
      <c r="S390" s="1">
        <f>agent_costs_16_repr_days[[#This Row],[Alkaline_base]]+agent_costs_16_repr_days[[#This Row],[Alkaline_peak]]</f>
        <v>114872.6452910987</v>
      </c>
      <c r="T390" s="1">
        <f>agent_costs_16_repr_days[[#This Row],[SMR+CCS]]+agent_costs_16_repr_days[[#This Row],[PtH]]+agent_costs_16_repr_days[[#This Row],[Import]]</f>
        <v>121978.08395787409</v>
      </c>
      <c r="U390" s="1">
        <f>agent_costs_16_repr_days[[#This Row],[OCGT]]+agent_costs_16_repr_days[[#This Row],[SPP_coal]]+agent_costs_16_repr_days[[#This Row],[CCGT_new]]</f>
        <v>117288.31790160027</v>
      </c>
      <c r="V390" s="1">
        <f>agent_costs_16_repr_days[[#This Row],[WindOnshore]]+agent_costs_16_repr_days[[#This Row],[WindOffshore]]+agent_costs_16_repr_days[[#This Row],[Solar]]</f>
        <v>4940589.0167794386</v>
      </c>
      <c r="W390" s="1">
        <f>agent_costs_16_repr_days[[#This Row],[RES]]+agent_costs_16_repr_days[[#This Row],[FF]]+agent_costs_16_repr_days[[#This Row],[Nuclear]]</f>
        <v>5134628.3423162606</v>
      </c>
      <c r="X390" s="1">
        <f>agent_costs_16_repr_days[[#This Row],[PS]]-W$2</f>
        <v>62069.778057597578</v>
      </c>
      <c r="Y390" s="1">
        <f>agent_costs_16_repr_days[[#This Row],[Import]]-P$2</f>
        <v>-2229.000849990648</v>
      </c>
      <c r="Z390" s="1">
        <f>agent_costs_16_repr_days[[#This Row],[SMR+CCS]]-R$2</f>
        <v>-7223.9999674164228</v>
      </c>
      <c r="AA390" s="1">
        <f>agent_costs_16_repr_days[[#This Row],[PtH]]-S$2</f>
        <v>34966.173659718712</v>
      </c>
      <c r="AB390" s="1">
        <f>agent_costs_16_repr_days[[#This Row],[H2_sector]]-T$2</f>
        <v>25513.172842311644</v>
      </c>
      <c r="AC390" s="1">
        <f>agent_costs_16_repr_days[[#This Row],[FF]]-U$2</f>
        <v>351.13848628076084</v>
      </c>
      <c r="AD390" s="1">
        <f>agent_costs_16_repr_days[[#This Row],[RES]]-V$2</f>
        <v>65619.123161938973</v>
      </c>
      <c r="AE390" s="1">
        <f>agent_costs_16_repr_days[[#This Row],[Nuclear]]-H$2</f>
        <v>-3900.4835906224762</v>
      </c>
      <c r="AF390" s="1">
        <f>agent_costs_16_repr_days[[#This Row],[Ind]]-O$2</f>
        <v>866.24404486018466</v>
      </c>
    </row>
    <row r="391" spans="1:32" x14ac:dyDescent="0.25">
      <c r="A391">
        <v>250</v>
      </c>
      <c r="B391" s="1" t="s">
        <v>23</v>
      </c>
      <c r="C391">
        <v>3230</v>
      </c>
      <c r="D391">
        <v>6778.8162935123182</v>
      </c>
      <c r="E391">
        <v>11106.793427916964</v>
      </c>
      <c r="F391">
        <v>56174.708864485699</v>
      </c>
      <c r="G391">
        <v>4302874.9464898435</v>
      </c>
      <c r="H391">
        <v>76751.007635221365</v>
      </c>
      <c r="I391">
        <v>626607.27686167799</v>
      </c>
      <c r="J391">
        <v>54334.792743602244</v>
      </c>
      <c r="K391">
        <v>3.2457002882119827E-5</v>
      </c>
      <c r="L391">
        <v>1.5972091122181575E-7</v>
      </c>
      <c r="M391">
        <v>54871.444005612029</v>
      </c>
      <c r="N391">
        <v>60001.20128548667</v>
      </c>
      <c r="O391">
        <v>445078.66499819822</v>
      </c>
      <c r="P391">
        <v>7105.4386341586624</v>
      </c>
      <c r="Q391" s="1" t="s">
        <v>51</v>
      </c>
      <c r="R391" s="1">
        <f>agent_costs_16_repr_days[[#This Row],[SMR]]+agent_costs_16_repr_days[[#This Row],[SMRCCS]]</f>
        <v>3.2616723793341641E-5</v>
      </c>
      <c r="S391" s="1">
        <f>agent_costs_16_repr_days[[#This Row],[Alkaline_base]]+agent_costs_16_repr_days[[#This Row],[Alkaline_peak]]</f>
        <v>114872.6452910987</v>
      </c>
      <c r="T391" s="1">
        <f>agent_costs_16_repr_days[[#This Row],[SMR+CCS]]+agent_costs_16_repr_days[[#This Row],[PtH]]+agent_costs_16_repr_days[[#This Row],[Import]]</f>
        <v>121978.08395787409</v>
      </c>
      <c r="U391" s="1">
        <f>agent_costs_16_repr_days[[#This Row],[OCGT]]+agent_costs_16_repr_days[[#This Row],[SPP_coal]]+agent_costs_16_repr_days[[#This Row],[CCGT_new]]</f>
        <v>117288.31790160027</v>
      </c>
      <c r="V391" s="1">
        <f>agent_costs_16_repr_days[[#This Row],[WindOnshore]]+agent_costs_16_repr_days[[#This Row],[WindOffshore]]+agent_costs_16_repr_days[[#This Row],[Solar]]</f>
        <v>4940589.0167794386</v>
      </c>
      <c r="W391" s="1">
        <f>agent_costs_16_repr_days[[#This Row],[RES]]+agent_costs_16_repr_days[[#This Row],[FF]]+agent_costs_16_repr_days[[#This Row],[Nuclear]]</f>
        <v>5134628.3423162606</v>
      </c>
      <c r="X391" s="1">
        <f>agent_costs_16_repr_days[[#This Row],[PS]]-W$2</f>
        <v>62069.778057597578</v>
      </c>
      <c r="Y391" s="1">
        <f>agent_costs_16_repr_days[[#This Row],[Import]]-P$2</f>
        <v>-2229.000849990648</v>
      </c>
      <c r="Z391" s="1">
        <f>agent_costs_16_repr_days[[#This Row],[SMR+CCS]]-R$2</f>
        <v>-7223.9999674164228</v>
      </c>
      <c r="AA391" s="1">
        <f>agent_costs_16_repr_days[[#This Row],[PtH]]-S$2</f>
        <v>34966.173659718712</v>
      </c>
      <c r="AB391" s="1">
        <f>agent_costs_16_repr_days[[#This Row],[H2_sector]]-T$2</f>
        <v>25513.172842311644</v>
      </c>
      <c r="AC391" s="1">
        <f>agent_costs_16_repr_days[[#This Row],[FF]]-U$2</f>
        <v>351.13848628076084</v>
      </c>
      <c r="AD391" s="1">
        <f>agent_costs_16_repr_days[[#This Row],[RES]]-V$2</f>
        <v>65619.123161938973</v>
      </c>
      <c r="AE391" s="1">
        <f>agent_costs_16_repr_days[[#This Row],[Nuclear]]-H$2</f>
        <v>-3900.4835906224762</v>
      </c>
      <c r="AF391" s="1">
        <f>agent_costs_16_repr_days[[#This Row],[Ind]]-O$2</f>
        <v>866.24404486018466</v>
      </c>
    </row>
    <row r="392" spans="1:32" x14ac:dyDescent="0.25">
      <c r="A392">
        <v>251</v>
      </c>
      <c r="B392" s="1" t="s">
        <v>23</v>
      </c>
      <c r="C392">
        <v>3346</v>
      </c>
      <c r="D392">
        <v>6693.200124706832</v>
      </c>
      <c r="E392">
        <v>11106.79201473387</v>
      </c>
      <c r="F392">
        <v>56195.724727652087</v>
      </c>
      <c r="G392">
        <v>4306977.2318739118</v>
      </c>
      <c r="H392">
        <v>75713.115575962423</v>
      </c>
      <c r="I392">
        <v>629874.77105119335</v>
      </c>
      <c r="J392">
        <v>54652.30967690696</v>
      </c>
      <c r="K392">
        <v>5.1235112629838734E-6</v>
      </c>
      <c r="L392">
        <v>1.4494453967783301E-6</v>
      </c>
      <c r="M392">
        <v>56907.510716105346</v>
      </c>
      <c r="N392">
        <v>60112.519441703138</v>
      </c>
      <c r="O392">
        <v>444544.82810665952</v>
      </c>
      <c r="P392">
        <v>6951.5561687957816</v>
      </c>
      <c r="Q392" s="1" t="s">
        <v>51</v>
      </c>
      <c r="R392" s="1">
        <f>agent_costs_16_repr_days[[#This Row],[SMR]]+agent_costs_16_repr_days[[#This Row],[SMRCCS]]</f>
        <v>6.5729566597622035E-6</v>
      </c>
      <c r="S392" s="1">
        <f>agent_costs_16_repr_days[[#This Row],[Alkaline_base]]+agent_costs_16_repr_days[[#This Row],[Alkaline_peak]]</f>
        <v>117020.03015780848</v>
      </c>
      <c r="T392" s="1">
        <f>agent_costs_16_repr_days[[#This Row],[SMR+CCS]]+agent_costs_16_repr_days[[#This Row],[PtH]]+agent_costs_16_repr_days[[#This Row],[Import]]</f>
        <v>123971.58633317721</v>
      </c>
      <c r="U392" s="1">
        <f>agent_costs_16_repr_days[[#This Row],[OCGT]]+agent_costs_16_repr_days[[#This Row],[SPP_coal]]+agent_costs_16_repr_days[[#This Row],[CCGT_new]]</f>
        <v>117541.23452926587</v>
      </c>
      <c r="V392" s="1">
        <f>agent_costs_16_repr_days[[#This Row],[WindOnshore]]+agent_costs_16_repr_days[[#This Row],[WindOffshore]]+agent_costs_16_repr_days[[#This Row],[Solar]]</f>
        <v>4947958.7949398393</v>
      </c>
      <c r="W392" s="1">
        <f>agent_costs_16_repr_days[[#This Row],[RES]]+agent_costs_16_repr_days[[#This Row],[FF]]+agent_costs_16_repr_days[[#This Row],[Nuclear]]</f>
        <v>5141213.1450450681</v>
      </c>
      <c r="X392" s="1">
        <f>agent_costs_16_repr_days[[#This Row],[PS]]-W$2</f>
        <v>68654.580786405131</v>
      </c>
      <c r="Y392" s="1">
        <f>agent_costs_16_repr_days[[#This Row],[Import]]-P$2</f>
        <v>-2382.8833153535288</v>
      </c>
      <c r="Z392" s="1">
        <f>agent_costs_16_repr_days[[#This Row],[SMR+CCS]]-R$2</f>
        <v>-7223.9999934601901</v>
      </c>
      <c r="AA392" s="1">
        <f>agent_costs_16_repr_days[[#This Row],[PtH]]-S$2</f>
        <v>37113.558526428489</v>
      </c>
      <c r="AB392" s="1">
        <f>agent_costs_16_repr_days[[#This Row],[H2_sector]]-T$2</f>
        <v>27506.675217614771</v>
      </c>
      <c r="AC392" s="1">
        <f>agent_costs_16_repr_days[[#This Row],[FF]]-U$2</f>
        <v>604.05511394636414</v>
      </c>
      <c r="AD392" s="1">
        <f>agent_costs_16_repr_days[[#This Row],[RES]]-V$2</f>
        <v>72988.901322339661</v>
      </c>
      <c r="AE392" s="1">
        <f>agent_costs_16_repr_days[[#This Row],[Nuclear]]-H$2</f>
        <v>-4938.3756498814182</v>
      </c>
      <c r="AF392" s="1">
        <f>agent_costs_16_repr_days[[#This Row],[Ind]]-O$2</f>
        <v>332.40715332148829</v>
      </c>
    </row>
    <row r="393" spans="1:32" x14ac:dyDescent="0.25">
      <c r="A393">
        <v>251</v>
      </c>
      <c r="B393" s="1" t="s">
        <v>23</v>
      </c>
      <c r="C393">
        <v>3346</v>
      </c>
      <c r="D393">
        <v>6693.200124706832</v>
      </c>
      <c r="E393">
        <v>11106.79201473387</v>
      </c>
      <c r="F393">
        <v>56195.724727652087</v>
      </c>
      <c r="G393">
        <v>4306977.2318739118</v>
      </c>
      <c r="H393">
        <v>75713.115575962423</v>
      </c>
      <c r="I393">
        <v>629874.77105119335</v>
      </c>
      <c r="J393">
        <v>54652.30967690696</v>
      </c>
      <c r="K393">
        <v>5.1235112629838734E-6</v>
      </c>
      <c r="L393">
        <v>1.4494453967783301E-6</v>
      </c>
      <c r="M393">
        <v>56907.510716105346</v>
      </c>
      <c r="N393">
        <v>60112.519441703138</v>
      </c>
      <c r="O393">
        <v>444544.82810665952</v>
      </c>
      <c r="P393">
        <v>6951.5561687957816</v>
      </c>
      <c r="Q393" s="1" t="s">
        <v>51</v>
      </c>
      <c r="R393" s="1">
        <f>agent_costs_16_repr_days[[#This Row],[SMR]]+agent_costs_16_repr_days[[#This Row],[SMRCCS]]</f>
        <v>6.5729566597622035E-6</v>
      </c>
      <c r="S393" s="1">
        <f>agent_costs_16_repr_days[[#This Row],[Alkaline_base]]+agent_costs_16_repr_days[[#This Row],[Alkaline_peak]]</f>
        <v>117020.03015780848</v>
      </c>
      <c r="T393" s="1">
        <f>agent_costs_16_repr_days[[#This Row],[SMR+CCS]]+agent_costs_16_repr_days[[#This Row],[PtH]]+agent_costs_16_repr_days[[#This Row],[Import]]</f>
        <v>123971.58633317721</v>
      </c>
      <c r="U393" s="1">
        <f>agent_costs_16_repr_days[[#This Row],[OCGT]]+agent_costs_16_repr_days[[#This Row],[SPP_coal]]+agent_costs_16_repr_days[[#This Row],[CCGT_new]]</f>
        <v>117541.23452926587</v>
      </c>
      <c r="V393" s="1">
        <f>agent_costs_16_repr_days[[#This Row],[WindOnshore]]+agent_costs_16_repr_days[[#This Row],[WindOffshore]]+agent_costs_16_repr_days[[#This Row],[Solar]]</f>
        <v>4947958.7949398393</v>
      </c>
      <c r="W393" s="1">
        <f>agent_costs_16_repr_days[[#This Row],[RES]]+agent_costs_16_repr_days[[#This Row],[FF]]+agent_costs_16_repr_days[[#This Row],[Nuclear]]</f>
        <v>5141213.1450450681</v>
      </c>
      <c r="X393" s="1">
        <f>agent_costs_16_repr_days[[#This Row],[PS]]-W$2</f>
        <v>68654.580786405131</v>
      </c>
      <c r="Y393" s="1">
        <f>agent_costs_16_repr_days[[#This Row],[Import]]-P$2</f>
        <v>-2382.8833153535288</v>
      </c>
      <c r="Z393" s="1">
        <f>agent_costs_16_repr_days[[#This Row],[SMR+CCS]]-R$2</f>
        <v>-7223.9999934601901</v>
      </c>
      <c r="AA393" s="1">
        <f>agent_costs_16_repr_days[[#This Row],[PtH]]-S$2</f>
        <v>37113.558526428489</v>
      </c>
      <c r="AB393" s="1">
        <f>agent_costs_16_repr_days[[#This Row],[H2_sector]]-T$2</f>
        <v>27506.675217614771</v>
      </c>
      <c r="AC393" s="1">
        <f>agent_costs_16_repr_days[[#This Row],[FF]]-U$2</f>
        <v>604.05511394636414</v>
      </c>
      <c r="AD393" s="1">
        <f>agent_costs_16_repr_days[[#This Row],[RES]]-V$2</f>
        <v>72988.901322339661</v>
      </c>
      <c r="AE393" s="1">
        <f>agent_costs_16_repr_days[[#This Row],[Nuclear]]-H$2</f>
        <v>-4938.3756498814182</v>
      </c>
      <c r="AF393" s="1">
        <f>agent_costs_16_repr_days[[#This Row],[Ind]]-O$2</f>
        <v>332.40715332148829</v>
      </c>
    </row>
    <row r="394" spans="1:32" x14ac:dyDescent="0.25">
      <c r="A394">
        <v>271</v>
      </c>
      <c r="B394" s="1" t="s">
        <v>23</v>
      </c>
      <c r="C394">
        <v>2849</v>
      </c>
      <c r="D394">
        <v>6905.22411076956</v>
      </c>
      <c r="E394">
        <v>11106.792044346661</v>
      </c>
      <c r="F394">
        <v>56079.588571041531</v>
      </c>
      <c r="G394">
        <v>4292248.0750510059</v>
      </c>
      <c r="H394">
        <v>80651.524798666767</v>
      </c>
      <c r="I394">
        <v>571757.46639395319</v>
      </c>
      <c r="J394">
        <v>53780.474007111086</v>
      </c>
      <c r="K394">
        <v>4.3854135225865003E-9</v>
      </c>
      <c r="L394">
        <v>7224.0000000201389</v>
      </c>
      <c r="M394">
        <v>32017.000191989497</v>
      </c>
      <c r="N394">
        <v>47921.128774803583</v>
      </c>
      <c r="O394">
        <v>444119.6846670268</v>
      </c>
      <c r="P394">
        <v>9189.211867189475</v>
      </c>
      <c r="Q394" s="1" t="s">
        <v>51</v>
      </c>
      <c r="R394" s="1">
        <f>agent_costs_16_repr_days[[#This Row],[SMR]]+agent_costs_16_repr_days[[#This Row],[SMRCCS]]</f>
        <v>7224.0000000245245</v>
      </c>
      <c r="S394" s="1">
        <f>agent_costs_16_repr_days[[#This Row],[Alkaline_base]]+agent_costs_16_repr_days[[#This Row],[Alkaline_peak]]</f>
        <v>79938.128966793083</v>
      </c>
      <c r="T394" s="1">
        <f>agent_costs_16_repr_days[[#This Row],[SMR+CCS]]+agent_costs_16_repr_days[[#This Row],[PtH]]+agent_costs_16_repr_days[[#This Row],[Import]]</f>
        <v>96351.340834007075</v>
      </c>
      <c r="U394" s="1">
        <f>agent_costs_16_repr_days[[#This Row],[OCGT]]+agent_costs_16_repr_days[[#This Row],[SPP_coal]]+agent_costs_16_repr_days[[#This Row],[CCGT_new]]</f>
        <v>116765.28668892218</v>
      </c>
      <c r="V394" s="1">
        <f>agent_costs_16_repr_days[[#This Row],[WindOnshore]]+agent_costs_16_repr_days[[#This Row],[WindOffshore]]+agent_costs_16_repr_days[[#This Row],[Solar]]</f>
        <v>4875112.3334893053</v>
      </c>
      <c r="W394" s="1">
        <f>agent_costs_16_repr_days[[#This Row],[RES]]+agent_costs_16_repr_days[[#This Row],[FF]]+agent_costs_16_repr_days[[#This Row],[Nuclear]]</f>
        <v>5072529.1449768944</v>
      </c>
      <c r="X394" s="1">
        <f>agent_costs_16_repr_days[[#This Row],[PS]]-W$2</f>
        <v>-29.419281768612564</v>
      </c>
      <c r="Y394" s="1">
        <f>agent_costs_16_repr_days[[#This Row],[Import]]-P$2</f>
        <v>-145.22761695983536</v>
      </c>
      <c r="Z394" s="1">
        <f>agent_costs_16_repr_days[[#This Row],[SMR+CCS]]-R$2</f>
        <v>-8.6220097728073597E-9</v>
      </c>
      <c r="AA394" s="1">
        <f>agent_costs_16_repr_days[[#This Row],[PtH]]-S$2</f>
        <v>31.657335413096007</v>
      </c>
      <c r="AB394" s="1">
        <f>agent_costs_16_repr_days[[#This Row],[H2_sector]]-T$2</f>
        <v>-113.57028155536682</v>
      </c>
      <c r="AC394" s="1">
        <f>agent_costs_16_repr_days[[#This Row],[FF]]-U$2</f>
        <v>-171.89272639733099</v>
      </c>
      <c r="AD394" s="1">
        <f>agent_costs_16_repr_days[[#This Row],[RES]]-V$2</f>
        <v>142.43987180572003</v>
      </c>
      <c r="AE394" s="1">
        <f>agent_costs_16_repr_days[[#This Row],[Nuclear]]-H$2</f>
        <v>3.3572822925634682E-2</v>
      </c>
      <c r="AF394" s="1">
        <f>agent_costs_16_repr_days[[#This Row],[Ind]]-O$2</f>
        <v>-92.736286311235745</v>
      </c>
    </row>
    <row r="395" spans="1:32" x14ac:dyDescent="0.25">
      <c r="A395">
        <v>272</v>
      </c>
      <c r="B395" s="1" t="s">
        <v>23</v>
      </c>
      <c r="C395">
        <v>2870</v>
      </c>
      <c r="D395">
        <v>6922.3589759909073</v>
      </c>
      <c r="E395">
        <v>11106.792003522822</v>
      </c>
      <c r="F395">
        <v>56055.251825229301</v>
      </c>
      <c r="G395">
        <v>4292459.5353064034</v>
      </c>
      <c r="H395">
        <v>80655.286832499798</v>
      </c>
      <c r="I395">
        <v>571981.95879880548</v>
      </c>
      <c r="J395">
        <v>53763.082464692736</v>
      </c>
      <c r="K395">
        <v>3.0047906229720115E-8</v>
      </c>
      <c r="L395">
        <v>7224.0000000416867</v>
      </c>
      <c r="M395">
        <v>31063.688636055089</v>
      </c>
      <c r="N395">
        <v>48653.404609577847</v>
      </c>
      <c r="O395">
        <v>443957.0493694719</v>
      </c>
      <c r="P395">
        <v>9183.5311084077839</v>
      </c>
      <c r="Q395" s="1" t="s">
        <v>51</v>
      </c>
      <c r="R395" s="1">
        <f>agent_costs_16_repr_days[[#This Row],[SMR]]+agent_costs_16_repr_days[[#This Row],[SMRCCS]]</f>
        <v>7224.0000000717346</v>
      </c>
      <c r="S395" s="1">
        <f>agent_costs_16_repr_days[[#This Row],[Alkaline_base]]+agent_costs_16_repr_days[[#This Row],[Alkaline_peak]]</f>
        <v>79717.093245632932</v>
      </c>
      <c r="T395" s="1">
        <f>agent_costs_16_repr_days[[#This Row],[SMR+CCS]]+agent_costs_16_repr_days[[#This Row],[PtH]]+agent_costs_16_repr_days[[#This Row],[Import]]</f>
        <v>96124.624354112457</v>
      </c>
      <c r="U395" s="1">
        <f>agent_costs_16_repr_days[[#This Row],[OCGT]]+agent_costs_16_repr_days[[#This Row],[SPP_coal]]+agent_costs_16_repr_days[[#This Row],[CCGT_new]]</f>
        <v>116740.69326591294</v>
      </c>
      <c r="V395" s="1">
        <f>agent_costs_16_repr_days[[#This Row],[WindOnshore]]+agent_costs_16_repr_days[[#This Row],[WindOffshore]]+agent_costs_16_repr_days[[#This Row],[Solar]]</f>
        <v>4875548.2861087313</v>
      </c>
      <c r="W395" s="1">
        <f>agent_costs_16_repr_days[[#This Row],[RES]]+agent_costs_16_repr_days[[#This Row],[FF]]+agent_costs_16_repr_days[[#This Row],[Nuclear]]</f>
        <v>5072944.2662071446</v>
      </c>
      <c r="X395" s="1">
        <f>agent_costs_16_repr_days[[#This Row],[PS]]-W$2</f>
        <v>385.70194848161191</v>
      </c>
      <c r="Y395" s="1">
        <f>agent_costs_16_repr_days[[#This Row],[Import]]-P$2</f>
        <v>-150.90837574152647</v>
      </c>
      <c r="Z395" s="1">
        <f>agent_costs_16_repr_days[[#This Row],[SMR+CCS]]-R$2</f>
        <v>3.8588041206821799E-8</v>
      </c>
      <c r="AA395" s="1">
        <f>agent_costs_16_repr_days[[#This Row],[PtH]]-S$2</f>
        <v>-189.37838574705529</v>
      </c>
      <c r="AB395" s="1">
        <f>agent_costs_16_repr_days[[#This Row],[H2_sector]]-T$2</f>
        <v>-340.28676144998462</v>
      </c>
      <c r="AC395" s="1">
        <f>agent_costs_16_repr_days[[#This Row],[FF]]-U$2</f>
        <v>-196.48614940656989</v>
      </c>
      <c r="AD395" s="1">
        <f>agent_costs_16_repr_days[[#This Row],[RES]]-V$2</f>
        <v>578.39249123167247</v>
      </c>
      <c r="AE395" s="1">
        <f>agent_costs_16_repr_days[[#This Row],[Nuclear]]-H$2</f>
        <v>3.7956066559563624</v>
      </c>
      <c r="AF395" s="1">
        <f>agent_costs_16_repr_days[[#This Row],[Ind]]-O$2</f>
        <v>-255.37158386613009</v>
      </c>
    </row>
    <row r="396" spans="1:32" x14ac:dyDescent="0.25">
      <c r="A396">
        <v>273</v>
      </c>
      <c r="B396" s="1" t="s">
        <v>23</v>
      </c>
      <c r="C396">
        <v>2857</v>
      </c>
      <c r="D396">
        <v>6941.9285488561518</v>
      </c>
      <c r="E396">
        <v>11106.792012875831</v>
      </c>
      <c r="F396">
        <v>56057.706400120143</v>
      </c>
      <c r="G396">
        <v>4292653.1303736214</v>
      </c>
      <c r="H396">
        <v>80665.563000375609</v>
      </c>
      <c r="I396">
        <v>572039.81299581181</v>
      </c>
      <c r="J396">
        <v>53767.715429333533</v>
      </c>
      <c r="K396">
        <v>5.8503547478144805E-9</v>
      </c>
      <c r="L396">
        <v>7224.0000001965973</v>
      </c>
      <c r="M396">
        <v>31060.507601417507</v>
      </c>
      <c r="N396">
        <v>48730.411439585383</v>
      </c>
      <c r="O396">
        <v>443925.49082161981</v>
      </c>
      <c r="P396">
        <v>9175.3968338142513</v>
      </c>
      <c r="Q396" s="1" t="s">
        <v>51</v>
      </c>
      <c r="R396" s="1">
        <f>agent_costs_16_repr_days[[#This Row],[SMR]]+agent_costs_16_repr_days[[#This Row],[SMRCCS]]</f>
        <v>7224.0000002024481</v>
      </c>
      <c r="S396" s="1">
        <f>agent_costs_16_repr_days[[#This Row],[Alkaline_base]]+agent_costs_16_repr_days[[#This Row],[Alkaline_peak]]</f>
        <v>79790.919041002897</v>
      </c>
      <c r="T396" s="1">
        <f>agent_costs_16_repr_days[[#This Row],[SMR+CCS]]+agent_costs_16_repr_days[[#This Row],[PtH]]+agent_costs_16_repr_days[[#This Row],[Import]]</f>
        <v>96190.315875019587</v>
      </c>
      <c r="U396" s="1">
        <f>agent_costs_16_repr_days[[#This Row],[OCGT]]+agent_costs_16_repr_days[[#This Row],[SPP_coal]]+agent_costs_16_repr_days[[#This Row],[CCGT_new]]</f>
        <v>116767.35037830983</v>
      </c>
      <c r="V396" s="1">
        <f>agent_costs_16_repr_days[[#This Row],[WindOnshore]]+agent_costs_16_repr_days[[#This Row],[WindOffshore]]+agent_costs_16_repr_days[[#This Row],[Solar]]</f>
        <v>4875799.7353823092</v>
      </c>
      <c r="W396" s="1">
        <f>agent_costs_16_repr_days[[#This Row],[RES]]+agent_costs_16_repr_days[[#This Row],[FF]]+agent_costs_16_repr_days[[#This Row],[Nuclear]]</f>
        <v>5073232.648760994</v>
      </c>
      <c r="X396" s="1">
        <f>agent_costs_16_repr_days[[#This Row],[PS]]-W$2</f>
        <v>674.08450233098119</v>
      </c>
      <c r="Y396" s="1">
        <f>agent_costs_16_repr_days[[#This Row],[Import]]-P$2</f>
        <v>-159.04265033505908</v>
      </c>
      <c r="Z396" s="1">
        <f>agent_costs_16_repr_days[[#This Row],[SMR+CCS]]-R$2</f>
        <v>1.6930152924032882E-7</v>
      </c>
      <c r="AA396" s="1">
        <f>agent_costs_16_repr_days[[#This Row],[PtH]]-S$2</f>
        <v>-115.55259037709038</v>
      </c>
      <c r="AB396" s="1">
        <f>agent_costs_16_repr_days[[#This Row],[H2_sector]]-T$2</f>
        <v>-274.5952405428543</v>
      </c>
      <c r="AC396" s="1">
        <f>agent_costs_16_repr_days[[#This Row],[FF]]-U$2</f>
        <v>-169.82903700968018</v>
      </c>
      <c r="AD396" s="1">
        <f>agent_costs_16_repr_days[[#This Row],[RES]]-V$2</f>
        <v>829.84176480956376</v>
      </c>
      <c r="AE396" s="1">
        <f>agent_costs_16_repr_days[[#This Row],[Nuclear]]-H$2</f>
        <v>14.071774531767005</v>
      </c>
      <c r="AF396" s="1">
        <f>agent_costs_16_repr_days[[#This Row],[Ind]]-O$2</f>
        <v>-286.93013171822531</v>
      </c>
    </row>
    <row r="397" spans="1:32" x14ac:dyDescent="0.25">
      <c r="A397">
        <v>274</v>
      </c>
      <c r="B397" s="1" t="s">
        <v>23</v>
      </c>
      <c r="C397">
        <v>2841</v>
      </c>
      <c r="D397">
        <v>7167.0242310935482</v>
      </c>
      <c r="E397">
        <v>11106.792009744346</v>
      </c>
      <c r="F397">
        <v>56034.568191930259</v>
      </c>
      <c r="G397">
        <v>4293239.2923625633</v>
      </c>
      <c r="H397">
        <v>80654.943627326255</v>
      </c>
      <c r="I397">
        <v>572207.75005519867</v>
      </c>
      <c r="J397">
        <v>53657.063236426446</v>
      </c>
      <c r="K397">
        <v>4.6991238791934364E-8</v>
      </c>
      <c r="L397">
        <v>7224.0000003176747</v>
      </c>
      <c r="M397">
        <v>30581.502302561385</v>
      </c>
      <c r="N397">
        <v>49282.46145742276</v>
      </c>
      <c r="O397">
        <v>443692.74072712677</v>
      </c>
      <c r="P397">
        <v>9147.6940453204606</v>
      </c>
      <c r="Q397" s="1" t="s">
        <v>51</v>
      </c>
      <c r="R397" s="1">
        <f>agent_costs_16_repr_days[[#This Row],[SMR]]+agent_costs_16_repr_days[[#This Row],[SMRCCS]]</f>
        <v>7224.0000003646655</v>
      </c>
      <c r="S397" s="1">
        <f>agent_costs_16_repr_days[[#This Row],[Alkaline_base]]+agent_costs_16_repr_days[[#This Row],[Alkaline_peak]]</f>
        <v>79863.963759984152</v>
      </c>
      <c r="T397" s="1">
        <f>agent_costs_16_repr_days[[#This Row],[SMR+CCS]]+agent_costs_16_repr_days[[#This Row],[PtH]]+agent_costs_16_repr_days[[#This Row],[Import]]</f>
        <v>96235.657805669282</v>
      </c>
      <c r="U397" s="1">
        <f>agent_costs_16_repr_days[[#This Row],[OCGT]]+agent_costs_16_repr_days[[#This Row],[SPP_coal]]+agent_costs_16_repr_days[[#This Row],[CCGT_new]]</f>
        <v>116858.65565945025</v>
      </c>
      <c r="V397" s="1">
        <f>agent_costs_16_repr_days[[#This Row],[WindOnshore]]+agent_costs_16_repr_days[[#This Row],[WindOffshore]]+agent_costs_16_repr_days[[#This Row],[Solar]]</f>
        <v>4876553.8344275067</v>
      </c>
      <c r="W397" s="1">
        <f>agent_costs_16_repr_days[[#This Row],[RES]]+agent_costs_16_repr_days[[#This Row],[FF]]+agent_costs_16_repr_days[[#This Row],[Nuclear]]</f>
        <v>5074067.4337142827</v>
      </c>
      <c r="X397" s="1">
        <f>agent_costs_16_repr_days[[#This Row],[PS]]-W$2</f>
        <v>1508.8694556197152</v>
      </c>
      <c r="Y397" s="1">
        <f>agent_costs_16_repr_days[[#This Row],[Import]]-P$2</f>
        <v>-186.74543882884973</v>
      </c>
      <c r="Z397" s="1">
        <f>agent_costs_16_repr_days[[#This Row],[SMR+CCS]]-R$2</f>
        <v>3.315190042485483E-7</v>
      </c>
      <c r="AA397" s="1">
        <f>agent_costs_16_repr_days[[#This Row],[PtH]]-S$2</f>
        <v>-42.507871395835537</v>
      </c>
      <c r="AB397" s="1">
        <f>agent_costs_16_repr_days[[#This Row],[H2_sector]]-T$2</f>
        <v>-229.25330989315989</v>
      </c>
      <c r="AC397" s="1">
        <f>agent_costs_16_repr_days[[#This Row],[FF]]-U$2</f>
        <v>-78.52375586926064</v>
      </c>
      <c r="AD397" s="1">
        <f>agent_costs_16_repr_days[[#This Row],[RES]]-V$2</f>
        <v>1583.9408100070432</v>
      </c>
      <c r="AE397" s="1">
        <f>agent_costs_16_repr_days[[#This Row],[Nuclear]]-H$2</f>
        <v>3.4524014824128244</v>
      </c>
      <c r="AF397" s="1">
        <f>agent_costs_16_repr_days[[#This Row],[Ind]]-O$2</f>
        <v>-519.68022621126147</v>
      </c>
    </row>
    <row r="398" spans="1:32" x14ac:dyDescent="0.25">
      <c r="A398">
        <v>275</v>
      </c>
      <c r="B398" s="1" t="s">
        <v>23</v>
      </c>
      <c r="C398">
        <v>2838</v>
      </c>
      <c r="D398">
        <v>7134.4349750888559</v>
      </c>
      <c r="E398">
        <v>11106.79446658945</v>
      </c>
      <c r="F398">
        <v>56024.92965709429</v>
      </c>
      <c r="G398">
        <v>4293053.5618398273</v>
      </c>
      <c r="H398">
        <v>80664.328259757967</v>
      </c>
      <c r="I398">
        <v>572930.59118243773</v>
      </c>
      <c r="J398">
        <v>53649.9776396741</v>
      </c>
      <c r="K398">
        <v>2.1065198387463134E-6</v>
      </c>
      <c r="L398">
        <v>7224.0000001656717</v>
      </c>
      <c r="M398">
        <v>31292.60594183459</v>
      </c>
      <c r="N398">
        <v>49033.642788323705</v>
      </c>
      <c r="O398">
        <v>443515.04504103196</v>
      </c>
      <c r="P398">
        <v>9114.1361235884633</v>
      </c>
      <c r="Q398" s="1" t="s">
        <v>51</v>
      </c>
      <c r="R398" s="1">
        <f>agent_costs_16_repr_days[[#This Row],[SMR]]+agent_costs_16_repr_days[[#This Row],[SMRCCS]]</f>
        <v>7224.0000022721915</v>
      </c>
      <c r="S398" s="1">
        <f>agent_costs_16_repr_days[[#This Row],[Alkaline_base]]+agent_costs_16_repr_days[[#This Row],[Alkaline_peak]]</f>
        <v>80326.248730158288</v>
      </c>
      <c r="T398" s="1">
        <f>agent_costs_16_repr_days[[#This Row],[SMR+CCS]]+agent_costs_16_repr_days[[#This Row],[PtH]]+agent_costs_16_repr_days[[#This Row],[Import]]</f>
        <v>96664.384856018951</v>
      </c>
      <c r="U398" s="1">
        <f>agent_costs_16_repr_days[[#This Row],[OCGT]]+agent_costs_16_repr_days[[#This Row],[SPP_coal]]+agent_costs_16_repr_days[[#This Row],[CCGT_new]]</f>
        <v>116809.34227185724</v>
      </c>
      <c r="V398" s="1">
        <f>agent_costs_16_repr_days[[#This Row],[WindOnshore]]+agent_costs_16_repr_days[[#This Row],[WindOffshore]]+agent_costs_16_repr_days[[#This Row],[Solar]]</f>
        <v>4877090.9474888546</v>
      </c>
      <c r="W398" s="1">
        <f>agent_costs_16_repr_days[[#This Row],[RES]]+agent_costs_16_repr_days[[#This Row],[FF]]+agent_costs_16_repr_days[[#This Row],[Nuclear]]</f>
        <v>5074564.6180204693</v>
      </c>
      <c r="X398" s="1">
        <f>agent_costs_16_repr_days[[#This Row],[PS]]-W$2</f>
        <v>2006.053761806339</v>
      </c>
      <c r="Y398" s="1">
        <f>agent_costs_16_repr_days[[#This Row],[Import]]-P$2</f>
        <v>-220.30336056084707</v>
      </c>
      <c r="Z398" s="1">
        <f>agent_costs_16_repr_days[[#This Row],[SMR+CCS]]-R$2</f>
        <v>2.239044988527894E-6</v>
      </c>
      <c r="AA398" s="1">
        <f>agent_costs_16_repr_days[[#This Row],[PtH]]-S$2</f>
        <v>419.77709877830057</v>
      </c>
      <c r="AB398" s="1">
        <f>agent_costs_16_repr_days[[#This Row],[H2_sector]]-T$2</f>
        <v>199.4737404565094</v>
      </c>
      <c r="AC398" s="1">
        <f>agent_costs_16_repr_days[[#This Row],[FF]]-U$2</f>
        <v>-127.8371434622677</v>
      </c>
      <c r="AD398" s="1">
        <f>agent_costs_16_repr_days[[#This Row],[RES]]-V$2</f>
        <v>2121.0538713550195</v>
      </c>
      <c r="AE398" s="1">
        <f>agent_costs_16_repr_days[[#This Row],[Nuclear]]-H$2</f>
        <v>12.837033914125641</v>
      </c>
      <c r="AF398" s="1">
        <f>agent_costs_16_repr_days[[#This Row],[Ind]]-O$2</f>
        <v>-697.37591230607359</v>
      </c>
    </row>
    <row r="399" spans="1:32" x14ac:dyDescent="0.25">
      <c r="A399">
        <v>276</v>
      </c>
      <c r="B399" s="1" t="s">
        <v>23</v>
      </c>
      <c r="C399">
        <v>2866</v>
      </c>
      <c r="D399">
        <v>7345.3062531096411</v>
      </c>
      <c r="E399">
        <v>11106.79200485501</v>
      </c>
      <c r="F399">
        <v>56011.939260351719</v>
      </c>
      <c r="G399">
        <v>4293275.6513154274</v>
      </c>
      <c r="H399">
        <v>80661.807893302699</v>
      </c>
      <c r="I399">
        <v>574318.50174189755</v>
      </c>
      <c r="J399">
        <v>53491.325965272401</v>
      </c>
      <c r="K399">
        <v>6.550234754698928E-7</v>
      </c>
      <c r="L399">
        <v>7224.0000000096679</v>
      </c>
      <c r="M399">
        <v>30737.659554394242</v>
      </c>
      <c r="N399">
        <v>49741.282678219497</v>
      </c>
      <c r="O399">
        <v>443205.77789753274</v>
      </c>
      <c r="P399">
        <v>9067.6769788578677</v>
      </c>
      <c r="Q399" s="1" t="s">
        <v>51</v>
      </c>
      <c r="R399" s="1">
        <f>agent_costs_16_repr_days[[#This Row],[SMR]]+agent_costs_16_repr_days[[#This Row],[SMRCCS]]</f>
        <v>7224.0000006646915</v>
      </c>
      <c r="S399" s="1">
        <f>agent_costs_16_repr_days[[#This Row],[Alkaline_base]]+agent_costs_16_repr_days[[#This Row],[Alkaline_peak]]</f>
        <v>80478.942232613743</v>
      </c>
      <c r="T399" s="1">
        <f>agent_costs_16_repr_days[[#This Row],[SMR+CCS]]+agent_costs_16_repr_days[[#This Row],[PtH]]+agent_costs_16_repr_days[[#This Row],[Import]]</f>
        <v>96770.619212136298</v>
      </c>
      <c r="U399" s="1">
        <f>agent_costs_16_repr_days[[#This Row],[OCGT]]+agent_costs_16_repr_days[[#This Row],[SPP_coal]]+agent_costs_16_repr_days[[#This Row],[CCGT_new]]</f>
        <v>116848.57147873375</v>
      </c>
      <c r="V399" s="1">
        <f>agent_costs_16_repr_days[[#This Row],[WindOnshore]]+agent_costs_16_repr_days[[#This Row],[WindOffshore]]+agent_costs_16_repr_days[[#This Row],[Solar]]</f>
        <v>4878700.94506218</v>
      </c>
      <c r="W399" s="1">
        <f>agent_costs_16_repr_days[[#This Row],[RES]]+agent_costs_16_repr_days[[#This Row],[FF]]+agent_costs_16_repr_days[[#This Row],[Nuclear]]</f>
        <v>5076211.3244342161</v>
      </c>
      <c r="X399" s="1">
        <f>agent_costs_16_repr_days[[#This Row],[PS]]-W$2</f>
        <v>3652.7601755531505</v>
      </c>
      <c r="Y399" s="1">
        <f>agent_costs_16_repr_days[[#This Row],[Import]]-P$2</f>
        <v>-266.76250529144272</v>
      </c>
      <c r="Z399" s="1">
        <f>agent_costs_16_repr_days[[#This Row],[SMR+CCS]]-R$2</f>
        <v>6.3154493545880541E-7</v>
      </c>
      <c r="AA399" s="1">
        <f>agent_costs_16_repr_days[[#This Row],[PtH]]-S$2</f>
        <v>572.47060123375559</v>
      </c>
      <c r="AB399" s="1">
        <f>agent_costs_16_repr_days[[#This Row],[H2_sector]]-T$2</f>
        <v>305.70809657385689</v>
      </c>
      <c r="AC399" s="1">
        <f>agent_costs_16_repr_days[[#This Row],[FF]]-U$2</f>
        <v>-88.60793658575858</v>
      </c>
      <c r="AD399" s="1">
        <f>agent_costs_16_repr_days[[#This Row],[RES]]-V$2</f>
        <v>3731.05144468043</v>
      </c>
      <c r="AE399" s="1">
        <f>agent_costs_16_repr_days[[#This Row],[Nuclear]]-H$2</f>
        <v>10.31666745885741</v>
      </c>
      <c r="AF399" s="1">
        <f>agent_costs_16_repr_days[[#This Row],[Ind]]-O$2</f>
        <v>-1006.6430558052962</v>
      </c>
    </row>
    <row r="400" spans="1:32" hidden="1" x14ac:dyDescent="0.25">
      <c r="A400">
        <v>276</v>
      </c>
      <c r="B400" s="1" t="s">
        <v>341</v>
      </c>
      <c r="C400">
        <v>3056</v>
      </c>
      <c r="D400">
        <v>6238.0529770975254</v>
      </c>
      <c r="E400">
        <v>11106.792779180705</v>
      </c>
      <c r="F400">
        <v>55420.243706634552</v>
      </c>
      <c r="G400">
        <v>4282701.7390116546</v>
      </c>
      <c r="H400">
        <v>81126.091188318678</v>
      </c>
      <c r="I400">
        <v>592773.81049089273</v>
      </c>
      <c r="J400">
        <v>54850.818484440722</v>
      </c>
      <c r="K400">
        <v>3.7874112037269948E-5</v>
      </c>
      <c r="L400">
        <v>5639.0504558888515</v>
      </c>
      <c r="M400">
        <v>42416.143313758359</v>
      </c>
      <c r="N400">
        <v>28345.678121803296</v>
      </c>
      <c r="O400">
        <v>441653.6612071222</v>
      </c>
      <c r="P400">
        <v>8721.6102866361562</v>
      </c>
      <c r="Q400" s="1" t="s">
        <v>51</v>
      </c>
      <c r="R400" s="1">
        <f>agent_costs_16_repr_days[[#This Row],[SMR]]+agent_costs_16_repr_days[[#This Row],[SMRCCS]]</f>
        <v>5639.0504937629639</v>
      </c>
      <c r="S400" s="1">
        <f>agent_costs_16_repr_days[[#This Row],[Alkaline_base]]+agent_costs_16_repr_days[[#This Row],[Alkaline_peak]]</f>
        <v>70761.821435561651</v>
      </c>
      <c r="T400" s="1">
        <f>agent_costs_16_repr_days[[#This Row],[SMR+CCS]]+agent_costs_16_repr_days[[#This Row],[PtH]]+agent_costs_16_repr_days[[#This Row],[Import]]</f>
        <v>85122.482215960772</v>
      </c>
      <c r="U400" s="1">
        <f>agent_costs_16_repr_days[[#This Row],[OCGT]]+agent_costs_16_repr_days[[#This Row],[SPP_coal]]+agent_costs_16_repr_days[[#This Row],[CCGT_new]]</f>
        <v>116509.11516817279</v>
      </c>
      <c r="V400" s="1">
        <f>agent_costs_16_repr_days[[#This Row],[WindOnshore]]+agent_costs_16_repr_days[[#This Row],[WindOffshore]]+agent_costs_16_repr_days[[#This Row],[Solar]]</f>
        <v>4886582.342281729</v>
      </c>
      <c r="W400" s="1">
        <f>agent_costs_16_repr_days[[#This Row],[RES]]+agent_costs_16_repr_days[[#This Row],[FF]]+agent_costs_16_repr_days[[#This Row],[Nuclear]]</f>
        <v>5084217.5486382209</v>
      </c>
      <c r="X400" s="1">
        <f>agent_costs_16_repr_days[[#This Row],[PS]]-W$2</f>
        <v>11658.984379557893</v>
      </c>
      <c r="Y400" s="1">
        <f>agent_costs_16_repr_days[[#This Row],[Import]]-P$2</f>
        <v>-612.82919751315421</v>
      </c>
      <c r="Z400" s="1">
        <f>agent_costs_16_repr_days[[#This Row],[SMR+CCS]]-R$2</f>
        <v>-1584.9495062701826</v>
      </c>
      <c r="AA400" s="1">
        <f>agent_costs_16_repr_days[[#This Row],[PtH]]-S$2</f>
        <v>-9144.6501958183362</v>
      </c>
      <c r="AB400" s="1">
        <f>agent_costs_16_repr_days[[#This Row],[H2_sector]]-T$2</f>
        <v>-11342.428899601669</v>
      </c>
      <c r="AC400" s="1">
        <f>agent_costs_16_repr_days[[#This Row],[FF]]-U$2</f>
        <v>-428.06424714671448</v>
      </c>
      <c r="AD400" s="1">
        <f>agent_costs_16_repr_days[[#This Row],[RES]]-V$2</f>
        <v>11612.448664229363</v>
      </c>
      <c r="AE400" s="1">
        <f>agent_costs_16_repr_days[[#This Row],[Nuclear]]-H$2</f>
        <v>474.5999624748365</v>
      </c>
      <c r="AF400" s="1">
        <f>agent_costs_16_repr_days[[#This Row],[Ind]]-O$2</f>
        <v>-2558.7597462158301</v>
      </c>
    </row>
    <row r="401" spans="1:32" hidden="1" x14ac:dyDescent="0.25">
      <c r="A401">
        <v>276</v>
      </c>
      <c r="B401" s="1" t="s">
        <v>344</v>
      </c>
      <c r="C401">
        <v>2791</v>
      </c>
      <c r="D401">
        <v>14198.702392187695</v>
      </c>
      <c r="E401">
        <v>11106.792100820729</v>
      </c>
      <c r="F401">
        <v>63523.193818519918</v>
      </c>
      <c r="G401">
        <v>4339704.3581322208</v>
      </c>
      <c r="H401">
        <v>78890.267214020918</v>
      </c>
      <c r="I401">
        <v>579504.92591571773</v>
      </c>
      <c r="J401">
        <v>47580.910381992624</v>
      </c>
      <c r="K401">
        <v>3.8195745274977778E-6</v>
      </c>
      <c r="L401">
        <v>2.1624995396097589E-8</v>
      </c>
      <c r="M401">
        <v>33452.359200037565</v>
      </c>
      <c r="N401">
        <v>51656.628308426407</v>
      </c>
      <c r="O401">
        <v>426106.61325831985</v>
      </c>
      <c r="P401">
        <v>11376.925871997248</v>
      </c>
      <c r="Q401" s="1" t="s">
        <v>51</v>
      </c>
      <c r="R401" s="1">
        <f>agent_costs_16_repr_days[[#This Row],[SMR]]+agent_costs_16_repr_days[[#This Row],[SMRCCS]]</f>
        <v>3.8411995228938751E-6</v>
      </c>
      <c r="S401" s="1">
        <f>agent_costs_16_repr_days[[#This Row],[Alkaline_base]]+agent_costs_16_repr_days[[#This Row],[Alkaline_peak]]</f>
        <v>85108.987508463964</v>
      </c>
      <c r="T401" s="1">
        <f>agent_costs_16_repr_days[[#This Row],[SMR+CCS]]+agent_costs_16_repr_days[[#This Row],[PtH]]+agent_costs_16_repr_days[[#This Row],[Import]]</f>
        <v>96485.913384302403</v>
      </c>
      <c r="U401" s="1">
        <f>agent_costs_16_repr_days[[#This Row],[OCGT]]+agent_costs_16_repr_days[[#This Row],[SPP_coal]]+agent_costs_16_repr_days[[#This Row],[CCGT_new]]</f>
        <v>125302.80659270025</v>
      </c>
      <c r="V401" s="1">
        <f>agent_costs_16_repr_days[[#This Row],[WindOnshore]]+agent_costs_16_repr_days[[#This Row],[WindOffshore]]+agent_costs_16_repr_days[[#This Row],[Solar]]</f>
        <v>4930316.0761487596</v>
      </c>
      <c r="W401" s="1">
        <f>agent_costs_16_repr_days[[#This Row],[RES]]+agent_costs_16_repr_days[[#This Row],[FF]]+agent_costs_16_repr_days[[#This Row],[Nuclear]]</f>
        <v>5134509.1499554804</v>
      </c>
      <c r="X401" s="1">
        <f>agent_costs_16_repr_days[[#This Row],[PS]]-W$2</f>
        <v>61950.585696817376</v>
      </c>
      <c r="Y401" s="1">
        <f>agent_costs_16_repr_days[[#This Row],[Import]]-P$2</f>
        <v>2042.4863878479373</v>
      </c>
      <c r="Z401" s="1">
        <f>agent_costs_16_repr_days[[#This Row],[SMR+CCS]]-R$2</f>
        <v>-7223.9999961919466</v>
      </c>
      <c r="AA401" s="1">
        <f>agent_costs_16_repr_days[[#This Row],[PtH]]-S$2</f>
        <v>5202.5158770839771</v>
      </c>
      <c r="AB401" s="1">
        <f>agent_costs_16_repr_days[[#This Row],[H2_sector]]-T$2</f>
        <v>21.002268739961437</v>
      </c>
      <c r="AC401" s="1">
        <f>agent_costs_16_repr_days[[#This Row],[FF]]-U$2</f>
        <v>8365.6271773807384</v>
      </c>
      <c r="AD401" s="1">
        <f>agent_costs_16_repr_days[[#This Row],[RES]]-V$2</f>
        <v>55346.182531259954</v>
      </c>
      <c r="AE401" s="1">
        <f>agent_costs_16_repr_days[[#This Row],[Nuclear]]-H$2</f>
        <v>-1761.2240118229238</v>
      </c>
      <c r="AF401" s="1">
        <f>agent_costs_16_repr_days[[#This Row],[Ind]]-O$2</f>
        <v>-18105.807695018186</v>
      </c>
    </row>
    <row r="402" spans="1:32" hidden="1" x14ac:dyDescent="0.25">
      <c r="A402">
        <v>276</v>
      </c>
      <c r="B402" s="1" t="s">
        <v>340</v>
      </c>
      <c r="C402">
        <v>2964</v>
      </c>
      <c r="D402">
        <v>7472.0334785064579</v>
      </c>
      <c r="E402">
        <v>11106.795449546431</v>
      </c>
      <c r="F402">
        <v>55914.257583769075</v>
      </c>
      <c r="G402">
        <v>4383867.6695317701</v>
      </c>
      <c r="H402">
        <v>80709.381140437486</v>
      </c>
      <c r="I402">
        <v>580767.3913040465</v>
      </c>
      <c r="J402">
        <v>53985.14757920464</v>
      </c>
      <c r="K402">
        <v>3.4993876164545821E-6</v>
      </c>
      <c r="L402">
        <v>7224.0000021577744</v>
      </c>
      <c r="M402">
        <v>31313.776537259258</v>
      </c>
      <c r="N402">
        <v>48681.568131037318</v>
      </c>
      <c r="O402">
        <v>443719.79939223506</v>
      </c>
      <c r="P402">
        <v>9215.0310619165921</v>
      </c>
      <c r="Q402" s="1" t="s">
        <v>51</v>
      </c>
      <c r="R402" s="1">
        <f>agent_costs_16_repr_days[[#This Row],[SMR]]+agent_costs_16_repr_days[[#This Row],[SMRCCS]]</f>
        <v>7224.0000056571616</v>
      </c>
      <c r="S402" s="1">
        <f>agent_costs_16_repr_days[[#This Row],[Alkaline_base]]+agent_costs_16_repr_days[[#This Row],[Alkaline_peak]]</f>
        <v>79995.344668296573</v>
      </c>
      <c r="T402" s="1">
        <f>agent_costs_16_repr_days[[#This Row],[SMR+CCS]]+agent_costs_16_repr_days[[#This Row],[PtH]]+agent_costs_16_repr_days[[#This Row],[Import]]</f>
        <v>96434.37573587033</v>
      </c>
      <c r="U402" s="1">
        <f>agent_costs_16_repr_days[[#This Row],[OCGT]]+agent_costs_16_repr_days[[#This Row],[SPP_coal]]+agent_costs_16_repr_days[[#This Row],[CCGT_new]]</f>
        <v>117371.43864148017</v>
      </c>
      <c r="V402" s="1">
        <f>agent_costs_16_repr_days[[#This Row],[WindOnshore]]+agent_costs_16_repr_days[[#This Row],[WindOffshore]]+agent_costs_16_repr_days[[#This Row],[Solar]]</f>
        <v>4975741.8562853634</v>
      </c>
      <c r="W402" s="1">
        <f>agent_costs_16_repr_days[[#This Row],[RES]]+agent_costs_16_repr_days[[#This Row],[FF]]+agent_costs_16_repr_days[[#This Row],[Nuclear]]</f>
        <v>5173822.6760672815</v>
      </c>
      <c r="X402" s="1">
        <f>agent_costs_16_repr_days[[#This Row],[PS]]-W$2</f>
        <v>101264.11180861853</v>
      </c>
      <c r="Y402" s="1">
        <f>agent_costs_16_repr_days[[#This Row],[Import]]-P$2</f>
        <v>-119.40842223271829</v>
      </c>
      <c r="Z402" s="1">
        <f>agent_costs_16_repr_days[[#This Row],[SMR+CCS]]-R$2</f>
        <v>5.6240151025122032E-6</v>
      </c>
      <c r="AA402" s="1">
        <f>agent_costs_16_repr_days[[#This Row],[PtH]]-S$2</f>
        <v>88.873036916585988</v>
      </c>
      <c r="AB402" s="1">
        <f>agent_costs_16_repr_days[[#This Row],[H2_sector]]-T$2</f>
        <v>-30.535379692111746</v>
      </c>
      <c r="AC402" s="1">
        <f>agent_costs_16_repr_days[[#This Row],[FF]]-U$2</f>
        <v>434.25922616066237</v>
      </c>
      <c r="AD402" s="1">
        <f>agent_costs_16_repr_days[[#This Row],[RES]]-V$2</f>
        <v>100771.96266786382</v>
      </c>
      <c r="AE402" s="1">
        <f>agent_costs_16_repr_days[[#This Row],[Nuclear]]-H$2</f>
        <v>57.889914593644789</v>
      </c>
      <c r="AF402" s="1">
        <f>agent_costs_16_repr_days[[#This Row],[Ind]]-O$2</f>
        <v>-492.62156110297656</v>
      </c>
    </row>
    <row r="403" spans="1:32" hidden="1" x14ac:dyDescent="0.25">
      <c r="A403">
        <v>276</v>
      </c>
      <c r="B403" s="1" t="s">
        <v>342</v>
      </c>
      <c r="C403">
        <v>3005</v>
      </c>
      <c r="D403">
        <v>3701.5925742349527</v>
      </c>
      <c r="E403">
        <v>11106.792025939123</v>
      </c>
      <c r="F403">
        <v>55479.223185203453</v>
      </c>
      <c r="G403">
        <v>4316880.910860898</v>
      </c>
      <c r="H403">
        <v>80690.734548262393</v>
      </c>
      <c r="I403">
        <v>614318.3322982504</v>
      </c>
      <c r="J403">
        <v>55333.742117432579</v>
      </c>
      <c r="K403">
        <v>3.9121597520602545E-7</v>
      </c>
      <c r="L403">
        <v>22268.336103146841</v>
      </c>
      <c r="M403">
        <v>37954.326244286</v>
      </c>
      <c r="N403">
        <v>49126.990213858233</v>
      </c>
      <c r="O403">
        <v>445877.31478907139</v>
      </c>
      <c r="P403">
        <v>6508.5009951941856</v>
      </c>
      <c r="Q403" s="1" t="s">
        <v>51</v>
      </c>
      <c r="R403" s="1">
        <f>agent_costs_16_repr_days[[#This Row],[SMR]]+agent_costs_16_repr_days[[#This Row],[SMRCCS]]</f>
        <v>22268.336103538059</v>
      </c>
      <c r="S403" s="1">
        <f>agent_costs_16_repr_days[[#This Row],[Alkaline_base]]+agent_costs_16_repr_days[[#This Row],[Alkaline_peak]]</f>
        <v>87081.316458144225</v>
      </c>
      <c r="T403" s="1">
        <f>agent_costs_16_repr_days[[#This Row],[SMR+CCS]]+agent_costs_16_repr_days[[#This Row],[PtH]]+agent_costs_16_repr_days[[#This Row],[Import]]</f>
        <v>115858.15355687647</v>
      </c>
      <c r="U403" s="1">
        <f>agent_costs_16_repr_days[[#This Row],[OCGT]]+agent_costs_16_repr_days[[#This Row],[SPP_coal]]+agent_costs_16_repr_days[[#This Row],[CCGT_new]]</f>
        <v>114514.55787687098</v>
      </c>
      <c r="V403" s="1">
        <f>agent_costs_16_repr_days[[#This Row],[WindOnshore]]+agent_costs_16_repr_days[[#This Row],[WindOffshore]]+agent_costs_16_repr_days[[#This Row],[Solar]]</f>
        <v>4942306.0351850875</v>
      </c>
      <c r="W403" s="1">
        <f>agent_costs_16_repr_days[[#This Row],[RES]]+agent_costs_16_repr_days[[#This Row],[FF]]+agent_costs_16_repr_days[[#This Row],[Nuclear]]</f>
        <v>5137511.3276102208</v>
      </c>
      <c r="X403" s="1">
        <f>agent_costs_16_repr_days[[#This Row],[PS]]-W$2</f>
        <v>64952.763351557776</v>
      </c>
      <c r="Y403" s="1">
        <f>agent_costs_16_repr_days[[#This Row],[Import]]-P$2</f>
        <v>-2825.9384889551247</v>
      </c>
      <c r="Z403" s="1">
        <f>agent_costs_16_repr_days[[#This Row],[SMR+CCS]]-R$2</f>
        <v>15044.336103504913</v>
      </c>
      <c r="AA403" s="1">
        <f>agent_costs_16_repr_days[[#This Row],[PtH]]-S$2</f>
        <v>7174.844826764238</v>
      </c>
      <c r="AB403" s="1">
        <f>agent_costs_16_repr_days[[#This Row],[H2_sector]]-T$2</f>
        <v>19393.242441314025</v>
      </c>
      <c r="AC403" s="1">
        <f>agent_costs_16_repr_days[[#This Row],[FF]]-U$2</f>
        <v>-2422.6215384485258</v>
      </c>
      <c r="AD403" s="1">
        <f>agent_costs_16_repr_days[[#This Row],[RES]]-V$2</f>
        <v>67336.141567587852</v>
      </c>
      <c r="AE403" s="1">
        <f>agent_costs_16_repr_days[[#This Row],[Nuclear]]-H$2</f>
        <v>39.243322418551543</v>
      </c>
      <c r="AF403" s="1">
        <f>agent_costs_16_repr_days[[#This Row],[Ind]]-O$2</f>
        <v>1664.8938357333536</v>
      </c>
    </row>
    <row r="404" spans="1:32" hidden="1" x14ac:dyDescent="0.25">
      <c r="A404">
        <v>276</v>
      </c>
      <c r="B404" s="1" t="s">
        <v>343</v>
      </c>
      <c r="C404">
        <v>3007</v>
      </c>
      <c r="D404">
        <v>8623.0910056137345</v>
      </c>
      <c r="E404">
        <v>11106.79449244094</v>
      </c>
      <c r="F404">
        <v>56542.831157775232</v>
      </c>
      <c r="G404">
        <v>4279308.2061932422</v>
      </c>
      <c r="H404">
        <v>80744.837399487486</v>
      </c>
      <c r="I404">
        <v>545980.800282293</v>
      </c>
      <c r="J404">
        <v>53269.328644780719</v>
      </c>
      <c r="K404">
        <v>8.687907075558589E-8</v>
      </c>
      <c r="L404">
        <v>3612.000000005024</v>
      </c>
      <c r="M404">
        <v>25595.359646591081</v>
      </c>
      <c r="N404">
        <v>49885.243334981133</v>
      </c>
      <c r="O404">
        <v>442473.47325346438</v>
      </c>
      <c r="P404">
        <v>9635.5005220666444</v>
      </c>
      <c r="Q404" s="1" t="s">
        <v>51</v>
      </c>
      <c r="R404" s="1">
        <f>agent_costs_16_repr_days[[#This Row],[SMR]]+agent_costs_16_repr_days[[#This Row],[SMRCCS]]</f>
        <v>3612.0000000919031</v>
      </c>
      <c r="S404" s="1">
        <f>agent_costs_16_repr_days[[#This Row],[Alkaline_base]]+agent_costs_16_repr_days[[#This Row],[Alkaline_peak]]</f>
        <v>75480.602981572214</v>
      </c>
      <c r="T404" s="1">
        <f>agent_costs_16_repr_days[[#This Row],[SMR+CCS]]+agent_costs_16_repr_days[[#This Row],[PtH]]+agent_costs_16_repr_days[[#This Row],[Import]]</f>
        <v>88728.103503730774</v>
      </c>
      <c r="U404" s="1">
        <f>agent_costs_16_repr_days[[#This Row],[OCGT]]+agent_costs_16_repr_days[[#This Row],[SPP_coal]]+agent_costs_16_repr_days[[#This Row],[CCGT_new]]</f>
        <v>118435.25080816969</v>
      </c>
      <c r="V404" s="1">
        <f>agent_costs_16_repr_days[[#This Row],[WindOnshore]]+agent_costs_16_repr_days[[#This Row],[WindOffshore]]+agent_costs_16_repr_days[[#This Row],[Solar]]</f>
        <v>4836395.8009679765</v>
      </c>
      <c r="W404" s="1">
        <f>agent_costs_16_repr_days[[#This Row],[RES]]+agent_costs_16_repr_days[[#This Row],[FF]]+agent_costs_16_repr_days[[#This Row],[Nuclear]]</f>
        <v>5035575.8891756339</v>
      </c>
      <c r="X404" s="1">
        <f>agent_costs_16_repr_days[[#This Row],[PS]]-W$2</f>
        <v>-36982.675083029084</v>
      </c>
      <c r="Y404" s="1">
        <f>agent_costs_16_repr_days[[#This Row],[Import]]-P$2</f>
        <v>301.06103791733403</v>
      </c>
      <c r="Z404" s="1">
        <f>agent_costs_16_repr_days[[#This Row],[SMR+CCS]]-R$2</f>
        <v>-3611.9999999412435</v>
      </c>
      <c r="AA404" s="1">
        <f>agent_costs_16_repr_days[[#This Row],[PtH]]-S$2</f>
        <v>-4425.8686498077732</v>
      </c>
      <c r="AB404" s="1">
        <f>agent_costs_16_repr_days[[#This Row],[H2_sector]]-T$2</f>
        <v>-7736.8076118316676</v>
      </c>
      <c r="AC404" s="1">
        <f>agent_costs_16_repr_days[[#This Row],[FF]]-U$2</f>
        <v>1498.0713928501791</v>
      </c>
      <c r="AD404" s="1">
        <f>agent_costs_16_repr_days[[#This Row],[RES]]-V$2</f>
        <v>-38574.092649523169</v>
      </c>
      <c r="AE404" s="1">
        <f>agent_costs_16_repr_days[[#This Row],[Nuclear]]-H$2</f>
        <v>93.346173643643851</v>
      </c>
      <c r="AF404" s="1">
        <f>agent_costs_16_repr_days[[#This Row],[Ind]]-O$2</f>
        <v>-1738.94769987365</v>
      </c>
    </row>
    <row r="405" spans="1:32" hidden="1" x14ac:dyDescent="0.25">
      <c r="A405">
        <v>276</v>
      </c>
      <c r="B405" s="1" t="s">
        <v>339</v>
      </c>
      <c r="C405">
        <v>2990</v>
      </c>
      <c r="D405">
        <v>3063.1613478734221</v>
      </c>
      <c r="E405">
        <v>11106.792037687857</v>
      </c>
      <c r="F405">
        <v>56170.039255036885</v>
      </c>
      <c r="G405">
        <v>4122675.4317471716</v>
      </c>
      <c r="H405">
        <v>80617.69986152598</v>
      </c>
      <c r="I405">
        <v>559946.69507261703</v>
      </c>
      <c r="J405">
        <v>55147.550595199806</v>
      </c>
      <c r="K405">
        <v>4.7779642806406865E-8</v>
      </c>
      <c r="L405">
        <v>7224.0000000054206</v>
      </c>
      <c r="M405">
        <v>30171.711689307052</v>
      </c>
      <c r="N405">
        <v>51349.045126024022</v>
      </c>
      <c r="O405">
        <v>442120.7728804595</v>
      </c>
      <c r="P405">
        <v>8802.4276079128358</v>
      </c>
      <c r="Q405" s="1" t="s">
        <v>51</v>
      </c>
      <c r="R405" s="1">
        <f>agent_costs_16_repr_days[[#This Row],[SMR]]+agent_costs_16_repr_days[[#This Row],[SMRCCS]]</f>
        <v>7224.0000000532</v>
      </c>
      <c r="S405" s="1">
        <f>agent_costs_16_repr_days[[#This Row],[Alkaline_base]]+agent_costs_16_repr_days[[#This Row],[Alkaline_peak]]</f>
        <v>81520.756815331071</v>
      </c>
      <c r="T405" s="1">
        <f>agent_costs_16_repr_days[[#This Row],[SMR+CCS]]+agent_costs_16_repr_days[[#This Row],[PtH]]+agent_costs_16_repr_days[[#This Row],[Import]]</f>
        <v>97547.184423297105</v>
      </c>
      <c r="U405" s="1">
        <f>agent_costs_16_repr_days[[#This Row],[OCGT]]+agent_costs_16_repr_days[[#This Row],[SPP_coal]]+agent_costs_16_repr_days[[#This Row],[CCGT_new]]</f>
        <v>114380.75119811011</v>
      </c>
      <c r="V405" s="1">
        <f>agent_costs_16_repr_days[[#This Row],[WindOnshore]]+agent_costs_16_repr_days[[#This Row],[WindOffshore]]+agent_costs_16_repr_days[[#This Row],[Solar]]</f>
        <v>4693728.9188574767</v>
      </c>
      <c r="W405" s="1">
        <f>agent_costs_16_repr_days[[#This Row],[RES]]+agent_costs_16_repr_days[[#This Row],[FF]]+agent_costs_16_repr_days[[#This Row],[Nuclear]]</f>
        <v>4888727.3699171124</v>
      </c>
      <c r="X405" s="1">
        <f>agent_costs_16_repr_days[[#This Row],[PS]]-W$2</f>
        <v>-183831.19434155058</v>
      </c>
      <c r="Y405" s="1">
        <f>agent_costs_16_repr_days[[#This Row],[Import]]-P$2</f>
        <v>-532.01187623647456</v>
      </c>
      <c r="Z405" s="1">
        <f>agent_costs_16_repr_days[[#This Row],[SMR+CCS]]-R$2</f>
        <v>2.0053448679391295E-8</v>
      </c>
      <c r="AA405" s="1">
        <f>agent_costs_16_repr_days[[#This Row],[PtH]]-S$2</f>
        <v>1614.285183951084</v>
      </c>
      <c r="AB405" s="1">
        <f>agent_costs_16_repr_days[[#This Row],[H2_sector]]-T$2</f>
        <v>1082.2733077346638</v>
      </c>
      <c r="AC405" s="1">
        <f>agent_costs_16_repr_days[[#This Row],[FF]]-U$2</f>
        <v>-2556.4282172093954</v>
      </c>
      <c r="AD405" s="1">
        <f>agent_costs_16_repr_days[[#This Row],[RES]]-V$2</f>
        <v>-181240.97476002295</v>
      </c>
      <c r="AE405" s="1">
        <f>agent_costs_16_repr_days[[#This Row],[Nuclear]]-H$2</f>
        <v>-33.791364317861735</v>
      </c>
      <c r="AF405" s="1">
        <f>agent_costs_16_repr_days[[#This Row],[Ind]]-O$2</f>
        <v>-2091.6480728785391</v>
      </c>
    </row>
    <row r="406" spans="1:32" hidden="1" x14ac:dyDescent="0.25">
      <c r="A406">
        <v>276</v>
      </c>
      <c r="B406" s="1" t="s">
        <v>338</v>
      </c>
      <c r="C406">
        <v>3136</v>
      </c>
      <c r="D406">
        <v>6610.9471746068721</v>
      </c>
      <c r="E406">
        <v>11106.792089565781</v>
      </c>
      <c r="F406">
        <v>57157.518000246157</v>
      </c>
      <c r="G406">
        <v>4312729.2820456922</v>
      </c>
      <c r="H406">
        <v>79879.439896446172</v>
      </c>
      <c r="I406">
        <v>534195.15226514277</v>
      </c>
      <c r="J406">
        <v>53278.577244000327</v>
      </c>
      <c r="K406">
        <v>1.3872964690231191E-5</v>
      </c>
      <c r="L406">
        <v>9000.6765641114816</v>
      </c>
      <c r="M406">
        <v>14820.742296258135</v>
      </c>
      <c r="N406">
        <v>82128.893926746547</v>
      </c>
      <c r="O406">
        <v>448249.33759877208</v>
      </c>
      <c r="P406">
        <v>9669.7017051455041</v>
      </c>
      <c r="Q406" s="1" t="s">
        <v>51</v>
      </c>
      <c r="R406" s="1">
        <f>agent_costs_16_repr_days[[#This Row],[SMR]]+agent_costs_16_repr_days[[#This Row],[SMRCCS]]</f>
        <v>9000.6765779844463</v>
      </c>
      <c r="S406" s="1">
        <f>agent_costs_16_repr_days[[#This Row],[Alkaline_base]]+agent_costs_16_repr_days[[#This Row],[Alkaline_peak]]</f>
        <v>96949.63622300468</v>
      </c>
      <c r="T406" s="1">
        <f>agent_costs_16_repr_days[[#This Row],[SMR+CCS]]+agent_costs_16_repr_days[[#This Row],[PtH]]+agent_costs_16_repr_days[[#This Row],[Import]]</f>
        <v>115620.01450613463</v>
      </c>
      <c r="U406" s="1">
        <f>agent_costs_16_repr_days[[#This Row],[OCGT]]+agent_costs_16_repr_days[[#This Row],[SPP_coal]]+agent_costs_16_repr_days[[#This Row],[CCGT_new]]</f>
        <v>117047.04241885335</v>
      </c>
      <c r="V406" s="1">
        <f>agent_costs_16_repr_days[[#This Row],[WindOnshore]]+agent_costs_16_repr_days[[#This Row],[WindOffshore]]+agent_costs_16_repr_days[[#This Row],[Solar]]</f>
        <v>4858031.2264004005</v>
      </c>
      <c r="W406" s="1">
        <f>agent_costs_16_repr_days[[#This Row],[RES]]+agent_costs_16_repr_days[[#This Row],[FF]]+agent_costs_16_repr_days[[#This Row],[Nuclear]]</f>
        <v>5054957.7087156996</v>
      </c>
      <c r="X406" s="1">
        <f>agent_costs_16_repr_days[[#This Row],[PS]]-W$2</f>
        <v>-17600.855542963371</v>
      </c>
      <c r="Y406" s="1">
        <f>agent_costs_16_repr_days[[#This Row],[Import]]-P$2</f>
        <v>335.26222099619372</v>
      </c>
      <c r="Z406" s="1">
        <f>agent_costs_16_repr_days[[#This Row],[SMR+CCS]]-R$2</f>
        <v>1776.6765779512998</v>
      </c>
      <c r="AA406" s="1">
        <f>agent_costs_16_repr_days[[#This Row],[PtH]]-S$2</f>
        <v>17043.164591624693</v>
      </c>
      <c r="AB406" s="1">
        <f>agent_costs_16_repr_days[[#This Row],[H2_sector]]-T$2</f>
        <v>19155.103390572185</v>
      </c>
      <c r="AC406" s="1">
        <f>agent_costs_16_repr_days[[#This Row],[FF]]-U$2</f>
        <v>109.86300353384286</v>
      </c>
      <c r="AD406" s="1">
        <f>agent_costs_16_repr_days[[#This Row],[RES]]-V$2</f>
        <v>-16938.667217099108</v>
      </c>
      <c r="AE406" s="1">
        <f>agent_costs_16_repr_days[[#This Row],[Nuclear]]-H$2</f>
        <v>-772.05132939766918</v>
      </c>
      <c r="AF406" s="1">
        <f>agent_costs_16_repr_days[[#This Row],[Ind]]-O$2</f>
        <v>4036.9166454340448</v>
      </c>
    </row>
    <row r="407" spans="1:32" hidden="1" x14ac:dyDescent="0.25">
      <c r="A407">
        <v>276</v>
      </c>
      <c r="B407" s="1" t="s">
        <v>337</v>
      </c>
      <c r="C407">
        <v>3179</v>
      </c>
      <c r="D407">
        <v>6205.8496328081947</v>
      </c>
      <c r="E407">
        <v>11106.793925013862</v>
      </c>
      <c r="F407">
        <v>40536.984141769841</v>
      </c>
      <c r="G407">
        <v>4241574.9765102332</v>
      </c>
      <c r="H407">
        <v>81495.627016662635</v>
      </c>
      <c r="I407">
        <v>558532.65166918177</v>
      </c>
      <c r="J407">
        <v>56018.588875352871</v>
      </c>
      <c r="K407">
        <v>1.4178056113449206E-7</v>
      </c>
      <c r="L407">
        <v>31785.435369561328</v>
      </c>
      <c r="M407">
        <v>22090.253529130652</v>
      </c>
      <c r="N407">
        <v>45598.596074730725</v>
      </c>
      <c r="O407">
        <v>453495.50260810863</v>
      </c>
      <c r="P407">
        <v>5851.0884075097583</v>
      </c>
      <c r="Q407" s="1" t="s">
        <v>51</v>
      </c>
      <c r="R407" s="1">
        <f>agent_costs_16_repr_days[[#This Row],[SMR]]+agent_costs_16_repr_days[[#This Row],[SMRCCS]]</f>
        <v>31785.435369703107</v>
      </c>
      <c r="S407" s="1">
        <f>agent_costs_16_repr_days[[#This Row],[Alkaline_base]]+agent_costs_16_repr_days[[#This Row],[Alkaline_peak]]</f>
        <v>67688.849603861381</v>
      </c>
      <c r="T407" s="1">
        <f>agent_costs_16_repr_days[[#This Row],[SMR+CCS]]+agent_costs_16_repr_days[[#This Row],[PtH]]+agent_costs_16_repr_days[[#This Row],[Import]]</f>
        <v>105325.37338107424</v>
      </c>
      <c r="U407" s="1">
        <f>agent_costs_16_repr_days[[#This Row],[OCGT]]+agent_costs_16_repr_days[[#This Row],[SPP_coal]]+agent_costs_16_repr_days[[#This Row],[CCGT_new]]</f>
        <v>102761.42264993092</v>
      </c>
      <c r="V407" s="1">
        <f>agent_costs_16_repr_days[[#This Row],[WindOnshore]]+agent_costs_16_repr_days[[#This Row],[WindOffshore]]+agent_costs_16_repr_days[[#This Row],[Solar]]</f>
        <v>4811214.4221044295</v>
      </c>
      <c r="W407" s="1">
        <f>agent_costs_16_repr_days[[#This Row],[RES]]+agent_costs_16_repr_days[[#This Row],[FF]]+agent_costs_16_repr_days[[#This Row],[Nuclear]]</f>
        <v>4995471.4717710232</v>
      </c>
      <c r="X407" s="1">
        <f>agent_costs_16_repr_days[[#This Row],[PS]]-W$2</f>
        <v>-77087.092487639748</v>
      </c>
      <c r="Y407" s="1">
        <f>agent_costs_16_repr_days[[#This Row],[Import]]-P$2</f>
        <v>-3483.351076639552</v>
      </c>
      <c r="Z407" s="1">
        <f>agent_costs_16_repr_days[[#This Row],[SMR+CCS]]-R$2</f>
        <v>24561.435369669962</v>
      </c>
      <c r="AA407" s="1">
        <f>agent_costs_16_repr_days[[#This Row],[PtH]]-S$2</f>
        <v>-12217.622027518606</v>
      </c>
      <c r="AB407" s="1">
        <f>agent_costs_16_repr_days[[#This Row],[H2_sector]]-T$2</f>
        <v>8860.4622655118001</v>
      </c>
      <c r="AC407" s="1">
        <f>agent_costs_16_repr_days[[#This Row],[FF]]-U$2</f>
        <v>-14175.756765388593</v>
      </c>
      <c r="AD407" s="1">
        <f>agent_costs_16_repr_days[[#This Row],[RES]]-V$2</f>
        <v>-63755.471513070166</v>
      </c>
      <c r="AE407" s="1">
        <f>agent_costs_16_repr_days[[#This Row],[Nuclear]]-H$2</f>
        <v>844.13579081879288</v>
      </c>
      <c r="AF407" s="1">
        <f>agent_costs_16_repr_days[[#This Row],[Ind]]-O$2</f>
        <v>9283.0816547705908</v>
      </c>
    </row>
    <row r="408" spans="1:32" hidden="1" x14ac:dyDescent="0.25">
      <c r="A408">
        <v>276</v>
      </c>
      <c r="B408" s="1" t="s">
        <v>337</v>
      </c>
      <c r="C408">
        <v>5036</v>
      </c>
      <c r="D408">
        <v>4456.9339160705895</v>
      </c>
      <c r="E408">
        <v>11106.793005596486</v>
      </c>
      <c r="F408">
        <v>40403.973977697431</v>
      </c>
      <c r="G408">
        <v>4244712.142338655</v>
      </c>
      <c r="H408">
        <v>81478.886134602828</v>
      </c>
      <c r="I408">
        <v>559839.84198968019</v>
      </c>
      <c r="J408">
        <v>57815.460858224913</v>
      </c>
      <c r="K408">
        <v>7.9483403577700334E-7</v>
      </c>
      <c r="L408">
        <v>31583.466726987583</v>
      </c>
      <c r="M408">
        <v>21350.185311603149</v>
      </c>
      <c r="N408">
        <v>46321.233845365045</v>
      </c>
      <c r="O408">
        <v>453193.74561107648</v>
      </c>
      <c r="P408">
        <v>5855.246430717626</v>
      </c>
      <c r="Q408" s="1" t="s">
        <v>51</v>
      </c>
      <c r="R408" s="1">
        <f>agent_costs_16_repr_days[[#This Row],[SMR]]+agent_costs_16_repr_days[[#This Row],[SMRCCS]]</f>
        <v>31583.466727782416</v>
      </c>
      <c r="S408" s="1">
        <f>agent_costs_16_repr_days[[#This Row],[Alkaline_base]]+agent_costs_16_repr_days[[#This Row],[Alkaline_peak]]</f>
        <v>67671.419156968186</v>
      </c>
      <c r="T408" s="1">
        <f>agent_costs_16_repr_days[[#This Row],[SMR+CCS]]+agent_costs_16_repr_days[[#This Row],[PtH]]+agent_costs_16_repr_days[[#This Row],[Import]]</f>
        <v>105110.13231546823</v>
      </c>
      <c r="U408" s="1">
        <f>agent_costs_16_repr_days[[#This Row],[OCGT]]+agent_costs_16_repr_days[[#This Row],[SPP_coal]]+agent_costs_16_repr_days[[#This Row],[CCGT_new]]</f>
        <v>102676.36875199294</v>
      </c>
      <c r="V408" s="1">
        <f>agent_costs_16_repr_days[[#This Row],[WindOnshore]]+agent_costs_16_repr_days[[#This Row],[WindOffshore]]+agent_costs_16_repr_days[[#This Row],[Solar]]</f>
        <v>4815658.777333932</v>
      </c>
      <c r="W408" s="1">
        <f>agent_costs_16_repr_days[[#This Row],[RES]]+agent_costs_16_repr_days[[#This Row],[FF]]+agent_costs_16_repr_days[[#This Row],[Nuclear]]</f>
        <v>4999814.0322205285</v>
      </c>
      <c r="X408" s="1">
        <f>agent_costs_16_repr_days[[#This Row],[PS]]-W$2</f>
        <v>-72744.532038134523</v>
      </c>
      <c r="Y408" s="1">
        <f>agent_costs_16_repr_days[[#This Row],[Import]]-P$2</f>
        <v>-3479.1930534316843</v>
      </c>
      <c r="Z408" s="1">
        <f>agent_costs_16_repr_days[[#This Row],[SMR+CCS]]-R$2</f>
        <v>24359.46672774927</v>
      </c>
      <c r="AA408" s="1">
        <f>agent_costs_16_repr_days[[#This Row],[PtH]]-S$2</f>
        <v>-12235.052474411801</v>
      </c>
      <c r="AB408" s="1">
        <f>agent_costs_16_repr_days[[#This Row],[H2_sector]]-T$2</f>
        <v>8645.2211999057909</v>
      </c>
      <c r="AC408" s="1">
        <f>agent_costs_16_repr_days[[#This Row],[FF]]-U$2</f>
        <v>-14260.810663326571</v>
      </c>
      <c r="AD408" s="1">
        <f>agent_costs_16_repr_days[[#This Row],[RES]]-V$2</f>
        <v>-59311.116283567622</v>
      </c>
      <c r="AE408" s="1">
        <f>agent_costs_16_repr_days[[#This Row],[Nuclear]]-H$2</f>
        <v>827.39490875898628</v>
      </c>
      <c r="AF408" s="1">
        <f>agent_costs_16_repr_days[[#This Row],[Ind]]-O$2</f>
        <v>8981.3246577384416</v>
      </c>
    </row>
    <row r="409" spans="1:32" x14ac:dyDescent="0.25">
      <c r="A409">
        <v>277</v>
      </c>
      <c r="B409" s="1" t="s">
        <v>23</v>
      </c>
      <c r="C409">
        <v>2928</v>
      </c>
      <c r="D409">
        <v>7467.7386623221591</v>
      </c>
      <c r="E409">
        <v>11106.792232092726</v>
      </c>
      <c r="F409">
        <v>55999.48347162296</v>
      </c>
      <c r="G409">
        <v>4293390.9040631941</v>
      </c>
      <c r="H409">
        <v>80707.597940399515</v>
      </c>
      <c r="I409">
        <v>574806.51146417228</v>
      </c>
      <c r="J409">
        <v>53485.191802856018</v>
      </c>
      <c r="K409">
        <v>4.5420673455726396E-8</v>
      </c>
      <c r="L409">
        <v>7224.0000000079508</v>
      </c>
      <c r="M409">
        <v>31338.866950914966</v>
      </c>
      <c r="N409">
        <v>49755.08011287095</v>
      </c>
      <c r="O409">
        <v>443006.46060769382</v>
      </c>
      <c r="P409">
        <v>9015.1394135017326</v>
      </c>
      <c r="Q409" s="1" t="s">
        <v>51</v>
      </c>
      <c r="R409" s="1">
        <f>agent_costs_16_repr_days[[#This Row],[SMR]]+agent_costs_16_repr_days[[#This Row],[SMRCCS]]</f>
        <v>7224.0000000533719</v>
      </c>
      <c r="S409" s="1">
        <f>agent_costs_16_repr_days[[#This Row],[Alkaline_base]]+agent_costs_16_repr_days[[#This Row],[Alkaline_peak]]</f>
        <v>81093.947063785919</v>
      </c>
      <c r="T409" s="1">
        <f>agent_costs_16_repr_days[[#This Row],[SMR+CCS]]+agent_costs_16_repr_days[[#This Row],[PtH]]+agent_costs_16_repr_days[[#This Row],[Import]]</f>
        <v>97333.086477341029</v>
      </c>
      <c r="U409" s="1">
        <f>agent_costs_16_repr_days[[#This Row],[OCGT]]+agent_costs_16_repr_days[[#This Row],[SPP_coal]]+agent_costs_16_repr_days[[#This Row],[CCGT_new]]</f>
        <v>116952.41393680112</v>
      </c>
      <c r="V409" s="1">
        <f>agent_costs_16_repr_days[[#This Row],[WindOnshore]]+agent_costs_16_repr_days[[#This Row],[WindOffshore]]+agent_costs_16_repr_days[[#This Row],[Solar]]</f>
        <v>4879304.2077594586</v>
      </c>
      <c r="W409" s="1">
        <f>agent_costs_16_repr_days[[#This Row],[RES]]+agent_costs_16_repr_days[[#This Row],[FF]]+agent_costs_16_repr_days[[#This Row],[Nuclear]]</f>
        <v>5076964.2196366591</v>
      </c>
      <c r="X409" s="1">
        <f>agent_costs_16_repr_days[[#This Row],[PS]]-W$2</f>
        <v>4405.6553779961541</v>
      </c>
      <c r="Y409" s="1">
        <f>agent_costs_16_repr_days[[#This Row],[Import]]-P$2</f>
        <v>-319.30007064757774</v>
      </c>
      <c r="Z409" s="1">
        <f>agent_costs_16_repr_days[[#This Row],[SMR+CCS]]-R$2</f>
        <v>2.0225343178026378E-8</v>
      </c>
      <c r="AA409" s="1">
        <f>agent_costs_16_repr_days[[#This Row],[PtH]]-S$2</f>
        <v>1187.4754324059322</v>
      </c>
      <c r="AB409" s="1">
        <f>agent_costs_16_repr_days[[#This Row],[H2_sector]]-T$2</f>
        <v>868.1753617785871</v>
      </c>
      <c r="AC409" s="1">
        <f>agent_costs_16_repr_days[[#This Row],[FF]]-U$2</f>
        <v>15.234521481615957</v>
      </c>
      <c r="AD409" s="1">
        <f>agent_costs_16_repr_days[[#This Row],[RES]]-V$2</f>
        <v>4334.314141958952</v>
      </c>
      <c r="AE409" s="1">
        <f>agent_costs_16_repr_days[[#This Row],[Nuclear]]-H$2</f>
        <v>56.106714555673534</v>
      </c>
      <c r="AF409" s="1">
        <f>agent_costs_16_repr_days[[#This Row],[Ind]]-O$2</f>
        <v>-1205.9603456442128</v>
      </c>
    </row>
    <row r="410" spans="1:32" x14ac:dyDescent="0.25">
      <c r="A410">
        <v>278</v>
      </c>
      <c r="B410" s="1" t="s">
        <v>23</v>
      </c>
      <c r="C410">
        <v>2915</v>
      </c>
      <c r="D410">
        <v>7477.7412405574623</v>
      </c>
      <c r="E410">
        <v>11106.793456549271</v>
      </c>
      <c r="F410">
        <v>55958.83568952659</v>
      </c>
      <c r="G410">
        <v>4293055.7462440813</v>
      </c>
      <c r="H410">
        <v>80752.474190899564</v>
      </c>
      <c r="I410">
        <v>575823.04826834227</v>
      </c>
      <c r="J410">
        <v>53490.577992799772</v>
      </c>
      <c r="K410">
        <v>7.6572116421747639E-7</v>
      </c>
      <c r="L410">
        <v>7224.0000000871896</v>
      </c>
      <c r="M410">
        <v>31106.756819496604</v>
      </c>
      <c r="N410">
        <v>50440.064240340434</v>
      </c>
      <c r="O410">
        <v>442628.93422496697</v>
      </c>
      <c r="P410">
        <v>8955.0314066946721</v>
      </c>
      <c r="Q410" s="1" t="s">
        <v>51</v>
      </c>
      <c r="R410" s="1">
        <f>agent_costs_16_repr_days[[#This Row],[SMR]]+agent_costs_16_repr_days[[#This Row],[SMRCCS]]</f>
        <v>7224.0000008529105</v>
      </c>
      <c r="S410" s="1">
        <f>agent_costs_16_repr_days[[#This Row],[Alkaline_base]]+agent_costs_16_repr_days[[#This Row],[Alkaline_peak]]</f>
        <v>81546.821059837035</v>
      </c>
      <c r="T410" s="1">
        <f>agent_costs_16_repr_days[[#This Row],[SMR+CCS]]+agent_costs_16_repr_days[[#This Row],[PtH]]+agent_costs_16_repr_days[[#This Row],[Import]]</f>
        <v>97725.852467384626</v>
      </c>
      <c r="U410" s="1">
        <f>agent_costs_16_repr_days[[#This Row],[OCGT]]+agent_costs_16_repr_days[[#This Row],[SPP_coal]]+agent_costs_16_repr_days[[#This Row],[CCGT_new]]</f>
        <v>116927.15492288381</v>
      </c>
      <c r="V410" s="1">
        <f>agent_costs_16_repr_days[[#This Row],[WindOnshore]]+agent_costs_16_repr_days[[#This Row],[WindOffshore]]+agent_costs_16_repr_days[[#This Row],[Solar]]</f>
        <v>4879985.5879689725</v>
      </c>
      <c r="W410" s="1">
        <f>agent_costs_16_repr_days[[#This Row],[RES]]+agent_costs_16_repr_days[[#This Row],[FF]]+agent_costs_16_repr_days[[#This Row],[Nuclear]]</f>
        <v>5077665.2170827556</v>
      </c>
      <c r="X410" s="1">
        <f>agent_costs_16_repr_days[[#This Row],[PS]]-W$2</f>
        <v>5106.6528240926564</v>
      </c>
      <c r="Y410" s="1">
        <f>agent_costs_16_repr_days[[#This Row],[Import]]-P$2</f>
        <v>-379.40807745463826</v>
      </c>
      <c r="Z410" s="1">
        <f>agent_costs_16_repr_days[[#This Row],[SMR+CCS]]-R$2</f>
        <v>8.1976395449601114E-7</v>
      </c>
      <c r="AA410" s="1">
        <f>agent_costs_16_repr_days[[#This Row],[PtH]]-S$2</f>
        <v>1640.3494284570479</v>
      </c>
      <c r="AB410" s="1">
        <f>agent_costs_16_repr_days[[#This Row],[H2_sector]]-T$2</f>
        <v>1260.9413518221845</v>
      </c>
      <c r="AC410" s="1">
        <f>agent_costs_16_repr_days[[#This Row],[FF]]-U$2</f>
        <v>-10.02449243569572</v>
      </c>
      <c r="AD410" s="1">
        <f>agent_costs_16_repr_days[[#This Row],[RES]]-V$2</f>
        <v>5015.6943514728919</v>
      </c>
      <c r="AE410" s="1">
        <f>agent_costs_16_repr_days[[#This Row],[Nuclear]]-H$2</f>
        <v>100.98296505572216</v>
      </c>
      <c r="AF410" s="1">
        <f>agent_costs_16_repr_days[[#This Row],[Ind]]-O$2</f>
        <v>-1583.4867283710628</v>
      </c>
    </row>
    <row r="411" spans="1:32" x14ac:dyDescent="0.25">
      <c r="A411">
        <v>279</v>
      </c>
      <c r="B411" s="1" t="s">
        <v>23</v>
      </c>
      <c r="C411">
        <v>2929</v>
      </c>
      <c r="D411">
        <v>7476.1703377918257</v>
      </c>
      <c r="E411">
        <v>11106.792013255137</v>
      </c>
      <c r="F411">
        <v>55921.09048184345</v>
      </c>
      <c r="G411">
        <v>4292351.3058784353</v>
      </c>
      <c r="H411">
        <v>80798.977164517957</v>
      </c>
      <c r="I411">
        <v>577134.03775002551</v>
      </c>
      <c r="J411">
        <v>53504.275717870842</v>
      </c>
      <c r="K411">
        <v>4.0022266249940046E-6</v>
      </c>
      <c r="L411">
        <v>7156.2791625245563</v>
      </c>
      <c r="M411">
        <v>31650.714269820044</v>
      </c>
      <c r="N411">
        <v>50608.304318905371</v>
      </c>
      <c r="O411">
        <v>442312.62854109245</v>
      </c>
      <c r="P411">
        <v>8894.5865233575678</v>
      </c>
      <c r="Q411" s="1" t="s">
        <v>51</v>
      </c>
      <c r="R411" s="1">
        <f>agent_costs_16_repr_days[[#This Row],[SMR]]+agent_costs_16_repr_days[[#This Row],[SMRCCS]]</f>
        <v>7156.2791665267832</v>
      </c>
      <c r="S411" s="1">
        <f>agent_costs_16_repr_days[[#This Row],[Alkaline_base]]+agent_costs_16_repr_days[[#This Row],[Alkaline_peak]]</f>
        <v>82259.018588725419</v>
      </c>
      <c r="T411" s="1">
        <f>agent_costs_16_repr_days[[#This Row],[SMR+CCS]]+agent_costs_16_repr_days[[#This Row],[PtH]]+agent_costs_16_repr_days[[#This Row],[Import]]</f>
        <v>98309.884278609767</v>
      </c>
      <c r="U411" s="1">
        <f>agent_costs_16_repr_days[[#This Row],[OCGT]]+agent_costs_16_repr_days[[#This Row],[SPP_coal]]+agent_costs_16_repr_days[[#This Row],[CCGT_new]]</f>
        <v>116901.53653750612</v>
      </c>
      <c r="V411" s="1">
        <f>agent_costs_16_repr_days[[#This Row],[WindOnshore]]+agent_costs_16_repr_days[[#This Row],[WindOffshore]]+agent_costs_16_repr_days[[#This Row],[Solar]]</f>
        <v>4880592.1356417155</v>
      </c>
      <c r="W411" s="1">
        <f>agent_costs_16_repr_days[[#This Row],[RES]]+agent_costs_16_repr_days[[#This Row],[FF]]+agent_costs_16_repr_days[[#This Row],[Nuclear]]</f>
        <v>5078292.6493437393</v>
      </c>
      <c r="X411" s="1">
        <f>agent_costs_16_repr_days[[#This Row],[PS]]-W$2</f>
        <v>5734.0850850762799</v>
      </c>
      <c r="Y411" s="1">
        <f>agent_costs_16_repr_days[[#This Row],[Import]]-P$2</f>
        <v>-439.85296079174259</v>
      </c>
      <c r="Z411" s="1">
        <f>agent_costs_16_repr_days[[#This Row],[SMR+CCS]]-R$2</f>
        <v>-67.720833506363306</v>
      </c>
      <c r="AA411" s="1">
        <f>agent_costs_16_repr_days[[#This Row],[PtH]]-S$2</f>
        <v>2352.546957345432</v>
      </c>
      <c r="AB411" s="1">
        <f>agent_costs_16_repr_days[[#This Row],[H2_sector]]-T$2</f>
        <v>1844.9731630473252</v>
      </c>
      <c r="AC411" s="1">
        <f>agent_costs_16_repr_days[[#This Row],[FF]]-U$2</f>
        <v>-35.642877813384985</v>
      </c>
      <c r="AD411" s="1">
        <f>agent_costs_16_repr_days[[#This Row],[RES]]-V$2</f>
        <v>5622.2420242158696</v>
      </c>
      <c r="AE411" s="1">
        <f>agent_costs_16_repr_days[[#This Row],[Nuclear]]-H$2</f>
        <v>147.48593867411546</v>
      </c>
      <c r="AF411" s="1">
        <f>agent_costs_16_repr_days[[#This Row],[Ind]]-O$2</f>
        <v>-1899.7924122455879</v>
      </c>
    </row>
    <row r="412" spans="1:32" x14ac:dyDescent="0.25">
      <c r="A412">
        <v>280</v>
      </c>
      <c r="B412" s="1" t="s">
        <v>23</v>
      </c>
      <c r="C412">
        <v>3043</v>
      </c>
      <c r="D412">
        <v>6964.161832768862</v>
      </c>
      <c r="E412">
        <v>11106.792304630584</v>
      </c>
      <c r="F412">
        <v>55882.127585173941</v>
      </c>
      <c r="G412">
        <v>4292844.2895418787</v>
      </c>
      <c r="H412">
        <v>80828.786213561558</v>
      </c>
      <c r="I412">
        <v>578778.65914267593</v>
      </c>
      <c r="J412">
        <v>53821.238303044971</v>
      </c>
      <c r="K412">
        <v>9.5616387928402891E-8</v>
      </c>
      <c r="L412">
        <v>6421.3092785611479</v>
      </c>
      <c r="M412">
        <v>32187.427757271667</v>
      </c>
      <c r="N412">
        <v>50977.164745661263</v>
      </c>
      <c r="O412">
        <v>442100.98538873863</v>
      </c>
      <c r="P412">
        <v>8872.8132400974537</v>
      </c>
      <c r="Q412" s="1" t="s">
        <v>51</v>
      </c>
      <c r="R412" s="1">
        <f>agent_costs_16_repr_days[[#This Row],[SMR]]+agent_costs_16_repr_days[[#This Row],[SMRCCS]]</f>
        <v>6421.309278656764</v>
      </c>
      <c r="S412" s="1">
        <f>agent_costs_16_repr_days[[#This Row],[Alkaline_base]]+agent_costs_16_repr_days[[#This Row],[Alkaline_peak]]</f>
        <v>83164.592502932937</v>
      </c>
      <c r="T412" s="1">
        <f>agent_costs_16_repr_days[[#This Row],[SMR+CCS]]+agent_costs_16_repr_days[[#This Row],[PtH]]+agent_costs_16_repr_days[[#This Row],[Import]]</f>
        <v>98458.715021687152</v>
      </c>
      <c r="U412" s="1">
        <f>agent_costs_16_repr_days[[#This Row],[OCGT]]+agent_costs_16_repr_days[[#This Row],[SPP_coal]]+agent_costs_16_repr_days[[#This Row],[CCGT_new]]</f>
        <v>116667.52772098778</v>
      </c>
      <c r="V412" s="1">
        <f>agent_costs_16_repr_days[[#This Row],[WindOnshore]]+agent_costs_16_repr_days[[#This Row],[WindOffshore]]+agent_costs_16_repr_days[[#This Row],[Solar]]</f>
        <v>4882729.7409891849</v>
      </c>
      <c r="W412" s="1">
        <f>agent_costs_16_repr_days[[#This Row],[RES]]+agent_costs_16_repr_days[[#This Row],[FF]]+agent_costs_16_repr_days[[#This Row],[Nuclear]]</f>
        <v>5080226.0549237346</v>
      </c>
      <c r="X412" s="1">
        <f>agent_costs_16_repr_days[[#This Row],[PS]]-W$2</f>
        <v>7667.4906650716439</v>
      </c>
      <c r="Y412" s="1">
        <f>agent_costs_16_repr_days[[#This Row],[Import]]-P$2</f>
        <v>-461.6262440518567</v>
      </c>
      <c r="Z412" s="1">
        <f>agent_costs_16_repr_days[[#This Row],[SMR+CCS]]-R$2</f>
        <v>-802.6907213763825</v>
      </c>
      <c r="AA412" s="1">
        <f>agent_costs_16_repr_days[[#This Row],[PtH]]-S$2</f>
        <v>3258.1208715529501</v>
      </c>
      <c r="AB412" s="1">
        <f>agent_costs_16_repr_days[[#This Row],[H2_sector]]-T$2</f>
        <v>1993.8039061247109</v>
      </c>
      <c r="AC412" s="1">
        <f>agent_costs_16_repr_days[[#This Row],[FF]]-U$2</f>
        <v>-269.65169433172559</v>
      </c>
      <c r="AD412" s="1">
        <f>agent_costs_16_repr_days[[#This Row],[RES]]-V$2</f>
        <v>7759.8473716853186</v>
      </c>
      <c r="AE412" s="1">
        <f>agent_costs_16_repr_days[[#This Row],[Nuclear]]-H$2</f>
        <v>177.29498771771614</v>
      </c>
      <c r="AF412" s="1">
        <f>agent_costs_16_repr_days[[#This Row],[Ind]]-O$2</f>
        <v>-2111.4355645994074</v>
      </c>
    </row>
    <row r="413" spans="1:32" x14ac:dyDescent="0.25">
      <c r="A413">
        <v>281</v>
      </c>
      <c r="B413" s="1" t="s">
        <v>23</v>
      </c>
      <c r="C413">
        <v>3123</v>
      </c>
      <c r="D413">
        <v>6585.4296639875138</v>
      </c>
      <c r="E413">
        <v>11106.792023956355</v>
      </c>
      <c r="F413">
        <v>55819.743879056128</v>
      </c>
      <c r="G413">
        <v>4295165.0612068512</v>
      </c>
      <c r="H413">
        <v>80847.981139227137</v>
      </c>
      <c r="I413">
        <v>580230.14256202709</v>
      </c>
      <c r="J413">
        <v>54030.078085656351</v>
      </c>
      <c r="K413">
        <v>2.478407784788556E-6</v>
      </c>
      <c r="L413">
        <v>5690.7447938713249</v>
      </c>
      <c r="M413">
        <v>32939.926734693501</v>
      </c>
      <c r="N413">
        <v>51223.227317846795</v>
      </c>
      <c r="O413">
        <v>441808.39248517825</v>
      </c>
      <c r="P413">
        <v>8848.5082255836551</v>
      </c>
      <c r="Q413" s="1" t="s">
        <v>51</v>
      </c>
      <c r="R413" s="1">
        <f>agent_costs_16_repr_days[[#This Row],[SMR]]+agent_costs_16_repr_days[[#This Row],[SMRCCS]]</f>
        <v>5690.7447963497325</v>
      </c>
      <c r="S413" s="1">
        <f>agent_costs_16_repr_days[[#This Row],[Alkaline_base]]+agent_costs_16_repr_days[[#This Row],[Alkaline_peak]]</f>
        <v>84163.154052540296</v>
      </c>
      <c r="T413" s="1">
        <f>agent_costs_16_repr_days[[#This Row],[SMR+CCS]]+agent_costs_16_repr_days[[#This Row],[PtH]]+agent_costs_16_repr_days[[#This Row],[Import]]</f>
        <v>98702.407074473696</v>
      </c>
      <c r="U413" s="1">
        <f>agent_costs_16_repr_days[[#This Row],[OCGT]]+agent_costs_16_repr_days[[#This Row],[SPP_coal]]+agent_costs_16_repr_days[[#This Row],[CCGT_new]]</f>
        <v>116435.25162869999</v>
      </c>
      <c r="V413" s="1">
        <f>agent_costs_16_repr_days[[#This Row],[WindOnshore]]+agent_costs_16_repr_days[[#This Row],[WindOffshore]]+agent_costs_16_repr_days[[#This Row],[Solar]]</f>
        <v>4886501.995792835</v>
      </c>
      <c r="W413" s="1">
        <f>agent_costs_16_repr_days[[#This Row],[RES]]+agent_costs_16_repr_days[[#This Row],[FF]]+agent_costs_16_repr_days[[#This Row],[Nuclear]]</f>
        <v>5083785.2285607615</v>
      </c>
      <c r="X413" s="1">
        <f>agent_costs_16_repr_days[[#This Row],[PS]]-W$2</f>
        <v>11226.664302098565</v>
      </c>
      <c r="Y413" s="1">
        <f>agent_costs_16_repr_days[[#This Row],[Import]]-P$2</f>
        <v>-485.9312585656553</v>
      </c>
      <c r="Z413" s="1">
        <f>agent_costs_16_repr_days[[#This Row],[SMR+CCS]]-R$2</f>
        <v>-1533.255203683414</v>
      </c>
      <c r="AA413" s="1">
        <f>agent_costs_16_repr_days[[#This Row],[PtH]]-S$2</f>
        <v>4256.6824211603089</v>
      </c>
      <c r="AB413" s="1">
        <f>agent_costs_16_repr_days[[#This Row],[H2_sector]]-T$2</f>
        <v>2237.495958911255</v>
      </c>
      <c r="AC413" s="1">
        <f>agent_costs_16_repr_days[[#This Row],[FF]]-U$2</f>
        <v>-501.92778661951888</v>
      </c>
      <c r="AD413" s="1">
        <f>agent_costs_16_repr_days[[#This Row],[RES]]-V$2</f>
        <v>11532.1021753354</v>
      </c>
      <c r="AE413" s="1">
        <f>agent_costs_16_repr_days[[#This Row],[Nuclear]]-H$2</f>
        <v>196.48991338329506</v>
      </c>
      <c r="AF413" s="1">
        <f>agent_costs_16_repr_days[[#This Row],[Ind]]-O$2</f>
        <v>-2404.0284681597841</v>
      </c>
    </row>
    <row r="414" spans="1:32" x14ac:dyDescent="0.25">
      <c r="A414">
        <v>282</v>
      </c>
      <c r="B414" s="1" t="s">
        <v>23</v>
      </c>
      <c r="C414">
        <v>3101</v>
      </c>
      <c r="D414">
        <v>6412.4948158598227</v>
      </c>
      <c r="E414">
        <v>11106.792174796767</v>
      </c>
      <c r="F414">
        <v>55770.569217383782</v>
      </c>
      <c r="G414">
        <v>4295601.5080975285</v>
      </c>
      <c r="H414">
        <v>80870.113785311987</v>
      </c>
      <c r="I414">
        <v>582047.340590782</v>
      </c>
      <c r="J414">
        <v>54186.344836762684</v>
      </c>
      <c r="K414">
        <v>6.3227978356214665E-7</v>
      </c>
      <c r="L414">
        <v>4826.5879954091615</v>
      </c>
      <c r="M414">
        <v>34101.021383734049</v>
      </c>
      <c r="N414">
        <v>51286.12073621164</v>
      </c>
      <c r="O414">
        <v>441693.59311267035</v>
      </c>
      <c r="P414">
        <v>8829.5676417858213</v>
      </c>
      <c r="Q414" s="1" t="s">
        <v>51</v>
      </c>
      <c r="R414" s="1">
        <f>agent_costs_16_repr_days[[#This Row],[SMR]]+agent_costs_16_repr_days[[#This Row],[SMRCCS]]</f>
        <v>4826.5879960414413</v>
      </c>
      <c r="S414" s="1">
        <f>agent_costs_16_repr_days[[#This Row],[Alkaline_base]]+agent_costs_16_repr_days[[#This Row],[Alkaline_peak]]</f>
        <v>85387.142119945696</v>
      </c>
      <c r="T414" s="1">
        <f>agent_costs_16_repr_days[[#This Row],[SMR+CCS]]+agent_costs_16_repr_days[[#This Row],[PtH]]+agent_costs_16_repr_days[[#This Row],[Import]]</f>
        <v>99043.297757772962</v>
      </c>
      <c r="U414" s="1">
        <f>agent_costs_16_repr_days[[#This Row],[OCGT]]+agent_costs_16_repr_days[[#This Row],[SPP_coal]]+agent_costs_16_repr_days[[#This Row],[CCGT_new]]</f>
        <v>116369.4088700063</v>
      </c>
      <c r="V414" s="1">
        <f>agent_costs_16_repr_days[[#This Row],[WindOnshore]]+agent_costs_16_repr_days[[#This Row],[WindOffshore]]+agent_costs_16_repr_days[[#This Row],[Solar]]</f>
        <v>4888755.6408631075</v>
      </c>
      <c r="W414" s="1">
        <f>agent_costs_16_repr_days[[#This Row],[RES]]+agent_costs_16_repr_days[[#This Row],[FF]]+agent_costs_16_repr_days[[#This Row],[Nuclear]]</f>
        <v>5085995.1635184251</v>
      </c>
      <c r="X414" s="1">
        <f>agent_costs_16_repr_days[[#This Row],[PS]]-W$2</f>
        <v>13436.599259762093</v>
      </c>
      <c r="Y414" s="1">
        <f>agent_costs_16_repr_days[[#This Row],[Import]]-P$2</f>
        <v>-504.87184236348912</v>
      </c>
      <c r="Z414" s="1">
        <f>agent_costs_16_repr_days[[#This Row],[SMR+CCS]]-R$2</f>
        <v>-2397.4120039917052</v>
      </c>
      <c r="AA414" s="1">
        <f>agent_costs_16_repr_days[[#This Row],[PtH]]-S$2</f>
        <v>5480.6704885657091</v>
      </c>
      <c r="AB414" s="1">
        <f>agent_costs_16_repr_days[[#This Row],[H2_sector]]-T$2</f>
        <v>2578.3866422105202</v>
      </c>
      <c r="AC414" s="1">
        <f>agent_costs_16_repr_days[[#This Row],[FF]]-U$2</f>
        <v>-567.77054531320755</v>
      </c>
      <c r="AD414" s="1">
        <f>agent_costs_16_repr_days[[#This Row],[RES]]-V$2</f>
        <v>13785.747245607898</v>
      </c>
      <c r="AE414" s="1">
        <f>agent_costs_16_repr_days[[#This Row],[Nuclear]]-H$2</f>
        <v>218.62255946814548</v>
      </c>
      <c r="AF414" s="1">
        <f>agent_costs_16_repr_days[[#This Row],[Ind]]-O$2</f>
        <v>-2518.8278406676836</v>
      </c>
    </row>
    <row r="415" spans="1:32" x14ac:dyDescent="0.25">
      <c r="A415">
        <v>283</v>
      </c>
      <c r="B415" s="1" t="s">
        <v>23</v>
      </c>
      <c r="C415">
        <v>3127</v>
      </c>
      <c r="D415">
        <v>6271.7260667782657</v>
      </c>
      <c r="E415">
        <v>11106.792051377521</v>
      </c>
      <c r="F415">
        <v>55736.159871433927</v>
      </c>
      <c r="G415">
        <v>4294464.0941399205</v>
      </c>
      <c r="H415">
        <v>80767.50581803605</v>
      </c>
      <c r="I415">
        <v>584254.6123538682</v>
      </c>
      <c r="J415">
        <v>54333.453673344164</v>
      </c>
      <c r="K415">
        <v>2.0116022996433854E-6</v>
      </c>
      <c r="L415">
        <v>3964.1788431912473</v>
      </c>
      <c r="M415">
        <v>36978.213934291918</v>
      </c>
      <c r="N415">
        <v>50063.012078800122</v>
      </c>
      <c r="O415">
        <v>441686.43122115533</v>
      </c>
      <c r="P415">
        <v>8810.7296436959823</v>
      </c>
      <c r="Q415" s="1" t="s">
        <v>51</v>
      </c>
      <c r="R415" s="1">
        <f>agent_costs_16_repr_days[[#This Row],[SMR]]+agent_costs_16_repr_days[[#This Row],[SMRCCS]]</f>
        <v>3964.1788452028495</v>
      </c>
      <c r="S415" s="1">
        <f>agent_costs_16_repr_days[[#This Row],[Alkaline_base]]+agent_costs_16_repr_days[[#This Row],[Alkaline_peak]]</f>
        <v>87041.226013092033</v>
      </c>
      <c r="T415" s="1">
        <f>agent_costs_16_repr_days[[#This Row],[SMR+CCS]]+agent_costs_16_repr_days[[#This Row],[PtH]]+agent_costs_16_repr_days[[#This Row],[Import]]</f>
        <v>99816.134501990877</v>
      </c>
      <c r="U415" s="1">
        <f>agent_costs_16_repr_days[[#This Row],[OCGT]]+agent_costs_16_repr_days[[#This Row],[SPP_coal]]+agent_costs_16_repr_days[[#This Row],[CCGT_new]]</f>
        <v>116341.33961155635</v>
      </c>
      <c r="V415" s="1">
        <f>agent_costs_16_repr_days[[#This Row],[WindOnshore]]+agent_costs_16_repr_days[[#This Row],[WindOffshore]]+agent_costs_16_repr_days[[#This Row],[Solar]]</f>
        <v>4889825.4985451661</v>
      </c>
      <c r="W415" s="1">
        <f>agent_costs_16_repr_days[[#This Row],[RES]]+agent_costs_16_repr_days[[#This Row],[FF]]+agent_costs_16_repr_days[[#This Row],[Nuclear]]</f>
        <v>5086934.3439747589</v>
      </c>
      <c r="X415" s="1">
        <f>agent_costs_16_repr_days[[#This Row],[PS]]-W$2</f>
        <v>14375.779716095887</v>
      </c>
      <c r="Y415" s="1">
        <f>agent_costs_16_repr_days[[#This Row],[Import]]-P$2</f>
        <v>-523.70984045332807</v>
      </c>
      <c r="Z415" s="1">
        <f>agent_costs_16_repr_days[[#This Row],[SMR+CCS]]-R$2</f>
        <v>-3259.821154830297</v>
      </c>
      <c r="AA415" s="1">
        <f>agent_costs_16_repr_days[[#This Row],[PtH]]-S$2</f>
        <v>7134.7543817120459</v>
      </c>
      <c r="AB415" s="1">
        <f>agent_costs_16_repr_days[[#This Row],[H2_sector]]-T$2</f>
        <v>3351.2233864284353</v>
      </c>
      <c r="AC415" s="1">
        <f>agent_costs_16_repr_days[[#This Row],[FF]]-U$2</f>
        <v>-595.83980376315594</v>
      </c>
      <c r="AD415" s="1">
        <f>agent_costs_16_repr_days[[#This Row],[RES]]-V$2</f>
        <v>14855.604927666485</v>
      </c>
      <c r="AE415" s="1">
        <f>agent_costs_16_repr_days[[#This Row],[Nuclear]]-H$2</f>
        <v>116.01459219220851</v>
      </c>
      <c r="AF415" s="1">
        <f>agent_costs_16_repr_days[[#This Row],[Ind]]-O$2</f>
        <v>-2525.9897321827011</v>
      </c>
    </row>
    <row r="416" spans="1:32" x14ac:dyDescent="0.25">
      <c r="A416">
        <v>284</v>
      </c>
      <c r="B416" s="1" t="s">
        <v>23</v>
      </c>
      <c r="C416">
        <v>3140</v>
      </c>
      <c r="D416">
        <v>5930.4035585423053</v>
      </c>
      <c r="E416">
        <v>11106.792007779548</v>
      </c>
      <c r="F416">
        <v>55691.093002603724</v>
      </c>
      <c r="G416">
        <v>4296064.2427300923</v>
      </c>
      <c r="H416">
        <v>80734.733576639992</v>
      </c>
      <c r="I416">
        <v>585832.72898504569</v>
      </c>
      <c r="J416">
        <v>54523.619542350076</v>
      </c>
      <c r="K416">
        <v>4.880470963687095E-7</v>
      </c>
      <c r="L416">
        <v>3612.0000011837747</v>
      </c>
      <c r="M416">
        <v>37995.255237295627</v>
      </c>
      <c r="N416">
        <v>50209.611612417517</v>
      </c>
      <c r="O416">
        <v>441256.54070046614</v>
      </c>
      <c r="P416">
        <v>8749.3664373475967</v>
      </c>
      <c r="Q416" s="1" t="s">
        <v>51</v>
      </c>
      <c r="R416" s="1">
        <f>agent_costs_16_repr_days[[#This Row],[SMR]]+agent_costs_16_repr_days[[#This Row],[SMRCCS]]</f>
        <v>3612.0000016718218</v>
      </c>
      <c r="S416" s="1">
        <f>agent_costs_16_repr_days[[#This Row],[Alkaline_base]]+agent_costs_16_repr_days[[#This Row],[Alkaline_peak]]</f>
        <v>88204.866849713144</v>
      </c>
      <c r="T416" s="1">
        <f>agent_costs_16_repr_days[[#This Row],[SMR+CCS]]+agent_costs_16_repr_days[[#This Row],[PtH]]+agent_costs_16_repr_days[[#This Row],[Import]]</f>
        <v>100566.23328873256</v>
      </c>
      <c r="U416" s="1">
        <f>agent_costs_16_repr_days[[#This Row],[OCGT]]+agent_costs_16_repr_days[[#This Row],[SPP_coal]]+agent_costs_16_repr_days[[#This Row],[CCGT_new]]</f>
        <v>116145.11610349611</v>
      </c>
      <c r="V416" s="1">
        <f>agent_costs_16_repr_days[[#This Row],[WindOnshore]]+agent_costs_16_repr_days[[#This Row],[WindOffshore]]+agent_costs_16_repr_days[[#This Row],[Solar]]</f>
        <v>4893003.763722918</v>
      </c>
      <c r="W416" s="1">
        <f>agent_costs_16_repr_days[[#This Row],[RES]]+agent_costs_16_repr_days[[#This Row],[FF]]+agent_costs_16_repr_days[[#This Row],[Nuclear]]</f>
        <v>5089883.613403054</v>
      </c>
      <c r="X416" s="1">
        <f>agent_costs_16_repr_days[[#This Row],[PS]]-W$2</f>
        <v>17325.04914439097</v>
      </c>
      <c r="Y416" s="1">
        <f>agent_costs_16_repr_days[[#This Row],[Import]]-P$2</f>
        <v>-585.07304680171364</v>
      </c>
      <c r="Z416" s="1">
        <f>agent_costs_16_repr_days[[#This Row],[SMR+CCS]]-R$2</f>
        <v>-3611.9999983613247</v>
      </c>
      <c r="AA416" s="1">
        <f>agent_costs_16_repr_days[[#This Row],[PtH]]-S$2</f>
        <v>8298.3952183331567</v>
      </c>
      <c r="AB416" s="1">
        <f>agent_costs_16_repr_days[[#This Row],[H2_sector]]-T$2</f>
        <v>4101.3221731701196</v>
      </c>
      <c r="AC416" s="1">
        <f>agent_costs_16_repr_days[[#This Row],[FF]]-U$2</f>
        <v>-792.06331182339636</v>
      </c>
      <c r="AD416" s="1">
        <f>agent_costs_16_repr_days[[#This Row],[RES]]-V$2</f>
        <v>18033.870105418377</v>
      </c>
      <c r="AE416" s="1">
        <f>agent_costs_16_repr_days[[#This Row],[Nuclear]]-H$2</f>
        <v>83.242350796150276</v>
      </c>
      <c r="AF416" s="1">
        <f>agent_costs_16_repr_days[[#This Row],[Ind]]-O$2</f>
        <v>-2955.8802528718952</v>
      </c>
    </row>
    <row r="417" spans="1:32" x14ac:dyDescent="0.25">
      <c r="A417">
        <v>285</v>
      </c>
      <c r="B417" s="1" t="s">
        <v>23</v>
      </c>
      <c r="C417">
        <v>3138</v>
      </c>
      <c r="D417">
        <v>5952.5635031314514</v>
      </c>
      <c r="E417">
        <v>11106.792034236321</v>
      </c>
      <c r="F417">
        <v>55684.072437656447</v>
      </c>
      <c r="G417">
        <v>4294294.6824490456</v>
      </c>
      <c r="H417">
        <v>80695.073082762479</v>
      </c>
      <c r="I417">
        <v>587803.6830435436</v>
      </c>
      <c r="J417">
        <v>54566.511495638268</v>
      </c>
      <c r="K417">
        <v>1.1919721071353494E-5</v>
      </c>
      <c r="L417">
        <v>3612.0000000030609</v>
      </c>
      <c r="M417">
        <v>39301.691643765844</v>
      </c>
      <c r="N417">
        <v>50279.334494578892</v>
      </c>
      <c r="O417">
        <v>440970.19271710335</v>
      </c>
      <c r="P417">
        <v>8651.8650152553055</v>
      </c>
      <c r="Q417" s="1" t="s">
        <v>51</v>
      </c>
      <c r="R417" s="1">
        <f>agent_costs_16_repr_days[[#This Row],[SMR]]+agent_costs_16_repr_days[[#This Row],[SMRCCS]]</f>
        <v>3612.0000119227821</v>
      </c>
      <c r="S417" s="1">
        <f>agent_costs_16_repr_days[[#This Row],[Alkaline_base]]+agent_costs_16_repr_days[[#This Row],[Alkaline_peak]]</f>
        <v>89581.026138344736</v>
      </c>
      <c r="T417" s="1">
        <f>agent_costs_16_repr_days[[#This Row],[SMR+CCS]]+agent_costs_16_repr_days[[#This Row],[PtH]]+agent_costs_16_repr_days[[#This Row],[Import]]</f>
        <v>101844.89116552281</v>
      </c>
      <c r="U417" s="1">
        <f>agent_costs_16_repr_days[[#This Row],[OCGT]]+agent_costs_16_repr_days[[#This Row],[SPP_coal]]+agent_costs_16_repr_days[[#This Row],[CCGT_new]]</f>
        <v>116203.14743642617</v>
      </c>
      <c r="V417" s="1">
        <f>agent_costs_16_repr_days[[#This Row],[WindOnshore]]+agent_costs_16_repr_days[[#This Row],[WindOffshore]]+agent_costs_16_repr_days[[#This Row],[Solar]]</f>
        <v>4893205.1575268256</v>
      </c>
      <c r="W417" s="1">
        <f>agent_costs_16_repr_days[[#This Row],[RES]]+agent_costs_16_repr_days[[#This Row],[FF]]+agent_costs_16_repr_days[[#This Row],[Nuclear]]</f>
        <v>5090103.3780460143</v>
      </c>
      <c r="X417" s="1">
        <f>agent_costs_16_repr_days[[#This Row],[PS]]-W$2</f>
        <v>17544.813787351362</v>
      </c>
      <c r="Y417" s="1">
        <f>agent_costs_16_repr_days[[#This Row],[Import]]-P$2</f>
        <v>-682.57446889400489</v>
      </c>
      <c r="Z417" s="1">
        <f>agent_costs_16_repr_days[[#This Row],[SMR+CCS]]-R$2</f>
        <v>-3611.9999881103645</v>
      </c>
      <c r="AA417" s="1">
        <f>agent_costs_16_repr_days[[#This Row],[PtH]]-S$2</f>
        <v>9674.5545069647487</v>
      </c>
      <c r="AB417" s="1">
        <f>agent_costs_16_repr_days[[#This Row],[H2_sector]]-T$2</f>
        <v>5379.9800499603734</v>
      </c>
      <c r="AC417" s="1">
        <f>agent_costs_16_repr_days[[#This Row],[FF]]-U$2</f>
        <v>-734.03197889334115</v>
      </c>
      <c r="AD417" s="1">
        <f>agent_costs_16_repr_days[[#This Row],[RES]]-V$2</f>
        <v>18235.263909325935</v>
      </c>
      <c r="AE417" s="1">
        <f>agent_costs_16_repr_days[[#This Row],[Nuclear]]-H$2</f>
        <v>43.581856918637641</v>
      </c>
      <c r="AF417" s="1">
        <f>agent_costs_16_repr_days[[#This Row],[Ind]]-O$2</f>
        <v>-3242.2282362346887</v>
      </c>
    </row>
    <row r="418" spans="1:32" x14ac:dyDescent="0.25">
      <c r="A418">
        <v>286</v>
      </c>
      <c r="B418" s="1" t="s">
        <v>23</v>
      </c>
      <c r="C418">
        <v>3252</v>
      </c>
      <c r="D418">
        <v>5713.4004713540189</v>
      </c>
      <c r="E418">
        <v>11106.792022866139</v>
      </c>
      <c r="F418">
        <v>55664.602863589389</v>
      </c>
      <c r="G418">
        <v>4295366.128795418</v>
      </c>
      <c r="H418">
        <v>80648.923395695281</v>
      </c>
      <c r="I418">
        <v>588446.97451397171</v>
      </c>
      <c r="J418">
        <v>54668.811426780398</v>
      </c>
      <c r="K418">
        <v>1.1997952900252124E-6</v>
      </c>
      <c r="L418">
        <v>3612.0000001357071</v>
      </c>
      <c r="M418">
        <v>40751.562340897697</v>
      </c>
      <c r="N418">
        <v>50113.170466364558</v>
      </c>
      <c r="O418">
        <v>440857.08932035608</v>
      </c>
      <c r="P418">
        <v>8560.376133568865</v>
      </c>
      <c r="Q418" s="1" t="s">
        <v>51</v>
      </c>
      <c r="R418" s="1">
        <f>agent_costs_16_repr_days[[#This Row],[SMR]]+agent_costs_16_repr_days[[#This Row],[SMRCCS]]</f>
        <v>3612.0000013355025</v>
      </c>
      <c r="S418" s="1">
        <f>agent_costs_16_repr_days[[#This Row],[Alkaline_base]]+agent_costs_16_repr_days[[#This Row],[Alkaline_peak]]</f>
        <v>90864.732807262248</v>
      </c>
      <c r="T418" s="1">
        <f>agent_costs_16_repr_days[[#This Row],[SMR+CCS]]+agent_costs_16_repr_days[[#This Row],[PtH]]+agent_costs_16_repr_days[[#This Row],[Import]]</f>
        <v>103037.10894216661</v>
      </c>
      <c r="U418" s="1">
        <f>agent_costs_16_repr_days[[#This Row],[OCGT]]+agent_costs_16_repr_days[[#This Row],[SPP_coal]]+agent_costs_16_repr_days[[#This Row],[CCGT_new]]</f>
        <v>116046.8147617238</v>
      </c>
      <c r="V418" s="1">
        <f>agent_costs_16_repr_days[[#This Row],[WindOnshore]]+agent_costs_16_repr_days[[#This Row],[WindOffshore]]+agent_costs_16_repr_days[[#This Row],[Solar]]</f>
        <v>4894919.8953322563</v>
      </c>
      <c r="W418" s="1">
        <f>agent_costs_16_repr_days[[#This Row],[RES]]+agent_costs_16_repr_days[[#This Row],[FF]]+agent_costs_16_repr_days[[#This Row],[Nuclear]]</f>
        <v>5091615.6334896749</v>
      </c>
      <c r="X418" s="1">
        <f>agent_costs_16_repr_days[[#This Row],[PS]]-W$2</f>
        <v>19057.069231011905</v>
      </c>
      <c r="Y418" s="1">
        <f>agent_costs_16_repr_days[[#This Row],[Import]]-P$2</f>
        <v>-774.06335058044533</v>
      </c>
      <c r="Z418" s="1">
        <f>agent_costs_16_repr_days[[#This Row],[SMR+CCS]]-R$2</f>
        <v>-3611.9999986976441</v>
      </c>
      <c r="AA418" s="1">
        <f>agent_costs_16_repr_days[[#This Row],[PtH]]-S$2</f>
        <v>10958.26117588226</v>
      </c>
      <c r="AB418" s="1">
        <f>agent_costs_16_repr_days[[#This Row],[H2_sector]]-T$2</f>
        <v>6572.1978266041697</v>
      </c>
      <c r="AC418" s="1">
        <f>agent_costs_16_repr_days[[#This Row],[FF]]-U$2</f>
        <v>-890.36465359570866</v>
      </c>
      <c r="AD418" s="1">
        <f>agent_costs_16_repr_days[[#This Row],[RES]]-V$2</f>
        <v>19950.001714756712</v>
      </c>
      <c r="AE418" s="1">
        <f>agent_costs_16_repr_days[[#This Row],[Nuclear]]-H$2</f>
        <v>-2.5678301485604607</v>
      </c>
      <c r="AF418" s="1">
        <f>agent_costs_16_repr_days[[#This Row],[Ind]]-O$2</f>
        <v>-3355.33163298195</v>
      </c>
    </row>
    <row r="419" spans="1:32" x14ac:dyDescent="0.25">
      <c r="A419">
        <v>287</v>
      </c>
      <c r="B419" s="1" t="s">
        <v>23</v>
      </c>
      <c r="C419">
        <v>3250</v>
      </c>
      <c r="D419">
        <v>5435.484058111143</v>
      </c>
      <c r="E419">
        <v>11106.792011583175</v>
      </c>
      <c r="F419">
        <v>55630.552617685971</v>
      </c>
      <c r="G419">
        <v>4294468.1393481279</v>
      </c>
      <c r="H419">
        <v>80604.569433859564</v>
      </c>
      <c r="I419">
        <v>590048.35531118023</v>
      </c>
      <c r="J419">
        <v>54751.099010308557</v>
      </c>
      <c r="K419">
        <v>1.8203174294845348E-7</v>
      </c>
      <c r="L419">
        <v>3612.0000000967757</v>
      </c>
      <c r="M419">
        <v>41022.829110067658</v>
      </c>
      <c r="N419">
        <v>50852.049222689529</v>
      </c>
      <c r="O419">
        <v>440754.63107452326</v>
      </c>
      <c r="P419">
        <v>8469.1109383507883</v>
      </c>
      <c r="Q419" s="1" t="s">
        <v>51</v>
      </c>
      <c r="R419" s="1">
        <f>agent_costs_16_repr_days[[#This Row],[SMR]]+agent_costs_16_repr_days[[#This Row],[SMRCCS]]</f>
        <v>3612.0000002788074</v>
      </c>
      <c r="S419" s="1">
        <f>agent_costs_16_repr_days[[#This Row],[Alkaline_base]]+agent_costs_16_repr_days[[#This Row],[Alkaline_peak]]</f>
        <v>91874.878332757187</v>
      </c>
      <c r="T419" s="1">
        <f>agent_costs_16_repr_days[[#This Row],[SMR+CCS]]+agent_costs_16_repr_days[[#This Row],[PtH]]+agent_costs_16_repr_days[[#This Row],[Import]]</f>
        <v>103955.98927138679</v>
      </c>
      <c r="U419" s="1">
        <f>agent_costs_16_repr_days[[#This Row],[OCGT]]+agent_costs_16_repr_days[[#This Row],[SPP_coal]]+agent_costs_16_repr_days[[#This Row],[CCGT_new]]</f>
        <v>115817.13568610567</v>
      </c>
      <c r="V419" s="1">
        <f>agent_costs_16_repr_days[[#This Row],[WindOnshore]]+agent_costs_16_repr_days[[#This Row],[WindOffshore]]+agent_costs_16_repr_days[[#This Row],[Solar]]</f>
        <v>4895623.2866708916</v>
      </c>
      <c r="W419" s="1">
        <f>agent_costs_16_repr_days[[#This Row],[RES]]+agent_costs_16_repr_days[[#This Row],[FF]]+agent_costs_16_repr_days[[#This Row],[Nuclear]]</f>
        <v>5092044.9917908572</v>
      </c>
      <c r="X419" s="1">
        <f>agent_costs_16_repr_days[[#This Row],[PS]]-W$2</f>
        <v>19486.427532194182</v>
      </c>
      <c r="Y419" s="1">
        <f>agent_costs_16_repr_days[[#This Row],[Import]]-P$2</f>
        <v>-865.3285457985221</v>
      </c>
      <c r="Z419" s="1">
        <f>agent_costs_16_repr_days[[#This Row],[SMR+CCS]]-R$2</f>
        <v>-3611.9999997543391</v>
      </c>
      <c r="AA419" s="1">
        <f>agent_costs_16_repr_days[[#This Row],[PtH]]-S$2</f>
        <v>11968.4067013772</v>
      </c>
      <c r="AB419" s="1">
        <f>agent_costs_16_repr_days[[#This Row],[H2_sector]]-T$2</f>
        <v>7491.078155824347</v>
      </c>
      <c r="AC419" s="1">
        <f>agent_costs_16_repr_days[[#This Row],[FF]]-U$2</f>
        <v>-1120.0437292138377</v>
      </c>
      <c r="AD419" s="1">
        <f>agent_costs_16_repr_days[[#This Row],[RES]]-V$2</f>
        <v>20653.393053391948</v>
      </c>
      <c r="AE419" s="1">
        <f>agent_costs_16_repr_days[[#This Row],[Nuclear]]-H$2</f>
        <v>-46.921791984277661</v>
      </c>
      <c r="AF419" s="1">
        <f>agent_costs_16_repr_days[[#This Row],[Ind]]-O$2</f>
        <v>-3457.7898788147722</v>
      </c>
    </row>
    <row r="420" spans="1:32" x14ac:dyDescent="0.25">
      <c r="A420">
        <v>288</v>
      </c>
      <c r="B420" s="1" t="s">
        <v>23</v>
      </c>
      <c r="C420">
        <v>3232</v>
      </c>
      <c r="D420">
        <v>5461.1994249803884</v>
      </c>
      <c r="E420">
        <v>11106.792027098983</v>
      </c>
      <c r="F420">
        <v>55618.250660236168</v>
      </c>
      <c r="G420">
        <v>4294470.3898374131</v>
      </c>
      <c r="H420">
        <v>80584.125986983447</v>
      </c>
      <c r="I420">
        <v>592614.25253710023</v>
      </c>
      <c r="J420">
        <v>54734.935166298368</v>
      </c>
      <c r="K420">
        <v>3.263124702532588E-7</v>
      </c>
      <c r="L420">
        <v>3612.0000003778282</v>
      </c>
      <c r="M420">
        <v>43219.274782700471</v>
      </c>
      <c r="N420">
        <v>50643.372660680667</v>
      </c>
      <c r="O420">
        <v>440738.63286492112</v>
      </c>
      <c r="P420">
        <v>8353.0746274977755</v>
      </c>
      <c r="Q420" s="1" t="s">
        <v>51</v>
      </c>
      <c r="R420" s="1">
        <f>agent_costs_16_repr_days[[#This Row],[SMR]]+agent_costs_16_repr_days[[#This Row],[SMRCCS]]</f>
        <v>3612.0000007041408</v>
      </c>
      <c r="S420" s="1">
        <f>agent_costs_16_repr_days[[#This Row],[Alkaline_base]]+agent_costs_16_repr_days[[#This Row],[Alkaline_peak]]</f>
        <v>93862.647443381138</v>
      </c>
      <c r="T420" s="1">
        <f>agent_costs_16_repr_days[[#This Row],[SMR+CCS]]+agent_costs_16_repr_days[[#This Row],[PtH]]+agent_costs_16_repr_days[[#This Row],[Import]]</f>
        <v>105827.72207158305</v>
      </c>
      <c r="U420" s="1">
        <f>agent_costs_16_repr_days[[#This Row],[OCGT]]+agent_costs_16_repr_days[[#This Row],[SPP_coal]]+agent_costs_16_repr_days[[#This Row],[CCGT_new]]</f>
        <v>115814.38525151492</v>
      </c>
      <c r="V420" s="1">
        <f>agent_costs_16_repr_days[[#This Row],[WindOnshore]]+agent_costs_16_repr_days[[#This Row],[WindOffshore]]+agent_costs_16_repr_days[[#This Row],[Solar]]</f>
        <v>4898191.4344016127</v>
      </c>
      <c r="W420" s="1">
        <f>agent_costs_16_repr_days[[#This Row],[RES]]+agent_costs_16_repr_days[[#This Row],[FF]]+agent_costs_16_repr_days[[#This Row],[Nuclear]]</f>
        <v>5094589.9456401104</v>
      </c>
      <c r="X420" s="1">
        <f>agent_costs_16_repr_days[[#This Row],[PS]]-W$2</f>
        <v>22031.381381447427</v>
      </c>
      <c r="Y420" s="1">
        <f>agent_costs_16_repr_days[[#This Row],[Import]]-P$2</f>
        <v>-981.36485665153486</v>
      </c>
      <c r="Z420" s="1">
        <f>agent_costs_16_repr_days[[#This Row],[SMR+CCS]]-R$2</f>
        <v>-3611.9999993290057</v>
      </c>
      <c r="AA420" s="1">
        <f>agent_costs_16_repr_days[[#This Row],[PtH]]-S$2</f>
        <v>13956.175812001151</v>
      </c>
      <c r="AB420" s="1">
        <f>agent_costs_16_repr_days[[#This Row],[H2_sector]]-T$2</f>
        <v>9362.8109560206067</v>
      </c>
      <c r="AC420" s="1">
        <f>agent_costs_16_repr_days[[#This Row],[FF]]-U$2</f>
        <v>-1122.7941638045886</v>
      </c>
      <c r="AD420" s="1">
        <f>agent_costs_16_repr_days[[#This Row],[RES]]-V$2</f>
        <v>23221.540784113109</v>
      </c>
      <c r="AE420" s="1">
        <f>agent_costs_16_repr_days[[#This Row],[Nuclear]]-H$2</f>
        <v>-67.365238860395039</v>
      </c>
      <c r="AF420" s="1">
        <f>agent_costs_16_repr_days[[#This Row],[Ind]]-O$2</f>
        <v>-3473.7880884169135</v>
      </c>
    </row>
    <row r="421" spans="1:32" x14ac:dyDescent="0.25">
      <c r="A421">
        <v>289</v>
      </c>
      <c r="B421" s="1" t="s">
        <v>23</v>
      </c>
      <c r="C421">
        <v>3251</v>
      </c>
      <c r="D421">
        <v>4488.7348721735707</v>
      </c>
      <c r="E421">
        <v>11106.792014207042</v>
      </c>
      <c r="F421">
        <v>55634.822700629593</v>
      </c>
      <c r="G421">
        <v>4293363.5974089177</v>
      </c>
      <c r="H421">
        <v>80516.100737367015</v>
      </c>
      <c r="I421">
        <v>595910.70931843156</v>
      </c>
      <c r="J421">
        <v>55264.140959491429</v>
      </c>
      <c r="K421">
        <v>1.3282757067346944E-6</v>
      </c>
      <c r="L421">
        <v>3612.0000000205132</v>
      </c>
      <c r="M421">
        <v>44851.540432142581</v>
      </c>
      <c r="N421">
        <v>51178.151021403188</v>
      </c>
      <c r="O421">
        <v>440664.52569934254</v>
      </c>
      <c r="P421">
        <v>8216.0209220460765</v>
      </c>
      <c r="Q421" s="1" t="s">
        <v>51</v>
      </c>
      <c r="R421" s="1">
        <f>agent_costs_16_repr_days[[#This Row],[SMR]]+agent_costs_16_repr_days[[#This Row],[SMRCCS]]</f>
        <v>3612.0000013487888</v>
      </c>
      <c r="S421" s="1">
        <f>agent_costs_16_repr_days[[#This Row],[Alkaline_base]]+agent_costs_16_repr_days[[#This Row],[Alkaline_peak]]</f>
        <v>96029.691453545762</v>
      </c>
      <c r="T421" s="1">
        <f>agent_costs_16_repr_days[[#This Row],[SMR+CCS]]+agent_costs_16_repr_days[[#This Row],[PtH]]+agent_costs_16_repr_days[[#This Row],[Import]]</f>
        <v>107857.71237694063</v>
      </c>
      <c r="U421" s="1">
        <f>agent_costs_16_repr_days[[#This Row],[OCGT]]+agent_costs_16_repr_days[[#This Row],[SPP_coal]]+agent_costs_16_repr_days[[#This Row],[CCGT_new]]</f>
        <v>115387.6985322946</v>
      </c>
      <c r="V421" s="1">
        <f>agent_costs_16_repr_days[[#This Row],[WindOnshore]]+agent_costs_16_repr_days[[#This Row],[WindOffshore]]+agent_costs_16_repr_days[[#This Row],[Solar]]</f>
        <v>4900381.0987415556</v>
      </c>
      <c r="W421" s="1">
        <f>agent_costs_16_repr_days[[#This Row],[RES]]+agent_costs_16_repr_days[[#This Row],[FF]]+agent_costs_16_repr_days[[#This Row],[Nuclear]]</f>
        <v>5096284.8980112169</v>
      </c>
      <c r="X421" s="1">
        <f>agent_costs_16_repr_days[[#This Row],[PS]]-W$2</f>
        <v>23726.33375255391</v>
      </c>
      <c r="Y421" s="1">
        <f>agent_costs_16_repr_days[[#This Row],[Import]]-P$2</f>
        <v>-1118.4185621032339</v>
      </c>
      <c r="Z421" s="1">
        <f>agent_costs_16_repr_days[[#This Row],[SMR+CCS]]-R$2</f>
        <v>-3611.9999986843577</v>
      </c>
      <c r="AA421" s="1">
        <f>agent_costs_16_repr_days[[#This Row],[PtH]]-S$2</f>
        <v>16123.219822165775</v>
      </c>
      <c r="AB421" s="1">
        <f>agent_costs_16_repr_days[[#This Row],[H2_sector]]-T$2</f>
        <v>11392.80126137819</v>
      </c>
      <c r="AC421" s="1">
        <f>agent_costs_16_repr_days[[#This Row],[FF]]-U$2</f>
        <v>-1549.4808830249094</v>
      </c>
      <c r="AD421" s="1">
        <f>agent_costs_16_repr_days[[#This Row],[RES]]-V$2</f>
        <v>25411.205124055967</v>
      </c>
      <c r="AE421" s="1">
        <f>agent_costs_16_repr_days[[#This Row],[Nuclear]]-H$2</f>
        <v>-135.39048847682716</v>
      </c>
      <c r="AF421" s="1">
        <f>agent_costs_16_repr_days[[#This Row],[Ind]]-O$2</f>
        <v>-3547.8952539954917</v>
      </c>
    </row>
    <row r="422" spans="1:32" x14ac:dyDescent="0.25">
      <c r="A422">
        <v>290</v>
      </c>
      <c r="B422" s="1" t="s">
        <v>23</v>
      </c>
      <c r="C422">
        <v>3258</v>
      </c>
      <c r="D422">
        <v>5073.9665483069994</v>
      </c>
      <c r="E422">
        <v>11106.792091469044</v>
      </c>
      <c r="F422">
        <v>55622.285622861542</v>
      </c>
      <c r="G422">
        <v>4293631.4217305733</v>
      </c>
      <c r="H422">
        <v>80513.409537363172</v>
      </c>
      <c r="I422">
        <v>597398.88924941164</v>
      </c>
      <c r="J422">
        <v>54861.523347904928</v>
      </c>
      <c r="K422">
        <v>2.9292096765626024E-7</v>
      </c>
      <c r="L422">
        <v>2931.9348751675707</v>
      </c>
      <c r="M422">
        <v>46731.9376231688</v>
      </c>
      <c r="N422">
        <v>51260.078254841741</v>
      </c>
      <c r="O422">
        <v>441151.49235218181</v>
      </c>
      <c r="P422">
        <v>8170.0961528343669</v>
      </c>
      <c r="Q422" s="1" t="s">
        <v>51</v>
      </c>
      <c r="R422" s="1">
        <f>agent_costs_16_repr_days[[#This Row],[SMR]]+agent_costs_16_repr_days[[#This Row],[SMRCCS]]</f>
        <v>2931.9348754604916</v>
      </c>
      <c r="S422" s="1">
        <f>agent_costs_16_repr_days[[#This Row],[Alkaline_base]]+agent_costs_16_repr_days[[#This Row],[Alkaline_peak]]</f>
        <v>97992.015878010541</v>
      </c>
      <c r="T422" s="1">
        <f>agent_costs_16_repr_days[[#This Row],[SMR+CCS]]+agent_costs_16_repr_days[[#This Row],[PtH]]+agent_costs_16_repr_days[[#This Row],[Import]]</f>
        <v>109094.04690630539</v>
      </c>
      <c r="U422" s="1">
        <f>agent_costs_16_repr_days[[#This Row],[OCGT]]+agent_costs_16_repr_days[[#This Row],[SPP_coal]]+agent_costs_16_repr_days[[#This Row],[CCGT_new]]</f>
        <v>115557.77551907346</v>
      </c>
      <c r="V422" s="1">
        <f>agent_costs_16_repr_days[[#This Row],[WindOnshore]]+agent_costs_16_repr_days[[#This Row],[WindOffshore]]+agent_costs_16_repr_days[[#This Row],[Solar]]</f>
        <v>4902137.103071454</v>
      </c>
      <c r="W422" s="1">
        <f>agent_costs_16_repr_days[[#This Row],[RES]]+agent_costs_16_repr_days[[#This Row],[FF]]+agent_costs_16_repr_days[[#This Row],[Nuclear]]</f>
        <v>5098208.2881278899</v>
      </c>
      <c r="X422" s="1">
        <f>agent_costs_16_repr_days[[#This Row],[PS]]-W$2</f>
        <v>25649.723869226873</v>
      </c>
      <c r="Y422" s="1">
        <f>agent_costs_16_repr_days[[#This Row],[Import]]-P$2</f>
        <v>-1164.3433313149435</v>
      </c>
      <c r="Z422" s="1">
        <f>agent_costs_16_repr_days[[#This Row],[SMR+CCS]]-R$2</f>
        <v>-4292.0651245726549</v>
      </c>
      <c r="AA422" s="1">
        <f>agent_costs_16_repr_days[[#This Row],[PtH]]-S$2</f>
        <v>18085.544246630554</v>
      </c>
      <c r="AB422" s="1">
        <f>agent_costs_16_repr_days[[#This Row],[H2_sector]]-T$2</f>
        <v>12629.135790742948</v>
      </c>
      <c r="AC422" s="1">
        <f>agent_costs_16_repr_days[[#This Row],[FF]]-U$2</f>
        <v>-1379.4038962460472</v>
      </c>
      <c r="AD422" s="1">
        <f>agent_costs_16_repr_days[[#This Row],[RES]]-V$2</f>
        <v>27167.209453954361</v>
      </c>
      <c r="AE422" s="1">
        <f>agent_costs_16_repr_days[[#This Row],[Nuclear]]-H$2</f>
        <v>-138.08168848066998</v>
      </c>
      <c r="AF422" s="1">
        <f>agent_costs_16_repr_days[[#This Row],[Ind]]-O$2</f>
        <v>-3060.9286011562217</v>
      </c>
    </row>
    <row r="423" spans="1:32" x14ac:dyDescent="0.25">
      <c r="A423">
        <v>291</v>
      </c>
      <c r="B423" s="1" t="s">
        <v>23</v>
      </c>
      <c r="C423">
        <v>3263</v>
      </c>
      <c r="D423">
        <v>4586.3835199829982</v>
      </c>
      <c r="E423">
        <v>11106.792015305267</v>
      </c>
      <c r="F423">
        <v>55516.063509014886</v>
      </c>
      <c r="G423">
        <v>4294302.0265901517</v>
      </c>
      <c r="H423">
        <v>80308.078929454045</v>
      </c>
      <c r="I423">
        <v>600311.70147591294</v>
      </c>
      <c r="J423">
        <v>55176.630761374632</v>
      </c>
      <c r="K423">
        <v>6.9319325345742724E-6</v>
      </c>
      <c r="L423">
        <v>1920.8543132102845</v>
      </c>
      <c r="M423">
        <v>47986.628411314981</v>
      </c>
      <c r="N423">
        <v>51383.338478757847</v>
      </c>
      <c r="O423">
        <v>441466.73985800345</v>
      </c>
      <c r="P423">
        <v>8132.2877251515247</v>
      </c>
      <c r="Q423" s="1" t="s">
        <v>51</v>
      </c>
      <c r="R423" s="1">
        <f>agent_costs_16_repr_days[[#This Row],[SMR]]+agent_costs_16_repr_days[[#This Row],[SMRCCS]]</f>
        <v>1920.8543201422171</v>
      </c>
      <c r="S423" s="1">
        <f>agent_costs_16_repr_days[[#This Row],[Alkaline_base]]+agent_costs_16_repr_days[[#This Row],[Alkaline_peak]]</f>
        <v>99369.966890072828</v>
      </c>
      <c r="T423" s="1">
        <f>agent_costs_16_repr_days[[#This Row],[SMR+CCS]]+agent_costs_16_repr_days[[#This Row],[PtH]]+agent_costs_16_repr_days[[#This Row],[Import]]</f>
        <v>109423.10893536657</v>
      </c>
      <c r="U423" s="1">
        <f>agent_costs_16_repr_days[[#This Row],[OCGT]]+agent_costs_16_repr_days[[#This Row],[SPP_coal]]+agent_costs_16_repr_days[[#This Row],[CCGT_new]]</f>
        <v>115279.07779037251</v>
      </c>
      <c r="V423" s="1">
        <f>agent_costs_16_repr_days[[#This Row],[WindOnshore]]+agent_costs_16_repr_days[[#This Row],[WindOffshore]]+agent_costs_16_repr_days[[#This Row],[Solar]]</f>
        <v>4905720.5200813701</v>
      </c>
      <c r="W423" s="1">
        <f>agent_costs_16_repr_days[[#This Row],[RES]]+agent_costs_16_repr_days[[#This Row],[FF]]+agent_costs_16_repr_days[[#This Row],[Nuclear]]</f>
        <v>5101307.6768011963</v>
      </c>
      <c r="X423" s="1">
        <f>agent_costs_16_repr_days[[#This Row],[PS]]-W$2</f>
        <v>28749.112542533316</v>
      </c>
      <c r="Y423" s="1">
        <f>agent_costs_16_repr_days[[#This Row],[Import]]-P$2</f>
        <v>-1202.1517589977857</v>
      </c>
      <c r="Z423" s="1">
        <f>agent_costs_16_repr_days[[#This Row],[SMR+CCS]]-R$2</f>
        <v>-5303.1456798909294</v>
      </c>
      <c r="AA423" s="1">
        <f>agent_costs_16_repr_days[[#This Row],[PtH]]-S$2</f>
        <v>19463.495258692841</v>
      </c>
      <c r="AB423" s="1">
        <f>agent_costs_16_repr_days[[#This Row],[H2_sector]]-T$2</f>
        <v>12958.197819804132</v>
      </c>
      <c r="AC423" s="1">
        <f>agent_costs_16_repr_days[[#This Row],[FF]]-U$2</f>
        <v>-1658.1016249469976</v>
      </c>
      <c r="AD423" s="1">
        <f>agent_costs_16_repr_days[[#This Row],[RES]]-V$2</f>
        <v>30750.626463870518</v>
      </c>
      <c r="AE423" s="1">
        <f>agent_costs_16_repr_days[[#This Row],[Nuclear]]-H$2</f>
        <v>-343.41229638979712</v>
      </c>
      <c r="AF423" s="1">
        <f>agent_costs_16_repr_days[[#This Row],[Ind]]-O$2</f>
        <v>-2745.6810953345848</v>
      </c>
    </row>
    <row r="424" spans="1:32" x14ac:dyDescent="0.25">
      <c r="A424">
        <v>292</v>
      </c>
      <c r="B424" s="1" t="s">
        <v>23</v>
      </c>
      <c r="C424">
        <v>3268</v>
      </c>
      <c r="D424">
        <v>5005.849279046889</v>
      </c>
      <c r="E424">
        <v>11106.792194238627</v>
      </c>
      <c r="F424">
        <v>55524.673799014177</v>
      </c>
      <c r="G424">
        <v>4295851.4334695833</v>
      </c>
      <c r="H424">
        <v>80027.422728530903</v>
      </c>
      <c r="I424">
        <v>604069.68529520219</v>
      </c>
      <c r="J424">
        <v>54667.146987869892</v>
      </c>
      <c r="K424">
        <v>2.8181597225575823E-7</v>
      </c>
      <c r="L424">
        <v>893.56207012623622</v>
      </c>
      <c r="M424">
        <v>48404.768531675349</v>
      </c>
      <c r="N424">
        <v>52385.779460493737</v>
      </c>
      <c r="O424">
        <v>441734.43747412594</v>
      </c>
      <c r="P424">
        <v>8083.9731010762271</v>
      </c>
      <c r="Q424" s="1" t="s">
        <v>51</v>
      </c>
      <c r="R424" s="1">
        <f>agent_costs_16_repr_days[[#This Row],[SMR]]+agent_costs_16_repr_days[[#This Row],[SMRCCS]]</f>
        <v>893.56207040805225</v>
      </c>
      <c r="S424" s="1">
        <f>agent_costs_16_repr_days[[#This Row],[Alkaline_base]]+agent_costs_16_repr_days[[#This Row],[Alkaline_peak]]</f>
        <v>100790.54799216909</v>
      </c>
      <c r="T424" s="1">
        <f>agent_costs_16_repr_days[[#This Row],[SMR+CCS]]+agent_costs_16_repr_days[[#This Row],[PtH]]+agent_costs_16_repr_days[[#This Row],[Import]]</f>
        <v>109768.08316365337</v>
      </c>
      <c r="U424" s="1">
        <f>agent_costs_16_repr_days[[#This Row],[OCGT]]+agent_costs_16_repr_days[[#This Row],[SPP_coal]]+agent_costs_16_repr_days[[#This Row],[CCGT_new]]</f>
        <v>115197.67006593096</v>
      </c>
      <c r="V424" s="1">
        <f>agent_costs_16_repr_days[[#This Row],[WindOnshore]]+agent_costs_16_repr_days[[#This Row],[WindOffshore]]+agent_costs_16_repr_days[[#This Row],[Solar]]</f>
        <v>4911027.910959024</v>
      </c>
      <c r="W424" s="1">
        <f>agent_costs_16_repr_days[[#This Row],[RES]]+agent_costs_16_repr_days[[#This Row],[FF]]+agent_costs_16_repr_days[[#This Row],[Nuclear]]</f>
        <v>5106253.0037534861</v>
      </c>
      <c r="X424" s="1">
        <f>agent_costs_16_repr_days[[#This Row],[PS]]-W$2</f>
        <v>33694.439494823106</v>
      </c>
      <c r="Y424" s="1">
        <f>agent_costs_16_repr_days[[#This Row],[Import]]-P$2</f>
        <v>-1250.4663830730833</v>
      </c>
      <c r="Z424" s="1">
        <f>agent_costs_16_repr_days[[#This Row],[SMR+CCS]]-R$2</f>
        <v>-6330.4379296250945</v>
      </c>
      <c r="AA424" s="1">
        <f>agent_costs_16_repr_days[[#This Row],[PtH]]-S$2</f>
        <v>20884.076360789099</v>
      </c>
      <c r="AB424" s="1">
        <f>agent_costs_16_repr_days[[#This Row],[H2_sector]]-T$2</f>
        <v>13303.172048090928</v>
      </c>
      <c r="AC424" s="1">
        <f>agent_costs_16_repr_days[[#This Row],[FF]]-U$2</f>
        <v>-1739.5093493885506</v>
      </c>
      <c r="AD424" s="1">
        <f>agent_costs_16_repr_days[[#This Row],[RES]]-V$2</f>
        <v>36058.017341524363</v>
      </c>
      <c r="AE424" s="1">
        <f>agent_costs_16_repr_days[[#This Row],[Nuclear]]-H$2</f>
        <v>-624.06849731293914</v>
      </c>
      <c r="AF424" s="1">
        <f>agent_costs_16_repr_days[[#This Row],[Ind]]-O$2</f>
        <v>-2477.9834792120964</v>
      </c>
    </row>
    <row r="425" spans="1:32" x14ac:dyDescent="0.25">
      <c r="A425">
        <v>293</v>
      </c>
      <c r="B425" s="1" t="s">
        <v>23</v>
      </c>
      <c r="C425">
        <v>3232</v>
      </c>
      <c r="D425">
        <v>5484.2464988622423</v>
      </c>
      <c r="E425">
        <v>11106.79313359359</v>
      </c>
      <c r="F425">
        <v>55620.870494830953</v>
      </c>
      <c r="G425">
        <v>4294513.8277189126</v>
      </c>
      <c r="H425">
        <v>79871.95080439368</v>
      </c>
      <c r="I425">
        <v>607049.51262359705</v>
      </c>
      <c r="J425">
        <v>54396.567235958493</v>
      </c>
      <c r="K425">
        <v>5.4126108755618247E-7</v>
      </c>
      <c r="L425">
        <v>7.4069619259614055E-6</v>
      </c>
      <c r="M425">
        <v>50386.387495410709</v>
      </c>
      <c r="N425">
        <v>52897.741587867517</v>
      </c>
      <c r="O425">
        <v>442381.90048333118</v>
      </c>
      <c r="P425">
        <v>8007.9964943984569</v>
      </c>
      <c r="Q425" s="1" t="s">
        <v>51</v>
      </c>
      <c r="R425" s="1">
        <f>agent_costs_16_repr_days[[#This Row],[SMR]]+agent_costs_16_repr_days[[#This Row],[SMRCCS]]</f>
        <v>7.9482230135175879E-6</v>
      </c>
      <c r="S425" s="1">
        <f>agent_costs_16_repr_days[[#This Row],[Alkaline_base]]+agent_costs_16_repr_days[[#This Row],[Alkaline_peak]]</f>
        <v>103284.12908327823</v>
      </c>
      <c r="T425" s="1">
        <f>agent_costs_16_repr_days[[#This Row],[SMR+CCS]]+agent_costs_16_repr_days[[#This Row],[PtH]]+agent_costs_16_repr_days[[#This Row],[Import]]</f>
        <v>111292.1255856249</v>
      </c>
      <c r="U425" s="1">
        <f>agent_costs_16_repr_days[[#This Row],[OCGT]]+agent_costs_16_repr_days[[#This Row],[SPP_coal]]+agent_costs_16_repr_days[[#This Row],[CCGT_new]]</f>
        <v>115501.68422965168</v>
      </c>
      <c r="V425" s="1">
        <f>agent_costs_16_repr_days[[#This Row],[WindOnshore]]+agent_costs_16_repr_days[[#This Row],[WindOffshore]]+agent_costs_16_repr_days[[#This Row],[Solar]]</f>
        <v>4912670.1334761027</v>
      </c>
      <c r="W425" s="1">
        <f>agent_costs_16_repr_days[[#This Row],[RES]]+agent_costs_16_repr_days[[#This Row],[FF]]+agent_costs_16_repr_days[[#This Row],[Nuclear]]</f>
        <v>5108043.7685101479</v>
      </c>
      <c r="X425" s="1">
        <f>agent_costs_16_repr_days[[#This Row],[PS]]-W$2</f>
        <v>35485.204251484945</v>
      </c>
      <c r="Y425" s="1">
        <f>agent_costs_16_repr_days[[#This Row],[Import]]-P$2</f>
        <v>-1326.4429897508535</v>
      </c>
      <c r="Z425" s="1">
        <f>agent_costs_16_repr_days[[#This Row],[SMR+CCS]]-R$2</f>
        <v>-7223.9999920849232</v>
      </c>
      <c r="AA425" s="1">
        <f>agent_costs_16_repr_days[[#This Row],[PtH]]-S$2</f>
        <v>23377.657451898238</v>
      </c>
      <c r="AB425" s="1">
        <f>agent_costs_16_repr_days[[#This Row],[H2_sector]]-T$2</f>
        <v>14827.214470062463</v>
      </c>
      <c r="AC425" s="1">
        <f>agent_costs_16_repr_days[[#This Row],[FF]]-U$2</f>
        <v>-1435.4951856678235</v>
      </c>
      <c r="AD425" s="1">
        <f>agent_costs_16_repr_days[[#This Row],[RES]]-V$2</f>
        <v>37700.239858603105</v>
      </c>
      <c r="AE425" s="1">
        <f>agent_costs_16_repr_days[[#This Row],[Nuclear]]-H$2</f>
        <v>-779.54042145016138</v>
      </c>
      <c r="AF425" s="1">
        <f>agent_costs_16_repr_days[[#This Row],[Ind]]-O$2</f>
        <v>-1830.5204700068571</v>
      </c>
    </row>
    <row r="426" spans="1:32" x14ac:dyDescent="0.25">
      <c r="A426">
        <v>294</v>
      </c>
      <c r="B426" s="1" t="s">
        <v>23</v>
      </c>
      <c r="C426">
        <v>3258</v>
      </c>
      <c r="D426">
        <v>5413.3629327946737</v>
      </c>
      <c r="E426">
        <v>11106.792213128851</v>
      </c>
      <c r="F426">
        <v>55693.03389376757</v>
      </c>
      <c r="G426">
        <v>4297416.6724594329</v>
      </c>
      <c r="H426">
        <v>79591.843509542203</v>
      </c>
      <c r="I426">
        <v>608359.01777902455</v>
      </c>
      <c r="J426">
        <v>54386.350639032251</v>
      </c>
      <c r="K426">
        <v>2.30556123924937E-6</v>
      </c>
      <c r="L426">
        <v>1.7785057099959973E-7</v>
      </c>
      <c r="M426">
        <v>51537.628046182872</v>
      </c>
      <c r="N426">
        <v>52939.53987415928</v>
      </c>
      <c r="O426">
        <v>442587.894150807</v>
      </c>
      <c r="P426">
        <v>7908.045206008389</v>
      </c>
      <c r="Q426" s="1" t="s">
        <v>51</v>
      </c>
      <c r="R426" s="1">
        <f>agent_costs_16_repr_days[[#This Row],[SMR]]+agent_costs_16_repr_days[[#This Row],[SMRCCS]]</f>
        <v>2.4834118102489697E-6</v>
      </c>
      <c r="S426" s="1">
        <f>agent_costs_16_repr_days[[#This Row],[Alkaline_base]]+agent_costs_16_repr_days[[#This Row],[Alkaline_peak]]</f>
        <v>104477.16792034215</v>
      </c>
      <c r="T426" s="1">
        <f>agent_costs_16_repr_days[[#This Row],[SMR+CCS]]+agent_costs_16_repr_days[[#This Row],[PtH]]+agent_costs_16_repr_days[[#This Row],[Import]]</f>
        <v>112385.21312883396</v>
      </c>
      <c r="U426" s="1">
        <f>agent_costs_16_repr_days[[#This Row],[OCGT]]+agent_costs_16_repr_days[[#This Row],[SPP_coal]]+agent_costs_16_repr_days[[#This Row],[CCGT_new]]</f>
        <v>115492.7474655945</v>
      </c>
      <c r="V426" s="1">
        <f>agent_costs_16_repr_days[[#This Row],[WindOnshore]]+agent_costs_16_repr_days[[#This Row],[WindOffshore]]+agent_costs_16_repr_days[[#This Row],[Solar]]</f>
        <v>4916882.4824515861</v>
      </c>
      <c r="W426" s="1">
        <f>agent_costs_16_repr_days[[#This Row],[RES]]+agent_costs_16_repr_days[[#This Row],[FF]]+agent_costs_16_repr_days[[#This Row],[Nuclear]]</f>
        <v>5111967.0734267225</v>
      </c>
      <c r="X426" s="1">
        <f>agent_costs_16_repr_days[[#This Row],[PS]]-W$2</f>
        <v>39408.509168059565</v>
      </c>
      <c r="Y426" s="1">
        <f>agent_costs_16_repr_days[[#This Row],[Import]]-P$2</f>
        <v>-1426.3942781409214</v>
      </c>
      <c r="Z426" s="1">
        <f>agent_costs_16_repr_days[[#This Row],[SMR+CCS]]-R$2</f>
        <v>-7223.9999975497349</v>
      </c>
      <c r="AA426" s="1">
        <f>agent_costs_16_repr_days[[#This Row],[PtH]]-S$2</f>
        <v>24570.696288962165</v>
      </c>
      <c r="AB426" s="1">
        <f>agent_costs_16_repr_days[[#This Row],[H2_sector]]-T$2</f>
        <v>15920.302013271517</v>
      </c>
      <c r="AC426" s="1">
        <f>agent_costs_16_repr_days[[#This Row],[FF]]-U$2</f>
        <v>-1444.4319497250108</v>
      </c>
      <c r="AD426" s="1">
        <f>agent_costs_16_repr_days[[#This Row],[RES]]-V$2</f>
        <v>41912.588834086433</v>
      </c>
      <c r="AE426" s="1">
        <f>agent_costs_16_repr_days[[#This Row],[Nuclear]]-H$2</f>
        <v>-1059.6477163016389</v>
      </c>
      <c r="AF426" s="1">
        <f>agent_costs_16_repr_days[[#This Row],[Ind]]-O$2</f>
        <v>-1624.5268025310361</v>
      </c>
    </row>
    <row r="427" spans="1:32" x14ac:dyDescent="0.25">
      <c r="A427">
        <v>295</v>
      </c>
      <c r="B427" s="1" t="s">
        <v>23</v>
      </c>
      <c r="C427">
        <v>3244</v>
      </c>
      <c r="D427">
        <v>5932.376639993553</v>
      </c>
      <c r="E427">
        <v>11106.792209103827</v>
      </c>
      <c r="F427">
        <v>55804.689358811476</v>
      </c>
      <c r="G427">
        <v>4298808.6778003974</v>
      </c>
      <c r="H427">
        <v>79446.558458452098</v>
      </c>
      <c r="I427">
        <v>610186.33966094838</v>
      </c>
      <c r="J427">
        <v>54168.111887787913</v>
      </c>
      <c r="K427">
        <v>1.7868501671621485E-6</v>
      </c>
      <c r="L427">
        <v>1.2797628455987877E-5</v>
      </c>
      <c r="M427">
        <v>52050.157002485517</v>
      </c>
      <c r="N427">
        <v>53788.452668021229</v>
      </c>
      <c r="O427">
        <v>443163.37313803629</v>
      </c>
      <c r="P427">
        <v>7797.0368860082008</v>
      </c>
      <c r="Q427" s="1" t="s">
        <v>51</v>
      </c>
      <c r="R427" s="1">
        <f>agent_costs_16_repr_days[[#This Row],[SMR]]+agent_costs_16_repr_days[[#This Row],[SMRCCS]]</f>
        <v>1.4584478623150026E-5</v>
      </c>
      <c r="S427" s="1">
        <f>agent_costs_16_repr_days[[#This Row],[Alkaline_base]]+agent_costs_16_repr_days[[#This Row],[Alkaline_peak]]</f>
        <v>105838.60967050675</v>
      </c>
      <c r="T427" s="1">
        <f>agent_costs_16_repr_days[[#This Row],[SMR+CCS]]+agent_costs_16_repr_days[[#This Row],[PtH]]+agent_costs_16_repr_days[[#This Row],[Import]]</f>
        <v>113635.64657109942</v>
      </c>
      <c r="U427" s="1">
        <f>agent_costs_16_repr_days[[#This Row],[OCGT]]+agent_costs_16_repr_days[[#This Row],[SPP_coal]]+agent_costs_16_repr_days[[#This Row],[CCGT_new]]</f>
        <v>115905.17788659294</v>
      </c>
      <c r="V427" s="1">
        <f>agent_costs_16_repr_days[[#This Row],[WindOnshore]]+agent_costs_16_repr_days[[#This Row],[WindOffshore]]+agent_costs_16_repr_days[[#This Row],[Solar]]</f>
        <v>4920101.8096704492</v>
      </c>
      <c r="W427" s="1">
        <f>agent_costs_16_repr_days[[#This Row],[RES]]+agent_costs_16_repr_days[[#This Row],[FF]]+agent_costs_16_repr_days[[#This Row],[Nuclear]]</f>
        <v>5115453.5460154945</v>
      </c>
      <c r="X427" s="1">
        <f>agent_costs_16_repr_days[[#This Row],[PS]]-W$2</f>
        <v>42894.981756831519</v>
      </c>
      <c r="Y427" s="1">
        <f>agent_costs_16_repr_days[[#This Row],[Import]]-P$2</f>
        <v>-1537.4025981411096</v>
      </c>
      <c r="Z427" s="1">
        <f>agent_costs_16_repr_days[[#This Row],[SMR+CCS]]-R$2</f>
        <v>-7223.9999854486678</v>
      </c>
      <c r="AA427" s="1">
        <f>agent_costs_16_repr_days[[#This Row],[PtH]]-S$2</f>
        <v>25932.138039126759</v>
      </c>
      <c r="AB427" s="1">
        <f>agent_costs_16_repr_days[[#This Row],[H2_sector]]-T$2</f>
        <v>17170.735455536982</v>
      </c>
      <c r="AC427" s="1">
        <f>agent_costs_16_repr_days[[#This Row],[FF]]-U$2</f>
        <v>-1032.0015287265705</v>
      </c>
      <c r="AD427" s="1">
        <f>agent_costs_16_repr_days[[#This Row],[RES]]-V$2</f>
        <v>45131.916052949615</v>
      </c>
      <c r="AE427" s="1">
        <f>agent_costs_16_repr_days[[#This Row],[Nuclear]]-H$2</f>
        <v>-1204.9327673917433</v>
      </c>
      <c r="AF427" s="1">
        <f>agent_costs_16_repr_days[[#This Row],[Ind]]-O$2</f>
        <v>-1049.0478153017466</v>
      </c>
    </row>
    <row r="428" spans="1:32" x14ac:dyDescent="0.25">
      <c r="A428">
        <v>296</v>
      </c>
      <c r="B428" s="1" t="s">
        <v>23</v>
      </c>
      <c r="C428">
        <v>3233</v>
      </c>
      <c r="D428">
        <v>6539.4929726756991</v>
      </c>
      <c r="E428">
        <v>11106.792729848192</v>
      </c>
      <c r="F428">
        <v>55819.07094330174</v>
      </c>
      <c r="G428">
        <v>4299003.9220325667</v>
      </c>
      <c r="H428">
        <v>79406.911359473903</v>
      </c>
      <c r="I428">
        <v>613120.07224248233</v>
      </c>
      <c r="J428">
        <v>53766.086299694078</v>
      </c>
      <c r="K428">
        <v>4.9898214589091507E-6</v>
      </c>
      <c r="L428">
        <v>2.3314819585342372E-7</v>
      </c>
      <c r="M428">
        <v>53271.456434241045</v>
      </c>
      <c r="N428">
        <v>54627.853807734282</v>
      </c>
      <c r="O428">
        <v>444065.16555642494</v>
      </c>
      <c r="P428">
        <v>7651.3946188821346</v>
      </c>
      <c r="Q428" s="1" t="s">
        <v>51</v>
      </c>
      <c r="R428" s="1">
        <f>agent_costs_16_repr_days[[#This Row],[SMR]]+agent_costs_16_repr_days[[#This Row],[SMRCCS]]</f>
        <v>5.2229696547625745E-6</v>
      </c>
      <c r="S428" s="1">
        <f>agent_costs_16_repr_days[[#This Row],[Alkaline_base]]+agent_costs_16_repr_days[[#This Row],[Alkaline_peak]]</f>
        <v>107899.31024197533</v>
      </c>
      <c r="T428" s="1">
        <f>agent_costs_16_repr_days[[#This Row],[SMR+CCS]]+agent_costs_16_repr_days[[#This Row],[PtH]]+agent_costs_16_repr_days[[#This Row],[Import]]</f>
        <v>115550.70486608043</v>
      </c>
      <c r="U428" s="1">
        <f>agent_costs_16_repr_days[[#This Row],[OCGT]]+agent_costs_16_repr_days[[#This Row],[SPP_coal]]+agent_costs_16_repr_days[[#This Row],[CCGT_new]]</f>
        <v>116124.65021567151</v>
      </c>
      <c r="V428" s="1">
        <f>agent_costs_16_repr_days[[#This Row],[WindOnshore]]+agent_costs_16_repr_days[[#This Row],[WindOffshore]]+agent_costs_16_repr_days[[#This Row],[Solar]]</f>
        <v>4923230.7870048974</v>
      </c>
      <c r="W428" s="1">
        <f>agent_costs_16_repr_days[[#This Row],[RES]]+agent_costs_16_repr_days[[#This Row],[FF]]+agent_costs_16_repr_days[[#This Row],[Nuclear]]</f>
        <v>5118762.3485800428</v>
      </c>
      <c r="X428" s="1">
        <f>agent_costs_16_repr_days[[#This Row],[PS]]-W$2</f>
        <v>46203.784321379848</v>
      </c>
      <c r="Y428" s="1">
        <f>agent_costs_16_repr_days[[#This Row],[Import]]-P$2</f>
        <v>-1683.0448652671757</v>
      </c>
      <c r="Z428" s="1">
        <f>agent_costs_16_repr_days[[#This Row],[SMR+CCS]]-R$2</f>
        <v>-7223.9999948101768</v>
      </c>
      <c r="AA428" s="1">
        <f>agent_costs_16_repr_days[[#This Row],[PtH]]-S$2</f>
        <v>27992.83861059534</v>
      </c>
      <c r="AB428" s="1">
        <f>agent_costs_16_repr_days[[#This Row],[H2_sector]]-T$2</f>
        <v>19085.793750517987</v>
      </c>
      <c r="AC428" s="1">
        <f>agent_costs_16_repr_days[[#This Row],[FF]]-U$2</f>
        <v>-812.52919964799366</v>
      </c>
      <c r="AD428" s="1">
        <f>agent_costs_16_repr_days[[#This Row],[RES]]-V$2</f>
        <v>48260.893387397751</v>
      </c>
      <c r="AE428" s="1">
        <f>agent_costs_16_repr_days[[#This Row],[Nuclear]]-H$2</f>
        <v>-1244.5798663699388</v>
      </c>
      <c r="AF428" s="1">
        <f>agent_costs_16_repr_days[[#This Row],[Ind]]-O$2</f>
        <v>-147.25539691309677</v>
      </c>
    </row>
    <row r="429" spans="1:32" x14ac:dyDescent="0.25">
      <c r="A429">
        <v>297</v>
      </c>
      <c r="B429" s="1" t="s">
        <v>23</v>
      </c>
      <c r="C429">
        <v>3215</v>
      </c>
      <c r="D429">
        <v>6524.4596578706214</v>
      </c>
      <c r="E429">
        <v>11106.792774046122</v>
      </c>
      <c r="F429">
        <v>55884.7208492145</v>
      </c>
      <c r="G429">
        <v>4300510.4192658635</v>
      </c>
      <c r="H429">
        <v>78910.184596523701</v>
      </c>
      <c r="I429">
        <v>616403.20906651113</v>
      </c>
      <c r="J429">
        <v>53882.72849239724</v>
      </c>
      <c r="K429">
        <v>6.3609866650843695E-6</v>
      </c>
      <c r="L429">
        <v>5.1004788298717416E-8</v>
      </c>
      <c r="M429">
        <v>54465.167018477754</v>
      </c>
      <c r="N429">
        <v>55498.90449825718</v>
      </c>
      <c r="O429">
        <v>444324.30143486487</v>
      </c>
      <c r="P429">
        <v>7511.5834413191733</v>
      </c>
      <c r="Q429" s="1" t="s">
        <v>51</v>
      </c>
      <c r="R429" s="1">
        <f>agent_costs_16_repr_days[[#This Row],[SMR]]+agent_costs_16_repr_days[[#This Row],[SMRCCS]]</f>
        <v>6.4119914533830867E-6</v>
      </c>
      <c r="S429" s="1">
        <f>agent_costs_16_repr_days[[#This Row],[Alkaline_base]]+agent_costs_16_repr_days[[#This Row],[Alkaline_peak]]</f>
        <v>109964.07151673493</v>
      </c>
      <c r="T429" s="1">
        <f>agent_costs_16_repr_days[[#This Row],[SMR+CCS]]+agent_costs_16_repr_days[[#This Row],[PtH]]+agent_costs_16_repr_days[[#This Row],[Import]]</f>
        <v>117475.6549644661</v>
      </c>
      <c r="U429" s="1">
        <f>agent_costs_16_repr_days[[#This Row],[OCGT]]+agent_costs_16_repr_days[[#This Row],[SPP_coal]]+agent_costs_16_repr_days[[#This Row],[CCGT_new]]</f>
        <v>116291.90899948236</v>
      </c>
      <c r="V429" s="1">
        <f>agent_costs_16_repr_days[[#This Row],[WindOnshore]]+agent_costs_16_repr_days[[#This Row],[WindOffshore]]+agent_costs_16_repr_days[[#This Row],[Solar]]</f>
        <v>4928020.4211064205</v>
      </c>
      <c r="W429" s="1">
        <f>agent_costs_16_repr_days[[#This Row],[RES]]+agent_costs_16_repr_days[[#This Row],[FF]]+agent_costs_16_repr_days[[#This Row],[Nuclear]]</f>
        <v>5123222.5147024263</v>
      </c>
      <c r="X429" s="1">
        <f>agent_costs_16_repr_days[[#This Row],[PS]]-W$2</f>
        <v>50663.950443763286</v>
      </c>
      <c r="Y429" s="1">
        <f>agent_costs_16_repr_days[[#This Row],[Import]]-P$2</f>
        <v>-1822.8560428301371</v>
      </c>
      <c r="Z429" s="1">
        <f>agent_costs_16_repr_days[[#This Row],[SMR+CCS]]-R$2</f>
        <v>-7223.9999936211552</v>
      </c>
      <c r="AA429" s="1">
        <f>agent_costs_16_repr_days[[#This Row],[PtH]]-S$2</f>
        <v>30057.599885354939</v>
      </c>
      <c r="AB429" s="1">
        <f>agent_costs_16_repr_days[[#This Row],[H2_sector]]-T$2</f>
        <v>21010.743848903658</v>
      </c>
      <c r="AC429" s="1">
        <f>agent_costs_16_repr_days[[#This Row],[FF]]-U$2</f>
        <v>-645.2704158371489</v>
      </c>
      <c r="AD429" s="1">
        <f>agent_costs_16_repr_days[[#This Row],[RES]]-V$2</f>
        <v>53050.527488920838</v>
      </c>
      <c r="AE429" s="1">
        <f>agent_costs_16_repr_days[[#This Row],[Nuclear]]-H$2</f>
        <v>-1741.3066293201409</v>
      </c>
      <c r="AF429" s="1">
        <f>agent_costs_16_repr_days[[#This Row],[Ind]]-O$2</f>
        <v>111.88048152683768</v>
      </c>
    </row>
    <row r="430" spans="1:32" x14ac:dyDescent="0.25">
      <c r="A430">
        <v>298</v>
      </c>
      <c r="B430" s="1" t="s">
        <v>23</v>
      </c>
      <c r="C430">
        <v>3183</v>
      </c>
      <c r="D430">
        <v>6116.3716881474593</v>
      </c>
      <c r="E430">
        <v>11106.792002288246</v>
      </c>
      <c r="F430">
        <v>55959.096072352077</v>
      </c>
      <c r="G430">
        <v>4300675.546347619</v>
      </c>
      <c r="H430">
        <v>78350.488132780229</v>
      </c>
      <c r="I430">
        <v>619840.37320607563</v>
      </c>
      <c r="J430">
        <v>54346.283276593836</v>
      </c>
      <c r="K430">
        <v>6.4239848805399137E-7</v>
      </c>
      <c r="L430">
        <v>9.2746827830819447E-9</v>
      </c>
      <c r="M430">
        <v>56380.652798295298</v>
      </c>
      <c r="N430">
        <v>55665.215072928768</v>
      </c>
      <c r="O430">
        <v>444548.83597201988</v>
      </c>
      <c r="P430">
        <v>7382.9952782506471</v>
      </c>
      <c r="Q430" s="1" t="s">
        <v>51</v>
      </c>
      <c r="R430" s="1">
        <f>agent_costs_16_repr_days[[#This Row],[SMR]]+agent_costs_16_repr_days[[#This Row],[SMRCCS]]</f>
        <v>6.5167317083707334E-7</v>
      </c>
      <c r="S430" s="1">
        <f>agent_costs_16_repr_days[[#This Row],[Alkaline_base]]+agent_costs_16_repr_days[[#This Row],[Alkaline_peak]]</f>
        <v>112045.86787122407</v>
      </c>
      <c r="T430" s="1">
        <f>agent_costs_16_repr_days[[#This Row],[SMR+CCS]]+agent_costs_16_repr_days[[#This Row],[PtH]]+agent_costs_16_repr_days[[#This Row],[Import]]</f>
        <v>119428.86315012639</v>
      </c>
      <c r="U430" s="1">
        <f>agent_costs_16_repr_days[[#This Row],[OCGT]]+agent_costs_16_repr_days[[#This Row],[SPP_coal]]+agent_costs_16_repr_days[[#This Row],[CCGT_new]]</f>
        <v>116421.75103709337</v>
      </c>
      <c r="V430" s="1">
        <f>agent_costs_16_repr_days[[#This Row],[WindOnshore]]+agent_costs_16_repr_days[[#This Row],[WindOffshore]]+agent_costs_16_repr_days[[#This Row],[Solar]]</f>
        <v>4931622.7115559829</v>
      </c>
      <c r="W430" s="1">
        <f>agent_costs_16_repr_days[[#This Row],[RES]]+agent_costs_16_repr_days[[#This Row],[FF]]+agent_costs_16_repr_days[[#This Row],[Nuclear]]</f>
        <v>5126394.9507258572</v>
      </c>
      <c r="X430" s="1">
        <f>agent_costs_16_repr_days[[#This Row],[PS]]-W$2</f>
        <v>53836.386467194185</v>
      </c>
      <c r="Y430" s="1">
        <f>agent_costs_16_repr_days[[#This Row],[Import]]-P$2</f>
        <v>-1951.4442058986633</v>
      </c>
      <c r="Z430" s="1">
        <f>agent_costs_16_repr_days[[#This Row],[SMR+CCS]]-R$2</f>
        <v>-7223.9999993814736</v>
      </c>
      <c r="AA430" s="1">
        <f>agent_costs_16_repr_days[[#This Row],[PtH]]-S$2</f>
        <v>32139.396239844078</v>
      </c>
      <c r="AB430" s="1">
        <f>agent_costs_16_repr_days[[#This Row],[H2_sector]]-T$2</f>
        <v>22963.952034563947</v>
      </c>
      <c r="AC430" s="1">
        <f>agent_costs_16_repr_days[[#This Row],[FF]]-U$2</f>
        <v>-515.42837822613365</v>
      </c>
      <c r="AD430" s="1">
        <f>agent_costs_16_repr_days[[#This Row],[RES]]-V$2</f>
        <v>56652.81793848332</v>
      </c>
      <c r="AE430" s="1">
        <f>agent_costs_16_repr_days[[#This Row],[Nuclear]]-H$2</f>
        <v>-2301.0030930636131</v>
      </c>
      <c r="AF430" s="1">
        <f>agent_costs_16_repr_days[[#This Row],[Ind]]-O$2</f>
        <v>336.41501868184423</v>
      </c>
    </row>
    <row r="431" spans="1:32" x14ac:dyDescent="0.25">
      <c r="A431">
        <v>299</v>
      </c>
      <c r="B431" s="1" t="s">
        <v>23</v>
      </c>
      <c r="C431">
        <v>3207</v>
      </c>
      <c r="D431">
        <v>6184.7565734540149</v>
      </c>
      <c r="E431">
        <v>11106.792005726527</v>
      </c>
      <c r="F431">
        <v>55950.917806601028</v>
      </c>
      <c r="G431">
        <v>4303273.7284204029</v>
      </c>
      <c r="H431">
        <v>77756.018437332052</v>
      </c>
      <c r="I431">
        <v>623413.43772892398</v>
      </c>
      <c r="J431">
        <v>54395.241131749681</v>
      </c>
      <c r="K431">
        <v>3.2826769371126416E-7</v>
      </c>
      <c r="L431">
        <v>5.974578094755402E-8</v>
      </c>
      <c r="M431">
        <v>57170.78133327861</v>
      </c>
      <c r="N431">
        <v>56868.72299981668</v>
      </c>
      <c r="O431">
        <v>444556.49462595274</v>
      </c>
      <c r="P431">
        <v>7229.7165624865856</v>
      </c>
      <c r="Q431" s="1" t="s">
        <v>51</v>
      </c>
      <c r="R431" s="1">
        <f>agent_costs_16_repr_days[[#This Row],[SMR]]+agent_costs_16_repr_days[[#This Row],[SMRCCS]]</f>
        <v>3.880134746588182E-7</v>
      </c>
      <c r="S431" s="1">
        <f>agent_costs_16_repr_days[[#This Row],[Alkaline_base]]+agent_costs_16_repr_days[[#This Row],[Alkaline_peak]]</f>
        <v>114039.50433309529</v>
      </c>
      <c r="T431" s="1">
        <f>agent_costs_16_repr_days[[#This Row],[SMR+CCS]]+agent_costs_16_repr_days[[#This Row],[PtH]]+agent_costs_16_repr_days[[#This Row],[Import]]</f>
        <v>121269.22089596989</v>
      </c>
      <c r="U431" s="1">
        <f>agent_costs_16_repr_days[[#This Row],[OCGT]]+agent_costs_16_repr_days[[#This Row],[SPP_coal]]+agent_costs_16_repr_days[[#This Row],[CCGT_new]]</f>
        <v>116530.91551180472</v>
      </c>
      <c r="V431" s="1">
        <f>agent_costs_16_repr_days[[#This Row],[WindOnshore]]+agent_costs_16_repr_days[[#This Row],[WindOffshore]]+agent_costs_16_repr_days[[#This Row],[Solar]]</f>
        <v>4937793.9581550527</v>
      </c>
      <c r="W431" s="1">
        <f>agent_costs_16_repr_days[[#This Row],[RES]]+agent_costs_16_repr_days[[#This Row],[FF]]+agent_costs_16_repr_days[[#This Row],[Nuclear]]</f>
        <v>5132080.8921041898</v>
      </c>
      <c r="X431" s="1">
        <f>agent_costs_16_repr_days[[#This Row],[PS]]-W$2</f>
        <v>59522.327845526859</v>
      </c>
      <c r="Y431" s="1">
        <f>agent_costs_16_repr_days[[#This Row],[Import]]-P$2</f>
        <v>-2104.7229216627247</v>
      </c>
      <c r="Z431" s="1">
        <f>agent_costs_16_repr_days[[#This Row],[SMR+CCS]]-R$2</f>
        <v>-7223.9999996451334</v>
      </c>
      <c r="AA431" s="1">
        <f>agent_costs_16_repr_days[[#This Row],[PtH]]-S$2</f>
        <v>34133.032701715303</v>
      </c>
      <c r="AB431" s="1">
        <f>agent_costs_16_repr_days[[#This Row],[H2_sector]]-T$2</f>
        <v>24804.30978040745</v>
      </c>
      <c r="AC431" s="1">
        <f>agent_costs_16_repr_days[[#This Row],[FF]]-U$2</f>
        <v>-406.26390351478767</v>
      </c>
      <c r="AD431" s="1">
        <f>agent_costs_16_repr_days[[#This Row],[RES]]-V$2</f>
        <v>62824.064537553117</v>
      </c>
      <c r="AE431" s="1">
        <f>agent_costs_16_repr_days[[#This Row],[Nuclear]]-H$2</f>
        <v>-2895.47278851179</v>
      </c>
      <c r="AF431" s="1">
        <f>agent_costs_16_repr_days[[#This Row],[Ind]]-O$2</f>
        <v>344.07367261470063</v>
      </c>
    </row>
    <row r="432" spans="1:32" x14ac:dyDescent="0.25">
      <c r="A432">
        <v>300</v>
      </c>
      <c r="B432" s="1" t="s">
        <v>23</v>
      </c>
      <c r="C432">
        <v>3188</v>
      </c>
      <c r="D432">
        <v>6678.008852824988</v>
      </c>
      <c r="E432">
        <v>11106.793674623474</v>
      </c>
      <c r="F432">
        <v>56090.908846837985</v>
      </c>
      <c r="G432">
        <v>4304505.008752889</v>
      </c>
      <c r="H432">
        <v>77105.656933888429</v>
      </c>
      <c r="I432">
        <v>627282.50964012113</v>
      </c>
      <c r="J432">
        <v>54317.448738664971</v>
      </c>
      <c r="K432">
        <v>3.7050407611668122E-6</v>
      </c>
      <c r="L432">
        <v>6.4505621152928553E-8</v>
      </c>
      <c r="M432">
        <v>59704.162416440216</v>
      </c>
      <c r="N432">
        <v>57069.696512175462</v>
      </c>
      <c r="O432">
        <v>444596.92014843109</v>
      </c>
      <c r="P432">
        <v>7067.4381643601255</v>
      </c>
      <c r="Q432" s="1" t="s">
        <v>51</v>
      </c>
      <c r="R432" s="1">
        <f>agent_costs_16_repr_days[[#This Row],[SMR]]+agent_costs_16_repr_days[[#This Row],[SMRCCS]]</f>
        <v>3.7695463823197405E-6</v>
      </c>
      <c r="S432" s="1">
        <f>agent_costs_16_repr_days[[#This Row],[Alkaline_base]]+agent_costs_16_repr_days[[#This Row],[Alkaline_peak]]</f>
        <v>116773.85892861568</v>
      </c>
      <c r="T432" s="1">
        <f>agent_costs_16_repr_days[[#This Row],[SMR+CCS]]+agent_costs_16_repr_days[[#This Row],[PtH]]+agent_costs_16_repr_days[[#This Row],[Import]]</f>
        <v>123841.29709674534</v>
      </c>
      <c r="U432" s="1">
        <f>agent_costs_16_repr_days[[#This Row],[OCGT]]+agent_costs_16_repr_days[[#This Row],[SPP_coal]]+agent_costs_16_repr_days[[#This Row],[CCGT_new]]</f>
        <v>117086.36643832795</v>
      </c>
      <c r="V432" s="1">
        <f>agent_costs_16_repr_days[[#This Row],[WindOnshore]]+agent_costs_16_repr_days[[#This Row],[WindOffshore]]+agent_costs_16_repr_days[[#This Row],[Solar]]</f>
        <v>4942894.3120676335</v>
      </c>
      <c r="W432" s="1">
        <f>agent_costs_16_repr_days[[#This Row],[RES]]+agent_costs_16_repr_days[[#This Row],[FF]]+agent_costs_16_repr_days[[#This Row],[Nuclear]]</f>
        <v>5137086.3354398506</v>
      </c>
      <c r="X432" s="1">
        <f>agent_costs_16_repr_days[[#This Row],[PS]]-W$2</f>
        <v>64527.771181187592</v>
      </c>
      <c r="Y432" s="1">
        <f>agent_costs_16_repr_days[[#This Row],[Import]]-P$2</f>
        <v>-2267.0013197891849</v>
      </c>
      <c r="Z432" s="1">
        <f>agent_costs_16_repr_days[[#This Row],[SMR+CCS]]-R$2</f>
        <v>-7223.9999962636002</v>
      </c>
      <c r="AA432" s="1">
        <f>agent_costs_16_repr_days[[#This Row],[PtH]]-S$2</f>
        <v>36867.387297235691</v>
      </c>
      <c r="AB432" s="1">
        <f>agent_costs_16_repr_days[[#This Row],[H2_sector]]-T$2</f>
        <v>27376.385981182902</v>
      </c>
      <c r="AC432" s="1">
        <f>agent_costs_16_repr_days[[#This Row],[FF]]-U$2</f>
        <v>149.18702300844598</v>
      </c>
      <c r="AD432" s="1">
        <f>agent_costs_16_repr_days[[#This Row],[RES]]-V$2</f>
        <v>67924.418450133875</v>
      </c>
      <c r="AE432" s="1">
        <f>agent_costs_16_repr_days[[#This Row],[Nuclear]]-H$2</f>
        <v>-3545.8342919554125</v>
      </c>
      <c r="AF432" s="1">
        <f>agent_costs_16_repr_days[[#This Row],[Ind]]-O$2</f>
        <v>384.49919509305619</v>
      </c>
    </row>
    <row r="433" spans="1:32" x14ac:dyDescent="0.25">
      <c r="A433">
        <v>301</v>
      </c>
      <c r="B433" s="1" t="s">
        <v>23</v>
      </c>
      <c r="C433">
        <v>3414</v>
      </c>
      <c r="D433">
        <v>6824.3227141965708</v>
      </c>
      <c r="E433">
        <v>11106.792012046189</v>
      </c>
      <c r="F433">
        <v>56226.428326136593</v>
      </c>
      <c r="G433">
        <v>4307472.6379998466</v>
      </c>
      <c r="H433">
        <v>75825.806587360232</v>
      </c>
      <c r="I433">
        <v>630259.42790464731</v>
      </c>
      <c r="J433">
        <v>54474.417571921957</v>
      </c>
      <c r="K433">
        <v>2.6883067964387892E-5</v>
      </c>
      <c r="L433">
        <v>1.9174537304181246E-7</v>
      </c>
      <c r="M433">
        <v>61416.637948256597</v>
      </c>
      <c r="N433">
        <v>57532.645561442485</v>
      </c>
      <c r="O433">
        <v>444138.59648832487</v>
      </c>
      <c r="P433">
        <v>6918.2237736864263</v>
      </c>
      <c r="Q433" s="1" t="s">
        <v>51</v>
      </c>
      <c r="R433" s="1">
        <f>agent_costs_16_repr_days[[#This Row],[SMR]]+agent_costs_16_repr_days[[#This Row],[SMRCCS]]</f>
        <v>2.7074813337429706E-5</v>
      </c>
      <c r="S433" s="1">
        <f>agent_costs_16_repr_days[[#This Row],[Alkaline_base]]+agent_costs_16_repr_days[[#This Row],[Alkaline_peak]]</f>
        <v>118949.28350969907</v>
      </c>
      <c r="T433" s="1">
        <f>agent_costs_16_repr_days[[#This Row],[SMR+CCS]]+agent_costs_16_repr_days[[#This Row],[PtH]]+agent_costs_16_repr_days[[#This Row],[Import]]</f>
        <v>125867.50731046032</v>
      </c>
      <c r="U433" s="1">
        <f>agent_costs_16_repr_days[[#This Row],[OCGT]]+agent_costs_16_repr_days[[#This Row],[SPP_coal]]+agent_costs_16_repr_days[[#This Row],[CCGT_new]]</f>
        <v>117525.16861225513</v>
      </c>
      <c r="V433" s="1">
        <f>agent_costs_16_repr_days[[#This Row],[WindOnshore]]+agent_costs_16_repr_days[[#This Row],[WindOffshore]]+agent_costs_16_repr_days[[#This Row],[Solar]]</f>
        <v>4948838.8579165395</v>
      </c>
      <c r="W433" s="1">
        <f>agent_costs_16_repr_days[[#This Row],[RES]]+agent_costs_16_repr_days[[#This Row],[FF]]+agent_costs_16_repr_days[[#This Row],[Nuclear]]</f>
        <v>5142189.8331161542</v>
      </c>
      <c r="X433" s="1">
        <f>agent_costs_16_repr_days[[#This Row],[PS]]-W$2</f>
        <v>69631.268857491203</v>
      </c>
      <c r="Y433" s="1">
        <f>agent_costs_16_repr_days[[#This Row],[Import]]-P$2</f>
        <v>-2416.2157104628841</v>
      </c>
      <c r="Z433" s="1">
        <f>agent_costs_16_repr_days[[#This Row],[SMR+CCS]]-R$2</f>
        <v>-7223.9999729583333</v>
      </c>
      <c r="AA433" s="1">
        <f>agent_costs_16_repr_days[[#This Row],[PtH]]-S$2</f>
        <v>39042.811878319088</v>
      </c>
      <c r="AB433" s="1">
        <f>agent_costs_16_repr_days[[#This Row],[H2_sector]]-T$2</f>
        <v>29402.59619489788</v>
      </c>
      <c r="AC433" s="1">
        <f>agent_costs_16_repr_days[[#This Row],[FF]]-U$2</f>
        <v>587.98919693562493</v>
      </c>
      <c r="AD433" s="1">
        <f>agent_costs_16_repr_days[[#This Row],[RES]]-V$2</f>
        <v>73868.964299039915</v>
      </c>
      <c r="AE433" s="1">
        <f>agent_costs_16_repr_days[[#This Row],[Nuclear]]-H$2</f>
        <v>-4825.6846384836099</v>
      </c>
      <c r="AF433" s="1">
        <f>agent_costs_16_repr_days[[#This Row],[Ind]]-O$2</f>
        <v>-73.824465013167355</v>
      </c>
    </row>
    <row r="434" spans="1:32" x14ac:dyDescent="0.25">
      <c r="A434">
        <v>376</v>
      </c>
      <c r="B434" s="1" t="s">
        <v>23</v>
      </c>
      <c r="C434">
        <v>2862</v>
      </c>
      <c r="D434">
        <v>7509.9029032982817</v>
      </c>
      <c r="E434">
        <v>11106.792036003691</v>
      </c>
      <c r="F434">
        <v>56006.723771898723</v>
      </c>
      <c r="G434">
        <v>4293269.3086869279</v>
      </c>
      <c r="H434">
        <v>80583.337123656078</v>
      </c>
      <c r="I434">
        <v>574191.89576781518</v>
      </c>
      <c r="J434">
        <v>53403.573784109009</v>
      </c>
      <c r="K434">
        <v>3.7481420003579705E-8</v>
      </c>
      <c r="L434">
        <v>7224.0000000396121</v>
      </c>
      <c r="M434">
        <v>31535.899153317994</v>
      </c>
      <c r="N434">
        <v>48954.481156065944</v>
      </c>
      <c r="O434">
        <v>443206.79983728763</v>
      </c>
      <c r="P434">
        <v>9069.1498311525283</v>
      </c>
      <c r="Q434" s="1" t="s">
        <v>51</v>
      </c>
      <c r="R434" s="1">
        <f>agent_costs_16_repr_days[[#This Row],[SMR]]+agent_costs_16_repr_days[[#This Row],[SMRCCS]]</f>
        <v>7224.0000000770933</v>
      </c>
      <c r="S434" s="1">
        <f>agent_costs_16_repr_days[[#This Row],[Alkaline_base]]+agent_costs_16_repr_days[[#This Row],[Alkaline_peak]]</f>
        <v>80490.380309383938</v>
      </c>
      <c r="T434" s="1">
        <f>agent_costs_16_repr_days[[#This Row],[SMR+CCS]]+agent_costs_16_repr_days[[#This Row],[PtH]]+agent_costs_16_repr_days[[#This Row],[Import]]</f>
        <v>96783.530140613555</v>
      </c>
      <c r="U434" s="1">
        <f>agent_costs_16_repr_days[[#This Row],[OCGT]]+agent_costs_16_repr_days[[#This Row],[SPP_coal]]+agent_costs_16_repr_days[[#This Row],[CCGT_new]]</f>
        <v>116920.20045930601</v>
      </c>
      <c r="V434" s="1">
        <f>agent_costs_16_repr_days[[#This Row],[WindOnshore]]+agent_costs_16_repr_days[[#This Row],[WindOffshore]]+agent_costs_16_repr_days[[#This Row],[Solar]]</f>
        <v>4878567.9964907467</v>
      </c>
      <c r="W434" s="1">
        <f>agent_costs_16_repr_days[[#This Row],[RES]]+agent_costs_16_repr_days[[#This Row],[FF]]+agent_costs_16_repr_days[[#This Row],[Nuclear]]</f>
        <v>5076071.5340737086</v>
      </c>
      <c r="X434" s="1">
        <f>agent_costs_16_repr_days[[#This Row],[PS]]-W$2</f>
        <v>3512.9698150455952</v>
      </c>
      <c r="Y434" s="1">
        <f>agent_costs_16_repr_days[[#This Row],[Import]]-P$2</f>
        <v>-265.28965299678202</v>
      </c>
      <c r="Z434" s="1">
        <f>agent_costs_16_repr_days[[#This Row],[SMR+CCS]]-R$2</f>
        <v>4.3946783989667892E-8</v>
      </c>
      <c r="AA434" s="1">
        <f>agent_costs_16_repr_days[[#This Row],[PtH]]-S$2</f>
        <v>583.90867800395063</v>
      </c>
      <c r="AB434" s="1">
        <f>agent_costs_16_repr_days[[#This Row],[H2_sector]]-T$2</f>
        <v>318.61902505111357</v>
      </c>
      <c r="AC434" s="1">
        <f>agent_costs_16_repr_days[[#This Row],[FF]]-U$2</f>
        <v>-16.978956013495917</v>
      </c>
      <c r="AD434" s="1">
        <f>agent_costs_16_repr_days[[#This Row],[RES]]-V$2</f>
        <v>3598.1028732471168</v>
      </c>
      <c r="AE434" s="1">
        <f>agent_costs_16_repr_days[[#This Row],[Nuclear]]-H$2</f>
        <v>-68.154102187763783</v>
      </c>
      <c r="AF434" s="1">
        <f>agent_costs_16_repr_days[[#This Row],[Ind]]-O$2</f>
        <v>-1005.6211160504026</v>
      </c>
    </row>
    <row r="435" spans="1:32" hidden="1" x14ac:dyDescent="0.25">
      <c r="A435">
        <v>376</v>
      </c>
      <c r="B435" s="1" t="s">
        <v>344</v>
      </c>
      <c r="C435">
        <v>2790</v>
      </c>
      <c r="D435">
        <v>14279.891930032143</v>
      </c>
      <c r="E435">
        <v>11106.792675175873</v>
      </c>
      <c r="F435">
        <v>63533.16601865636</v>
      </c>
      <c r="G435">
        <v>4339841.963175321</v>
      </c>
      <c r="H435">
        <v>78789.989939710445</v>
      </c>
      <c r="I435">
        <v>579302.27989355079</v>
      </c>
      <c r="J435">
        <v>47534.458749021083</v>
      </c>
      <c r="K435">
        <v>1.7057127727106699E-5</v>
      </c>
      <c r="L435">
        <v>4.6879853980168563E-8</v>
      </c>
      <c r="M435">
        <v>33360.720837619272</v>
      </c>
      <c r="N435">
        <v>51353.793517469749</v>
      </c>
      <c r="O435">
        <v>426164.60016485298</v>
      </c>
      <c r="P435">
        <v>11409.073039602177</v>
      </c>
      <c r="Q435" s="1" t="s">
        <v>51</v>
      </c>
      <c r="R435" s="1">
        <f>agent_costs_16_repr_days[[#This Row],[SMR]]+agent_costs_16_repr_days[[#This Row],[SMRCCS]]</f>
        <v>1.7104007581086869E-5</v>
      </c>
      <c r="S435" s="1">
        <f>agent_costs_16_repr_days[[#This Row],[Alkaline_base]]+agent_costs_16_repr_days[[#This Row],[Alkaline_peak]]</f>
        <v>84714.514355089021</v>
      </c>
      <c r="T435" s="1">
        <f>agent_costs_16_repr_days[[#This Row],[SMR+CCS]]+agent_costs_16_repr_days[[#This Row],[PtH]]+agent_costs_16_repr_days[[#This Row],[Import]]</f>
        <v>96123.587411795204</v>
      </c>
      <c r="U435" s="1">
        <f>agent_costs_16_repr_days[[#This Row],[OCGT]]+agent_costs_16_repr_days[[#This Row],[SPP_coal]]+agent_costs_16_repr_days[[#This Row],[CCGT_new]]</f>
        <v>125347.51669770959</v>
      </c>
      <c r="V435" s="1">
        <f>agent_costs_16_repr_days[[#This Row],[WindOnshore]]+agent_costs_16_repr_days[[#This Row],[WindOffshore]]+agent_costs_16_repr_days[[#This Row],[Solar]]</f>
        <v>4930251.0357440477</v>
      </c>
      <c r="W435" s="1">
        <f>agent_costs_16_repr_days[[#This Row],[RES]]+agent_costs_16_repr_days[[#This Row],[FF]]+agent_costs_16_repr_days[[#This Row],[Nuclear]]</f>
        <v>5134388.5423814673</v>
      </c>
      <c r="X435" s="1">
        <f>agent_costs_16_repr_days[[#This Row],[PS]]-W$2</f>
        <v>61829.978122804314</v>
      </c>
      <c r="Y435" s="1">
        <f>agent_costs_16_repr_days[[#This Row],[Import]]-P$2</f>
        <v>2074.6335554528669</v>
      </c>
      <c r="Z435" s="1">
        <f>agent_costs_16_repr_days[[#This Row],[SMR+CCS]]-R$2</f>
        <v>-7223.9999829291392</v>
      </c>
      <c r="AA435" s="1">
        <f>agent_costs_16_repr_days[[#This Row],[PtH]]-S$2</f>
        <v>4808.0427237090335</v>
      </c>
      <c r="AB435" s="1">
        <f>agent_costs_16_repr_days[[#This Row],[H2_sector]]-T$2</f>
        <v>-341.32370376723702</v>
      </c>
      <c r="AC435" s="1">
        <f>agent_costs_16_repr_days[[#This Row],[FF]]-U$2</f>
        <v>8410.3372823900863</v>
      </c>
      <c r="AD435" s="1">
        <f>agent_costs_16_repr_days[[#This Row],[RES]]-V$2</f>
        <v>55281.142126548104</v>
      </c>
      <c r="AE435" s="1">
        <f>agent_costs_16_repr_days[[#This Row],[Nuclear]]-H$2</f>
        <v>-1861.5012861333962</v>
      </c>
      <c r="AF435" s="1">
        <f>agent_costs_16_repr_days[[#This Row],[Ind]]-O$2</f>
        <v>-18047.820788485056</v>
      </c>
    </row>
    <row r="436" spans="1:32" hidden="1" x14ac:dyDescent="0.25">
      <c r="A436">
        <v>376</v>
      </c>
      <c r="B436" s="1" t="s">
        <v>343</v>
      </c>
      <c r="C436">
        <v>3030</v>
      </c>
      <c r="D436">
        <v>8689.7699910732808</v>
      </c>
      <c r="E436">
        <v>11106.793262843861</v>
      </c>
      <c r="F436">
        <v>56540.608120276454</v>
      </c>
      <c r="G436">
        <v>4279648.6137335831</v>
      </c>
      <c r="H436">
        <v>80601.69073406914</v>
      </c>
      <c r="I436">
        <v>546037.14519799396</v>
      </c>
      <c r="J436">
        <v>53261.936144857413</v>
      </c>
      <c r="K436">
        <v>1.2672299847855362E-5</v>
      </c>
      <c r="L436">
        <v>3612.0000000016857</v>
      </c>
      <c r="M436">
        <v>26543.881976554345</v>
      </c>
      <c r="N436">
        <v>48899.876422097179</v>
      </c>
      <c r="O436">
        <v>442441.06526460999</v>
      </c>
      <c r="P436">
        <v>9630.0245061085043</v>
      </c>
      <c r="Q436" s="1" t="s">
        <v>51</v>
      </c>
      <c r="R436" s="1">
        <f>agent_costs_16_repr_days[[#This Row],[SMR]]+agent_costs_16_repr_days[[#This Row],[SMRCCS]]</f>
        <v>3612.0000126739856</v>
      </c>
      <c r="S436" s="1">
        <f>agent_costs_16_repr_days[[#This Row],[Alkaline_base]]+agent_costs_16_repr_days[[#This Row],[Alkaline_peak]]</f>
        <v>75443.758398651524</v>
      </c>
      <c r="T436" s="1">
        <f>agent_costs_16_repr_days[[#This Row],[SMR+CCS]]+agent_costs_16_repr_days[[#This Row],[PtH]]+agent_costs_16_repr_days[[#This Row],[Import]]</f>
        <v>88685.782917434015</v>
      </c>
      <c r="U436" s="1">
        <f>agent_costs_16_repr_days[[#This Row],[OCGT]]+agent_costs_16_repr_days[[#This Row],[SPP_coal]]+agent_costs_16_repr_days[[#This Row],[CCGT_new]]</f>
        <v>118492.31425620714</v>
      </c>
      <c r="V436" s="1">
        <f>agent_costs_16_repr_days[[#This Row],[WindOnshore]]+agent_costs_16_repr_days[[#This Row],[WindOffshore]]+agent_costs_16_repr_days[[#This Row],[Solar]]</f>
        <v>4836792.5521944212</v>
      </c>
      <c r="W436" s="1">
        <f>agent_costs_16_repr_days[[#This Row],[RES]]+agent_costs_16_repr_days[[#This Row],[FF]]+agent_costs_16_repr_days[[#This Row],[Nuclear]]</f>
        <v>5035886.5571846971</v>
      </c>
      <c r="X436" s="1">
        <f>agent_costs_16_repr_days[[#This Row],[PS]]-W$2</f>
        <v>-36672.007073965855</v>
      </c>
      <c r="Y436" s="1">
        <f>agent_costs_16_repr_days[[#This Row],[Import]]-P$2</f>
        <v>295.58502195919391</v>
      </c>
      <c r="Z436" s="1">
        <f>agent_costs_16_repr_days[[#This Row],[SMR+CCS]]-R$2</f>
        <v>-3611.999987359161</v>
      </c>
      <c r="AA436" s="1">
        <f>agent_costs_16_repr_days[[#This Row],[PtH]]-S$2</f>
        <v>-4462.7132327284635</v>
      </c>
      <c r="AB436" s="1">
        <f>agent_costs_16_repr_days[[#This Row],[H2_sector]]-T$2</f>
        <v>-7779.1281981284264</v>
      </c>
      <c r="AC436" s="1">
        <f>agent_costs_16_repr_days[[#This Row],[FF]]-U$2</f>
        <v>1555.1348408876365</v>
      </c>
      <c r="AD436" s="1">
        <f>agent_costs_16_repr_days[[#This Row],[RES]]-V$2</f>
        <v>-38177.34142307844</v>
      </c>
      <c r="AE436" s="1">
        <f>agent_costs_16_repr_days[[#This Row],[Nuclear]]-H$2</f>
        <v>-49.800491774702095</v>
      </c>
      <c r="AF436" s="1">
        <f>agent_costs_16_repr_days[[#This Row],[Ind]]-O$2</f>
        <v>-1771.3556887280429</v>
      </c>
    </row>
    <row r="437" spans="1:32" hidden="1" x14ac:dyDescent="0.25">
      <c r="A437">
        <v>376</v>
      </c>
      <c r="B437" s="1" t="s">
        <v>342</v>
      </c>
      <c r="C437">
        <v>3086</v>
      </c>
      <c r="D437">
        <v>3927.8354581438703</v>
      </c>
      <c r="E437">
        <v>11106.793931344155</v>
      </c>
      <c r="F437">
        <v>55491.457713229072</v>
      </c>
      <c r="G437">
        <v>4317051.7753864937</v>
      </c>
      <c r="H437">
        <v>80632.452473779573</v>
      </c>
      <c r="I437">
        <v>614466.11746167205</v>
      </c>
      <c r="J437">
        <v>55154.502200079558</v>
      </c>
      <c r="K437">
        <v>4.2817002283016352E-7</v>
      </c>
      <c r="L437">
        <v>22306.560259549806</v>
      </c>
      <c r="M437">
        <v>39323.78654967474</v>
      </c>
      <c r="N437">
        <v>47981.653071989203</v>
      </c>
      <c r="O437">
        <v>446009.8236729562</v>
      </c>
      <c r="P437">
        <v>6507.9849348387779</v>
      </c>
      <c r="Q437" s="1" t="s">
        <v>51</v>
      </c>
      <c r="R437" s="1">
        <f>agent_costs_16_repr_days[[#This Row],[SMR]]+agent_costs_16_repr_days[[#This Row],[SMRCCS]]</f>
        <v>22306.560259977974</v>
      </c>
      <c r="S437" s="1">
        <f>agent_costs_16_repr_days[[#This Row],[Alkaline_base]]+agent_costs_16_repr_days[[#This Row],[Alkaline_peak]]</f>
        <v>87305.439621663943</v>
      </c>
      <c r="T437" s="1">
        <f>agent_costs_16_repr_days[[#This Row],[SMR+CCS]]+agent_costs_16_repr_days[[#This Row],[PtH]]+agent_costs_16_repr_days[[#This Row],[Import]]</f>
        <v>116119.98481648069</v>
      </c>
      <c r="U437" s="1">
        <f>agent_costs_16_repr_days[[#This Row],[OCGT]]+agent_costs_16_repr_days[[#This Row],[SPP_coal]]+agent_costs_16_repr_days[[#This Row],[CCGT_new]]</f>
        <v>114573.79537145251</v>
      </c>
      <c r="V437" s="1">
        <f>agent_costs_16_repr_days[[#This Row],[WindOnshore]]+agent_costs_16_repr_days[[#This Row],[WindOffshore]]+agent_costs_16_repr_days[[#This Row],[Solar]]</f>
        <v>4942624.6867795102</v>
      </c>
      <c r="W437" s="1">
        <f>agent_costs_16_repr_days[[#This Row],[RES]]+agent_costs_16_repr_days[[#This Row],[FF]]+agent_costs_16_repr_days[[#This Row],[Nuclear]]</f>
        <v>5137830.9346247418</v>
      </c>
      <c r="X437" s="1">
        <f>agent_costs_16_repr_days[[#This Row],[PS]]-W$2</f>
        <v>65272.370366078801</v>
      </c>
      <c r="Y437" s="1">
        <f>agent_costs_16_repr_days[[#This Row],[Import]]-P$2</f>
        <v>-2826.4545493105325</v>
      </c>
      <c r="Z437" s="1">
        <f>agent_costs_16_repr_days[[#This Row],[SMR+CCS]]-R$2</f>
        <v>15082.560259944828</v>
      </c>
      <c r="AA437" s="1">
        <f>agent_costs_16_repr_days[[#This Row],[PtH]]-S$2</f>
        <v>7398.9679902839562</v>
      </c>
      <c r="AB437" s="1">
        <f>agent_costs_16_repr_days[[#This Row],[H2_sector]]-T$2</f>
        <v>19655.073700918249</v>
      </c>
      <c r="AC437" s="1">
        <f>agent_costs_16_repr_days[[#This Row],[FF]]-U$2</f>
        <v>-2363.3840438670013</v>
      </c>
      <c r="AD437" s="1">
        <f>agent_costs_16_repr_days[[#This Row],[RES]]-V$2</f>
        <v>67654.79316201061</v>
      </c>
      <c r="AE437" s="1">
        <f>agent_costs_16_repr_days[[#This Row],[Nuclear]]-H$2</f>
        <v>-19.03875206426892</v>
      </c>
      <c r="AF437" s="1">
        <f>agent_costs_16_repr_days[[#This Row],[Ind]]-O$2</f>
        <v>1797.4027196181705</v>
      </c>
    </row>
    <row r="438" spans="1:32" hidden="1" x14ac:dyDescent="0.25">
      <c r="A438">
        <v>376</v>
      </c>
      <c r="B438" s="1" t="s">
        <v>339</v>
      </c>
      <c r="C438">
        <v>3041</v>
      </c>
      <c r="D438">
        <v>2863.1805225648814</v>
      </c>
      <c r="E438">
        <v>11106.792304457005</v>
      </c>
      <c r="F438">
        <v>56167.678636451696</v>
      </c>
      <c r="G438">
        <v>4122769.9636967159</v>
      </c>
      <c r="H438">
        <v>80545.504074954923</v>
      </c>
      <c r="I438">
        <v>559799.69629696955</v>
      </c>
      <c r="J438">
        <v>55242.152895194391</v>
      </c>
      <c r="K438">
        <v>3.7447206700017404E-7</v>
      </c>
      <c r="L438">
        <v>7224.0000000010277</v>
      </c>
      <c r="M438">
        <v>30835.91310963708</v>
      </c>
      <c r="N438">
        <v>50645.243018316083</v>
      </c>
      <c r="O438">
        <v>442142.11080520978</v>
      </c>
      <c r="P438">
        <v>8808.5854935458556</v>
      </c>
      <c r="Q438" s="1" t="s">
        <v>51</v>
      </c>
      <c r="R438" s="1">
        <f>agent_costs_16_repr_days[[#This Row],[SMR]]+agent_costs_16_repr_days[[#This Row],[SMRCCS]]</f>
        <v>7224.0000003754994</v>
      </c>
      <c r="S438" s="1">
        <f>agent_costs_16_repr_days[[#This Row],[Alkaline_base]]+agent_costs_16_repr_days[[#This Row],[Alkaline_peak]]</f>
        <v>81481.15612795316</v>
      </c>
      <c r="T438" s="1">
        <f>agent_costs_16_repr_days[[#This Row],[SMR+CCS]]+agent_costs_16_repr_days[[#This Row],[PtH]]+agent_costs_16_repr_days[[#This Row],[Import]]</f>
        <v>97513.741621874506</v>
      </c>
      <c r="U438" s="1">
        <f>agent_costs_16_repr_days[[#This Row],[OCGT]]+agent_costs_16_repr_days[[#This Row],[SPP_coal]]+agent_costs_16_repr_days[[#This Row],[CCGT_new]]</f>
        <v>114273.01205421097</v>
      </c>
      <c r="V438" s="1">
        <f>agent_costs_16_repr_days[[#This Row],[WindOnshore]]+agent_costs_16_repr_days[[#This Row],[WindOffshore]]+agent_costs_16_repr_days[[#This Row],[Solar]]</f>
        <v>4693676.4522981429</v>
      </c>
      <c r="W438" s="1">
        <f>agent_costs_16_repr_days[[#This Row],[RES]]+agent_costs_16_repr_days[[#This Row],[FF]]+agent_costs_16_repr_days[[#This Row],[Nuclear]]</f>
        <v>4888494.9684273088</v>
      </c>
      <c r="X438" s="1">
        <f>agent_costs_16_repr_days[[#This Row],[PS]]-W$2</f>
        <v>-184063.59583135415</v>
      </c>
      <c r="Y438" s="1">
        <f>agent_costs_16_repr_days[[#This Row],[Import]]-P$2</f>
        <v>-525.8539906034548</v>
      </c>
      <c r="Z438" s="1">
        <f>agent_costs_16_repr_days[[#This Row],[SMR+CCS]]-R$2</f>
        <v>3.4235290513606742E-7</v>
      </c>
      <c r="AA438" s="1">
        <f>agent_costs_16_repr_days[[#This Row],[PtH]]-S$2</f>
        <v>1574.6844965731725</v>
      </c>
      <c r="AB438" s="1">
        <f>agent_costs_16_repr_days[[#This Row],[H2_sector]]-T$2</f>
        <v>1048.8305063120642</v>
      </c>
      <c r="AC438" s="1">
        <f>agent_costs_16_repr_days[[#This Row],[FF]]-U$2</f>
        <v>-2664.1673611085425</v>
      </c>
      <c r="AD438" s="1">
        <f>agent_costs_16_repr_days[[#This Row],[RES]]-V$2</f>
        <v>-181293.44131935667</v>
      </c>
      <c r="AE438" s="1">
        <f>agent_costs_16_repr_days[[#This Row],[Nuclear]]-H$2</f>
        <v>-105.98715088891913</v>
      </c>
      <c r="AF438" s="1">
        <f>agent_costs_16_repr_days[[#This Row],[Ind]]-O$2</f>
        <v>-2070.3101481282501</v>
      </c>
    </row>
    <row r="439" spans="1:32" hidden="1" x14ac:dyDescent="0.25">
      <c r="A439">
        <v>376</v>
      </c>
      <c r="B439" s="1" t="s">
        <v>341</v>
      </c>
      <c r="C439">
        <v>3065</v>
      </c>
      <c r="D439">
        <v>6060.0487834628229</v>
      </c>
      <c r="E439">
        <v>11106.79229458016</v>
      </c>
      <c r="F439">
        <v>55445.925997987426</v>
      </c>
      <c r="G439">
        <v>4283119.8872363148</v>
      </c>
      <c r="H439">
        <v>81058.311195250571</v>
      </c>
      <c r="I439">
        <v>592062.39189165167</v>
      </c>
      <c r="J439">
        <v>54942.120997444275</v>
      </c>
      <c r="K439">
        <v>6.2182228256724945E-7</v>
      </c>
      <c r="L439">
        <v>5771.425841584417</v>
      </c>
      <c r="M439">
        <v>42898.11301963286</v>
      </c>
      <c r="N439">
        <v>27817.804637711452</v>
      </c>
      <c r="O439">
        <v>441769.34402454901</v>
      </c>
      <c r="P439">
        <v>8724.0849605282274</v>
      </c>
      <c r="Q439" s="1" t="s">
        <v>51</v>
      </c>
      <c r="R439" s="1">
        <f>agent_costs_16_repr_days[[#This Row],[SMR]]+agent_costs_16_repr_days[[#This Row],[SMRCCS]]</f>
        <v>5771.4258422062394</v>
      </c>
      <c r="S439" s="1">
        <f>agent_costs_16_repr_days[[#This Row],[Alkaline_base]]+agent_costs_16_repr_days[[#This Row],[Alkaline_peak]]</f>
        <v>70715.917657344311</v>
      </c>
      <c r="T439" s="1">
        <f>agent_costs_16_repr_days[[#This Row],[SMR+CCS]]+agent_costs_16_repr_days[[#This Row],[PtH]]+agent_costs_16_repr_days[[#This Row],[Import]]</f>
        <v>85211.42846007878</v>
      </c>
      <c r="U439" s="1">
        <f>agent_costs_16_repr_days[[#This Row],[OCGT]]+agent_costs_16_repr_days[[#This Row],[SPP_coal]]+agent_costs_16_repr_days[[#This Row],[CCGT_new]]</f>
        <v>116448.09577889454</v>
      </c>
      <c r="V439" s="1">
        <f>agent_costs_16_repr_days[[#This Row],[WindOnshore]]+agent_costs_16_repr_days[[#This Row],[WindOffshore]]+agent_costs_16_repr_days[[#This Row],[Solar]]</f>
        <v>4886289.0714225471</v>
      </c>
      <c r="W439" s="1">
        <f>agent_costs_16_repr_days[[#This Row],[RES]]+agent_costs_16_repr_days[[#This Row],[FF]]+agent_costs_16_repr_days[[#This Row],[Nuclear]]</f>
        <v>5083795.4783966923</v>
      </c>
      <c r="X439" s="1">
        <f>agent_costs_16_repr_days[[#This Row],[PS]]-W$2</f>
        <v>11236.914138029329</v>
      </c>
      <c r="Y439" s="1">
        <f>agent_costs_16_repr_days[[#This Row],[Import]]-P$2</f>
        <v>-610.35452362108299</v>
      </c>
      <c r="Z439" s="1">
        <f>agent_costs_16_repr_days[[#This Row],[SMR+CCS]]-R$2</f>
        <v>-1452.5741578269071</v>
      </c>
      <c r="AA439" s="1">
        <f>agent_costs_16_repr_days[[#This Row],[PtH]]-S$2</f>
        <v>-9190.5539740356762</v>
      </c>
      <c r="AB439" s="1">
        <f>agent_costs_16_repr_days[[#This Row],[H2_sector]]-T$2</f>
        <v>-11253.482655483662</v>
      </c>
      <c r="AC439" s="1">
        <f>agent_costs_16_repr_days[[#This Row],[FF]]-U$2</f>
        <v>-489.08363642496988</v>
      </c>
      <c r="AD439" s="1">
        <f>agent_costs_16_repr_days[[#This Row],[RES]]-V$2</f>
        <v>11319.177805047482</v>
      </c>
      <c r="AE439" s="1">
        <f>agent_costs_16_repr_days[[#This Row],[Nuclear]]-H$2</f>
        <v>406.8199694067298</v>
      </c>
      <c r="AF439" s="1">
        <f>agent_costs_16_repr_days[[#This Row],[Ind]]-O$2</f>
        <v>-2443.0769287890289</v>
      </c>
    </row>
    <row r="440" spans="1:32" hidden="1" x14ac:dyDescent="0.25">
      <c r="A440">
        <v>376</v>
      </c>
      <c r="B440" s="1" t="s">
        <v>340</v>
      </c>
      <c r="C440">
        <v>2981</v>
      </c>
      <c r="D440">
        <v>7373.9536160483549</v>
      </c>
      <c r="E440">
        <v>11106.792856100928</v>
      </c>
      <c r="F440">
        <v>55912.151252780939</v>
      </c>
      <c r="G440">
        <v>4384380.6579288086</v>
      </c>
      <c r="H440">
        <v>80620.282548798612</v>
      </c>
      <c r="I440">
        <v>580531.480637762</v>
      </c>
      <c r="J440">
        <v>54031.524570222617</v>
      </c>
      <c r="K440">
        <v>3.979894412010331E-9</v>
      </c>
      <c r="L440">
        <v>7224.0000007326498</v>
      </c>
      <c r="M440">
        <v>32081.539370333219</v>
      </c>
      <c r="N440">
        <v>47910.551240767876</v>
      </c>
      <c r="O440">
        <v>443738.64782704826</v>
      </c>
      <c r="P440">
        <v>9214.5891388028285</v>
      </c>
      <c r="Q440" s="1" t="s">
        <v>51</v>
      </c>
      <c r="R440" s="1">
        <f>agent_costs_16_repr_days[[#This Row],[SMR]]+agent_costs_16_repr_days[[#This Row],[SMRCCS]]</f>
        <v>7224.0000007366298</v>
      </c>
      <c r="S440" s="1">
        <f>agent_costs_16_repr_days[[#This Row],[Alkaline_base]]+agent_costs_16_repr_days[[#This Row],[Alkaline_peak]]</f>
        <v>79992.090611101099</v>
      </c>
      <c r="T440" s="1">
        <f>agent_costs_16_repr_days[[#This Row],[SMR+CCS]]+agent_costs_16_repr_days[[#This Row],[PtH]]+agent_costs_16_repr_days[[#This Row],[Import]]</f>
        <v>96430.679750640556</v>
      </c>
      <c r="U440" s="1">
        <f>agent_costs_16_repr_days[[#This Row],[OCGT]]+agent_costs_16_repr_days[[#This Row],[SPP_coal]]+agent_costs_16_repr_days[[#This Row],[CCGT_new]]</f>
        <v>117317.6294390519</v>
      </c>
      <c r="V440" s="1">
        <f>agent_costs_16_repr_days[[#This Row],[WindOnshore]]+agent_costs_16_repr_days[[#This Row],[WindOffshore]]+agent_costs_16_repr_days[[#This Row],[Solar]]</f>
        <v>4976018.9314226713</v>
      </c>
      <c r="W440" s="1">
        <f>agent_costs_16_repr_days[[#This Row],[RES]]+agent_costs_16_repr_days[[#This Row],[FF]]+agent_costs_16_repr_days[[#This Row],[Nuclear]]</f>
        <v>5173956.8434105217</v>
      </c>
      <c r="X440" s="1">
        <f>agent_costs_16_repr_days[[#This Row],[PS]]-W$2</f>
        <v>101398.27915185876</v>
      </c>
      <c r="Y440" s="1">
        <f>agent_costs_16_repr_days[[#This Row],[Import]]-P$2</f>
        <v>-119.85034534648184</v>
      </c>
      <c r="Z440" s="1">
        <f>agent_costs_16_repr_days[[#This Row],[SMR+CCS]]-R$2</f>
        <v>7.0348323788493872E-7</v>
      </c>
      <c r="AA440" s="1">
        <f>agent_costs_16_repr_days[[#This Row],[PtH]]-S$2</f>
        <v>85.618979721111828</v>
      </c>
      <c r="AB440" s="1">
        <f>agent_costs_16_repr_days[[#This Row],[H2_sector]]-T$2</f>
        <v>-34.23136492188496</v>
      </c>
      <c r="AC440" s="1">
        <f>agent_costs_16_repr_days[[#This Row],[FF]]-U$2</f>
        <v>380.45002373239549</v>
      </c>
      <c r="AD440" s="1">
        <f>agent_costs_16_repr_days[[#This Row],[RES]]-V$2</f>
        <v>101049.03780517168</v>
      </c>
      <c r="AE440" s="1">
        <f>agent_costs_16_repr_days[[#This Row],[Nuclear]]-H$2</f>
        <v>-31.208677045229706</v>
      </c>
      <c r="AF440" s="1">
        <f>agent_costs_16_repr_days[[#This Row],[Ind]]-O$2</f>
        <v>-473.77312628977234</v>
      </c>
    </row>
    <row r="441" spans="1:32" hidden="1" x14ac:dyDescent="0.25">
      <c r="A441">
        <v>376</v>
      </c>
      <c r="B441" s="1" t="s">
        <v>338</v>
      </c>
      <c r="C441">
        <v>3099</v>
      </c>
      <c r="D441">
        <v>6329.7113537056066</v>
      </c>
      <c r="E441">
        <v>11106.792022228725</v>
      </c>
      <c r="F441">
        <v>57160.971326938634</v>
      </c>
      <c r="G441">
        <v>4312282.9080843432</v>
      </c>
      <c r="H441">
        <v>79540.369841744716</v>
      </c>
      <c r="I441">
        <v>534261.69409933127</v>
      </c>
      <c r="J441">
        <v>53453.254071195435</v>
      </c>
      <c r="K441">
        <v>3.8246477159137362E-7</v>
      </c>
      <c r="L441">
        <v>8985.642313910721</v>
      </c>
      <c r="M441">
        <v>14388.454846413251</v>
      </c>
      <c r="N441">
        <v>81283.512669215837</v>
      </c>
      <c r="O441">
        <v>448280.50950440863</v>
      </c>
      <c r="P441">
        <v>9685.7968303786001</v>
      </c>
      <c r="Q441" s="1" t="s">
        <v>51</v>
      </c>
      <c r="R441" s="1">
        <f>agent_costs_16_repr_days[[#This Row],[SMR]]+agent_costs_16_repr_days[[#This Row],[SMRCCS]]</f>
        <v>8985.6423142931853</v>
      </c>
      <c r="S441" s="1">
        <f>agent_costs_16_repr_days[[#This Row],[Alkaline_base]]+agent_costs_16_repr_days[[#This Row],[Alkaline_peak]]</f>
        <v>95671.96751562909</v>
      </c>
      <c r="T441" s="1">
        <f>agent_costs_16_repr_days[[#This Row],[SMR+CCS]]+agent_costs_16_repr_days[[#This Row],[PtH]]+agent_costs_16_repr_days[[#This Row],[Import]]</f>
        <v>114343.40666030088</v>
      </c>
      <c r="U441" s="1">
        <f>agent_costs_16_repr_days[[#This Row],[OCGT]]+agent_costs_16_repr_days[[#This Row],[SPP_coal]]+agent_costs_16_repr_days[[#This Row],[CCGT_new]]</f>
        <v>116943.93675183968</v>
      </c>
      <c r="V441" s="1">
        <f>agent_costs_16_repr_days[[#This Row],[WindOnshore]]+agent_costs_16_repr_days[[#This Row],[WindOffshore]]+agent_costs_16_repr_days[[#This Row],[Solar]]</f>
        <v>4857651.3942059036</v>
      </c>
      <c r="W441" s="1">
        <f>agent_costs_16_repr_days[[#This Row],[RES]]+agent_costs_16_repr_days[[#This Row],[FF]]+agent_costs_16_repr_days[[#This Row],[Nuclear]]</f>
        <v>5054135.7007994885</v>
      </c>
      <c r="X441" s="1">
        <f>agent_costs_16_repr_days[[#This Row],[PS]]-W$2</f>
        <v>-18422.863459174521</v>
      </c>
      <c r="Y441" s="1">
        <f>agent_costs_16_repr_days[[#This Row],[Import]]-P$2</f>
        <v>351.35734622928976</v>
      </c>
      <c r="Z441" s="1">
        <f>agent_costs_16_repr_days[[#This Row],[SMR+CCS]]-R$2</f>
        <v>1761.6423142600388</v>
      </c>
      <c r="AA441" s="1">
        <f>agent_costs_16_repr_days[[#This Row],[PtH]]-S$2</f>
        <v>15765.495884249103</v>
      </c>
      <c r="AB441" s="1">
        <f>agent_costs_16_repr_days[[#This Row],[H2_sector]]-T$2</f>
        <v>17878.495544738442</v>
      </c>
      <c r="AC441" s="1">
        <f>agent_costs_16_repr_days[[#This Row],[FF]]-U$2</f>
        <v>6.7573365201678826</v>
      </c>
      <c r="AD441" s="1">
        <f>agent_costs_16_repr_days[[#This Row],[RES]]-V$2</f>
        <v>-17318.499411595985</v>
      </c>
      <c r="AE441" s="1">
        <f>agent_costs_16_repr_days[[#This Row],[Nuclear]]-H$2</f>
        <v>-1111.1213840991259</v>
      </c>
      <c r="AF441" s="1">
        <f>agent_costs_16_repr_days[[#This Row],[Ind]]-O$2</f>
        <v>4068.0885510705994</v>
      </c>
    </row>
    <row r="442" spans="1:32" hidden="1" x14ac:dyDescent="0.25">
      <c r="A442">
        <v>376</v>
      </c>
      <c r="B442" s="1" t="s">
        <v>337</v>
      </c>
      <c r="C442">
        <v>3181</v>
      </c>
      <c r="D442">
        <v>6104.3138012245099</v>
      </c>
      <c r="E442">
        <v>11106.792082187503</v>
      </c>
      <c r="F442">
        <v>40561.432866268355</v>
      </c>
      <c r="G442">
        <v>4241094.321664148</v>
      </c>
      <c r="H442">
        <v>81438.541131138933</v>
      </c>
      <c r="I442">
        <v>558758.49455636542</v>
      </c>
      <c r="J442">
        <v>56035.866537539492</v>
      </c>
      <c r="K442">
        <v>2.8715988192020191E-7</v>
      </c>
      <c r="L442">
        <v>31698.255920555992</v>
      </c>
      <c r="M442">
        <v>25000.525897218824</v>
      </c>
      <c r="N442">
        <v>43441.125098261509</v>
      </c>
      <c r="O442">
        <v>453726.03060830577</v>
      </c>
      <c r="P442">
        <v>5851.0261994313732</v>
      </c>
      <c r="Q442" s="1" t="s">
        <v>51</v>
      </c>
      <c r="R442" s="1">
        <f>agent_costs_16_repr_days[[#This Row],[SMR]]+agent_costs_16_repr_days[[#This Row],[SMRCCS]]</f>
        <v>31698.255920843152</v>
      </c>
      <c r="S442" s="1">
        <f>agent_costs_16_repr_days[[#This Row],[Alkaline_base]]+agent_costs_16_repr_days[[#This Row],[Alkaline_peak]]</f>
        <v>68441.650995480333</v>
      </c>
      <c r="T442" s="1">
        <f>agent_costs_16_repr_days[[#This Row],[SMR+CCS]]+agent_costs_16_repr_days[[#This Row],[PtH]]+agent_costs_16_repr_days[[#This Row],[Import]]</f>
        <v>105990.93311575486</v>
      </c>
      <c r="U442" s="1">
        <f>agent_costs_16_repr_days[[#This Row],[OCGT]]+agent_costs_16_repr_days[[#This Row],[SPP_coal]]+agent_costs_16_repr_days[[#This Row],[CCGT_new]]</f>
        <v>102701.61320503235</v>
      </c>
      <c r="V442" s="1">
        <f>agent_costs_16_repr_days[[#This Row],[WindOnshore]]+agent_costs_16_repr_days[[#This Row],[WindOffshore]]+agent_costs_16_repr_days[[#This Row],[Solar]]</f>
        <v>4810959.6083027013</v>
      </c>
      <c r="W442" s="1">
        <f>agent_costs_16_repr_days[[#This Row],[RES]]+agent_costs_16_repr_days[[#This Row],[FF]]+agent_costs_16_repr_days[[#This Row],[Nuclear]]</f>
        <v>4995099.7626388725</v>
      </c>
      <c r="X442" s="1">
        <f>agent_costs_16_repr_days[[#This Row],[PS]]-W$2</f>
        <v>-77458.801619790494</v>
      </c>
      <c r="Y442" s="1">
        <f>agent_costs_16_repr_days[[#This Row],[Import]]-P$2</f>
        <v>-3483.4132847179371</v>
      </c>
      <c r="Z442" s="1">
        <f>agent_costs_16_repr_days[[#This Row],[SMR+CCS]]-R$2</f>
        <v>24474.255920810007</v>
      </c>
      <c r="AA442" s="1">
        <f>agent_costs_16_repr_days[[#This Row],[PtH]]-S$2</f>
        <v>-11464.820635899654</v>
      </c>
      <c r="AB442" s="1">
        <f>agent_costs_16_repr_days[[#This Row],[H2_sector]]-T$2</f>
        <v>9526.0220001924172</v>
      </c>
      <c r="AC442" s="1">
        <f>agent_costs_16_repr_days[[#This Row],[FF]]-U$2</f>
        <v>-14235.566210287157</v>
      </c>
      <c r="AD442" s="1">
        <f>agent_costs_16_repr_days[[#This Row],[RES]]-V$2</f>
        <v>-64010.285314798355</v>
      </c>
      <c r="AE442" s="1">
        <f>agent_costs_16_repr_days[[#This Row],[Nuclear]]-H$2</f>
        <v>787.04990529509087</v>
      </c>
      <c r="AF442" s="1">
        <f>agent_costs_16_repr_days[[#This Row],[Ind]]-O$2</f>
        <v>9513.6096549677313</v>
      </c>
    </row>
    <row r="443" spans="1:32" x14ac:dyDescent="0.25">
      <c r="A443">
        <v>416</v>
      </c>
      <c r="B443" s="1" t="s">
        <v>23</v>
      </c>
      <c r="C443">
        <v>2967</v>
      </c>
      <c r="D443">
        <v>5828.8601324019191</v>
      </c>
      <c r="E443">
        <v>11106.795111126976</v>
      </c>
      <c r="F443">
        <v>55991.163553680984</v>
      </c>
      <c r="G443">
        <v>4295046.4548341418</v>
      </c>
      <c r="H443">
        <v>81023.867719551956</v>
      </c>
      <c r="I443">
        <v>573052.76408229955</v>
      </c>
      <c r="J443">
        <v>54419.992628756394</v>
      </c>
      <c r="K443">
        <v>2.4102033199278504E-7</v>
      </c>
      <c r="L443">
        <v>7224.0000000041609</v>
      </c>
      <c r="M443">
        <v>31366.86535294048</v>
      </c>
      <c r="N443">
        <v>50390.879291114106</v>
      </c>
      <c r="O443">
        <v>442940.28566201573</v>
      </c>
      <c r="P443">
        <v>9062.874485217304</v>
      </c>
      <c r="Q443" s="1" t="s">
        <v>51</v>
      </c>
      <c r="R443" s="1">
        <f>agent_costs_16_repr_days[[#This Row],[SMR]]+agent_costs_16_repr_days[[#This Row],[SMRCCS]]</f>
        <v>7224.0000002451816</v>
      </c>
      <c r="S443" s="1">
        <f>agent_costs_16_repr_days[[#This Row],[Alkaline_base]]+agent_costs_16_repr_days[[#This Row],[Alkaline_peak]]</f>
        <v>81757.74464405459</v>
      </c>
      <c r="T443" s="1">
        <f>agent_costs_16_repr_days[[#This Row],[SMR+CCS]]+agent_costs_16_repr_days[[#This Row],[PtH]]+agent_costs_16_repr_days[[#This Row],[Import]]</f>
        <v>98044.619129517087</v>
      </c>
      <c r="U443" s="1">
        <f>agent_costs_16_repr_days[[#This Row],[OCGT]]+agent_costs_16_repr_days[[#This Row],[SPP_coal]]+agent_costs_16_repr_days[[#This Row],[CCGT_new]]</f>
        <v>116240.0163148393</v>
      </c>
      <c r="V443" s="1">
        <f>agent_costs_16_repr_days[[#This Row],[WindOnshore]]+agent_costs_16_repr_days[[#This Row],[WindOffshore]]+agent_costs_16_repr_days[[#This Row],[Solar]]</f>
        <v>4879206.0140275685</v>
      </c>
      <c r="W443" s="1">
        <f>agent_costs_16_repr_days[[#This Row],[RES]]+agent_costs_16_repr_days[[#This Row],[FF]]+agent_costs_16_repr_days[[#This Row],[Nuclear]]</f>
        <v>5076469.8980619591</v>
      </c>
      <c r="X443" s="1">
        <f>agent_costs_16_repr_days[[#This Row],[PS]]-W$2</f>
        <v>3911.3338032960892</v>
      </c>
      <c r="Y443" s="1">
        <f>agent_costs_16_repr_days[[#This Row],[Import]]-P$2</f>
        <v>-271.56499893200635</v>
      </c>
      <c r="Z443" s="1">
        <f>agent_costs_16_repr_days[[#This Row],[SMR+CCS]]-R$2</f>
        <v>2.1203504729783162E-7</v>
      </c>
      <c r="AA443" s="1">
        <f>agent_costs_16_repr_days[[#This Row],[PtH]]-S$2</f>
        <v>1851.2730126746028</v>
      </c>
      <c r="AB443" s="1">
        <f>agent_costs_16_repr_days[[#This Row],[H2_sector]]-T$2</f>
        <v>1579.7080139546451</v>
      </c>
      <c r="AC443" s="1">
        <f>agent_costs_16_repr_days[[#This Row],[FF]]-U$2</f>
        <v>-697.16310048020387</v>
      </c>
      <c r="AD443" s="1">
        <f>agent_costs_16_repr_days[[#This Row],[RES]]-V$2</f>
        <v>4236.1204100688919</v>
      </c>
      <c r="AE443" s="1">
        <f>agent_costs_16_repr_days[[#This Row],[Nuclear]]-H$2</f>
        <v>372.37649370811414</v>
      </c>
      <c r="AF443" s="1">
        <f>agent_costs_16_repr_days[[#This Row],[Ind]]-O$2</f>
        <v>-1272.1352913223091</v>
      </c>
    </row>
    <row r="444" spans="1:32" x14ac:dyDescent="0.25">
      <c r="A444">
        <v>416</v>
      </c>
      <c r="B444" s="1" t="s">
        <v>23</v>
      </c>
      <c r="C444">
        <v>1207</v>
      </c>
      <c r="D444">
        <v>6637.4229258767691</v>
      </c>
      <c r="E444">
        <v>11106.794420432954</v>
      </c>
      <c r="F444">
        <v>69837.243806564889</v>
      </c>
      <c r="G444">
        <v>4082170.4717362388</v>
      </c>
      <c r="H444">
        <v>82150.345877561238</v>
      </c>
      <c r="I444">
        <v>601705.64795347711</v>
      </c>
      <c r="J444">
        <v>59990.633672237222</v>
      </c>
      <c r="K444">
        <v>3.8946276727984091E-5</v>
      </c>
      <c r="L444">
        <v>3384.0132032090441</v>
      </c>
      <c r="M444">
        <v>27227.779584076987</v>
      </c>
      <c r="N444">
        <v>47768.761938289739</v>
      </c>
      <c r="O444">
        <v>519451.15272471105</v>
      </c>
      <c r="P444">
        <v>8915.2021511198054</v>
      </c>
      <c r="Q444" s="1" t="s">
        <v>51</v>
      </c>
      <c r="R444" s="1">
        <f>agent_costs_16_repr_days[[#This Row],[SMR]]+agent_costs_16_repr_days[[#This Row],[SMRCCS]]</f>
        <v>3384.0132421553208</v>
      </c>
      <c r="S444" s="1">
        <f>agent_costs_16_repr_days[[#This Row],[Alkaline_base]]+agent_costs_16_repr_days[[#This Row],[Alkaline_peak]]</f>
        <v>74996.541522366722</v>
      </c>
      <c r="T444" s="1">
        <f>agent_costs_16_repr_days[[#This Row],[SMR+CCS]]+agent_costs_16_repr_days[[#This Row],[PtH]]+agent_costs_16_repr_days[[#This Row],[Import]]</f>
        <v>87295.756915641847</v>
      </c>
      <c r="U444" s="1">
        <f>agent_costs_16_repr_days[[#This Row],[OCGT]]+agent_costs_16_repr_days[[#This Row],[SPP_coal]]+agent_costs_16_repr_days[[#This Row],[CCGT_new]]</f>
        <v>136465.30040467888</v>
      </c>
      <c r="V444" s="1">
        <f>agent_costs_16_repr_days[[#This Row],[WindOnshore]]+agent_costs_16_repr_days[[#This Row],[WindOffshore]]+agent_costs_16_repr_days[[#This Row],[Solar]]</f>
        <v>4694982.9141101483</v>
      </c>
      <c r="W444" s="1">
        <f>agent_costs_16_repr_days[[#This Row],[RES]]+agent_costs_16_repr_days[[#This Row],[FF]]+agent_costs_16_repr_days[[#This Row],[Nuclear]]</f>
        <v>4913598.5603923881</v>
      </c>
      <c r="X444" s="1">
        <f>agent_costs_16_repr_days[[#This Row],[PS]]-W$2</f>
        <v>-158960.00386627484</v>
      </c>
      <c r="Y444" s="1">
        <f>agent_costs_16_repr_days[[#This Row],[Import]]-P$2</f>
        <v>-419.23733302950495</v>
      </c>
      <c r="Z444" s="1">
        <f>agent_costs_16_repr_days[[#This Row],[SMR+CCS]]-R$2</f>
        <v>-3839.9867578778258</v>
      </c>
      <c r="AA444" s="1">
        <f>agent_costs_16_repr_days[[#This Row],[PtH]]-S$2</f>
        <v>-4909.9301090132649</v>
      </c>
      <c r="AB444" s="1">
        <f>agent_costs_16_repr_days[[#This Row],[H2_sector]]-T$2</f>
        <v>-9169.1541999205947</v>
      </c>
      <c r="AC444" s="1">
        <f>agent_costs_16_repr_days[[#This Row],[FF]]-U$2</f>
        <v>19528.120989359377</v>
      </c>
      <c r="AD444" s="1">
        <f>agent_costs_16_repr_days[[#This Row],[RES]]-V$2</f>
        <v>-179986.97950735129</v>
      </c>
      <c r="AE444" s="1">
        <f>agent_costs_16_repr_days[[#This Row],[Nuclear]]-H$2</f>
        <v>1498.8546517173963</v>
      </c>
      <c r="AF444" s="1">
        <f>agent_costs_16_repr_days[[#This Row],[Ind]]-O$2</f>
        <v>75238.731771373015</v>
      </c>
    </row>
    <row r="445" spans="1:32" x14ac:dyDescent="0.25">
      <c r="A445">
        <v>417</v>
      </c>
      <c r="B445" s="1" t="s">
        <v>23</v>
      </c>
      <c r="C445">
        <v>3101</v>
      </c>
      <c r="D445">
        <v>5960.717234566363</v>
      </c>
      <c r="E445">
        <v>11106.792046819861</v>
      </c>
      <c r="F445">
        <v>55984.269762425705</v>
      </c>
      <c r="G445">
        <v>4294348.8791445233</v>
      </c>
      <c r="H445">
        <v>80656.418761602356</v>
      </c>
      <c r="I445">
        <v>574186.73701657704</v>
      </c>
      <c r="J445">
        <v>54338.029229929845</v>
      </c>
      <c r="K445">
        <v>5.5896286390343013E-7</v>
      </c>
      <c r="L445">
        <v>7224.0000000013806</v>
      </c>
      <c r="M445">
        <v>30666.788789726124</v>
      </c>
      <c r="N445">
        <v>49865.18621101974</v>
      </c>
      <c r="O445">
        <v>442892.41991256573</v>
      </c>
      <c r="P445">
        <v>9069.0561356863436</v>
      </c>
      <c r="Q445" s="1" t="s">
        <v>51</v>
      </c>
      <c r="R445" s="1">
        <f>agent_costs_16_repr_days[[#This Row],[SMR]]+agent_costs_16_repr_days[[#This Row],[SMRCCS]]</f>
        <v>7224.0000005603433</v>
      </c>
      <c r="S445" s="1">
        <f>agent_costs_16_repr_days[[#This Row],[Alkaline_base]]+agent_costs_16_repr_days[[#This Row],[Alkaline_peak]]</f>
        <v>80531.975000745864</v>
      </c>
      <c r="T445" s="1">
        <f>agent_costs_16_repr_days[[#This Row],[SMR+CCS]]+agent_costs_16_repr_days[[#This Row],[PtH]]+agent_costs_16_repr_days[[#This Row],[Import]]</f>
        <v>96825.031136992562</v>
      </c>
      <c r="U445" s="1">
        <f>agent_costs_16_repr_days[[#This Row],[OCGT]]+agent_costs_16_repr_days[[#This Row],[SPP_coal]]+agent_costs_16_repr_days[[#This Row],[CCGT_new]]</f>
        <v>116283.01622692191</v>
      </c>
      <c r="V445" s="1">
        <f>agent_costs_16_repr_days[[#This Row],[WindOnshore]]+agent_costs_16_repr_days[[#This Row],[WindOffshore]]+agent_costs_16_repr_days[[#This Row],[Solar]]</f>
        <v>4879642.4082079204</v>
      </c>
      <c r="W445" s="1">
        <f>agent_costs_16_repr_days[[#This Row],[RES]]+agent_costs_16_repr_days[[#This Row],[FF]]+agent_costs_16_repr_days[[#This Row],[Nuclear]]</f>
        <v>5076581.8431964451</v>
      </c>
      <c r="X445" s="1">
        <f>agent_costs_16_repr_days[[#This Row],[PS]]-W$2</f>
        <v>4023.2789377821609</v>
      </c>
      <c r="Y445" s="1">
        <f>agent_costs_16_repr_days[[#This Row],[Import]]-P$2</f>
        <v>-265.38334846296675</v>
      </c>
      <c r="Z445" s="1">
        <f>agent_costs_16_repr_days[[#This Row],[SMR+CCS]]-R$2</f>
        <v>5.2719678933499381E-7</v>
      </c>
      <c r="AA445" s="1">
        <f>agent_costs_16_repr_days[[#This Row],[PtH]]-S$2</f>
        <v>625.50336936587701</v>
      </c>
      <c r="AB445" s="1">
        <f>agent_costs_16_repr_days[[#This Row],[H2_sector]]-T$2</f>
        <v>360.12002143012069</v>
      </c>
      <c r="AC445" s="1">
        <f>agent_costs_16_repr_days[[#This Row],[FF]]-U$2</f>
        <v>-654.16318839759333</v>
      </c>
      <c r="AD445" s="1">
        <f>agent_costs_16_repr_days[[#This Row],[RES]]-V$2</f>
        <v>4672.5145904207602</v>
      </c>
      <c r="AE445" s="1">
        <f>agent_costs_16_repr_days[[#This Row],[Nuclear]]-H$2</f>
        <v>4.9275357585138408</v>
      </c>
      <c r="AF445" s="1">
        <f>agent_costs_16_repr_days[[#This Row],[Ind]]-O$2</f>
        <v>-1320.0010407723021</v>
      </c>
    </row>
    <row r="446" spans="1:32" x14ac:dyDescent="0.25">
      <c r="A446">
        <v>417</v>
      </c>
      <c r="B446" s="1" t="s">
        <v>23</v>
      </c>
      <c r="C446">
        <v>1020</v>
      </c>
      <c r="D446">
        <v>6541.589727174889</v>
      </c>
      <c r="E446">
        <v>11106.794241552469</v>
      </c>
      <c r="F446">
        <v>69836.740607829939</v>
      </c>
      <c r="G446">
        <v>4081602.2533629322</v>
      </c>
      <c r="H446">
        <v>81863.291858239769</v>
      </c>
      <c r="I446">
        <v>601368.85414721386</v>
      </c>
      <c r="J446">
        <v>59959.594447694559</v>
      </c>
      <c r="K446">
        <v>1.6611218783274024E-6</v>
      </c>
      <c r="L446">
        <v>3612.000000084252</v>
      </c>
      <c r="M446">
        <v>29652.508439823661</v>
      </c>
      <c r="N446">
        <v>44865.464429792853</v>
      </c>
      <c r="O446">
        <v>519570.12162158958</v>
      </c>
      <c r="P446">
        <v>8922.5460223746104</v>
      </c>
      <c r="Q446" s="1" t="s">
        <v>51</v>
      </c>
      <c r="R446" s="1">
        <f>agent_costs_16_repr_days[[#This Row],[SMR]]+agent_costs_16_repr_days[[#This Row],[SMRCCS]]</f>
        <v>3612.000001745374</v>
      </c>
      <c r="S446" s="1">
        <f>agent_costs_16_repr_days[[#This Row],[Alkaline_base]]+agent_costs_16_repr_days[[#This Row],[Alkaline_peak]]</f>
        <v>74517.972869616511</v>
      </c>
      <c r="T446" s="1">
        <f>agent_costs_16_repr_days[[#This Row],[SMR+CCS]]+agent_costs_16_repr_days[[#This Row],[PtH]]+agent_costs_16_repr_days[[#This Row],[Import]]</f>
        <v>87052.518893736487</v>
      </c>
      <c r="U446" s="1">
        <f>agent_costs_16_repr_days[[#This Row],[OCGT]]+agent_costs_16_repr_days[[#This Row],[SPP_coal]]+agent_costs_16_repr_days[[#This Row],[CCGT_new]]</f>
        <v>136337.92478269938</v>
      </c>
      <c r="V446" s="1">
        <f>agent_costs_16_repr_days[[#This Row],[WindOnshore]]+agent_costs_16_repr_days[[#This Row],[WindOffshore]]+agent_costs_16_repr_days[[#This Row],[Solar]]</f>
        <v>4694077.901751698</v>
      </c>
      <c r="W446" s="1">
        <f>agent_costs_16_repr_days[[#This Row],[RES]]+agent_costs_16_repr_days[[#This Row],[FF]]+agent_costs_16_repr_days[[#This Row],[Nuclear]]</f>
        <v>4912279.118392637</v>
      </c>
      <c r="X446" s="1">
        <f>agent_costs_16_repr_days[[#This Row],[PS]]-W$2</f>
        <v>-160279.44586602598</v>
      </c>
      <c r="Y446" s="1">
        <f>agent_costs_16_repr_days[[#This Row],[Import]]-P$2</f>
        <v>-411.89346177469997</v>
      </c>
      <c r="Z446" s="1">
        <f>agent_costs_16_repr_days[[#This Row],[SMR+CCS]]-R$2</f>
        <v>-3611.9999982877725</v>
      </c>
      <c r="AA446" s="1">
        <f>agent_costs_16_repr_days[[#This Row],[PtH]]-S$2</f>
        <v>-5388.4987617634761</v>
      </c>
      <c r="AB446" s="1">
        <f>agent_costs_16_repr_days[[#This Row],[H2_sector]]-T$2</f>
        <v>-9412.392221825954</v>
      </c>
      <c r="AC446" s="1">
        <f>agent_costs_16_repr_days[[#This Row],[FF]]-U$2</f>
        <v>19400.745367379874</v>
      </c>
      <c r="AD446" s="1">
        <f>agent_costs_16_repr_days[[#This Row],[RES]]-V$2</f>
        <v>-180891.99186580162</v>
      </c>
      <c r="AE446" s="1">
        <f>agent_costs_16_repr_days[[#This Row],[Nuclear]]-H$2</f>
        <v>1211.8006323959271</v>
      </c>
      <c r="AF446" s="1">
        <f>agent_costs_16_repr_days[[#This Row],[Ind]]-O$2</f>
        <v>75357.700668251549</v>
      </c>
    </row>
    <row r="447" spans="1:32" x14ac:dyDescent="0.25">
      <c r="A447">
        <v>418</v>
      </c>
      <c r="B447" s="1" t="s">
        <v>23</v>
      </c>
      <c r="C447">
        <v>3194</v>
      </c>
      <c r="D447">
        <v>6318.2050014755278</v>
      </c>
      <c r="E447">
        <v>11106.792503638586</v>
      </c>
      <c r="F447">
        <v>55987.487553593608</v>
      </c>
      <c r="G447">
        <v>4294040.0637669219</v>
      </c>
      <c r="H447">
        <v>80581.570441718955</v>
      </c>
      <c r="I447">
        <v>574172.63175483386</v>
      </c>
      <c r="J447">
        <v>54165.600653895905</v>
      </c>
      <c r="K447">
        <v>4.5548814930123955E-8</v>
      </c>
      <c r="L447">
        <v>7224.0000000020382</v>
      </c>
      <c r="M447">
        <v>31470.004798107922</v>
      </c>
      <c r="N447">
        <v>49060.7991794435</v>
      </c>
      <c r="O447">
        <v>442929.1118264643</v>
      </c>
      <c r="P447">
        <v>9071.3005533849264</v>
      </c>
      <c r="Q447" s="1" t="s">
        <v>51</v>
      </c>
      <c r="R447" s="1">
        <f>agent_costs_16_repr_days[[#This Row],[SMR]]+agent_costs_16_repr_days[[#This Row],[SMRCCS]]</f>
        <v>7224.0000000475866</v>
      </c>
      <c r="S447" s="1">
        <f>agent_costs_16_repr_days[[#This Row],[Alkaline_base]]+agent_costs_16_repr_days[[#This Row],[Alkaline_peak]]</f>
        <v>80530.803977551419</v>
      </c>
      <c r="T447" s="1">
        <f>agent_costs_16_repr_days[[#This Row],[SMR+CCS]]+agent_costs_16_repr_days[[#This Row],[PtH]]+agent_costs_16_repr_days[[#This Row],[Import]]</f>
        <v>96826.104530983925</v>
      </c>
      <c r="U447" s="1">
        <f>agent_costs_16_repr_days[[#This Row],[OCGT]]+agent_costs_16_repr_days[[#This Row],[SPP_coal]]+agent_costs_16_repr_days[[#This Row],[CCGT_new]]</f>
        <v>116471.29320896504</v>
      </c>
      <c r="V447" s="1">
        <f>agent_costs_16_repr_days[[#This Row],[WindOnshore]]+agent_costs_16_repr_days[[#This Row],[WindOffshore]]+agent_costs_16_repr_days[[#This Row],[Solar]]</f>
        <v>4879319.4880253943</v>
      </c>
      <c r="W447" s="1">
        <f>agent_costs_16_repr_days[[#This Row],[RES]]+agent_costs_16_repr_days[[#This Row],[FF]]+agent_costs_16_repr_days[[#This Row],[Nuclear]]</f>
        <v>5076372.3516760785</v>
      </c>
      <c r="X447" s="1">
        <f>agent_costs_16_repr_days[[#This Row],[PS]]-W$2</f>
        <v>3813.7874174155295</v>
      </c>
      <c r="Y447" s="1">
        <f>agent_costs_16_repr_days[[#This Row],[Import]]-P$2</f>
        <v>-263.13893076438399</v>
      </c>
      <c r="Z447" s="1">
        <f>agent_costs_16_repr_days[[#This Row],[SMR+CCS]]-R$2</f>
        <v>1.4440047380048782E-8</v>
      </c>
      <c r="AA447" s="1">
        <f>agent_costs_16_repr_days[[#This Row],[PtH]]-S$2</f>
        <v>624.33234617143171</v>
      </c>
      <c r="AB447" s="1">
        <f>agent_costs_16_repr_days[[#This Row],[H2_sector]]-T$2</f>
        <v>361.19341542148322</v>
      </c>
      <c r="AC447" s="1">
        <f>agent_costs_16_repr_days[[#This Row],[FF]]-U$2</f>
        <v>-465.88620635446568</v>
      </c>
      <c r="AD447" s="1">
        <f>agent_costs_16_repr_days[[#This Row],[RES]]-V$2</f>
        <v>4349.5944078946486</v>
      </c>
      <c r="AE447" s="1">
        <f>agent_costs_16_repr_days[[#This Row],[Nuclear]]-H$2</f>
        <v>-69.920784124886268</v>
      </c>
      <c r="AF447" s="1">
        <f>agent_costs_16_repr_days[[#This Row],[Ind]]-O$2</f>
        <v>-1283.3091268737335</v>
      </c>
    </row>
    <row r="448" spans="1:32" x14ac:dyDescent="0.25">
      <c r="A448">
        <v>418</v>
      </c>
      <c r="B448" s="1" t="s">
        <v>23</v>
      </c>
      <c r="C448">
        <v>852</v>
      </c>
      <c r="D448">
        <v>6200.9323346768515</v>
      </c>
      <c r="E448">
        <v>11106.792147696113</v>
      </c>
      <c r="F448">
        <v>69843.154139955106</v>
      </c>
      <c r="G448">
        <v>4082115.5037467121</v>
      </c>
      <c r="H448">
        <v>81794.410385210329</v>
      </c>
      <c r="I448">
        <v>600528.98313632293</v>
      </c>
      <c r="J448">
        <v>60149.871934153525</v>
      </c>
      <c r="K448">
        <v>4.2392617370770385E-3</v>
      </c>
      <c r="L448">
        <v>3612.0000001752655</v>
      </c>
      <c r="M448">
        <v>32836.78840299599</v>
      </c>
      <c r="N448">
        <v>42356.510920549546</v>
      </c>
      <c r="O448">
        <v>519710.37439789379</v>
      </c>
      <c r="P448">
        <v>8920.2140071435751</v>
      </c>
      <c r="Q448" s="1" t="s">
        <v>51</v>
      </c>
      <c r="R448" s="1">
        <f>agent_costs_16_repr_days[[#This Row],[SMR]]+agent_costs_16_repr_days[[#This Row],[SMRCCS]]</f>
        <v>3612.0042394370025</v>
      </c>
      <c r="S448" s="1">
        <f>agent_costs_16_repr_days[[#This Row],[Alkaline_base]]+agent_costs_16_repr_days[[#This Row],[Alkaline_peak]]</f>
        <v>75193.299323545536</v>
      </c>
      <c r="T448" s="1">
        <f>agent_costs_16_repr_days[[#This Row],[SMR+CCS]]+agent_costs_16_repr_days[[#This Row],[PtH]]+agent_costs_16_repr_days[[#This Row],[Import]]</f>
        <v>87725.517570126103</v>
      </c>
      <c r="U448" s="1">
        <f>agent_costs_16_repr_days[[#This Row],[OCGT]]+agent_costs_16_repr_days[[#This Row],[SPP_coal]]+agent_costs_16_repr_days[[#This Row],[CCGT_new]]</f>
        <v>136193.95840878549</v>
      </c>
      <c r="V448" s="1">
        <f>agent_costs_16_repr_days[[#This Row],[WindOnshore]]+agent_costs_16_repr_days[[#This Row],[WindOffshore]]+agent_costs_16_repr_days[[#This Row],[Solar]]</f>
        <v>4693751.2790307309</v>
      </c>
      <c r="W448" s="1">
        <f>agent_costs_16_repr_days[[#This Row],[RES]]+agent_costs_16_repr_days[[#This Row],[FF]]+agent_costs_16_repr_days[[#This Row],[Nuclear]]</f>
        <v>4911739.6478247261</v>
      </c>
      <c r="X448" s="1">
        <f>agent_costs_16_repr_days[[#This Row],[PS]]-W$2</f>
        <v>-160818.91643393692</v>
      </c>
      <c r="Y448" s="1">
        <f>agent_costs_16_repr_days[[#This Row],[Import]]-P$2</f>
        <v>-414.22547700573523</v>
      </c>
      <c r="Z448" s="1">
        <f>agent_costs_16_repr_days[[#This Row],[SMR+CCS]]-R$2</f>
        <v>-3611.995760596144</v>
      </c>
      <c r="AA448" s="1">
        <f>agent_costs_16_repr_days[[#This Row],[PtH]]-S$2</f>
        <v>-4713.1723078344512</v>
      </c>
      <c r="AB448" s="1">
        <f>agent_costs_16_repr_days[[#This Row],[H2_sector]]-T$2</f>
        <v>-8739.3935454363382</v>
      </c>
      <c r="AC448" s="1">
        <f>agent_costs_16_repr_days[[#This Row],[FF]]-U$2</f>
        <v>19256.778993465981</v>
      </c>
      <c r="AD448" s="1">
        <f>agent_costs_16_repr_days[[#This Row],[RES]]-V$2</f>
        <v>-181218.61458676867</v>
      </c>
      <c r="AE448" s="1">
        <f>agent_costs_16_repr_days[[#This Row],[Nuclear]]-H$2</f>
        <v>1142.9191593664873</v>
      </c>
      <c r="AF448" s="1">
        <f>agent_costs_16_repr_days[[#This Row],[Ind]]-O$2</f>
        <v>75497.953444555751</v>
      </c>
    </row>
    <row r="449" spans="1:32" x14ac:dyDescent="0.25">
      <c r="A449">
        <v>419</v>
      </c>
      <c r="B449" s="1" t="s">
        <v>23</v>
      </c>
      <c r="C449">
        <v>3096</v>
      </c>
      <c r="D449">
        <v>5980.8193193153083</v>
      </c>
      <c r="E449">
        <v>11106.792011138095</v>
      </c>
      <c r="F449">
        <v>55992.81565994674</v>
      </c>
      <c r="G449">
        <v>4294952.3975895857</v>
      </c>
      <c r="H449">
        <v>81026.211047310266</v>
      </c>
      <c r="I449">
        <v>573056.44234733935</v>
      </c>
      <c r="J449">
        <v>54331.388554020836</v>
      </c>
      <c r="K449">
        <v>4.7713352004539393E-8</v>
      </c>
      <c r="L449">
        <v>7224.0000002396273</v>
      </c>
      <c r="M449">
        <v>31176.919371083022</v>
      </c>
      <c r="N449">
        <v>50514.445536666339</v>
      </c>
      <c r="O449">
        <v>442982.56103557535</v>
      </c>
      <c r="P449">
        <v>9063.1806153915713</v>
      </c>
      <c r="Q449" s="1" t="s">
        <v>51</v>
      </c>
      <c r="R449" s="1">
        <f>agent_costs_16_repr_days[[#This Row],[SMR]]+agent_costs_16_repr_days[[#This Row],[SMRCCS]]</f>
        <v>7224.0000002873403</v>
      </c>
      <c r="S449" s="1">
        <f>agent_costs_16_repr_days[[#This Row],[Alkaline_base]]+agent_costs_16_repr_days[[#This Row],[Alkaline_peak]]</f>
        <v>81691.364907749361</v>
      </c>
      <c r="T449" s="1">
        <f>agent_costs_16_repr_days[[#This Row],[SMR+CCS]]+agent_costs_16_repr_days[[#This Row],[PtH]]+agent_costs_16_repr_days[[#This Row],[Import]]</f>
        <v>97978.545523428271</v>
      </c>
      <c r="U449" s="1">
        <f>agent_costs_16_repr_days[[#This Row],[OCGT]]+agent_costs_16_repr_days[[#This Row],[SPP_coal]]+agent_costs_16_repr_days[[#This Row],[CCGT_new]]</f>
        <v>116305.02353328289</v>
      </c>
      <c r="V449" s="1">
        <f>agent_costs_16_repr_days[[#This Row],[WindOnshore]]+agent_costs_16_repr_days[[#This Row],[WindOffshore]]+agent_costs_16_repr_days[[#This Row],[Solar]]</f>
        <v>4879115.6319480632</v>
      </c>
      <c r="W449" s="1">
        <f>agent_costs_16_repr_days[[#This Row],[RES]]+agent_costs_16_repr_days[[#This Row],[FF]]+agent_costs_16_repr_days[[#This Row],[Nuclear]]</f>
        <v>5076446.8665286563</v>
      </c>
      <c r="X449" s="1">
        <f>agent_costs_16_repr_days[[#This Row],[PS]]-W$2</f>
        <v>3888.3022699933499</v>
      </c>
      <c r="Y449" s="1">
        <f>agent_costs_16_repr_days[[#This Row],[Import]]-P$2</f>
        <v>-271.25886875773904</v>
      </c>
      <c r="Z449" s="1">
        <f>agent_costs_16_repr_days[[#This Row],[SMR+CCS]]-R$2</f>
        <v>2.5419376470381394E-7</v>
      </c>
      <c r="AA449" s="1">
        <f>agent_costs_16_repr_days[[#This Row],[PtH]]-S$2</f>
        <v>1784.8932763693738</v>
      </c>
      <c r="AB449" s="1">
        <f>agent_costs_16_repr_days[[#This Row],[H2_sector]]-T$2</f>
        <v>1513.6344078658294</v>
      </c>
      <c r="AC449" s="1">
        <f>agent_costs_16_repr_days[[#This Row],[FF]]-U$2</f>
        <v>-632.155882036619</v>
      </c>
      <c r="AD449" s="1">
        <f>agent_costs_16_repr_days[[#This Row],[RES]]-V$2</f>
        <v>4145.7383305635303</v>
      </c>
      <c r="AE449" s="1">
        <f>agent_costs_16_repr_days[[#This Row],[Nuclear]]-H$2</f>
        <v>374.71982146642404</v>
      </c>
      <c r="AF449" s="1">
        <f>agent_costs_16_repr_days[[#This Row],[Ind]]-O$2</f>
        <v>-1229.8599177626893</v>
      </c>
    </row>
    <row r="450" spans="1:32" x14ac:dyDescent="0.25">
      <c r="A450">
        <v>419</v>
      </c>
      <c r="B450" s="1" t="s">
        <v>23</v>
      </c>
      <c r="C450">
        <v>799</v>
      </c>
      <c r="D450">
        <v>6058.2187114948993</v>
      </c>
      <c r="E450">
        <v>11106.792115798238</v>
      </c>
      <c r="F450">
        <v>69781.901722147595</v>
      </c>
      <c r="G450">
        <v>4081977.7168361982</v>
      </c>
      <c r="H450">
        <v>82003.015002238957</v>
      </c>
      <c r="I450">
        <v>601045.97803748562</v>
      </c>
      <c r="J450">
        <v>60326.492626539388</v>
      </c>
      <c r="K450">
        <v>2.0927421210123681E-6</v>
      </c>
      <c r="L450">
        <v>3246.0883189225647</v>
      </c>
      <c r="M450">
        <v>34267.96865151183</v>
      </c>
      <c r="N450">
        <v>42455.343683506115</v>
      </c>
      <c r="O450">
        <v>519835.37602967495</v>
      </c>
      <c r="P450">
        <v>8911.4723337235628</v>
      </c>
      <c r="Q450" s="1" t="s">
        <v>51</v>
      </c>
      <c r="R450" s="1">
        <f>agent_costs_16_repr_days[[#This Row],[SMR]]+agent_costs_16_repr_days[[#This Row],[SMRCCS]]</f>
        <v>3246.088321015307</v>
      </c>
      <c r="S450" s="1">
        <f>agent_costs_16_repr_days[[#This Row],[Alkaline_base]]+agent_costs_16_repr_days[[#This Row],[Alkaline_peak]]</f>
        <v>76723.312335017952</v>
      </c>
      <c r="T450" s="1">
        <f>agent_costs_16_repr_days[[#This Row],[SMR+CCS]]+agent_costs_16_repr_days[[#This Row],[PtH]]+agent_costs_16_repr_days[[#This Row],[Import]]</f>
        <v>88880.872989756826</v>
      </c>
      <c r="U450" s="1">
        <f>agent_costs_16_repr_days[[#This Row],[OCGT]]+agent_costs_16_repr_days[[#This Row],[SPP_coal]]+agent_costs_16_repr_days[[#This Row],[CCGT_new]]</f>
        <v>136166.61306018187</v>
      </c>
      <c r="V450" s="1">
        <f>agent_costs_16_repr_days[[#This Row],[WindOnshore]]+agent_costs_16_repr_days[[#This Row],[WindOffshore]]+agent_costs_16_repr_days[[#This Row],[Solar]]</f>
        <v>4694130.4869894823</v>
      </c>
      <c r="W450" s="1">
        <f>agent_costs_16_repr_days[[#This Row],[RES]]+agent_costs_16_repr_days[[#This Row],[FF]]+agent_costs_16_repr_days[[#This Row],[Nuclear]]</f>
        <v>4912300.1150519028</v>
      </c>
      <c r="X450" s="1">
        <f>agent_costs_16_repr_days[[#This Row],[PS]]-W$2</f>
        <v>-160258.44920676015</v>
      </c>
      <c r="Y450" s="1">
        <f>agent_costs_16_repr_days[[#This Row],[Import]]-P$2</f>
        <v>-422.9671504257476</v>
      </c>
      <c r="Z450" s="1">
        <f>agent_costs_16_repr_days[[#This Row],[SMR+CCS]]-R$2</f>
        <v>-3977.9116790178396</v>
      </c>
      <c r="AA450" s="1">
        <f>agent_costs_16_repr_days[[#This Row],[PtH]]-S$2</f>
        <v>-3183.1592963620351</v>
      </c>
      <c r="AB450" s="1">
        <f>agent_costs_16_repr_days[[#This Row],[H2_sector]]-T$2</f>
        <v>-7584.038125805615</v>
      </c>
      <c r="AC450" s="1">
        <f>agent_costs_16_repr_days[[#This Row],[FF]]-U$2</f>
        <v>19229.433644862365</v>
      </c>
      <c r="AD450" s="1">
        <f>agent_costs_16_repr_days[[#This Row],[RES]]-V$2</f>
        <v>-180839.40662801731</v>
      </c>
      <c r="AE450" s="1">
        <f>agent_costs_16_repr_days[[#This Row],[Nuclear]]-H$2</f>
        <v>1351.5237763951154</v>
      </c>
      <c r="AF450" s="1">
        <f>agent_costs_16_repr_days[[#This Row],[Ind]]-O$2</f>
        <v>75622.955076336919</v>
      </c>
    </row>
    <row r="451" spans="1:32" x14ac:dyDescent="0.25">
      <c r="A451">
        <v>420</v>
      </c>
      <c r="B451" s="1" t="s">
        <v>23</v>
      </c>
      <c r="C451">
        <v>3219</v>
      </c>
      <c r="D451">
        <v>6335.3601602710423</v>
      </c>
      <c r="E451">
        <v>11106.793775307473</v>
      </c>
      <c r="F451">
        <v>55988.397430791381</v>
      </c>
      <c r="G451">
        <v>4294423.1091996646</v>
      </c>
      <c r="H451">
        <v>80673.370260440555</v>
      </c>
      <c r="I451">
        <v>574158.23657360871</v>
      </c>
      <c r="J451">
        <v>54168.600809872216</v>
      </c>
      <c r="K451">
        <v>1.5530991541259654E-7</v>
      </c>
      <c r="L451">
        <v>7224.0000000219225</v>
      </c>
      <c r="M451">
        <v>31000.235348002283</v>
      </c>
      <c r="N451">
        <v>49619.416511627067</v>
      </c>
      <c r="O451">
        <v>442951.46703445754</v>
      </c>
      <c r="P451">
        <v>9072.4936340678523</v>
      </c>
      <c r="Q451" s="1" t="s">
        <v>51</v>
      </c>
      <c r="R451" s="1">
        <f>agent_costs_16_repr_days[[#This Row],[SMR]]+agent_costs_16_repr_days[[#This Row],[SMRCCS]]</f>
        <v>7224.0000001772323</v>
      </c>
      <c r="S451" s="1">
        <f>agent_costs_16_repr_days[[#This Row],[Alkaline_base]]+agent_costs_16_repr_days[[#This Row],[Alkaline_peak]]</f>
        <v>80619.651859629346</v>
      </c>
      <c r="T451" s="1">
        <f>agent_costs_16_repr_days[[#This Row],[SMR+CCS]]+agent_costs_16_repr_days[[#This Row],[PtH]]+agent_costs_16_repr_days[[#This Row],[Import]]</f>
        <v>96916.145493874428</v>
      </c>
      <c r="U451" s="1">
        <f>agent_costs_16_repr_days[[#This Row],[OCGT]]+agent_costs_16_repr_days[[#This Row],[SPP_coal]]+agent_costs_16_repr_days[[#This Row],[CCGT_new]]</f>
        <v>116492.35840093464</v>
      </c>
      <c r="V451" s="1">
        <f>agent_costs_16_repr_days[[#This Row],[WindOnshore]]+agent_costs_16_repr_days[[#This Row],[WindOffshore]]+agent_costs_16_repr_days[[#This Row],[Solar]]</f>
        <v>4879688.1395485802</v>
      </c>
      <c r="W451" s="1">
        <f>agent_costs_16_repr_days[[#This Row],[RES]]+agent_costs_16_repr_days[[#This Row],[FF]]+agent_costs_16_repr_days[[#This Row],[Nuclear]]</f>
        <v>5076853.8682099553</v>
      </c>
      <c r="X451" s="1">
        <f>agent_costs_16_repr_days[[#This Row],[PS]]-W$2</f>
        <v>4295.3039512922987</v>
      </c>
      <c r="Y451" s="1">
        <f>agent_costs_16_repr_days[[#This Row],[Import]]-P$2</f>
        <v>-261.94585008145805</v>
      </c>
      <c r="Z451" s="1">
        <f>agent_costs_16_repr_days[[#This Row],[SMR+CCS]]-R$2</f>
        <v>1.4408578863367438E-7</v>
      </c>
      <c r="AA451" s="1">
        <f>agent_costs_16_repr_days[[#This Row],[PtH]]-S$2</f>
        <v>713.18022824935906</v>
      </c>
      <c r="AB451" s="1">
        <f>agent_costs_16_repr_days[[#This Row],[H2_sector]]-T$2</f>
        <v>451.2343783119868</v>
      </c>
      <c r="AC451" s="1">
        <f>agent_costs_16_repr_days[[#This Row],[FF]]-U$2</f>
        <v>-444.82101438487007</v>
      </c>
      <c r="AD451" s="1">
        <f>agent_costs_16_repr_days[[#This Row],[RES]]-V$2</f>
        <v>4718.2459310805425</v>
      </c>
      <c r="AE451" s="1">
        <f>agent_costs_16_repr_days[[#This Row],[Nuclear]]-H$2</f>
        <v>21.879034596713609</v>
      </c>
      <c r="AF451" s="1">
        <f>agent_costs_16_repr_days[[#This Row],[Ind]]-O$2</f>
        <v>-1260.953918880492</v>
      </c>
    </row>
    <row r="452" spans="1:32" x14ac:dyDescent="0.25">
      <c r="A452">
        <v>420</v>
      </c>
      <c r="B452" s="1" t="s">
        <v>23</v>
      </c>
      <c r="C452">
        <v>894</v>
      </c>
      <c r="D452">
        <v>6245.2664603736248</v>
      </c>
      <c r="E452">
        <v>11106.792147287359</v>
      </c>
      <c r="F452">
        <v>69822.987896842649</v>
      </c>
      <c r="G452">
        <v>4081791.2700928692</v>
      </c>
      <c r="H452">
        <v>81787.364576132211</v>
      </c>
      <c r="I452">
        <v>600663.52206182177</v>
      </c>
      <c r="J452">
        <v>60236.778229185147</v>
      </c>
      <c r="K452">
        <v>4.2825717639367279E-3</v>
      </c>
      <c r="L452">
        <v>3594.6566748616883</v>
      </c>
      <c r="M452">
        <v>33813.88537094152</v>
      </c>
      <c r="N452">
        <v>41777.219266889988</v>
      </c>
      <c r="O452">
        <v>519720.55584367382</v>
      </c>
      <c r="P452">
        <v>8915.4131905943432</v>
      </c>
      <c r="Q452" s="1" t="s">
        <v>51</v>
      </c>
      <c r="R452" s="1">
        <f>agent_costs_16_repr_days[[#This Row],[SMR]]+agent_costs_16_repr_days[[#This Row],[SMRCCS]]</f>
        <v>3594.660957433452</v>
      </c>
      <c r="S452" s="1">
        <f>agent_costs_16_repr_days[[#This Row],[Alkaline_base]]+agent_costs_16_repr_days[[#This Row],[Alkaline_peak]]</f>
        <v>75591.104637831508</v>
      </c>
      <c r="T452" s="1">
        <f>agent_costs_16_repr_days[[#This Row],[SMR+CCS]]+agent_costs_16_repr_days[[#This Row],[PtH]]+agent_costs_16_repr_days[[#This Row],[Import]]</f>
        <v>88101.178785859316</v>
      </c>
      <c r="U452" s="1">
        <f>agent_costs_16_repr_days[[#This Row],[OCGT]]+agent_costs_16_repr_days[[#This Row],[SPP_coal]]+agent_costs_16_repr_days[[#This Row],[CCGT_new]]</f>
        <v>136305.03258640142</v>
      </c>
      <c r="V452" s="1">
        <f>agent_costs_16_repr_days[[#This Row],[WindOnshore]]+agent_costs_16_repr_days[[#This Row],[WindOffshore]]+agent_costs_16_repr_days[[#This Row],[Solar]]</f>
        <v>4693561.5843019783</v>
      </c>
      <c r="W452" s="1">
        <f>agent_costs_16_repr_days[[#This Row],[RES]]+agent_costs_16_repr_days[[#This Row],[FF]]+agent_costs_16_repr_days[[#This Row],[Nuclear]]</f>
        <v>4911653.9814645117</v>
      </c>
      <c r="X452" s="1">
        <f>agent_costs_16_repr_days[[#This Row],[PS]]-W$2</f>
        <v>-160904.58279415127</v>
      </c>
      <c r="Y452" s="1">
        <f>agent_costs_16_repr_days[[#This Row],[Import]]-P$2</f>
        <v>-419.0262935549672</v>
      </c>
      <c r="Z452" s="1">
        <f>agent_costs_16_repr_days[[#This Row],[SMR+CCS]]-R$2</f>
        <v>-3629.3390425996945</v>
      </c>
      <c r="AA452" s="1">
        <f>agent_costs_16_repr_days[[#This Row],[PtH]]-S$2</f>
        <v>-4315.3669935484795</v>
      </c>
      <c r="AB452" s="1">
        <f>agent_costs_16_repr_days[[#This Row],[H2_sector]]-T$2</f>
        <v>-8363.7323297031253</v>
      </c>
      <c r="AC452" s="1">
        <f>agent_costs_16_repr_days[[#This Row],[FF]]-U$2</f>
        <v>19367.853171081908</v>
      </c>
      <c r="AD452" s="1">
        <f>agent_costs_16_repr_days[[#This Row],[RES]]-V$2</f>
        <v>-181408.30931552127</v>
      </c>
      <c r="AE452" s="1">
        <f>agent_costs_16_repr_days[[#This Row],[Nuclear]]-H$2</f>
        <v>1135.8733502883697</v>
      </c>
      <c r="AF452" s="1">
        <f>agent_costs_16_repr_days[[#This Row],[Ind]]-O$2</f>
        <v>75508.134890335787</v>
      </c>
    </row>
    <row r="453" spans="1:32" x14ac:dyDescent="0.25">
      <c r="A453">
        <v>421</v>
      </c>
      <c r="B453" s="1" t="s">
        <v>23</v>
      </c>
      <c r="C453">
        <v>3156</v>
      </c>
      <c r="D453">
        <v>6203.2628942173278</v>
      </c>
      <c r="E453">
        <v>11106.792014960905</v>
      </c>
      <c r="F453">
        <v>55990.867792755351</v>
      </c>
      <c r="G453">
        <v>4294195.1743555441</v>
      </c>
      <c r="H453">
        <v>80557.783739018007</v>
      </c>
      <c r="I453">
        <v>573808.07770096767</v>
      </c>
      <c r="J453">
        <v>54229.28352747477</v>
      </c>
      <c r="K453">
        <v>4.1774938772163996E-9</v>
      </c>
      <c r="L453">
        <v>7224.0000000416112</v>
      </c>
      <c r="M453">
        <v>32619.151033632003</v>
      </c>
      <c r="N453">
        <v>48202.800609969578</v>
      </c>
      <c r="O453">
        <v>442998.14812095376</v>
      </c>
      <c r="P453">
        <v>9070.4910912573741</v>
      </c>
      <c r="Q453" s="1" t="s">
        <v>51</v>
      </c>
      <c r="R453" s="1">
        <f>agent_costs_16_repr_days[[#This Row],[SMR]]+agent_costs_16_repr_days[[#This Row],[SMRCCS]]</f>
        <v>7224.0000000457885</v>
      </c>
      <c r="S453" s="1">
        <f>agent_costs_16_repr_days[[#This Row],[Alkaline_base]]+agent_costs_16_repr_days[[#This Row],[Alkaline_peak]]</f>
        <v>80821.951643601584</v>
      </c>
      <c r="T453" s="1">
        <f>agent_costs_16_repr_days[[#This Row],[SMR+CCS]]+agent_costs_16_repr_days[[#This Row],[PtH]]+agent_costs_16_repr_days[[#This Row],[Import]]</f>
        <v>97116.442734904747</v>
      </c>
      <c r="U453" s="1">
        <f>agent_costs_16_repr_days[[#This Row],[OCGT]]+agent_costs_16_repr_days[[#This Row],[SPP_coal]]+agent_costs_16_repr_days[[#This Row],[CCGT_new]]</f>
        <v>116423.41421444746</v>
      </c>
      <c r="V453" s="1">
        <f>agent_costs_16_repr_days[[#This Row],[WindOnshore]]+agent_costs_16_repr_days[[#This Row],[WindOffshore]]+agent_costs_16_repr_days[[#This Row],[Solar]]</f>
        <v>4879110.0440714732</v>
      </c>
      <c r="W453" s="1">
        <f>agent_costs_16_repr_days[[#This Row],[RES]]+agent_costs_16_repr_days[[#This Row],[FF]]+agent_costs_16_repr_days[[#This Row],[Nuclear]]</f>
        <v>5076091.2420249386</v>
      </c>
      <c r="X453" s="1">
        <f>agent_costs_16_repr_days[[#This Row],[PS]]-W$2</f>
        <v>3532.6777662755921</v>
      </c>
      <c r="Y453" s="1">
        <f>agent_costs_16_repr_days[[#This Row],[Import]]-P$2</f>
        <v>-263.94839289193624</v>
      </c>
      <c r="Z453" s="1">
        <f>agent_costs_16_repr_days[[#This Row],[SMR+CCS]]-R$2</f>
        <v>1.2641976354643703E-8</v>
      </c>
      <c r="AA453" s="1">
        <f>agent_costs_16_repr_days[[#This Row],[PtH]]-S$2</f>
        <v>915.48001222159655</v>
      </c>
      <c r="AB453" s="1">
        <f>agent_costs_16_repr_days[[#This Row],[H2_sector]]-T$2</f>
        <v>651.53161934230593</v>
      </c>
      <c r="AC453" s="1">
        <f>agent_costs_16_repr_days[[#This Row],[FF]]-U$2</f>
        <v>-513.76520087204699</v>
      </c>
      <c r="AD453" s="1">
        <f>agent_costs_16_repr_days[[#This Row],[RES]]-V$2</f>
        <v>4140.1504539735615</v>
      </c>
      <c r="AE453" s="1">
        <f>agent_costs_16_repr_days[[#This Row],[Nuclear]]-H$2</f>
        <v>-93.707486825835076</v>
      </c>
      <c r="AF453" s="1">
        <f>agent_costs_16_repr_days[[#This Row],[Ind]]-O$2</f>
        <v>-1214.2728323842748</v>
      </c>
    </row>
    <row r="454" spans="1:32" x14ac:dyDescent="0.25">
      <c r="A454">
        <v>421</v>
      </c>
      <c r="B454" s="1" t="s">
        <v>23</v>
      </c>
      <c r="C454">
        <v>859</v>
      </c>
      <c r="D454">
        <v>6134.7026300228363</v>
      </c>
      <c r="E454">
        <v>11106.792009084294</v>
      </c>
      <c r="F454">
        <v>69837.408513130445</v>
      </c>
      <c r="G454">
        <v>4082230.4100985639</v>
      </c>
      <c r="H454">
        <v>81779.090270434725</v>
      </c>
      <c r="I454">
        <v>600427.77408597595</v>
      </c>
      <c r="J454">
        <v>60178.026290792484</v>
      </c>
      <c r="K454">
        <v>5.7207959121203791E-3</v>
      </c>
      <c r="L454">
        <v>3612.0000000868099</v>
      </c>
      <c r="M454">
        <v>33520.861188623167</v>
      </c>
      <c r="N454">
        <v>41843.567799708464</v>
      </c>
      <c r="O454">
        <v>519739.52918828401</v>
      </c>
      <c r="P454">
        <v>8918.7838541459259</v>
      </c>
      <c r="Q454" s="1" t="s">
        <v>51</v>
      </c>
      <c r="R454" s="1">
        <f>agent_costs_16_repr_days[[#This Row],[SMR]]+agent_costs_16_repr_days[[#This Row],[SMRCCS]]</f>
        <v>3612.005720882722</v>
      </c>
      <c r="S454" s="1">
        <f>agent_costs_16_repr_days[[#This Row],[Alkaline_base]]+agent_costs_16_repr_days[[#This Row],[Alkaline_peak]]</f>
        <v>75364.428988331638</v>
      </c>
      <c r="T454" s="1">
        <f>agent_costs_16_repr_days[[#This Row],[SMR+CCS]]+agent_costs_16_repr_days[[#This Row],[PtH]]+agent_costs_16_repr_days[[#This Row],[Import]]</f>
        <v>87895.218563360278</v>
      </c>
      <c r="U454" s="1">
        <f>agent_costs_16_repr_days[[#This Row],[OCGT]]+agent_costs_16_repr_days[[#This Row],[SPP_coal]]+agent_costs_16_repr_days[[#This Row],[CCGT_new]]</f>
        <v>136150.13743394575</v>
      </c>
      <c r="V454" s="1">
        <f>agent_costs_16_repr_days[[#This Row],[WindOnshore]]+agent_costs_16_repr_days[[#This Row],[WindOffshore]]+agent_costs_16_repr_days[[#This Row],[Solar]]</f>
        <v>4693764.9761936245</v>
      </c>
      <c r="W454" s="1">
        <f>agent_costs_16_repr_days[[#This Row],[RES]]+agent_costs_16_repr_days[[#This Row],[FF]]+agent_costs_16_repr_days[[#This Row],[Nuclear]]</f>
        <v>4911694.2038980052</v>
      </c>
      <c r="X454" s="1">
        <f>agent_costs_16_repr_days[[#This Row],[PS]]-W$2</f>
        <v>-160864.3603606578</v>
      </c>
      <c r="Y454" s="1">
        <f>agent_costs_16_repr_days[[#This Row],[Import]]-P$2</f>
        <v>-415.65563000338443</v>
      </c>
      <c r="Z454" s="1">
        <f>agent_costs_16_repr_days[[#This Row],[SMR+CCS]]-R$2</f>
        <v>-3611.9942791504245</v>
      </c>
      <c r="AA454" s="1">
        <f>agent_costs_16_repr_days[[#This Row],[PtH]]-S$2</f>
        <v>-4542.0426430483494</v>
      </c>
      <c r="AB454" s="1">
        <f>agent_costs_16_repr_days[[#This Row],[H2_sector]]-T$2</f>
        <v>-8569.6925522021629</v>
      </c>
      <c r="AC454" s="1">
        <f>agent_costs_16_repr_days[[#This Row],[FF]]-U$2</f>
        <v>19212.958018626246</v>
      </c>
      <c r="AD454" s="1">
        <f>agent_costs_16_repr_days[[#This Row],[RES]]-V$2</f>
        <v>-181204.91742387507</v>
      </c>
      <c r="AE454" s="1">
        <f>agent_costs_16_repr_days[[#This Row],[Nuclear]]-H$2</f>
        <v>1127.5990445908828</v>
      </c>
      <c r="AF454" s="1">
        <f>agent_costs_16_repr_days[[#This Row],[Ind]]-O$2</f>
        <v>75527.108234945976</v>
      </c>
    </row>
    <row r="455" spans="1:32" x14ac:dyDescent="0.25">
      <c r="A455">
        <v>423</v>
      </c>
      <c r="B455" s="1" t="s">
        <v>23</v>
      </c>
      <c r="C455">
        <v>4919</v>
      </c>
      <c r="D455">
        <v>7578.9676405550526</v>
      </c>
      <c r="E455">
        <v>11106.792179788421</v>
      </c>
      <c r="F455">
        <v>55980.294445027313</v>
      </c>
      <c r="G455">
        <v>4293119.9881823724</v>
      </c>
      <c r="H455">
        <v>80431.098793347875</v>
      </c>
      <c r="I455">
        <v>576022.59302059107</v>
      </c>
      <c r="J455">
        <v>53973.557087137284</v>
      </c>
      <c r="K455">
        <v>1.9435462107833863E-6</v>
      </c>
      <c r="L455">
        <v>7224.000000125885</v>
      </c>
      <c r="M455">
        <v>33845.831230971424</v>
      </c>
      <c r="N455">
        <v>46915.168832582371</v>
      </c>
      <c r="O455">
        <v>443388.43122420792</v>
      </c>
      <c r="P455">
        <v>9080.7814087456973</v>
      </c>
      <c r="Q455" s="1" t="s">
        <v>51</v>
      </c>
      <c r="R455" s="1">
        <f>agent_costs_16_repr_days[[#This Row],[SMR]]+agent_costs_16_repr_days[[#This Row],[SMRCCS]]</f>
        <v>7224.0000020694315</v>
      </c>
      <c r="S455" s="1">
        <f>agent_costs_16_repr_days[[#This Row],[Alkaline_base]]+agent_costs_16_repr_days[[#This Row],[Alkaline_peak]]</f>
        <v>80761.000063553802</v>
      </c>
      <c r="T455" s="1">
        <f>agent_costs_16_repr_days[[#This Row],[SMR+CCS]]+agent_costs_16_repr_days[[#This Row],[PtH]]+agent_costs_16_repr_days[[#This Row],[Import]]</f>
        <v>97065.781474368923</v>
      </c>
      <c r="U455" s="1">
        <f>agent_costs_16_repr_days[[#This Row],[OCGT]]+agent_costs_16_repr_days[[#This Row],[SPP_coal]]+agent_costs_16_repr_days[[#This Row],[CCGT_new]]</f>
        <v>117532.81917271965</v>
      </c>
      <c r="V455" s="1">
        <f>agent_costs_16_repr_days[[#This Row],[WindOnshore]]+agent_costs_16_repr_days[[#This Row],[WindOffshore]]+agent_costs_16_repr_days[[#This Row],[Solar]]</f>
        <v>4880249.3733827518</v>
      </c>
      <c r="W455" s="1">
        <f>agent_costs_16_repr_days[[#This Row],[RES]]+agent_costs_16_repr_days[[#This Row],[FF]]+agent_costs_16_repr_days[[#This Row],[Nuclear]]</f>
        <v>5078213.2913488196</v>
      </c>
      <c r="X455" s="1">
        <f>agent_costs_16_repr_days[[#This Row],[PS]]-W$2</f>
        <v>5654.7270901566371</v>
      </c>
      <c r="Y455" s="1">
        <f>agent_costs_16_repr_days[[#This Row],[Import]]-P$2</f>
        <v>-253.65807540361311</v>
      </c>
      <c r="Z455" s="1">
        <f>agent_costs_16_repr_days[[#This Row],[SMR+CCS]]-R$2</f>
        <v>2.0362849681987427E-6</v>
      </c>
      <c r="AA455" s="1">
        <f>agent_costs_16_repr_days[[#This Row],[PtH]]-S$2</f>
        <v>854.52843217381451</v>
      </c>
      <c r="AB455" s="1">
        <f>agent_costs_16_repr_days[[#This Row],[H2_sector]]-T$2</f>
        <v>600.87035880648182</v>
      </c>
      <c r="AC455" s="1">
        <f>agent_costs_16_repr_days[[#This Row],[FF]]-U$2</f>
        <v>595.63975740014575</v>
      </c>
      <c r="AD455" s="1">
        <f>agent_costs_16_repr_days[[#This Row],[RES]]-V$2</f>
        <v>5279.4797652522102</v>
      </c>
      <c r="AE455" s="1">
        <f>agent_costs_16_repr_days[[#This Row],[Nuclear]]-H$2</f>
        <v>-220.3924324959662</v>
      </c>
      <c r="AF455" s="1">
        <f>agent_costs_16_repr_days[[#This Row],[Ind]]-O$2</f>
        <v>-823.98972913011676</v>
      </c>
    </row>
    <row r="456" spans="1:32" x14ac:dyDescent="0.25">
      <c r="A456">
        <v>423</v>
      </c>
      <c r="B456" s="1" t="s">
        <v>23</v>
      </c>
      <c r="C456">
        <v>3091</v>
      </c>
      <c r="D456">
        <v>7088.9498224025547</v>
      </c>
      <c r="E456">
        <v>11106.792267282126</v>
      </c>
      <c r="F456">
        <v>56049.632772366946</v>
      </c>
      <c r="G456">
        <v>4292935.6729243379</v>
      </c>
      <c r="H456">
        <v>80486.069194305979</v>
      </c>
      <c r="I456">
        <v>573030.85844146705</v>
      </c>
      <c r="J456">
        <v>53712.63940986259</v>
      </c>
      <c r="K456">
        <v>3.4203416209044352E-5</v>
      </c>
      <c r="L456">
        <v>7224.0000003486375</v>
      </c>
      <c r="M456">
        <v>34396.763577640093</v>
      </c>
      <c r="N456">
        <v>46545.48036409112</v>
      </c>
      <c r="O456">
        <v>443641.82880522811</v>
      </c>
      <c r="P456">
        <v>9080.7190352410089</v>
      </c>
      <c r="Q456" s="1" t="s">
        <v>51</v>
      </c>
      <c r="R456" s="1">
        <f>agent_costs_16_repr_days[[#This Row],[SMR]]+agent_costs_16_repr_days[[#This Row],[SMRCCS]]</f>
        <v>7224.0000345520539</v>
      </c>
      <c r="S456" s="1">
        <f>agent_costs_16_repr_days[[#This Row],[Alkaline_base]]+agent_costs_16_repr_days[[#This Row],[Alkaline_peak]]</f>
        <v>80942.243941731213</v>
      </c>
      <c r="T456" s="1">
        <f>agent_costs_16_repr_days[[#This Row],[SMR+CCS]]+agent_costs_16_repr_days[[#This Row],[PtH]]+agent_costs_16_repr_days[[#This Row],[Import]]</f>
        <v>97246.963011524276</v>
      </c>
      <c r="U456" s="1">
        <f>agent_costs_16_repr_days[[#This Row],[OCGT]]+agent_costs_16_repr_days[[#This Row],[SPP_coal]]+agent_costs_16_repr_days[[#This Row],[CCGT_new]]</f>
        <v>116851.22200463209</v>
      </c>
      <c r="V456" s="1">
        <f>agent_costs_16_repr_days[[#This Row],[WindOnshore]]+agent_costs_16_repr_days[[#This Row],[WindOffshore]]+agent_costs_16_repr_days[[#This Row],[Solar]]</f>
        <v>4877073.3236330878</v>
      </c>
      <c r="W456" s="1">
        <f>agent_costs_16_repr_days[[#This Row],[RES]]+agent_costs_16_repr_days[[#This Row],[FF]]+agent_costs_16_repr_days[[#This Row],[Nuclear]]</f>
        <v>5074410.614832026</v>
      </c>
      <c r="X456" s="1">
        <f>agent_costs_16_repr_days[[#This Row],[PS]]-W$2</f>
        <v>1852.0505733629689</v>
      </c>
      <c r="Y456" s="1">
        <f>agent_costs_16_repr_days[[#This Row],[Import]]-P$2</f>
        <v>-253.72044890830148</v>
      </c>
      <c r="Z456" s="1">
        <f>agent_costs_16_repr_days[[#This Row],[SMR+CCS]]-R$2</f>
        <v>3.4518907341407612E-5</v>
      </c>
      <c r="AA456" s="1">
        <f>agent_costs_16_repr_days[[#This Row],[PtH]]-S$2</f>
        <v>1035.7723103512253</v>
      </c>
      <c r="AB456" s="1">
        <f>agent_costs_16_repr_days[[#This Row],[H2_sector]]-T$2</f>
        <v>782.05189596183482</v>
      </c>
      <c r="AC456" s="1">
        <f>agent_costs_16_repr_days[[#This Row],[FF]]-U$2</f>
        <v>-85.957410687420634</v>
      </c>
      <c r="AD456" s="1">
        <f>agent_costs_16_repr_days[[#This Row],[RES]]-V$2</f>
        <v>2103.4300155881792</v>
      </c>
      <c r="AE456" s="1">
        <f>agent_costs_16_repr_days[[#This Row],[Nuclear]]-H$2</f>
        <v>-165.42203153786249</v>
      </c>
      <c r="AF456" s="1">
        <f>agent_costs_16_repr_days[[#This Row],[Ind]]-O$2</f>
        <v>-570.59214810992125</v>
      </c>
    </row>
    <row r="457" spans="1:32" x14ac:dyDescent="0.25">
      <c r="A457">
        <v>424</v>
      </c>
      <c r="B457" s="1" t="s">
        <v>23</v>
      </c>
      <c r="C457">
        <v>4784</v>
      </c>
      <c r="D457">
        <v>7488.3019860170734</v>
      </c>
      <c r="E457">
        <v>11106.794328346326</v>
      </c>
      <c r="F457">
        <v>55981.229808587042</v>
      </c>
      <c r="G457">
        <v>4293440.2260111123</v>
      </c>
      <c r="H457">
        <v>80952.956218370862</v>
      </c>
      <c r="I457">
        <v>576008.5874528219</v>
      </c>
      <c r="J457">
        <v>54088.718659682643</v>
      </c>
      <c r="K457">
        <v>6.8123100657427909E-7</v>
      </c>
      <c r="L457">
        <v>7224.0000000266482</v>
      </c>
      <c r="M457">
        <v>33907.323114238803</v>
      </c>
      <c r="N457">
        <v>48468.450096304572</v>
      </c>
      <c r="O457">
        <v>443331.15093028644</v>
      </c>
      <c r="P457">
        <v>9049.5585255313326</v>
      </c>
      <c r="Q457" s="1" t="s">
        <v>51</v>
      </c>
      <c r="R457" s="1">
        <f>agent_costs_16_repr_days[[#This Row],[SMR]]+agent_costs_16_repr_days[[#This Row],[SMRCCS]]</f>
        <v>7224.0000007078788</v>
      </c>
      <c r="S457" s="1">
        <f>agent_costs_16_repr_days[[#This Row],[Alkaline_base]]+agent_costs_16_repr_days[[#This Row],[Alkaline_peak]]</f>
        <v>82375.773210543382</v>
      </c>
      <c r="T457" s="1">
        <f>agent_costs_16_repr_days[[#This Row],[SMR+CCS]]+agent_costs_16_repr_days[[#This Row],[PtH]]+agent_costs_16_repr_days[[#This Row],[Import]]</f>
        <v>98649.331736782595</v>
      </c>
      <c r="U457" s="1">
        <f>agent_costs_16_repr_days[[#This Row],[OCGT]]+agent_costs_16_repr_days[[#This Row],[SPP_coal]]+agent_costs_16_repr_days[[#This Row],[CCGT_new]]</f>
        <v>117558.25045428677</v>
      </c>
      <c r="V457" s="1">
        <f>agent_costs_16_repr_days[[#This Row],[WindOnshore]]+agent_costs_16_repr_days[[#This Row],[WindOffshore]]+agent_costs_16_repr_days[[#This Row],[Solar]]</f>
        <v>4880555.6077922806</v>
      </c>
      <c r="W457" s="1">
        <f>agent_costs_16_repr_days[[#This Row],[RES]]+agent_costs_16_repr_days[[#This Row],[FF]]+agent_costs_16_repr_days[[#This Row],[Nuclear]]</f>
        <v>5079066.8144649388</v>
      </c>
      <c r="X457" s="1">
        <f>agent_costs_16_repr_days[[#This Row],[PS]]-W$2</f>
        <v>6508.2502062758431</v>
      </c>
      <c r="Y457" s="1">
        <f>agent_costs_16_repr_days[[#This Row],[Import]]-P$2</f>
        <v>-284.88095861797774</v>
      </c>
      <c r="Z457" s="1">
        <f>agent_costs_16_repr_days[[#This Row],[SMR+CCS]]-R$2</f>
        <v>6.7473229137249291E-7</v>
      </c>
      <c r="AA457" s="1">
        <f>agent_costs_16_repr_days[[#This Row],[PtH]]-S$2</f>
        <v>2469.3015791633952</v>
      </c>
      <c r="AB457" s="1">
        <f>agent_costs_16_repr_days[[#This Row],[H2_sector]]-T$2</f>
        <v>2184.4206212201534</v>
      </c>
      <c r="AC457" s="1">
        <f>agent_costs_16_repr_days[[#This Row],[FF]]-U$2</f>
        <v>621.07103896726039</v>
      </c>
      <c r="AD457" s="1">
        <f>agent_costs_16_repr_days[[#This Row],[RES]]-V$2</f>
        <v>5585.7141747809947</v>
      </c>
      <c r="AE457" s="1">
        <f>agent_costs_16_repr_days[[#This Row],[Nuclear]]-H$2</f>
        <v>301.46499252702051</v>
      </c>
      <c r="AF457" s="1">
        <f>agent_costs_16_repr_days[[#This Row],[Ind]]-O$2</f>
        <v>-881.27002305159112</v>
      </c>
    </row>
    <row r="458" spans="1:32" x14ac:dyDescent="0.25">
      <c r="A458">
        <v>424</v>
      </c>
      <c r="B458" s="1" t="s">
        <v>23</v>
      </c>
      <c r="C458">
        <v>2903</v>
      </c>
      <c r="D458">
        <v>7359.472616986679</v>
      </c>
      <c r="E458">
        <v>11106.792764550455</v>
      </c>
      <c r="F458">
        <v>56044.696933859152</v>
      </c>
      <c r="G458">
        <v>4292509.8908953117</v>
      </c>
      <c r="H458">
        <v>80977.773765225313</v>
      </c>
      <c r="I458">
        <v>572973.24595264893</v>
      </c>
      <c r="J458">
        <v>53533.988442793401</v>
      </c>
      <c r="K458">
        <v>3.2033597731742447E-7</v>
      </c>
      <c r="L458">
        <v>7224.0000003053592</v>
      </c>
      <c r="M458">
        <v>34398.388248573254</v>
      </c>
      <c r="N458">
        <v>48056.613104220771</v>
      </c>
      <c r="O458">
        <v>443577.42108453886</v>
      </c>
      <c r="P458">
        <v>9056.5507583039507</v>
      </c>
      <c r="Q458" s="1" t="s">
        <v>51</v>
      </c>
      <c r="R458" s="1">
        <f>agent_costs_16_repr_days[[#This Row],[SMR]]+agent_costs_16_repr_days[[#This Row],[SMRCCS]]</f>
        <v>7224.0000006256951</v>
      </c>
      <c r="S458" s="1">
        <f>agent_costs_16_repr_days[[#This Row],[Alkaline_base]]+agent_costs_16_repr_days[[#This Row],[Alkaline_peak]]</f>
        <v>82455.001352794032</v>
      </c>
      <c r="T458" s="1">
        <f>agent_costs_16_repr_days[[#This Row],[SMR+CCS]]+agent_costs_16_repr_days[[#This Row],[PtH]]+agent_costs_16_repr_days[[#This Row],[Import]]</f>
        <v>98735.552111723664</v>
      </c>
      <c r="U458" s="1">
        <f>agent_costs_16_repr_days[[#This Row],[OCGT]]+agent_costs_16_repr_days[[#This Row],[SPP_coal]]+agent_costs_16_repr_days[[#This Row],[CCGT_new]]</f>
        <v>116938.15799363922</v>
      </c>
      <c r="V458" s="1">
        <f>agent_costs_16_repr_days[[#This Row],[WindOnshore]]+agent_costs_16_repr_days[[#This Row],[WindOffshore]]+agent_costs_16_repr_days[[#This Row],[Solar]]</f>
        <v>4876589.9296125108</v>
      </c>
      <c r="W458" s="1">
        <f>agent_costs_16_repr_days[[#This Row],[RES]]+agent_costs_16_repr_days[[#This Row],[FF]]+agent_costs_16_repr_days[[#This Row],[Nuclear]]</f>
        <v>5074505.8613713747</v>
      </c>
      <c r="X458" s="1">
        <f>agent_costs_16_repr_days[[#This Row],[PS]]-W$2</f>
        <v>1947.2971127117053</v>
      </c>
      <c r="Y458" s="1">
        <f>agent_costs_16_repr_days[[#This Row],[Import]]-P$2</f>
        <v>-277.88872584535966</v>
      </c>
      <c r="Z458" s="1">
        <f>agent_costs_16_repr_days[[#This Row],[SMR+CCS]]-R$2</f>
        <v>5.9254853113088757E-7</v>
      </c>
      <c r="AA458" s="1">
        <f>agent_costs_16_repr_days[[#This Row],[PtH]]-S$2</f>
        <v>2548.5297214140446</v>
      </c>
      <c r="AB458" s="1">
        <f>agent_costs_16_repr_days[[#This Row],[H2_sector]]-T$2</f>
        <v>2270.6409961612226</v>
      </c>
      <c r="AC458" s="1">
        <f>agent_costs_16_repr_days[[#This Row],[FF]]-U$2</f>
        <v>0.9785783197148703</v>
      </c>
      <c r="AD458" s="1">
        <f>agent_costs_16_repr_days[[#This Row],[RES]]-V$2</f>
        <v>1620.0359950112179</v>
      </c>
      <c r="AE458" s="1">
        <f>agent_costs_16_repr_days[[#This Row],[Nuclear]]-H$2</f>
        <v>326.282539381471</v>
      </c>
      <c r="AF458" s="1">
        <f>agent_costs_16_repr_days[[#This Row],[Ind]]-O$2</f>
        <v>-634.9998687991756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3865-7E04-4452-857D-1E3FCC5BB502}">
  <dimension ref="A1:X422"/>
  <sheetViews>
    <sheetView workbookViewId="0">
      <selection activeCell="J15" sqref="J15"/>
    </sheetView>
  </sheetViews>
  <sheetFormatPr defaultRowHeight="15" x14ac:dyDescent="0.25"/>
  <cols>
    <col min="1" max="1" width="15.42578125" bestFit="1" customWidth="1"/>
    <col min="2" max="2" width="7.28515625" bestFit="1" customWidth="1"/>
    <col min="3" max="3" width="17.85546875" bestFit="1" customWidth="1"/>
    <col min="4" max="5" width="19" bestFit="1" customWidth="1"/>
    <col min="6" max="8" width="23.85546875" bestFit="1" customWidth="1"/>
    <col min="9" max="11" width="21.7109375" bestFit="1" customWidth="1"/>
    <col min="12" max="12" width="9.7109375" bestFit="1" customWidth="1"/>
    <col min="13" max="13" width="18.28515625" bestFit="1" customWidth="1"/>
    <col min="14" max="14" width="24.28515625" bestFit="1" customWidth="1"/>
    <col min="15" max="15" width="25.140625" bestFit="1" customWidth="1"/>
    <col min="16" max="16" width="13.42578125" bestFit="1" customWidth="1"/>
    <col min="17" max="17" width="9.28515625" bestFit="1" customWidth="1"/>
    <col min="18" max="18" width="21" bestFit="1" customWidth="1"/>
    <col min="19" max="19" width="20" bestFit="1" customWidth="1"/>
    <col min="20" max="20" width="15.140625" bestFit="1" customWidth="1"/>
    <col min="21" max="21" width="23.85546875" bestFit="1" customWidth="1"/>
    <col min="22" max="22" width="19" bestFit="1" customWidth="1"/>
    <col min="23" max="23" width="15.5703125" bestFit="1" customWidth="1"/>
    <col min="24" max="24" width="22" bestFit="1" customWidth="1"/>
  </cols>
  <sheetData>
    <row r="1" spans="1:24" x14ac:dyDescent="0.25">
      <c r="A1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347</v>
      </c>
      <c r="S1" t="s">
        <v>348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</row>
    <row r="2" spans="1:24" x14ac:dyDescent="0.25">
      <c r="A2">
        <v>1</v>
      </c>
      <c r="B2" s="1" t="s">
        <v>46</v>
      </c>
      <c r="C2">
        <v>0.45</v>
      </c>
      <c r="D2">
        <v>20</v>
      </c>
      <c r="E2">
        <v>50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100</v>
      </c>
      <c r="N2" s="1" t="s">
        <v>47</v>
      </c>
      <c r="O2" s="1" t="s">
        <v>47</v>
      </c>
      <c r="P2" s="1" t="s">
        <v>48</v>
      </c>
      <c r="Q2" s="1" t="s">
        <v>49</v>
      </c>
      <c r="R2">
        <v>0</v>
      </c>
      <c r="S2">
        <v>0</v>
      </c>
      <c r="T2">
        <v>0</v>
      </c>
      <c r="U2">
        <v>8760</v>
      </c>
      <c r="V2">
        <v>1</v>
      </c>
      <c r="W2" s="1" t="s">
        <v>46</v>
      </c>
      <c r="X2" s="1" t="s">
        <v>50</v>
      </c>
    </row>
    <row r="3" spans="1:24" x14ac:dyDescent="0.25">
      <c r="A3">
        <v>2</v>
      </c>
      <c r="B3" s="1" t="s">
        <v>46</v>
      </c>
      <c r="C3">
        <v>0.45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100</v>
      </c>
      <c r="N3" s="1" t="s">
        <v>47</v>
      </c>
      <c r="O3" s="1" t="s">
        <v>47</v>
      </c>
      <c r="P3" s="1" t="s">
        <v>48</v>
      </c>
      <c r="Q3" s="1" t="s">
        <v>49</v>
      </c>
      <c r="R3">
        <v>0</v>
      </c>
      <c r="S3">
        <v>0</v>
      </c>
      <c r="T3">
        <v>0</v>
      </c>
      <c r="U3">
        <v>8760</v>
      </c>
      <c r="V3">
        <v>1</v>
      </c>
      <c r="W3" s="1" t="s">
        <v>46</v>
      </c>
      <c r="X3" s="1" t="s">
        <v>51</v>
      </c>
    </row>
    <row r="4" spans="1:24" x14ac:dyDescent="0.25">
      <c r="A4">
        <v>3</v>
      </c>
      <c r="B4" s="1" t="s">
        <v>46</v>
      </c>
      <c r="C4">
        <v>0.45</v>
      </c>
      <c r="D4">
        <v>20</v>
      </c>
      <c r="E4">
        <v>50</v>
      </c>
      <c r="F4">
        <v>0</v>
      </c>
      <c r="G4">
        <v>10</v>
      </c>
      <c r="H4">
        <v>10</v>
      </c>
      <c r="I4">
        <v>0</v>
      </c>
      <c r="J4">
        <v>0</v>
      </c>
      <c r="K4">
        <v>0</v>
      </c>
      <c r="L4">
        <v>1</v>
      </c>
      <c r="M4">
        <v>100</v>
      </c>
      <c r="N4" s="1" t="s">
        <v>47</v>
      </c>
      <c r="O4" s="1" t="s">
        <v>47</v>
      </c>
      <c r="P4" s="1" t="s">
        <v>48</v>
      </c>
      <c r="Q4" s="1" t="s">
        <v>49</v>
      </c>
      <c r="R4">
        <v>0</v>
      </c>
      <c r="S4">
        <v>0</v>
      </c>
      <c r="T4">
        <v>0</v>
      </c>
      <c r="U4">
        <v>8760</v>
      </c>
      <c r="V4">
        <v>1</v>
      </c>
      <c r="W4" s="1" t="s">
        <v>46</v>
      </c>
      <c r="X4" s="1" t="s">
        <v>51</v>
      </c>
    </row>
    <row r="5" spans="1:24" x14ac:dyDescent="0.25">
      <c r="A5">
        <v>4</v>
      </c>
      <c r="B5" s="1" t="s">
        <v>46</v>
      </c>
      <c r="C5">
        <v>0.45</v>
      </c>
      <c r="D5">
        <v>20</v>
      </c>
      <c r="E5">
        <v>50</v>
      </c>
      <c r="F5">
        <v>0</v>
      </c>
      <c r="G5">
        <v>15</v>
      </c>
      <c r="H5">
        <v>15</v>
      </c>
      <c r="I5">
        <v>0</v>
      </c>
      <c r="J5">
        <v>0</v>
      </c>
      <c r="K5">
        <v>0</v>
      </c>
      <c r="L5">
        <v>1</v>
      </c>
      <c r="M5">
        <v>100</v>
      </c>
      <c r="N5" s="1" t="s">
        <v>47</v>
      </c>
      <c r="O5" s="1" t="s">
        <v>47</v>
      </c>
      <c r="P5" s="1" t="s">
        <v>48</v>
      </c>
      <c r="Q5" s="1" t="s">
        <v>49</v>
      </c>
      <c r="R5">
        <v>0</v>
      </c>
      <c r="S5">
        <v>0</v>
      </c>
      <c r="T5">
        <v>0</v>
      </c>
      <c r="U5">
        <v>8760</v>
      </c>
      <c r="V5">
        <v>1</v>
      </c>
      <c r="W5" s="1" t="s">
        <v>46</v>
      </c>
      <c r="X5" s="1" t="s">
        <v>51</v>
      </c>
    </row>
    <row r="6" spans="1:24" x14ac:dyDescent="0.25">
      <c r="A6">
        <v>5</v>
      </c>
      <c r="B6" s="1" t="s">
        <v>46</v>
      </c>
      <c r="C6">
        <v>0.45</v>
      </c>
      <c r="D6">
        <v>20</v>
      </c>
      <c r="E6">
        <v>50</v>
      </c>
      <c r="F6">
        <v>0</v>
      </c>
      <c r="G6">
        <v>20</v>
      </c>
      <c r="H6">
        <v>20</v>
      </c>
      <c r="I6">
        <v>0</v>
      </c>
      <c r="J6">
        <v>0</v>
      </c>
      <c r="K6">
        <v>0</v>
      </c>
      <c r="L6">
        <v>1</v>
      </c>
      <c r="M6">
        <v>100</v>
      </c>
      <c r="N6" s="1" t="s">
        <v>47</v>
      </c>
      <c r="O6" s="1" t="s">
        <v>47</v>
      </c>
      <c r="P6" s="1" t="s">
        <v>48</v>
      </c>
      <c r="Q6" s="1" t="s">
        <v>49</v>
      </c>
      <c r="R6">
        <v>0</v>
      </c>
      <c r="S6">
        <v>0</v>
      </c>
      <c r="T6">
        <v>0</v>
      </c>
      <c r="U6">
        <v>8760</v>
      </c>
      <c r="V6">
        <v>1</v>
      </c>
      <c r="W6" s="1" t="s">
        <v>46</v>
      </c>
      <c r="X6" s="1" t="s">
        <v>51</v>
      </c>
    </row>
    <row r="7" spans="1:24" x14ac:dyDescent="0.25">
      <c r="A7">
        <v>6</v>
      </c>
      <c r="B7" s="1" t="s">
        <v>46</v>
      </c>
      <c r="C7">
        <v>0.45</v>
      </c>
      <c r="D7">
        <v>20</v>
      </c>
      <c r="E7">
        <v>50</v>
      </c>
      <c r="F7">
        <v>0</v>
      </c>
      <c r="G7">
        <v>25</v>
      </c>
      <c r="H7">
        <v>25</v>
      </c>
      <c r="I7">
        <v>0</v>
      </c>
      <c r="J7">
        <v>0</v>
      </c>
      <c r="K7">
        <v>0</v>
      </c>
      <c r="L7">
        <v>1</v>
      </c>
      <c r="M7">
        <v>100</v>
      </c>
      <c r="N7" s="1" t="s">
        <v>47</v>
      </c>
      <c r="O7" s="1" t="s">
        <v>47</v>
      </c>
      <c r="P7" s="1" t="s">
        <v>48</v>
      </c>
      <c r="Q7" s="1" t="s">
        <v>49</v>
      </c>
      <c r="R7">
        <v>0</v>
      </c>
      <c r="S7">
        <v>0</v>
      </c>
      <c r="T7">
        <v>0</v>
      </c>
      <c r="U7">
        <v>8760</v>
      </c>
      <c r="V7">
        <v>1</v>
      </c>
      <c r="W7" s="1" t="s">
        <v>46</v>
      </c>
      <c r="X7" s="1" t="s">
        <v>51</v>
      </c>
    </row>
    <row r="8" spans="1:24" x14ac:dyDescent="0.25">
      <c r="A8">
        <v>7</v>
      </c>
      <c r="B8" s="1" t="s">
        <v>46</v>
      </c>
      <c r="C8">
        <v>0.45</v>
      </c>
      <c r="D8">
        <v>20</v>
      </c>
      <c r="E8">
        <v>50</v>
      </c>
      <c r="F8">
        <v>0</v>
      </c>
      <c r="G8">
        <v>30</v>
      </c>
      <c r="H8">
        <v>30</v>
      </c>
      <c r="I8">
        <v>0</v>
      </c>
      <c r="J8">
        <v>0</v>
      </c>
      <c r="K8">
        <v>0</v>
      </c>
      <c r="L8">
        <v>1</v>
      </c>
      <c r="M8">
        <v>100</v>
      </c>
      <c r="N8" s="1" t="s">
        <v>47</v>
      </c>
      <c r="O8" s="1" t="s">
        <v>47</v>
      </c>
      <c r="P8" s="1" t="s">
        <v>48</v>
      </c>
      <c r="Q8" s="1" t="s">
        <v>49</v>
      </c>
      <c r="R8">
        <v>0</v>
      </c>
      <c r="S8">
        <v>0</v>
      </c>
      <c r="T8">
        <v>0</v>
      </c>
      <c r="U8">
        <v>8760</v>
      </c>
      <c r="V8">
        <v>1</v>
      </c>
      <c r="W8" s="1" t="s">
        <v>46</v>
      </c>
      <c r="X8" s="1" t="s">
        <v>51</v>
      </c>
    </row>
    <row r="9" spans="1:24" x14ac:dyDescent="0.25">
      <c r="A9">
        <v>8</v>
      </c>
      <c r="B9" s="1" t="s">
        <v>46</v>
      </c>
      <c r="C9">
        <v>0.45</v>
      </c>
      <c r="D9">
        <v>20</v>
      </c>
      <c r="E9">
        <v>50</v>
      </c>
      <c r="F9">
        <v>0</v>
      </c>
      <c r="G9">
        <v>35</v>
      </c>
      <c r="H9">
        <v>35</v>
      </c>
      <c r="I9">
        <v>0</v>
      </c>
      <c r="J9">
        <v>0</v>
      </c>
      <c r="K9">
        <v>0</v>
      </c>
      <c r="L9">
        <v>1</v>
      </c>
      <c r="M9">
        <v>100</v>
      </c>
      <c r="N9" s="1" t="s">
        <v>47</v>
      </c>
      <c r="O9" s="1" t="s">
        <v>47</v>
      </c>
      <c r="P9" s="1" t="s">
        <v>48</v>
      </c>
      <c r="Q9" s="1" t="s">
        <v>49</v>
      </c>
      <c r="R9">
        <v>0</v>
      </c>
      <c r="S9">
        <v>0</v>
      </c>
      <c r="T9">
        <v>0</v>
      </c>
      <c r="U9">
        <v>8760</v>
      </c>
      <c r="V9">
        <v>1</v>
      </c>
      <c r="W9" s="1" t="s">
        <v>46</v>
      </c>
      <c r="X9" s="1" t="s">
        <v>51</v>
      </c>
    </row>
    <row r="10" spans="1:24" x14ac:dyDescent="0.25">
      <c r="A10">
        <v>9</v>
      </c>
      <c r="B10" s="1" t="s">
        <v>46</v>
      </c>
      <c r="C10">
        <v>0.45</v>
      </c>
      <c r="D10">
        <v>20</v>
      </c>
      <c r="E10">
        <v>50</v>
      </c>
      <c r="F10">
        <v>0</v>
      </c>
      <c r="G10">
        <v>40</v>
      </c>
      <c r="H10">
        <v>40</v>
      </c>
      <c r="I10">
        <v>0</v>
      </c>
      <c r="J10">
        <v>0</v>
      </c>
      <c r="K10">
        <v>0</v>
      </c>
      <c r="L10">
        <v>1</v>
      </c>
      <c r="M10">
        <v>100</v>
      </c>
      <c r="N10" s="1" t="s">
        <v>47</v>
      </c>
      <c r="O10" s="1" t="s">
        <v>47</v>
      </c>
      <c r="P10" s="1" t="s">
        <v>48</v>
      </c>
      <c r="Q10" s="1" t="s">
        <v>49</v>
      </c>
      <c r="R10">
        <v>0</v>
      </c>
      <c r="S10">
        <v>0</v>
      </c>
      <c r="T10">
        <v>0</v>
      </c>
      <c r="U10">
        <v>8760</v>
      </c>
      <c r="V10">
        <v>1</v>
      </c>
      <c r="W10" s="1" t="s">
        <v>46</v>
      </c>
      <c r="X10" s="1" t="s">
        <v>51</v>
      </c>
    </row>
    <row r="11" spans="1:24" x14ac:dyDescent="0.25">
      <c r="A11">
        <v>10</v>
      </c>
      <c r="B11" s="1" t="s">
        <v>46</v>
      </c>
      <c r="C11">
        <v>0.45</v>
      </c>
      <c r="D11">
        <v>20</v>
      </c>
      <c r="E11">
        <v>50</v>
      </c>
      <c r="F11">
        <v>0</v>
      </c>
      <c r="G11">
        <v>45</v>
      </c>
      <c r="H11">
        <v>45</v>
      </c>
      <c r="I11">
        <v>0</v>
      </c>
      <c r="J11">
        <v>0</v>
      </c>
      <c r="K11">
        <v>0</v>
      </c>
      <c r="L11">
        <v>1</v>
      </c>
      <c r="M11">
        <v>100</v>
      </c>
      <c r="N11" s="1" t="s">
        <v>47</v>
      </c>
      <c r="O11" s="1" t="s">
        <v>47</v>
      </c>
      <c r="P11" s="1" t="s">
        <v>48</v>
      </c>
      <c r="Q11" s="1" t="s">
        <v>49</v>
      </c>
      <c r="R11">
        <v>0</v>
      </c>
      <c r="S11">
        <v>0</v>
      </c>
      <c r="T11">
        <v>0</v>
      </c>
      <c r="U11">
        <v>8760</v>
      </c>
      <c r="V11">
        <v>1</v>
      </c>
      <c r="W11" s="1" t="s">
        <v>46</v>
      </c>
      <c r="X11" s="1" t="s">
        <v>51</v>
      </c>
    </row>
    <row r="12" spans="1:24" x14ac:dyDescent="0.25">
      <c r="A12">
        <v>11</v>
      </c>
      <c r="B12" s="1" t="s">
        <v>46</v>
      </c>
      <c r="C12">
        <v>0.45</v>
      </c>
      <c r="D12">
        <v>20</v>
      </c>
      <c r="E12">
        <v>50</v>
      </c>
      <c r="F12">
        <v>0</v>
      </c>
      <c r="G12">
        <v>50</v>
      </c>
      <c r="H12">
        <v>50</v>
      </c>
      <c r="I12">
        <v>0</v>
      </c>
      <c r="J12">
        <v>0</v>
      </c>
      <c r="K12">
        <v>0</v>
      </c>
      <c r="L12">
        <v>1</v>
      </c>
      <c r="M12">
        <v>100</v>
      </c>
      <c r="N12" s="1" t="s">
        <v>47</v>
      </c>
      <c r="O12" s="1" t="s">
        <v>47</v>
      </c>
      <c r="P12" s="1" t="s">
        <v>48</v>
      </c>
      <c r="Q12" s="1" t="s">
        <v>49</v>
      </c>
      <c r="R12">
        <v>0</v>
      </c>
      <c r="S12">
        <v>0</v>
      </c>
      <c r="T12">
        <v>0</v>
      </c>
      <c r="U12">
        <v>8760</v>
      </c>
      <c r="V12">
        <v>1</v>
      </c>
      <c r="W12" s="1" t="s">
        <v>46</v>
      </c>
      <c r="X12" s="1" t="s">
        <v>51</v>
      </c>
    </row>
    <row r="13" spans="1:24" x14ac:dyDescent="0.25">
      <c r="A13">
        <v>12</v>
      </c>
      <c r="B13" s="1" t="s">
        <v>46</v>
      </c>
      <c r="C13">
        <v>0.45</v>
      </c>
      <c r="D13">
        <v>20</v>
      </c>
      <c r="E13">
        <v>50</v>
      </c>
      <c r="F13">
        <v>0</v>
      </c>
      <c r="G13">
        <v>55</v>
      </c>
      <c r="H13">
        <v>55</v>
      </c>
      <c r="I13">
        <v>0</v>
      </c>
      <c r="J13">
        <v>0</v>
      </c>
      <c r="K13">
        <v>0</v>
      </c>
      <c r="L13">
        <v>1</v>
      </c>
      <c r="M13">
        <v>100</v>
      </c>
      <c r="N13" s="1" t="s">
        <v>47</v>
      </c>
      <c r="O13" s="1" t="s">
        <v>47</v>
      </c>
      <c r="P13" s="1" t="s">
        <v>48</v>
      </c>
      <c r="Q13" s="1" t="s">
        <v>49</v>
      </c>
      <c r="R13">
        <v>0</v>
      </c>
      <c r="S13">
        <v>0</v>
      </c>
      <c r="T13">
        <v>0</v>
      </c>
      <c r="U13">
        <v>8760</v>
      </c>
      <c r="V13">
        <v>1</v>
      </c>
      <c r="W13" s="1" t="s">
        <v>46</v>
      </c>
      <c r="X13" s="1" t="s">
        <v>51</v>
      </c>
    </row>
    <row r="14" spans="1:24" x14ac:dyDescent="0.25">
      <c r="A14">
        <v>13</v>
      </c>
      <c r="B14" s="1" t="s">
        <v>46</v>
      </c>
      <c r="C14">
        <v>0.45</v>
      </c>
      <c r="D14">
        <v>20</v>
      </c>
      <c r="E14">
        <v>50</v>
      </c>
      <c r="F14">
        <v>0</v>
      </c>
      <c r="G14">
        <v>60</v>
      </c>
      <c r="H14">
        <v>60</v>
      </c>
      <c r="I14">
        <v>0</v>
      </c>
      <c r="J14">
        <v>0</v>
      </c>
      <c r="K14">
        <v>0</v>
      </c>
      <c r="L14">
        <v>1</v>
      </c>
      <c r="M14">
        <v>100</v>
      </c>
      <c r="N14" s="1" t="s">
        <v>47</v>
      </c>
      <c r="O14" s="1" t="s">
        <v>47</v>
      </c>
      <c r="P14" s="1" t="s">
        <v>48</v>
      </c>
      <c r="Q14" s="1" t="s">
        <v>49</v>
      </c>
      <c r="R14">
        <v>0</v>
      </c>
      <c r="S14">
        <v>0</v>
      </c>
      <c r="T14">
        <v>0</v>
      </c>
      <c r="U14">
        <v>8760</v>
      </c>
      <c r="V14">
        <v>1</v>
      </c>
      <c r="W14" s="1" t="s">
        <v>46</v>
      </c>
      <c r="X14" s="1" t="s">
        <v>51</v>
      </c>
    </row>
    <row r="15" spans="1:24" x14ac:dyDescent="0.25">
      <c r="A15">
        <v>14</v>
      </c>
      <c r="B15" s="1" t="s">
        <v>46</v>
      </c>
      <c r="C15">
        <v>0.45</v>
      </c>
      <c r="D15">
        <v>20</v>
      </c>
      <c r="E15">
        <v>50</v>
      </c>
      <c r="F15">
        <v>0</v>
      </c>
      <c r="G15">
        <v>65</v>
      </c>
      <c r="H15">
        <v>65</v>
      </c>
      <c r="I15">
        <v>0</v>
      </c>
      <c r="J15">
        <v>0</v>
      </c>
      <c r="K15">
        <v>0</v>
      </c>
      <c r="L15">
        <v>1</v>
      </c>
      <c r="M15">
        <v>100</v>
      </c>
      <c r="N15" s="1" t="s">
        <v>47</v>
      </c>
      <c r="O15" s="1" t="s">
        <v>47</v>
      </c>
      <c r="P15" s="1" t="s">
        <v>48</v>
      </c>
      <c r="Q15" s="1" t="s">
        <v>49</v>
      </c>
      <c r="R15">
        <v>0</v>
      </c>
      <c r="S15">
        <v>0</v>
      </c>
      <c r="T15">
        <v>0</v>
      </c>
      <c r="U15">
        <v>8760</v>
      </c>
      <c r="V15">
        <v>1</v>
      </c>
      <c r="W15" s="1" t="s">
        <v>46</v>
      </c>
      <c r="X15" s="1" t="s">
        <v>51</v>
      </c>
    </row>
    <row r="16" spans="1:24" x14ac:dyDescent="0.25">
      <c r="A16">
        <v>15</v>
      </c>
      <c r="B16" s="1" t="s">
        <v>46</v>
      </c>
      <c r="C16">
        <v>0.45</v>
      </c>
      <c r="D16">
        <v>20</v>
      </c>
      <c r="E16">
        <v>50</v>
      </c>
      <c r="F16">
        <v>0</v>
      </c>
      <c r="G16">
        <v>70</v>
      </c>
      <c r="H16">
        <v>70</v>
      </c>
      <c r="I16">
        <v>0</v>
      </c>
      <c r="J16">
        <v>0</v>
      </c>
      <c r="K16">
        <v>0</v>
      </c>
      <c r="L16">
        <v>1</v>
      </c>
      <c r="M16">
        <v>100</v>
      </c>
      <c r="N16" s="1" t="s">
        <v>47</v>
      </c>
      <c r="O16" s="1" t="s">
        <v>47</v>
      </c>
      <c r="P16" s="1" t="s">
        <v>48</v>
      </c>
      <c r="Q16" s="1" t="s">
        <v>49</v>
      </c>
      <c r="R16">
        <v>0</v>
      </c>
      <c r="S16">
        <v>0</v>
      </c>
      <c r="T16">
        <v>0</v>
      </c>
      <c r="U16">
        <v>8760</v>
      </c>
      <c r="V16">
        <v>1</v>
      </c>
      <c r="W16" s="1" t="s">
        <v>46</v>
      </c>
      <c r="X16" s="1" t="s">
        <v>51</v>
      </c>
    </row>
    <row r="17" spans="1:24" x14ac:dyDescent="0.25">
      <c r="A17">
        <v>16</v>
      </c>
      <c r="B17" s="1" t="s">
        <v>46</v>
      </c>
      <c r="C17">
        <v>0.45</v>
      </c>
      <c r="D17">
        <v>20</v>
      </c>
      <c r="E17">
        <v>50</v>
      </c>
      <c r="F17">
        <v>0</v>
      </c>
      <c r="G17">
        <v>75</v>
      </c>
      <c r="H17">
        <v>75</v>
      </c>
      <c r="I17">
        <v>0</v>
      </c>
      <c r="J17">
        <v>0</v>
      </c>
      <c r="K17">
        <v>0</v>
      </c>
      <c r="L17">
        <v>1</v>
      </c>
      <c r="M17">
        <v>100</v>
      </c>
      <c r="N17" s="1" t="s">
        <v>47</v>
      </c>
      <c r="O17" s="1" t="s">
        <v>47</v>
      </c>
      <c r="P17" s="1" t="s">
        <v>48</v>
      </c>
      <c r="Q17" s="1" t="s">
        <v>49</v>
      </c>
      <c r="R17">
        <v>0</v>
      </c>
      <c r="S17">
        <v>0</v>
      </c>
      <c r="T17">
        <v>0</v>
      </c>
      <c r="U17">
        <v>8760</v>
      </c>
      <c r="V17">
        <v>1</v>
      </c>
      <c r="W17" s="1" t="s">
        <v>46</v>
      </c>
      <c r="X17" s="1" t="s">
        <v>51</v>
      </c>
    </row>
    <row r="18" spans="1:24" x14ac:dyDescent="0.25">
      <c r="A18">
        <v>17</v>
      </c>
      <c r="B18" s="1" t="s">
        <v>46</v>
      </c>
      <c r="C18">
        <v>0.45</v>
      </c>
      <c r="D18">
        <v>20</v>
      </c>
      <c r="E18">
        <v>50</v>
      </c>
      <c r="F18">
        <v>0</v>
      </c>
      <c r="G18">
        <v>80</v>
      </c>
      <c r="H18">
        <v>80</v>
      </c>
      <c r="I18">
        <v>0</v>
      </c>
      <c r="J18">
        <v>0</v>
      </c>
      <c r="K18">
        <v>0</v>
      </c>
      <c r="L18">
        <v>1</v>
      </c>
      <c r="M18">
        <v>100</v>
      </c>
      <c r="N18" s="1" t="s">
        <v>47</v>
      </c>
      <c r="O18" s="1" t="s">
        <v>47</v>
      </c>
      <c r="P18" s="1" t="s">
        <v>48</v>
      </c>
      <c r="Q18" s="1" t="s">
        <v>49</v>
      </c>
      <c r="R18">
        <v>0</v>
      </c>
      <c r="S18">
        <v>0</v>
      </c>
      <c r="T18">
        <v>0</v>
      </c>
      <c r="U18">
        <v>8760</v>
      </c>
      <c r="V18">
        <v>1</v>
      </c>
      <c r="W18" s="1" t="s">
        <v>46</v>
      </c>
      <c r="X18" s="1" t="s">
        <v>51</v>
      </c>
    </row>
    <row r="19" spans="1:24" x14ac:dyDescent="0.25">
      <c r="A19">
        <v>18</v>
      </c>
      <c r="B19" s="1" t="s">
        <v>46</v>
      </c>
      <c r="C19">
        <v>0.45</v>
      </c>
      <c r="D19">
        <v>20</v>
      </c>
      <c r="E19">
        <v>50</v>
      </c>
      <c r="F19">
        <v>0</v>
      </c>
      <c r="G19">
        <v>85</v>
      </c>
      <c r="H19">
        <v>85</v>
      </c>
      <c r="I19">
        <v>0</v>
      </c>
      <c r="J19">
        <v>0</v>
      </c>
      <c r="K19">
        <v>0</v>
      </c>
      <c r="L19">
        <v>1</v>
      </c>
      <c r="M19">
        <v>100</v>
      </c>
      <c r="N19" s="1" t="s">
        <v>47</v>
      </c>
      <c r="O19" s="1" t="s">
        <v>47</v>
      </c>
      <c r="P19" s="1" t="s">
        <v>48</v>
      </c>
      <c r="Q19" s="1" t="s">
        <v>49</v>
      </c>
      <c r="R19">
        <v>0</v>
      </c>
      <c r="S19">
        <v>0</v>
      </c>
      <c r="T19">
        <v>0</v>
      </c>
      <c r="U19">
        <v>8760</v>
      </c>
      <c r="V19">
        <v>1</v>
      </c>
      <c r="W19" s="1" t="s">
        <v>46</v>
      </c>
      <c r="X19" s="1" t="s">
        <v>51</v>
      </c>
    </row>
    <row r="20" spans="1:24" x14ac:dyDescent="0.25">
      <c r="A20">
        <v>19</v>
      </c>
      <c r="B20" s="1" t="s">
        <v>46</v>
      </c>
      <c r="C20">
        <v>0.45</v>
      </c>
      <c r="D20">
        <v>20</v>
      </c>
      <c r="E20">
        <v>50</v>
      </c>
      <c r="F20">
        <v>0</v>
      </c>
      <c r="G20">
        <v>90</v>
      </c>
      <c r="H20">
        <v>90</v>
      </c>
      <c r="I20">
        <v>0</v>
      </c>
      <c r="J20">
        <v>0</v>
      </c>
      <c r="K20">
        <v>0</v>
      </c>
      <c r="L20">
        <v>1</v>
      </c>
      <c r="M20">
        <v>100</v>
      </c>
      <c r="N20" s="1" t="s">
        <v>47</v>
      </c>
      <c r="O20" s="1" t="s">
        <v>47</v>
      </c>
      <c r="P20" s="1" t="s">
        <v>48</v>
      </c>
      <c r="Q20" s="1" t="s">
        <v>49</v>
      </c>
      <c r="R20">
        <v>0</v>
      </c>
      <c r="S20">
        <v>0</v>
      </c>
      <c r="T20">
        <v>0</v>
      </c>
      <c r="U20">
        <v>8760</v>
      </c>
      <c r="V20">
        <v>1</v>
      </c>
      <c r="W20" s="1" t="s">
        <v>46</v>
      </c>
      <c r="X20" s="1" t="s">
        <v>51</v>
      </c>
    </row>
    <row r="21" spans="1:24" x14ac:dyDescent="0.25">
      <c r="A21">
        <v>20</v>
      </c>
      <c r="B21" s="1" t="s">
        <v>46</v>
      </c>
      <c r="C21">
        <v>0.45</v>
      </c>
      <c r="D21">
        <v>20</v>
      </c>
      <c r="E21">
        <v>50</v>
      </c>
      <c r="F21">
        <v>0</v>
      </c>
      <c r="G21">
        <v>95</v>
      </c>
      <c r="H21">
        <v>95</v>
      </c>
      <c r="I21">
        <v>0</v>
      </c>
      <c r="J21">
        <v>0</v>
      </c>
      <c r="K21">
        <v>0</v>
      </c>
      <c r="L21">
        <v>1</v>
      </c>
      <c r="M21">
        <v>100</v>
      </c>
      <c r="N21" s="1" t="s">
        <v>47</v>
      </c>
      <c r="O21" s="1" t="s">
        <v>47</v>
      </c>
      <c r="P21" s="1" t="s">
        <v>48</v>
      </c>
      <c r="Q21" s="1" t="s">
        <v>49</v>
      </c>
      <c r="R21">
        <v>0</v>
      </c>
      <c r="S21">
        <v>0</v>
      </c>
      <c r="T21">
        <v>0</v>
      </c>
      <c r="U21">
        <v>8760</v>
      </c>
      <c r="V21">
        <v>1</v>
      </c>
      <c r="W21" s="1" t="s">
        <v>46</v>
      </c>
      <c r="X21" s="1" t="s">
        <v>51</v>
      </c>
    </row>
    <row r="22" spans="1:24" x14ac:dyDescent="0.25">
      <c r="A22">
        <v>21</v>
      </c>
      <c r="B22" s="1" t="s">
        <v>46</v>
      </c>
      <c r="C22">
        <v>0.45</v>
      </c>
      <c r="D22">
        <v>20</v>
      </c>
      <c r="E22">
        <v>50</v>
      </c>
      <c r="F22">
        <v>0</v>
      </c>
      <c r="G22">
        <v>100</v>
      </c>
      <c r="H22">
        <v>100</v>
      </c>
      <c r="I22">
        <v>0</v>
      </c>
      <c r="J22">
        <v>0</v>
      </c>
      <c r="K22">
        <v>0</v>
      </c>
      <c r="L22">
        <v>1</v>
      </c>
      <c r="M22">
        <v>100</v>
      </c>
      <c r="N22" s="1" t="s">
        <v>47</v>
      </c>
      <c r="O22" s="1" t="s">
        <v>47</v>
      </c>
      <c r="P22" s="1" t="s">
        <v>48</v>
      </c>
      <c r="Q22" s="1" t="s">
        <v>49</v>
      </c>
      <c r="R22">
        <v>0</v>
      </c>
      <c r="S22">
        <v>0</v>
      </c>
      <c r="T22">
        <v>0</v>
      </c>
      <c r="U22">
        <v>8760</v>
      </c>
      <c r="V22">
        <v>1</v>
      </c>
      <c r="W22" s="1" t="s">
        <v>46</v>
      </c>
      <c r="X22" s="1" t="s">
        <v>51</v>
      </c>
    </row>
    <row r="23" spans="1:24" x14ac:dyDescent="0.25">
      <c r="A23">
        <v>22</v>
      </c>
      <c r="B23" s="1" t="s">
        <v>46</v>
      </c>
      <c r="C23">
        <v>0.45</v>
      </c>
      <c r="D23">
        <v>20</v>
      </c>
      <c r="E23">
        <v>50</v>
      </c>
      <c r="F23">
        <v>0</v>
      </c>
      <c r="G23">
        <v>105</v>
      </c>
      <c r="H23">
        <v>105</v>
      </c>
      <c r="I23">
        <v>0</v>
      </c>
      <c r="J23">
        <v>0</v>
      </c>
      <c r="K23">
        <v>0</v>
      </c>
      <c r="L23">
        <v>1</v>
      </c>
      <c r="M23">
        <v>100</v>
      </c>
      <c r="N23" s="1" t="s">
        <v>47</v>
      </c>
      <c r="O23" s="1" t="s">
        <v>47</v>
      </c>
      <c r="P23" s="1" t="s">
        <v>48</v>
      </c>
      <c r="Q23" s="1" t="s">
        <v>49</v>
      </c>
      <c r="R23">
        <v>0</v>
      </c>
      <c r="S23">
        <v>0</v>
      </c>
      <c r="T23">
        <v>0</v>
      </c>
      <c r="U23">
        <v>8760</v>
      </c>
      <c r="V23">
        <v>1</v>
      </c>
      <c r="W23" s="1" t="s">
        <v>46</v>
      </c>
      <c r="X23" s="1" t="s">
        <v>51</v>
      </c>
    </row>
    <row r="24" spans="1:24" x14ac:dyDescent="0.25">
      <c r="A24">
        <v>23</v>
      </c>
      <c r="B24" s="1" t="s">
        <v>46</v>
      </c>
      <c r="C24">
        <v>0.45</v>
      </c>
      <c r="D24">
        <v>20</v>
      </c>
      <c r="E24">
        <v>50</v>
      </c>
      <c r="F24">
        <v>0</v>
      </c>
      <c r="G24">
        <v>110</v>
      </c>
      <c r="H24">
        <v>110</v>
      </c>
      <c r="I24">
        <v>0</v>
      </c>
      <c r="J24">
        <v>0</v>
      </c>
      <c r="K24">
        <v>0</v>
      </c>
      <c r="L24">
        <v>1</v>
      </c>
      <c r="M24">
        <v>100</v>
      </c>
      <c r="N24" s="1" t="s">
        <v>47</v>
      </c>
      <c r="O24" s="1" t="s">
        <v>47</v>
      </c>
      <c r="P24" s="1" t="s">
        <v>48</v>
      </c>
      <c r="Q24" s="1" t="s">
        <v>49</v>
      </c>
      <c r="R24">
        <v>0</v>
      </c>
      <c r="S24">
        <v>0</v>
      </c>
      <c r="T24">
        <v>0</v>
      </c>
      <c r="U24">
        <v>8760</v>
      </c>
      <c r="V24">
        <v>1</v>
      </c>
      <c r="W24" s="1" t="s">
        <v>46</v>
      </c>
      <c r="X24" s="1" t="s">
        <v>51</v>
      </c>
    </row>
    <row r="25" spans="1:24" x14ac:dyDescent="0.25">
      <c r="A25">
        <v>24</v>
      </c>
      <c r="B25" s="1" t="s">
        <v>46</v>
      </c>
      <c r="C25">
        <v>0.45</v>
      </c>
      <c r="D25">
        <v>20</v>
      </c>
      <c r="E25">
        <v>50</v>
      </c>
      <c r="F25">
        <v>0</v>
      </c>
      <c r="G25">
        <v>115</v>
      </c>
      <c r="H25">
        <v>115</v>
      </c>
      <c r="I25">
        <v>0</v>
      </c>
      <c r="J25">
        <v>0</v>
      </c>
      <c r="K25">
        <v>0</v>
      </c>
      <c r="L25">
        <v>1</v>
      </c>
      <c r="M25">
        <v>100</v>
      </c>
      <c r="N25" s="1" t="s">
        <v>47</v>
      </c>
      <c r="O25" s="1" t="s">
        <v>47</v>
      </c>
      <c r="P25" s="1" t="s">
        <v>48</v>
      </c>
      <c r="Q25" s="1" t="s">
        <v>49</v>
      </c>
      <c r="R25">
        <v>0</v>
      </c>
      <c r="S25">
        <v>0</v>
      </c>
      <c r="T25">
        <v>0</v>
      </c>
      <c r="U25">
        <v>8760</v>
      </c>
      <c r="V25">
        <v>1</v>
      </c>
      <c r="W25" s="1" t="s">
        <v>46</v>
      </c>
      <c r="X25" s="1" t="s">
        <v>51</v>
      </c>
    </row>
    <row r="26" spans="1:24" x14ac:dyDescent="0.25">
      <c r="A26">
        <v>25</v>
      </c>
      <c r="B26" s="1" t="s">
        <v>46</v>
      </c>
      <c r="C26">
        <v>0.45</v>
      </c>
      <c r="D26">
        <v>20</v>
      </c>
      <c r="E26">
        <v>50</v>
      </c>
      <c r="F26">
        <v>0</v>
      </c>
      <c r="G26">
        <v>120</v>
      </c>
      <c r="H26">
        <v>120</v>
      </c>
      <c r="I26">
        <v>0</v>
      </c>
      <c r="J26">
        <v>0</v>
      </c>
      <c r="K26">
        <v>0</v>
      </c>
      <c r="L26">
        <v>1</v>
      </c>
      <c r="M26">
        <v>100</v>
      </c>
      <c r="N26" s="1" t="s">
        <v>47</v>
      </c>
      <c r="O26" s="1" t="s">
        <v>47</v>
      </c>
      <c r="P26" s="1" t="s">
        <v>48</v>
      </c>
      <c r="Q26" s="1" t="s">
        <v>49</v>
      </c>
      <c r="R26">
        <v>0</v>
      </c>
      <c r="S26">
        <v>0</v>
      </c>
      <c r="T26">
        <v>0</v>
      </c>
      <c r="U26">
        <v>8760</v>
      </c>
      <c r="V26">
        <v>1</v>
      </c>
      <c r="W26" s="1" t="s">
        <v>46</v>
      </c>
      <c r="X26" s="1" t="s">
        <v>51</v>
      </c>
    </row>
    <row r="27" spans="1:24" x14ac:dyDescent="0.25">
      <c r="A27">
        <v>26</v>
      </c>
      <c r="B27" s="1" t="s">
        <v>46</v>
      </c>
      <c r="C27">
        <v>0.45</v>
      </c>
      <c r="D27">
        <v>20</v>
      </c>
      <c r="E27">
        <v>50</v>
      </c>
      <c r="F27">
        <v>0</v>
      </c>
      <c r="G27">
        <v>125</v>
      </c>
      <c r="H27">
        <v>125</v>
      </c>
      <c r="I27">
        <v>0</v>
      </c>
      <c r="J27">
        <v>0</v>
      </c>
      <c r="K27">
        <v>0</v>
      </c>
      <c r="L27">
        <v>1</v>
      </c>
      <c r="M27">
        <v>100</v>
      </c>
      <c r="N27" s="1" t="s">
        <v>47</v>
      </c>
      <c r="O27" s="1" t="s">
        <v>47</v>
      </c>
      <c r="P27" s="1" t="s">
        <v>48</v>
      </c>
      <c r="Q27" s="1" t="s">
        <v>49</v>
      </c>
      <c r="R27">
        <v>0</v>
      </c>
      <c r="S27">
        <v>0</v>
      </c>
      <c r="T27">
        <v>0</v>
      </c>
      <c r="U27">
        <v>8760</v>
      </c>
      <c r="V27">
        <v>1</v>
      </c>
      <c r="W27" s="1" t="s">
        <v>46</v>
      </c>
      <c r="X27" s="1" t="s">
        <v>51</v>
      </c>
    </row>
    <row r="28" spans="1:24" x14ac:dyDescent="0.25">
      <c r="A28">
        <v>27</v>
      </c>
      <c r="B28" s="1" t="s">
        <v>46</v>
      </c>
      <c r="C28">
        <v>0.45</v>
      </c>
      <c r="D28">
        <v>20</v>
      </c>
      <c r="E28">
        <v>50</v>
      </c>
      <c r="F28">
        <v>0</v>
      </c>
      <c r="G28">
        <v>130</v>
      </c>
      <c r="H28">
        <v>130</v>
      </c>
      <c r="I28">
        <v>0</v>
      </c>
      <c r="J28">
        <v>0</v>
      </c>
      <c r="K28">
        <v>0</v>
      </c>
      <c r="L28">
        <v>1</v>
      </c>
      <c r="M28">
        <v>100</v>
      </c>
      <c r="N28" s="1" t="s">
        <v>47</v>
      </c>
      <c r="O28" s="1" t="s">
        <v>47</v>
      </c>
      <c r="P28" s="1" t="s">
        <v>48</v>
      </c>
      <c r="Q28" s="1" t="s">
        <v>49</v>
      </c>
      <c r="R28">
        <v>0</v>
      </c>
      <c r="S28">
        <v>0</v>
      </c>
      <c r="T28">
        <v>0</v>
      </c>
      <c r="U28">
        <v>8760</v>
      </c>
      <c r="V28">
        <v>1</v>
      </c>
      <c r="W28" s="1" t="s">
        <v>46</v>
      </c>
      <c r="X28" s="1" t="s">
        <v>51</v>
      </c>
    </row>
    <row r="29" spans="1:24" x14ac:dyDescent="0.25">
      <c r="A29">
        <v>28</v>
      </c>
      <c r="B29" s="1" t="s">
        <v>46</v>
      </c>
      <c r="C29">
        <v>0.45</v>
      </c>
      <c r="D29">
        <v>20</v>
      </c>
      <c r="E29">
        <v>50</v>
      </c>
      <c r="F29">
        <v>0</v>
      </c>
      <c r="G29">
        <v>135</v>
      </c>
      <c r="H29">
        <v>135</v>
      </c>
      <c r="I29">
        <v>0</v>
      </c>
      <c r="J29">
        <v>0</v>
      </c>
      <c r="K29">
        <v>0</v>
      </c>
      <c r="L29">
        <v>1</v>
      </c>
      <c r="M29">
        <v>100</v>
      </c>
      <c r="N29" s="1" t="s">
        <v>47</v>
      </c>
      <c r="O29" s="1" t="s">
        <v>47</v>
      </c>
      <c r="P29" s="1" t="s">
        <v>48</v>
      </c>
      <c r="Q29" s="1" t="s">
        <v>49</v>
      </c>
      <c r="R29">
        <v>0</v>
      </c>
      <c r="S29">
        <v>0</v>
      </c>
      <c r="T29">
        <v>0</v>
      </c>
      <c r="U29">
        <v>8760</v>
      </c>
      <c r="V29">
        <v>1</v>
      </c>
      <c r="W29" s="1" t="s">
        <v>46</v>
      </c>
      <c r="X29" s="1" t="s">
        <v>51</v>
      </c>
    </row>
    <row r="30" spans="1:24" x14ac:dyDescent="0.25">
      <c r="A30">
        <v>29</v>
      </c>
      <c r="B30" s="1" t="s">
        <v>46</v>
      </c>
      <c r="C30">
        <v>0.45</v>
      </c>
      <c r="D30">
        <v>20</v>
      </c>
      <c r="E30">
        <v>50</v>
      </c>
      <c r="F30">
        <v>0</v>
      </c>
      <c r="G30">
        <v>140</v>
      </c>
      <c r="H30">
        <v>140</v>
      </c>
      <c r="I30">
        <v>0</v>
      </c>
      <c r="J30">
        <v>0</v>
      </c>
      <c r="K30">
        <v>0</v>
      </c>
      <c r="L30">
        <v>1</v>
      </c>
      <c r="M30">
        <v>100</v>
      </c>
      <c r="N30" s="1" t="s">
        <v>47</v>
      </c>
      <c r="O30" s="1" t="s">
        <v>47</v>
      </c>
      <c r="P30" s="1" t="s">
        <v>48</v>
      </c>
      <c r="Q30" s="1" t="s">
        <v>49</v>
      </c>
      <c r="R30">
        <v>0</v>
      </c>
      <c r="S30">
        <v>0</v>
      </c>
      <c r="T30">
        <v>0</v>
      </c>
      <c r="U30">
        <v>8760</v>
      </c>
      <c r="V30">
        <v>1</v>
      </c>
      <c r="W30" s="1" t="s">
        <v>46</v>
      </c>
      <c r="X30" s="1" t="s">
        <v>51</v>
      </c>
    </row>
    <row r="31" spans="1:24" x14ac:dyDescent="0.25">
      <c r="A31">
        <v>30</v>
      </c>
      <c r="B31" s="1" t="s">
        <v>46</v>
      </c>
      <c r="C31">
        <v>0.45</v>
      </c>
      <c r="D31">
        <v>20</v>
      </c>
      <c r="E31">
        <v>50</v>
      </c>
      <c r="F31">
        <v>0</v>
      </c>
      <c r="G31">
        <v>145</v>
      </c>
      <c r="H31">
        <v>145</v>
      </c>
      <c r="I31">
        <v>0</v>
      </c>
      <c r="J31">
        <v>0</v>
      </c>
      <c r="K31">
        <v>0</v>
      </c>
      <c r="L31">
        <v>1</v>
      </c>
      <c r="M31">
        <v>100</v>
      </c>
      <c r="N31" s="1" t="s">
        <v>47</v>
      </c>
      <c r="O31" s="1" t="s">
        <v>47</v>
      </c>
      <c r="P31" s="1" t="s">
        <v>48</v>
      </c>
      <c r="Q31" s="1" t="s">
        <v>49</v>
      </c>
      <c r="R31">
        <v>0</v>
      </c>
      <c r="S31">
        <v>0</v>
      </c>
      <c r="T31">
        <v>0</v>
      </c>
      <c r="U31">
        <v>8760</v>
      </c>
      <c r="V31">
        <v>1</v>
      </c>
      <c r="W31" s="1" t="s">
        <v>46</v>
      </c>
      <c r="X31" s="1" t="s">
        <v>51</v>
      </c>
    </row>
    <row r="32" spans="1:24" x14ac:dyDescent="0.25">
      <c r="A32">
        <v>31</v>
      </c>
      <c r="B32" s="1" t="s">
        <v>46</v>
      </c>
      <c r="C32">
        <v>0.45</v>
      </c>
      <c r="D32">
        <v>20</v>
      </c>
      <c r="E32">
        <v>50</v>
      </c>
      <c r="F32">
        <v>0</v>
      </c>
      <c r="G32">
        <v>150</v>
      </c>
      <c r="H32">
        <v>150</v>
      </c>
      <c r="I32">
        <v>0</v>
      </c>
      <c r="J32">
        <v>0</v>
      </c>
      <c r="K32">
        <v>0</v>
      </c>
      <c r="L32">
        <v>1</v>
      </c>
      <c r="M32">
        <v>100</v>
      </c>
      <c r="N32" s="1" t="s">
        <v>47</v>
      </c>
      <c r="O32" s="1" t="s">
        <v>47</v>
      </c>
      <c r="P32" s="1" t="s">
        <v>48</v>
      </c>
      <c r="Q32" s="1" t="s">
        <v>49</v>
      </c>
      <c r="R32">
        <v>0</v>
      </c>
      <c r="S32">
        <v>0</v>
      </c>
      <c r="T32">
        <v>0</v>
      </c>
      <c r="U32">
        <v>8760</v>
      </c>
      <c r="V32">
        <v>1</v>
      </c>
      <c r="W32" s="1" t="s">
        <v>46</v>
      </c>
      <c r="X32" s="1" t="s">
        <v>51</v>
      </c>
    </row>
    <row r="33" spans="1:24" x14ac:dyDescent="0.25">
      <c r="A33">
        <v>32</v>
      </c>
      <c r="B33" s="1" t="s">
        <v>46</v>
      </c>
      <c r="C33">
        <v>0.45</v>
      </c>
      <c r="D33">
        <v>20</v>
      </c>
      <c r="E33">
        <v>50</v>
      </c>
      <c r="F33">
        <v>0</v>
      </c>
      <c r="G33">
        <v>155</v>
      </c>
      <c r="H33">
        <v>155</v>
      </c>
      <c r="I33">
        <v>0</v>
      </c>
      <c r="J33">
        <v>0</v>
      </c>
      <c r="K33">
        <v>0</v>
      </c>
      <c r="L33">
        <v>1</v>
      </c>
      <c r="M33">
        <v>100</v>
      </c>
      <c r="N33" s="1" t="s">
        <v>47</v>
      </c>
      <c r="O33" s="1" t="s">
        <v>47</v>
      </c>
      <c r="P33" s="1" t="s">
        <v>48</v>
      </c>
      <c r="Q33" s="1" t="s">
        <v>49</v>
      </c>
      <c r="R33">
        <v>0</v>
      </c>
      <c r="S33">
        <v>0</v>
      </c>
      <c r="T33">
        <v>0</v>
      </c>
      <c r="U33">
        <v>8760</v>
      </c>
      <c r="V33">
        <v>1</v>
      </c>
      <c r="W33" s="1" t="s">
        <v>46</v>
      </c>
      <c r="X33" s="1" t="s">
        <v>51</v>
      </c>
    </row>
    <row r="34" spans="1:24" x14ac:dyDescent="0.25">
      <c r="A34">
        <v>33</v>
      </c>
      <c r="B34" s="1" t="s">
        <v>46</v>
      </c>
      <c r="C34">
        <v>0.45</v>
      </c>
      <c r="D34">
        <v>20</v>
      </c>
      <c r="E34">
        <v>50</v>
      </c>
      <c r="F34">
        <v>0</v>
      </c>
      <c r="G34">
        <v>160</v>
      </c>
      <c r="H34">
        <v>160</v>
      </c>
      <c r="I34">
        <v>0</v>
      </c>
      <c r="J34">
        <v>0</v>
      </c>
      <c r="K34">
        <v>0</v>
      </c>
      <c r="L34">
        <v>1</v>
      </c>
      <c r="M34">
        <v>100</v>
      </c>
      <c r="N34" s="1" t="s">
        <v>47</v>
      </c>
      <c r="O34" s="1" t="s">
        <v>47</v>
      </c>
      <c r="P34" s="1" t="s">
        <v>48</v>
      </c>
      <c r="Q34" s="1" t="s">
        <v>49</v>
      </c>
      <c r="R34">
        <v>0</v>
      </c>
      <c r="S34">
        <v>0</v>
      </c>
      <c r="T34">
        <v>0</v>
      </c>
      <c r="U34">
        <v>8760</v>
      </c>
      <c r="V34">
        <v>1</v>
      </c>
      <c r="W34" s="1" t="s">
        <v>46</v>
      </c>
      <c r="X34" s="1" t="s">
        <v>51</v>
      </c>
    </row>
    <row r="35" spans="1:24" x14ac:dyDescent="0.25">
      <c r="A35">
        <v>34</v>
      </c>
      <c r="B35" s="1" t="s">
        <v>46</v>
      </c>
      <c r="C35">
        <v>0.45</v>
      </c>
      <c r="D35">
        <v>20</v>
      </c>
      <c r="E35">
        <v>50</v>
      </c>
      <c r="F35">
        <v>0</v>
      </c>
      <c r="G35">
        <v>165</v>
      </c>
      <c r="H35">
        <v>165</v>
      </c>
      <c r="I35">
        <v>0</v>
      </c>
      <c r="J35">
        <v>0</v>
      </c>
      <c r="K35">
        <v>0</v>
      </c>
      <c r="L35">
        <v>1</v>
      </c>
      <c r="M35">
        <v>100</v>
      </c>
      <c r="N35" s="1" t="s">
        <v>47</v>
      </c>
      <c r="O35" s="1" t="s">
        <v>47</v>
      </c>
      <c r="P35" s="1" t="s">
        <v>48</v>
      </c>
      <c r="Q35" s="1" t="s">
        <v>49</v>
      </c>
      <c r="R35">
        <v>0</v>
      </c>
      <c r="S35">
        <v>0</v>
      </c>
      <c r="T35">
        <v>0</v>
      </c>
      <c r="U35">
        <v>8760</v>
      </c>
      <c r="V35">
        <v>1</v>
      </c>
      <c r="W35" s="1" t="s">
        <v>46</v>
      </c>
      <c r="X35" s="1" t="s">
        <v>51</v>
      </c>
    </row>
    <row r="36" spans="1:24" x14ac:dyDescent="0.25">
      <c r="A36">
        <v>35</v>
      </c>
      <c r="B36" s="1" t="s">
        <v>46</v>
      </c>
      <c r="C36">
        <v>0.45</v>
      </c>
      <c r="D36">
        <v>20</v>
      </c>
      <c r="E36">
        <v>50</v>
      </c>
      <c r="F36">
        <v>0</v>
      </c>
      <c r="G36">
        <v>170</v>
      </c>
      <c r="H36">
        <v>170</v>
      </c>
      <c r="I36">
        <v>0</v>
      </c>
      <c r="J36">
        <v>0</v>
      </c>
      <c r="K36">
        <v>0</v>
      </c>
      <c r="L36">
        <v>1</v>
      </c>
      <c r="M36">
        <v>100</v>
      </c>
      <c r="N36" s="1" t="s">
        <v>47</v>
      </c>
      <c r="O36" s="1" t="s">
        <v>47</v>
      </c>
      <c r="P36" s="1" t="s">
        <v>48</v>
      </c>
      <c r="Q36" s="1" t="s">
        <v>49</v>
      </c>
      <c r="R36">
        <v>0</v>
      </c>
      <c r="S36">
        <v>0</v>
      </c>
      <c r="T36">
        <v>0</v>
      </c>
      <c r="U36">
        <v>8760</v>
      </c>
      <c r="V36">
        <v>1</v>
      </c>
      <c r="W36" s="1" t="s">
        <v>46</v>
      </c>
      <c r="X36" s="1" t="s">
        <v>51</v>
      </c>
    </row>
    <row r="37" spans="1:24" x14ac:dyDescent="0.25">
      <c r="A37">
        <v>36</v>
      </c>
      <c r="B37" s="1" t="s">
        <v>46</v>
      </c>
      <c r="C37">
        <v>0.45</v>
      </c>
      <c r="D37">
        <v>20</v>
      </c>
      <c r="E37">
        <v>50</v>
      </c>
      <c r="F37">
        <v>0</v>
      </c>
      <c r="G37">
        <v>175</v>
      </c>
      <c r="H37">
        <v>175</v>
      </c>
      <c r="I37">
        <v>0</v>
      </c>
      <c r="J37">
        <v>0</v>
      </c>
      <c r="K37">
        <v>0</v>
      </c>
      <c r="L37">
        <v>1</v>
      </c>
      <c r="M37">
        <v>100</v>
      </c>
      <c r="N37" s="1" t="s">
        <v>47</v>
      </c>
      <c r="O37" s="1" t="s">
        <v>47</v>
      </c>
      <c r="P37" s="1" t="s">
        <v>48</v>
      </c>
      <c r="Q37" s="1" t="s">
        <v>49</v>
      </c>
      <c r="R37">
        <v>0</v>
      </c>
      <c r="S37">
        <v>0</v>
      </c>
      <c r="T37">
        <v>0</v>
      </c>
      <c r="U37">
        <v>8760</v>
      </c>
      <c r="V37">
        <v>1</v>
      </c>
      <c r="W37" s="1" t="s">
        <v>46</v>
      </c>
      <c r="X37" s="1" t="s">
        <v>51</v>
      </c>
    </row>
    <row r="38" spans="1:24" x14ac:dyDescent="0.25">
      <c r="A38">
        <v>37</v>
      </c>
      <c r="B38" s="1" t="s">
        <v>46</v>
      </c>
      <c r="C38">
        <v>0.45</v>
      </c>
      <c r="D38">
        <v>20</v>
      </c>
      <c r="E38">
        <v>50</v>
      </c>
      <c r="F38">
        <v>0</v>
      </c>
      <c r="G38">
        <v>180</v>
      </c>
      <c r="H38">
        <v>180</v>
      </c>
      <c r="I38">
        <v>0</v>
      </c>
      <c r="J38">
        <v>0</v>
      </c>
      <c r="K38">
        <v>0</v>
      </c>
      <c r="L38">
        <v>1</v>
      </c>
      <c r="M38">
        <v>100</v>
      </c>
      <c r="N38" s="1" t="s">
        <v>47</v>
      </c>
      <c r="O38" s="1" t="s">
        <v>47</v>
      </c>
      <c r="P38" s="1" t="s">
        <v>48</v>
      </c>
      <c r="Q38" s="1" t="s">
        <v>49</v>
      </c>
      <c r="R38">
        <v>0</v>
      </c>
      <c r="S38">
        <v>0</v>
      </c>
      <c r="T38">
        <v>0</v>
      </c>
      <c r="U38">
        <v>8760</v>
      </c>
      <c r="V38">
        <v>1</v>
      </c>
      <c r="W38" s="1" t="s">
        <v>46</v>
      </c>
      <c r="X38" s="1" t="s">
        <v>51</v>
      </c>
    </row>
    <row r="39" spans="1:24" x14ac:dyDescent="0.25">
      <c r="A39">
        <v>38</v>
      </c>
      <c r="B39" s="1" t="s">
        <v>46</v>
      </c>
      <c r="C39">
        <v>0.45</v>
      </c>
      <c r="D39">
        <v>20</v>
      </c>
      <c r="E39">
        <v>50</v>
      </c>
      <c r="F39">
        <v>0</v>
      </c>
      <c r="G39">
        <v>185</v>
      </c>
      <c r="H39">
        <v>185</v>
      </c>
      <c r="I39">
        <v>0</v>
      </c>
      <c r="J39">
        <v>0</v>
      </c>
      <c r="K39">
        <v>0</v>
      </c>
      <c r="L39">
        <v>1</v>
      </c>
      <c r="M39">
        <v>100</v>
      </c>
      <c r="N39" s="1" t="s">
        <v>47</v>
      </c>
      <c r="O39" s="1" t="s">
        <v>47</v>
      </c>
      <c r="P39" s="1" t="s">
        <v>48</v>
      </c>
      <c r="Q39" s="1" t="s">
        <v>49</v>
      </c>
      <c r="R39">
        <v>0</v>
      </c>
      <c r="S39">
        <v>0</v>
      </c>
      <c r="T39">
        <v>0</v>
      </c>
      <c r="U39">
        <v>8760</v>
      </c>
      <c r="V39">
        <v>1</v>
      </c>
      <c r="W39" s="1" t="s">
        <v>46</v>
      </c>
      <c r="X39" s="1" t="s">
        <v>51</v>
      </c>
    </row>
    <row r="40" spans="1:24" x14ac:dyDescent="0.25">
      <c r="A40">
        <v>39</v>
      </c>
      <c r="B40" s="1" t="s">
        <v>46</v>
      </c>
      <c r="C40">
        <v>0.45</v>
      </c>
      <c r="D40">
        <v>20</v>
      </c>
      <c r="E40">
        <v>50</v>
      </c>
      <c r="F40">
        <v>0</v>
      </c>
      <c r="G40">
        <v>190</v>
      </c>
      <c r="H40">
        <v>190</v>
      </c>
      <c r="I40">
        <v>0</v>
      </c>
      <c r="J40">
        <v>0</v>
      </c>
      <c r="K40">
        <v>0</v>
      </c>
      <c r="L40">
        <v>1</v>
      </c>
      <c r="M40">
        <v>100</v>
      </c>
      <c r="N40" s="1" t="s">
        <v>47</v>
      </c>
      <c r="O40" s="1" t="s">
        <v>47</v>
      </c>
      <c r="P40" s="1" t="s">
        <v>48</v>
      </c>
      <c r="Q40" s="1" t="s">
        <v>49</v>
      </c>
      <c r="R40">
        <v>0</v>
      </c>
      <c r="S40">
        <v>0</v>
      </c>
      <c r="T40">
        <v>0</v>
      </c>
      <c r="U40">
        <v>8760</v>
      </c>
      <c r="V40">
        <v>1</v>
      </c>
      <c r="W40" s="1" t="s">
        <v>46</v>
      </c>
      <c r="X40" s="1" t="s">
        <v>51</v>
      </c>
    </row>
    <row r="41" spans="1:24" x14ac:dyDescent="0.25">
      <c r="A41">
        <v>40</v>
      </c>
      <c r="B41" s="1" t="s">
        <v>46</v>
      </c>
      <c r="C41">
        <v>0.45</v>
      </c>
      <c r="D41">
        <v>20</v>
      </c>
      <c r="E41">
        <v>50</v>
      </c>
      <c r="F41">
        <v>0</v>
      </c>
      <c r="G41">
        <v>195</v>
      </c>
      <c r="H41">
        <v>195</v>
      </c>
      <c r="I41">
        <v>0</v>
      </c>
      <c r="J41">
        <v>0</v>
      </c>
      <c r="K41">
        <v>0</v>
      </c>
      <c r="L41">
        <v>1</v>
      </c>
      <c r="M41">
        <v>100</v>
      </c>
      <c r="N41" s="1" t="s">
        <v>47</v>
      </c>
      <c r="O41" s="1" t="s">
        <v>47</v>
      </c>
      <c r="P41" s="1" t="s">
        <v>48</v>
      </c>
      <c r="Q41" s="1" t="s">
        <v>49</v>
      </c>
      <c r="R41">
        <v>0</v>
      </c>
      <c r="S41">
        <v>0</v>
      </c>
      <c r="T41">
        <v>0</v>
      </c>
      <c r="U41">
        <v>8760</v>
      </c>
      <c r="V41">
        <v>1</v>
      </c>
      <c r="W41" s="1" t="s">
        <v>46</v>
      </c>
      <c r="X41" s="1" t="s">
        <v>51</v>
      </c>
    </row>
    <row r="42" spans="1:24" x14ac:dyDescent="0.25">
      <c r="A42">
        <v>41</v>
      </c>
      <c r="B42" s="1" t="s">
        <v>46</v>
      </c>
      <c r="C42">
        <v>0.45</v>
      </c>
      <c r="D42">
        <v>20</v>
      </c>
      <c r="E42">
        <v>50</v>
      </c>
      <c r="F42">
        <v>0</v>
      </c>
      <c r="G42">
        <v>200</v>
      </c>
      <c r="H42">
        <v>200</v>
      </c>
      <c r="I42">
        <v>0</v>
      </c>
      <c r="J42">
        <v>0</v>
      </c>
      <c r="K42">
        <v>0</v>
      </c>
      <c r="L42">
        <v>1</v>
      </c>
      <c r="M42">
        <v>100</v>
      </c>
      <c r="N42" s="1" t="s">
        <v>47</v>
      </c>
      <c r="O42" s="1" t="s">
        <v>47</v>
      </c>
      <c r="P42" s="1" t="s">
        <v>48</v>
      </c>
      <c r="Q42" s="1" t="s">
        <v>49</v>
      </c>
      <c r="R42">
        <v>0</v>
      </c>
      <c r="S42">
        <v>0</v>
      </c>
      <c r="T42">
        <v>0</v>
      </c>
      <c r="U42">
        <v>8760</v>
      </c>
      <c r="V42">
        <v>1</v>
      </c>
      <c r="W42" s="1" t="s">
        <v>46</v>
      </c>
      <c r="X42" s="1" t="s">
        <v>51</v>
      </c>
    </row>
    <row r="43" spans="1:24" x14ac:dyDescent="0.25">
      <c r="A43">
        <v>42</v>
      </c>
      <c r="B43" s="1" t="s">
        <v>46</v>
      </c>
      <c r="C43">
        <v>0.45</v>
      </c>
      <c r="D43">
        <v>20</v>
      </c>
      <c r="E43">
        <v>50</v>
      </c>
      <c r="F43">
        <v>0</v>
      </c>
      <c r="G43">
        <v>205</v>
      </c>
      <c r="H43">
        <v>205</v>
      </c>
      <c r="I43">
        <v>0</v>
      </c>
      <c r="J43">
        <v>0</v>
      </c>
      <c r="K43">
        <v>0</v>
      </c>
      <c r="L43">
        <v>1</v>
      </c>
      <c r="M43">
        <v>100</v>
      </c>
      <c r="N43" s="1" t="s">
        <v>47</v>
      </c>
      <c r="O43" s="1" t="s">
        <v>47</v>
      </c>
      <c r="P43" s="1" t="s">
        <v>48</v>
      </c>
      <c r="Q43" s="1" t="s">
        <v>49</v>
      </c>
      <c r="R43">
        <v>0</v>
      </c>
      <c r="S43">
        <v>0</v>
      </c>
      <c r="T43">
        <v>0</v>
      </c>
      <c r="U43">
        <v>8760</v>
      </c>
      <c r="V43">
        <v>1</v>
      </c>
      <c r="W43" s="1" t="s">
        <v>46</v>
      </c>
      <c r="X43" s="1" t="s">
        <v>51</v>
      </c>
    </row>
    <row r="44" spans="1:24" x14ac:dyDescent="0.25">
      <c r="A44">
        <v>43</v>
      </c>
      <c r="B44" s="1" t="s">
        <v>46</v>
      </c>
      <c r="C44">
        <v>0.45</v>
      </c>
      <c r="D44">
        <v>20</v>
      </c>
      <c r="E44">
        <v>50</v>
      </c>
      <c r="F44">
        <v>0</v>
      </c>
      <c r="G44">
        <v>210</v>
      </c>
      <c r="H44">
        <v>210</v>
      </c>
      <c r="I44">
        <v>0</v>
      </c>
      <c r="J44">
        <v>0</v>
      </c>
      <c r="K44">
        <v>0</v>
      </c>
      <c r="L44">
        <v>1</v>
      </c>
      <c r="M44">
        <v>100</v>
      </c>
      <c r="N44" s="1" t="s">
        <v>47</v>
      </c>
      <c r="O44" s="1" t="s">
        <v>47</v>
      </c>
      <c r="P44" s="1" t="s">
        <v>48</v>
      </c>
      <c r="Q44" s="1" t="s">
        <v>49</v>
      </c>
      <c r="R44">
        <v>0</v>
      </c>
      <c r="S44">
        <v>0</v>
      </c>
      <c r="T44">
        <v>0</v>
      </c>
      <c r="U44">
        <v>8760</v>
      </c>
      <c r="V44">
        <v>1</v>
      </c>
      <c r="W44" s="1" t="s">
        <v>46</v>
      </c>
      <c r="X44" s="1" t="s">
        <v>51</v>
      </c>
    </row>
    <row r="45" spans="1:24" x14ac:dyDescent="0.25">
      <c r="A45">
        <v>44</v>
      </c>
      <c r="B45" s="1" t="s">
        <v>46</v>
      </c>
      <c r="C45">
        <v>0.45</v>
      </c>
      <c r="D45">
        <v>20</v>
      </c>
      <c r="E45">
        <v>50</v>
      </c>
      <c r="F45">
        <v>0</v>
      </c>
      <c r="G45">
        <v>215</v>
      </c>
      <c r="H45">
        <v>215</v>
      </c>
      <c r="I45">
        <v>0</v>
      </c>
      <c r="J45">
        <v>0</v>
      </c>
      <c r="K45">
        <v>0</v>
      </c>
      <c r="L45">
        <v>1</v>
      </c>
      <c r="M45">
        <v>100</v>
      </c>
      <c r="N45" s="1" t="s">
        <v>47</v>
      </c>
      <c r="O45" s="1" t="s">
        <v>47</v>
      </c>
      <c r="P45" s="1" t="s">
        <v>48</v>
      </c>
      <c r="Q45" s="1" t="s">
        <v>49</v>
      </c>
      <c r="R45">
        <v>0</v>
      </c>
      <c r="S45">
        <v>0</v>
      </c>
      <c r="T45">
        <v>0</v>
      </c>
      <c r="U45">
        <v>8760</v>
      </c>
      <c r="V45">
        <v>1</v>
      </c>
      <c r="W45" s="1" t="s">
        <v>46</v>
      </c>
      <c r="X45" s="1" t="s">
        <v>51</v>
      </c>
    </row>
    <row r="46" spans="1:24" x14ac:dyDescent="0.25">
      <c r="A46">
        <v>45</v>
      </c>
      <c r="B46" s="1" t="s">
        <v>46</v>
      </c>
      <c r="C46">
        <v>0.45</v>
      </c>
      <c r="D46">
        <v>20</v>
      </c>
      <c r="E46">
        <v>50</v>
      </c>
      <c r="F46">
        <v>0</v>
      </c>
      <c r="G46">
        <v>220</v>
      </c>
      <c r="H46">
        <v>220</v>
      </c>
      <c r="I46">
        <v>0</v>
      </c>
      <c r="J46">
        <v>0</v>
      </c>
      <c r="K46">
        <v>0</v>
      </c>
      <c r="L46">
        <v>1</v>
      </c>
      <c r="M46">
        <v>100</v>
      </c>
      <c r="N46" s="1" t="s">
        <v>47</v>
      </c>
      <c r="O46" s="1" t="s">
        <v>47</v>
      </c>
      <c r="P46" s="1" t="s">
        <v>48</v>
      </c>
      <c r="Q46" s="1" t="s">
        <v>49</v>
      </c>
      <c r="R46">
        <v>0</v>
      </c>
      <c r="S46">
        <v>0</v>
      </c>
      <c r="T46">
        <v>0</v>
      </c>
      <c r="U46">
        <v>8760</v>
      </c>
      <c r="V46">
        <v>1</v>
      </c>
      <c r="W46" s="1" t="s">
        <v>46</v>
      </c>
      <c r="X46" s="1" t="s">
        <v>51</v>
      </c>
    </row>
    <row r="47" spans="1:24" x14ac:dyDescent="0.25">
      <c r="A47">
        <v>46</v>
      </c>
      <c r="B47" s="1" t="s">
        <v>46</v>
      </c>
      <c r="C47">
        <v>0.45</v>
      </c>
      <c r="D47">
        <v>20</v>
      </c>
      <c r="E47">
        <v>50</v>
      </c>
      <c r="F47">
        <v>0</v>
      </c>
      <c r="G47">
        <v>225</v>
      </c>
      <c r="H47">
        <v>225</v>
      </c>
      <c r="I47">
        <v>0</v>
      </c>
      <c r="J47">
        <v>0</v>
      </c>
      <c r="K47">
        <v>0</v>
      </c>
      <c r="L47">
        <v>1</v>
      </c>
      <c r="M47">
        <v>100</v>
      </c>
      <c r="N47" s="1" t="s">
        <v>47</v>
      </c>
      <c r="O47" s="1" t="s">
        <v>47</v>
      </c>
      <c r="P47" s="1" t="s">
        <v>48</v>
      </c>
      <c r="Q47" s="1" t="s">
        <v>49</v>
      </c>
      <c r="R47">
        <v>0</v>
      </c>
      <c r="S47">
        <v>0</v>
      </c>
      <c r="T47">
        <v>0</v>
      </c>
      <c r="U47">
        <v>8760</v>
      </c>
      <c r="V47">
        <v>1</v>
      </c>
      <c r="W47" s="1" t="s">
        <v>46</v>
      </c>
      <c r="X47" s="1" t="s">
        <v>51</v>
      </c>
    </row>
    <row r="48" spans="1:24" x14ac:dyDescent="0.25">
      <c r="A48">
        <v>47</v>
      </c>
      <c r="B48" s="1" t="s">
        <v>46</v>
      </c>
      <c r="C48">
        <v>0.45</v>
      </c>
      <c r="D48">
        <v>20</v>
      </c>
      <c r="E48">
        <v>50</v>
      </c>
      <c r="F48">
        <v>0</v>
      </c>
      <c r="G48">
        <v>230</v>
      </c>
      <c r="H48">
        <v>230</v>
      </c>
      <c r="I48">
        <v>0</v>
      </c>
      <c r="J48">
        <v>0</v>
      </c>
      <c r="K48">
        <v>0</v>
      </c>
      <c r="L48">
        <v>1</v>
      </c>
      <c r="M48">
        <v>100</v>
      </c>
      <c r="N48" s="1" t="s">
        <v>47</v>
      </c>
      <c r="O48" s="1" t="s">
        <v>47</v>
      </c>
      <c r="P48" s="1" t="s">
        <v>48</v>
      </c>
      <c r="Q48" s="1" t="s">
        <v>49</v>
      </c>
      <c r="R48">
        <v>0</v>
      </c>
      <c r="S48">
        <v>0</v>
      </c>
      <c r="T48">
        <v>0</v>
      </c>
      <c r="U48">
        <v>8760</v>
      </c>
      <c r="V48">
        <v>1</v>
      </c>
      <c r="W48" s="1" t="s">
        <v>46</v>
      </c>
      <c r="X48" s="1" t="s">
        <v>51</v>
      </c>
    </row>
    <row r="49" spans="1:24" x14ac:dyDescent="0.25">
      <c r="A49">
        <v>48</v>
      </c>
      <c r="B49" s="1" t="s">
        <v>46</v>
      </c>
      <c r="C49">
        <v>0.45</v>
      </c>
      <c r="D49">
        <v>20</v>
      </c>
      <c r="E49">
        <v>50</v>
      </c>
      <c r="F49">
        <v>0</v>
      </c>
      <c r="G49">
        <v>235</v>
      </c>
      <c r="H49">
        <v>235</v>
      </c>
      <c r="I49">
        <v>0</v>
      </c>
      <c r="J49">
        <v>0</v>
      </c>
      <c r="K49">
        <v>0</v>
      </c>
      <c r="L49">
        <v>1</v>
      </c>
      <c r="M49">
        <v>100</v>
      </c>
      <c r="N49" s="1" t="s">
        <v>47</v>
      </c>
      <c r="O49" s="1" t="s">
        <v>47</v>
      </c>
      <c r="P49" s="1" t="s">
        <v>48</v>
      </c>
      <c r="Q49" s="1" t="s">
        <v>49</v>
      </c>
      <c r="R49">
        <v>0</v>
      </c>
      <c r="S49">
        <v>0</v>
      </c>
      <c r="T49">
        <v>0</v>
      </c>
      <c r="U49">
        <v>8760</v>
      </c>
      <c r="V49">
        <v>1</v>
      </c>
      <c r="W49" s="1" t="s">
        <v>46</v>
      </c>
      <c r="X49" s="1" t="s">
        <v>51</v>
      </c>
    </row>
    <row r="50" spans="1:24" x14ac:dyDescent="0.25">
      <c r="A50">
        <v>49</v>
      </c>
      <c r="B50" s="1" t="s">
        <v>46</v>
      </c>
      <c r="C50">
        <v>0.45</v>
      </c>
      <c r="D50">
        <v>20</v>
      </c>
      <c r="E50">
        <v>50</v>
      </c>
      <c r="F50">
        <v>0</v>
      </c>
      <c r="G50">
        <v>240</v>
      </c>
      <c r="H50">
        <v>240</v>
      </c>
      <c r="I50">
        <v>0</v>
      </c>
      <c r="J50">
        <v>0</v>
      </c>
      <c r="K50">
        <v>0</v>
      </c>
      <c r="L50">
        <v>1</v>
      </c>
      <c r="M50">
        <v>100</v>
      </c>
      <c r="N50" s="1" t="s">
        <v>47</v>
      </c>
      <c r="O50" s="1" t="s">
        <v>47</v>
      </c>
      <c r="P50" s="1" t="s">
        <v>48</v>
      </c>
      <c r="Q50" s="1" t="s">
        <v>49</v>
      </c>
      <c r="R50">
        <v>0</v>
      </c>
      <c r="S50">
        <v>0</v>
      </c>
      <c r="T50">
        <v>0</v>
      </c>
      <c r="U50">
        <v>8760</v>
      </c>
      <c r="V50">
        <v>1</v>
      </c>
      <c r="W50" s="1" t="s">
        <v>46</v>
      </c>
      <c r="X50" s="1" t="s">
        <v>51</v>
      </c>
    </row>
    <row r="51" spans="1:24" x14ac:dyDescent="0.25">
      <c r="A51">
        <v>50</v>
      </c>
      <c r="B51" s="1" t="s">
        <v>46</v>
      </c>
      <c r="C51">
        <v>0.45</v>
      </c>
      <c r="D51">
        <v>20</v>
      </c>
      <c r="E51">
        <v>50</v>
      </c>
      <c r="F51">
        <v>0</v>
      </c>
      <c r="G51">
        <v>245</v>
      </c>
      <c r="H51">
        <v>245</v>
      </c>
      <c r="I51">
        <v>0</v>
      </c>
      <c r="J51">
        <v>0</v>
      </c>
      <c r="K51">
        <v>0</v>
      </c>
      <c r="L51">
        <v>1</v>
      </c>
      <c r="M51">
        <v>100</v>
      </c>
      <c r="N51" s="1" t="s">
        <v>47</v>
      </c>
      <c r="O51" s="1" t="s">
        <v>47</v>
      </c>
      <c r="P51" s="1" t="s">
        <v>48</v>
      </c>
      <c r="Q51" s="1" t="s">
        <v>49</v>
      </c>
      <c r="R51">
        <v>0</v>
      </c>
      <c r="S51">
        <v>0</v>
      </c>
      <c r="T51">
        <v>0</v>
      </c>
      <c r="U51">
        <v>8760</v>
      </c>
      <c r="V51">
        <v>1</v>
      </c>
      <c r="W51" s="1" t="s">
        <v>46</v>
      </c>
      <c r="X51" s="1" t="s">
        <v>51</v>
      </c>
    </row>
    <row r="52" spans="1:24" x14ac:dyDescent="0.25">
      <c r="A52">
        <v>51</v>
      </c>
      <c r="B52" s="1" t="s">
        <v>46</v>
      </c>
      <c r="C52">
        <v>0.45</v>
      </c>
      <c r="D52">
        <v>20</v>
      </c>
      <c r="E52">
        <v>50</v>
      </c>
      <c r="F52">
        <v>0</v>
      </c>
      <c r="G52">
        <v>250</v>
      </c>
      <c r="H52">
        <v>250</v>
      </c>
      <c r="I52">
        <v>0</v>
      </c>
      <c r="J52">
        <v>0</v>
      </c>
      <c r="K52">
        <v>0</v>
      </c>
      <c r="L52">
        <v>1</v>
      </c>
      <c r="M52">
        <v>100</v>
      </c>
      <c r="N52" s="1" t="s">
        <v>47</v>
      </c>
      <c r="O52" s="1" t="s">
        <v>47</v>
      </c>
      <c r="P52" s="1" t="s">
        <v>48</v>
      </c>
      <c r="Q52" s="1" t="s">
        <v>49</v>
      </c>
      <c r="R52">
        <v>0</v>
      </c>
      <c r="S52">
        <v>0</v>
      </c>
      <c r="T52">
        <v>0</v>
      </c>
      <c r="U52">
        <v>8760</v>
      </c>
      <c r="V52">
        <v>1</v>
      </c>
      <c r="W52" s="1" t="s">
        <v>46</v>
      </c>
      <c r="X52" s="1" t="s">
        <v>51</v>
      </c>
    </row>
    <row r="53" spans="1:24" x14ac:dyDescent="0.25">
      <c r="A53">
        <v>52</v>
      </c>
      <c r="B53" s="1" t="s">
        <v>46</v>
      </c>
      <c r="C53">
        <v>0.45</v>
      </c>
      <c r="D53">
        <v>20</v>
      </c>
      <c r="E53">
        <v>50</v>
      </c>
      <c r="F53">
        <v>0</v>
      </c>
      <c r="G53">
        <v>0</v>
      </c>
      <c r="H53">
        <v>0</v>
      </c>
      <c r="I53">
        <v>0</v>
      </c>
      <c r="J53">
        <v>0.4</v>
      </c>
      <c r="K53">
        <v>0.4</v>
      </c>
      <c r="L53">
        <v>1</v>
      </c>
      <c r="M53">
        <v>100</v>
      </c>
      <c r="N53" s="1" t="s">
        <v>47</v>
      </c>
      <c r="O53" s="1" t="s">
        <v>47</v>
      </c>
      <c r="P53" s="1" t="s">
        <v>48</v>
      </c>
      <c r="Q53" s="1" t="s">
        <v>49</v>
      </c>
      <c r="R53">
        <v>0</v>
      </c>
      <c r="S53">
        <v>0</v>
      </c>
      <c r="T53">
        <v>0</v>
      </c>
      <c r="U53">
        <v>8760</v>
      </c>
      <c r="V53">
        <v>1</v>
      </c>
      <c r="W53" s="1" t="s">
        <v>46</v>
      </c>
      <c r="X53" s="1" t="s">
        <v>51</v>
      </c>
    </row>
    <row r="54" spans="1:24" x14ac:dyDescent="0.25">
      <c r="A54">
        <v>53</v>
      </c>
      <c r="B54" s="1" t="s">
        <v>46</v>
      </c>
      <c r="C54">
        <v>0.45</v>
      </c>
      <c r="D54">
        <v>20</v>
      </c>
      <c r="E54">
        <v>50</v>
      </c>
      <c r="F54">
        <v>0</v>
      </c>
      <c r="G54">
        <v>0</v>
      </c>
      <c r="H54">
        <v>0</v>
      </c>
      <c r="I54">
        <v>0</v>
      </c>
      <c r="J54">
        <v>0.8</v>
      </c>
      <c r="K54">
        <v>0.8</v>
      </c>
      <c r="L54">
        <v>1</v>
      </c>
      <c r="M54">
        <v>100</v>
      </c>
      <c r="N54" s="1" t="s">
        <v>47</v>
      </c>
      <c r="O54" s="1" t="s">
        <v>47</v>
      </c>
      <c r="P54" s="1" t="s">
        <v>48</v>
      </c>
      <c r="Q54" s="1" t="s">
        <v>49</v>
      </c>
      <c r="R54">
        <v>0</v>
      </c>
      <c r="S54">
        <v>0</v>
      </c>
      <c r="T54">
        <v>0</v>
      </c>
      <c r="U54">
        <v>8760</v>
      </c>
      <c r="V54">
        <v>1</v>
      </c>
      <c r="W54" s="1" t="s">
        <v>46</v>
      </c>
      <c r="X54" s="1" t="s">
        <v>51</v>
      </c>
    </row>
    <row r="55" spans="1:24" x14ac:dyDescent="0.25">
      <c r="A55">
        <v>54</v>
      </c>
      <c r="B55" s="1" t="s">
        <v>46</v>
      </c>
      <c r="C55">
        <v>0.45</v>
      </c>
      <c r="D55">
        <v>20</v>
      </c>
      <c r="E55">
        <v>50</v>
      </c>
      <c r="F55">
        <v>0</v>
      </c>
      <c r="G55">
        <v>0</v>
      </c>
      <c r="H55">
        <v>0</v>
      </c>
      <c r="I55">
        <v>0</v>
      </c>
      <c r="J55">
        <v>1.2</v>
      </c>
      <c r="K55">
        <v>1.2</v>
      </c>
      <c r="L55">
        <v>1</v>
      </c>
      <c r="M55">
        <v>100</v>
      </c>
      <c r="N55" s="1" t="s">
        <v>47</v>
      </c>
      <c r="O55" s="1" t="s">
        <v>47</v>
      </c>
      <c r="P55" s="1" t="s">
        <v>48</v>
      </c>
      <c r="Q55" s="1" t="s">
        <v>49</v>
      </c>
      <c r="R55">
        <v>0</v>
      </c>
      <c r="S55">
        <v>0</v>
      </c>
      <c r="T55">
        <v>0</v>
      </c>
      <c r="U55">
        <v>8760</v>
      </c>
      <c r="V55">
        <v>1</v>
      </c>
      <c r="W55" s="1" t="s">
        <v>46</v>
      </c>
      <c r="X55" s="1" t="s">
        <v>51</v>
      </c>
    </row>
    <row r="56" spans="1:24" x14ac:dyDescent="0.25">
      <c r="A56">
        <v>55</v>
      </c>
      <c r="B56" s="1" t="s">
        <v>46</v>
      </c>
      <c r="C56">
        <v>0.45</v>
      </c>
      <c r="D56">
        <v>20</v>
      </c>
      <c r="E56">
        <v>50</v>
      </c>
      <c r="F56">
        <v>0</v>
      </c>
      <c r="G56">
        <v>0</v>
      </c>
      <c r="H56">
        <v>0</v>
      </c>
      <c r="I56">
        <v>0</v>
      </c>
      <c r="J56">
        <v>1.6</v>
      </c>
      <c r="K56">
        <v>1.6</v>
      </c>
      <c r="L56">
        <v>1</v>
      </c>
      <c r="M56">
        <v>100</v>
      </c>
      <c r="N56" s="1" t="s">
        <v>47</v>
      </c>
      <c r="O56" s="1" t="s">
        <v>47</v>
      </c>
      <c r="P56" s="1" t="s">
        <v>48</v>
      </c>
      <c r="Q56" s="1" t="s">
        <v>49</v>
      </c>
      <c r="R56">
        <v>0</v>
      </c>
      <c r="S56">
        <v>0</v>
      </c>
      <c r="T56">
        <v>0</v>
      </c>
      <c r="U56">
        <v>8760</v>
      </c>
      <c r="V56">
        <v>1</v>
      </c>
      <c r="W56" s="1" t="s">
        <v>46</v>
      </c>
      <c r="X56" s="1" t="s">
        <v>51</v>
      </c>
    </row>
    <row r="57" spans="1:24" x14ac:dyDescent="0.25">
      <c r="A57">
        <v>56</v>
      </c>
      <c r="B57" s="1" t="s">
        <v>46</v>
      </c>
      <c r="C57">
        <v>0.45</v>
      </c>
      <c r="D57">
        <v>20</v>
      </c>
      <c r="E57">
        <v>50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1</v>
      </c>
      <c r="M57">
        <v>100</v>
      </c>
      <c r="N57" s="1" t="s">
        <v>47</v>
      </c>
      <c r="O57" s="1" t="s">
        <v>47</v>
      </c>
      <c r="P57" s="1" t="s">
        <v>48</v>
      </c>
      <c r="Q57" s="1" t="s">
        <v>49</v>
      </c>
      <c r="R57">
        <v>0</v>
      </c>
      <c r="S57">
        <v>0</v>
      </c>
      <c r="T57">
        <v>0</v>
      </c>
      <c r="U57">
        <v>8760</v>
      </c>
      <c r="V57">
        <v>1</v>
      </c>
      <c r="W57" s="1" t="s">
        <v>46</v>
      </c>
      <c r="X57" s="1" t="s">
        <v>51</v>
      </c>
    </row>
    <row r="58" spans="1:24" x14ac:dyDescent="0.25">
      <c r="A58">
        <v>57</v>
      </c>
      <c r="B58" s="1" t="s">
        <v>46</v>
      </c>
      <c r="C58">
        <v>0.45</v>
      </c>
      <c r="D58">
        <v>20</v>
      </c>
      <c r="E58">
        <v>50</v>
      </c>
      <c r="F58">
        <v>0</v>
      </c>
      <c r="G58">
        <v>0</v>
      </c>
      <c r="H58">
        <v>0</v>
      </c>
      <c r="I58">
        <v>0</v>
      </c>
      <c r="J58">
        <v>2.4</v>
      </c>
      <c r="K58">
        <v>2.4</v>
      </c>
      <c r="L58">
        <v>1</v>
      </c>
      <c r="M58">
        <v>100</v>
      </c>
      <c r="N58" s="1" t="s">
        <v>47</v>
      </c>
      <c r="O58" s="1" t="s">
        <v>47</v>
      </c>
      <c r="P58" s="1" t="s">
        <v>48</v>
      </c>
      <c r="Q58" s="1" t="s">
        <v>49</v>
      </c>
      <c r="R58">
        <v>0</v>
      </c>
      <c r="S58">
        <v>0</v>
      </c>
      <c r="T58">
        <v>0</v>
      </c>
      <c r="U58">
        <v>8760</v>
      </c>
      <c r="V58">
        <v>1</v>
      </c>
      <c r="W58" s="1" t="s">
        <v>46</v>
      </c>
      <c r="X58" s="1" t="s">
        <v>51</v>
      </c>
    </row>
    <row r="59" spans="1:24" x14ac:dyDescent="0.25">
      <c r="A59">
        <v>58</v>
      </c>
      <c r="B59" s="1" t="s">
        <v>46</v>
      </c>
      <c r="C59">
        <v>0.45</v>
      </c>
      <c r="D59">
        <v>20</v>
      </c>
      <c r="E59">
        <v>50</v>
      </c>
      <c r="F59">
        <v>0</v>
      </c>
      <c r="G59">
        <v>0</v>
      </c>
      <c r="H59">
        <v>0</v>
      </c>
      <c r="I59">
        <v>0</v>
      </c>
      <c r="J59">
        <v>2.8</v>
      </c>
      <c r="K59">
        <v>2.8</v>
      </c>
      <c r="L59">
        <v>1</v>
      </c>
      <c r="M59">
        <v>100</v>
      </c>
      <c r="N59" s="1" t="s">
        <v>47</v>
      </c>
      <c r="O59" s="1" t="s">
        <v>47</v>
      </c>
      <c r="P59" s="1" t="s">
        <v>48</v>
      </c>
      <c r="Q59" s="1" t="s">
        <v>49</v>
      </c>
      <c r="R59">
        <v>0</v>
      </c>
      <c r="S59">
        <v>0</v>
      </c>
      <c r="T59">
        <v>0</v>
      </c>
      <c r="U59">
        <v>8760</v>
      </c>
      <c r="V59">
        <v>1</v>
      </c>
      <c r="W59" s="1" t="s">
        <v>46</v>
      </c>
      <c r="X59" s="1" t="s">
        <v>51</v>
      </c>
    </row>
    <row r="60" spans="1:24" x14ac:dyDescent="0.25">
      <c r="A60">
        <v>59</v>
      </c>
      <c r="B60" s="1" t="s">
        <v>46</v>
      </c>
      <c r="C60">
        <v>0.45</v>
      </c>
      <c r="D60">
        <v>20</v>
      </c>
      <c r="E60">
        <v>50</v>
      </c>
      <c r="F60">
        <v>0</v>
      </c>
      <c r="G60">
        <v>0</v>
      </c>
      <c r="H60">
        <v>0</v>
      </c>
      <c r="I60">
        <v>0</v>
      </c>
      <c r="J60">
        <v>3.2</v>
      </c>
      <c r="K60">
        <v>3.2</v>
      </c>
      <c r="L60">
        <v>1</v>
      </c>
      <c r="M60">
        <v>100</v>
      </c>
      <c r="N60" s="1" t="s">
        <v>47</v>
      </c>
      <c r="O60" s="1" t="s">
        <v>47</v>
      </c>
      <c r="P60" s="1" t="s">
        <v>48</v>
      </c>
      <c r="Q60" s="1" t="s">
        <v>49</v>
      </c>
      <c r="R60">
        <v>0</v>
      </c>
      <c r="S60">
        <v>0</v>
      </c>
      <c r="T60">
        <v>0</v>
      </c>
      <c r="U60">
        <v>8760</v>
      </c>
      <c r="V60">
        <v>1</v>
      </c>
      <c r="W60" s="1" t="s">
        <v>46</v>
      </c>
      <c r="X60" s="1" t="s">
        <v>51</v>
      </c>
    </row>
    <row r="61" spans="1:24" x14ac:dyDescent="0.25">
      <c r="A61">
        <v>60</v>
      </c>
      <c r="B61" s="1" t="s">
        <v>46</v>
      </c>
      <c r="C61">
        <v>0.45</v>
      </c>
      <c r="D61">
        <v>20</v>
      </c>
      <c r="E61">
        <v>50</v>
      </c>
      <c r="F61">
        <v>0</v>
      </c>
      <c r="G61">
        <v>0</v>
      </c>
      <c r="H61">
        <v>0</v>
      </c>
      <c r="I61">
        <v>0</v>
      </c>
      <c r="J61">
        <v>3.6</v>
      </c>
      <c r="K61">
        <v>3.6</v>
      </c>
      <c r="L61">
        <v>1</v>
      </c>
      <c r="M61">
        <v>100</v>
      </c>
      <c r="N61" s="1" t="s">
        <v>47</v>
      </c>
      <c r="O61" s="1" t="s">
        <v>47</v>
      </c>
      <c r="P61" s="1" t="s">
        <v>48</v>
      </c>
      <c r="Q61" s="1" t="s">
        <v>49</v>
      </c>
      <c r="R61">
        <v>0</v>
      </c>
      <c r="S61">
        <v>0</v>
      </c>
      <c r="T61">
        <v>0</v>
      </c>
      <c r="U61">
        <v>8760</v>
      </c>
      <c r="V61">
        <v>1</v>
      </c>
      <c r="W61" s="1" t="s">
        <v>46</v>
      </c>
      <c r="X61" s="1" t="s">
        <v>51</v>
      </c>
    </row>
    <row r="62" spans="1:24" x14ac:dyDescent="0.25">
      <c r="A62">
        <v>61</v>
      </c>
      <c r="B62" s="1" t="s">
        <v>46</v>
      </c>
      <c r="C62">
        <v>0.45</v>
      </c>
      <c r="D62">
        <v>20</v>
      </c>
      <c r="E62">
        <v>50</v>
      </c>
      <c r="F62">
        <v>0</v>
      </c>
      <c r="G62">
        <v>0</v>
      </c>
      <c r="H62">
        <v>0</v>
      </c>
      <c r="I62">
        <v>0</v>
      </c>
      <c r="J62">
        <v>4</v>
      </c>
      <c r="K62">
        <v>4</v>
      </c>
      <c r="L62">
        <v>1</v>
      </c>
      <c r="M62">
        <v>100</v>
      </c>
      <c r="N62" s="1" t="s">
        <v>47</v>
      </c>
      <c r="O62" s="1" t="s">
        <v>47</v>
      </c>
      <c r="P62" s="1" t="s">
        <v>48</v>
      </c>
      <c r="Q62" s="1" t="s">
        <v>49</v>
      </c>
      <c r="R62">
        <v>0</v>
      </c>
      <c r="S62">
        <v>0</v>
      </c>
      <c r="T62">
        <v>0</v>
      </c>
      <c r="U62">
        <v>8760</v>
      </c>
      <c r="V62">
        <v>1</v>
      </c>
      <c r="W62" s="1" t="s">
        <v>46</v>
      </c>
      <c r="X62" s="1" t="s">
        <v>51</v>
      </c>
    </row>
    <row r="63" spans="1:24" x14ac:dyDescent="0.25">
      <c r="A63">
        <v>62</v>
      </c>
      <c r="B63" s="1" t="s">
        <v>46</v>
      </c>
      <c r="C63">
        <v>0.45</v>
      </c>
      <c r="D63">
        <v>20</v>
      </c>
      <c r="E63">
        <v>50</v>
      </c>
      <c r="F63">
        <v>0</v>
      </c>
      <c r="G63">
        <v>0</v>
      </c>
      <c r="H63">
        <v>0</v>
      </c>
      <c r="I63">
        <v>0</v>
      </c>
      <c r="J63">
        <v>4.4000000000000004</v>
      </c>
      <c r="K63">
        <v>4.4000000000000004</v>
      </c>
      <c r="L63">
        <v>1</v>
      </c>
      <c r="M63">
        <v>100</v>
      </c>
      <c r="N63" s="1" t="s">
        <v>47</v>
      </c>
      <c r="O63" s="1" t="s">
        <v>47</v>
      </c>
      <c r="P63" s="1" t="s">
        <v>48</v>
      </c>
      <c r="Q63" s="1" t="s">
        <v>49</v>
      </c>
      <c r="R63">
        <v>0</v>
      </c>
      <c r="S63">
        <v>0</v>
      </c>
      <c r="T63">
        <v>0</v>
      </c>
      <c r="U63">
        <v>8760</v>
      </c>
      <c r="V63">
        <v>1</v>
      </c>
      <c r="W63" s="1" t="s">
        <v>46</v>
      </c>
      <c r="X63" s="1" t="s">
        <v>51</v>
      </c>
    </row>
    <row r="64" spans="1:24" x14ac:dyDescent="0.25">
      <c r="A64">
        <v>63</v>
      </c>
      <c r="B64" s="1" t="s">
        <v>46</v>
      </c>
      <c r="C64">
        <v>0.45</v>
      </c>
      <c r="D64">
        <v>20</v>
      </c>
      <c r="E64">
        <v>50</v>
      </c>
      <c r="F64">
        <v>0</v>
      </c>
      <c r="G64">
        <v>0</v>
      </c>
      <c r="H64">
        <v>0</v>
      </c>
      <c r="I64">
        <v>0</v>
      </c>
      <c r="J64">
        <v>4.8</v>
      </c>
      <c r="K64">
        <v>4.8</v>
      </c>
      <c r="L64">
        <v>1</v>
      </c>
      <c r="M64">
        <v>100</v>
      </c>
      <c r="N64" s="1" t="s">
        <v>47</v>
      </c>
      <c r="O64" s="1" t="s">
        <v>47</v>
      </c>
      <c r="P64" s="1" t="s">
        <v>48</v>
      </c>
      <c r="Q64" s="1" t="s">
        <v>49</v>
      </c>
      <c r="R64">
        <v>0</v>
      </c>
      <c r="S64">
        <v>0</v>
      </c>
      <c r="T64">
        <v>0</v>
      </c>
      <c r="U64">
        <v>8760</v>
      </c>
      <c r="V64">
        <v>1</v>
      </c>
      <c r="W64" s="1" t="s">
        <v>46</v>
      </c>
      <c r="X64" s="1" t="s">
        <v>51</v>
      </c>
    </row>
    <row r="65" spans="1:24" x14ac:dyDescent="0.25">
      <c r="A65">
        <v>64</v>
      </c>
      <c r="B65" s="1" t="s">
        <v>46</v>
      </c>
      <c r="C65">
        <v>0.45</v>
      </c>
      <c r="D65">
        <v>20</v>
      </c>
      <c r="E65">
        <v>50</v>
      </c>
      <c r="F65">
        <v>0</v>
      </c>
      <c r="G65">
        <v>0</v>
      </c>
      <c r="H65">
        <v>0</v>
      </c>
      <c r="I65">
        <v>0</v>
      </c>
      <c r="J65">
        <v>5.2</v>
      </c>
      <c r="K65">
        <v>5.2</v>
      </c>
      <c r="L65">
        <v>1</v>
      </c>
      <c r="M65">
        <v>100</v>
      </c>
      <c r="N65" s="1" t="s">
        <v>47</v>
      </c>
      <c r="O65" s="1" t="s">
        <v>47</v>
      </c>
      <c r="P65" s="1" t="s">
        <v>48</v>
      </c>
      <c r="Q65" s="1" t="s">
        <v>49</v>
      </c>
      <c r="R65">
        <v>0</v>
      </c>
      <c r="S65">
        <v>0</v>
      </c>
      <c r="T65">
        <v>0</v>
      </c>
      <c r="U65">
        <v>8760</v>
      </c>
      <c r="V65">
        <v>1</v>
      </c>
      <c r="W65" s="1" t="s">
        <v>46</v>
      </c>
      <c r="X65" s="1" t="s">
        <v>51</v>
      </c>
    </row>
    <row r="66" spans="1:24" x14ac:dyDescent="0.25">
      <c r="A66">
        <v>65</v>
      </c>
      <c r="B66" s="1" t="s">
        <v>46</v>
      </c>
      <c r="C66">
        <v>0.45</v>
      </c>
      <c r="D66">
        <v>20</v>
      </c>
      <c r="E66">
        <v>50</v>
      </c>
      <c r="F66">
        <v>0</v>
      </c>
      <c r="G66">
        <v>0</v>
      </c>
      <c r="H66">
        <v>0</v>
      </c>
      <c r="I66">
        <v>0</v>
      </c>
      <c r="J66">
        <v>5.6</v>
      </c>
      <c r="K66">
        <v>5.6</v>
      </c>
      <c r="L66">
        <v>1</v>
      </c>
      <c r="M66">
        <v>100</v>
      </c>
      <c r="N66" s="1" t="s">
        <v>47</v>
      </c>
      <c r="O66" s="1" t="s">
        <v>47</v>
      </c>
      <c r="P66" s="1" t="s">
        <v>48</v>
      </c>
      <c r="Q66" s="1" t="s">
        <v>49</v>
      </c>
      <c r="R66">
        <v>0</v>
      </c>
      <c r="S66">
        <v>0</v>
      </c>
      <c r="T66">
        <v>0</v>
      </c>
      <c r="U66">
        <v>8760</v>
      </c>
      <c r="V66">
        <v>1</v>
      </c>
      <c r="W66" s="1" t="s">
        <v>46</v>
      </c>
      <c r="X66" s="1" t="s">
        <v>51</v>
      </c>
    </row>
    <row r="67" spans="1:24" x14ac:dyDescent="0.25">
      <c r="A67">
        <v>66</v>
      </c>
      <c r="B67" s="1" t="s">
        <v>46</v>
      </c>
      <c r="C67">
        <v>0.45</v>
      </c>
      <c r="D67">
        <v>20</v>
      </c>
      <c r="E67">
        <v>50</v>
      </c>
      <c r="F67">
        <v>0</v>
      </c>
      <c r="G67">
        <v>0</v>
      </c>
      <c r="H67">
        <v>0</v>
      </c>
      <c r="I67">
        <v>0</v>
      </c>
      <c r="J67">
        <v>6</v>
      </c>
      <c r="K67">
        <v>6</v>
      </c>
      <c r="L67">
        <v>1</v>
      </c>
      <c r="M67">
        <v>100</v>
      </c>
      <c r="N67" s="1" t="s">
        <v>47</v>
      </c>
      <c r="O67" s="1" t="s">
        <v>47</v>
      </c>
      <c r="P67" s="1" t="s">
        <v>48</v>
      </c>
      <c r="Q67" s="1" t="s">
        <v>49</v>
      </c>
      <c r="R67">
        <v>0</v>
      </c>
      <c r="S67">
        <v>0</v>
      </c>
      <c r="T67">
        <v>0</v>
      </c>
      <c r="U67">
        <v>8760</v>
      </c>
      <c r="V67">
        <v>1</v>
      </c>
      <c r="W67" s="1" t="s">
        <v>46</v>
      </c>
      <c r="X67" s="1" t="s">
        <v>51</v>
      </c>
    </row>
    <row r="68" spans="1:24" x14ac:dyDescent="0.25">
      <c r="A68">
        <v>67</v>
      </c>
      <c r="B68" s="1" t="s">
        <v>46</v>
      </c>
      <c r="C68">
        <v>0.45</v>
      </c>
      <c r="D68">
        <v>20</v>
      </c>
      <c r="E68">
        <v>50</v>
      </c>
      <c r="F68">
        <v>0</v>
      </c>
      <c r="G68">
        <v>0</v>
      </c>
      <c r="H68">
        <v>0</v>
      </c>
      <c r="I68">
        <v>0</v>
      </c>
      <c r="J68">
        <v>6.4</v>
      </c>
      <c r="K68">
        <v>6.4</v>
      </c>
      <c r="L68">
        <v>1</v>
      </c>
      <c r="M68">
        <v>100</v>
      </c>
      <c r="N68" s="1" t="s">
        <v>47</v>
      </c>
      <c r="O68" s="1" t="s">
        <v>47</v>
      </c>
      <c r="P68" s="1" t="s">
        <v>48</v>
      </c>
      <c r="Q68" s="1" t="s">
        <v>49</v>
      </c>
      <c r="R68">
        <v>0</v>
      </c>
      <c r="S68">
        <v>0</v>
      </c>
      <c r="T68">
        <v>0</v>
      </c>
      <c r="U68">
        <v>8760</v>
      </c>
      <c r="V68">
        <v>1</v>
      </c>
      <c r="W68" s="1" t="s">
        <v>46</v>
      </c>
      <c r="X68" s="1" t="s">
        <v>51</v>
      </c>
    </row>
    <row r="69" spans="1:24" x14ac:dyDescent="0.25">
      <c r="A69">
        <v>68</v>
      </c>
      <c r="B69" s="1" t="s">
        <v>46</v>
      </c>
      <c r="C69">
        <v>0.45</v>
      </c>
      <c r="D69">
        <v>20</v>
      </c>
      <c r="E69">
        <v>50</v>
      </c>
      <c r="F69">
        <v>0</v>
      </c>
      <c r="G69">
        <v>0</v>
      </c>
      <c r="H69">
        <v>0</v>
      </c>
      <c r="I69">
        <v>0</v>
      </c>
      <c r="J69">
        <v>6.8</v>
      </c>
      <c r="K69">
        <v>6.8</v>
      </c>
      <c r="L69">
        <v>1</v>
      </c>
      <c r="M69">
        <v>100</v>
      </c>
      <c r="N69" s="1" t="s">
        <v>47</v>
      </c>
      <c r="O69" s="1" t="s">
        <v>47</v>
      </c>
      <c r="P69" s="1" t="s">
        <v>48</v>
      </c>
      <c r="Q69" s="1" t="s">
        <v>49</v>
      </c>
      <c r="R69">
        <v>0</v>
      </c>
      <c r="S69">
        <v>0</v>
      </c>
      <c r="T69">
        <v>0</v>
      </c>
      <c r="U69">
        <v>8760</v>
      </c>
      <c r="V69">
        <v>1</v>
      </c>
      <c r="W69" s="1" t="s">
        <v>46</v>
      </c>
      <c r="X69" s="1" t="s">
        <v>51</v>
      </c>
    </row>
    <row r="70" spans="1:24" x14ac:dyDescent="0.25">
      <c r="A70">
        <v>69</v>
      </c>
      <c r="B70" s="1" t="s">
        <v>46</v>
      </c>
      <c r="C70">
        <v>0.45</v>
      </c>
      <c r="D70">
        <v>20</v>
      </c>
      <c r="E70">
        <v>50</v>
      </c>
      <c r="F70">
        <v>0</v>
      </c>
      <c r="G70">
        <v>0</v>
      </c>
      <c r="H70">
        <v>0</v>
      </c>
      <c r="I70">
        <v>0</v>
      </c>
      <c r="J70">
        <v>7.2</v>
      </c>
      <c r="K70">
        <v>7.2</v>
      </c>
      <c r="L70">
        <v>1</v>
      </c>
      <c r="M70">
        <v>100</v>
      </c>
      <c r="N70" s="1" t="s">
        <v>47</v>
      </c>
      <c r="O70" s="1" t="s">
        <v>47</v>
      </c>
      <c r="P70" s="1" t="s">
        <v>48</v>
      </c>
      <c r="Q70" s="1" t="s">
        <v>49</v>
      </c>
      <c r="R70">
        <v>0</v>
      </c>
      <c r="S70">
        <v>0</v>
      </c>
      <c r="T70">
        <v>0</v>
      </c>
      <c r="U70">
        <v>8760</v>
      </c>
      <c r="V70">
        <v>1</v>
      </c>
      <c r="W70" s="1" t="s">
        <v>46</v>
      </c>
      <c r="X70" s="1" t="s">
        <v>51</v>
      </c>
    </row>
    <row r="71" spans="1:24" x14ac:dyDescent="0.25">
      <c r="A71">
        <v>70</v>
      </c>
      <c r="B71" s="1" t="s">
        <v>46</v>
      </c>
      <c r="C71">
        <v>0.45</v>
      </c>
      <c r="D71">
        <v>20</v>
      </c>
      <c r="E71">
        <v>50</v>
      </c>
      <c r="F71">
        <v>0</v>
      </c>
      <c r="G71">
        <v>0</v>
      </c>
      <c r="H71">
        <v>0</v>
      </c>
      <c r="I71">
        <v>0</v>
      </c>
      <c r="J71">
        <v>7.6</v>
      </c>
      <c r="K71">
        <v>7.6</v>
      </c>
      <c r="L71">
        <v>1</v>
      </c>
      <c r="M71">
        <v>100</v>
      </c>
      <c r="N71" s="1" t="s">
        <v>47</v>
      </c>
      <c r="O71" s="1" t="s">
        <v>47</v>
      </c>
      <c r="P71" s="1" t="s">
        <v>48</v>
      </c>
      <c r="Q71" s="1" t="s">
        <v>49</v>
      </c>
      <c r="R71">
        <v>0</v>
      </c>
      <c r="S71">
        <v>0</v>
      </c>
      <c r="T71">
        <v>0</v>
      </c>
      <c r="U71">
        <v>8760</v>
      </c>
      <c r="V71">
        <v>1</v>
      </c>
      <c r="W71" s="1" t="s">
        <v>46</v>
      </c>
      <c r="X71" s="1" t="s">
        <v>51</v>
      </c>
    </row>
    <row r="72" spans="1:24" x14ac:dyDescent="0.25">
      <c r="A72">
        <v>71</v>
      </c>
      <c r="B72" s="1" t="s">
        <v>46</v>
      </c>
      <c r="C72">
        <v>0.45</v>
      </c>
      <c r="D72">
        <v>20</v>
      </c>
      <c r="E72">
        <v>50</v>
      </c>
      <c r="F72">
        <v>0</v>
      </c>
      <c r="G72">
        <v>0</v>
      </c>
      <c r="H72">
        <v>0</v>
      </c>
      <c r="I72">
        <v>0</v>
      </c>
      <c r="J72">
        <v>8</v>
      </c>
      <c r="K72">
        <v>8</v>
      </c>
      <c r="L72">
        <v>1</v>
      </c>
      <c r="M72">
        <v>100</v>
      </c>
      <c r="N72" s="1" t="s">
        <v>47</v>
      </c>
      <c r="O72" s="1" t="s">
        <v>47</v>
      </c>
      <c r="P72" s="1" t="s">
        <v>48</v>
      </c>
      <c r="Q72" s="1" t="s">
        <v>49</v>
      </c>
      <c r="R72">
        <v>0</v>
      </c>
      <c r="S72">
        <v>0</v>
      </c>
      <c r="T72">
        <v>0</v>
      </c>
      <c r="U72">
        <v>8760</v>
      </c>
      <c r="V72">
        <v>1</v>
      </c>
      <c r="W72" s="1" t="s">
        <v>46</v>
      </c>
      <c r="X72" s="1" t="s">
        <v>51</v>
      </c>
    </row>
    <row r="73" spans="1:24" x14ac:dyDescent="0.25">
      <c r="A73">
        <v>72</v>
      </c>
      <c r="B73" s="1" t="s">
        <v>46</v>
      </c>
      <c r="C73">
        <v>0.45</v>
      </c>
      <c r="D73">
        <v>20</v>
      </c>
      <c r="E73">
        <v>50</v>
      </c>
      <c r="F73">
        <v>0</v>
      </c>
      <c r="G73">
        <v>0</v>
      </c>
      <c r="H73">
        <v>0</v>
      </c>
      <c r="I73">
        <v>0</v>
      </c>
      <c r="J73">
        <v>8.4</v>
      </c>
      <c r="K73">
        <v>8.4</v>
      </c>
      <c r="L73">
        <v>1</v>
      </c>
      <c r="M73">
        <v>100</v>
      </c>
      <c r="N73" s="1" t="s">
        <v>47</v>
      </c>
      <c r="O73" s="1" t="s">
        <v>47</v>
      </c>
      <c r="P73" s="1" t="s">
        <v>48</v>
      </c>
      <c r="Q73" s="1" t="s">
        <v>49</v>
      </c>
      <c r="R73">
        <v>0</v>
      </c>
      <c r="S73">
        <v>0</v>
      </c>
      <c r="T73">
        <v>0</v>
      </c>
      <c r="U73">
        <v>8760</v>
      </c>
      <c r="V73">
        <v>1</v>
      </c>
      <c r="W73" s="1" t="s">
        <v>46</v>
      </c>
      <c r="X73" s="1" t="s">
        <v>51</v>
      </c>
    </row>
    <row r="74" spans="1:24" x14ac:dyDescent="0.25">
      <c r="A74">
        <v>73</v>
      </c>
      <c r="B74" s="1" t="s">
        <v>46</v>
      </c>
      <c r="C74">
        <v>0.45</v>
      </c>
      <c r="D74">
        <v>20</v>
      </c>
      <c r="E74">
        <v>50</v>
      </c>
      <c r="F74">
        <v>0</v>
      </c>
      <c r="G74">
        <v>0</v>
      </c>
      <c r="H74">
        <v>0</v>
      </c>
      <c r="I74">
        <v>0</v>
      </c>
      <c r="J74">
        <v>8.8000000000000007</v>
      </c>
      <c r="K74">
        <v>8.8000000000000007</v>
      </c>
      <c r="L74">
        <v>1</v>
      </c>
      <c r="M74">
        <v>100</v>
      </c>
      <c r="N74" s="1" t="s">
        <v>47</v>
      </c>
      <c r="O74" s="1" t="s">
        <v>47</v>
      </c>
      <c r="P74" s="1" t="s">
        <v>48</v>
      </c>
      <c r="Q74" s="1" t="s">
        <v>49</v>
      </c>
      <c r="R74">
        <v>0</v>
      </c>
      <c r="S74">
        <v>0</v>
      </c>
      <c r="T74">
        <v>0</v>
      </c>
      <c r="U74">
        <v>8760</v>
      </c>
      <c r="V74">
        <v>1</v>
      </c>
      <c r="W74" s="1" t="s">
        <v>46</v>
      </c>
      <c r="X74" s="1" t="s">
        <v>51</v>
      </c>
    </row>
    <row r="75" spans="1:24" x14ac:dyDescent="0.25">
      <c r="A75">
        <v>74</v>
      </c>
      <c r="B75" s="1" t="s">
        <v>46</v>
      </c>
      <c r="C75">
        <v>0.45</v>
      </c>
      <c r="D75">
        <v>20</v>
      </c>
      <c r="E75">
        <v>50</v>
      </c>
      <c r="F75">
        <v>0</v>
      </c>
      <c r="G75">
        <v>0</v>
      </c>
      <c r="H75">
        <v>0</v>
      </c>
      <c r="I75">
        <v>0</v>
      </c>
      <c r="J75">
        <v>9.1999999999999993</v>
      </c>
      <c r="K75">
        <v>9.1999999999999993</v>
      </c>
      <c r="L75">
        <v>1</v>
      </c>
      <c r="M75">
        <v>100</v>
      </c>
      <c r="N75" s="1" t="s">
        <v>47</v>
      </c>
      <c r="O75" s="1" t="s">
        <v>47</v>
      </c>
      <c r="P75" s="1" t="s">
        <v>48</v>
      </c>
      <c r="Q75" s="1" t="s">
        <v>49</v>
      </c>
      <c r="R75">
        <v>0</v>
      </c>
      <c r="S75">
        <v>0</v>
      </c>
      <c r="T75">
        <v>0</v>
      </c>
      <c r="U75">
        <v>8760</v>
      </c>
      <c r="V75">
        <v>1</v>
      </c>
      <c r="W75" s="1" t="s">
        <v>46</v>
      </c>
      <c r="X75" s="1" t="s">
        <v>51</v>
      </c>
    </row>
    <row r="76" spans="1:24" x14ac:dyDescent="0.25">
      <c r="A76">
        <v>75</v>
      </c>
      <c r="B76" s="1" t="s">
        <v>46</v>
      </c>
      <c r="C76">
        <v>0.45</v>
      </c>
      <c r="D76">
        <v>20</v>
      </c>
      <c r="E76">
        <v>50</v>
      </c>
      <c r="F76">
        <v>0</v>
      </c>
      <c r="G76">
        <v>0</v>
      </c>
      <c r="H76">
        <v>0</v>
      </c>
      <c r="I76">
        <v>0</v>
      </c>
      <c r="J76">
        <v>9.6</v>
      </c>
      <c r="K76">
        <v>9.6</v>
      </c>
      <c r="L76">
        <v>1</v>
      </c>
      <c r="M76">
        <v>100</v>
      </c>
      <c r="N76" s="1" t="s">
        <v>47</v>
      </c>
      <c r="O76" s="1" t="s">
        <v>47</v>
      </c>
      <c r="P76" s="1" t="s">
        <v>48</v>
      </c>
      <c r="Q76" s="1" t="s">
        <v>49</v>
      </c>
      <c r="R76">
        <v>0</v>
      </c>
      <c r="S76">
        <v>0</v>
      </c>
      <c r="T76">
        <v>0</v>
      </c>
      <c r="U76">
        <v>8760</v>
      </c>
      <c r="V76">
        <v>1</v>
      </c>
      <c r="W76" s="1" t="s">
        <v>46</v>
      </c>
      <c r="X76" s="1" t="s">
        <v>51</v>
      </c>
    </row>
    <row r="77" spans="1:24" x14ac:dyDescent="0.25">
      <c r="A77">
        <v>76</v>
      </c>
      <c r="B77" s="1" t="s">
        <v>46</v>
      </c>
      <c r="C77">
        <v>0.45</v>
      </c>
      <c r="D77">
        <v>20</v>
      </c>
      <c r="E77">
        <v>50</v>
      </c>
      <c r="F77">
        <v>0</v>
      </c>
      <c r="G77">
        <v>0</v>
      </c>
      <c r="H77">
        <v>0</v>
      </c>
      <c r="I77">
        <v>0</v>
      </c>
      <c r="J77">
        <v>10</v>
      </c>
      <c r="K77">
        <v>10</v>
      </c>
      <c r="L77">
        <v>1</v>
      </c>
      <c r="M77">
        <v>100</v>
      </c>
      <c r="N77" s="1" t="s">
        <v>47</v>
      </c>
      <c r="O77" s="1" t="s">
        <v>47</v>
      </c>
      <c r="P77" s="1" t="s">
        <v>48</v>
      </c>
      <c r="Q77" s="1" t="s">
        <v>49</v>
      </c>
      <c r="R77">
        <v>0</v>
      </c>
      <c r="S77">
        <v>0</v>
      </c>
      <c r="T77">
        <v>0</v>
      </c>
      <c r="U77">
        <v>8760</v>
      </c>
      <c r="V77">
        <v>1</v>
      </c>
      <c r="W77" s="1" t="s">
        <v>46</v>
      </c>
      <c r="X77" s="1" t="s">
        <v>51</v>
      </c>
    </row>
    <row r="78" spans="1:24" x14ac:dyDescent="0.25">
      <c r="A78">
        <v>77</v>
      </c>
      <c r="B78" s="1" t="s">
        <v>46</v>
      </c>
      <c r="C78">
        <v>0.45</v>
      </c>
      <c r="D78">
        <v>20</v>
      </c>
      <c r="E78">
        <v>50</v>
      </c>
      <c r="F78">
        <v>0</v>
      </c>
      <c r="G78">
        <v>0</v>
      </c>
      <c r="H78">
        <v>0</v>
      </c>
      <c r="I78">
        <v>0</v>
      </c>
      <c r="J78">
        <v>10.4</v>
      </c>
      <c r="K78">
        <v>10.4</v>
      </c>
      <c r="L78">
        <v>1</v>
      </c>
      <c r="M78">
        <v>100</v>
      </c>
      <c r="N78" s="1" t="s">
        <v>47</v>
      </c>
      <c r="O78" s="1" t="s">
        <v>47</v>
      </c>
      <c r="P78" s="1" t="s">
        <v>48</v>
      </c>
      <c r="Q78" s="1" t="s">
        <v>49</v>
      </c>
      <c r="R78">
        <v>0</v>
      </c>
      <c r="S78">
        <v>0</v>
      </c>
      <c r="T78">
        <v>0</v>
      </c>
      <c r="U78">
        <v>8760</v>
      </c>
      <c r="V78">
        <v>1</v>
      </c>
      <c r="W78" s="1" t="s">
        <v>46</v>
      </c>
      <c r="X78" s="1" t="s">
        <v>51</v>
      </c>
    </row>
    <row r="79" spans="1:24" x14ac:dyDescent="0.25">
      <c r="A79">
        <v>78</v>
      </c>
      <c r="B79" s="1" t="s">
        <v>46</v>
      </c>
      <c r="C79">
        <v>0.45</v>
      </c>
      <c r="D79">
        <v>20</v>
      </c>
      <c r="E79">
        <v>50</v>
      </c>
      <c r="F79">
        <v>0</v>
      </c>
      <c r="G79">
        <v>0</v>
      </c>
      <c r="H79">
        <v>0</v>
      </c>
      <c r="I79">
        <v>0</v>
      </c>
      <c r="J79">
        <v>10.8</v>
      </c>
      <c r="K79">
        <v>10.8</v>
      </c>
      <c r="L79">
        <v>1</v>
      </c>
      <c r="M79">
        <v>100</v>
      </c>
      <c r="N79" s="1" t="s">
        <v>47</v>
      </c>
      <c r="O79" s="1" t="s">
        <v>47</v>
      </c>
      <c r="P79" s="1" t="s">
        <v>48</v>
      </c>
      <c r="Q79" s="1" t="s">
        <v>49</v>
      </c>
      <c r="R79">
        <v>0</v>
      </c>
      <c r="S79">
        <v>0</v>
      </c>
      <c r="T79">
        <v>0</v>
      </c>
      <c r="U79">
        <v>8760</v>
      </c>
      <c r="V79">
        <v>1</v>
      </c>
      <c r="W79" s="1" t="s">
        <v>46</v>
      </c>
      <c r="X79" s="1" t="s">
        <v>51</v>
      </c>
    </row>
    <row r="80" spans="1:24" x14ac:dyDescent="0.25">
      <c r="A80">
        <v>79</v>
      </c>
      <c r="B80" s="1" t="s">
        <v>46</v>
      </c>
      <c r="C80">
        <v>0.45</v>
      </c>
      <c r="D80">
        <v>20</v>
      </c>
      <c r="E80">
        <v>50</v>
      </c>
      <c r="F80">
        <v>0</v>
      </c>
      <c r="G80">
        <v>0</v>
      </c>
      <c r="H80">
        <v>0</v>
      </c>
      <c r="I80">
        <v>0</v>
      </c>
      <c r="J80">
        <v>11.2</v>
      </c>
      <c r="K80">
        <v>11.2</v>
      </c>
      <c r="L80">
        <v>1</v>
      </c>
      <c r="M80">
        <v>100</v>
      </c>
      <c r="N80" s="1" t="s">
        <v>47</v>
      </c>
      <c r="O80" s="1" t="s">
        <v>47</v>
      </c>
      <c r="P80" s="1" t="s">
        <v>48</v>
      </c>
      <c r="Q80" s="1" t="s">
        <v>49</v>
      </c>
      <c r="R80">
        <v>0</v>
      </c>
      <c r="S80">
        <v>0</v>
      </c>
      <c r="T80">
        <v>0</v>
      </c>
      <c r="U80">
        <v>8760</v>
      </c>
      <c r="V80">
        <v>1</v>
      </c>
      <c r="W80" s="1" t="s">
        <v>46</v>
      </c>
      <c r="X80" s="1" t="s">
        <v>51</v>
      </c>
    </row>
    <row r="81" spans="1:24" x14ac:dyDescent="0.25">
      <c r="A81">
        <v>80</v>
      </c>
      <c r="B81" s="1" t="s">
        <v>46</v>
      </c>
      <c r="C81">
        <v>0.45</v>
      </c>
      <c r="D81">
        <v>20</v>
      </c>
      <c r="E81">
        <v>50</v>
      </c>
      <c r="F81">
        <v>0</v>
      </c>
      <c r="G81">
        <v>0</v>
      </c>
      <c r="H81">
        <v>0</v>
      </c>
      <c r="I81">
        <v>0</v>
      </c>
      <c r="J81">
        <v>11.6</v>
      </c>
      <c r="K81">
        <v>11.6</v>
      </c>
      <c r="L81">
        <v>1</v>
      </c>
      <c r="M81">
        <v>100</v>
      </c>
      <c r="N81" s="1" t="s">
        <v>47</v>
      </c>
      <c r="O81" s="1" t="s">
        <v>47</v>
      </c>
      <c r="P81" s="1" t="s">
        <v>48</v>
      </c>
      <c r="Q81" s="1" t="s">
        <v>49</v>
      </c>
      <c r="R81">
        <v>0</v>
      </c>
      <c r="S81">
        <v>0</v>
      </c>
      <c r="T81">
        <v>0</v>
      </c>
      <c r="U81">
        <v>8760</v>
      </c>
      <c r="V81">
        <v>1</v>
      </c>
      <c r="W81" s="1" t="s">
        <v>46</v>
      </c>
      <c r="X81" s="1" t="s">
        <v>51</v>
      </c>
    </row>
    <row r="82" spans="1:24" x14ac:dyDescent="0.25">
      <c r="A82">
        <v>81</v>
      </c>
      <c r="B82" s="1" t="s">
        <v>46</v>
      </c>
      <c r="C82">
        <v>0.45</v>
      </c>
      <c r="D82">
        <v>20</v>
      </c>
      <c r="E82">
        <v>50</v>
      </c>
      <c r="F82">
        <v>0</v>
      </c>
      <c r="G82">
        <v>0</v>
      </c>
      <c r="H82">
        <v>0</v>
      </c>
      <c r="I82">
        <v>0</v>
      </c>
      <c r="J82">
        <v>12</v>
      </c>
      <c r="K82">
        <v>12</v>
      </c>
      <c r="L82">
        <v>1</v>
      </c>
      <c r="M82">
        <v>100</v>
      </c>
      <c r="N82" s="1" t="s">
        <v>47</v>
      </c>
      <c r="O82" s="1" t="s">
        <v>47</v>
      </c>
      <c r="P82" s="1" t="s">
        <v>48</v>
      </c>
      <c r="Q82" s="1" t="s">
        <v>49</v>
      </c>
      <c r="R82">
        <v>0</v>
      </c>
      <c r="S82">
        <v>0</v>
      </c>
      <c r="T82">
        <v>0</v>
      </c>
      <c r="U82">
        <v>8760</v>
      </c>
      <c r="V82">
        <v>1</v>
      </c>
      <c r="W82" s="1" t="s">
        <v>46</v>
      </c>
      <c r="X82" s="1" t="s">
        <v>51</v>
      </c>
    </row>
    <row r="83" spans="1:24" x14ac:dyDescent="0.25">
      <c r="A83">
        <v>82</v>
      </c>
      <c r="B83" s="1" t="s">
        <v>46</v>
      </c>
      <c r="C83">
        <v>0.45</v>
      </c>
      <c r="D83">
        <v>20</v>
      </c>
      <c r="E83">
        <v>50</v>
      </c>
      <c r="F83">
        <v>0</v>
      </c>
      <c r="G83">
        <v>0</v>
      </c>
      <c r="H83">
        <v>0</v>
      </c>
      <c r="I83">
        <v>0</v>
      </c>
      <c r="J83">
        <v>12.4</v>
      </c>
      <c r="K83">
        <v>12.4</v>
      </c>
      <c r="L83">
        <v>1</v>
      </c>
      <c r="M83">
        <v>100</v>
      </c>
      <c r="N83" s="1" t="s">
        <v>47</v>
      </c>
      <c r="O83" s="1" t="s">
        <v>47</v>
      </c>
      <c r="P83" s="1" t="s">
        <v>48</v>
      </c>
      <c r="Q83" s="1" t="s">
        <v>49</v>
      </c>
      <c r="R83">
        <v>0</v>
      </c>
      <c r="S83">
        <v>0</v>
      </c>
      <c r="T83">
        <v>0</v>
      </c>
      <c r="U83">
        <v>8760</v>
      </c>
      <c r="V83">
        <v>1</v>
      </c>
      <c r="W83" s="1" t="s">
        <v>46</v>
      </c>
      <c r="X83" s="1" t="s">
        <v>51</v>
      </c>
    </row>
    <row r="84" spans="1:24" x14ac:dyDescent="0.25">
      <c r="A84">
        <v>83</v>
      </c>
      <c r="B84" s="1" t="s">
        <v>46</v>
      </c>
      <c r="C84">
        <v>0.45</v>
      </c>
      <c r="D84">
        <v>20</v>
      </c>
      <c r="E84">
        <v>50</v>
      </c>
      <c r="F84">
        <v>0</v>
      </c>
      <c r="G84">
        <v>0</v>
      </c>
      <c r="H84">
        <v>0</v>
      </c>
      <c r="I84">
        <v>0</v>
      </c>
      <c r="J84">
        <v>12.8</v>
      </c>
      <c r="K84">
        <v>12.8</v>
      </c>
      <c r="L84">
        <v>1</v>
      </c>
      <c r="M84">
        <v>100</v>
      </c>
      <c r="N84" s="1" t="s">
        <v>47</v>
      </c>
      <c r="O84" s="1" t="s">
        <v>47</v>
      </c>
      <c r="P84" s="1" t="s">
        <v>48</v>
      </c>
      <c r="Q84" s="1" t="s">
        <v>49</v>
      </c>
      <c r="R84">
        <v>0</v>
      </c>
      <c r="S84">
        <v>0</v>
      </c>
      <c r="T84">
        <v>0</v>
      </c>
      <c r="U84">
        <v>8760</v>
      </c>
      <c r="V84">
        <v>1</v>
      </c>
      <c r="W84" s="1" t="s">
        <v>46</v>
      </c>
      <c r="X84" s="1" t="s">
        <v>51</v>
      </c>
    </row>
    <row r="85" spans="1:24" x14ac:dyDescent="0.25">
      <c r="A85">
        <v>84</v>
      </c>
      <c r="B85" s="1" t="s">
        <v>46</v>
      </c>
      <c r="C85">
        <v>0.45</v>
      </c>
      <c r="D85">
        <v>20</v>
      </c>
      <c r="E85">
        <v>50</v>
      </c>
      <c r="F85">
        <v>0</v>
      </c>
      <c r="G85">
        <v>0</v>
      </c>
      <c r="H85">
        <v>0</v>
      </c>
      <c r="I85">
        <v>0</v>
      </c>
      <c r="J85">
        <v>13.2</v>
      </c>
      <c r="K85">
        <v>13.2</v>
      </c>
      <c r="L85">
        <v>1</v>
      </c>
      <c r="M85">
        <v>100</v>
      </c>
      <c r="N85" s="1" t="s">
        <v>47</v>
      </c>
      <c r="O85" s="1" t="s">
        <v>47</v>
      </c>
      <c r="P85" s="1" t="s">
        <v>48</v>
      </c>
      <c r="Q85" s="1" t="s">
        <v>49</v>
      </c>
      <c r="R85">
        <v>0</v>
      </c>
      <c r="S85">
        <v>0</v>
      </c>
      <c r="T85">
        <v>0</v>
      </c>
      <c r="U85">
        <v>8760</v>
      </c>
      <c r="V85">
        <v>1</v>
      </c>
      <c r="W85" s="1" t="s">
        <v>46</v>
      </c>
      <c r="X85" s="1" t="s">
        <v>51</v>
      </c>
    </row>
    <row r="86" spans="1:24" x14ac:dyDescent="0.25">
      <c r="A86">
        <v>85</v>
      </c>
      <c r="B86" s="1" t="s">
        <v>46</v>
      </c>
      <c r="C86">
        <v>0.45</v>
      </c>
      <c r="D86">
        <v>20</v>
      </c>
      <c r="E86">
        <v>50</v>
      </c>
      <c r="F86">
        <v>0</v>
      </c>
      <c r="G86">
        <v>0</v>
      </c>
      <c r="H86">
        <v>0</v>
      </c>
      <c r="I86">
        <v>0</v>
      </c>
      <c r="J86">
        <v>13.6</v>
      </c>
      <c r="K86">
        <v>13.6</v>
      </c>
      <c r="L86">
        <v>1</v>
      </c>
      <c r="M86">
        <v>100</v>
      </c>
      <c r="N86" s="1" t="s">
        <v>47</v>
      </c>
      <c r="O86" s="1" t="s">
        <v>47</v>
      </c>
      <c r="P86" s="1" t="s">
        <v>48</v>
      </c>
      <c r="Q86" s="1" t="s">
        <v>49</v>
      </c>
      <c r="R86">
        <v>0</v>
      </c>
      <c r="S86">
        <v>0</v>
      </c>
      <c r="T86">
        <v>0</v>
      </c>
      <c r="U86">
        <v>8760</v>
      </c>
      <c r="V86">
        <v>1</v>
      </c>
      <c r="W86" s="1" t="s">
        <v>46</v>
      </c>
      <c r="X86" s="1" t="s">
        <v>51</v>
      </c>
    </row>
    <row r="87" spans="1:24" x14ac:dyDescent="0.25">
      <c r="A87">
        <v>86</v>
      </c>
      <c r="B87" s="1" t="s">
        <v>46</v>
      </c>
      <c r="C87">
        <v>0.45</v>
      </c>
      <c r="D87">
        <v>20</v>
      </c>
      <c r="E87">
        <v>50</v>
      </c>
      <c r="F87">
        <v>0</v>
      </c>
      <c r="G87">
        <v>0</v>
      </c>
      <c r="H87">
        <v>0</v>
      </c>
      <c r="I87">
        <v>0</v>
      </c>
      <c r="J87">
        <v>14</v>
      </c>
      <c r="K87">
        <v>14</v>
      </c>
      <c r="L87">
        <v>1</v>
      </c>
      <c r="M87">
        <v>100</v>
      </c>
      <c r="N87" s="1" t="s">
        <v>47</v>
      </c>
      <c r="O87" s="1" t="s">
        <v>47</v>
      </c>
      <c r="P87" s="1" t="s">
        <v>48</v>
      </c>
      <c r="Q87" s="1" t="s">
        <v>49</v>
      </c>
      <c r="R87">
        <v>0</v>
      </c>
      <c r="S87">
        <v>0</v>
      </c>
      <c r="T87">
        <v>0</v>
      </c>
      <c r="U87">
        <v>8760</v>
      </c>
      <c r="V87">
        <v>1</v>
      </c>
      <c r="W87" s="1" t="s">
        <v>46</v>
      </c>
      <c r="X87" s="1" t="s">
        <v>51</v>
      </c>
    </row>
    <row r="88" spans="1:24" x14ac:dyDescent="0.25">
      <c r="A88">
        <v>87</v>
      </c>
      <c r="B88" s="1" t="s">
        <v>46</v>
      </c>
      <c r="C88">
        <v>0.45</v>
      </c>
      <c r="D88">
        <v>20</v>
      </c>
      <c r="E88">
        <v>50</v>
      </c>
      <c r="F88">
        <v>0</v>
      </c>
      <c r="G88">
        <v>0</v>
      </c>
      <c r="H88">
        <v>0</v>
      </c>
      <c r="I88">
        <v>0</v>
      </c>
      <c r="J88">
        <v>14.4</v>
      </c>
      <c r="K88">
        <v>14.4</v>
      </c>
      <c r="L88">
        <v>1</v>
      </c>
      <c r="M88">
        <v>100</v>
      </c>
      <c r="N88" s="1" t="s">
        <v>47</v>
      </c>
      <c r="O88" s="1" t="s">
        <v>47</v>
      </c>
      <c r="P88" s="1" t="s">
        <v>48</v>
      </c>
      <c r="Q88" s="1" t="s">
        <v>49</v>
      </c>
      <c r="R88">
        <v>0</v>
      </c>
      <c r="S88">
        <v>0</v>
      </c>
      <c r="T88">
        <v>0</v>
      </c>
      <c r="U88">
        <v>8760</v>
      </c>
      <c r="V88">
        <v>1</v>
      </c>
      <c r="W88" s="1" t="s">
        <v>46</v>
      </c>
      <c r="X88" s="1" t="s">
        <v>51</v>
      </c>
    </row>
    <row r="89" spans="1:24" x14ac:dyDescent="0.25">
      <c r="A89">
        <v>88</v>
      </c>
      <c r="B89" s="1" t="s">
        <v>46</v>
      </c>
      <c r="C89">
        <v>0.45</v>
      </c>
      <c r="D89">
        <v>20</v>
      </c>
      <c r="E89">
        <v>50</v>
      </c>
      <c r="F89">
        <v>0</v>
      </c>
      <c r="G89">
        <v>0</v>
      </c>
      <c r="H89">
        <v>0</v>
      </c>
      <c r="I89">
        <v>0</v>
      </c>
      <c r="J89">
        <v>14.8</v>
      </c>
      <c r="K89">
        <v>14.8</v>
      </c>
      <c r="L89">
        <v>1</v>
      </c>
      <c r="M89">
        <v>100</v>
      </c>
      <c r="N89" s="1" t="s">
        <v>47</v>
      </c>
      <c r="O89" s="1" t="s">
        <v>47</v>
      </c>
      <c r="P89" s="1" t="s">
        <v>48</v>
      </c>
      <c r="Q89" s="1" t="s">
        <v>49</v>
      </c>
      <c r="R89">
        <v>0</v>
      </c>
      <c r="S89">
        <v>0</v>
      </c>
      <c r="T89">
        <v>0</v>
      </c>
      <c r="U89">
        <v>8760</v>
      </c>
      <c r="V89">
        <v>1</v>
      </c>
      <c r="W89" s="1" t="s">
        <v>46</v>
      </c>
      <c r="X89" s="1" t="s">
        <v>51</v>
      </c>
    </row>
    <row r="90" spans="1:24" x14ac:dyDescent="0.25">
      <c r="A90">
        <v>89</v>
      </c>
      <c r="B90" s="1" t="s">
        <v>46</v>
      </c>
      <c r="C90">
        <v>0.45</v>
      </c>
      <c r="D90">
        <v>20</v>
      </c>
      <c r="E90">
        <v>50</v>
      </c>
      <c r="F90">
        <v>0</v>
      </c>
      <c r="G90">
        <v>0</v>
      </c>
      <c r="H90">
        <v>0</v>
      </c>
      <c r="I90">
        <v>0</v>
      </c>
      <c r="J90">
        <v>15.2</v>
      </c>
      <c r="K90">
        <v>15.2</v>
      </c>
      <c r="L90">
        <v>1</v>
      </c>
      <c r="M90">
        <v>100</v>
      </c>
      <c r="N90" s="1" t="s">
        <v>47</v>
      </c>
      <c r="O90" s="1" t="s">
        <v>47</v>
      </c>
      <c r="P90" s="1" t="s">
        <v>48</v>
      </c>
      <c r="Q90" s="1" t="s">
        <v>49</v>
      </c>
      <c r="R90">
        <v>0</v>
      </c>
      <c r="S90">
        <v>0</v>
      </c>
      <c r="T90">
        <v>0</v>
      </c>
      <c r="U90">
        <v>8760</v>
      </c>
      <c r="V90">
        <v>1</v>
      </c>
      <c r="W90" s="1" t="s">
        <v>46</v>
      </c>
      <c r="X90" s="1" t="s">
        <v>51</v>
      </c>
    </row>
    <row r="91" spans="1:24" x14ac:dyDescent="0.25">
      <c r="A91">
        <v>90</v>
      </c>
      <c r="B91" s="1" t="s">
        <v>46</v>
      </c>
      <c r="C91">
        <v>0.45</v>
      </c>
      <c r="D91">
        <v>20</v>
      </c>
      <c r="E91">
        <v>50</v>
      </c>
      <c r="F91">
        <v>0</v>
      </c>
      <c r="G91">
        <v>0</v>
      </c>
      <c r="H91">
        <v>0</v>
      </c>
      <c r="I91">
        <v>0</v>
      </c>
      <c r="J91">
        <v>15.6</v>
      </c>
      <c r="K91">
        <v>15.6</v>
      </c>
      <c r="L91">
        <v>1</v>
      </c>
      <c r="M91">
        <v>100</v>
      </c>
      <c r="N91" s="1" t="s">
        <v>47</v>
      </c>
      <c r="O91" s="1" t="s">
        <v>47</v>
      </c>
      <c r="P91" s="1" t="s">
        <v>48</v>
      </c>
      <c r="Q91" s="1" t="s">
        <v>49</v>
      </c>
      <c r="R91">
        <v>0</v>
      </c>
      <c r="S91">
        <v>0</v>
      </c>
      <c r="T91">
        <v>0</v>
      </c>
      <c r="U91">
        <v>8760</v>
      </c>
      <c r="V91">
        <v>1</v>
      </c>
      <c r="W91" s="1" t="s">
        <v>46</v>
      </c>
      <c r="X91" s="1" t="s">
        <v>51</v>
      </c>
    </row>
    <row r="92" spans="1:24" x14ac:dyDescent="0.25">
      <c r="A92">
        <v>91</v>
      </c>
      <c r="B92" s="1" t="s">
        <v>46</v>
      </c>
      <c r="C92">
        <v>0.45</v>
      </c>
      <c r="D92">
        <v>20</v>
      </c>
      <c r="E92">
        <v>50</v>
      </c>
      <c r="F92">
        <v>0</v>
      </c>
      <c r="G92">
        <v>0</v>
      </c>
      <c r="H92">
        <v>0</v>
      </c>
      <c r="I92">
        <v>0</v>
      </c>
      <c r="J92">
        <v>16</v>
      </c>
      <c r="K92">
        <v>16</v>
      </c>
      <c r="L92">
        <v>1</v>
      </c>
      <c r="M92">
        <v>100</v>
      </c>
      <c r="N92" s="1" t="s">
        <v>47</v>
      </c>
      <c r="O92" s="1" t="s">
        <v>47</v>
      </c>
      <c r="P92" s="1" t="s">
        <v>48</v>
      </c>
      <c r="Q92" s="1" t="s">
        <v>49</v>
      </c>
      <c r="R92">
        <v>0</v>
      </c>
      <c r="S92">
        <v>0</v>
      </c>
      <c r="T92">
        <v>0</v>
      </c>
      <c r="U92">
        <v>8760</v>
      </c>
      <c r="V92">
        <v>1</v>
      </c>
      <c r="W92" s="1" t="s">
        <v>46</v>
      </c>
      <c r="X92" s="1" t="s">
        <v>51</v>
      </c>
    </row>
    <row r="93" spans="1:24" x14ac:dyDescent="0.25">
      <c r="A93">
        <v>92</v>
      </c>
      <c r="B93" s="1" t="s">
        <v>46</v>
      </c>
      <c r="C93">
        <v>0.45</v>
      </c>
      <c r="D93">
        <v>20</v>
      </c>
      <c r="E93">
        <v>50</v>
      </c>
      <c r="F93">
        <v>0</v>
      </c>
      <c r="G93">
        <v>0</v>
      </c>
      <c r="H93">
        <v>0</v>
      </c>
      <c r="I93">
        <v>0</v>
      </c>
      <c r="J93">
        <v>16.399999999999999</v>
      </c>
      <c r="K93">
        <v>16.399999999999999</v>
      </c>
      <c r="L93">
        <v>1</v>
      </c>
      <c r="M93">
        <v>100</v>
      </c>
      <c r="N93" s="1" t="s">
        <v>47</v>
      </c>
      <c r="O93" s="1" t="s">
        <v>47</v>
      </c>
      <c r="P93" s="1" t="s">
        <v>48</v>
      </c>
      <c r="Q93" s="1" t="s">
        <v>49</v>
      </c>
      <c r="R93">
        <v>0</v>
      </c>
      <c r="S93">
        <v>0</v>
      </c>
      <c r="T93">
        <v>0</v>
      </c>
      <c r="U93">
        <v>8760</v>
      </c>
      <c r="V93">
        <v>1</v>
      </c>
      <c r="W93" s="1" t="s">
        <v>46</v>
      </c>
      <c r="X93" s="1" t="s">
        <v>51</v>
      </c>
    </row>
    <row r="94" spans="1:24" x14ac:dyDescent="0.25">
      <c r="A94">
        <v>93</v>
      </c>
      <c r="B94" s="1" t="s">
        <v>46</v>
      </c>
      <c r="C94">
        <v>0.45</v>
      </c>
      <c r="D94">
        <v>20</v>
      </c>
      <c r="E94">
        <v>50</v>
      </c>
      <c r="F94">
        <v>0</v>
      </c>
      <c r="G94">
        <v>0</v>
      </c>
      <c r="H94">
        <v>0</v>
      </c>
      <c r="I94">
        <v>0</v>
      </c>
      <c r="J94">
        <v>16.8</v>
      </c>
      <c r="K94">
        <v>16.8</v>
      </c>
      <c r="L94">
        <v>1</v>
      </c>
      <c r="M94">
        <v>100</v>
      </c>
      <c r="N94" s="1" t="s">
        <v>47</v>
      </c>
      <c r="O94" s="1" t="s">
        <v>47</v>
      </c>
      <c r="P94" s="1" t="s">
        <v>48</v>
      </c>
      <c r="Q94" s="1" t="s">
        <v>49</v>
      </c>
      <c r="R94">
        <v>0</v>
      </c>
      <c r="S94">
        <v>0</v>
      </c>
      <c r="T94">
        <v>0</v>
      </c>
      <c r="U94">
        <v>8760</v>
      </c>
      <c r="V94">
        <v>1</v>
      </c>
      <c r="W94" s="1" t="s">
        <v>46</v>
      </c>
      <c r="X94" s="1" t="s">
        <v>51</v>
      </c>
    </row>
    <row r="95" spans="1:24" x14ac:dyDescent="0.25">
      <c r="A95">
        <v>94</v>
      </c>
      <c r="B95" s="1" t="s">
        <v>46</v>
      </c>
      <c r="C95">
        <v>0.45</v>
      </c>
      <c r="D95">
        <v>20</v>
      </c>
      <c r="E95">
        <v>50</v>
      </c>
      <c r="F95">
        <v>0</v>
      </c>
      <c r="G95">
        <v>0</v>
      </c>
      <c r="H95">
        <v>0</v>
      </c>
      <c r="I95">
        <v>0</v>
      </c>
      <c r="J95">
        <v>17.2</v>
      </c>
      <c r="K95">
        <v>17.2</v>
      </c>
      <c r="L95">
        <v>1</v>
      </c>
      <c r="M95">
        <v>100</v>
      </c>
      <c r="N95" s="1" t="s">
        <v>47</v>
      </c>
      <c r="O95" s="1" t="s">
        <v>47</v>
      </c>
      <c r="P95" s="1" t="s">
        <v>48</v>
      </c>
      <c r="Q95" s="1" t="s">
        <v>49</v>
      </c>
      <c r="R95">
        <v>0</v>
      </c>
      <c r="S95">
        <v>0</v>
      </c>
      <c r="T95">
        <v>0</v>
      </c>
      <c r="U95">
        <v>8760</v>
      </c>
      <c r="V95">
        <v>1</v>
      </c>
      <c r="W95" s="1" t="s">
        <v>46</v>
      </c>
      <c r="X95" s="1" t="s">
        <v>51</v>
      </c>
    </row>
    <row r="96" spans="1:24" x14ac:dyDescent="0.25">
      <c r="A96">
        <v>95</v>
      </c>
      <c r="B96" s="1" t="s">
        <v>46</v>
      </c>
      <c r="C96">
        <v>0.45</v>
      </c>
      <c r="D96">
        <v>20</v>
      </c>
      <c r="E96">
        <v>50</v>
      </c>
      <c r="F96">
        <v>0</v>
      </c>
      <c r="G96">
        <v>0</v>
      </c>
      <c r="H96">
        <v>0</v>
      </c>
      <c r="I96">
        <v>0</v>
      </c>
      <c r="J96">
        <v>17.600000000000001</v>
      </c>
      <c r="K96">
        <v>17.600000000000001</v>
      </c>
      <c r="L96">
        <v>1</v>
      </c>
      <c r="M96">
        <v>100</v>
      </c>
      <c r="N96" s="1" t="s">
        <v>47</v>
      </c>
      <c r="O96" s="1" t="s">
        <v>47</v>
      </c>
      <c r="P96" s="1" t="s">
        <v>48</v>
      </c>
      <c r="Q96" s="1" t="s">
        <v>49</v>
      </c>
      <c r="R96">
        <v>0</v>
      </c>
      <c r="S96">
        <v>0</v>
      </c>
      <c r="T96">
        <v>0</v>
      </c>
      <c r="U96">
        <v>8760</v>
      </c>
      <c r="V96">
        <v>1</v>
      </c>
      <c r="W96" s="1" t="s">
        <v>46</v>
      </c>
      <c r="X96" s="1" t="s">
        <v>51</v>
      </c>
    </row>
    <row r="97" spans="1:24" x14ac:dyDescent="0.25">
      <c r="A97">
        <v>96</v>
      </c>
      <c r="B97" s="1" t="s">
        <v>46</v>
      </c>
      <c r="C97">
        <v>0.45</v>
      </c>
      <c r="D97">
        <v>20</v>
      </c>
      <c r="E97">
        <v>50</v>
      </c>
      <c r="F97">
        <v>0</v>
      </c>
      <c r="G97">
        <v>0</v>
      </c>
      <c r="H97">
        <v>0</v>
      </c>
      <c r="I97">
        <v>0</v>
      </c>
      <c r="J97">
        <v>18</v>
      </c>
      <c r="K97">
        <v>18</v>
      </c>
      <c r="L97">
        <v>1</v>
      </c>
      <c r="M97">
        <v>100</v>
      </c>
      <c r="N97" s="1" t="s">
        <v>47</v>
      </c>
      <c r="O97" s="1" t="s">
        <v>47</v>
      </c>
      <c r="P97" s="1" t="s">
        <v>48</v>
      </c>
      <c r="Q97" s="1" t="s">
        <v>49</v>
      </c>
      <c r="R97">
        <v>0</v>
      </c>
      <c r="S97">
        <v>0</v>
      </c>
      <c r="T97">
        <v>0</v>
      </c>
      <c r="U97">
        <v>8760</v>
      </c>
      <c r="V97">
        <v>1</v>
      </c>
      <c r="W97" s="1" t="s">
        <v>46</v>
      </c>
      <c r="X97" s="1" t="s">
        <v>51</v>
      </c>
    </row>
    <row r="98" spans="1:24" x14ac:dyDescent="0.25">
      <c r="A98">
        <v>97</v>
      </c>
      <c r="B98" s="1" t="s">
        <v>46</v>
      </c>
      <c r="C98">
        <v>0.45</v>
      </c>
      <c r="D98">
        <v>20</v>
      </c>
      <c r="E98">
        <v>50</v>
      </c>
      <c r="F98">
        <v>0</v>
      </c>
      <c r="G98">
        <v>0</v>
      </c>
      <c r="H98">
        <v>0</v>
      </c>
      <c r="I98">
        <v>0</v>
      </c>
      <c r="J98">
        <v>18.399999999999999</v>
      </c>
      <c r="K98">
        <v>18.399999999999999</v>
      </c>
      <c r="L98">
        <v>1</v>
      </c>
      <c r="M98">
        <v>100</v>
      </c>
      <c r="N98" s="1" t="s">
        <v>47</v>
      </c>
      <c r="O98" s="1" t="s">
        <v>47</v>
      </c>
      <c r="P98" s="1" t="s">
        <v>48</v>
      </c>
      <c r="Q98" s="1" t="s">
        <v>49</v>
      </c>
      <c r="R98">
        <v>0</v>
      </c>
      <c r="S98">
        <v>0</v>
      </c>
      <c r="T98">
        <v>0</v>
      </c>
      <c r="U98">
        <v>8760</v>
      </c>
      <c r="V98">
        <v>1</v>
      </c>
      <c r="W98" s="1" t="s">
        <v>46</v>
      </c>
      <c r="X98" s="1" t="s">
        <v>51</v>
      </c>
    </row>
    <row r="99" spans="1:24" x14ac:dyDescent="0.25">
      <c r="A99">
        <v>98</v>
      </c>
      <c r="B99" s="1" t="s">
        <v>46</v>
      </c>
      <c r="C99">
        <v>0.45</v>
      </c>
      <c r="D99">
        <v>20</v>
      </c>
      <c r="E99">
        <v>50</v>
      </c>
      <c r="F99">
        <v>0</v>
      </c>
      <c r="G99">
        <v>0</v>
      </c>
      <c r="H99">
        <v>0</v>
      </c>
      <c r="I99">
        <v>0</v>
      </c>
      <c r="J99">
        <v>18.8</v>
      </c>
      <c r="K99">
        <v>18.8</v>
      </c>
      <c r="L99">
        <v>1</v>
      </c>
      <c r="M99">
        <v>100</v>
      </c>
      <c r="N99" s="1" t="s">
        <v>47</v>
      </c>
      <c r="O99" s="1" t="s">
        <v>47</v>
      </c>
      <c r="P99" s="1" t="s">
        <v>48</v>
      </c>
      <c r="Q99" s="1" t="s">
        <v>49</v>
      </c>
      <c r="R99">
        <v>0</v>
      </c>
      <c r="S99">
        <v>0</v>
      </c>
      <c r="T99">
        <v>0</v>
      </c>
      <c r="U99">
        <v>8760</v>
      </c>
      <c r="V99">
        <v>1</v>
      </c>
      <c r="W99" s="1" t="s">
        <v>46</v>
      </c>
      <c r="X99" s="1" t="s">
        <v>51</v>
      </c>
    </row>
    <row r="100" spans="1:24" x14ac:dyDescent="0.25">
      <c r="A100">
        <v>99</v>
      </c>
      <c r="B100" s="1" t="s">
        <v>46</v>
      </c>
      <c r="C100">
        <v>0.45</v>
      </c>
      <c r="D100">
        <v>20</v>
      </c>
      <c r="E100">
        <v>50</v>
      </c>
      <c r="F100">
        <v>0</v>
      </c>
      <c r="G100">
        <v>0</v>
      </c>
      <c r="H100">
        <v>0</v>
      </c>
      <c r="I100">
        <v>0</v>
      </c>
      <c r="J100">
        <v>19.2</v>
      </c>
      <c r="K100">
        <v>19.2</v>
      </c>
      <c r="L100">
        <v>1</v>
      </c>
      <c r="M100">
        <v>100</v>
      </c>
      <c r="N100" s="1" t="s">
        <v>47</v>
      </c>
      <c r="O100" s="1" t="s">
        <v>47</v>
      </c>
      <c r="P100" s="1" t="s">
        <v>48</v>
      </c>
      <c r="Q100" s="1" t="s">
        <v>49</v>
      </c>
      <c r="R100">
        <v>0</v>
      </c>
      <c r="S100">
        <v>0</v>
      </c>
      <c r="T100">
        <v>0</v>
      </c>
      <c r="U100">
        <v>8760</v>
      </c>
      <c r="V100">
        <v>1</v>
      </c>
      <c r="W100" s="1" t="s">
        <v>46</v>
      </c>
      <c r="X100" s="1" t="s">
        <v>51</v>
      </c>
    </row>
    <row r="101" spans="1:24" x14ac:dyDescent="0.25">
      <c r="A101">
        <v>100</v>
      </c>
      <c r="B101" s="1" t="s">
        <v>46</v>
      </c>
      <c r="C101">
        <v>0.45</v>
      </c>
      <c r="D101">
        <v>20</v>
      </c>
      <c r="E101">
        <v>50</v>
      </c>
      <c r="F101">
        <v>0</v>
      </c>
      <c r="G101">
        <v>0</v>
      </c>
      <c r="H101">
        <v>0</v>
      </c>
      <c r="I101">
        <v>0</v>
      </c>
      <c r="J101">
        <v>19.600000000000001</v>
      </c>
      <c r="K101">
        <v>19.600000000000001</v>
      </c>
      <c r="L101">
        <v>1</v>
      </c>
      <c r="M101">
        <v>100</v>
      </c>
      <c r="N101" s="1" t="s">
        <v>47</v>
      </c>
      <c r="O101" s="1" t="s">
        <v>47</v>
      </c>
      <c r="P101" s="1" t="s">
        <v>48</v>
      </c>
      <c r="Q101" s="1" t="s">
        <v>49</v>
      </c>
      <c r="R101">
        <v>0</v>
      </c>
      <c r="S101">
        <v>0</v>
      </c>
      <c r="T101">
        <v>0</v>
      </c>
      <c r="U101">
        <v>8760</v>
      </c>
      <c r="V101">
        <v>1</v>
      </c>
      <c r="W101" s="1" t="s">
        <v>46</v>
      </c>
      <c r="X101" s="1" t="s">
        <v>51</v>
      </c>
    </row>
    <row r="102" spans="1:24" x14ac:dyDescent="0.25">
      <c r="A102">
        <v>101</v>
      </c>
      <c r="B102" s="1" t="s">
        <v>46</v>
      </c>
      <c r="C102">
        <v>0.45</v>
      </c>
      <c r="D102">
        <v>20</v>
      </c>
      <c r="E102">
        <v>50</v>
      </c>
      <c r="F102">
        <v>0</v>
      </c>
      <c r="G102">
        <v>0</v>
      </c>
      <c r="H102">
        <v>0</v>
      </c>
      <c r="I102">
        <v>0</v>
      </c>
      <c r="J102">
        <v>20</v>
      </c>
      <c r="K102">
        <v>20</v>
      </c>
      <c r="L102">
        <v>1</v>
      </c>
      <c r="M102">
        <v>100</v>
      </c>
      <c r="N102" s="1" t="s">
        <v>47</v>
      </c>
      <c r="O102" s="1" t="s">
        <v>47</v>
      </c>
      <c r="P102" s="1" t="s">
        <v>48</v>
      </c>
      <c r="Q102" s="1" t="s">
        <v>49</v>
      </c>
      <c r="R102">
        <v>0</v>
      </c>
      <c r="S102">
        <v>0</v>
      </c>
      <c r="T102">
        <v>0</v>
      </c>
      <c r="U102">
        <v>8760</v>
      </c>
      <c r="V102">
        <v>1</v>
      </c>
      <c r="W102" s="1" t="s">
        <v>46</v>
      </c>
      <c r="X102" s="1" t="s">
        <v>51</v>
      </c>
    </row>
    <row r="103" spans="1:24" x14ac:dyDescent="0.25">
      <c r="A103">
        <v>102</v>
      </c>
      <c r="B103" s="1" t="s">
        <v>46</v>
      </c>
      <c r="C103">
        <v>0.45</v>
      </c>
      <c r="D103">
        <v>20</v>
      </c>
      <c r="E103">
        <v>50</v>
      </c>
      <c r="F103">
        <v>0</v>
      </c>
      <c r="G103">
        <v>0</v>
      </c>
      <c r="H103">
        <v>0</v>
      </c>
      <c r="I103">
        <v>0</v>
      </c>
      <c r="J103">
        <v>0.4</v>
      </c>
      <c r="K103">
        <v>0.4</v>
      </c>
      <c r="L103">
        <v>1</v>
      </c>
      <c r="M103">
        <v>100</v>
      </c>
      <c r="N103" s="1" t="s">
        <v>47</v>
      </c>
      <c r="O103" s="1" t="s">
        <v>47</v>
      </c>
      <c r="P103" s="1" t="s">
        <v>48</v>
      </c>
      <c r="Q103" s="1" t="s">
        <v>49</v>
      </c>
      <c r="R103">
        <v>0</v>
      </c>
      <c r="S103">
        <v>0</v>
      </c>
      <c r="T103">
        <v>0</v>
      </c>
      <c r="U103">
        <v>3500</v>
      </c>
      <c r="V103">
        <v>1</v>
      </c>
      <c r="W103" s="1" t="s">
        <v>46</v>
      </c>
      <c r="X103" s="1" t="s">
        <v>51</v>
      </c>
    </row>
    <row r="104" spans="1:24" x14ac:dyDescent="0.25">
      <c r="A104">
        <v>103</v>
      </c>
      <c r="B104" s="1" t="s">
        <v>46</v>
      </c>
      <c r="C104">
        <v>0.45</v>
      </c>
      <c r="D104">
        <v>20</v>
      </c>
      <c r="E104">
        <v>50</v>
      </c>
      <c r="F104">
        <v>0</v>
      </c>
      <c r="G104">
        <v>0</v>
      </c>
      <c r="H104">
        <v>0</v>
      </c>
      <c r="I104">
        <v>0</v>
      </c>
      <c r="J104">
        <v>0.8</v>
      </c>
      <c r="K104">
        <v>0.8</v>
      </c>
      <c r="L104">
        <v>1</v>
      </c>
      <c r="M104">
        <v>100</v>
      </c>
      <c r="N104" s="1" t="s">
        <v>47</v>
      </c>
      <c r="O104" s="1" t="s">
        <v>47</v>
      </c>
      <c r="P104" s="1" t="s">
        <v>48</v>
      </c>
      <c r="Q104" s="1" t="s">
        <v>49</v>
      </c>
      <c r="R104">
        <v>0</v>
      </c>
      <c r="S104">
        <v>0</v>
      </c>
      <c r="T104">
        <v>0</v>
      </c>
      <c r="U104">
        <v>3500</v>
      </c>
      <c r="V104">
        <v>1</v>
      </c>
      <c r="W104" s="1" t="s">
        <v>46</v>
      </c>
      <c r="X104" s="1" t="s">
        <v>51</v>
      </c>
    </row>
    <row r="105" spans="1:24" x14ac:dyDescent="0.25">
      <c r="A105">
        <v>104</v>
      </c>
      <c r="B105" s="1" t="s">
        <v>46</v>
      </c>
      <c r="C105">
        <v>0.45</v>
      </c>
      <c r="D105">
        <v>20</v>
      </c>
      <c r="E105">
        <v>50</v>
      </c>
      <c r="F105">
        <v>0</v>
      </c>
      <c r="G105">
        <v>0</v>
      </c>
      <c r="H105">
        <v>0</v>
      </c>
      <c r="I105">
        <v>0</v>
      </c>
      <c r="J105">
        <v>1.2</v>
      </c>
      <c r="K105">
        <v>1.2</v>
      </c>
      <c r="L105">
        <v>1</v>
      </c>
      <c r="M105">
        <v>100</v>
      </c>
      <c r="N105" s="1" t="s">
        <v>47</v>
      </c>
      <c r="O105" s="1" t="s">
        <v>47</v>
      </c>
      <c r="P105" s="1" t="s">
        <v>48</v>
      </c>
      <c r="Q105" s="1" t="s">
        <v>49</v>
      </c>
      <c r="R105">
        <v>0</v>
      </c>
      <c r="S105">
        <v>0</v>
      </c>
      <c r="T105">
        <v>0</v>
      </c>
      <c r="U105">
        <v>3500</v>
      </c>
      <c r="V105">
        <v>1</v>
      </c>
      <c r="W105" s="1" t="s">
        <v>46</v>
      </c>
      <c r="X105" s="1" t="s">
        <v>51</v>
      </c>
    </row>
    <row r="106" spans="1:24" x14ac:dyDescent="0.25">
      <c r="A106">
        <v>105</v>
      </c>
      <c r="B106" s="1" t="s">
        <v>46</v>
      </c>
      <c r="C106">
        <v>0.45</v>
      </c>
      <c r="D106">
        <v>20</v>
      </c>
      <c r="E106">
        <v>50</v>
      </c>
      <c r="F106">
        <v>0</v>
      </c>
      <c r="G106">
        <v>0</v>
      </c>
      <c r="H106">
        <v>0</v>
      </c>
      <c r="I106">
        <v>0</v>
      </c>
      <c r="J106">
        <v>1.6</v>
      </c>
      <c r="K106">
        <v>1.6</v>
      </c>
      <c r="L106">
        <v>1</v>
      </c>
      <c r="M106">
        <v>100</v>
      </c>
      <c r="N106" s="1" t="s">
        <v>47</v>
      </c>
      <c r="O106" s="1" t="s">
        <v>47</v>
      </c>
      <c r="P106" s="1" t="s">
        <v>48</v>
      </c>
      <c r="Q106" s="1" t="s">
        <v>49</v>
      </c>
      <c r="R106">
        <v>0</v>
      </c>
      <c r="S106">
        <v>0</v>
      </c>
      <c r="T106">
        <v>0</v>
      </c>
      <c r="U106">
        <v>3500</v>
      </c>
      <c r="V106">
        <v>1</v>
      </c>
      <c r="W106" s="1" t="s">
        <v>46</v>
      </c>
      <c r="X106" s="1" t="s">
        <v>51</v>
      </c>
    </row>
    <row r="107" spans="1:24" x14ac:dyDescent="0.25">
      <c r="A107">
        <v>106</v>
      </c>
      <c r="B107" s="1" t="s">
        <v>46</v>
      </c>
      <c r="C107">
        <v>0.45</v>
      </c>
      <c r="D107">
        <v>20</v>
      </c>
      <c r="E107">
        <v>50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</v>
      </c>
      <c r="M107">
        <v>100</v>
      </c>
      <c r="N107" s="1" t="s">
        <v>47</v>
      </c>
      <c r="O107" s="1" t="s">
        <v>47</v>
      </c>
      <c r="P107" s="1" t="s">
        <v>48</v>
      </c>
      <c r="Q107" s="1" t="s">
        <v>49</v>
      </c>
      <c r="R107">
        <v>0</v>
      </c>
      <c r="S107">
        <v>0</v>
      </c>
      <c r="T107">
        <v>0</v>
      </c>
      <c r="U107">
        <v>3500</v>
      </c>
      <c r="V107">
        <v>1</v>
      </c>
      <c r="W107" s="1" t="s">
        <v>46</v>
      </c>
      <c r="X107" s="1" t="s">
        <v>51</v>
      </c>
    </row>
    <row r="108" spans="1:24" x14ac:dyDescent="0.25">
      <c r="A108">
        <v>107</v>
      </c>
      <c r="B108" s="1" t="s">
        <v>46</v>
      </c>
      <c r="C108">
        <v>0.45</v>
      </c>
      <c r="D108">
        <v>20</v>
      </c>
      <c r="E108">
        <v>50</v>
      </c>
      <c r="F108">
        <v>0</v>
      </c>
      <c r="G108">
        <v>0</v>
      </c>
      <c r="H108">
        <v>0</v>
      </c>
      <c r="I108">
        <v>0</v>
      </c>
      <c r="J108">
        <v>2.4</v>
      </c>
      <c r="K108">
        <v>2.4</v>
      </c>
      <c r="L108">
        <v>1</v>
      </c>
      <c r="M108">
        <v>100</v>
      </c>
      <c r="N108" s="1" t="s">
        <v>47</v>
      </c>
      <c r="O108" s="1" t="s">
        <v>47</v>
      </c>
      <c r="P108" s="1" t="s">
        <v>48</v>
      </c>
      <c r="Q108" s="1" t="s">
        <v>49</v>
      </c>
      <c r="R108">
        <v>0</v>
      </c>
      <c r="S108">
        <v>0</v>
      </c>
      <c r="T108">
        <v>0</v>
      </c>
      <c r="U108">
        <v>3500</v>
      </c>
      <c r="V108">
        <v>1</v>
      </c>
      <c r="W108" s="1" t="s">
        <v>46</v>
      </c>
      <c r="X108" s="1" t="s">
        <v>51</v>
      </c>
    </row>
    <row r="109" spans="1:24" x14ac:dyDescent="0.25">
      <c r="A109">
        <v>108</v>
      </c>
      <c r="B109" s="1" t="s">
        <v>46</v>
      </c>
      <c r="C109">
        <v>0.45</v>
      </c>
      <c r="D109">
        <v>20</v>
      </c>
      <c r="E109">
        <v>50</v>
      </c>
      <c r="F109">
        <v>0</v>
      </c>
      <c r="G109">
        <v>0</v>
      </c>
      <c r="H109">
        <v>0</v>
      </c>
      <c r="I109">
        <v>0</v>
      </c>
      <c r="J109">
        <v>2.8</v>
      </c>
      <c r="K109">
        <v>2.8</v>
      </c>
      <c r="L109">
        <v>1</v>
      </c>
      <c r="M109">
        <v>100</v>
      </c>
      <c r="N109" s="1" t="s">
        <v>47</v>
      </c>
      <c r="O109" s="1" t="s">
        <v>47</v>
      </c>
      <c r="P109" s="1" t="s">
        <v>48</v>
      </c>
      <c r="Q109" s="1" t="s">
        <v>49</v>
      </c>
      <c r="R109">
        <v>0</v>
      </c>
      <c r="S109">
        <v>0</v>
      </c>
      <c r="T109">
        <v>0</v>
      </c>
      <c r="U109">
        <v>3500</v>
      </c>
      <c r="V109">
        <v>1</v>
      </c>
      <c r="W109" s="1" t="s">
        <v>46</v>
      </c>
      <c r="X109" s="1" t="s">
        <v>51</v>
      </c>
    </row>
    <row r="110" spans="1:24" x14ac:dyDescent="0.25">
      <c r="A110">
        <v>109</v>
      </c>
      <c r="B110" s="1" t="s">
        <v>46</v>
      </c>
      <c r="C110">
        <v>0.45</v>
      </c>
      <c r="D110">
        <v>20</v>
      </c>
      <c r="E110">
        <v>50</v>
      </c>
      <c r="F110">
        <v>0</v>
      </c>
      <c r="G110">
        <v>0</v>
      </c>
      <c r="H110">
        <v>0</v>
      </c>
      <c r="I110">
        <v>0</v>
      </c>
      <c r="J110">
        <v>3.2</v>
      </c>
      <c r="K110">
        <v>3.2</v>
      </c>
      <c r="L110">
        <v>1</v>
      </c>
      <c r="M110">
        <v>100</v>
      </c>
      <c r="N110" s="1" t="s">
        <v>47</v>
      </c>
      <c r="O110" s="1" t="s">
        <v>47</v>
      </c>
      <c r="P110" s="1" t="s">
        <v>48</v>
      </c>
      <c r="Q110" s="1" t="s">
        <v>49</v>
      </c>
      <c r="R110">
        <v>0</v>
      </c>
      <c r="S110">
        <v>0</v>
      </c>
      <c r="T110">
        <v>0</v>
      </c>
      <c r="U110">
        <v>3500</v>
      </c>
      <c r="V110">
        <v>1</v>
      </c>
      <c r="W110" s="1" t="s">
        <v>46</v>
      </c>
      <c r="X110" s="1" t="s">
        <v>51</v>
      </c>
    </row>
    <row r="111" spans="1:24" x14ac:dyDescent="0.25">
      <c r="A111">
        <v>110</v>
      </c>
      <c r="B111" s="1" t="s">
        <v>46</v>
      </c>
      <c r="C111">
        <v>0.45</v>
      </c>
      <c r="D111">
        <v>20</v>
      </c>
      <c r="E111">
        <v>50</v>
      </c>
      <c r="F111">
        <v>0</v>
      </c>
      <c r="G111">
        <v>0</v>
      </c>
      <c r="H111">
        <v>0</v>
      </c>
      <c r="I111">
        <v>0</v>
      </c>
      <c r="J111">
        <v>3.6</v>
      </c>
      <c r="K111">
        <v>3.6</v>
      </c>
      <c r="L111">
        <v>1</v>
      </c>
      <c r="M111">
        <v>100</v>
      </c>
      <c r="N111" s="1" t="s">
        <v>47</v>
      </c>
      <c r="O111" s="1" t="s">
        <v>47</v>
      </c>
      <c r="P111" s="1" t="s">
        <v>48</v>
      </c>
      <c r="Q111" s="1" t="s">
        <v>49</v>
      </c>
      <c r="R111">
        <v>0</v>
      </c>
      <c r="S111">
        <v>0</v>
      </c>
      <c r="T111">
        <v>0</v>
      </c>
      <c r="U111">
        <v>3500</v>
      </c>
      <c r="V111">
        <v>1</v>
      </c>
      <c r="W111" s="1" t="s">
        <v>46</v>
      </c>
      <c r="X111" s="1" t="s">
        <v>51</v>
      </c>
    </row>
    <row r="112" spans="1:24" x14ac:dyDescent="0.25">
      <c r="A112">
        <v>111</v>
      </c>
      <c r="B112" s="1" t="s">
        <v>46</v>
      </c>
      <c r="C112">
        <v>0.45</v>
      </c>
      <c r="D112">
        <v>20</v>
      </c>
      <c r="E112">
        <v>50</v>
      </c>
      <c r="F112">
        <v>0</v>
      </c>
      <c r="G112">
        <v>0</v>
      </c>
      <c r="H112">
        <v>0</v>
      </c>
      <c r="I112">
        <v>0</v>
      </c>
      <c r="J112">
        <v>4</v>
      </c>
      <c r="K112">
        <v>4</v>
      </c>
      <c r="L112">
        <v>1</v>
      </c>
      <c r="M112">
        <v>100</v>
      </c>
      <c r="N112" s="1" t="s">
        <v>47</v>
      </c>
      <c r="O112" s="1" t="s">
        <v>47</v>
      </c>
      <c r="P112" s="1" t="s">
        <v>48</v>
      </c>
      <c r="Q112" s="1" t="s">
        <v>49</v>
      </c>
      <c r="R112">
        <v>0</v>
      </c>
      <c r="S112">
        <v>0</v>
      </c>
      <c r="T112">
        <v>0</v>
      </c>
      <c r="U112">
        <v>3500</v>
      </c>
      <c r="V112">
        <v>1</v>
      </c>
      <c r="W112" s="1" t="s">
        <v>46</v>
      </c>
      <c r="X112" s="1" t="s">
        <v>51</v>
      </c>
    </row>
    <row r="113" spans="1:24" x14ac:dyDescent="0.25">
      <c r="A113">
        <v>112</v>
      </c>
      <c r="B113" s="1" t="s">
        <v>46</v>
      </c>
      <c r="C113">
        <v>0.45</v>
      </c>
      <c r="D113">
        <v>20</v>
      </c>
      <c r="E113">
        <v>50</v>
      </c>
      <c r="F113">
        <v>0</v>
      </c>
      <c r="G113">
        <v>0</v>
      </c>
      <c r="H113">
        <v>0</v>
      </c>
      <c r="I113">
        <v>0</v>
      </c>
      <c r="J113">
        <v>4.4000000000000004</v>
      </c>
      <c r="K113">
        <v>4.4000000000000004</v>
      </c>
      <c r="L113">
        <v>1</v>
      </c>
      <c r="M113">
        <v>100</v>
      </c>
      <c r="N113" s="1" t="s">
        <v>47</v>
      </c>
      <c r="O113" s="1" t="s">
        <v>47</v>
      </c>
      <c r="P113" s="1" t="s">
        <v>48</v>
      </c>
      <c r="Q113" s="1" t="s">
        <v>49</v>
      </c>
      <c r="R113">
        <v>0</v>
      </c>
      <c r="S113">
        <v>0</v>
      </c>
      <c r="T113">
        <v>0</v>
      </c>
      <c r="U113">
        <v>3500</v>
      </c>
      <c r="V113">
        <v>1</v>
      </c>
      <c r="W113" s="1" t="s">
        <v>46</v>
      </c>
      <c r="X113" s="1" t="s">
        <v>51</v>
      </c>
    </row>
    <row r="114" spans="1:24" x14ac:dyDescent="0.25">
      <c r="A114">
        <v>113</v>
      </c>
      <c r="B114" s="1" t="s">
        <v>46</v>
      </c>
      <c r="C114">
        <v>0.45</v>
      </c>
      <c r="D114">
        <v>20</v>
      </c>
      <c r="E114">
        <v>50</v>
      </c>
      <c r="F114">
        <v>0</v>
      </c>
      <c r="G114">
        <v>0</v>
      </c>
      <c r="H114">
        <v>0</v>
      </c>
      <c r="I114">
        <v>0</v>
      </c>
      <c r="J114">
        <v>4.8</v>
      </c>
      <c r="K114">
        <v>4.8</v>
      </c>
      <c r="L114">
        <v>1</v>
      </c>
      <c r="M114">
        <v>100</v>
      </c>
      <c r="N114" s="1" t="s">
        <v>47</v>
      </c>
      <c r="O114" s="1" t="s">
        <v>47</v>
      </c>
      <c r="P114" s="1" t="s">
        <v>48</v>
      </c>
      <c r="Q114" s="1" t="s">
        <v>49</v>
      </c>
      <c r="R114">
        <v>0</v>
      </c>
      <c r="S114">
        <v>0</v>
      </c>
      <c r="T114">
        <v>0</v>
      </c>
      <c r="U114">
        <v>3500</v>
      </c>
      <c r="V114">
        <v>1</v>
      </c>
      <c r="W114" s="1" t="s">
        <v>46</v>
      </c>
      <c r="X114" s="1" t="s">
        <v>51</v>
      </c>
    </row>
    <row r="115" spans="1:24" x14ac:dyDescent="0.25">
      <c r="A115">
        <v>114</v>
      </c>
      <c r="B115" s="1" t="s">
        <v>46</v>
      </c>
      <c r="C115">
        <v>0.45</v>
      </c>
      <c r="D115">
        <v>20</v>
      </c>
      <c r="E115">
        <v>50</v>
      </c>
      <c r="F115">
        <v>0</v>
      </c>
      <c r="G115">
        <v>0</v>
      </c>
      <c r="H115">
        <v>0</v>
      </c>
      <c r="I115">
        <v>0</v>
      </c>
      <c r="J115">
        <v>5.2</v>
      </c>
      <c r="K115">
        <v>5.2</v>
      </c>
      <c r="L115">
        <v>1</v>
      </c>
      <c r="M115">
        <v>100</v>
      </c>
      <c r="N115" s="1" t="s">
        <v>47</v>
      </c>
      <c r="O115" s="1" t="s">
        <v>47</v>
      </c>
      <c r="P115" s="1" t="s">
        <v>48</v>
      </c>
      <c r="Q115" s="1" t="s">
        <v>49</v>
      </c>
      <c r="R115">
        <v>0</v>
      </c>
      <c r="S115">
        <v>0</v>
      </c>
      <c r="T115">
        <v>0</v>
      </c>
      <c r="U115">
        <v>3500</v>
      </c>
      <c r="V115">
        <v>1</v>
      </c>
      <c r="W115" s="1" t="s">
        <v>46</v>
      </c>
      <c r="X115" s="1" t="s">
        <v>51</v>
      </c>
    </row>
    <row r="116" spans="1:24" x14ac:dyDescent="0.25">
      <c r="A116">
        <v>115</v>
      </c>
      <c r="B116" s="1" t="s">
        <v>46</v>
      </c>
      <c r="C116">
        <v>0.45</v>
      </c>
      <c r="D116">
        <v>20</v>
      </c>
      <c r="E116">
        <v>50</v>
      </c>
      <c r="F116">
        <v>0</v>
      </c>
      <c r="G116">
        <v>0</v>
      </c>
      <c r="H116">
        <v>0</v>
      </c>
      <c r="I116">
        <v>0</v>
      </c>
      <c r="J116">
        <v>5.6</v>
      </c>
      <c r="K116">
        <v>5.6</v>
      </c>
      <c r="L116">
        <v>1</v>
      </c>
      <c r="M116">
        <v>100</v>
      </c>
      <c r="N116" s="1" t="s">
        <v>47</v>
      </c>
      <c r="O116" s="1" t="s">
        <v>47</v>
      </c>
      <c r="P116" s="1" t="s">
        <v>48</v>
      </c>
      <c r="Q116" s="1" t="s">
        <v>49</v>
      </c>
      <c r="R116">
        <v>0</v>
      </c>
      <c r="S116">
        <v>0</v>
      </c>
      <c r="T116">
        <v>0</v>
      </c>
      <c r="U116">
        <v>3500</v>
      </c>
      <c r="V116">
        <v>1</v>
      </c>
      <c r="W116" s="1" t="s">
        <v>46</v>
      </c>
      <c r="X116" s="1" t="s">
        <v>51</v>
      </c>
    </row>
    <row r="117" spans="1:24" x14ac:dyDescent="0.25">
      <c r="A117">
        <v>116</v>
      </c>
      <c r="B117" s="1" t="s">
        <v>46</v>
      </c>
      <c r="C117">
        <v>0.45</v>
      </c>
      <c r="D117">
        <v>20</v>
      </c>
      <c r="E117">
        <v>50</v>
      </c>
      <c r="F117">
        <v>0</v>
      </c>
      <c r="G117">
        <v>0</v>
      </c>
      <c r="H117">
        <v>0</v>
      </c>
      <c r="I117">
        <v>0</v>
      </c>
      <c r="J117">
        <v>6</v>
      </c>
      <c r="K117">
        <v>6</v>
      </c>
      <c r="L117">
        <v>1</v>
      </c>
      <c r="M117">
        <v>100</v>
      </c>
      <c r="N117" s="1" t="s">
        <v>47</v>
      </c>
      <c r="O117" s="1" t="s">
        <v>47</v>
      </c>
      <c r="P117" s="1" t="s">
        <v>48</v>
      </c>
      <c r="Q117" s="1" t="s">
        <v>49</v>
      </c>
      <c r="R117">
        <v>0</v>
      </c>
      <c r="S117">
        <v>0</v>
      </c>
      <c r="T117">
        <v>0</v>
      </c>
      <c r="U117">
        <v>3500</v>
      </c>
      <c r="V117">
        <v>1</v>
      </c>
      <c r="W117" s="1" t="s">
        <v>46</v>
      </c>
      <c r="X117" s="1" t="s">
        <v>51</v>
      </c>
    </row>
    <row r="118" spans="1:24" x14ac:dyDescent="0.25">
      <c r="A118">
        <v>117</v>
      </c>
      <c r="B118" s="1" t="s">
        <v>46</v>
      </c>
      <c r="C118">
        <v>0.45</v>
      </c>
      <c r="D118">
        <v>20</v>
      </c>
      <c r="E118">
        <v>50</v>
      </c>
      <c r="F118">
        <v>0</v>
      </c>
      <c r="G118">
        <v>0</v>
      </c>
      <c r="H118">
        <v>0</v>
      </c>
      <c r="I118">
        <v>0</v>
      </c>
      <c r="J118">
        <v>6.4</v>
      </c>
      <c r="K118">
        <v>6.4</v>
      </c>
      <c r="L118">
        <v>1</v>
      </c>
      <c r="M118">
        <v>100</v>
      </c>
      <c r="N118" s="1" t="s">
        <v>47</v>
      </c>
      <c r="O118" s="1" t="s">
        <v>47</v>
      </c>
      <c r="P118" s="1" t="s">
        <v>48</v>
      </c>
      <c r="Q118" s="1" t="s">
        <v>49</v>
      </c>
      <c r="R118">
        <v>0</v>
      </c>
      <c r="S118">
        <v>0</v>
      </c>
      <c r="T118">
        <v>0</v>
      </c>
      <c r="U118">
        <v>3500</v>
      </c>
      <c r="V118">
        <v>1</v>
      </c>
      <c r="W118" s="1" t="s">
        <v>46</v>
      </c>
      <c r="X118" s="1" t="s">
        <v>51</v>
      </c>
    </row>
    <row r="119" spans="1:24" x14ac:dyDescent="0.25">
      <c r="A119">
        <v>118</v>
      </c>
      <c r="B119" s="1" t="s">
        <v>46</v>
      </c>
      <c r="C119">
        <v>0.45</v>
      </c>
      <c r="D119">
        <v>20</v>
      </c>
      <c r="E119">
        <v>50</v>
      </c>
      <c r="F119">
        <v>0</v>
      </c>
      <c r="G119">
        <v>0</v>
      </c>
      <c r="H119">
        <v>0</v>
      </c>
      <c r="I119">
        <v>0</v>
      </c>
      <c r="J119">
        <v>6.8</v>
      </c>
      <c r="K119">
        <v>6.8</v>
      </c>
      <c r="L119">
        <v>1</v>
      </c>
      <c r="M119">
        <v>100</v>
      </c>
      <c r="N119" s="1" t="s">
        <v>47</v>
      </c>
      <c r="O119" s="1" t="s">
        <v>47</v>
      </c>
      <c r="P119" s="1" t="s">
        <v>48</v>
      </c>
      <c r="Q119" s="1" t="s">
        <v>49</v>
      </c>
      <c r="R119">
        <v>0</v>
      </c>
      <c r="S119">
        <v>0</v>
      </c>
      <c r="T119">
        <v>0</v>
      </c>
      <c r="U119">
        <v>3500</v>
      </c>
      <c r="V119">
        <v>1</v>
      </c>
      <c r="W119" s="1" t="s">
        <v>46</v>
      </c>
      <c r="X119" s="1" t="s">
        <v>51</v>
      </c>
    </row>
    <row r="120" spans="1:24" x14ac:dyDescent="0.25">
      <c r="A120">
        <v>119</v>
      </c>
      <c r="B120" s="1" t="s">
        <v>46</v>
      </c>
      <c r="C120">
        <v>0.45</v>
      </c>
      <c r="D120">
        <v>20</v>
      </c>
      <c r="E120">
        <v>50</v>
      </c>
      <c r="F120">
        <v>0</v>
      </c>
      <c r="G120">
        <v>0</v>
      </c>
      <c r="H120">
        <v>0</v>
      </c>
      <c r="I120">
        <v>0</v>
      </c>
      <c r="J120">
        <v>7.2</v>
      </c>
      <c r="K120">
        <v>7.2</v>
      </c>
      <c r="L120">
        <v>1</v>
      </c>
      <c r="M120">
        <v>100</v>
      </c>
      <c r="N120" s="1" t="s">
        <v>47</v>
      </c>
      <c r="O120" s="1" t="s">
        <v>47</v>
      </c>
      <c r="P120" s="1" t="s">
        <v>48</v>
      </c>
      <c r="Q120" s="1" t="s">
        <v>49</v>
      </c>
      <c r="R120">
        <v>0</v>
      </c>
      <c r="S120">
        <v>0</v>
      </c>
      <c r="T120">
        <v>0</v>
      </c>
      <c r="U120">
        <v>3500</v>
      </c>
      <c r="V120">
        <v>1</v>
      </c>
      <c r="W120" s="1" t="s">
        <v>46</v>
      </c>
      <c r="X120" s="1" t="s">
        <v>51</v>
      </c>
    </row>
    <row r="121" spans="1:24" x14ac:dyDescent="0.25">
      <c r="A121">
        <v>120</v>
      </c>
      <c r="B121" s="1" t="s">
        <v>46</v>
      </c>
      <c r="C121">
        <v>0.45</v>
      </c>
      <c r="D121">
        <v>20</v>
      </c>
      <c r="E121">
        <v>50</v>
      </c>
      <c r="F121">
        <v>0</v>
      </c>
      <c r="G121">
        <v>0</v>
      </c>
      <c r="H121">
        <v>0</v>
      </c>
      <c r="I121">
        <v>0</v>
      </c>
      <c r="J121">
        <v>7.6</v>
      </c>
      <c r="K121">
        <v>7.6</v>
      </c>
      <c r="L121">
        <v>1</v>
      </c>
      <c r="M121">
        <v>100</v>
      </c>
      <c r="N121" s="1" t="s">
        <v>47</v>
      </c>
      <c r="O121" s="1" t="s">
        <v>47</v>
      </c>
      <c r="P121" s="1" t="s">
        <v>48</v>
      </c>
      <c r="Q121" s="1" t="s">
        <v>49</v>
      </c>
      <c r="R121">
        <v>0</v>
      </c>
      <c r="S121">
        <v>0</v>
      </c>
      <c r="T121">
        <v>0</v>
      </c>
      <c r="U121">
        <v>3500</v>
      </c>
      <c r="V121">
        <v>1</v>
      </c>
      <c r="W121" s="1" t="s">
        <v>46</v>
      </c>
      <c r="X121" s="1" t="s">
        <v>51</v>
      </c>
    </row>
    <row r="122" spans="1:24" x14ac:dyDescent="0.25">
      <c r="A122">
        <v>121</v>
      </c>
      <c r="B122" s="1" t="s">
        <v>46</v>
      </c>
      <c r="C122">
        <v>0.45</v>
      </c>
      <c r="D122">
        <v>20</v>
      </c>
      <c r="E122">
        <v>50</v>
      </c>
      <c r="F122">
        <v>0</v>
      </c>
      <c r="G122">
        <v>0</v>
      </c>
      <c r="H122">
        <v>0</v>
      </c>
      <c r="I122">
        <v>0</v>
      </c>
      <c r="J122">
        <v>8</v>
      </c>
      <c r="K122">
        <v>8</v>
      </c>
      <c r="L122">
        <v>1</v>
      </c>
      <c r="M122">
        <v>100</v>
      </c>
      <c r="N122" s="1" t="s">
        <v>47</v>
      </c>
      <c r="O122" s="1" t="s">
        <v>47</v>
      </c>
      <c r="P122" s="1" t="s">
        <v>48</v>
      </c>
      <c r="Q122" s="1" t="s">
        <v>49</v>
      </c>
      <c r="R122">
        <v>0</v>
      </c>
      <c r="S122">
        <v>0</v>
      </c>
      <c r="T122">
        <v>0</v>
      </c>
      <c r="U122">
        <v>3500</v>
      </c>
      <c r="V122">
        <v>1</v>
      </c>
      <c r="W122" s="1" t="s">
        <v>46</v>
      </c>
      <c r="X122" s="1" t="s">
        <v>51</v>
      </c>
    </row>
    <row r="123" spans="1:24" x14ac:dyDescent="0.25">
      <c r="A123">
        <v>122</v>
      </c>
      <c r="B123" s="1" t="s">
        <v>46</v>
      </c>
      <c r="C123">
        <v>0.45</v>
      </c>
      <c r="D123">
        <v>20</v>
      </c>
      <c r="E123">
        <v>50</v>
      </c>
      <c r="F123">
        <v>0</v>
      </c>
      <c r="G123">
        <v>0</v>
      </c>
      <c r="H123">
        <v>0</v>
      </c>
      <c r="I123">
        <v>0</v>
      </c>
      <c r="J123">
        <v>8.4</v>
      </c>
      <c r="K123">
        <v>8.4</v>
      </c>
      <c r="L123">
        <v>1</v>
      </c>
      <c r="M123">
        <v>100</v>
      </c>
      <c r="N123" s="1" t="s">
        <v>47</v>
      </c>
      <c r="O123" s="1" t="s">
        <v>47</v>
      </c>
      <c r="P123" s="1" t="s">
        <v>48</v>
      </c>
      <c r="Q123" s="1" t="s">
        <v>49</v>
      </c>
      <c r="R123">
        <v>0</v>
      </c>
      <c r="S123">
        <v>0</v>
      </c>
      <c r="T123">
        <v>0</v>
      </c>
      <c r="U123">
        <v>3500</v>
      </c>
      <c r="V123">
        <v>1</v>
      </c>
      <c r="W123" s="1" t="s">
        <v>46</v>
      </c>
      <c r="X123" s="1" t="s">
        <v>51</v>
      </c>
    </row>
    <row r="124" spans="1:24" x14ac:dyDescent="0.25">
      <c r="A124">
        <v>123</v>
      </c>
      <c r="B124" s="1" t="s">
        <v>46</v>
      </c>
      <c r="C124">
        <v>0.45</v>
      </c>
      <c r="D124">
        <v>20</v>
      </c>
      <c r="E124">
        <v>50</v>
      </c>
      <c r="F124">
        <v>0</v>
      </c>
      <c r="G124">
        <v>0</v>
      </c>
      <c r="H124">
        <v>0</v>
      </c>
      <c r="I124">
        <v>0</v>
      </c>
      <c r="J124">
        <v>8.8000000000000007</v>
      </c>
      <c r="K124">
        <v>8.8000000000000007</v>
      </c>
      <c r="L124">
        <v>1</v>
      </c>
      <c r="M124">
        <v>100</v>
      </c>
      <c r="N124" s="1" t="s">
        <v>47</v>
      </c>
      <c r="O124" s="1" t="s">
        <v>47</v>
      </c>
      <c r="P124" s="1" t="s">
        <v>48</v>
      </c>
      <c r="Q124" s="1" t="s">
        <v>49</v>
      </c>
      <c r="R124">
        <v>0</v>
      </c>
      <c r="S124">
        <v>0</v>
      </c>
      <c r="T124">
        <v>0</v>
      </c>
      <c r="U124">
        <v>3500</v>
      </c>
      <c r="V124">
        <v>1</v>
      </c>
      <c r="W124" s="1" t="s">
        <v>46</v>
      </c>
      <c r="X124" s="1" t="s">
        <v>51</v>
      </c>
    </row>
    <row r="125" spans="1:24" x14ac:dyDescent="0.25">
      <c r="A125">
        <v>124</v>
      </c>
      <c r="B125" s="1" t="s">
        <v>46</v>
      </c>
      <c r="C125">
        <v>0.45</v>
      </c>
      <c r="D125">
        <v>20</v>
      </c>
      <c r="E125">
        <v>50</v>
      </c>
      <c r="F125">
        <v>0</v>
      </c>
      <c r="G125">
        <v>0</v>
      </c>
      <c r="H125">
        <v>0</v>
      </c>
      <c r="I125">
        <v>0</v>
      </c>
      <c r="J125">
        <v>9.1999999999999993</v>
      </c>
      <c r="K125">
        <v>9.1999999999999993</v>
      </c>
      <c r="L125">
        <v>1</v>
      </c>
      <c r="M125">
        <v>100</v>
      </c>
      <c r="N125" s="1" t="s">
        <v>47</v>
      </c>
      <c r="O125" s="1" t="s">
        <v>47</v>
      </c>
      <c r="P125" s="1" t="s">
        <v>48</v>
      </c>
      <c r="Q125" s="1" t="s">
        <v>49</v>
      </c>
      <c r="R125">
        <v>0</v>
      </c>
      <c r="S125">
        <v>0</v>
      </c>
      <c r="T125">
        <v>0</v>
      </c>
      <c r="U125">
        <v>3500</v>
      </c>
      <c r="V125">
        <v>1</v>
      </c>
      <c r="W125" s="1" t="s">
        <v>46</v>
      </c>
      <c r="X125" s="1" t="s">
        <v>51</v>
      </c>
    </row>
    <row r="126" spans="1:24" x14ac:dyDescent="0.25">
      <c r="A126">
        <v>125</v>
      </c>
      <c r="B126" s="1" t="s">
        <v>46</v>
      </c>
      <c r="C126">
        <v>0.45</v>
      </c>
      <c r="D126">
        <v>20</v>
      </c>
      <c r="E126">
        <v>50</v>
      </c>
      <c r="F126">
        <v>0</v>
      </c>
      <c r="G126">
        <v>0</v>
      </c>
      <c r="H126">
        <v>0</v>
      </c>
      <c r="I126">
        <v>0</v>
      </c>
      <c r="J126">
        <v>9.6</v>
      </c>
      <c r="K126">
        <v>9.6</v>
      </c>
      <c r="L126">
        <v>1</v>
      </c>
      <c r="M126">
        <v>100</v>
      </c>
      <c r="N126" s="1" t="s">
        <v>47</v>
      </c>
      <c r="O126" s="1" t="s">
        <v>47</v>
      </c>
      <c r="P126" s="1" t="s">
        <v>48</v>
      </c>
      <c r="Q126" s="1" t="s">
        <v>49</v>
      </c>
      <c r="R126">
        <v>0</v>
      </c>
      <c r="S126">
        <v>0</v>
      </c>
      <c r="T126">
        <v>0</v>
      </c>
      <c r="U126">
        <v>3500</v>
      </c>
      <c r="V126">
        <v>1</v>
      </c>
      <c r="W126" s="1" t="s">
        <v>46</v>
      </c>
      <c r="X126" s="1" t="s">
        <v>51</v>
      </c>
    </row>
    <row r="127" spans="1:24" x14ac:dyDescent="0.25">
      <c r="A127">
        <v>126</v>
      </c>
      <c r="B127" s="1" t="s">
        <v>46</v>
      </c>
      <c r="C127">
        <v>0.45</v>
      </c>
      <c r="D127">
        <v>20</v>
      </c>
      <c r="E127">
        <v>50</v>
      </c>
      <c r="F127">
        <v>0</v>
      </c>
      <c r="G127">
        <v>0</v>
      </c>
      <c r="H127">
        <v>0</v>
      </c>
      <c r="I127">
        <v>0</v>
      </c>
      <c r="J127">
        <v>10</v>
      </c>
      <c r="K127">
        <v>10</v>
      </c>
      <c r="L127">
        <v>1</v>
      </c>
      <c r="M127">
        <v>100</v>
      </c>
      <c r="N127" s="1" t="s">
        <v>47</v>
      </c>
      <c r="O127" s="1" t="s">
        <v>47</v>
      </c>
      <c r="P127" s="1" t="s">
        <v>48</v>
      </c>
      <c r="Q127" s="1" t="s">
        <v>49</v>
      </c>
      <c r="R127">
        <v>0</v>
      </c>
      <c r="S127">
        <v>0</v>
      </c>
      <c r="T127">
        <v>0</v>
      </c>
      <c r="U127">
        <v>3500</v>
      </c>
      <c r="V127">
        <v>1</v>
      </c>
      <c r="W127" s="1" t="s">
        <v>46</v>
      </c>
      <c r="X127" s="1" t="s">
        <v>51</v>
      </c>
    </row>
    <row r="128" spans="1:24" x14ac:dyDescent="0.25">
      <c r="A128">
        <v>127</v>
      </c>
      <c r="B128" s="1" t="s">
        <v>46</v>
      </c>
      <c r="C128">
        <v>0.45</v>
      </c>
      <c r="D128">
        <v>20</v>
      </c>
      <c r="E128">
        <v>50</v>
      </c>
      <c r="F128">
        <v>0</v>
      </c>
      <c r="G128">
        <v>0</v>
      </c>
      <c r="H128">
        <v>0</v>
      </c>
      <c r="I128">
        <v>0</v>
      </c>
      <c r="J128">
        <v>10.4</v>
      </c>
      <c r="K128">
        <v>10.4</v>
      </c>
      <c r="L128">
        <v>1</v>
      </c>
      <c r="M128">
        <v>100</v>
      </c>
      <c r="N128" s="1" t="s">
        <v>47</v>
      </c>
      <c r="O128" s="1" t="s">
        <v>47</v>
      </c>
      <c r="P128" s="1" t="s">
        <v>48</v>
      </c>
      <c r="Q128" s="1" t="s">
        <v>49</v>
      </c>
      <c r="R128">
        <v>0</v>
      </c>
      <c r="S128">
        <v>0</v>
      </c>
      <c r="T128">
        <v>0</v>
      </c>
      <c r="U128">
        <v>3500</v>
      </c>
      <c r="V128">
        <v>1</v>
      </c>
      <c r="W128" s="1" t="s">
        <v>46</v>
      </c>
      <c r="X128" s="1" t="s">
        <v>51</v>
      </c>
    </row>
    <row r="129" spans="1:24" x14ac:dyDescent="0.25">
      <c r="A129">
        <v>128</v>
      </c>
      <c r="B129" s="1" t="s">
        <v>46</v>
      </c>
      <c r="C129">
        <v>0.45</v>
      </c>
      <c r="D129">
        <v>20</v>
      </c>
      <c r="E129">
        <v>50</v>
      </c>
      <c r="F129">
        <v>0</v>
      </c>
      <c r="G129">
        <v>0</v>
      </c>
      <c r="H129">
        <v>0</v>
      </c>
      <c r="I129">
        <v>0</v>
      </c>
      <c r="J129">
        <v>10.8</v>
      </c>
      <c r="K129">
        <v>10.8</v>
      </c>
      <c r="L129">
        <v>1</v>
      </c>
      <c r="M129">
        <v>100</v>
      </c>
      <c r="N129" s="1" t="s">
        <v>47</v>
      </c>
      <c r="O129" s="1" t="s">
        <v>47</v>
      </c>
      <c r="P129" s="1" t="s">
        <v>48</v>
      </c>
      <c r="Q129" s="1" t="s">
        <v>49</v>
      </c>
      <c r="R129">
        <v>0</v>
      </c>
      <c r="S129">
        <v>0</v>
      </c>
      <c r="T129">
        <v>0</v>
      </c>
      <c r="U129">
        <v>3500</v>
      </c>
      <c r="V129">
        <v>1</v>
      </c>
      <c r="W129" s="1" t="s">
        <v>46</v>
      </c>
      <c r="X129" s="1" t="s">
        <v>51</v>
      </c>
    </row>
    <row r="130" spans="1:24" x14ac:dyDescent="0.25">
      <c r="A130">
        <v>129</v>
      </c>
      <c r="B130" s="1" t="s">
        <v>46</v>
      </c>
      <c r="C130">
        <v>0.45</v>
      </c>
      <c r="D130">
        <v>20</v>
      </c>
      <c r="E130">
        <v>50</v>
      </c>
      <c r="F130">
        <v>0</v>
      </c>
      <c r="G130">
        <v>0</v>
      </c>
      <c r="H130">
        <v>0</v>
      </c>
      <c r="I130">
        <v>0</v>
      </c>
      <c r="J130">
        <v>11.2</v>
      </c>
      <c r="K130">
        <v>11.2</v>
      </c>
      <c r="L130">
        <v>1</v>
      </c>
      <c r="M130">
        <v>100</v>
      </c>
      <c r="N130" s="1" t="s">
        <v>47</v>
      </c>
      <c r="O130" s="1" t="s">
        <v>47</v>
      </c>
      <c r="P130" s="1" t="s">
        <v>48</v>
      </c>
      <c r="Q130" s="1" t="s">
        <v>49</v>
      </c>
      <c r="R130">
        <v>0</v>
      </c>
      <c r="S130">
        <v>0</v>
      </c>
      <c r="T130">
        <v>0</v>
      </c>
      <c r="U130">
        <v>3500</v>
      </c>
      <c r="V130">
        <v>1</v>
      </c>
      <c r="W130" s="1" t="s">
        <v>46</v>
      </c>
      <c r="X130" s="1" t="s">
        <v>51</v>
      </c>
    </row>
    <row r="131" spans="1:24" x14ac:dyDescent="0.25">
      <c r="A131">
        <v>130</v>
      </c>
      <c r="B131" s="1" t="s">
        <v>46</v>
      </c>
      <c r="C131">
        <v>0.45</v>
      </c>
      <c r="D131">
        <v>20</v>
      </c>
      <c r="E131">
        <v>50</v>
      </c>
      <c r="F131">
        <v>0</v>
      </c>
      <c r="G131">
        <v>0</v>
      </c>
      <c r="H131">
        <v>0</v>
      </c>
      <c r="I131">
        <v>0</v>
      </c>
      <c r="J131">
        <v>11.6</v>
      </c>
      <c r="K131">
        <v>11.6</v>
      </c>
      <c r="L131">
        <v>1</v>
      </c>
      <c r="M131">
        <v>100</v>
      </c>
      <c r="N131" s="1" t="s">
        <v>47</v>
      </c>
      <c r="O131" s="1" t="s">
        <v>47</v>
      </c>
      <c r="P131" s="1" t="s">
        <v>48</v>
      </c>
      <c r="Q131" s="1" t="s">
        <v>49</v>
      </c>
      <c r="R131">
        <v>0</v>
      </c>
      <c r="S131">
        <v>0</v>
      </c>
      <c r="T131">
        <v>0</v>
      </c>
      <c r="U131">
        <v>3500</v>
      </c>
      <c r="V131">
        <v>1</v>
      </c>
      <c r="W131" s="1" t="s">
        <v>46</v>
      </c>
      <c r="X131" s="1" t="s">
        <v>51</v>
      </c>
    </row>
    <row r="132" spans="1:24" x14ac:dyDescent="0.25">
      <c r="A132">
        <v>131</v>
      </c>
      <c r="B132" s="1" t="s">
        <v>46</v>
      </c>
      <c r="C132">
        <v>0.45</v>
      </c>
      <c r="D132">
        <v>20</v>
      </c>
      <c r="E132">
        <v>50</v>
      </c>
      <c r="F132">
        <v>0</v>
      </c>
      <c r="G132">
        <v>0</v>
      </c>
      <c r="H132">
        <v>0</v>
      </c>
      <c r="I132">
        <v>0</v>
      </c>
      <c r="J132">
        <v>12</v>
      </c>
      <c r="K132">
        <v>12</v>
      </c>
      <c r="L132">
        <v>1</v>
      </c>
      <c r="M132">
        <v>100</v>
      </c>
      <c r="N132" s="1" t="s">
        <v>47</v>
      </c>
      <c r="O132" s="1" t="s">
        <v>47</v>
      </c>
      <c r="P132" s="1" t="s">
        <v>48</v>
      </c>
      <c r="Q132" s="1" t="s">
        <v>49</v>
      </c>
      <c r="R132">
        <v>0</v>
      </c>
      <c r="S132">
        <v>0</v>
      </c>
      <c r="T132">
        <v>0</v>
      </c>
      <c r="U132">
        <v>3500</v>
      </c>
      <c r="V132">
        <v>1</v>
      </c>
      <c r="W132" s="1" t="s">
        <v>46</v>
      </c>
      <c r="X132" s="1" t="s">
        <v>51</v>
      </c>
    </row>
    <row r="133" spans="1:24" x14ac:dyDescent="0.25">
      <c r="A133">
        <v>132</v>
      </c>
      <c r="B133" s="1" t="s">
        <v>46</v>
      </c>
      <c r="C133">
        <v>0.45</v>
      </c>
      <c r="D133">
        <v>20</v>
      </c>
      <c r="E133">
        <v>50</v>
      </c>
      <c r="F133">
        <v>0</v>
      </c>
      <c r="G133">
        <v>0</v>
      </c>
      <c r="H133">
        <v>0</v>
      </c>
      <c r="I133">
        <v>0</v>
      </c>
      <c r="J133">
        <v>12.4</v>
      </c>
      <c r="K133">
        <v>12.4</v>
      </c>
      <c r="L133">
        <v>1</v>
      </c>
      <c r="M133">
        <v>100</v>
      </c>
      <c r="N133" s="1" t="s">
        <v>47</v>
      </c>
      <c r="O133" s="1" t="s">
        <v>47</v>
      </c>
      <c r="P133" s="1" t="s">
        <v>48</v>
      </c>
      <c r="Q133" s="1" t="s">
        <v>49</v>
      </c>
      <c r="R133">
        <v>0</v>
      </c>
      <c r="S133">
        <v>0</v>
      </c>
      <c r="T133">
        <v>0</v>
      </c>
      <c r="U133">
        <v>3500</v>
      </c>
      <c r="V133">
        <v>1</v>
      </c>
      <c r="W133" s="1" t="s">
        <v>46</v>
      </c>
      <c r="X133" s="1" t="s">
        <v>51</v>
      </c>
    </row>
    <row r="134" spans="1:24" x14ac:dyDescent="0.25">
      <c r="A134">
        <v>133</v>
      </c>
      <c r="B134" s="1" t="s">
        <v>46</v>
      </c>
      <c r="C134">
        <v>0.45</v>
      </c>
      <c r="D134">
        <v>20</v>
      </c>
      <c r="E134">
        <v>50</v>
      </c>
      <c r="F134">
        <v>0</v>
      </c>
      <c r="G134">
        <v>0</v>
      </c>
      <c r="H134">
        <v>0</v>
      </c>
      <c r="I134">
        <v>0</v>
      </c>
      <c r="J134">
        <v>12.8</v>
      </c>
      <c r="K134">
        <v>12.8</v>
      </c>
      <c r="L134">
        <v>1</v>
      </c>
      <c r="M134">
        <v>100</v>
      </c>
      <c r="N134" s="1" t="s">
        <v>47</v>
      </c>
      <c r="O134" s="1" t="s">
        <v>47</v>
      </c>
      <c r="P134" s="1" t="s">
        <v>48</v>
      </c>
      <c r="Q134" s="1" t="s">
        <v>49</v>
      </c>
      <c r="R134">
        <v>0</v>
      </c>
      <c r="S134">
        <v>0</v>
      </c>
      <c r="T134">
        <v>0</v>
      </c>
      <c r="U134">
        <v>3500</v>
      </c>
      <c r="V134">
        <v>1</v>
      </c>
      <c r="W134" s="1" t="s">
        <v>46</v>
      </c>
      <c r="X134" s="1" t="s">
        <v>51</v>
      </c>
    </row>
    <row r="135" spans="1:24" x14ac:dyDescent="0.25">
      <c r="A135">
        <v>134</v>
      </c>
      <c r="B135" s="1" t="s">
        <v>46</v>
      </c>
      <c r="C135">
        <v>0.45</v>
      </c>
      <c r="D135">
        <v>20</v>
      </c>
      <c r="E135">
        <v>50</v>
      </c>
      <c r="F135">
        <v>0</v>
      </c>
      <c r="G135">
        <v>0</v>
      </c>
      <c r="H135">
        <v>0</v>
      </c>
      <c r="I135">
        <v>0</v>
      </c>
      <c r="J135">
        <v>13.2</v>
      </c>
      <c r="K135">
        <v>13.2</v>
      </c>
      <c r="L135">
        <v>1</v>
      </c>
      <c r="M135">
        <v>100</v>
      </c>
      <c r="N135" s="1" t="s">
        <v>47</v>
      </c>
      <c r="O135" s="1" t="s">
        <v>47</v>
      </c>
      <c r="P135" s="1" t="s">
        <v>48</v>
      </c>
      <c r="Q135" s="1" t="s">
        <v>49</v>
      </c>
      <c r="R135">
        <v>0</v>
      </c>
      <c r="S135">
        <v>0</v>
      </c>
      <c r="T135">
        <v>0</v>
      </c>
      <c r="U135">
        <v>3500</v>
      </c>
      <c r="V135">
        <v>1</v>
      </c>
      <c r="W135" s="1" t="s">
        <v>46</v>
      </c>
      <c r="X135" s="1" t="s">
        <v>51</v>
      </c>
    </row>
    <row r="136" spans="1:24" x14ac:dyDescent="0.25">
      <c r="A136">
        <v>135</v>
      </c>
      <c r="B136" s="1" t="s">
        <v>46</v>
      </c>
      <c r="C136">
        <v>0.45</v>
      </c>
      <c r="D136">
        <v>20</v>
      </c>
      <c r="E136">
        <v>50</v>
      </c>
      <c r="F136">
        <v>0</v>
      </c>
      <c r="G136">
        <v>0</v>
      </c>
      <c r="H136">
        <v>0</v>
      </c>
      <c r="I136">
        <v>0</v>
      </c>
      <c r="J136">
        <v>13.6</v>
      </c>
      <c r="K136">
        <v>13.6</v>
      </c>
      <c r="L136">
        <v>1</v>
      </c>
      <c r="M136">
        <v>100</v>
      </c>
      <c r="N136" s="1" t="s">
        <v>47</v>
      </c>
      <c r="O136" s="1" t="s">
        <v>47</v>
      </c>
      <c r="P136" s="1" t="s">
        <v>48</v>
      </c>
      <c r="Q136" s="1" t="s">
        <v>49</v>
      </c>
      <c r="R136">
        <v>0</v>
      </c>
      <c r="S136">
        <v>0</v>
      </c>
      <c r="T136">
        <v>0</v>
      </c>
      <c r="U136">
        <v>3500</v>
      </c>
      <c r="V136">
        <v>1</v>
      </c>
      <c r="W136" s="1" t="s">
        <v>46</v>
      </c>
      <c r="X136" s="1" t="s">
        <v>51</v>
      </c>
    </row>
    <row r="137" spans="1:24" x14ac:dyDescent="0.25">
      <c r="A137">
        <v>136</v>
      </c>
      <c r="B137" s="1" t="s">
        <v>46</v>
      </c>
      <c r="C137">
        <v>0.45</v>
      </c>
      <c r="D137">
        <v>20</v>
      </c>
      <c r="E137">
        <v>50</v>
      </c>
      <c r="F137">
        <v>0</v>
      </c>
      <c r="G137">
        <v>0</v>
      </c>
      <c r="H137">
        <v>0</v>
      </c>
      <c r="I137">
        <v>0</v>
      </c>
      <c r="J137">
        <v>14</v>
      </c>
      <c r="K137">
        <v>14</v>
      </c>
      <c r="L137">
        <v>1</v>
      </c>
      <c r="M137">
        <v>100</v>
      </c>
      <c r="N137" s="1" t="s">
        <v>47</v>
      </c>
      <c r="O137" s="1" t="s">
        <v>47</v>
      </c>
      <c r="P137" s="1" t="s">
        <v>48</v>
      </c>
      <c r="Q137" s="1" t="s">
        <v>49</v>
      </c>
      <c r="R137">
        <v>0</v>
      </c>
      <c r="S137">
        <v>0</v>
      </c>
      <c r="T137">
        <v>0</v>
      </c>
      <c r="U137">
        <v>3500</v>
      </c>
      <c r="V137">
        <v>1</v>
      </c>
      <c r="W137" s="1" t="s">
        <v>46</v>
      </c>
      <c r="X137" s="1" t="s">
        <v>51</v>
      </c>
    </row>
    <row r="138" spans="1:24" x14ac:dyDescent="0.25">
      <c r="A138">
        <v>137</v>
      </c>
      <c r="B138" s="1" t="s">
        <v>46</v>
      </c>
      <c r="C138">
        <v>0.45</v>
      </c>
      <c r="D138">
        <v>20</v>
      </c>
      <c r="E138">
        <v>50</v>
      </c>
      <c r="F138">
        <v>0</v>
      </c>
      <c r="G138">
        <v>0</v>
      </c>
      <c r="H138">
        <v>0</v>
      </c>
      <c r="I138">
        <v>0</v>
      </c>
      <c r="J138">
        <v>14.4</v>
      </c>
      <c r="K138">
        <v>14.4</v>
      </c>
      <c r="L138">
        <v>1</v>
      </c>
      <c r="M138">
        <v>100</v>
      </c>
      <c r="N138" s="1" t="s">
        <v>47</v>
      </c>
      <c r="O138" s="1" t="s">
        <v>47</v>
      </c>
      <c r="P138" s="1" t="s">
        <v>48</v>
      </c>
      <c r="Q138" s="1" t="s">
        <v>49</v>
      </c>
      <c r="R138">
        <v>0</v>
      </c>
      <c r="S138">
        <v>0</v>
      </c>
      <c r="T138">
        <v>0</v>
      </c>
      <c r="U138">
        <v>3500</v>
      </c>
      <c r="V138">
        <v>1</v>
      </c>
      <c r="W138" s="1" t="s">
        <v>46</v>
      </c>
      <c r="X138" s="1" t="s">
        <v>51</v>
      </c>
    </row>
    <row r="139" spans="1:24" x14ac:dyDescent="0.25">
      <c r="A139">
        <v>138</v>
      </c>
      <c r="B139" s="1" t="s">
        <v>46</v>
      </c>
      <c r="C139">
        <v>0.45</v>
      </c>
      <c r="D139">
        <v>20</v>
      </c>
      <c r="E139">
        <v>50</v>
      </c>
      <c r="F139">
        <v>0</v>
      </c>
      <c r="G139">
        <v>0</v>
      </c>
      <c r="H139">
        <v>0</v>
      </c>
      <c r="I139">
        <v>0</v>
      </c>
      <c r="J139">
        <v>14.8</v>
      </c>
      <c r="K139">
        <v>14.8</v>
      </c>
      <c r="L139">
        <v>1</v>
      </c>
      <c r="M139">
        <v>100</v>
      </c>
      <c r="N139" s="1" t="s">
        <v>47</v>
      </c>
      <c r="O139" s="1" t="s">
        <v>47</v>
      </c>
      <c r="P139" s="1" t="s">
        <v>48</v>
      </c>
      <c r="Q139" s="1" t="s">
        <v>49</v>
      </c>
      <c r="R139">
        <v>0</v>
      </c>
      <c r="S139">
        <v>0</v>
      </c>
      <c r="T139">
        <v>0</v>
      </c>
      <c r="U139">
        <v>3500</v>
      </c>
      <c r="V139">
        <v>1</v>
      </c>
      <c r="W139" s="1" t="s">
        <v>46</v>
      </c>
      <c r="X139" s="1" t="s">
        <v>51</v>
      </c>
    </row>
    <row r="140" spans="1:24" x14ac:dyDescent="0.25">
      <c r="A140">
        <v>139</v>
      </c>
      <c r="B140" s="1" t="s">
        <v>46</v>
      </c>
      <c r="C140">
        <v>0.45</v>
      </c>
      <c r="D140">
        <v>20</v>
      </c>
      <c r="E140">
        <v>50</v>
      </c>
      <c r="F140">
        <v>0</v>
      </c>
      <c r="G140">
        <v>0</v>
      </c>
      <c r="H140">
        <v>0</v>
      </c>
      <c r="I140">
        <v>0</v>
      </c>
      <c r="J140">
        <v>15.2</v>
      </c>
      <c r="K140">
        <v>15.2</v>
      </c>
      <c r="L140">
        <v>1</v>
      </c>
      <c r="M140">
        <v>100</v>
      </c>
      <c r="N140" s="1" t="s">
        <v>47</v>
      </c>
      <c r="O140" s="1" t="s">
        <v>47</v>
      </c>
      <c r="P140" s="1" t="s">
        <v>48</v>
      </c>
      <c r="Q140" s="1" t="s">
        <v>49</v>
      </c>
      <c r="R140">
        <v>0</v>
      </c>
      <c r="S140">
        <v>0</v>
      </c>
      <c r="T140">
        <v>0</v>
      </c>
      <c r="U140">
        <v>3500</v>
      </c>
      <c r="V140">
        <v>1</v>
      </c>
      <c r="W140" s="1" t="s">
        <v>46</v>
      </c>
      <c r="X140" s="1" t="s">
        <v>51</v>
      </c>
    </row>
    <row r="141" spans="1:24" x14ac:dyDescent="0.25">
      <c r="A141">
        <v>140</v>
      </c>
      <c r="B141" s="1" t="s">
        <v>46</v>
      </c>
      <c r="C141">
        <v>0.45</v>
      </c>
      <c r="D141">
        <v>20</v>
      </c>
      <c r="E141">
        <v>50</v>
      </c>
      <c r="F141">
        <v>0</v>
      </c>
      <c r="G141">
        <v>0</v>
      </c>
      <c r="H141">
        <v>0</v>
      </c>
      <c r="I141">
        <v>0</v>
      </c>
      <c r="J141">
        <v>15.6</v>
      </c>
      <c r="K141">
        <v>15.6</v>
      </c>
      <c r="L141">
        <v>1</v>
      </c>
      <c r="M141">
        <v>100</v>
      </c>
      <c r="N141" s="1" t="s">
        <v>47</v>
      </c>
      <c r="O141" s="1" t="s">
        <v>47</v>
      </c>
      <c r="P141" s="1" t="s">
        <v>48</v>
      </c>
      <c r="Q141" s="1" t="s">
        <v>49</v>
      </c>
      <c r="R141">
        <v>0</v>
      </c>
      <c r="S141">
        <v>0</v>
      </c>
      <c r="T141">
        <v>0</v>
      </c>
      <c r="U141">
        <v>3500</v>
      </c>
      <c r="V141">
        <v>1</v>
      </c>
      <c r="W141" s="1" t="s">
        <v>46</v>
      </c>
      <c r="X141" s="1" t="s">
        <v>51</v>
      </c>
    </row>
    <row r="142" spans="1:24" x14ac:dyDescent="0.25">
      <c r="A142">
        <v>141</v>
      </c>
      <c r="B142" s="1" t="s">
        <v>46</v>
      </c>
      <c r="C142">
        <v>0.45</v>
      </c>
      <c r="D142">
        <v>20</v>
      </c>
      <c r="E142">
        <v>50</v>
      </c>
      <c r="F142">
        <v>0</v>
      </c>
      <c r="G142">
        <v>0</v>
      </c>
      <c r="H142">
        <v>0</v>
      </c>
      <c r="I142">
        <v>0</v>
      </c>
      <c r="J142">
        <v>16</v>
      </c>
      <c r="K142">
        <v>16</v>
      </c>
      <c r="L142">
        <v>1</v>
      </c>
      <c r="M142">
        <v>100</v>
      </c>
      <c r="N142" s="1" t="s">
        <v>47</v>
      </c>
      <c r="O142" s="1" t="s">
        <v>47</v>
      </c>
      <c r="P142" s="1" t="s">
        <v>48</v>
      </c>
      <c r="Q142" s="1" t="s">
        <v>49</v>
      </c>
      <c r="R142">
        <v>0</v>
      </c>
      <c r="S142">
        <v>0</v>
      </c>
      <c r="T142">
        <v>0</v>
      </c>
      <c r="U142">
        <v>3500</v>
      </c>
      <c r="V142">
        <v>1</v>
      </c>
      <c r="W142" s="1" t="s">
        <v>46</v>
      </c>
      <c r="X142" s="1" t="s">
        <v>51</v>
      </c>
    </row>
    <row r="143" spans="1:24" x14ac:dyDescent="0.25">
      <c r="A143">
        <v>142</v>
      </c>
      <c r="B143" s="1" t="s">
        <v>46</v>
      </c>
      <c r="C143">
        <v>0.45</v>
      </c>
      <c r="D143">
        <v>20</v>
      </c>
      <c r="E143">
        <v>50</v>
      </c>
      <c r="F143">
        <v>0</v>
      </c>
      <c r="G143">
        <v>0</v>
      </c>
      <c r="H143">
        <v>0</v>
      </c>
      <c r="I143">
        <v>0</v>
      </c>
      <c r="J143">
        <v>16.399999999999999</v>
      </c>
      <c r="K143">
        <v>16.399999999999999</v>
      </c>
      <c r="L143">
        <v>1</v>
      </c>
      <c r="M143">
        <v>100</v>
      </c>
      <c r="N143" s="1" t="s">
        <v>47</v>
      </c>
      <c r="O143" s="1" t="s">
        <v>47</v>
      </c>
      <c r="P143" s="1" t="s">
        <v>48</v>
      </c>
      <c r="Q143" s="1" t="s">
        <v>49</v>
      </c>
      <c r="R143">
        <v>0</v>
      </c>
      <c r="S143">
        <v>0</v>
      </c>
      <c r="T143">
        <v>0</v>
      </c>
      <c r="U143">
        <v>3500</v>
      </c>
      <c r="V143">
        <v>1</v>
      </c>
      <c r="W143" s="1" t="s">
        <v>46</v>
      </c>
      <c r="X143" s="1" t="s">
        <v>51</v>
      </c>
    </row>
    <row r="144" spans="1:24" x14ac:dyDescent="0.25">
      <c r="A144">
        <v>143</v>
      </c>
      <c r="B144" s="1" t="s">
        <v>46</v>
      </c>
      <c r="C144">
        <v>0.45</v>
      </c>
      <c r="D144">
        <v>20</v>
      </c>
      <c r="E144">
        <v>50</v>
      </c>
      <c r="F144">
        <v>0</v>
      </c>
      <c r="G144">
        <v>0</v>
      </c>
      <c r="H144">
        <v>0</v>
      </c>
      <c r="I144">
        <v>0</v>
      </c>
      <c r="J144">
        <v>16.8</v>
      </c>
      <c r="K144">
        <v>16.8</v>
      </c>
      <c r="L144">
        <v>1</v>
      </c>
      <c r="M144">
        <v>100</v>
      </c>
      <c r="N144" s="1" t="s">
        <v>47</v>
      </c>
      <c r="O144" s="1" t="s">
        <v>47</v>
      </c>
      <c r="P144" s="1" t="s">
        <v>48</v>
      </c>
      <c r="Q144" s="1" t="s">
        <v>49</v>
      </c>
      <c r="R144">
        <v>0</v>
      </c>
      <c r="S144">
        <v>0</v>
      </c>
      <c r="T144">
        <v>0</v>
      </c>
      <c r="U144">
        <v>3500</v>
      </c>
      <c r="V144">
        <v>1</v>
      </c>
      <c r="W144" s="1" t="s">
        <v>46</v>
      </c>
      <c r="X144" s="1" t="s">
        <v>51</v>
      </c>
    </row>
    <row r="145" spans="1:24" x14ac:dyDescent="0.25">
      <c r="A145">
        <v>144</v>
      </c>
      <c r="B145" s="1" t="s">
        <v>46</v>
      </c>
      <c r="C145">
        <v>0.45</v>
      </c>
      <c r="D145">
        <v>20</v>
      </c>
      <c r="E145">
        <v>50</v>
      </c>
      <c r="F145">
        <v>0</v>
      </c>
      <c r="G145">
        <v>0</v>
      </c>
      <c r="H145">
        <v>0</v>
      </c>
      <c r="I145">
        <v>0</v>
      </c>
      <c r="J145">
        <v>17.2</v>
      </c>
      <c r="K145">
        <v>17.2</v>
      </c>
      <c r="L145">
        <v>1</v>
      </c>
      <c r="M145">
        <v>100</v>
      </c>
      <c r="N145" s="1" t="s">
        <v>47</v>
      </c>
      <c r="O145" s="1" t="s">
        <v>47</v>
      </c>
      <c r="P145" s="1" t="s">
        <v>48</v>
      </c>
      <c r="Q145" s="1" t="s">
        <v>49</v>
      </c>
      <c r="R145">
        <v>0</v>
      </c>
      <c r="S145">
        <v>0</v>
      </c>
      <c r="T145">
        <v>0</v>
      </c>
      <c r="U145">
        <v>3500</v>
      </c>
      <c r="V145">
        <v>1</v>
      </c>
      <c r="W145" s="1" t="s">
        <v>46</v>
      </c>
      <c r="X145" s="1" t="s">
        <v>51</v>
      </c>
    </row>
    <row r="146" spans="1:24" x14ac:dyDescent="0.25">
      <c r="A146">
        <v>145</v>
      </c>
      <c r="B146" s="1" t="s">
        <v>46</v>
      </c>
      <c r="C146">
        <v>0.45</v>
      </c>
      <c r="D146">
        <v>20</v>
      </c>
      <c r="E146">
        <v>50</v>
      </c>
      <c r="F146">
        <v>0</v>
      </c>
      <c r="G146">
        <v>0</v>
      </c>
      <c r="H146">
        <v>0</v>
      </c>
      <c r="I146">
        <v>0</v>
      </c>
      <c r="J146">
        <v>17.600000000000001</v>
      </c>
      <c r="K146">
        <v>17.600000000000001</v>
      </c>
      <c r="L146">
        <v>1</v>
      </c>
      <c r="M146">
        <v>100</v>
      </c>
      <c r="N146" s="1" t="s">
        <v>47</v>
      </c>
      <c r="O146" s="1" t="s">
        <v>47</v>
      </c>
      <c r="P146" s="1" t="s">
        <v>48</v>
      </c>
      <c r="Q146" s="1" t="s">
        <v>49</v>
      </c>
      <c r="R146">
        <v>0</v>
      </c>
      <c r="S146">
        <v>0</v>
      </c>
      <c r="T146">
        <v>0</v>
      </c>
      <c r="U146">
        <v>3500</v>
      </c>
      <c r="V146">
        <v>1</v>
      </c>
      <c r="W146" s="1" t="s">
        <v>46</v>
      </c>
      <c r="X146" s="1" t="s">
        <v>51</v>
      </c>
    </row>
    <row r="147" spans="1:24" x14ac:dyDescent="0.25">
      <c r="A147">
        <v>146</v>
      </c>
      <c r="B147" s="1" t="s">
        <v>46</v>
      </c>
      <c r="C147">
        <v>0.45</v>
      </c>
      <c r="D147">
        <v>20</v>
      </c>
      <c r="E147">
        <v>50</v>
      </c>
      <c r="F147">
        <v>0</v>
      </c>
      <c r="G147">
        <v>0</v>
      </c>
      <c r="H147">
        <v>0</v>
      </c>
      <c r="I147">
        <v>0</v>
      </c>
      <c r="J147">
        <v>18</v>
      </c>
      <c r="K147">
        <v>18</v>
      </c>
      <c r="L147">
        <v>1</v>
      </c>
      <c r="M147">
        <v>100</v>
      </c>
      <c r="N147" s="1" t="s">
        <v>47</v>
      </c>
      <c r="O147" s="1" t="s">
        <v>47</v>
      </c>
      <c r="P147" s="1" t="s">
        <v>48</v>
      </c>
      <c r="Q147" s="1" t="s">
        <v>49</v>
      </c>
      <c r="R147">
        <v>0</v>
      </c>
      <c r="S147">
        <v>0</v>
      </c>
      <c r="T147">
        <v>0</v>
      </c>
      <c r="U147">
        <v>3500</v>
      </c>
      <c r="V147">
        <v>1</v>
      </c>
      <c r="W147" s="1" t="s">
        <v>46</v>
      </c>
      <c r="X147" s="1" t="s">
        <v>51</v>
      </c>
    </row>
    <row r="148" spans="1:24" x14ac:dyDescent="0.25">
      <c r="A148">
        <v>147</v>
      </c>
      <c r="B148" s="1" t="s">
        <v>46</v>
      </c>
      <c r="C148">
        <v>0.45</v>
      </c>
      <c r="D148">
        <v>20</v>
      </c>
      <c r="E148">
        <v>50</v>
      </c>
      <c r="F148">
        <v>0</v>
      </c>
      <c r="G148">
        <v>0</v>
      </c>
      <c r="H148">
        <v>0</v>
      </c>
      <c r="I148">
        <v>0</v>
      </c>
      <c r="J148">
        <v>18.399999999999999</v>
      </c>
      <c r="K148">
        <v>18.399999999999999</v>
      </c>
      <c r="L148">
        <v>1</v>
      </c>
      <c r="M148">
        <v>100</v>
      </c>
      <c r="N148" s="1" t="s">
        <v>47</v>
      </c>
      <c r="O148" s="1" t="s">
        <v>47</v>
      </c>
      <c r="P148" s="1" t="s">
        <v>48</v>
      </c>
      <c r="Q148" s="1" t="s">
        <v>49</v>
      </c>
      <c r="R148">
        <v>0</v>
      </c>
      <c r="S148">
        <v>0</v>
      </c>
      <c r="T148">
        <v>0</v>
      </c>
      <c r="U148">
        <v>3500</v>
      </c>
      <c r="V148">
        <v>1</v>
      </c>
      <c r="W148" s="1" t="s">
        <v>46</v>
      </c>
      <c r="X148" s="1" t="s">
        <v>51</v>
      </c>
    </row>
    <row r="149" spans="1:24" x14ac:dyDescent="0.25">
      <c r="A149">
        <v>148</v>
      </c>
      <c r="B149" s="1" t="s">
        <v>46</v>
      </c>
      <c r="C149">
        <v>0.45</v>
      </c>
      <c r="D149">
        <v>20</v>
      </c>
      <c r="E149">
        <v>50</v>
      </c>
      <c r="F149">
        <v>0</v>
      </c>
      <c r="G149">
        <v>0</v>
      </c>
      <c r="H149">
        <v>0</v>
      </c>
      <c r="I149">
        <v>0</v>
      </c>
      <c r="J149">
        <v>18.8</v>
      </c>
      <c r="K149">
        <v>18.8</v>
      </c>
      <c r="L149">
        <v>1</v>
      </c>
      <c r="M149">
        <v>100</v>
      </c>
      <c r="N149" s="1" t="s">
        <v>47</v>
      </c>
      <c r="O149" s="1" t="s">
        <v>47</v>
      </c>
      <c r="P149" s="1" t="s">
        <v>48</v>
      </c>
      <c r="Q149" s="1" t="s">
        <v>49</v>
      </c>
      <c r="R149">
        <v>0</v>
      </c>
      <c r="S149">
        <v>0</v>
      </c>
      <c r="T149">
        <v>0</v>
      </c>
      <c r="U149">
        <v>3500</v>
      </c>
      <c r="V149">
        <v>1</v>
      </c>
      <c r="W149" s="1" t="s">
        <v>46</v>
      </c>
      <c r="X149" s="1" t="s">
        <v>51</v>
      </c>
    </row>
    <row r="150" spans="1:24" x14ac:dyDescent="0.25">
      <c r="A150">
        <v>149</v>
      </c>
      <c r="B150" s="1" t="s">
        <v>46</v>
      </c>
      <c r="C150">
        <v>0.45</v>
      </c>
      <c r="D150">
        <v>20</v>
      </c>
      <c r="E150">
        <v>50</v>
      </c>
      <c r="F150">
        <v>0</v>
      </c>
      <c r="G150">
        <v>0</v>
      </c>
      <c r="H150">
        <v>0</v>
      </c>
      <c r="I150">
        <v>0</v>
      </c>
      <c r="J150">
        <v>19.2</v>
      </c>
      <c r="K150">
        <v>19.2</v>
      </c>
      <c r="L150">
        <v>1</v>
      </c>
      <c r="M150">
        <v>100</v>
      </c>
      <c r="N150" s="1" t="s">
        <v>47</v>
      </c>
      <c r="O150" s="1" t="s">
        <v>47</v>
      </c>
      <c r="P150" s="1" t="s">
        <v>48</v>
      </c>
      <c r="Q150" s="1" t="s">
        <v>49</v>
      </c>
      <c r="R150">
        <v>0</v>
      </c>
      <c r="S150">
        <v>0</v>
      </c>
      <c r="T150">
        <v>0</v>
      </c>
      <c r="U150">
        <v>3500</v>
      </c>
      <c r="V150">
        <v>1</v>
      </c>
      <c r="W150" s="1" t="s">
        <v>46</v>
      </c>
      <c r="X150" s="1" t="s">
        <v>51</v>
      </c>
    </row>
    <row r="151" spans="1:24" x14ac:dyDescent="0.25">
      <c r="A151">
        <v>150</v>
      </c>
      <c r="B151" s="1" t="s">
        <v>46</v>
      </c>
      <c r="C151">
        <v>0.45</v>
      </c>
      <c r="D151">
        <v>20</v>
      </c>
      <c r="E151">
        <v>50</v>
      </c>
      <c r="F151">
        <v>0</v>
      </c>
      <c r="G151">
        <v>0</v>
      </c>
      <c r="H151">
        <v>0</v>
      </c>
      <c r="I151">
        <v>0</v>
      </c>
      <c r="J151">
        <v>19.600000000000001</v>
      </c>
      <c r="K151">
        <v>19.600000000000001</v>
      </c>
      <c r="L151">
        <v>1</v>
      </c>
      <c r="M151">
        <v>100</v>
      </c>
      <c r="N151" s="1" t="s">
        <v>47</v>
      </c>
      <c r="O151" s="1" t="s">
        <v>47</v>
      </c>
      <c r="P151" s="1" t="s">
        <v>48</v>
      </c>
      <c r="Q151" s="1" t="s">
        <v>49</v>
      </c>
      <c r="R151">
        <v>0</v>
      </c>
      <c r="S151">
        <v>0</v>
      </c>
      <c r="T151">
        <v>0</v>
      </c>
      <c r="U151">
        <v>3500</v>
      </c>
      <c r="V151">
        <v>1</v>
      </c>
      <c r="W151" s="1" t="s">
        <v>46</v>
      </c>
      <c r="X151" s="1" t="s">
        <v>51</v>
      </c>
    </row>
    <row r="152" spans="1:24" x14ac:dyDescent="0.25">
      <c r="A152">
        <v>151</v>
      </c>
      <c r="B152" s="1" t="s">
        <v>46</v>
      </c>
      <c r="C152">
        <v>0.45</v>
      </c>
      <c r="D152">
        <v>20</v>
      </c>
      <c r="E152">
        <v>50</v>
      </c>
      <c r="F152">
        <v>0</v>
      </c>
      <c r="G152">
        <v>0</v>
      </c>
      <c r="H152">
        <v>0</v>
      </c>
      <c r="I152">
        <v>0</v>
      </c>
      <c r="J152">
        <v>20</v>
      </c>
      <c r="K152">
        <v>20</v>
      </c>
      <c r="L152">
        <v>1</v>
      </c>
      <c r="M152">
        <v>100</v>
      </c>
      <c r="N152" s="1" t="s">
        <v>47</v>
      </c>
      <c r="O152" s="1" t="s">
        <v>47</v>
      </c>
      <c r="P152" s="1" t="s">
        <v>48</v>
      </c>
      <c r="Q152" s="1" t="s">
        <v>49</v>
      </c>
      <c r="R152">
        <v>0</v>
      </c>
      <c r="S152">
        <v>0</v>
      </c>
      <c r="T152">
        <v>0</v>
      </c>
      <c r="U152">
        <v>3500</v>
      </c>
      <c r="V152">
        <v>1</v>
      </c>
      <c r="W152" s="1" t="s">
        <v>46</v>
      </c>
      <c r="X152" s="1" t="s">
        <v>51</v>
      </c>
    </row>
    <row r="153" spans="1:24" x14ac:dyDescent="0.25">
      <c r="A153">
        <v>152</v>
      </c>
      <c r="B153" s="1" t="s">
        <v>46</v>
      </c>
      <c r="C153">
        <v>0.45</v>
      </c>
      <c r="D153">
        <v>20</v>
      </c>
      <c r="E153">
        <v>50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100</v>
      </c>
      <c r="N153" s="1" t="s">
        <v>47</v>
      </c>
      <c r="O153" s="1" t="s">
        <v>47</v>
      </c>
      <c r="P153" s="1" t="s">
        <v>48</v>
      </c>
      <c r="Q153" s="1" t="s">
        <v>49</v>
      </c>
      <c r="R153">
        <v>0</v>
      </c>
      <c r="S153">
        <v>0.4</v>
      </c>
      <c r="T153">
        <v>0</v>
      </c>
      <c r="U153">
        <v>8760</v>
      </c>
      <c r="V153">
        <v>1</v>
      </c>
      <c r="W153" s="1" t="s">
        <v>46</v>
      </c>
      <c r="X153" s="1" t="s">
        <v>51</v>
      </c>
    </row>
    <row r="154" spans="1:24" x14ac:dyDescent="0.25">
      <c r="A154">
        <v>153</v>
      </c>
      <c r="B154" s="1" t="s">
        <v>46</v>
      </c>
      <c r="C154">
        <v>0.45</v>
      </c>
      <c r="D154">
        <v>20</v>
      </c>
      <c r="E154">
        <v>50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100</v>
      </c>
      <c r="N154" s="1" t="s">
        <v>47</v>
      </c>
      <c r="O154" s="1" t="s">
        <v>47</v>
      </c>
      <c r="P154" s="1" t="s">
        <v>48</v>
      </c>
      <c r="Q154" s="1" t="s">
        <v>49</v>
      </c>
      <c r="R154">
        <v>0</v>
      </c>
      <c r="S154">
        <v>0.8</v>
      </c>
      <c r="T154">
        <v>0</v>
      </c>
      <c r="U154">
        <v>8760</v>
      </c>
      <c r="V154">
        <v>1</v>
      </c>
      <c r="W154" s="1" t="s">
        <v>46</v>
      </c>
      <c r="X154" s="1" t="s">
        <v>51</v>
      </c>
    </row>
    <row r="155" spans="1:24" x14ac:dyDescent="0.25">
      <c r="A155">
        <v>154</v>
      </c>
      <c r="B155" s="1" t="s">
        <v>46</v>
      </c>
      <c r="C155">
        <v>0.45</v>
      </c>
      <c r="D155">
        <v>20</v>
      </c>
      <c r="E155">
        <v>50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100</v>
      </c>
      <c r="N155" s="1" t="s">
        <v>47</v>
      </c>
      <c r="O155" s="1" t="s">
        <v>47</v>
      </c>
      <c r="P155" s="1" t="s">
        <v>48</v>
      </c>
      <c r="Q155" s="1" t="s">
        <v>49</v>
      </c>
      <c r="R155">
        <v>0</v>
      </c>
      <c r="S155">
        <v>1.2</v>
      </c>
      <c r="T155">
        <v>0</v>
      </c>
      <c r="U155">
        <v>8760</v>
      </c>
      <c r="V155">
        <v>1</v>
      </c>
      <c r="W155" s="1" t="s">
        <v>46</v>
      </c>
      <c r="X155" s="1" t="s">
        <v>51</v>
      </c>
    </row>
    <row r="156" spans="1:24" x14ac:dyDescent="0.25">
      <c r="A156">
        <v>155</v>
      </c>
      <c r="B156" s="1" t="s">
        <v>46</v>
      </c>
      <c r="C156">
        <v>0.45</v>
      </c>
      <c r="D156">
        <v>20</v>
      </c>
      <c r="E156">
        <v>50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100</v>
      </c>
      <c r="N156" s="1" t="s">
        <v>47</v>
      </c>
      <c r="O156" s="1" t="s">
        <v>47</v>
      </c>
      <c r="P156" s="1" t="s">
        <v>48</v>
      </c>
      <c r="Q156" s="1" t="s">
        <v>49</v>
      </c>
      <c r="R156">
        <v>0</v>
      </c>
      <c r="S156">
        <v>1.6</v>
      </c>
      <c r="T156">
        <v>0</v>
      </c>
      <c r="U156">
        <v>8760</v>
      </c>
      <c r="V156">
        <v>1</v>
      </c>
      <c r="W156" s="1" t="s">
        <v>46</v>
      </c>
      <c r="X156" s="1" t="s">
        <v>51</v>
      </c>
    </row>
    <row r="157" spans="1:24" x14ac:dyDescent="0.25">
      <c r="A157">
        <v>156</v>
      </c>
      <c r="B157" s="1" t="s">
        <v>46</v>
      </c>
      <c r="C157">
        <v>0.45</v>
      </c>
      <c r="D157">
        <v>20</v>
      </c>
      <c r="E157">
        <v>50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100</v>
      </c>
      <c r="N157" s="1" t="s">
        <v>47</v>
      </c>
      <c r="O157" s="1" t="s">
        <v>47</v>
      </c>
      <c r="P157" s="1" t="s">
        <v>48</v>
      </c>
      <c r="Q157" s="1" t="s">
        <v>49</v>
      </c>
      <c r="R157">
        <v>0</v>
      </c>
      <c r="S157">
        <v>2</v>
      </c>
      <c r="T157">
        <v>0</v>
      </c>
      <c r="U157">
        <v>8760</v>
      </c>
      <c r="V157">
        <v>1</v>
      </c>
      <c r="W157" s="1" t="s">
        <v>46</v>
      </c>
      <c r="X157" s="1" t="s">
        <v>51</v>
      </c>
    </row>
    <row r="158" spans="1:24" x14ac:dyDescent="0.25">
      <c r="A158">
        <v>157</v>
      </c>
      <c r="B158" s="1" t="s">
        <v>46</v>
      </c>
      <c r="C158">
        <v>0.45</v>
      </c>
      <c r="D158">
        <v>20</v>
      </c>
      <c r="E158">
        <v>50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100</v>
      </c>
      <c r="N158" s="1" t="s">
        <v>47</v>
      </c>
      <c r="O158" s="1" t="s">
        <v>47</v>
      </c>
      <c r="P158" s="1" t="s">
        <v>48</v>
      </c>
      <c r="Q158" s="1" t="s">
        <v>49</v>
      </c>
      <c r="R158">
        <v>0</v>
      </c>
      <c r="S158">
        <v>2.4</v>
      </c>
      <c r="T158">
        <v>0</v>
      </c>
      <c r="U158">
        <v>8760</v>
      </c>
      <c r="V158">
        <v>1</v>
      </c>
      <c r="W158" s="1" t="s">
        <v>46</v>
      </c>
      <c r="X158" s="1" t="s">
        <v>51</v>
      </c>
    </row>
    <row r="159" spans="1:24" x14ac:dyDescent="0.25">
      <c r="A159">
        <v>158</v>
      </c>
      <c r="B159" s="1" t="s">
        <v>46</v>
      </c>
      <c r="C159">
        <v>0.45</v>
      </c>
      <c r="D159">
        <v>20</v>
      </c>
      <c r="E159">
        <v>50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100</v>
      </c>
      <c r="N159" s="1" t="s">
        <v>47</v>
      </c>
      <c r="O159" s="1" t="s">
        <v>47</v>
      </c>
      <c r="P159" s="1" t="s">
        <v>48</v>
      </c>
      <c r="Q159" s="1" t="s">
        <v>49</v>
      </c>
      <c r="R159">
        <v>0</v>
      </c>
      <c r="S159">
        <v>2.8</v>
      </c>
      <c r="T159">
        <v>0</v>
      </c>
      <c r="U159">
        <v>8760</v>
      </c>
      <c r="V159">
        <v>1</v>
      </c>
      <c r="W159" s="1" t="s">
        <v>46</v>
      </c>
      <c r="X159" s="1" t="s">
        <v>51</v>
      </c>
    </row>
    <row r="160" spans="1:24" x14ac:dyDescent="0.25">
      <c r="A160">
        <v>159</v>
      </c>
      <c r="B160" s="1" t="s">
        <v>46</v>
      </c>
      <c r="C160">
        <v>0.45</v>
      </c>
      <c r="D160">
        <v>20</v>
      </c>
      <c r="E160">
        <v>50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100</v>
      </c>
      <c r="N160" s="1" t="s">
        <v>47</v>
      </c>
      <c r="O160" s="1" t="s">
        <v>47</v>
      </c>
      <c r="P160" s="1" t="s">
        <v>48</v>
      </c>
      <c r="Q160" s="1" t="s">
        <v>49</v>
      </c>
      <c r="R160">
        <v>0</v>
      </c>
      <c r="S160">
        <v>3.2</v>
      </c>
      <c r="T160">
        <v>0</v>
      </c>
      <c r="U160">
        <v>8760</v>
      </c>
      <c r="V160">
        <v>1</v>
      </c>
      <c r="W160" s="1" t="s">
        <v>46</v>
      </c>
      <c r="X160" s="1" t="s">
        <v>51</v>
      </c>
    </row>
    <row r="161" spans="1:24" x14ac:dyDescent="0.25">
      <c r="A161">
        <v>160</v>
      </c>
      <c r="B161" s="1" t="s">
        <v>46</v>
      </c>
      <c r="C161">
        <v>0.45</v>
      </c>
      <c r="D161">
        <v>20</v>
      </c>
      <c r="E161">
        <v>50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100</v>
      </c>
      <c r="N161" s="1" t="s">
        <v>47</v>
      </c>
      <c r="O161" s="1" t="s">
        <v>47</v>
      </c>
      <c r="P161" s="1" t="s">
        <v>48</v>
      </c>
      <c r="Q161" s="1" t="s">
        <v>49</v>
      </c>
      <c r="R161">
        <v>0</v>
      </c>
      <c r="S161">
        <v>3.6</v>
      </c>
      <c r="T161">
        <v>0</v>
      </c>
      <c r="U161">
        <v>8760</v>
      </c>
      <c r="V161">
        <v>1</v>
      </c>
      <c r="W161" s="1" t="s">
        <v>46</v>
      </c>
      <c r="X161" s="1" t="s">
        <v>51</v>
      </c>
    </row>
    <row r="162" spans="1:24" x14ac:dyDescent="0.25">
      <c r="A162">
        <v>161</v>
      </c>
      <c r="B162" s="1" t="s">
        <v>46</v>
      </c>
      <c r="C162">
        <v>0.45</v>
      </c>
      <c r="D162">
        <v>20</v>
      </c>
      <c r="E162">
        <v>50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100</v>
      </c>
      <c r="N162" s="1" t="s">
        <v>47</v>
      </c>
      <c r="O162" s="1" t="s">
        <v>47</v>
      </c>
      <c r="P162" s="1" t="s">
        <v>48</v>
      </c>
      <c r="Q162" s="1" t="s">
        <v>49</v>
      </c>
      <c r="R162">
        <v>0</v>
      </c>
      <c r="S162">
        <v>4</v>
      </c>
      <c r="T162">
        <v>0</v>
      </c>
      <c r="U162">
        <v>8760</v>
      </c>
      <c r="V162">
        <v>1</v>
      </c>
      <c r="W162" s="1" t="s">
        <v>46</v>
      </c>
      <c r="X162" s="1" t="s">
        <v>51</v>
      </c>
    </row>
    <row r="163" spans="1:24" x14ac:dyDescent="0.25">
      <c r="A163">
        <v>162</v>
      </c>
      <c r="B163" s="1" t="s">
        <v>46</v>
      </c>
      <c r="C163">
        <v>0.45</v>
      </c>
      <c r="D163">
        <v>20</v>
      </c>
      <c r="E163">
        <v>50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100</v>
      </c>
      <c r="N163" s="1" t="s">
        <v>47</v>
      </c>
      <c r="O163" s="1" t="s">
        <v>47</v>
      </c>
      <c r="P163" s="1" t="s">
        <v>48</v>
      </c>
      <c r="Q163" s="1" t="s">
        <v>49</v>
      </c>
      <c r="R163">
        <v>0</v>
      </c>
      <c r="S163">
        <v>4.4000000000000004</v>
      </c>
      <c r="T163">
        <v>0</v>
      </c>
      <c r="U163">
        <v>8760</v>
      </c>
      <c r="V163">
        <v>1</v>
      </c>
      <c r="W163" s="1" t="s">
        <v>46</v>
      </c>
      <c r="X163" s="1" t="s">
        <v>51</v>
      </c>
    </row>
    <row r="164" spans="1:24" x14ac:dyDescent="0.25">
      <c r="A164">
        <v>163</v>
      </c>
      <c r="B164" s="1" t="s">
        <v>46</v>
      </c>
      <c r="C164">
        <v>0.45</v>
      </c>
      <c r="D164">
        <v>20</v>
      </c>
      <c r="E164">
        <v>50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100</v>
      </c>
      <c r="N164" s="1" t="s">
        <v>47</v>
      </c>
      <c r="O164" s="1" t="s">
        <v>47</v>
      </c>
      <c r="P164" s="1" t="s">
        <v>48</v>
      </c>
      <c r="Q164" s="1" t="s">
        <v>49</v>
      </c>
      <c r="R164">
        <v>0</v>
      </c>
      <c r="S164">
        <v>4.8</v>
      </c>
      <c r="T164">
        <v>0</v>
      </c>
      <c r="U164">
        <v>8760</v>
      </c>
      <c r="V164">
        <v>1</v>
      </c>
      <c r="W164" s="1" t="s">
        <v>46</v>
      </c>
      <c r="X164" s="1" t="s">
        <v>51</v>
      </c>
    </row>
    <row r="165" spans="1:24" x14ac:dyDescent="0.25">
      <c r="A165">
        <v>164</v>
      </c>
      <c r="B165" s="1" t="s">
        <v>46</v>
      </c>
      <c r="C165">
        <v>0.45</v>
      </c>
      <c r="D165">
        <v>20</v>
      </c>
      <c r="E165">
        <v>50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100</v>
      </c>
      <c r="N165" s="1" t="s">
        <v>47</v>
      </c>
      <c r="O165" s="1" t="s">
        <v>47</v>
      </c>
      <c r="P165" s="1" t="s">
        <v>48</v>
      </c>
      <c r="Q165" s="1" t="s">
        <v>49</v>
      </c>
      <c r="R165">
        <v>0</v>
      </c>
      <c r="S165">
        <v>5.2</v>
      </c>
      <c r="T165">
        <v>0</v>
      </c>
      <c r="U165">
        <v>8760</v>
      </c>
      <c r="V165">
        <v>1</v>
      </c>
      <c r="W165" s="1" t="s">
        <v>46</v>
      </c>
      <c r="X165" s="1" t="s">
        <v>51</v>
      </c>
    </row>
    <row r="166" spans="1:24" x14ac:dyDescent="0.25">
      <c r="A166">
        <v>165</v>
      </c>
      <c r="B166" s="1" t="s">
        <v>46</v>
      </c>
      <c r="C166">
        <v>0.45</v>
      </c>
      <c r="D166">
        <v>20</v>
      </c>
      <c r="E166">
        <v>50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100</v>
      </c>
      <c r="N166" s="1" t="s">
        <v>47</v>
      </c>
      <c r="O166" s="1" t="s">
        <v>47</v>
      </c>
      <c r="P166" s="1" t="s">
        <v>48</v>
      </c>
      <c r="Q166" s="1" t="s">
        <v>49</v>
      </c>
      <c r="R166">
        <v>0</v>
      </c>
      <c r="S166">
        <v>5.6</v>
      </c>
      <c r="T166">
        <v>0</v>
      </c>
      <c r="U166">
        <v>8760</v>
      </c>
      <c r="V166">
        <v>1</v>
      </c>
      <c r="W166" s="1" t="s">
        <v>46</v>
      </c>
      <c r="X166" s="1" t="s">
        <v>51</v>
      </c>
    </row>
    <row r="167" spans="1:24" x14ac:dyDescent="0.25">
      <c r="A167">
        <v>166</v>
      </c>
      <c r="B167" s="1" t="s">
        <v>46</v>
      </c>
      <c r="C167">
        <v>0.45</v>
      </c>
      <c r="D167">
        <v>20</v>
      </c>
      <c r="E167">
        <v>50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100</v>
      </c>
      <c r="N167" s="1" t="s">
        <v>47</v>
      </c>
      <c r="O167" s="1" t="s">
        <v>47</v>
      </c>
      <c r="P167" s="1" t="s">
        <v>48</v>
      </c>
      <c r="Q167" s="1" t="s">
        <v>49</v>
      </c>
      <c r="R167">
        <v>0</v>
      </c>
      <c r="S167">
        <v>6</v>
      </c>
      <c r="T167">
        <v>0</v>
      </c>
      <c r="U167">
        <v>8760</v>
      </c>
      <c r="V167">
        <v>1</v>
      </c>
      <c r="W167" s="1" t="s">
        <v>46</v>
      </c>
      <c r="X167" s="1" t="s">
        <v>51</v>
      </c>
    </row>
    <row r="168" spans="1:24" x14ac:dyDescent="0.25">
      <c r="A168">
        <v>167</v>
      </c>
      <c r="B168" s="1" t="s">
        <v>46</v>
      </c>
      <c r="C168">
        <v>0.45</v>
      </c>
      <c r="D168">
        <v>20</v>
      </c>
      <c r="E168">
        <v>50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100</v>
      </c>
      <c r="N168" s="1" t="s">
        <v>47</v>
      </c>
      <c r="O168" s="1" t="s">
        <v>47</v>
      </c>
      <c r="P168" s="1" t="s">
        <v>48</v>
      </c>
      <c r="Q168" s="1" t="s">
        <v>49</v>
      </c>
      <c r="R168">
        <v>0</v>
      </c>
      <c r="S168">
        <v>6.4</v>
      </c>
      <c r="T168">
        <v>0</v>
      </c>
      <c r="U168">
        <v>8760</v>
      </c>
      <c r="V168">
        <v>1</v>
      </c>
      <c r="W168" s="1" t="s">
        <v>46</v>
      </c>
      <c r="X168" s="1" t="s">
        <v>51</v>
      </c>
    </row>
    <row r="169" spans="1:24" x14ac:dyDescent="0.25">
      <c r="A169">
        <v>168</v>
      </c>
      <c r="B169" s="1" t="s">
        <v>46</v>
      </c>
      <c r="C169">
        <v>0.45</v>
      </c>
      <c r="D169">
        <v>20</v>
      </c>
      <c r="E169">
        <v>50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100</v>
      </c>
      <c r="N169" s="1" t="s">
        <v>47</v>
      </c>
      <c r="O169" s="1" t="s">
        <v>47</v>
      </c>
      <c r="P169" s="1" t="s">
        <v>48</v>
      </c>
      <c r="Q169" s="1" t="s">
        <v>49</v>
      </c>
      <c r="R169">
        <v>0</v>
      </c>
      <c r="S169">
        <v>6.8</v>
      </c>
      <c r="T169">
        <v>0</v>
      </c>
      <c r="U169">
        <v>8760</v>
      </c>
      <c r="V169">
        <v>1</v>
      </c>
      <c r="W169" s="1" t="s">
        <v>46</v>
      </c>
      <c r="X169" s="1" t="s">
        <v>51</v>
      </c>
    </row>
    <row r="170" spans="1:24" x14ac:dyDescent="0.25">
      <c r="A170">
        <v>169</v>
      </c>
      <c r="B170" s="1" t="s">
        <v>46</v>
      </c>
      <c r="C170">
        <v>0.45</v>
      </c>
      <c r="D170">
        <v>20</v>
      </c>
      <c r="E170">
        <v>50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100</v>
      </c>
      <c r="N170" s="1" t="s">
        <v>47</v>
      </c>
      <c r="O170" s="1" t="s">
        <v>47</v>
      </c>
      <c r="P170" s="1" t="s">
        <v>48</v>
      </c>
      <c r="Q170" s="1" t="s">
        <v>49</v>
      </c>
      <c r="R170">
        <v>0</v>
      </c>
      <c r="S170">
        <v>7.2</v>
      </c>
      <c r="T170">
        <v>0</v>
      </c>
      <c r="U170">
        <v>8760</v>
      </c>
      <c r="V170">
        <v>1</v>
      </c>
      <c r="W170" s="1" t="s">
        <v>46</v>
      </c>
      <c r="X170" s="1" t="s">
        <v>51</v>
      </c>
    </row>
    <row r="171" spans="1:24" x14ac:dyDescent="0.25">
      <c r="A171">
        <v>170</v>
      </c>
      <c r="B171" s="1" t="s">
        <v>46</v>
      </c>
      <c r="C171">
        <v>0.45</v>
      </c>
      <c r="D171">
        <v>20</v>
      </c>
      <c r="E171">
        <v>50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100</v>
      </c>
      <c r="N171" s="1" t="s">
        <v>47</v>
      </c>
      <c r="O171" s="1" t="s">
        <v>47</v>
      </c>
      <c r="P171" s="1" t="s">
        <v>48</v>
      </c>
      <c r="Q171" s="1" t="s">
        <v>49</v>
      </c>
      <c r="R171">
        <v>0</v>
      </c>
      <c r="S171">
        <v>7.6</v>
      </c>
      <c r="T171">
        <v>0</v>
      </c>
      <c r="U171">
        <v>8760</v>
      </c>
      <c r="V171">
        <v>1</v>
      </c>
      <c r="W171" s="1" t="s">
        <v>46</v>
      </c>
      <c r="X171" s="1" t="s">
        <v>51</v>
      </c>
    </row>
    <row r="172" spans="1:24" x14ac:dyDescent="0.25">
      <c r="A172">
        <v>171</v>
      </c>
      <c r="B172" s="1" t="s">
        <v>46</v>
      </c>
      <c r="C172">
        <v>0.45</v>
      </c>
      <c r="D172">
        <v>20</v>
      </c>
      <c r="E172">
        <v>50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100</v>
      </c>
      <c r="N172" s="1" t="s">
        <v>47</v>
      </c>
      <c r="O172" s="1" t="s">
        <v>47</v>
      </c>
      <c r="P172" s="1" t="s">
        <v>48</v>
      </c>
      <c r="Q172" s="1" t="s">
        <v>49</v>
      </c>
      <c r="R172">
        <v>0</v>
      </c>
      <c r="S172">
        <v>8</v>
      </c>
      <c r="T172">
        <v>0</v>
      </c>
      <c r="U172">
        <v>8760</v>
      </c>
      <c r="V172">
        <v>1</v>
      </c>
      <c r="W172" s="1" t="s">
        <v>46</v>
      </c>
      <c r="X172" s="1" t="s">
        <v>51</v>
      </c>
    </row>
    <row r="173" spans="1:24" x14ac:dyDescent="0.25">
      <c r="A173">
        <v>172</v>
      </c>
      <c r="B173" s="1" t="s">
        <v>46</v>
      </c>
      <c r="C173">
        <v>0.45</v>
      </c>
      <c r="D173">
        <v>20</v>
      </c>
      <c r="E173">
        <v>50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100</v>
      </c>
      <c r="N173" s="1" t="s">
        <v>47</v>
      </c>
      <c r="O173" s="1" t="s">
        <v>47</v>
      </c>
      <c r="P173" s="1" t="s">
        <v>48</v>
      </c>
      <c r="Q173" s="1" t="s">
        <v>49</v>
      </c>
      <c r="R173">
        <v>0</v>
      </c>
      <c r="S173">
        <v>8.4</v>
      </c>
      <c r="T173">
        <v>0</v>
      </c>
      <c r="U173">
        <v>8760</v>
      </c>
      <c r="V173">
        <v>1</v>
      </c>
      <c r="W173" s="1" t="s">
        <v>46</v>
      </c>
      <c r="X173" s="1" t="s">
        <v>51</v>
      </c>
    </row>
    <row r="174" spans="1:24" x14ac:dyDescent="0.25">
      <c r="A174">
        <v>173</v>
      </c>
      <c r="B174" s="1" t="s">
        <v>46</v>
      </c>
      <c r="C174">
        <v>0.45</v>
      </c>
      <c r="D174">
        <v>20</v>
      </c>
      <c r="E174">
        <v>50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100</v>
      </c>
      <c r="N174" s="1" t="s">
        <v>47</v>
      </c>
      <c r="O174" s="1" t="s">
        <v>47</v>
      </c>
      <c r="P174" s="1" t="s">
        <v>48</v>
      </c>
      <c r="Q174" s="1" t="s">
        <v>49</v>
      </c>
      <c r="R174">
        <v>0</v>
      </c>
      <c r="S174">
        <v>8.8000000000000007</v>
      </c>
      <c r="T174">
        <v>0</v>
      </c>
      <c r="U174">
        <v>8760</v>
      </c>
      <c r="V174">
        <v>1</v>
      </c>
      <c r="W174" s="1" t="s">
        <v>46</v>
      </c>
      <c r="X174" s="1" t="s">
        <v>51</v>
      </c>
    </row>
    <row r="175" spans="1:24" x14ac:dyDescent="0.25">
      <c r="A175">
        <v>174</v>
      </c>
      <c r="B175" s="1" t="s">
        <v>46</v>
      </c>
      <c r="C175">
        <v>0.45</v>
      </c>
      <c r="D175">
        <v>20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100</v>
      </c>
      <c r="N175" s="1" t="s">
        <v>47</v>
      </c>
      <c r="O175" s="1" t="s">
        <v>47</v>
      </c>
      <c r="P175" s="1" t="s">
        <v>48</v>
      </c>
      <c r="Q175" s="1" t="s">
        <v>49</v>
      </c>
      <c r="R175">
        <v>0</v>
      </c>
      <c r="S175">
        <v>9.1999999999999993</v>
      </c>
      <c r="T175">
        <v>0</v>
      </c>
      <c r="U175">
        <v>8760</v>
      </c>
      <c r="V175">
        <v>1</v>
      </c>
      <c r="W175" s="1" t="s">
        <v>46</v>
      </c>
      <c r="X175" s="1" t="s">
        <v>51</v>
      </c>
    </row>
    <row r="176" spans="1:24" x14ac:dyDescent="0.25">
      <c r="A176">
        <v>175</v>
      </c>
      <c r="B176" s="1" t="s">
        <v>46</v>
      </c>
      <c r="C176">
        <v>0.45</v>
      </c>
      <c r="D176">
        <v>20</v>
      </c>
      <c r="E176">
        <v>50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100</v>
      </c>
      <c r="N176" s="1" t="s">
        <v>47</v>
      </c>
      <c r="O176" s="1" t="s">
        <v>47</v>
      </c>
      <c r="P176" s="1" t="s">
        <v>48</v>
      </c>
      <c r="Q176" s="1" t="s">
        <v>49</v>
      </c>
      <c r="R176">
        <v>0</v>
      </c>
      <c r="S176">
        <v>9.6</v>
      </c>
      <c r="T176">
        <v>0</v>
      </c>
      <c r="U176">
        <v>8760</v>
      </c>
      <c r="V176">
        <v>1</v>
      </c>
      <c r="W176" s="1" t="s">
        <v>46</v>
      </c>
      <c r="X176" s="1" t="s">
        <v>51</v>
      </c>
    </row>
    <row r="177" spans="1:24" x14ac:dyDescent="0.25">
      <c r="A177">
        <v>176</v>
      </c>
      <c r="B177" s="1" t="s">
        <v>46</v>
      </c>
      <c r="C177">
        <v>0.45</v>
      </c>
      <c r="D177">
        <v>20</v>
      </c>
      <c r="E177">
        <v>50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100</v>
      </c>
      <c r="N177" s="1" t="s">
        <v>47</v>
      </c>
      <c r="O177" s="1" t="s">
        <v>47</v>
      </c>
      <c r="P177" s="1" t="s">
        <v>48</v>
      </c>
      <c r="Q177" s="1" t="s">
        <v>49</v>
      </c>
      <c r="R177">
        <v>0</v>
      </c>
      <c r="S177">
        <v>10</v>
      </c>
      <c r="T177">
        <v>0</v>
      </c>
      <c r="U177">
        <v>8760</v>
      </c>
      <c r="V177">
        <v>1</v>
      </c>
      <c r="W177" s="1" t="s">
        <v>46</v>
      </c>
      <c r="X177" s="1" t="s">
        <v>51</v>
      </c>
    </row>
    <row r="178" spans="1:24" x14ac:dyDescent="0.25">
      <c r="A178">
        <v>177</v>
      </c>
      <c r="B178" s="1" t="s">
        <v>46</v>
      </c>
      <c r="C178">
        <v>0.45</v>
      </c>
      <c r="D178">
        <v>20</v>
      </c>
      <c r="E178">
        <v>50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100</v>
      </c>
      <c r="N178" s="1" t="s">
        <v>47</v>
      </c>
      <c r="O178" s="1" t="s">
        <v>47</v>
      </c>
      <c r="P178" s="1" t="s">
        <v>48</v>
      </c>
      <c r="Q178" s="1" t="s">
        <v>49</v>
      </c>
      <c r="R178">
        <v>0</v>
      </c>
      <c r="S178">
        <v>10.4</v>
      </c>
      <c r="T178">
        <v>0</v>
      </c>
      <c r="U178">
        <v>8760</v>
      </c>
      <c r="V178">
        <v>1</v>
      </c>
      <c r="W178" s="1" t="s">
        <v>46</v>
      </c>
      <c r="X178" s="1" t="s">
        <v>51</v>
      </c>
    </row>
    <row r="179" spans="1:24" x14ac:dyDescent="0.25">
      <c r="A179">
        <v>178</v>
      </c>
      <c r="B179" s="1" t="s">
        <v>46</v>
      </c>
      <c r="C179">
        <v>0.45</v>
      </c>
      <c r="D179">
        <v>20</v>
      </c>
      <c r="E179">
        <v>50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100</v>
      </c>
      <c r="N179" s="1" t="s">
        <v>47</v>
      </c>
      <c r="O179" s="1" t="s">
        <v>47</v>
      </c>
      <c r="P179" s="1" t="s">
        <v>48</v>
      </c>
      <c r="Q179" s="1" t="s">
        <v>49</v>
      </c>
      <c r="R179">
        <v>0</v>
      </c>
      <c r="S179">
        <v>10.8</v>
      </c>
      <c r="T179">
        <v>0</v>
      </c>
      <c r="U179">
        <v>8760</v>
      </c>
      <c r="V179">
        <v>1</v>
      </c>
      <c r="W179" s="1" t="s">
        <v>46</v>
      </c>
      <c r="X179" s="1" t="s">
        <v>51</v>
      </c>
    </row>
    <row r="180" spans="1:24" x14ac:dyDescent="0.25">
      <c r="A180">
        <v>179</v>
      </c>
      <c r="B180" s="1" t="s">
        <v>46</v>
      </c>
      <c r="C180">
        <v>0.45</v>
      </c>
      <c r="D180">
        <v>20</v>
      </c>
      <c r="E180">
        <v>50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100</v>
      </c>
      <c r="N180" s="1" t="s">
        <v>47</v>
      </c>
      <c r="O180" s="1" t="s">
        <v>47</v>
      </c>
      <c r="P180" s="1" t="s">
        <v>48</v>
      </c>
      <c r="Q180" s="1" t="s">
        <v>49</v>
      </c>
      <c r="R180">
        <v>0</v>
      </c>
      <c r="S180">
        <v>11.2</v>
      </c>
      <c r="T180">
        <v>0</v>
      </c>
      <c r="U180">
        <v>8760</v>
      </c>
      <c r="V180">
        <v>1</v>
      </c>
      <c r="W180" s="1" t="s">
        <v>46</v>
      </c>
      <c r="X180" s="1" t="s">
        <v>51</v>
      </c>
    </row>
    <row r="181" spans="1:24" x14ac:dyDescent="0.25">
      <c r="A181">
        <v>180</v>
      </c>
      <c r="B181" s="1" t="s">
        <v>46</v>
      </c>
      <c r="C181">
        <v>0.45</v>
      </c>
      <c r="D181">
        <v>20</v>
      </c>
      <c r="E181">
        <v>50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100</v>
      </c>
      <c r="N181" s="1" t="s">
        <v>47</v>
      </c>
      <c r="O181" s="1" t="s">
        <v>47</v>
      </c>
      <c r="P181" s="1" t="s">
        <v>48</v>
      </c>
      <c r="Q181" s="1" t="s">
        <v>49</v>
      </c>
      <c r="R181">
        <v>0</v>
      </c>
      <c r="S181">
        <v>11.6</v>
      </c>
      <c r="T181">
        <v>0</v>
      </c>
      <c r="U181">
        <v>8760</v>
      </c>
      <c r="V181">
        <v>1</v>
      </c>
      <c r="W181" s="1" t="s">
        <v>46</v>
      </c>
      <c r="X181" s="1" t="s">
        <v>51</v>
      </c>
    </row>
    <row r="182" spans="1:24" x14ac:dyDescent="0.25">
      <c r="A182">
        <v>181</v>
      </c>
      <c r="B182" s="1" t="s">
        <v>46</v>
      </c>
      <c r="C182">
        <v>0.45</v>
      </c>
      <c r="D182">
        <v>20</v>
      </c>
      <c r="E182">
        <v>50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100</v>
      </c>
      <c r="N182" s="1" t="s">
        <v>47</v>
      </c>
      <c r="O182" s="1" t="s">
        <v>47</v>
      </c>
      <c r="P182" s="1" t="s">
        <v>48</v>
      </c>
      <c r="Q182" s="1" t="s">
        <v>49</v>
      </c>
      <c r="R182">
        <v>0</v>
      </c>
      <c r="S182">
        <v>12</v>
      </c>
      <c r="T182">
        <v>0</v>
      </c>
      <c r="U182">
        <v>8760</v>
      </c>
      <c r="V182">
        <v>1</v>
      </c>
      <c r="W182" s="1" t="s">
        <v>46</v>
      </c>
      <c r="X182" s="1" t="s">
        <v>51</v>
      </c>
    </row>
    <row r="183" spans="1:24" x14ac:dyDescent="0.25">
      <c r="A183">
        <v>182</v>
      </c>
      <c r="B183" s="1" t="s">
        <v>46</v>
      </c>
      <c r="C183">
        <v>0.45</v>
      </c>
      <c r="D183">
        <v>20</v>
      </c>
      <c r="E183">
        <v>50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100</v>
      </c>
      <c r="N183" s="1" t="s">
        <v>47</v>
      </c>
      <c r="O183" s="1" t="s">
        <v>47</v>
      </c>
      <c r="P183" s="1" t="s">
        <v>48</v>
      </c>
      <c r="Q183" s="1" t="s">
        <v>49</v>
      </c>
      <c r="R183">
        <v>0</v>
      </c>
      <c r="S183">
        <v>12.4</v>
      </c>
      <c r="T183">
        <v>0</v>
      </c>
      <c r="U183">
        <v>8760</v>
      </c>
      <c r="V183">
        <v>1</v>
      </c>
      <c r="W183" s="1" t="s">
        <v>46</v>
      </c>
      <c r="X183" s="1" t="s">
        <v>51</v>
      </c>
    </row>
    <row r="184" spans="1:24" x14ac:dyDescent="0.25">
      <c r="A184">
        <v>183</v>
      </c>
      <c r="B184" s="1" t="s">
        <v>46</v>
      </c>
      <c r="C184">
        <v>0.45</v>
      </c>
      <c r="D184">
        <v>20</v>
      </c>
      <c r="E184">
        <v>50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100</v>
      </c>
      <c r="N184" s="1" t="s">
        <v>47</v>
      </c>
      <c r="O184" s="1" t="s">
        <v>47</v>
      </c>
      <c r="P184" s="1" t="s">
        <v>48</v>
      </c>
      <c r="Q184" s="1" t="s">
        <v>49</v>
      </c>
      <c r="R184">
        <v>0</v>
      </c>
      <c r="S184">
        <v>12.8</v>
      </c>
      <c r="T184">
        <v>0</v>
      </c>
      <c r="U184">
        <v>8760</v>
      </c>
      <c r="V184">
        <v>1</v>
      </c>
      <c r="W184" s="1" t="s">
        <v>46</v>
      </c>
      <c r="X184" s="1" t="s">
        <v>51</v>
      </c>
    </row>
    <row r="185" spans="1:24" x14ac:dyDescent="0.25">
      <c r="A185">
        <v>184</v>
      </c>
      <c r="B185" s="1" t="s">
        <v>46</v>
      </c>
      <c r="C185">
        <v>0.45</v>
      </c>
      <c r="D185">
        <v>20</v>
      </c>
      <c r="E185">
        <v>50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100</v>
      </c>
      <c r="N185" s="1" t="s">
        <v>47</v>
      </c>
      <c r="O185" s="1" t="s">
        <v>47</v>
      </c>
      <c r="P185" s="1" t="s">
        <v>48</v>
      </c>
      <c r="Q185" s="1" t="s">
        <v>49</v>
      </c>
      <c r="R185">
        <v>0</v>
      </c>
      <c r="S185">
        <v>13.2</v>
      </c>
      <c r="T185">
        <v>0</v>
      </c>
      <c r="U185">
        <v>8760</v>
      </c>
      <c r="V185">
        <v>1</v>
      </c>
      <c r="W185" s="1" t="s">
        <v>46</v>
      </c>
      <c r="X185" s="1" t="s">
        <v>51</v>
      </c>
    </row>
    <row r="186" spans="1:24" x14ac:dyDescent="0.25">
      <c r="A186">
        <v>185</v>
      </c>
      <c r="B186" s="1" t="s">
        <v>46</v>
      </c>
      <c r="C186">
        <v>0.45</v>
      </c>
      <c r="D186">
        <v>20</v>
      </c>
      <c r="E186">
        <v>50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100</v>
      </c>
      <c r="N186" s="1" t="s">
        <v>47</v>
      </c>
      <c r="O186" s="1" t="s">
        <v>47</v>
      </c>
      <c r="P186" s="1" t="s">
        <v>48</v>
      </c>
      <c r="Q186" s="1" t="s">
        <v>49</v>
      </c>
      <c r="R186">
        <v>0</v>
      </c>
      <c r="S186">
        <v>13.6</v>
      </c>
      <c r="T186">
        <v>0</v>
      </c>
      <c r="U186">
        <v>8760</v>
      </c>
      <c r="V186">
        <v>1</v>
      </c>
      <c r="W186" s="1" t="s">
        <v>46</v>
      </c>
      <c r="X186" s="1" t="s">
        <v>51</v>
      </c>
    </row>
    <row r="187" spans="1:24" x14ac:dyDescent="0.25">
      <c r="A187">
        <v>186</v>
      </c>
      <c r="B187" s="1" t="s">
        <v>46</v>
      </c>
      <c r="C187">
        <v>0.45</v>
      </c>
      <c r="D187">
        <v>20</v>
      </c>
      <c r="E187">
        <v>50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100</v>
      </c>
      <c r="N187" s="1" t="s">
        <v>47</v>
      </c>
      <c r="O187" s="1" t="s">
        <v>47</v>
      </c>
      <c r="P187" s="1" t="s">
        <v>48</v>
      </c>
      <c r="Q187" s="1" t="s">
        <v>49</v>
      </c>
      <c r="R187">
        <v>0</v>
      </c>
      <c r="S187">
        <v>14</v>
      </c>
      <c r="T187">
        <v>0</v>
      </c>
      <c r="U187">
        <v>8760</v>
      </c>
      <c r="V187">
        <v>1</v>
      </c>
      <c r="W187" s="1" t="s">
        <v>46</v>
      </c>
      <c r="X187" s="1" t="s">
        <v>51</v>
      </c>
    </row>
    <row r="188" spans="1:24" x14ac:dyDescent="0.25">
      <c r="A188">
        <v>187</v>
      </c>
      <c r="B188" s="1" t="s">
        <v>46</v>
      </c>
      <c r="C188">
        <v>0.45</v>
      </c>
      <c r="D188">
        <v>20</v>
      </c>
      <c r="E188">
        <v>50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100</v>
      </c>
      <c r="N188" s="1" t="s">
        <v>47</v>
      </c>
      <c r="O188" s="1" t="s">
        <v>47</v>
      </c>
      <c r="P188" s="1" t="s">
        <v>48</v>
      </c>
      <c r="Q188" s="1" t="s">
        <v>49</v>
      </c>
      <c r="R188">
        <v>0</v>
      </c>
      <c r="S188">
        <v>14.4</v>
      </c>
      <c r="T188">
        <v>0</v>
      </c>
      <c r="U188">
        <v>8760</v>
      </c>
      <c r="V188">
        <v>1</v>
      </c>
      <c r="W188" s="1" t="s">
        <v>46</v>
      </c>
      <c r="X188" s="1" t="s">
        <v>51</v>
      </c>
    </row>
    <row r="189" spans="1:24" x14ac:dyDescent="0.25">
      <c r="A189">
        <v>188</v>
      </c>
      <c r="B189" s="1" t="s">
        <v>46</v>
      </c>
      <c r="C189">
        <v>0.45</v>
      </c>
      <c r="D189">
        <v>20</v>
      </c>
      <c r="E189">
        <v>50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100</v>
      </c>
      <c r="N189" s="1" t="s">
        <v>47</v>
      </c>
      <c r="O189" s="1" t="s">
        <v>47</v>
      </c>
      <c r="P189" s="1" t="s">
        <v>48</v>
      </c>
      <c r="Q189" s="1" t="s">
        <v>49</v>
      </c>
      <c r="R189">
        <v>0</v>
      </c>
      <c r="S189">
        <v>14.8</v>
      </c>
      <c r="T189">
        <v>0</v>
      </c>
      <c r="U189">
        <v>8760</v>
      </c>
      <c r="V189">
        <v>1</v>
      </c>
      <c r="W189" s="1" t="s">
        <v>46</v>
      </c>
      <c r="X189" s="1" t="s">
        <v>51</v>
      </c>
    </row>
    <row r="190" spans="1:24" x14ac:dyDescent="0.25">
      <c r="A190">
        <v>189</v>
      </c>
      <c r="B190" s="1" t="s">
        <v>46</v>
      </c>
      <c r="C190">
        <v>0.45</v>
      </c>
      <c r="D190">
        <v>20</v>
      </c>
      <c r="E190">
        <v>50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100</v>
      </c>
      <c r="N190" s="1" t="s">
        <v>47</v>
      </c>
      <c r="O190" s="1" t="s">
        <v>47</v>
      </c>
      <c r="P190" s="1" t="s">
        <v>48</v>
      </c>
      <c r="Q190" s="1" t="s">
        <v>49</v>
      </c>
      <c r="R190">
        <v>0</v>
      </c>
      <c r="S190">
        <v>15.2</v>
      </c>
      <c r="T190">
        <v>0</v>
      </c>
      <c r="U190">
        <v>8760</v>
      </c>
      <c r="V190">
        <v>1</v>
      </c>
      <c r="W190" s="1" t="s">
        <v>46</v>
      </c>
      <c r="X190" s="1" t="s">
        <v>51</v>
      </c>
    </row>
    <row r="191" spans="1:24" x14ac:dyDescent="0.25">
      <c r="A191">
        <v>190</v>
      </c>
      <c r="B191" s="1" t="s">
        <v>46</v>
      </c>
      <c r="C191">
        <v>0.45</v>
      </c>
      <c r="D191">
        <v>20</v>
      </c>
      <c r="E191">
        <v>50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100</v>
      </c>
      <c r="N191" s="1" t="s">
        <v>47</v>
      </c>
      <c r="O191" s="1" t="s">
        <v>47</v>
      </c>
      <c r="P191" s="1" t="s">
        <v>48</v>
      </c>
      <c r="Q191" s="1" t="s">
        <v>49</v>
      </c>
      <c r="R191">
        <v>0</v>
      </c>
      <c r="S191">
        <v>15.6</v>
      </c>
      <c r="T191">
        <v>0</v>
      </c>
      <c r="U191">
        <v>8760</v>
      </c>
      <c r="V191">
        <v>1</v>
      </c>
      <c r="W191" s="1" t="s">
        <v>46</v>
      </c>
      <c r="X191" s="1" t="s">
        <v>51</v>
      </c>
    </row>
    <row r="192" spans="1:24" x14ac:dyDescent="0.25">
      <c r="A192">
        <v>191</v>
      </c>
      <c r="B192" s="1" t="s">
        <v>46</v>
      </c>
      <c r="C192">
        <v>0.45</v>
      </c>
      <c r="D192">
        <v>20</v>
      </c>
      <c r="E192">
        <v>50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100</v>
      </c>
      <c r="N192" s="1" t="s">
        <v>47</v>
      </c>
      <c r="O192" s="1" t="s">
        <v>47</v>
      </c>
      <c r="P192" s="1" t="s">
        <v>48</v>
      </c>
      <c r="Q192" s="1" t="s">
        <v>49</v>
      </c>
      <c r="R192">
        <v>0</v>
      </c>
      <c r="S192">
        <v>16</v>
      </c>
      <c r="T192">
        <v>0</v>
      </c>
      <c r="U192">
        <v>8760</v>
      </c>
      <c r="V192">
        <v>1</v>
      </c>
      <c r="W192" s="1" t="s">
        <v>46</v>
      </c>
      <c r="X192" s="1" t="s">
        <v>51</v>
      </c>
    </row>
    <row r="193" spans="1:24" x14ac:dyDescent="0.25">
      <c r="A193">
        <v>192</v>
      </c>
      <c r="B193" s="1" t="s">
        <v>46</v>
      </c>
      <c r="C193">
        <v>0.45</v>
      </c>
      <c r="D193">
        <v>20</v>
      </c>
      <c r="E193">
        <v>50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100</v>
      </c>
      <c r="N193" s="1" t="s">
        <v>47</v>
      </c>
      <c r="O193" s="1" t="s">
        <v>47</v>
      </c>
      <c r="P193" s="1" t="s">
        <v>48</v>
      </c>
      <c r="Q193" s="1" t="s">
        <v>49</v>
      </c>
      <c r="R193">
        <v>0</v>
      </c>
      <c r="S193">
        <v>16.399999999999999</v>
      </c>
      <c r="T193">
        <v>0</v>
      </c>
      <c r="U193">
        <v>8760</v>
      </c>
      <c r="V193">
        <v>1</v>
      </c>
      <c r="W193" s="1" t="s">
        <v>46</v>
      </c>
      <c r="X193" s="1" t="s">
        <v>51</v>
      </c>
    </row>
    <row r="194" spans="1:24" x14ac:dyDescent="0.25">
      <c r="A194">
        <v>193</v>
      </c>
      <c r="B194" s="1" t="s">
        <v>46</v>
      </c>
      <c r="C194">
        <v>0.45</v>
      </c>
      <c r="D194">
        <v>20</v>
      </c>
      <c r="E194">
        <v>50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100</v>
      </c>
      <c r="N194" s="1" t="s">
        <v>47</v>
      </c>
      <c r="O194" s="1" t="s">
        <v>47</v>
      </c>
      <c r="P194" s="1" t="s">
        <v>48</v>
      </c>
      <c r="Q194" s="1" t="s">
        <v>49</v>
      </c>
      <c r="R194">
        <v>0</v>
      </c>
      <c r="S194">
        <v>16.8</v>
      </c>
      <c r="T194">
        <v>0</v>
      </c>
      <c r="U194">
        <v>8760</v>
      </c>
      <c r="V194">
        <v>1</v>
      </c>
      <c r="W194" s="1" t="s">
        <v>46</v>
      </c>
      <c r="X194" s="1" t="s">
        <v>51</v>
      </c>
    </row>
    <row r="195" spans="1:24" x14ac:dyDescent="0.25">
      <c r="A195">
        <v>194</v>
      </c>
      <c r="B195" s="1" t="s">
        <v>46</v>
      </c>
      <c r="C195">
        <v>0.45</v>
      </c>
      <c r="D195">
        <v>20</v>
      </c>
      <c r="E195">
        <v>50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100</v>
      </c>
      <c r="N195" s="1" t="s">
        <v>47</v>
      </c>
      <c r="O195" s="1" t="s">
        <v>47</v>
      </c>
      <c r="P195" s="1" t="s">
        <v>48</v>
      </c>
      <c r="Q195" s="1" t="s">
        <v>49</v>
      </c>
      <c r="R195">
        <v>0</v>
      </c>
      <c r="S195">
        <v>17.2</v>
      </c>
      <c r="T195">
        <v>0</v>
      </c>
      <c r="U195">
        <v>8760</v>
      </c>
      <c r="V195">
        <v>1</v>
      </c>
      <c r="W195" s="1" t="s">
        <v>46</v>
      </c>
      <c r="X195" s="1" t="s">
        <v>51</v>
      </c>
    </row>
    <row r="196" spans="1:24" x14ac:dyDescent="0.25">
      <c r="A196">
        <v>195</v>
      </c>
      <c r="B196" s="1" t="s">
        <v>46</v>
      </c>
      <c r="C196">
        <v>0.45</v>
      </c>
      <c r="D196">
        <v>20</v>
      </c>
      <c r="E196">
        <v>50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100</v>
      </c>
      <c r="N196" s="1" t="s">
        <v>47</v>
      </c>
      <c r="O196" s="1" t="s">
        <v>47</v>
      </c>
      <c r="P196" s="1" t="s">
        <v>48</v>
      </c>
      <c r="Q196" s="1" t="s">
        <v>49</v>
      </c>
      <c r="R196">
        <v>0</v>
      </c>
      <c r="S196">
        <v>17.600000000000001</v>
      </c>
      <c r="T196">
        <v>0</v>
      </c>
      <c r="U196">
        <v>8760</v>
      </c>
      <c r="V196">
        <v>1</v>
      </c>
      <c r="W196" s="1" t="s">
        <v>46</v>
      </c>
      <c r="X196" s="1" t="s">
        <v>51</v>
      </c>
    </row>
    <row r="197" spans="1:24" x14ac:dyDescent="0.25">
      <c r="A197">
        <v>196</v>
      </c>
      <c r="B197" s="1" t="s">
        <v>46</v>
      </c>
      <c r="C197">
        <v>0.45</v>
      </c>
      <c r="D197">
        <v>20</v>
      </c>
      <c r="E197">
        <v>50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100</v>
      </c>
      <c r="N197" s="1" t="s">
        <v>47</v>
      </c>
      <c r="O197" s="1" t="s">
        <v>47</v>
      </c>
      <c r="P197" s="1" t="s">
        <v>48</v>
      </c>
      <c r="Q197" s="1" t="s">
        <v>49</v>
      </c>
      <c r="R197">
        <v>0</v>
      </c>
      <c r="S197">
        <v>18</v>
      </c>
      <c r="T197">
        <v>0</v>
      </c>
      <c r="U197">
        <v>8760</v>
      </c>
      <c r="V197">
        <v>1</v>
      </c>
      <c r="W197" s="1" t="s">
        <v>46</v>
      </c>
      <c r="X197" s="1" t="s">
        <v>51</v>
      </c>
    </row>
    <row r="198" spans="1:24" x14ac:dyDescent="0.25">
      <c r="A198">
        <v>197</v>
      </c>
      <c r="B198" s="1" t="s">
        <v>46</v>
      </c>
      <c r="C198">
        <v>0.45</v>
      </c>
      <c r="D198">
        <v>20</v>
      </c>
      <c r="E198">
        <v>50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100</v>
      </c>
      <c r="N198" s="1" t="s">
        <v>47</v>
      </c>
      <c r="O198" s="1" t="s">
        <v>47</v>
      </c>
      <c r="P198" s="1" t="s">
        <v>48</v>
      </c>
      <c r="Q198" s="1" t="s">
        <v>49</v>
      </c>
      <c r="R198">
        <v>0</v>
      </c>
      <c r="S198">
        <v>18.399999999999999</v>
      </c>
      <c r="T198">
        <v>0</v>
      </c>
      <c r="U198">
        <v>8760</v>
      </c>
      <c r="V198">
        <v>1</v>
      </c>
      <c r="W198" s="1" t="s">
        <v>46</v>
      </c>
      <c r="X198" s="1" t="s">
        <v>51</v>
      </c>
    </row>
    <row r="199" spans="1:24" x14ac:dyDescent="0.25">
      <c r="A199">
        <v>198</v>
      </c>
      <c r="B199" s="1" t="s">
        <v>46</v>
      </c>
      <c r="C199">
        <v>0.45</v>
      </c>
      <c r="D199">
        <v>20</v>
      </c>
      <c r="E199">
        <v>50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100</v>
      </c>
      <c r="N199" s="1" t="s">
        <v>47</v>
      </c>
      <c r="O199" s="1" t="s">
        <v>47</v>
      </c>
      <c r="P199" s="1" t="s">
        <v>48</v>
      </c>
      <c r="Q199" s="1" t="s">
        <v>49</v>
      </c>
      <c r="R199">
        <v>0</v>
      </c>
      <c r="S199">
        <v>18.8</v>
      </c>
      <c r="T199">
        <v>0</v>
      </c>
      <c r="U199">
        <v>8760</v>
      </c>
      <c r="V199">
        <v>1</v>
      </c>
      <c r="W199" s="1" t="s">
        <v>46</v>
      </c>
      <c r="X199" s="1" t="s">
        <v>51</v>
      </c>
    </row>
    <row r="200" spans="1:24" x14ac:dyDescent="0.25">
      <c r="A200">
        <v>199</v>
      </c>
      <c r="B200" s="1" t="s">
        <v>46</v>
      </c>
      <c r="C200">
        <v>0.45</v>
      </c>
      <c r="D200">
        <v>20</v>
      </c>
      <c r="E200">
        <v>50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100</v>
      </c>
      <c r="N200" s="1" t="s">
        <v>47</v>
      </c>
      <c r="O200" s="1" t="s">
        <v>47</v>
      </c>
      <c r="P200" s="1" t="s">
        <v>48</v>
      </c>
      <c r="Q200" s="1" t="s">
        <v>49</v>
      </c>
      <c r="R200">
        <v>0</v>
      </c>
      <c r="S200">
        <v>19.2</v>
      </c>
      <c r="T200">
        <v>0</v>
      </c>
      <c r="U200">
        <v>8760</v>
      </c>
      <c r="V200">
        <v>1</v>
      </c>
      <c r="W200" s="1" t="s">
        <v>46</v>
      </c>
      <c r="X200" s="1" t="s">
        <v>51</v>
      </c>
    </row>
    <row r="201" spans="1:24" x14ac:dyDescent="0.25">
      <c r="A201">
        <v>200</v>
      </c>
      <c r="B201" s="1" t="s">
        <v>46</v>
      </c>
      <c r="C201">
        <v>0.45</v>
      </c>
      <c r="D201">
        <v>20</v>
      </c>
      <c r="E201">
        <v>50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100</v>
      </c>
      <c r="N201" s="1" t="s">
        <v>47</v>
      </c>
      <c r="O201" s="1" t="s">
        <v>47</v>
      </c>
      <c r="P201" s="1" t="s">
        <v>48</v>
      </c>
      <c r="Q201" s="1" t="s">
        <v>49</v>
      </c>
      <c r="R201">
        <v>0</v>
      </c>
      <c r="S201">
        <v>19.600000000000001</v>
      </c>
      <c r="T201">
        <v>0</v>
      </c>
      <c r="U201">
        <v>8760</v>
      </c>
      <c r="V201">
        <v>1</v>
      </c>
      <c r="W201" s="1" t="s">
        <v>46</v>
      </c>
      <c r="X201" s="1" t="s">
        <v>51</v>
      </c>
    </row>
    <row r="202" spans="1:24" x14ac:dyDescent="0.25">
      <c r="A202">
        <v>201</v>
      </c>
      <c r="B202" s="1" t="s">
        <v>46</v>
      </c>
      <c r="C202">
        <v>0.45</v>
      </c>
      <c r="D202">
        <v>20</v>
      </c>
      <c r="E202">
        <v>50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100</v>
      </c>
      <c r="N202" s="1" t="s">
        <v>47</v>
      </c>
      <c r="O202" s="1" t="s">
        <v>47</v>
      </c>
      <c r="P202" s="1" t="s">
        <v>48</v>
      </c>
      <c r="Q202" s="1" t="s">
        <v>49</v>
      </c>
      <c r="R202">
        <v>0</v>
      </c>
      <c r="S202">
        <v>20</v>
      </c>
      <c r="T202">
        <v>0</v>
      </c>
      <c r="U202">
        <v>8760</v>
      </c>
      <c r="V202">
        <v>1</v>
      </c>
      <c r="W202" s="1" t="s">
        <v>46</v>
      </c>
      <c r="X202" s="1" t="s">
        <v>51</v>
      </c>
    </row>
    <row r="203" spans="1:24" x14ac:dyDescent="0.25">
      <c r="A203">
        <v>202</v>
      </c>
      <c r="B203" s="1" t="s">
        <v>46</v>
      </c>
      <c r="C203">
        <v>0.45</v>
      </c>
      <c r="D203">
        <v>20</v>
      </c>
      <c r="E203">
        <v>50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100</v>
      </c>
      <c r="N203" s="1" t="s">
        <v>47</v>
      </c>
      <c r="O203" s="1" t="s">
        <v>47</v>
      </c>
      <c r="P203" s="1" t="s">
        <v>48</v>
      </c>
      <c r="Q203" s="1" t="s">
        <v>49</v>
      </c>
      <c r="R203">
        <v>0</v>
      </c>
      <c r="S203">
        <v>0</v>
      </c>
      <c r="T203">
        <v>0</v>
      </c>
      <c r="U203">
        <v>8760</v>
      </c>
      <c r="V203">
        <v>1</v>
      </c>
      <c r="W203" s="1" t="s">
        <v>46</v>
      </c>
      <c r="X203" s="1" t="s">
        <v>51</v>
      </c>
    </row>
    <row r="204" spans="1:24" x14ac:dyDescent="0.25">
      <c r="A204">
        <v>203</v>
      </c>
      <c r="B204" s="1" t="s">
        <v>46</v>
      </c>
      <c r="C204">
        <v>0.45</v>
      </c>
      <c r="D204">
        <v>20</v>
      </c>
      <c r="E204">
        <v>50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100</v>
      </c>
      <c r="N204" s="1" t="s">
        <v>47</v>
      </c>
      <c r="O204" s="1" t="s">
        <v>47</v>
      </c>
      <c r="P204" s="1" t="s">
        <v>48</v>
      </c>
      <c r="Q204" s="1" t="s">
        <v>49</v>
      </c>
      <c r="R204">
        <v>1</v>
      </c>
      <c r="S204">
        <v>0</v>
      </c>
      <c r="T204">
        <v>0</v>
      </c>
      <c r="U204">
        <v>8760</v>
      </c>
      <c r="V204">
        <v>1</v>
      </c>
      <c r="W204" s="1" t="s">
        <v>46</v>
      </c>
      <c r="X204" s="1" t="s">
        <v>51</v>
      </c>
    </row>
    <row r="205" spans="1:24" x14ac:dyDescent="0.25">
      <c r="A205">
        <v>204</v>
      </c>
      <c r="B205" s="1" t="s">
        <v>46</v>
      </c>
      <c r="C205">
        <v>0.45</v>
      </c>
      <c r="D205">
        <v>20</v>
      </c>
      <c r="E205">
        <v>50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100</v>
      </c>
      <c r="N205" s="1" t="s">
        <v>47</v>
      </c>
      <c r="O205" s="1" t="s">
        <v>47</v>
      </c>
      <c r="P205" s="1" t="s">
        <v>48</v>
      </c>
      <c r="Q205" s="1" t="s">
        <v>49</v>
      </c>
      <c r="R205">
        <v>1</v>
      </c>
      <c r="S205">
        <v>0</v>
      </c>
      <c r="T205">
        <v>0</v>
      </c>
      <c r="U205">
        <v>8760</v>
      </c>
      <c r="V205">
        <v>1</v>
      </c>
      <c r="W205" s="1" t="s">
        <v>46</v>
      </c>
      <c r="X205" s="1" t="s">
        <v>51</v>
      </c>
    </row>
    <row r="206" spans="1:24" x14ac:dyDescent="0.25">
      <c r="A206">
        <v>205</v>
      </c>
      <c r="B206" s="1" t="s">
        <v>46</v>
      </c>
      <c r="C206">
        <v>0.45</v>
      </c>
      <c r="D206">
        <v>20</v>
      </c>
      <c r="E206">
        <v>50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100</v>
      </c>
      <c r="N206" s="1" t="s">
        <v>47</v>
      </c>
      <c r="O206" s="1" t="s">
        <v>47</v>
      </c>
      <c r="P206" s="1" t="s">
        <v>48</v>
      </c>
      <c r="Q206" s="1" t="s">
        <v>49</v>
      </c>
      <c r="R206">
        <v>2</v>
      </c>
      <c r="S206">
        <v>0</v>
      </c>
      <c r="T206">
        <v>0</v>
      </c>
      <c r="U206">
        <v>8760</v>
      </c>
      <c r="V206">
        <v>1</v>
      </c>
      <c r="W206" s="1" t="s">
        <v>46</v>
      </c>
      <c r="X206" s="1" t="s">
        <v>51</v>
      </c>
    </row>
    <row r="207" spans="1:24" x14ac:dyDescent="0.25">
      <c r="A207">
        <v>206</v>
      </c>
      <c r="B207" s="1" t="s">
        <v>46</v>
      </c>
      <c r="C207">
        <v>0.45</v>
      </c>
      <c r="D207">
        <v>20</v>
      </c>
      <c r="E207">
        <v>50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100</v>
      </c>
      <c r="N207" s="1" t="s">
        <v>47</v>
      </c>
      <c r="O207" s="1" t="s">
        <v>47</v>
      </c>
      <c r="P207" s="1" t="s">
        <v>48</v>
      </c>
      <c r="Q207" s="1" t="s">
        <v>49</v>
      </c>
      <c r="R207">
        <v>2</v>
      </c>
      <c r="S207">
        <v>0</v>
      </c>
      <c r="T207">
        <v>0</v>
      </c>
      <c r="U207">
        <v>8760</v>
      </c>
      <c r="V207">
        <v>1</v>
      </c>
      <c r="W207" s="1" t="s">
        <v>46</v>
      </c>
      <c r="X207" s="1" t="s">
        <v>51</v>
      </c>
    </row>
    <row r="208" spans="1:24" x14ac:dyDescent="0.25">
      <c r="A208">
        <v>207</v>
      </c>
      <c r="B208" s="1" t="s">
        <v>46</v>
      </c>
      <c r="C208">
        <v>0.45</v>
      </c>
      <c r="D208">
        <v>20</v>
      </c>
      <c r="E208">
        <v>50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100</v>
      </c>
      <c r="N208" s="1" t="s">
        <v>47</v>
      </c>
      <c r="O208" s="1" t="s">
        <v>47</v>
      </c>
      <c r="P208" s="1" t="s">
        <v>48</v>
      </c>
      <c r="Q208" s="1" t="s">
        <v>49</v>
      </c>
      <c r="R208">
        <v>2</v>
      </c>
      <c r="S208">
        <v>0</v>
      </c>
      <c r="T208">
        <v>0</v>
      </c>
      <c r="U208">
        <v>8760</v>
      </c>
      <c r="V208">
        <v>1</v>
      </c>
      <c r="W208" s="1" t="s">
        <v>46</v>
      </c>
      <c r="X208" s="1" t="s">
        <v>51</v>
      </c>
    </row>
    <row r="209" spans="1:24" x14ac:dyDescent="0.25">
      <c r="A209">
        <v>208</v>
      </c>
      <c r="B209" s="1" t="s">
        <v>46</v>
      </c>
      <c r="C209">
        <v>0.45</v>
      </c>
      <c r="D209">
        <v>20</v>
      </c>
      <c r="E209">
        <v>50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100</v>
      </c>
      <c r="N209" s="1" t="s">
        <v>47</v>
      </c>
      <c r="O209" s="1" t="s">
        <v>47</v>
      </c>
      <c r="P209" s="1" t="s">
        <v>48</v>
      </c>
      <c r="Q209" s="1" t="s">
        <v>49</v>
      </c>
      <c r="R209">
        <v>3</v>
      </c>
      <c r="S209">
        <v>0</v>
      </c>
      <c r="T209">
        <v>0</v>
      </c>
      <c r="U209">
        <v>8760</v>
      </c>
      <c r="V209">
        <v>1</v>
      </c>
      <c r="W209" s="1" t="s">
        <v>46</v>
      </c>
      <c r="X209" s="1" t="s">
        <v>51</v>
      </c>
    </row>
    <row r="210" spans="1:24" x14ac:dyDescent="0.25">
      <c r="A210">
        <v>209</v>
      </c>
      <c r="B210" s="1" t="s">
        <v>46</v>
      </c>
      <c r="C210">
        <v>0.45</v>
      </c>
      <c r="D210">
        <v>20</v>
      </c>
      <c r="E210">
        <v>50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100</v>
      </c>
      <c r="N210" s="1" t="s">
        <v>47</v>
      </c>
      <c r="O210" s="1" t="s">
        <v>47</v>
      </c>
      <c r="P210" s="1" t="s">
        <v>48</v>
      </c>
      <c r="Q210" s="1" t="s">
        <v>49</v>
      </c>
      <c r="R210">
        <v>3</v>
      </c>
      <c r="S210">
        <v>0</v>
      </c>
      <c r="T210">
        <v>0</v>
      </c>
      <c r="U210">
        <v>8760</v>
      </c>
      <c r="V210">
        <v>1</v>
      </c>
      <c r="W210" s="1" t="s">
        <v>46</v>
      </c>
      <c r="X210" s="1" t="s">
        <v>51</v>
      </c>
    </row>
    <row r="211" spans="1:24" x14ac:dyDescent="0.25">
      <c r="A211">
        <v>210</v>
      </c>
      <c r="B211" s="1" t="s">
        <v>46</v>
      </c>
      <c r="C211">
        <v>0.45</v>
      </c>
      <c r="D211">
        <v>20</v>
      </c>
      <c r="E211">
        <v>50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100</v>
      </c>
      <c r="N211" s="1" t="s">
        <v>47</v>
      </c>
      <c r="O211" s="1" t="s">
        <v>47</v>
      </c>
      <c r="P211" s="1" t="s">
        <v>48</v>
      </c>
      <c r="Q211" s="1" t="s">
        <v>49</v>
      </c>
      <c r="R211">
        <v>4</v>
      </c>
      <c r="S211">
        <v>0</v>
      </c>
      <c r="T211">
        <v>0</v>
      </c>
      <c r="U211">
        <v>8760</v>
      </c>
      <c r="V211">
        <v>1</v>
      </c>
      <c r="W211" s="1" t="s">
        <v>46</v>
      </c>
      <c r="X211" s="1" t="s">
        <v>51</v>
      </c>
    </row>
    <row r="212" spans="1:24" x14ac:dyDescent="0.25">
      <c r="A212">
        <v>211</v>
      </c>
      <c r="B212" s="1" t="s">
        <v>46</v>
      </c>
      <c r="C212">
        <v>0.45</v>
      </c>
      <c r="D212">
        <v>20</v>
      </c>
      <c r="E212">
        <v>50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100</v>
      </c>
      <c r="N212" s="1" t="s">
        <v>47</v>
      </c>
      <c r="O212" s="1" t="s">
        <v>47</v>
      </c>
      <c r="P212" s="1" t="s">
        <v>48</v>
      </c>
      <c r="Q212" s="1" t="s">
        <v>49</v>
      </c>
      <c r="R212">
        <v>4</v>
      </c>
      <c r="S212">
        <v>0</v>
      </c>
      <c r="T212">
        <v>0</v>
      </c>
      <c r="U212">
        <v>8760</v>
      </c>
      <c r="V212">
        <v>1</v>
      </c>
      <c r="W212" s="1" t="s">
        <v>46</v>
      </c>
      <c r="X212" s="1" t="s">
        <v>51</v>
      </c>
    </row>
    <row r="213" spans="1:24" x14ac:dyDescent="0.25">
      <c r="A213">
        <v>212</v>
      </c>
      <c r="B213" s="1" t="s">
        <v>46</v>
      </c>
      <c r="C213">
        <v>0.45</v>
      </c>
      <c r="D213">
        <v>20</v>
      </c>
      <c r="E213">
        <v>50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100</v>
      </c>
      <c r="N213" s="1" t="s">
        <v>47</v>
      </c>
      <c r="O213" s="1" t="s">
        <v>47</v>
      </c>
      <c r="P213" s="1" t="s">
        <v>48</v>
      </c>
      <c r="Q213" s="1" t="s">
        <v>49</v>
      </c>
      <c r="R213">
        <v>4</v>
      </c>
      <c r="S213">
        <v>0</v>
      </c>
      <c r="T213">
        <v>0</v>
      </c>
      <c r="U213">
        <v>8760</v>
      </c>
      <c r="V213">
        <v>1</v>
      </c>
      <c r="W213" s="1" t="s">
        <v>46</v>
      </c>
      <c r="X213" s="1" t="s">
        <v>51</v>
      </c>
    </row>
    <row r="214" spans="1:24" x14ac:dyDescent="0.25">
      <c r="A214">
        <v>213</v>
      </c>
      <c r="B214" s="1" t="s">
        <v>46</v>
      </c>
      <c r="C214">
        <v>0.45</v>
      </c>
      <c r="D214">
        <v>20</v>
      </c>
      <c r="E214">
        <v>50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100</v>
      </c>
      <c r="N214" s="1" t="s">
        <v>47</v>
      </c>
      <c r="O214" s="1" t="s">
        <v>47</v>
      </c>
      <c r="P214" s="1" t="s">
        <v>48</v>
      </c>
      <c r="Q214" s="1" t="s">
        <v>49</v>
      </c>
      <c r="R214">
        <v>5</v>
      </c>
      <c r="S214">
        <v>0</v>
      </c>
      <c r="T214">
        <v>0</v>
      </c>
      <c r="U214">
        <v>8760</v>
      </c>
      <c r="V214">
        <v>1</v>
      </c>
      <c r="W214" s="1" t="s">
        <v>46</v>
      </c>
      <c r="X214" s="1" t="s">
        <v>51</v>
      </c>
    </row>
    <row r="215" spans="1:24" x14ac:dyDescent="0.25">
      <c r="A215">
        <v>214</v>
      </c>
      <c r="B215" s="1" t="s">
        <v>46</v>
      </c>
      <c r="C215">
        <v>0.45</v>
      </c>
      <c r="D215">
        <v>20</v>
      </c>
      <c r="E215">
        <v>50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100</v>
      </c>
      <c r="N215" s="1" t="s">
        <v>47</v>
      </c>
      <c r="O215" s="1" t="s">
        <v>47</v>
      </c>
      <c r="P215" s="1" t="s">
        <v>48</v>
      </c>
      <c r="Q215" s="1" t="s">
        <v>49</v>
      </c>
      <c r="R215">
        <v>5</v>
      </c>
      <c r="S215">
        <v>0</v>
      </c>
      <c r="T215">
        <v>0</v>
      </c>
      <c r="U215">
        <v>8760</v>
      </c>
      <c r="V215">
        <v>1</v>
      </c>
      <c r="W215" s="1" t="s">
        <v>46</v>
      </c>
      <c r="X215" s="1" t="s">
        <v>51</v>
      </c>
    </row>
    <row r="216" spans="1:24" x14ac:dyDescent="0.25">
      <c r="A216">
        <v>215</v>
      </c>
      <c r="B216" s="1" t="s">
        <v>46</v>
      </c>
      <c r="C216">
        <v>0.45</v>
      </c>
      <c r="D216">
        <v>20</v>
      </c>
      <c r="E216">
        <v>50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100</v>
      </c>
      <c r="N216" s="1" t="s">
        <v>47</v>
      </c>
      <c r="O216" s="1" t="s">
        <v>47</v>
      </c>
      <c r="P216" s="1" t="s">
        <v>48</v>
      </c>
      <c r="Q216" s="1" t="s">
        <v>49</v>
      </c>
      <c r="R216">
        <v>6</v>
      </c>
      <c r="S216">
        <v>0</v>
      </c>
      <c r="T216">
        <v>0</v>
      </c>
      <c r="U216">
        <v>8760</v>
      </c>
      <c r="V216">
        <v>1</v>
      </c>
      <c r="W216" s="1" t="s">
        <v>46</v>
      </c>
      <c r="X216" s="1" t="s">
        <v>51</v>
      </c>
    </row>
    <row r="217" spans="1:24" x14ac:dyDescent="0.25">
      <c r="A217">
        <v>216</v>
      </c>
      <c r="B217" s="1" t="s">
        <v>46</v>
      </c>
      <c r="C217">
        <v>0.45</v>
      </c>
      <c r="D217">
        <v>20</v>
      </c>
      <c r="E217">
        <v>50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100</v>
      </c>
      <c r="N217" s="1" t="s">
        <v>47</v>
      </c>
      <c r="O217" s="1" t="s">
        <v>47</v>
      </c>
      <c r="P217" s="1" t="s">
        <v>48</v>
      </c>
      <c r="Q217" s="1" t="s">
        <v>49</v>
      </c>
      <c r="R217">
        <v>6</v>
      </c>
      <c r="S217">
        <v>0</v>
      </c>
      <c r="T217">
        <v>0</v>
      </c>
      <c r="U217">
        <v>8760</v>
      </c>
      <c r="V217">
        <v>1</v>
      </c>
      <c r="W217" s="1" t="s">
        <v>46</v>
      </c>
      <c r="X217" s="1" t="s">
        <v>51</v>
      </c>
    </row>
    <row r="218" spans="1:24" x14ac:dyDescent="0.25">
      <c r="A218">
        <v>217</v>
      </c>
      <c r="B218" s="1" t="s">
        <v>46</v>
      </c>
      <c r="C218">
        <v>0.45</v>
      </c>
      <c r="D218">
        <v>20</v>
      </c>
      <c r="E218">
        <v>50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100</v>
      </c>
      <c r="N218" s="1" t="s">
        <v>47</v>
      </c>
      <c r="O218" s="1" t="s">
        <v>47</v>
      </c>
      <c r="P218" s="1" t="s">
        <v>48</v>
      </c>
      <c r="Q218" s="1" t="s">
        <v>49</v>
      </c>
      <c r="R218">
        <v>6</v>
      </c>
      <c r="S218">
        <v>0</v>
      </c>
      <c r="T218">
        <v>0</v>
      </c>
      <c r="U218">
        <v>8760</v>
      </c>
      <c r="V218">
        <v>1</v>
      </c>
      <c r="W218" s="1" t="s">
        <v>46</v>
      </c>
      <c r="X218" s="1" t="s">
        <v>51</v>
      </c>
    </row>
    <row r="219" spans="1:24" x14ac:dyDescent="0.25">
      <c r="A219">
        <v>218</v>
      </c>
      <c r="B219" s="1" t="s">
        <v>46</v>
      </c>
      <c r="C219">
        <v>0.45</v>
      </c>
      <c r="D219">
        <v>20</v>
      </c>
      <c r="E219">
        <v>50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100</v>
      </c>
      <c r="N219" s="1" t="s">
        <v>47</v>
      </c>
      <c r="O219" s="1" t="s">
        <v>47</v>
      </c>
      <c r="P219" s="1" t="s">
        <v>48</v>
      </c>
      <c r="Q219" s="1" t="s">
        <v>49</v>
      </c>
      <c r="R219">
        <v>7</v>
      </c>
      <c r="S219">
        <v>0</v>
      </c>
      <c r="T219">
        <v>0</v>
      </c>
      <c r="U219">
        <v>8760</v>
      </c>
      <c r="V219">
        <v>1</v>
      </c>
      <c r="W219" s="1" t="s">
        <v>46</v>
      </c>
      <c r="X219" s="1" t="s">
        <v>51</v>
      </c>
    </row>
    <row r="220" spans="1:24" x14ac:dyDescent="0.25">
      <c r="A220">
        <v>219</v>
      </c>
      <c r="B220" s="1" t="s">
        <v>46</v>
      </c>
      <c r="C220">
        <v>0.45</v>
      </c>
      <c r="D220">
        <v>20</v>
      </c>
      <c r="E220">
        <v>50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100</v>
      </c>
      <c r="N220" s="1" t="s">
        <v>47</v>
      </c>
      <c r="O220" s="1" t="s">
        <v>47</v>
      </c>
      <c r="P220" s="1" t="s">
        <v>48</v>
      </c>
      <c r="Q220" s="1" t="s">
        <v>49</v>
      </c>
      <c r="R220">
        <v>7</v>
      </c>
      <c r="S220">
        <v>0</v>
      </c>
      <c r="T220">
        <v>0</v>
      </c>
      <c r="U220">
        <v>8760</v>
      </c>
      <c r="V220">
        <v>1</v>
      </c>
      <c r="W220" s="1" t="s">
        <v>46</v>
      </c>
      <c r="X220" s="1" t="s">
        <v>51</v>
      </c>
    </row>
    <row r="221" spans="1:24" x14ac:dyDescent="0.25">
      <c r="A221">
        <v>220</v>
      </c>
      <c r="B221" s="1" t="s">
        <v>46</v>
      </c>
      <c r="C221">
        <v>0.45</v>
      </c>
      <c r="D221">
        <v>20</v>
      </c>
      <c r="E221">
        <v>50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100</v>
      </c>
      <c r="N221" s="1" t="s">
        <v>47</v>
      </c>
      <c r="O221" s="1" t="s">
        <v>47</v>
      </c>
      <c r="P221" s="1" t="s">
        <v>48</v>
      </c>
      <c r="Q221" s="1" t="s">
        <v>49</v>
      </c>
      <c r="R221">
        <v>8</v>
      </c>
      <c r="S221">
        <v>0</v>
      </c>
      <c r="T221">
        <v>0</v>
      </c>
      <c r="U221">
        <v>8760</v>
      </c>
      <c r="V221">
        <v>1</v>
      </c>
      <c r="W221" s="1" t="s">
        <v>46</v>
      </c>
      <c r="X221" s="1" t="s">
        <v>51</v>
      </c>
    </row>
    <row r="222" spans="1:24" x14ac:dyDescent="0.25">
      <c r="A222">
        <v>221</v>
      </c>
      <c r="B222" s="1" t="s">
        <v>46</v>
      </c>
      <c r="C222">
        <v>0.45</v>
      </c>
      <c r="D222">
        <v>20</v>
      </c>
      <c r="E222">
        <v>50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100</v>
      </c>
      <c r="N222" s="1" t="s">
        <v>47</v>
      </c>
      <c r="O222" s="1" t="s">
        <v>47</v>
      </c>
      <c r="P222" s="1" t="s">
        <v>48</v>
      </c>
      <c r="Q222" s="1" t="s">
        <v>49</v>
      </c>
      <c r="R222">
        <v>8</v>
      </c>
      <c r="S222">
        <v>0</v>
      </c>
      <c r="T222">
        <v>0</v>
      </c>
      <c r="U222">
        <v>8760</v>
      </c>
      <c r="V222">
        <v>1</v>
      </c>
      <c r="W222" s="1" t="s">
        <v>46</v>
      </c>
      <c r="X222" s="1" t="s">
        <v>51</v>
      </c>
    </row>
    <row r="223" spans="1:24" x14ac:dyDescent="0.25">
      <c r="A223">
        <v>222</v>
      </c>
      <c r="B223" s="1" t="s">
        <v>46</v>
      </c>
      <c r="C223">
        <v>0.45</v>
      </c>
      <c r="D223">
        <v>20</v>
      </c>
      <c r="E223">
        <v>50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100</v>
      </c>
      <c r="N223" s="1" t="s">
        <v>47</v>
      </c>
      <c r="O223" s="1" t="s">
        <v>47</v>
      </c>
      <c r="P223" s="1" t="s">
        <v>48</v>
      </c>
      <c r="Q223" s="1" t="s">
        <v>49</v>
      </c>
      <c r="R223">
        <v>8</v>
      </c>
      <c r="S223">
        <v>0</v>
      </c>
      <c r="T223">
        <v>0</v>
      </c>
      <c r="U223">
        <v>8760</v>
      </c>
      <c r="V223">
        <v>1</v>
      </c>
      <c r="W223" s="1" t="s">
        <v>46</v>
      </c>
      <c r="X223" s="1" t="s">
        <v>51</v>
      </c>
    </row>
    <row r="224" spans="1:24" x14ac:dyDescent="0.25">
      <c r="A224">
        <v>223</v>
      </c>
      <c r="B224" s="1" t="s">
        <v>46</v>
      </c>
      <c r="C224">
        <v>0.45</v>
      </c>
      <c r="D224">
        <v>20</v>
      </c>
      <c r="E224">
        <v>50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100</v>
      </c>
      <c r="N224" s="1" t="s">
        <v>47</v>
      </c>
      <c r="O224" s="1" t="s">
        <v>47</v>
      </c>
      <c r="P224" s="1" t="s">
        <v>48</v>
      </c>
      <c r="Q224" s="1" t="s">
        <v>49</v>
      </c>
      <c r="R224">
        <v>9</v>
      </c>
      <c r="S224">
        <v>0</v>
      </c>
      <c r="T224">
        <v>0</v>
      </c>
      <c r="U224">
        <v>8760</v>
      </c>
      <c r="V224">
        <v>1</v>
      </c>
      <c r="W224" s="1" t="s">
        <v>46</v>
      </c>
      <c r="X224" s="1" t="s">
        <v>51</v>
      </c>
    </row>
    <row r="225" spans="1:24" x14ac:dyDescent="0.25">
      <c r="A225">
        <v>224</v>
      </c>
      <c r="B225" s="1" t="s">
        <v>46</v>
      </c>
      <c r="C225">
        <v>0.45</v>
      </c>
      <c r="D225">
        <v>20</v>
      </c>
      <c r="E225">
        <v>50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100</v>
      </c>
      <c r="N225" s="1" t="s">
        <v>47</v>
      </c>
      <c r="O225" s="1" t="s">
        <v>47</v>
      </c>
      <c r="P225" s="1" t="s">
        <v>48</v>
      </c>
      <c r="Q225" s="1" t="s">
        <v>49</v>
      </c>
      <c r="R225">
        <v>9</v>
      </c>
      <c r="S225">
        <v>0</v>
      </c>
      <c r="T225">
        <v>0</v>
      </c>
      <c r="U225">
        <v>8760</v>
      </c>
      <c r="V225">
        <v>1</v>
      </c>
      <c r="W225" s="1" t="s">
        <v>46</v>
      </c>
      <c r="X225" s="1" t="s">
        <v>51</v>
      </c>
    </row>
    <row r="226" spans="1:24" x14ac:dyDescent="0.25">
      <c r="A226">
        <v>225</v>
      </c>
      <c r="B226" s="1" t="s">
        <v>46</v>
      </c>
      <c r="C226">
        <v>0.45</v>
      </c>
      <c r="D226">
        <v>20</v>
      </c>
      <c r="E226">
        <v>50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100</v>
      </c>
      <c r="N226" s="1" t="s">
        <v>47</v>
      </c>
      <c r="O226" s="1" t="s">
        <v>47</v>
      </c>
      <c r="P226" s="1" t="s">
        <v>48</v>
      </c>
      <c r="Q226" s="1" t="s">
        <v>49</v>
      </c>
      <c r="R226">
        <v>10</v>
      </c>
      <c r="S226">
        <v>0</v>
      </c>
      <c r="T226">
        <v>0</v>
      </c>
      <c r="U226">
        <v>8760</v>
      </c>
      <c r="V226">
        <v>1</v>
      </c>
      <c r="W226" s="1" t="s">
        <v>46</v>
      </c>
      <c r="X226" s="1" t="s">
        <v>51</v>
      </c>
    </row>
    <row r="227" spans="1:24" x14ac:dyDescent="0.25">
      <c r="A227">
        <v>226</v>
      </c>
      <c r="B227" s="1" t="s">
        <v>46</v>
      </c>
      <c r="C227">
        <v>0.45</v>
      </c>
      <c r="D227">
        <v>20</v>
      </c>
      <c r="E227">
        <v>50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100</v>
      </c>
      <c r="N227" s="1" t="s">
        <v>47</v>
      </c>
      <c r="O227" s="1" t="s">
        <v>47</v>
      </c>
      <c r="P227" s="1" t="s">
        <v>48</v>
      </c>
      <c r="Q227" s="1" t="s">
        <v>49</v>
      </c>
      <c r="R227">
        <v>10</v>
      </c>
      <c r="S227">
        <v>0</v>
      </c>
      <c r="T227">
        <v>0</v>
      </c>
      <c r="U227">
        <v>8760</v>
      </c>
      <c r="V227">
        <v>1</v>
      </c>
      <c r="W227" s="1" t="s">
        <v>46</v>
      </c>
      <c r="X227" s="1" t="s">
        <v>51</v>
      </c>
    </row>
    <row r="228" spans="1:24" x14ac:dyDescent="0.25">
      <c r="A228">
        <v>227</v>
      </c>
      <c r="B228" s="1" t="s">
        <v>46</v>
      </c>
      <c r="C228">
        <v>0.45</v>
      </c>
      <c r="D228">
        <v>20</v>
      </c>
      <c r="E228">
        <v>50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100</v>
      </c>
      <c r="N228" s="1" t="s">
        <v>47</v>
      </c>
      <c r="O228" s="1" t="s">
        <v>47</v>
      </c>
      <c r="P228" s="1" t="s">
        <v>48</v>
      </c>
      <c r="Q228" s="1" t="s">
        <v>49</v>
      </c>
      <c r="R228">
        <v>10</v>
      </c>
      <c r="S228">
        <v>0</v>
      </c>
      <c r="T228">
        <v>0</v>
      </c>
      <c r="U228">
        <v>8760</v>
      </c>
      <c r="V228">
        <v>1</v>
      </c>
      <c r="W228" s="1" t="s">
        <v>46</v>
      </c>
      <c r="X228" s="1" t="s">
        <v>51</v>
      </c>
    </row>
    <row r="229" spans="1:24" x14ac:dyDescent="0.25">
      <c r="A229">
        <v>228</v>
      </c>
      <c r="B229" s="1" t="s">
        <v>46</v>
      </c>
      <c r="C229">
        <v>0.45</v>
      </c>
      <c r="D229">
        <v>20</v>
      </c>
      <c r="E229">
        <v>50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100</v>
      </c>
      <c r="N229" s="1" t="s">
        <v>47</v>
      </c>
      <c r="O229" s="1" t="s">
        <v>47</v>
      </c>
      <c r="P229" s="1" t="s">
        <v>48</v>
      </c>
      <c r="Q229" s="1" t="s">
        <v>49</v>
      </c>
      <c r="R229">
        <v>11</v>
      </c>
      <c r="S229">
        <v>0</v>
      </c>
      <c r="T229">
        <v>0</v>
      </c>
      <c r="U229">
        <v>8760</v>
      </c>
      <c r="V229">
        <v>1</v>
      </c>
      <c r="W229" s="1" t="s">
        <v>46</v>
      </c>
      <c r="X229" s="1" t="s">
        <v>51</v>
      </c>
    </row>
    <row r="230" spans="1:24" x14ac:dyDescent="0.25">
      <c r="A230">
        <v>229</v>
      </c>
      <c r="B230" s="1" t="s">
        <v>46</v>
      </c>
      <c r="C230">
        <v>0.45</v>
      </c>
      <c r="D230">
        <v>20</v>
      </c>
      <c r="E230">
        <v>50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100</v>
      </c>
      <c r="N230" s="1" t="s">
        <v>47</v>
      </c>
      <c r="O230" s="1" t="s">
        <v>47</v>
      </c>
      <c r="P230" s="1" t="s">
        <v>48</v>
      </c>
      <c r="Q230" s="1" t="s">
        <v>49</v>
      </c>
      <c r="R230">
        <v>11</v>
      </c>
      <c r="S230">
        <v>0</v>
      </c>
      <c r="T230">
        <v>0</v>
      </c>
      <c r="U230">
        <v>8760</v>
      </c>
      <c r="V230">
        <v>1</v>
      </c>
      <c r="W230" s="1" t="s">
        <v>46</v>
      </c>
      <c r="X230" s="1" t="s">
        <v>51</v>
      </c>
    </row>
    <row r="231" spans="1:24" x14ac:dyDescent="0.25">
      <c r="A231">
        <v>230</v>
      </c>
      <c r="B231" s="1" t="s">
        <v>46</v>
      </c>
      <c r="C231">
        <v>0.45</v>
      </c>
      <c r="D231">
        <v>20</v>
      </c>
      <c r="E231">
        <v>50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100</v>
      </c>
      <c r="N231" s="1" t="s">
        <v>47</v>
      </c>
      <c r="O231" s="1" t="s">
        <v>47</v>
      </c>
      <c r="P231" s="1" t="s">
        <v>48</v>
      </c>
      <c r="Q231" s="1" t="s">
        <v>49</v>
      </c>
      <c r="R231">
        <v>12</v>
      </c>
      <c r="S231">
        <v>0</v>
      </c>
      <c r="T231">
        <v>0</v>
      </c>
      <c r="U231">
        <v>8760</v>
      </c>
      <c r="V231">
        <v>1</v>
      </c>
      <c r="W231" s="1" t="s">
        <v>46</v>
      </c>
      <c r="X231" s="1" t="s">
        <v>51</v>
      </c>
    </row>
    <row r="232" spans="1:24" x14ac:dyDescent="0.25">
      <c r="A232">
        <v>231</v>
      </c>
      <c r="B232" s="1" t="s">
        <v>46</v>
      </c>
      <c r="C232">
        <v>0.45</v>
      </c>
      <c r="D232">
        <v>20</v>
      </c>
      <c r="E232">
        <v>50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100</v>
      </c>
      <c r="N232" s="1" t="s">
        <v>47</v>
      </c>
      <c r="O232" s="1" t="s">
        <v>47</v>
      </c>
      <c r="P232" s="1" t="s">
        <v>48</v>
      </c>
      <c r="Q232" s="1" t="s">
        <v>49</v>
      </c>
      <c r="R232">
        <v>12</v>
      </c>
      <c r="S232">
        <v>0</v>
      </c>
      <c r="T232">
        <v>0</v>
      </c>
      <c r="U232">
        <v>8760</v>
      </c>
      <c r="V232">
        <v>1</v>
      </c>
      <c r="W232" s="1" t="s">
        <v>46</v>
      </c>
      <c r="X232" s="1" t="s">
        <v>51</v>
      </c>
    </row>
    <row r="233" spans="1:24" x14ac:dyDescent="0.25">
      <c r="A233">
        <v>232</v>
      </c>
      <c r="B233" s="1" t="s">
        <v>46</v>
      </c>
      <c r="C233">
        <v>0.45</v>
      </c>
      <c r="D233">
        <v>20</v>
      </c>
      <c r="E233">
        <v>50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100</v>
      </c>
      <c r="N233" s="1" t="s">
        <v>47</v>
      </c>
      <c r="O233" s="1" t="s">
        <v>47</v>
      </c>
      <c r="P233" s="1" t="s">
        <v>48</v>
      </c>
      <c r="Q233" s="1" t="s">
        <v>49</v>
      </c>
      <c r="R233">
        <v>12</v>
      </c>
      <c r="S233">
        <v>0</v>
      </c>
      <c r="T233">
        <v>0</v>
      </c>
      <c r="U233">
        <v>8760</v>
      </c>
      <c r="V233">
        <v>1</v>
      </c>
      <c r="W233" s="1" t="s">
        <v>46</v>
      </c>
      <c r="X233" s="1" t="s">
        <v>51</v>
      </c>
    </row>
    <row r="234" spans="1:24" x14ac:dyDescent="0.25">
      <c r="A234">
        <v>233</v>
      </c>
      <c r="B234" s="1" t="s">
        <v>46</v>
      </c>
      <c r="C234">
        <v>0.45</v>
      </c>
      <c r="D234">
        <v>20</v>
      </c>
      <c r="E234">
        <v>50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100</v>
      </c>
      <c r="N234" s="1" t="s">
        <v>47</v>
      </c>
      <c r="O234" s="1" t="s">
        <v>47</v>
      </c>
      <c r="P234" s="1" t="s">
        <v>48</v>
      </c>
      <c r="Q234" s="1" t="s">
        <v>49</v>
      </c>
      <c r="R234">
        <v>13</v>
      </c>
      <c r="S234">
        <v>0</v>
      </c>
      <c r="T234">
        <v>0</v>
      </c>
      <c r="U234">
        <v>8760</v>
      </c>
      <c r="V234">
        <v>1</v>
      </c>
      <c r="W234" s="1" t="s">
        <v>46</v>
      </c>
      <c r="X234" s="1" t="s">
        <v>51</v>
      </c>
    </row>
    <row r="235" spans="1:24" x14ac:dyDescent="0.25">
      <c r="A235">
        <v>234</v>
      </c>
      <c r="B235" s="1" t="s">
        <v>46</v>
      </c>
      <c r="C235">
        <v>0.45</v>
      </c>
      <c r="D235">
        <v>20</v>
      </c>
      <c r="E235">
        <v>50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100</v>
      </c>
      <c r="N235" s="1" t="s">
        <v>47</v>
      </c>
      <c r="O235" s="1" t="s">
        <v>47</v>
      </c>
      <c r="P235" s="1" t="s">
        <v>48</v>
      </c>
      <c r="Q235" s="1" t="s">
        <v>49</v>
      </c>
      <c r="R235">
        <v>13</v>
      </c>
      <c r="S235">
        <v>0</v>
      </c>
      <c r="T235">
        <v>0</v>
      </c>
      <c r="U235">
        <v>8760</v>
      </c>
      <c r="V235">
        <v>1</v>
      </c>
      <c r="W235" s="1" t="s">
        <v>46</v>
      </c>
      <c r="X235" s="1" t="s">
        <v>51</v>
      </c>
    </row>
    <row r="236" spans="1:24" x14ac:dyDescent="0.25">
      <c r="A236">
        <v>235</v>
      </c>
      <c r="B236" s="1" t="s">
        <v>46</v>
      </c>
      <c r="C236">
        <v>0.45</v>
      </c>
      <c r="D236">
        <v>20</v>
      </c>
      <c r="E236">
        <v>50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100</v>
      </c>
      <c r="N236" s="1" t="s">
        <v>47</v>
      </c>
      <c r="O236" s="1" t="s">
        <v>47</v>
      </c>
      <c r="P236" s="1" t="s">
        <v>48</v>
      </c>
      <c r="Q236" s="1" t="s">
        <v>49</v>
      </c>
      <c r="R236">
        <v>14</v>
      </c>
      <c r="S236">
        <v>0</v>
      </c>
      <c r="T236">
        <v>0</v>
      </c>
      <c r="U236">
        <v>8760</v>
      </c>
      <c r="V236">
        <v>1</v>
      </c>
      <c r="W236" s="1" t="s">
        <v>46</v>
      </c>
      <c r="X236" s="1" t="s">
        <v>51</v>
      </c>
    </row>
    <row r="237" spans="1:24" x14ac:dyDescent="0.25">
      <c r="A237">
        <v>236</v>
      </c>
      <c r="B237" s="1" t="s">
        <v>46</v>
      </c>
      <c r="C237">
        <v>0.45</v>
      </c>
      <c r="D237">
        <v>20</v>
      </c>
      <c r="E237">
        <v>50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100</v>
      </c>
      <c r="N237" s="1" t="s">
        <v>47</v>
      </c>
      <c r="O237" s="1" t="s">
        <v>47</v>
      </c>
      <c r="P237" s="1" t="s">
        <v>48</v>
      </c>
      <c r="Q237" s="1" t="s">
        <v>49</v>
      </c>
      <c r="R237">
        <v>14</v>
      </c>
      <c r="S237">
        <v>0</v>
      </c>
      <c r="T237">
        <v>0</v>
      </c>
      <c r="U237">
        <v>8760</v>
      </c>
      <c r="V237">
        <v>1</v>
      </c>
      <c r="W237" s="1" t="s">
        <v>46</v>
      </c>
      <c r="X237" s="1" t="s">
        <v>51</v>
      </c>
    </row>
    <row r="238" spans="1:24" x14ac:dyDescent="0.25">
      <c r="A238">
        <v>237</v>
      </c>
      <c r="B238" s="1" t="s">
        <v>46</v>
      </c>
      <c r="C238">
        <v>0.45</v>
      </c>
      <c r="D238">
        <v>20</v>
      </c>
      <c r="E238">
        <v>50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100</v>
      </c>
      <c r="N238" s="1" t="s">
        <v>47</v>
      </c>
      <c r="O238" s="1" t="s">
        <v>47</v>
      </c>
      <c r="P238" s="1" t="s">
        <v>48</v>
      </c>
      <c r="Q238" s="1" t="s">
        <v>49</v>
      </c>
      <c r="R238">
        <v>14</v>
      </c>
      <c r="S238">
        <v>0</v>
      </c>
      <c r="T238">
        <v>0</v>
      </c>
      <c r="U238">
        <v>8760</v>
      </c>
      <c r="V238">
        <v>1</v>
      </c>
      <c r="W238" s="1" t="s">
        <v>46</v>
      </c>
      <c r="X238" s="1" t="s">
        <v>51</v>
      </c>
    </row>
    <row r="239" spans="1:24" x14ac:dyDescent="0.25">
      <c r="A239">
        <v>238</v>
      </c>
      <c r="B239" s="1" t="s">
        <v>46</v>
      </c>
      <c r="C239">
        <v>0.45</v>
      </c>
      <c r="D239">
        <v>20</v>
      </c>
      <c r="E239">
        <v>50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100</v>
      </c>
      <c r="N239" s="1" t="s">
        <v>47</v>
      </c>
      <c r="O239" s="1" t="s">
        <v>47</v>
      </c>
      <c r="P239" s="1" t="s">
        <v>48</v>
      </c>
      <c r="Q239" s="1" t="s">
        <v>49</v>
      </c>
      <c r="R239">
        <v>15</v>
      </c>
      <c r="S239">
        <v>0</v>
      </c>
      <c r="T239">
        <v>0</v>
      </c>
      <c r="U239">
        <v>8760</v>
      </c>
      <c r="V239">
        <v>1</v>
      </c>
      <c r="W239" s="1" t="s">
        <v>46</v>
      </c>
      <c r="X239" s="1" t="s">
        <v>51</v>
      </c>
    </row>
    <row r="240" spans="1:24" x14ac:dyDescent="0.25">
      <c r="A240">
        <v>239</v>
      </c>
      <c r="B240" s="1" t="s">
        <v>46</v>
      </c>
      <c r="C240">
        <v>0.45</v>
      </c>
      <c r="D240">
        <v>20</v>
      </c>
      <c r="E240">
        <v>50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100</v>
      </c>
      <c r="N240" s="1" t="s">
        <v>47</v>
      </c>
      <c r="O240" s="1" t="s">
        <v>47</v>
      </c>
      <c r="P240" s="1" t="s">
        <v>48</v>
      </c>
      <c r="Q240" s="1" t="s">
        <v>49</v>
      </c>
      <c r="R240">
        <v>15</v>
      </c>
      <c r="S240">
        <v>0</v>
      </c>
      <c r="T240">
        <v>0</v>
      </c>
      <c r="U240">
        <v>8760</v>
      </c>
      <c r="V240">
        <v>1</v>
      </c>
      <c r="W240" s="1" t="s">
        <v>46</v>
      </c>
      <c r="X240" s="1" t="s">
        <v>51</v>
      </c>
    </row>
    <row r="241" spans="1:24" x14ac:dyDescent="0.25">
      <c r="A241">
        <v>240</v>
      </c>
      <c r="B241" s="1" t="s">
        <v>46</v>
      </c>
      <c r="C241">
        <v>0.45</v>
      </c>
      <c r="D241">
        <v>20</v>
      </c>
      <c r="E241">
        <v>50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100</v>
      </c>
      <c r="N241" s="1" t="s">
        <v>47</v>
      </c>
      <c r="O241" s="1" t="s">
        <v>47</v>
      </c>
      <c r="P241" s="1" t="s">
        <v>48</v>
      </c>
      <c r="Q241" s="1" t="s">
        <v>49</v>
      </c>
      <c r="R241">
        <v>16</v>
      </c>
      <c r="S241">
        <v>0</v>
      </c>
      <c r="T241">
        <v>0</v>
      </c>
      <c r="U241">
        <v>8760</v>
      </c>
      <c r="V241">
        <v>1</v>
      </c>
      <c r="W241" s="1" t="s">
        <v>46</v>
      </c>
      <c r="X241" s="1" t="s">
        <v>51</v>
      </c>
    </row>
    <row r="242" spans="1:24" x14ac:dyDescent="0.25">
      <c r="A242">
        <v>241</v>
      </c>
      <c r="B242" s="1" t="s">
        <v>46</v>
      </c>
      <c r="C242">
        <v>0.45</v>
      </c>
      <c r="D242">
        <v>20</v>
      </c>
      <c r="E242">
        <v>50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100</v>
      </c>
      <c r="N242" s="1" t="s">
        <v>47</v>
      </c>
      <c r="O242" s="1" t="s">
        <v>47</v>
      </c>
      <c r="P242" s="1" t="s">
        <v>48</v>
      </c>
      <c r="Q242" s="1" t="s">
        <v>49</v>
      </c>
      <c r="R242">
        <v>16</v>
      </c>
      <c r="S242">
        <v>0</v>
      </c>
      <c r="T242">
        <v>0</v>
      </c>
      <c r="U242">
        <v>8760</v>
      </c>
      <c r="V242">
        <v>1</v>
      </c>
      <c r="W242" s="1" t="s">
        <v>46</v>
      </c>
      <c r="X242" s="1" t="s">
        <v>51</v>
      </c>
    </row>
    <row r="243" spans="1:24" x14ac:dyDescent="0.25">
      <c r="A243">
        <v>242</v>
      </c>
      <c r="B243" s="1" t="s">
        <v>46</v>
      </c>
      <c r="C243">
        <v>0.45</v>
      </c>
      <c r="D243">
        <v>20</v>
      </c>
      <c r="E243">
        <v>50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100</v>
      </c>
      <c r="N243" s="1" t="s">
        <v>47</v>
      </c>
      <c r="O243" s="1" t="s">
        <v>47</v>
      </c>
      <c r="P243" s="1" t="s">
        <v>48</v>
      </c>
      <c r="Q243" s="1" t="s">
        <v>49</v>
      </c>
      <c r="R243">
        <v>16</v>
      </c>
      <c r="S243">
        <v>0</v>
      </c>
      <c r="T243">
        <v>0</v>
      </c>
      <c r="U243">
        <v>8760</v>
      </c>
      <c r="V243">
        <v>1</v>
      </c>
      <c r="W243" s="1" t="s">
        <v>46</v>
      </c>
      <c r="X243" s="1" t="s">
        <v>51</v>
      </c>
    </row>
    <row r="244" spans="1:24" x14ac:dyDescent="0.25">
      <c r="A244">
        <v>243</v>
      </c>
      <c r="B244" s="1" t="s">
        <v>46</v>
      </c>
      <c r="C244">
        <v>0.45</v>
      </c>
      <c r="D244">
        <v>20</v>
      </c>
      <c r="E244">
        <v>50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100</v>
      </c>
      <c r="N244" s="1" t="s">
        <v>47</v>
      </c>
      <c r="O244" s="1" t="s">
        <v>47</v>
      </c>
      <c r="P244" s="1" t="s">
        <v>48</v>
      </c>
      <c r="Q244" s="1" t="s">
        <v>49</v>
      </c>
      <c r="R244">
        <v>17</v>
      </c>
      <c r="S244">
        <v>0</v>
      </c>
      <c r="T244">
        <v>0</v>
      </c>
      <c r="U244">
        <v>8760</v>
      </c>
      <c r="V244">
        <v>1</v>
      </c>
      <c r="W244" s="1" t="s">
        <v>46</v>
      </c>
      <c r="X244" s="1" t="s">
        <v>51</v>
      </c>
    </row>
    <row r="245" spans="1:24" x14ac:dyDescent="0.25">
      <c r="A245">
        <v>244</v>
      </c>
      <c r="B245" s="1" t="s">
        <v>46</v>
      </c>
      <c r="C245">
        <v>0.45</v>
      </c>
      <c r="D245">
        <v>20</v>
      </c>
      <c r="E245">
        <v>50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100</v>
      </c>
      <c r="N245" s="1" t="s">
        <v>47</v>
      </c>
      <c r="O245" s="1" t="s">
        <v>47</v>
      </c>
      <c r="P245" s="1" t="s">
        <v>48</v>
      </c>
      <c r="Q245" s="1" t="s">
        <v>49</v>
      </c>
      <c r="R245">
        <v>17</v>
      </c>
      <c r="S245">
        <v>0</v>
      </c>
      <c r="T245">
        <v>0</v>
      </c>
      <c r="U245">
        <v>8760</v>
      </c>
      <c r="V245">
        <v>1</v>
      </c>
      <c r="W245" s="1" t="s">
        <v>46</v>
      </c>
      <c r="X245" s="1" t="s">
        <v>51</v>
      </c>
    </row>
    <row r="246" spans="1:24" x14ac:dyDescent="0.25">
      <c r="A246">
        <v>245</v>
      </c>
      <c r="B246" s="1" t="s">
        <v>46</v>
      </c>
      <c r="C246">
        <v>0.45</v>
      </c>
      <c r="D246">
        <v>20</v>
      </c>
      <c r="E246">
        <v>50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100</v>
      </c>
      <c r="N246" s="1" t="s">
        <v>47</v>
      </c>
      <c r="O246" s="1" t="s">
        <v>47</v>
      </c>
      <c r="P246" s="1" t="s">
        <v>48</v>
      </c>
      <c r="Q246" s="1" t="s">
        <v>49</v>
      </c>
      <c r="R246">
        <v>18</v>
      </c>
      <c r="S246">
        <v>0</v>
      </c>
      <c r="T246">
        <v>0</v>
      </c>
      <c r="U246">
        <v>8760</v>
      </c>
      <c r="V246">
        <v>1</v>
      </c>
      <c r="W246" s="1" t="s">
        <v>46</v>
      </c>
      <c r="X246" s="1" t="s">
        <v>51</v>
      </c>
    </row>
    <row r="247" spans="1:24" x14ac:dyDescent="0.25">
      <c r="A247">
        <v>246</v>
      </c>
      <c r="B247" s="1" t="s">
        <v>46</v>
      </c>
      <c r="C247">
        <v>0.45</v>
      </c>
      <c r="D247">
        <v>20</v>
      </c>
      <c r="E247">
        <v>50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100</v>
      </c>
      <c r="N247" s="1" t="s">
        <v>47</v>
      </c>
      <c r="O247" s="1" t="s">
        <v>47</v>
      </c>
      <c r="P247" s="1" t="s">
        <v>48</v>
      </c>
      <c r="Q247" s="1" t="s">
        <v>49</v>
      </c>
      <c r="R247">
        <v>18</v>
      </c>
      <c r="S247">
        <v>0</v>
      </c>
      <c r="T247">
        <v>0</v>
      </c>
      <c r="U247">
        <v>8760</v>
      </c>
      <c r="V247">
        <v>1</v>
      </c>
      <c r="W247" s="1" t="s">
        <v>46</v>
      </c>
      <c r="X247" s="1" t="s">
        <v>51</v>
      </c>
    </row>
    <row r="248" spans="1:24" x14ac:dyDescent="0.25">
      <c r="A248">
        <v>247</v>
      </c>
      <c r="B248" s="1" t="s">
        <v>46</v>
      </c>
      <c r="C248">
        <v>0.45</v>
      </c>
      <c r="D248">
        <v>20</v>
      </c>
      <c r="E248">
        <v>50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100</v>
      </c>
      <c r="N248" s="1" t="s">
        <v>47</v>
      </c>
      <c r="O248" s="1" t="s">
        <v>47</v>
      </c>
      <c r="P248" s="1" t="s">
        <v>48</v>
      </c>
      <c r="Q248" s="1" t="s">
        <v>49</v>
      </c>
      <c r="R248">
        <v>18</v>
      </c>
      <c r="S248">
        <v>0</v>
      </c>
      <c r="T248">
        <v>0</v>
      </c>
      <c r="U248">
        <v>8760</v>
      </c>
      <c r="V248">
        <v>1</v>
      </c>
      <c r="W248" s="1" t="s">
        <v>46</v>
      </c>
      <c r="X248" s="1" t="s">
        <v>51</v>
      </c>
    </row>
    <row r="249" spans="1:24" x14ac:dyDescent="0.25">
      <c r="A249">
        <v>248</v>
      </c>
      <c r="B249" s="1" t="s">
        <v>46</v>
      </c>
      <c r="C249">
        <v>0.45</v>
      </c>
      <c r="D249">
        <v>20</v>
      </c>
      <c r="E249">
        <v>50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100</v>
      </c>
      <c r="N249" s="1" t="s">
        <v>47</v>
      </c>
      <c r="O249" s="1" t="s">
        <v>47</v>
      </c>
      <c r="P249" s="1" t="s">
        <v>48</v>
      </c>
      <c r="Q249" s="1" t="s">
        <v>49</v>
      </c>
      <c r="R249">
        <v>19</v>
      </c>
      <c r="S249">
        <v>0</v>
      </c>
      <c r="T249">
        <v>0</v>
      </c>
      <c r="U249">
        <v>8760</v>
      </c>
      <c r="V249">
        <v>1</v>
      </c>
      <c r="W249" s="1" t="s">
        <v>46</v>
      </c>
      <c r="X249" s="1" t="s">
        <v>51</v>
      </c>
    </row>
    <row r="250" spans="1:24" x14ac:dyDescent="0.25">
      <c r="A250">
        <v>249</v>
      </c>
      <c r="B250" s="1" t="s">
        <v>46</v>
      </c>
      <c r="C250">
        <v>0.45</v>
      </c>
      <c r="D250">
        <v>20</v>
      </c>
      <c r="E250">
        <v>50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100</v>
      </c>
      <c r="N250" s="1" t="s">
        <v>47</v>
      </c>
      <c r="O250" s="1" t="s">
        <v>47</v>
      </c>
      <c r="P250" s="1" t="s">
        <v>48</v>
      </c>
      <c r="Q250" s="1" t="s">
        <v>49</v>
      </c>
      <c r="R250">
        <v>19</v>
      </c>
      <c r="S250">
        <v>0</v>
      </c>
      <c r="T250">
        <v>0</v>
      </c>
      <c r="U250">
        <v>8760</v>
      </c>
      <c r="V250">
        <v>1</v>
      </c>
      <c r="W250" s="1" t="s">
        <v>46</v>
      </c>
      <c r="X250" s="1" t="s">
        <v>51</v>
      </c>
    </row>
    <row r="251" spans="1:24" x14ac:dyDescent="0.25">
      <c r="A251">
        <v>250</v>
      </c>
      <c r="B251" s="1" t="s">
        <v>46</v>
      </c>
      <c r="C251">
        <v>0.45</v>
      </c>
      <c r="D251">
        <v>20</v>
      </c>
      <c r="E251">
        <v>50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100</v>
      </c>
      <c r="N251" s="1" t="s">
        <v>47</v>
      </c>
      <c r="O251" s="1" t="s">
        <v>47</v>
      </c>
      <c r="P251" s="1" t="s">
        <v>48</v>
      </c>
      <c r="Q251" s="1" t="s">
        <v>49</v>
      </c>
      <c r="R251">
        <v>20</v>
      </c>
      <c r="S251">
        <v>0</v>
      </c>
      <c r="T251">
        <v>0</v>
      </c>
      <c r="U251">
        <v>8760</v>
      </c>
      <c r="V251">
        <v>1</v>
      </c>
      <c r="W251" s="1" t="s">
        <v>46</v>
      </c>
      <c r="X251" s="1" t="s">
        <v>51</v>
      </c>
    </row>
    <row r="252" spans="1:24" x14ac:dyDescent="0.25">
      <c r="A252">
        <v>251</v>
      </c>
      <c r="B252" s="1" t="s">
        <v>46</v>
      </c>
      <c r="C252">
        <v>0.45</v>
      </c>
      <c r="D252">
        <v>20</v>
      </c>
      <c r="E252">
        <v>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100</v>
      </c>
      <c r="N252" s="1" t="s">
        <v>47</v>
      </c>
      <c r="O252" s="1" t="s">
        <v>47</v>
      </c>
      <c r="P252" s="1" t="s">
        <v>48</v>
      </c>
      <c r="Q252" s="1" t="s">
        <v>49</v>
      </c>
      <c r="R252">
        <v>20</v>
      </c>
      <c r="S252">
        <v>0</v>
      </c>
      <c r="T252">
        <v>0</v>
      </c>
      <c r="U252">
        <v>8760</v>
      </c>
      <c r="V252">
        <v>1</v>
      </c>
      <c r="W252" s="1" t="s">
        <v>46</v>
      </c>
      <c r="X252" s="1" t="s">
        <v>51</v>
      </c>
    </row>
    <row r="253" spans="1:24" x14ac:dyDescent="0.25">
      <c r="A253">
        <v>252</v>
      </c>
      <c r="B253" s="1" t="s">
        <v>46</v>
      </c>
      <c r="C253">
        <v>0.45</v>
      </c>
      <c r="D253">
        <v>20</v>
      </c>
      <c r="E253">
        <v>50</v>
      </c>
      <c r="F253">
        <v>0</v>
      </c>
      <c r="G253">
        <v>0</v>
      </c>
      <c r="H253">
        <v>0</v>
      </c>
      <c r="I253">
        <v>0</v>
      </c>
      <c r="J253">
        <v>0.4</v>
      </c>
      <c r="K253">
        <v>0.4</v>
      </c>
      <c r="L253">
        <v>1</v>
      </c>
      <c r="M253">
        <v>100</v>
      </c>
      <c r="N253" s="1" t="s">
        <v>47</v>
      </c>
      <c r="O253" s="1" t="s">
        <v>47</v>
      </c>
      <c r="P253" s="1" t="s">
        <v>48</v>
      </c>
      <c r="Q253" s="1" t="s">
        <v>49</v>
      </c>
      <c r="R253">
        <v>0</v>
      </c>
      <c r="S253">
        <v>0</v>
      </c>
      <c r="T253">
        <v>0</v>
      </c>
      <c r="U253">
        <v>3800</v>
      </c>
      <c r="V253">
        <v>1</v>
      </c>
      <c r="W253" s="1" t="s">
        <v>46</v>
      </c>
      <c r="X253" s="1" t="s">
        <v>51</v>
      </c>
    </row>
    <row r="254" spans="1:24" x14ac:dyDescent="0.25">
      <c r="A254">
        <v>253</v>
      </c>
      <c r="B254" s="1" t="s">
        <v>46</v>
      </c>
      <c r="C254">
        <v>0.45</v>
      </c>
      <c r="D254">
        <v>20</v>
      </c>
      <c r="E254">
        <v>50</v>
      </c>
      <c r="F254">
        <v>0</v>
      </c>
      <c r="G254">
        <v>0</v>
      </c>
      <c r="H254">
        <v>0</v>
      </c>
      <c r="I254">
        <v>0</v>
      </c>
      <c r="J254">
        <v>0.8</v>
      </c>
      <c r="K254">
        <v>0.8</v>
      </c>
      <c r="L254">
        <v>1</v>
      </c>
      <c r="M254">
        <v>100</v>
      </c>
      <c r="N254" s="1" t="s">
        <v>47</v>
      </c>
      <c r="O254" s="1" t="s">
        <v>47</v>
      </c>
      <c r="P254" s="1" t="s">
        <v>48</v>
      </c>
      <c r="Q254" s="1" t="s">
        <v>49</v>
      </c>
      <c r="R254">
        <v>0</v>
      </c>
      <c r="S254">
        <v>0</v>
      </c>
      <c r="T254">
        <v>0</v>
      </c>
      <c r="U254">
        <v>3800</v>
      </c>
      <c r="V254">
        <v>1</v>
      </c>
      <c r="W254" s="1" t="s">
        <v>46</v>
      </c>
      <c r="X254" s="1" t="s">
        <v>51</v>
      </c>
    </row>
    <row r="255" spans="1:24" x14ac:dyDescent="0.25">
      <c r="A255">
        <v>254</v>
      </c>
      <c r="B255" s="1" t="s">
        <v>46</v>
      </c>
      <c r="C255">
        <v>0.45</v>
      </c>
      <c r="D255">
        <v>20</v>
      </c>
      <c r="E255">
        <v>50</v>
      </c>
      <c r="F255">
        <v>0</v>
      </c>
      <c r="G255">
        <v>0</v>
      </c>
      <c r="H255">
        <v>0</v>
      </c>
      <c r="I255">
        <v>0</v>
      </c>
      <c r="J255">
        <v>1.2</v>
      </c>
      <c r="K255">
        <v>1.2</v>
      </c>
      <c r="L255">
        <v>1</v>
      </c>
      <c r="M255">
        <v>100</v>
      </c>
      <c r="N255" s="1" t="s">
        <v>47</v>
      </c>
      <c r="O255" s="1" t="s">
        <v>47</v>
      </c>
      <c r="P255" s="1" t="s">
        <v>48</v>
      </c>
      <c r="Q255" s="1" t="s">
        <v>49</v>
      </c>
      <c r="R255">
        <v>0</v>
      </c>
      <c r="S255">
        <v>0</v>
      </c>
      <c r="T255">
        <v>0</v>
      </c>
      <c r="U255">
        <v>3800</v>
      </c>
      <c r="V255">
        <v>1</v>
      </c>
      <c r="W255" s="1" t="s">
        <v>46</v>
      </c>
      <c r="X255" s="1" t="s">
        <v>51</v>
      </c>
    </row>
    <row r="256" spans="1:24" x14ac:dyDescent="0.25">
      <c r="A256">
        <v>255</v>
      </c>
      <c r="B256" s="1" t="s">
        <v>46</v>
      </c>
      <c r="C256">
        <v>0.45</v>
      </c>
      <c r="D256">
        <v>20</v>
      </c>
      <c r="E256">
        <v>50</v>
      </c>
      <c r="F256">
        <v>0</v>
      </c>
      <c r="G256">
        <v>0</v>
      </c>
      <c r="H256">
        <v>0</v>
      </c>
      <c r="I256">
        <v>0</v>
      </c>
      <c r="J256">
        <v>1.6</v>
      </c>
      <c r="K256">
        <v>1.6</v>
      </c>
      <c r="L256">
        <v>1</v>
      </c>
      <c r="M256">
        <v>100</v>
      </c>
      <c r="N256" s="1" t="s">
        <v>47</v>
      </c>
      <c r="O256" s="1" t="s">
        <v>47</v>
      </c>
      <c r="P256" s="1" t="s">
        <v>48</v>
      </c>
      <c r="Q256" s="1" t="s">
        <v>49</v>
      </c>
      <c r="R256">
        <v>0</v>
      </c>
      <c r="S256">
        <v>0</v>
      </c>
      <c r="T256">
        <v>0</v>
      </c>
      <c r="U256">
        <v>3800</v>
      </c>
      <c r="V256">
        <v>1</v>
      </c>
      <c r="W256" s="1" t="s">
        <v>46</v>
      </c>
      <c r="X256" s="1" t="s">
        <v>51</v>
      </c>
    </row>
    <row r="257" spans="1:24" x14ac:dyDescent="0.25">
      <c r="A257">
        <v>256</v>
      </c>
      <c r="B257" s="1" t="s">
        <v>46</v>
      </c>
      <c r="C257">
        <v>0.45</v>
      </c>
      <c r="D257">
        <v>20</v>
      </c>
      <c r="E257">
        <v>50</v>
      </c>
      <c r="F257">
        <v>0</v>
      </c>
      <c r="G257">
        <v>0</v>
      </c>
      <c r="H257">
        <v>0</v>
      </c>
      <c r="I257">
        <v>0</v>
      </c>
      <c r="J257">
        <v>2</v>
      </c>
      <c r="K257">
        <v>2</v>
      </c>
      <c r="L257">
        <v>1</v>
      </c>
      <c r="M257">
        <v>100</v>
      </c>
      <c r="N257" s="1" t="s">
        <v>47</v>
      </c>
      <c r="O257" s="1" t="s">
        <v>47</v>
      </c>
      <c r="P257" s="1" t="s">
        <v>48</v>
      </c>
      <c r="Q257" s="1" t="s">
        <v>49</v>
      </c>
      <c r="R257">
        <v>0</v>
      </c>
      <c r="S257">
        <v>0</v>
      </c>
      <c r="T257">
        <v>0</v>
      </c>
      <c r="U257">
        <v>3800</v>
      </c>
      <c r="V257">
        <v>1</v>
      </c>
      <c r="W257" s="1" t="s">
        <v>46</v>
      </c>
      <c r="X257" s="1" t="s">
        <v>51</v>
      </c>
    </row>
    <row r="258" spans="1:24" x14ac:dyDescent="0.25">
      <c r="A258">
        <v>257</v>
      </c>
      <c r="B258" s="1" t="s">
        <v>46</v>
      </c>
      <c r="C258">
        <v>0.45</v>
      </c>
      <c r="D258">
        <v>20</v>
      </c>
      <c r="E258">
        <v>50</v>
      </c>
      <c r="F258">
        <v>0</v>
      </c>
      <c r="G258">
        <v>0</v>
      </c>
      <c r="H258">
        <v>0</v>
      </c>
      <c r="I258">
        <v>0</v>
      </c>
      <c r="J258">
        <v>2.4</v>
      </c>
      <c r="K258">
        <v>2.4</v>
      </c>
      <c r="L258">
        <v>1</v>
      </c>
      <c r="M258">
        <v>100</v>
      </c>
      <c r="N258" s="1" t="s">
        <v>47</v>
      </c>
      <c r="O258" s="1" t="s">
        <v>47</v>
      </c>
      <c r="P258" s="1" t="s">
        <v>48</v>
      </c>
      <c r="Q258" s="1" t="s">
        <v>49</v>
      </c>
      <c r="R258">
        <v>0</v>
      </c>
      <c r="S258">
        <v>0</v>
      </c>
      <c r="T258">
        <v>0</v>
      </c>
      <c r="U258">
        <v>3800</v>
      </c>
      <c r="V258">
        <v>1</v>
      </c>
      <c r="W258" s="1" t="s">
        <v>46</v>
      </c>
      <c r="X258" s="1" t="s">
        <v>51</v>
      </c>
    </row>
    <row r="259" spans="1:24" x14ac:dyDescent="0.25">
      <c r="A259">
        <v>258</v>
      </c>
      <c r="B259" s="1" t="s">
        <v>46</v>
      </c>
      <c r="C259">
        <v>0.45</v>
      </c>
      <c r="D259">
        <v>20</v>
      </c>
      <c r="E259">
        <v>50</v>
      </c>
      <c r="F259">
        <v>0</v>
      </c>
      <c r="G259">
        <v>0</v>
      </c>
      <c r="H259">
        <v>0</v>
      </c>
      <c r="I259">
        <v>0</v>
      </c>
      <c r="J259">
        <v>2.8</v>
      </c>
      <c r="K259">
        <v>2.8</v>
      </c>
      <c r="L259">
        <v>1</v>
      </c>
      <c r="M259">
        <v>100</v>
      </c>
      <c r="N259" s="1" t="s">
        <v>47</v>
      </c>
      <c r="O259" s="1" t="s">
        <v>47</v>
      </c>
      <c r="P259" s="1" t="s">
        <v>48</v>
      </c>
      <c r="Q259" s="1" t="s">
        <v>49</v>
      </c>
      <c r="R259">
        <v>0</v>
      </c>
      <c r="S259">
        <v>0</v>
      </c>
      <c r="T259">
        <v>0</v>
      </c>
      <c r="U259">
        <v>3800</v>
      </c>
      <c r="V259">
        <v>1</v>
      </c>
      <c r="W259" s="1" t="s">
        <v>46</v>
      </c>
      <c r="X259" s="1" t="s">
        <v>51</v>
      </c>
    </row>
    <row r="260" spans="1:24" x14ac:dyDescent="0.25">
      <c r="A260">
        <v>259</v>
      </c>
      <c r="B260" s="1" t="s">
        <v>46</v>
      </c>
      <c r="C260">
        <v>0.45</v>
      </c>
      <c r="D260">
        <v>20</v>
      </c>
      <c r="E260">
        <v>50</v>
      </c>
      <c r="F260">
        <v>0</v>
      </c>
      <c r="G260">
        <v>0</v>
      </c>
      <c r="H260">
        <v>0</v>
      </c>
      <c r="I260">
        <v>0</v>
      </c>
      <c r="J260">
        <v>3.2</v>
      </c>
      <c r="K260">
        <v>3.2</v>
      </c>
      <c r="L260">
        <v>1</v>
      </c>
      <c r="M260">
        <v>100</v>
      </c>
      <c r="N260" s="1" t="s">
        <v>47</v>
      </c>
      <c r="O260" s="1" t="s">
        <v>47</v>
      </c>
      <c r="P260" s="1" t="s">
        <v>48</v>
      </c>
      <c r="Q260" s="1" t="s">
        <v>49</v>
      </c>
      <c r="R260">
        <v>0</v>
      </c>
      <c r="S260">
        <v>0</v>
      </c>
      <c r="T260">
        <v>0</v>
      </c>
      <c r="U260">
        <v>3800</v>
      </c>
      <c r="V260">
        <v>1</v>
      </c>
      <c r="W260" s="1" t="s">
        <v>46</v>
      </c>
      <c r="X260" s="1" t="s">
        <v>51</v>
      </c>
    </row>
    <row r="261" spans="1:24" x14ac:dyDescent="0.25">
      <c r="A261">
        <v>260</v>
      </c>
      <c r="B261" s="1" t="s">
        <v>46</v>
      </c>
      <c r="C261">
        <v>0.45</v>
      </c>
      <c r="D261">
        <v>20</v>
      </c>
      <c r="E261">
        <v>50</v>
      </c>
      <c r="F261">
        <v>0</v>
      </c>
      <c r="G261">
        <v>0</v>
      </c>
      <c r="H261">
        <v>0</v>
      </c>
      <c r="I261">
        <v>0</v>
      </c>
      <c r="J261">
        <v>3.6</v>
      </c>
      <c r="K261">
        <v>3.6</v>
      </c>
      <c r="L261">
        <v>1</v>
      </c>
      <c r="M261">
        <v>100</v>
      </c>
      <c r="N261" s="1" t="s">
        <v>47</v>
      </c>
      <c r="O261" s="1" t="s">
        <v>47</v>
      </c>
      <c r="P261" s="1" t="s">
        <v>48</v>
      </c>
      <c r="Q261" s="1" t="s">
        <v>49</v>
      </c>
      <c r="R261">
        <v>0</v>
      </c>
      <c r="S261">
        <v>0</v>
      </c>
      <c r="T261">
        <v>0</v>
      </c>
      <c r="U261">
        <v>3800</v>
      </c>
      <c r="V261">
        <v>1</v>
      </c>
      <c r="W261" s="1" t="s">
        <v>46</v>
      </c>
      <c r="X261" s="1" t="s">
        <v>51</v>
      </c>
    </row>
    <row r="262" spans="1:24" x14ac:dyDescent="0.25">
      <c r="A262">
        <v>261</v>
      </c>
      <c r="B262" s="1" t="s">
        <v>46</v>
      </c>
      <c r="C262">
        <v>0.45</v>
      </c>
      <c r="D262">
        <v>20</v>
      </c>
      <c r="E262">
        <v>50</v>
      </c>
      <c r="F262">
        <v>0</v>
      </c>
      <c r="G262">
        <v>0</v>
      </c>
      <c r="H262">
        <v>0</v>
      </c>
      <c r="I262">
        <v>0</v>
      </c>
      <c r="J262">
        <v>4</v>
      </c>
      <c r="K262">
        <v>4</v>
      </c>
      <c r="L262">
        <v>1</v>
      </c>
      <c r="M262">
        <v>100</v>
      </c>
      <c r="N262" s="1" t="s">
        <v>47</v>
      </c>
      <c r="O262" s="1" t="s">
        <v>47</v>
      </c>
      <c r="P262" s="1" t="s">
        <v>48</v>
      </c>
      <c r="Q262" s="1" t="s">
        <v>49</v>
      </c>
      <c r="R262">
        <v>0</v>
      </c>
      <c r="S262">
        <v>0</v>
      </c>
      <c r="T262">
        <v>0</v>
      </c>
      <c r="U262">
        <v>3800</v>
      </c>
      <c r="V262">
        <v>1</v>
      </c>
      <c r="W262" s="1" t="s">
        <v>46</v>
      </c>
      <c r="X262" s="1" t="s">
        <v>51</v>
      </c>
    </row>
    <row r="263" spans="1:24" x14ac:dyDescent="0.25">
      <c r="A263">
        <v>262</v>
      </c>
      <c r="B263" s="1" t="s">
        <v>46</v>
      </c>
      <c r="C263">
        <v>0.45</v>
      </c>
      <c r="D263">
        <v>20</v>
      </c>
      <c r="E263">
        <v>50</v>
      </c>
      <c r="F263">
        <v>0</v>
      </c>
      <c r="G263">
        <v>0</v>
      </c>
      <c r="H263">
        <v>0</v>
      </c>
      <c r="I263">
        <v>0</v>
      </c>
      <c r="J263">
        <v>4.4000000000000004</v>
      </c>
      <c r="K263">
        <v>4.4000000000000004</v>
      </c>
      <c r="L263">
        <v>1</v>
      </c>
      <c r="M263">
        <v>100</v>
      </c>
      <c r="N263" s="1" t="s">
        <v>47</v>
      </c>
      <c r="O263" s="1" t="s">
        <v>47</v>
      </c>
      <c r="P263" s="1" t="s">
        <v>48</v>
      </c>
      <c r="Q263" s="1" t="s">
        <v>49</v>
      </c>
      <c r="R263">
        <v>0</v>
      </c>
      <c r="S263">
        <v>0</v>
      </c>
      <c r="T263">
        <v>0</v>
      </c>
      <c r="U263">
        <v>3800</v>
      </c>
      <c r="V263">
        <v>1</v>
      </c>
      <c r="W263" s="1" t="s">
        <v>46</v>
      </c>
      <c r="X263" s="1" t="s">
        <v>51</v>
      </c>
    </row>
    <row r="264" spans="1:24" x14ac:dyDescent="0.25">
      <c r="A264">
        <v>263</v>
      </c>
      <c r="B264" s="1" t="s">
        <v>46</v>
      </c>
      <c r="C264">
        <v>0.45</v>
      </c>
      <c r="D264">
        <v>20</v>
      </c>
      <c r="E264">
        <v>50</v>
      </c>
      <c r="F264">
        <v>0</v>
      </c>
      <c r="G264">
        <v>0</v>
      </c>
      <c r="H264">
        <v>0</v>
      </c>
      <c r="I264">
        <v>0</v>
      </c>
      <c r="J264">
        <v>4.8</v>
      </c>
      <c r="K264">
        <v>4.8</v>
      </c>
      <c r="L264">
        <v>1</v>
      </c>
      <c r="M264">
        <v>100</v>
      </c>
      <c r="N264" s="1" t="s">
        <v>47</v>
      </c>
      <c r="O264" s="1" t="s">
        <v>47</v>
      </c>
      <c r="P264" s="1" t="s">
        <v>48</v>
      </c>
      <c r="Q264" s="1" t="s">
        <v>49</v>
      </c>
      <c r="R264">
        <v>0</v>
      </c>
      <c r="S264">
        <v>0</v>
      </c>
      <c r="T264">
        <v>0</v>
      </c>
      <c r="U264">
        <v>3800</v>
      </c>
      <c r="V264">
        <v>1</v>
      </c>
      <c r="W264" s="1" t="s">
        <v>46</v>
      </c>
      <c r="X264" s="1" t="s">
        <v>51</v>
      </c>
    </row>
    <row r="265" spans="1:24" x14ac:dyDescent="0.25">
      <c r="A265">
        <v>264</v>
      </c>
      <c r="B265" s="1" t="s">
        <v>46</v>
      </c>
      <c r="C265">
        <v>0.45</v>
      </c>
      <c r="D265">
        <v>20</v>
      </c>
      <c r="E265">
        <v>50</v>
      </c>
      <c r="F265">
        <v>0</v>
      </c>
      <c r="G265">
        <v>0</v>
      </c>
      <c r="H265">
        <v>0</v>
      </c>
      <c r="I265">
        <v>0</v>
      </c>
      <c r="J265">
        <v>5.2</v>
      </c>
      <c r="K265">
        <v>5.2</v>
      </c>
      <c r="L265">
        <v>1</v>
      </c>
      <c r="M265">
        <v>100</v>
      </c>
      <c r="N265" s="1" t="s">
        <v>47</v>
      </c>
      <c r="O265" s="1" t="s">
        <v>47</v>
      </c>
      <c r="P265" s="1" t="s">
        <v>48</v>
      </c>
      <c r="Q265" s="1" t="s">
        <v>49</v>
      </c>
      <c r="R265">
        <v>0</v>
      </c>
      <c r="S265">
        <v>0</v>
      </c>
      <c r="T265">
        <v>0</v>
      </c>
      <c r="U265">
        <v>3800</v>
      </c>
      <c r="V265">
        <v>1</v>
      </c>
      <c r="W265" s="1" t="s">
        <v>46</v>
      </c>
      <c r="X265" s="1" t="s">
        <v>51</v>
      </c>
    </row>
    <row r="266" spans="1:24" x14ac:dyDescent="0.25">
      <c r="A266">
        <v>265</v>
      </c>
      <c r="B266" s="1" t="s">
        <v>46</v>
      </c>
      <c r="C266">
        <v>0.45</v>
      </c>
      <c r="D266">
        <v>20</v>
      </c>
      <c r="E266">
        <v>50</v>
      </c>
      <c r="F266">
        <v>0</v>
      </c>
      <c r="G266">
        <v>0</v>
      </c>
      <c r="H266">
        <v>0</v>
      </c>
      <c r="I266">
        <v>0</v>
      </c>
      <c r="J266">
        <v>5.6</v>
      </c>
      <c r="K266">
        <v>5.6</v>
      </c>
      <c r="L266">
        <v>1</v>
      </c>
      <c r="M266">
        <v>100</v>
      </c>
      <c r="N266" s="1" t="s">
        <v>47</v>
      </c>
      <c r="O266" s="1" t="s">
        <v>47</v>
      </c>
      <c r="P266" s="1" t="s">
        <v>48</v>
      </c>
      <c r="Q266" s="1" t="s">
        <v>49</v>
      </c>
      <c r="R266">
        <v>0</v>
      </c>
      <c r="S266">
        <v>0</v>
      </c>
      <c r="T266">
        <v>0</v>
      </c>
      <c r="U266">
        <v>3800</v>
      </c>
      <c r="V266">
        <v>1</v>
      </c>
      <c r="W266" s="1" t="s">
        <v>46</v>
      </c>
      <c r="X266" s="1" t="s">
        <v>51</v>
      </c>
    </row>
    <row r="267" spans="1:24" x14ac:dyDescent="0.25">
      <c r="A267">
        <v>266</v>
      </c>
      <c r="B267" s="1" t="s">
        <v>46</v>
      </c>
      <c r="C267">
        <v>0.45</v>
      </c>
      <c r="D267">
        <v>20</v>
      </c>
      <c r="E267">
        <v>50</v>
      </c>
      <c r="F267">
        <v>0</v>
      </c>
      <c r="G267">
        <v>0</v>
      </c>
      <c r="H267">
        <v>0</v>
      </c>
      <c r="I267">
        <v>0</v>
      </c>
      <c r="J267">
        <v>6</v>
      </c>
      <c r="K267">
        <v>6</v>
      </c>
      <c r="L267">
        <v>1</v>
      </c>
      <c r="M267">
        <v>100</v>
      </c>
      <c r="N267" s="1" t="s">
        <v>47</v>
      </c>
      <c r="O267" s="1" t="s">
        <v>47</v>
      </c>
      <c r="P267" s="1" t="s">
        <v>48</v>
      </c>
      <c r="Q267" s="1" t="s">
        <v>49</v>
      </c>
      <c r="R267">
        <v>0</v>
      </c>
      <c r="S267">
        <v>0</v>
      </c>
      <c r="T267">
        <v>0</v>
      </c>
      <c r="U267">
        <v>3800</v>
      </c>
      <c r="V267">
        <v>1</v>
      </c>
      <c r="W267" s="1" t="s">
        <v>46</v>
      </c>
      <c r="X267" s="1" t="s">
        <v>51</v>
      </c>
    </row>
    <row r="268" spans="1:24" x14ac:dyDescent="0.25">
      <c r="A268">
        <v>267</v>
      </c>
      <c r="B268" s="1" t="s">
        <v>46</v>
      </c>
      <c r="C268">
        <v>0.45</v>
      </c>
      <c r="D268">
        <v>20</v>
      </c>
      <c r="E268">
        <v>50</v>
      </c>
      <c r="F268">
        <v>0</v>
      </c>
      <c r="G268">
        <v>0</v>
      </c>
      <c r="H268">
        <v>0</v>
      </c>
      <c r="I268">
        <v>0</v>
      </c>
      <c r="J268">
        <v>6.4</v>
      </c>
      <c r="K268">
        <v>6.4</v>
      </c>
      <c r="L268">
        <v>1</v>
      </c>
      <c r="M268">
        <v>100</v>
      </c>
      <c r="N268" s="1" t="s">
        <v>47</v>
      </c>
      <c r="O268" s="1" t="s">
        <v>47</v>
      </c>
      <c r="P268" s="1" t="s">
        <v>48</v>
      </c>
      <c r="Q268" s="1" t="s">
        <v>49</v>
      </c>
      <c r="R268">
        <v>0</v>
      </c>
      <c r="S268">
        <v>0</v>
      </c>
      <c r="T268">
        <v>0</v>
      </c>
      <c r="U268">
        <v>3800</v>
      </c>
      <c r="V268">
        <v>1</v>
      </c>
      <c r="W268" s="1" t="s">
        <v>46</v>
      </c>
      <c r="X268" s="1" t="s">
        <v>51</v>
      </c>
    </row>
    <row r="269" spans="1:24" x14ac:dyDescent="0.25">
      <c r="A269">
        <v>268</v>
      </c>
      <c r="B269" s="1" t="s">
        <v>46</v>
      </c>
      <c r="C269">
        <v>0.45</v>
      </c>
      <c r="D269">
        <v>20</v>
      </c>
      <c r="E269">
        <v>50</v>
      </c>
      <c r="F269">
        <v>0</v>
      </c>
      <c r="G269">
        <v>0</v>
      </c>
      <c r="H269">
        <v>0</v>
      </c>
      <c r="I269">
        <v>0</v>
      </c>
      <c r="J269">
        <v>6.8</v>
      </c>
      <c r="K269">
        <v>6.8</v>
      </c>
      <c r="L269">
        <v>1</v>
      </c>
      <c r="M269">
        <v>100</v>
      </c>
      <c r="N269" s="1" t="s">
        <v>47</v>
      </c>
      <c r="O269" s="1" t="s">
        <v>47</v>
      </c>
      <c r="P269" s="1" t="s">
        <v>48</v>
      </c>
      <c r="Q269" s="1" t="s">
        <v>49</v>
      </c>
      <c r="R269">
        <v>0</v>
      </c>
      <c r="S269">
        <v>0</v>
      </c>
      <c r="T269">
        <v>0</v>
      </c>
      <c r="U269">
        <v>3800</v>
      </c>
      <c r="V269">
        <v>1</v>
      </c>
      <c r="W269" s="1" t="s">
        <v>46</v>
      </c>
      <c r="X269" s="1" t="s">
        <v>51</v>
      </c>
    </row>
    <row r="270" spans="1:24" x14ac:dyDescent="0.25">
      <c r="A270">
        <v>269</v>
      </c>
      <c r="B270" s="1" t="s">
        <v>46</v>
      </c>
      <c r="C270">
        <v>0.45</v>
      </c>
      <c r="D270">
        <v>20</v>
      </c>
      <c r="E270">
        <v>50</v>
      </c>
      <c r="F270">
        <v>0</v>
      </c>
      <c r="G270">
        <v>0</v>
      </c>
      <c r="H270">
        <v>0</v>
      </c>
      <c r="I270">
        <v>0</v>
      </c>
      <c r="J270">
        <v>7.2</v>
      </c>
      <c r="K270">
        <v>7.2</v>
      </c>
      <c r="L270">
        <v>1</v>
      </c>
      <c r="M270">
        <v>100</v>
      </c>
      <c r="N270" s="1" t="s">
        <v>47</v>
      </c>
      <c r="O270" s="1" t="s">
        <v>47</v>
      </c>
      <c r="P270" s="1" t="s">
        <v>48</v>
      </c>
      <c r="Q270" s="1" t="s">
        <v>49</v>
      </c>
      <c r="R270">
        <v>0</v>
      </c>
      <c r="S270">
        <v>0</v>
      </c>
      <c r="T270">
        <v>0</v>
      </c>
      <c r="U270">
        <v>3800</v>
      </c>
      <c r="V270">
        <v>1</v>
      </c>
      <c r="W270" s="1" t="s">
        <v>46</v>
      </c>
      <c r="X270" s="1" t="s">
        <v>51</v>
      </c>
    </row>
    <row r="271" spans="1:24" x14ac:dyDescent="0.25">
      <c r="A271">
        <v>270</v>
      </c>
      <c r="B271" s="1" t="s">
        <v>46</v>
      </c>
      <c r="C271">
        <v>0.45</v>
      </c>
      <c r="D271">
        <v>20</v>
      </c>
      <c r="E271">
        <v>50</v>
      </c>
      <c r="F271">
        <v>0</v>
      </c>
      <c r="G271">
        <v>0</v>
      </c>
      <c r="H271">
        <v>0</v>
      </c>
      <c r="I271">
        <v>0</v>
      </c>
      <c r="J271">
        <v>7.6</v>
      </c>
      <c r="K271">
        <v>7.6</v>
      </c>
      <c r="L271">
        <v>1</v>
      </c>
      <c r="M271">
        <v>100</v>
      </c>
      <c r="N271" s="1" t="s">
        <v>47</v>
      </c>
      <c r="O271" s="1" t="s">
        <v>47</v>
      </c>
      <c r="P271" s="1" t="s">
        <v>48</v>
      </c>
      <c r="Q271" s="1" t="s">
        <v>49</v>
      </c>
      <c r="R271">
        <v>0</v>
      </c>
      <c r="S271">
        <v>0</v>
      </c>
      <c r="T271">
        <v>0</v>
      </c>
      <c r="U271">
        <v>3800</v>
      </c>
      <c r="V271">
        <v>1</v>
      </c>
      <c r="W271" s="1" t="s">
        <v>46</v>
      </c>
      <c r="X271" s="1" t="s">
        <v>51</v>
      </c>
    </row>
    <row r="272" spans="1:24" x14ac:dyDescent="0.25">
      <c r="A272">
        <v>271</v>
      </c>
      <c r="B272" s="1" t="s">
        <v>46</v>
      </c>
      <c r="C272">
        <v>0.45</v>
      </c>
      <c r="D272">
        <v>20</v>
      </c>
      <c r="E272">
        <v>50</v>
      </c>
      <c r="F272">
        <v>0</v>
      </c>
      <c r="G272">
        <v>0</v>
      </c>
      <c r="H272">
        <v>0</v>
      </c>
      <c r="I272">
        <v>0</v>
      </c>
      <c r="J272">
        <v>8</v>
      </c>
      <c r="K272">
        <v>8</v>
      </c>
      <c r="L272">
        <v>1</v>
      </c>
      <c r="M272">
        <v>100</v>
      </c>
      <c r="N272" s="1" t="s">
        <v>47</v>
      </c>
      <c r="O272" s="1" t="s">
        <v>47</v>
      </c>
      <c r="P272" s="1" t="s">
        <v>48</v>
      </c>
      <c r="Q272" s="1" t="s">
        <v>49</v>
      </c>
      <c r="R272">
        <v>0</v>
      </c>
      <c r="S272">
        <v>0</v>
      </c>
      <c r="T272">
        <v>0</v>
      </c>
      <c r="U272">
        <v>3800</v>
      </c>
      <c r="V272">
        <v>1</v>
      </c>
      <c r="W272" s="1" t="s">
        <v>46</v>
      </c>
      <c r="X272" s="1" t="s">
        <v>51</v>
      </c>
    </row>
    <row r="273" spans="1:24" x14ac:dyDescent="0.25">
      <c r="A273">
        <v>272</v>
      </c>
      <c r="B273" s="1" t="s">
        <v>46</v>
      </c>
      <c r="C273">
        <v>0.45</v>
      </c>
      <c r="D273">
        <v>20</v>
      </c>
      <c r="E273">
        <v>50</v>
      </c>
      <c r="F273">
        <v>0</v>
      </c>
      <c r="G273">
        <v>0</v>
      </c>
      <c r="H273">
        <v>0</v>
      </c>
      <c r="I273">
        <v>0</v>
      </c>
      <c r="J273">
        <v>8.4</v>
      </c>
      <c r="K273">
        <v>8.4</v>
      </c>
      <c r="L273">
        <v>1</v>
      </c>
      <c r="M273">
        <v>100</v>
      </c>
      <c r="N273" s="1" t="s">
        <v>47</v>
      </c>
      <c r="O273" s="1" t="s">
        <v>47</v>
      </c>
      <c r="P273" s="1" t="s">
        <v>48</v>
      </c>
      <c r="Q273" s="1" t="s">
        <v>49</v>
      </c>
      <c r="R273">
        <v>0</v>
      </c>
      <c r="S273">
        <v>0</v>
      </c>
      <c r="T273">
        <v>0</v>
      </c>
      <c r="U273">
        <v>3800</v>
      </c>
      <c r="V273">
        <v>1</v>
      </c>
      <c r="W273" s="1" t="s">
        <v>46</v>
      </c>
      <c r="X273" s="1" t="s">
        <v>51</v>
      </c>
    </row>
    <row r="274" spans="1:24" x14ac:dyDescent="0.25">
      <c r="A274">
        <v>273</v>
      </c>
      <c r="B274" s="1" t="s">
        <v>46</v>
      </c>
      <c r="C274">
        <v>0.45</v>
      </c>
      <c r="D274">
        <v>20</v>
      </c>
      <c r="E274">
        <v>50</v>
      </c>
      <c r="F274">
        <v>0</v>
      </c>
      <c r="G274">
        <v>0</v>
      </c>
      <c r="H274">
        <v>0</v>
      </c>
      <c r="I274">
        <v>0</v>
      </c>
      <c r="J274">
        <v>8.8000000000000007</v>
      </c>
      <c r="K274">
        <v>8.8000000000000007</v>
      </c>
      <c r="L274">
        <v>1</v>
      </c>
      <c r="M274">
        <v>100</v>
      </c>
      <c r="N274" s="1" t="s">
        <v>47</v>
      </c>
      <c r="O274" s="1" t="s">
        <v>47</v>
      </c>
      <c r="P274" s="1" t="s">
        <v>48</v>
      </c>
      <c r="Q274" s="1" t="s">
        <v>49</v>
      </c>
      <c r="R274">
        <v>0</v>
      </c>
      <c r="S274">
        <v>0</v>
      </c>
      <c r="T274">
        <v>0</v>
      </c>
      <c r="U274">
        <v>3800</v>
      </c>
      <c r="V274">
        <v>1</v>
      </c>
      <c r="W274" s="1" t="s">
        <v>46</v>
      </c>
      <c r="X274" s="1" t="s">
        <v>51</v>
      </c>
    </row>
    <row r="275" spans="1:24" x14ac:dyDescent="0.25">
      <c r="A275">
        <v>274</v>
      </c>
      <c r="B275" s="1" t="s">
        <v>46</v>
      </c>
      <c r="C275">
        <v>0.45</v>
      </c>
      <c r="D275">
        <v>20</v>
      </c>
      <c r="E275">
        <v>50</v>
      </c>
      <c r="F275">
        <v>0</v>
      </c>
      <c r="G275">
        <v>0</v>
      </c>
      <c r="H275">
        <v>0</v>
      </c>
      <c r="I275">
        <v>0</v>
      </c>
      <c r="J275">
        <v>9.1999999999999993</v>
      </c>
      <c r="K275">
        <v>9.1999999999999993</v>
      </c>
      <c r="L275">
        <v>1</v>
      </c>
      <c r="M275">
        <v>100</v>
      </c>
      <c r="N275" s="1" t="s">
        <v>47</v>
      </c>
      <c r="O275" s="1" t="s">
        <v>47</v>
      </c>
      <c r="P275" s="1" t="s">
        <v>48</v>
      </c>
      <c r="Q275" s="1" t="s">
        <v>49</v>
      </c>
      <c r="R275">
        <v>0</v>
      </c>
      <c r="S275">
        <v>0</v>
      </c>
      <c r="T275">
        <v>0</v>
      </c>
      <c r="U275">
        <v>3800</v>
      </c>
      <c r="V275">
        <v>1</v>
      </c>
      <c r="W275" s="1" t="s">
        <v>46</v>
      </c>
      <c r="X275" s="1" t="s">
        <v>51</v>
      </c>
    </row>
    <row r="276" spans="1:24" x14ac:dyDescent="0.25">
      <c r="A276">
        <v>275</v>
      </c>
      <c r="B276" s="1" t="s">
        <v>46</v>
      </c>
      <c r="C276">
        <v>0.45</v>
      </c>
      <c r="D276">
        <v>20</v>
      </c>
      <c r="E276">
        <v>50</v>
      </c>
      <c r="F276">
        <v>0</v>
      </c>
      <c r="G276">
        <v>0</v>
      </c>
      <c r="H276">
        <v>0</v>
      </c>
      <c r="I276">
        <v>0</v>
      </c>
      <c r="J276">
        <v>9.6</v>
      </c>
      <c r="K276">
        <v>9.6</v>
      </c>
      <c r="L276">
        <v>1</v>
      </c>
      <c r="M276">
        <v>100</v>
      </c>
      <c r="N276" s="1" t="s">
        <v>47</v>
      </c>
      <c r="O276" s="1" t="s">
        <v>47</v>
      </c>
      <c r="P276" s="1" t="s">
        <v>48</v>
      </c>
      <c r="Q276" s="1" t="s">
        <v>49</v>
      </c>
      <c r="R276">
        <v>0</v>
      </c>
      <c r="S276">
        <v>0</v>
      </c>
      <c r="T276">
        <v>0</v>
      </c>
      <c r="U276">
        <v>3800</v>
      </c>
      <c r="V276">
        <v>1</v>
      </c>
      <c r="W276" s="1" t="s">
        <v>46</v>
      </c>
      <c r="X276" s="1" t="s">
        <v>51</v>
      </c>
    </row>
    <row r="277" spans="1:24" x14ac:dyDescent="0.25">
      <c r="A277">
        <v>276</v>
      </c>
      <c r="B277" s="1" t="s">
        <v>46</v>
      </c>
      <c r="C277">
        <v>0.45</v>
      </c>
      <c r="D277">
        <v>20</v>
      </c>
      <c r="E277">
        <v>50</v>
      </c>
      <c r="F277">
        <v>0</v>
      </c>
      <c r="G277">
        <v>0</v>
      </c>
      <c r="H277">
        <v>0</v>
      </c>
      <c r="I277">
        <v>0</v>
      </c>
      <c r="J277">
        <v>10</v>
      </c>
      <c r="K277">
        <v>10</v>
      </c>
      <c r="L277">
        <v>1</v>
      </c>
      <c r="M277">
        <v>100</v>
      </c>
      <c r="N277" s="1" t="s">
        <v>47</v>
      </c>
      <c r="O277" s="1" t="s">
        <v>47</v>
      </c>
      <c r="P277" s="1" t="s">
        <v>48</v>
      </c>
      <c r="Q277" s="1" t="s">
        <v>49</v>
      </c>
      <c r="R277">
        <v>0</v>
      </c>
      <c r="S277">
        <v>0</v>
      </c>
      <c r="T277">
        <v>0</v>
      </c>
      <c r="U277">
        <v>3800</v>
      </c>
      <c r="V277">
        <v>1</v>
      </c>
      <c r="W277" s="1" t="s">
        <v>46</v>
      </c>
      <c r="X277" s="1" t="s">
        <v>51</v>
      </c>
    </row>
    <row r="278" spans="1:24" x14ac:dyDescent="0.25">
      <c r="A278">
        <v>277</v>
      </c>
      <c r="B278" s="1" t="s">
        <v>46</v>
      </c>
      <c r="C278">
        <v>0.45</v>
      </c>
      <c r="D278">
        <v>20</v>
      </c>
      <c r="E278">
        <v>50</v>
      </c>
      <c r="F278">
        <v>0</v>
      </c>
      <c r="G278">
        <v>0</v>
      </c>
      <c r="H278">
        <v>0</v>
      </c>
      <c r="I278">
        <v>0</v>
      </c>
      <c r="J278">
        <v>10.4</v>
      </c>
      <c r="K278">
        <v>10.4</v>
      </c>
      <c r="L278">
        <v>1</v>
      </c>
      <c r="M278">
        <v>100</v>
      </c>
      <c r="N278" s="1" t="s">
        <v>47</v>
      </c>
      <c r="O278" s="1" t="s">
        <v>47</v>
      </c>
      <c r="P278" s="1" t="s">
        <v>48</v>
      </c>
      <c r="Q278" s="1" t="s">
        <v>49</v>
      </c>
      <c r="R278">
        <v>0</v>
      </c>
      <c r="S278">
        <v>0</v>
      </c>
      <c r="T278">
        <v>0</v>
      </c>
      <c r="U278">
        <v>3800</v>
      </c>
      <c r="V278">
        <v>1</v>
      </c>
      <c r="W278" s="1" t="s">
        <v>46</v>
      </c>
      <c r="X278" s="1" t="s">
        <v>51</v>
      </c>
    </row>
    <row r="279" spans="1:24" x14ac:dyDescent="0.25">
      <c r="A279">
        <v>278</v>
      </c>
      <c r="B279" s="1" t="s">
        <v>46</v>
      </c>
      <c r="C279">
        <v>0.45</v>
      </c>
      <c r="D279">
        <v>20</v>
      </c>
      <c r="E279">
        <v>50</v>
      </c>
      <c r="F279">
        <v>0</v>
      </c>
      <c r="G279">
        <v>0</v>
      </c>
      <c r="H279">
        <v>0</v>
      </c>
      <c r="I279">
        <v>0</v>
      </c>
      <c r="J279">
        <v>10.8</v>
      </c>
      <c r="K279">
        <v>10.8</v>
      </c>
      <c r="L279">
        <v>1</v>
      </c>
      <c r="M279">
        <v>100</v>
      </c>
      <c r="N279" s="1" t="s">
        <v>47</v>
      </c>
      <c r="O279" s="1" t="s">
        <v>47</v>
      </c>
      <c r="P279" s="1" t="s">
        <v>48</v>
      </c>
      <c r="Q279" s="1" t="s">
        <v>49</v>
      </c>
      <c r="R279">
        <v>0</v>
      </c>
      <c r="S279">
        <v>0</v>
      </c>
      <c r="T279">
        <v>0</v>
      </c>
      <c r="U279">
        <v>3800</v>
      </c>
      <c r="V279">
        <v>1</v>
      </c>
      <c r="W279" s="1" t="s">
        <v>46</v>
      </c>
      <c r="X279" s="1" t="s">
        <v>51</v>
      </c>
    </row>
    <row r="280" spans="1:24" x14ac:dyDescent="0.25">
      <c r="A280">
        <v>279</v>
      </c>
      <c r="B280" s="1" t="s">
        <v>46</v>
      </c>
      <c r="C280">
        <v>0.45</v>
      </c>
      <c r="D280">
        <v>20</v>
      </c>
      <c r="E280">
        <v>50</v>
      </c>
      <c r="F280">
        <v>0</v>
      </c>
      <c r="G280">
        <v>0</v>
      </c>
      <c r="H280">
        <v>0</v>
      </c>
      <c r="I280">
        <v>0</v>
      </c>
      <c r="J280">
        <v>11.2</v>
      </c>
      <c r="K280">
        <v>11.2</v>
      </c>
      <c r="L280">
        <v>1</v>
      </c>
      <c r="M280">
        <v>100</v>
      </c>
      <c r="N280" s="1" t="s">
        <v>47</v>
      </c>
      <c r="O280" s="1" t="s">
        <v>47</v>
      </c>
      <c r="P280" s="1" t="s">
        <v>48</v>
      </c>
      <c r="Q280" s="1" t="s">
        <v>49</v>
      </c>
      <c r="R280">
        <v>0</v>
      </c>
      <c r="S280">
        <v>0</v>
      </c>
      <c r="T280">
        <v>0</v>
      </c>
      <c r="U280">
        <v>3800</v>
      </c>
      <c r="V280">
        <v>1</v>
      </c>
      <c r="W280" s="1" t="s">
        <v>46</v>
      </c>
      <c r="X280" s="1" t="s">
        <v>51</v>
      </c>
    </row>
    <row r="281" spans="1:24" x14ac:dyDescent="0.25">
      <c r="A281">
        <v>280</v>
      </c>
      <c r="B281" s="1" t="s">
        <v>46</v>
      </c>
      <c r="C281">
        <v>0.45</v>
      </c>
      <c r="D281">
        <v>20</v>
      </c>
      <c r="E281">
        <v>50</v>
      </c>
      <c r="F281">
        <v>0</v>
      </c>
      <c r="G281">
        <v>0</v>
      </c>
      <c r="H281">
        <v>0</v>
      </c>
      <c r="I281">
        <v>0</v>
      </c>
      <c r="J281">
        <v>11.6</v>
      </c>
      <c r="K281">
        <v>11.6</v>
      </c>
      <c r="L281">
        <v>1</v>
      </c>
      <c r="M281">
        <v>100</v>
      </c>
      <c r="N281" s="1" t="s">
        <v>47</v>
      </c>
      <c r="O281" s="1" t="s">
        <v>47</v>
      </c>
      <c r="P281" s="1" t="s">
        <v>48</v>
      </c>
      <c r="Q281" s="1" t="s">
        <v>49</v>
      </c>
      <c r="R281">
        <v>0</v>
      </c>
      <c r="S281">
        <v>0</v>
      </c>
      <c r="T281">
        <v>0</v>
      </c>
      <c r="U281">
        <v>3800</v>
      </c>
      <c r="V281">
        <v>1</v>
      </c>
      <c r="W281" s="1" t="s">
        <v>46</v>
      </c>
      <c r="X281" s="1" t="s">
        <v>51</v>
      </c>
    </row>
    <row r="282" spans="1:24" x14ac:dyDescent="0.25">
      <c r="A282">
        <v>281</v>
      </c>
      <c r="B282" s="1" t="s">
        <v>46</v>
      </c>
      <c r="C282">
        <v>0.45</v>
      </c>
      <c r="D282">
        <v>20</v>
      </c>
      <c r="E282">
        <v>50</v>
      </c>
      <c r="F282">
        <v>0</v>
      </c>
      <c r="G282">
        <v>0</v>
      </c>
      <c r="H282">
        <v>0</v>
      </c>
      <c r="I282">
        <v>0</v>
      </c>
      <c r="J282">
        <v>12</v>
      </c>
      <c r="K282">
        <v>12</v>
      </c>
      <c r="L282">
        <v>1</v>
      </c>
      <c r="M282">
        <v>100</v>
      </c>
      <c r="N282" s="1" t="s">
        <v>47</v>
      </c>
      <c r="O282" s="1" t="s">
        <v>47</v>
      </c>
      <c r="P282" s="1" t="s">
        <v>48</v>
      </c>
      <c r="Q282" s="1" t="s">
        <v>49</v>
      </c>
      <c r="R282">
        <v>0</v>
      </c>
      <c r="S282">
        <v>0</v>
      </c>
      <c r="T282">
        <v>0</v>
      </c>
      <c r="U282">
        <v>3800</v>
      </c>
      <c r="V282">
        <v>1</v>
      </c>
      <c r="W282" s="1" t="s">
        <v>46</v>
      </c>
      <c r="X282" s="1" t="s">
        <v>51</v>
      </c>
    </row>
    <row r="283" spans="1:24" x14ac:dyDescent="0.25">
      <c r="A283">
        <v>282</v>
      </c>
      <c r="B283" s="1" t="s">
        <v>46</v>
      </c>
      <c r="C283">
        <v>0.45</v>
      </c>
      <c r="D283">
        <v>20</v>
      </c>
      <c r="E283">
        <v>50</v>
      </c>
      <c r="F283">
        <v>0</v>
      </c>
      <c r="G283">
        <v>0</v>
      </c>
      <c r="H283">
        <v>0</v>
      </c>
      <c r="I283">
        <v>0</v>
      </c>
      <c r="J283">
        <v>12.4</v>
      </c>
      <c r="K283">
        <v>12.4</v>
      </c>
      <c r="L283">
        <v>1</v>
      </c>
      <c r="M283">
        <v>100</v>
      </c>
      <c r="N283" s="1" t="s">
        <v>47</v>
      </c>
      <c r="O283" s="1" t="s">
        <v>47</v>
      </c>
      <c r="P283" s="1" t="s">
        <v>48</v>
      </c>
      <c r="Q283" s="1" t="s">
        <v>49</v>
      </c>
      <c r="R283">
        <v>0</v>
      </c>
      <c r="S283">
        <v>0</v>
      </c>
      <c r="T283">
        <v>0</v>
      </c>
      <c r="U283">
        <v>3800</v>
      </c>
      <c r="V283">
        <v>1</v>
      </c>
      <c r="W283" s="1" t="s">
        <v>46</v>
      </c>
      <c r="X283" s="1" t="s">
        <v>51</v>
      </c>
    </row>
    <row r="284" spans="1:24" x14ac:dyDescent="0.25">
      <c r="A284">
        <v>283</v>
      </c>
      <c r="B284" s="1" t="s">
        <v>46</v>
      </c>
      <c r="C284">
        <v>0.45</v>
      </c>
      <c r="D284">
        <v>20</v>
      </c>
      <c r="E284">
        <v>50</v>
      </c>
      <c r="F284">
        <v>0</v>
      </c>
      <c r="G284">
        <v>0</v>
      </c>
      <c r="H284">
        <v>0</v>
      </c>
      <c r="I284">
        <v>0</v>
      </c>
      <c r="J284">
        <v>12.8</v>
      </c>
      <c r="K284">
        <v>12.8</v>
      </c>
      <c r="L284">
        <v>1</v>
      </c>
      <c r="M284">
        <v>100</v>
      </c>
      <c r="N284" s="1" t="s">
        <v>47</v>
      </c>
      <c r="O284" s="1" t="s">
        <v>47</v>
      </c>
      <c r="P284" s="1" t="s">
        <v>48</v>
      </c>
      <c r="Q284" s="1" t="s">
        <v>49</v>
      </c>
      <c r="R284">
        <v>0</v>
      </c>
      <c r="S284">
        <v>0</v>
      </c>
      <c r="T284">
        <v>0</v>
      </c>
      <c r="U284">
        <v>3800</v>
      </c>
      <c r="V284">
        <v>1</v>
      </c>
      <c r="W284" s="1" t="s">
        <v>46</v>
      </c>
      <c r="X284" s="1" t="s">
        <v>51</v>
      </c>
    </row>
    <row r="285" spans="1:24" x14ac:dyDescent="0.25">
      <c r="A285">
        <v>284</v>
      </c>
      <c r="B285" s="1" t="s">
        <v>46</v>
      </c>
      <c r="C285">
        <v>0.45</v>
      </c>
      <c r="D285">
        <v>20</v>
      </c>
      <c r="E285">
        <v>50</v>
      </c>
      <c r="F285">
        <v>0</v>
      </c>
      <c r="G285">
        <v>0</v>
      </c>
      <c r="H285">
        <v>0</v>
      </c>
      <c r="I285">
        <v>0</v>
      </c>
      <c r="J285">
        <v>13.2</v>
      </c>
      <c r="K285">
        <v>13.2</v>
      </c>
      <c r="L285">
        <v>1</v>
      </c>
      <c r="M285">
        <v>100</v>
      </c>
      <c r="N285" s="1" t="s">
        <v>47</v>
      </c>
      <c r="O285" s="1" t="s">
        <v>47</v>
      </c>
      <c r="P285" s="1" t="s">
        <v>48</v>
      </c>
      <c r="Q285" s="1" t="s">
        <v>49</v>
      </c>
      <c r="R285">
        <v>0</v>
      </c>
      <c r="S285">
        <v>0</v>
      </c>
      <c r="T285">
        <v>0</v>
      </c>
      <c r="U285">
        <v>3800</v>
      </c>
      <c r="V285">
        <v>1</v>
      </c>
      <c r="W285" s="1" t="s">
        <v>46</v>
      </c>
      <c r="X285" s="1" t="s">
        <v>51</v>
      </c>
    </row>
    <row r="286" spans="1:24" x14ac:dyDescent="0.25">
      <c r="A286">
        <v>285</v>
      </c>
      <c r="B286" s="1" t="s">
        <v>46</v>
      </c>
      <c r="C286">
        <v>0.45</v>
      </c>
      <c r="D286">
        <v>20</v>
      </c>
      <c r="E286">
        <v>50</v>
      </c>
      <c r="F286">
        <v>0</v>
      </c>
      <c r="G286">
        <v>0</v>
      </c>
      <c r="H286">
        <v>0</v>
      </c>
      <c r="I286">
        <v>0</v>
      </c>
      <c r="J286">
        <v>13.6</v>
      </c>
      <c r="K286">
        <v>13.6</v>
      </c>
      <c r="L286">
        <v>1</v>
      </c>
      <c r="M286">
        <v>100</v>
      </c>
      <c r="N286" s="1" t="s">
        <v>47</v>
      </c>
      <c r="O286" s="1" t="s">
        <v>47</v>
      </c>
      <c r="P286" s="1" t="s">
        <v>48</v>
      </c>
      <c r="Q286" s="1" t="s">
        <v>49</v>
      </c>
      <c r="R286">
        <v>0</v>
      </c>
      <c r="S286">
        <v>0</v>
      </c>
      <c r="T286">
        <v>0</v>
      </c>
      <c r="U286">
        <v>3800</v>
      </c>
      <c r="V286">
        <v>1</v>
      </c>
      <c r="W286" s="1" t="s">
        <v>46</v>
      </c>
      <c r="X286" s="1" t="s">
        <v>51</v>
      </c>
    </row>
    <row r="287" spans="1:24" x14ac:dyDescent="0.25">
      <c r="A287">
        <v>286</v>
      </c>
      <c r="B287" s="1" t="s">
        <v>46</v>
      </c>
      <c r="C287">
        <v>0.45</v>
      </c>
      <c r="D287">
        <v>20</v>
      </c>
      <c r="E287">
        <v>50</v>
      </c>
      <c r="F287">
        <v>0</v>
      </c>
      <c r="G287">
        <v>0</v>
      </c>
      <c r="H287">
        <v>0</v>
      </c>
      <c r="I287">
        <v>0</v>
      </c>
      <c r="J287">
        <v>14</v>
      </c>
      <c r="K287">
        <v>14</v>
      </c>
      <c r="L287">
        <v>1</v>
      </c>
      <c r="M287">
        <v>100</v>
      </c>
      <c r="N287" s="1" t="s">
        <v>47</v>
      </c>
      <c r="O287" s="1" t="s">
        <v>47</v>
      </c>
      <c r="P287" s="1" t="s">
        <v>48</v>
      </c>
      <c r="Q287" s="1" t="s">
        <v>49</v>
      </c>
      <c r="R287">
        <v>0</v>
      </c>
      <c r="S287">
        <v>0</v>
      </c>
      <c r="T287">
        <v>0</v>
      </c>
      <c r="U287">
        <v>3800</v>
      </c>
      <c r="V287">
        <v>1</v>
      </c>
      <c r="W287" s="1" t="s">
        <v>46</v>
      </c>
      <c r="X287" s="1" t="s">
        <v>51</v>
      </c>
    </row>
    <row r="288" spans="1:24" x14ac:dyDescent="0.25">
      <c r="A288">
        <v>287</v>
      </c>
      <c r="B288" s="1" t="s">
        <v>46</v>
      </c>
      <c r="C288">
        <v>0.45</v>
      </c>
      <c r="D288">
        <v>20</v>
      </c>
      <c r="E288">
        <v>50</v>
      </c>
      <c r="F288">
        <v>0</v>
      </c>
      <c r="G288">
        <v>0</v>
      </c>
      <c r="H288">
        <v>0</v>
      </c>
      <c r="I288">
        <v>0</v>
      </c>
      <c r="J288">
        <v>14.4</v>
      </c>
      <c r="K288">
        <v>14.4</v>
      </c>
      <c r="L288">
        <v>1</v>
      </c>
      <c r="M288">
        <v>100</v>
      </c>
      <c r="N288" s="1" t="s">
        <v>47</v>
      </c>
      <c r="O288" s="1" t="s">
        <v>47</v>
      </c>
      <c r="P288" s="1" t="s">
        <v>48</v>
      </c>
      <c r="Q288" s="1" t="s">
        <v>49</v>
      </c>
      <c r="R288">
        <v>0</v>
      </c>
      <c r="S288">
        <v>0</v>
      </c>
      <c r="T288">
        <v>0</v>
      </c>
      <c r="U288">
        <v>3800</v>
      </c>
      <c r="V288">
        <v>1</v>
      </c>
      <c r="W288" s="1" t="s">
        <v>46</v>
      </c>
      <c r="X288" s="1" t="s">
        <v>51</v>
      </c>
    </row>
    <row r="289" spans="1:24" x14ac:dyDescent="0.25">
      <c r="A289">
        <v>288</v>
      </c>
      <c r="B289" s="1" t="s">
        <v>46</v>
      </c>
      <c r="C289">
        <v>0.45</v>
      </c>
      <c r="D289">
        <v>20</v>
      </c>
      <c r="E289">
        <v>50</v>
      </c>
      <c r="F289">
        <v>0</v>
      </c>
      <c r="G289">
        <v>0</v>
      </c>
      <c r="H289">
        <v>0</v>
      </c>
      <c r="I289">
        <v>0</v>
      </c>
      <c r="J289">
        <v>14.8</v>
      </c>
      <c r="K289">
        <v>14.8</v>
      </c>
      <c r="L289">
        <v>1</v>
      </c>
      <c r="M289">
        <v>100</v>
      </c>
      <c r="N289" s="1" t="s">
        <v>47</v>
      </c>
      <c r="O289" s="1" t="s">
        <v>47</v>
      </c>
      <c r="P289" s="1" t="s">
        <v>48</v>
      </c>
      <c r="Q289" s="1" t="s">
        <v>49</v>
      </c>
      <c r="R289">
        <v>0</v>
      </c>
      <c r="S289">
        <v>0</v>
      </c>
      <c r="T289">
        <v>0</v>
      </c>
      <c r="U289">
        <v>3800</v>
      </c>
      <c r="V289">
        <v>1</v>
      </c>
      <c r="W289" s="1" t="s">
        <v>46</v>
      </c>
      <c r="X289" s="1" t="s">
        <v>51</v>
      </c>
    </row>
    <row r="290" spans="1:24" x14ac:dyDescent="0.25">
      <c r="A290">
        <v>289</v>
      </c>
      <c r="B290" s="1" t="s">
        <v>46</v>
      </c>
      <c r="C290">
        <v>0.45</v>
      </c>
      <c r="D290">
        <v>20</v>
      </c>
      <c r="E290">
        <v>50</v>
      </c>
      <c r="F290">
        <v>0</v>
      </c>
      <c r="G290">
        <v>0</v>
      </c>
      <c r="H290">
        <v>0</v>
      </c>
      <c r="I290">
        <v>0</v>
      </c>
      <c r="J290">
        <v>15.2</v>
      </c>
      <c r="K290">
        <v>15.2</v>
      </c>
      <c r="L290">
        <v>1</v>
      </c>
      <c r="M290">
        <v>100</v>
      </c>
      <c r="N290" s="1" t="s">
        <v>47</v>
      </c>
      <c r="O290" s="1" t="s">
        <v>47</v>
      </c>
      <c r="P290" s="1" t="s">
        <v>48</v>
      </c>
      <c r="Q290" s="1" t="s">
        <v>49</v>
      </c>
      <c r="R290">
        <v>0</v>
      </c>
      <c r="S290">
        <v>0</v>
      </c>
      <c r="T290">
        <v>0</v>
      </c>
      <c r="U290">
        <v>3800</v>
      </c>
      <c r="V290">
        <v>1</v>
      </c>
      <c r="W290" s="1" t="s">
        <v>46</v>
      </c>
      <c r="X290" s="1" t="s">
        <v>51</v>
      </c>
    </row>
    <row r="291" spans="1:24" x14ac:dyDescent="0.25">
      <c r="A291">
        <v>290</v>
      </c>
      <c r="B291" s="1" t="s">
        <v>46</v>
      </c>
      <c r="C291">
        <v>0.45</v>
      </c>
      <c r="D291">
        <v>20</v>
      </c>
      <c r="E291">
        <v>50</v>
      </c>
      <c r="F291">
        <v>0</v>
      </c>
      <c r="G291">
        <v>0</v>
      </c>
      <c r="H291">
        <v>0</v>
      </c>
      <c r="I291">
        <v>0</v>
      </c>
      <c r="J291">
        <v>15.6</v>
      </c>
      <c r="K291">
        <v>15.6</v>
      </c>
      <c r="L291">
        <v>1</v>
      </c>
      <c r="M291">
        <v>100</v>
      </c>
      <c r="N291" s="1" t="s">
        <v>47</v>
      </c>
      <c r="O291" s="1" t="s">
        <v>47</v>
      </c>
      <c r="P291" s="1" t="s">
        <v>48</v>
      </c>
      <c r="Q291" s="1" t="s">
        <v>49</v>
      </c>
      <c r="R291">
        <v>0</v>
      </c>
      <c r="S291">
        <v>0</v>
      </c>
      <c r="T291">
        <v>0</v>
      </c>
      <c r="U291">
        <v>3800</v>
      </c>
      <c r="V291">
        <v>1</v>
      </c>
      <c r="W291" s="1" t="s">
        <v>46</v>
      </c>
      <c r="X291" s="1" t="s">
        <v>51</v>
      </c>
    </row>
    <row r="292" spans="1:24" x14ac:dyDescent="0.25">
      <c r="A292">
        <v>291</v>
      </c>
      <c r="B292" s="1" t="s">
        <v>46</v>
      </c>
      <c r="C292">
        <v>0.45</v>
      </c>
      <c r="D292">
        <v>20</v>
      </c>
      <c r="E292">
        <v>50</v>
      </c>
      <c r="F292">
        <v>0</v>
      </c>
      <c r="G292">
        <v>0</v>
      </c>
      <c r="H292">
        <v>0</v>
      </c>
      <c r="I292">
        <v>0</v>
      </c>
      <c r="J292">
        <v>16</v>
      </c>
      <c r="K292">
        <v>16</v>
      </c>
      <c r="L292">
        <v>1</v>
      </c>
      <c r="M292">
        <v>100</v>
      </c>
      <c r="N292" s="1" t="s">
        <v>47</v>
      </c>
      <c r="O292" s="1" t="s">
        <v>47</v>
      </c>
      <c r="P292" s="1" t="s">
        <v>48</v>
      </c>
      <c r="Q292" s="1" t="s">
        <v>49</v>
      </c>
      <c r="R292">
        <v>0</v>
      </c>
      <c r="S292">
        <v>0</v>
      </c>
      <c r="T292">
        <v>0</v>
      </c>
      <c r="U292">
        <v>3800</v>
      </c>
      <c r="V292">
        <v>1</v>
      </c>
      <c r="W292" s="1" t="s">
        <v>46</v>
      </c>
      <c r="X292" s="1" t="s">
        <v>51</v>
      </c>
    </row>
    <row r="293" spans="1:24" x14ac:dyDescent="0.25">
      <c r="A293">
        <v>292</v>
      </c>
      <c r="B293" s="1" t="s">
        <v>46</v>
      </c>
      <c r="C293">
        <v>0.45</v>
      </c>
      <c r="D293">
        <v>20</v>
      </c>
      <c r="E293">
        <v>50</v>
      </c>
      <c r="F293">
        <v>0</v>
      </c>
      <c r="G293">
        <v>0</v>
      </c>
      <c r="H293">
        <v>0</v>
      </c>
      <c r="I293">
        <v>0</v>
      </c>
      <c r="J293">
        <v>16.399999999999999</v>
      </c>
      <c r="K293">
        <v>16.399999999999999</v>
      </c>
      <c r="L293">
        <v>1</v>
      </c>
      <c r="M293">
        <v>100</v>
      </c>
      <c r="N293" s="1" t="s">
        <v>47</v>
      </c>
      <c r="O293" s="1" t="s">
        <v>47</v>
      </c>
      <c r="P293" s="1" t="s">
        <v>48</v>
      </c>
      <c r="Q293" s="1" t="s">
        <v>49</v>
      </c>
      <c r="R293">
        <v>0</v>
      </c>
      <c r="S293">
        <v>0</v>
      </c>
      <c r="T293">
        <v>0</v>
      </c>
      <c r="U293">
        <v>3800</v>
      </c>
      <c r="V293">
        <v>1</v>
      </c>
      <c r="W293" s="1" t="s">
        <v>46</v>
      </c>
      <c r="X293" s="1" t="s">
        <v>51</v>
      </c>
    </row>
    <row r="294" spans="1:24" x14ac:dyDescent="0.25">
      <c r="A294">
        <v>293</v>
      </c>
      <c r="B294" s="1" t="s">
        <v>46</v>
      </c>
      <c r="C294">
        <v>0.45</v>
      </c>
      <c r="D294">
        <v>20</v>
      </c>
      <c r="E294">
        <v>50</v>
      </c>
      <c r="F294">
        <v>0</v>
      </c>
      <c r="G294">
        <v>0</v>
      </c>
      <c r="H294">
        <v>0</v>
      </c>
      <c r="I294">
        <v>0</v>
      </c>
      <c r="J294">
        <v>16.8</v>
      </c>
      <c r="K294">
        <v>16.8</v>
      </c>
      <c r="L294">
        <v>1</v>
      </c>
      <c r="M294">
        <v>100</v>
      </c>
      <c r="N294" s="1" t="s">
        <v>47</v>
      </c>
      <c r="O294" s="1" t="s">
        <v>47</v>
      </c>
      <c r="P294" s="1" t="s">
        <v>48</v>
      </c>
      <c r="Q294" s="1" t="s">
        <v>49</v>
      </c>
      <c r="R294">
        <v>0</v>
      </c>
      <c r="S294">
        <v>0</v>
      </c>
      <c r="T294">
        <v>0</v>
      </c>
      <c r="U294">
        <v>3800</v>
      </c>
      <c r="V294">
        <v>1</v>
      </c>
      <c r="W294" s="1" t="s">
        <v>46</v>
      </c>
      <c r="X294" s="1" t="s">
        <v>51</v>
      </c>
    </row>
    <row r="295" spans="1:24" x14ac:dyDescent="0.25">
      <c r="A295">
        <v>294</v>
      </c>
      <c r="B295" s="1" t="s">
        <v>46</v>
      </c>
      <c r="C295">
        <v>0.45</v>
      </c>
      <c r="D295">
        <v>20</v>
      </c>
      <c r="E295">
        <v>50</v>
      </c>
      <c r="F295">
        <v>0</v>
      </c>
      <c r="G295">
        <v>0</v>
      </c>
      <c r="H295">
        <v>0</v>
      </c>
      <c r="I295">
        <v>0</v>
      </c>
      <c r="J295">
        <v>17.2</v>
      </c>
      <c r="K295">
        <v>17.2</v>
      </c>
      <c r="L295">
        <v>1</v>
      </c>
      <c r="M295">
        <v>100</v>
      </c>
      <c r="N295" s="1" t="s">
        <v>47</v>
      </c>
      <c r="O295" s="1" t="s">
        <v>47</v>
      </c>
      <c r="P295" s="1" t="s">
        <v>48</v>
      </c>
      <c r="Q295" s="1" t="s">
        <v>49</v>
      </c>
      <c r="R295">
        <v>0</v>
      </c>
      <c r="S295">
        <v>0</v>
      </c>
      <c r="T295">
        <v>0</v>
      </c>
      <c r="U295">
        <v>3800</v>
      </c>
      <c r="V295">
        <v>1</v>
      </c>
      <c r="W295" s="1" t="s">
        <v>46</v>
      </c>
      <c r="X295" s="1" t="s">
        <v>51</v>
      </c>
    </row>
    <row r="296" spans="1:24" x14ac:dyDescent="0.25">
      <c r="A296">
        <v>295</v>
      </c>
      <c r="B296" s="1" t="s">
        <v>46</v>
      </c>
      <c r="C296">
        <v>0.45</v>
      </c>
      <c r="D296">
        <v>20</v>
      </c>
      <c r="E296">
        <v>50</v>
      </c>
      <c r="F296">
        <v>0</v>
      </c>
      <c r="G296">
        <v>0</v>
      </c>
      <c r="H296">
        <v>0</v>
      </c>
      <c r="I296">
        <v>0</v>
      </c>
      <c r="J296">
        <v>17.600000000000001</v>
      </c>
      <c r="K296">
        <v>17.600000000000001</v>
      </c>
      <c r="L296">
        <v>1</v>
      </c>
      <c r="M296">
        <v>100</v>
      </c>
      <c r="N296" s="1" t="s">
        <v>47</v>
      </c>
      <c r="O296" s="1" t="s">
        <v>47</v>
      </c>
      <c r="P296" s="1" t="s">
        <v>48</v>
      </c>
      <c r="Q296" s="1" t="s">
        <v>49</v>
      </c>
      <c r="R296">
        <v>0</v>
      </c>
      <c r="S296">
        <v>0</v>
      </c>
      <c r="T296">
        <v>0</v>
      </c>
      <c r="U296">
        <v>3800</v>
      </c>
      <c r="V296">
        <v>1</v>
      </c>
      <c r="W296" s="1" t="s">
        <v>46</v>
      </c>
      <c r="X296" s="1" t="s">
        <v>51</v>
      </c>
    </row>
    <row r="297" spans="1:24" x14ac:dyDescent="0.25">
      <c r="A297">
        <v>296</v>
      </c>
      <c r="B297" s="1" t="s">
        <v>46</v>
      </c>
      <c r="C297">
        <v>0.45</v>
      </c>
      <c r="D297">
        <v>20</v>
      </c>
      <c r="E297">
        <v>50</v>
      </c>
      <c r="F297">
        <v>0</v>
      </c>
      <c r="G297">
        <v>0</v>
      </c>
      <c r="H297">
        <v>0</v>
      </c>
      <c r="I297">
        <v>0</v>
      </c>
      <c r="J297">
        <v>18</v>
      </c>
      <c r="K297">
        <v>18</v>
      </c>
      <c r="L297">
        <v>1</v>
      </c>
      <c r="M297">
        <v>100</v>
      </c>
      <c r="N297" s="1" t="s">
        <v>47</v>
      </c>
      <c r="O297" s="1" t="s">
        <v>47</v>
      </c>
      <c r="P297" s="1" t="s">
        <v>48</v>
      </c>
      <c r="Q297" s="1" t="s">
        <v>49</v>
      </c>
      <c r="R297">
        <v>0</v>
      </c>
      <c r="S297">
        <v>0</v>
      </c>
      <c r="T297">
        <v>0</v>
      </c>
      <c r="U297">
        <v>3800</v>
      </c>
      <c r="V297">
        <v>1</v>
      </c>
      <c r="W297" s="1" t="s">
        <v>46</v>
      </c>
      <c r="X297" s="1" t="s">
        <v>51</v>
      </c>
    </row>
    <row r="298" spans="1:24" x14ac:dyDescent="0.25">
      <c r="A298">
        <v>297</v>
      </c>
      <c r="B298" s="1" t="s">
        <v>46</v>
      </c>
      <c r="C298">
        <v>0.45</v>
      </c>
      <c r="D298">
        <v>20</v>
      </c>
      <c r="E298">
        <v>50</v>
      </c>
      <c r="F298">
        <v>0</v>
      </c>
      <c r="G298">
        <v>0</v>
      </c>
      <c r="H298">
        <v>0</v>
      </c>
      <c r="I298">
        <v>0</v>
      </c>
      <c r="J298">
        <v>18.399999999999999</v>
      </c>
      <c r="K298">
        <v>18.399999999999999</v>
      </c>
      <c r="L298">
        <v>1</v>
      </c>
      <c r="M298">
        <v>100</v>
      </c>
      <c r="N298" s="1" t="s">
        <v>47</v>
      </c>
      <c r="O298" s="1" t="s">
        <v>47</v>
      </c>
      <c r="P298" s="1" t="s">
        <v>48</v>
      </c>
      <c r="Q298" s="1" t="s">
        <v>49</v>
      </c>
      <c r="R298">
        <v>0</v>
      </c>
      <c r="S298">
        <v>0</v>
      </c>
      <c r="T298">
        <v>0</v>
      </c>
      <c r="U298">
        <v>3800</v>
      </c>
      <c r="V298">
        <v>1</v>
      </c>
      <c r="W298" s="1" t="s">
        <v>46</v>
      </c>
      <c r="X298" s="1" t="s">
        <v>51</v>
      </c>
    </row>
    <row r="299" spans="1:24" x14ac:dyDescent="0.25">
      <c r="A299">
        <v>298</v>
      </c>
      <c r="B299" s="1" t="s">
        <v>46</v>
      </c>
      <c r="C299">
        <v>0.45</v>
      </c>
      <c r="D299">
        <v>20</v>
      </c>
      <c r="E299">
        <v>50</v>
      </c>
      <c r="F299">
        <v>0</v>
      </c>
      <c r="G299">
        <v>0</v>
      </c>
      <c r="H299">
        <v>0</v>
      </c>
      <c r="I299">
        <v>0</v>
      </c>
      <c r="J299">
        <v>18.8</v>
      </c>
      <c r="K299">
        <v>18.8</v>
      </c>
      <c r="L299">
        <v>1</v>
      </c>
      <c r="M299">
        <v>100</v>
      </c>
      <c r="N299" s="1" t="s">
        <v>47</v>
      </c>
      <c r="O299" s="1" t="s">
        <v>47</v>
      </c>
      <c r="P299" s="1" t="s">
        <v>48</v>
      </c>
      <c r="Q299" s="1" t="s">
        <v>49</v>
      </c>
      <c r="R299">
        <v>0</v>
      </c>
      <c r="S299">
        <v>0</v>
      </c>
      <c r="T299">
        <v>0</v>
      </c>
      <c r="U299">
        <v>3800</v>
      </c>
      <c r="V299">
        <v>1</v>
      </c>
      <c r="W299" s="1" t="s">
        <v>46</v>
      </c>
      <c r="X299" s="1" t="s">
        <v>51</v>
      </c>
    </row>
    <row r="300" spans="1:24" x14ac:dyDescent="0.25">
      <c r="A300">
        <v>299</v>
      </c>
      <c r="B300" s="1" t="s">
        <v>46</v>
      </c>
      <c r="C300">
        <v>0.45</v>
      </c>
      <c r="D300">
        <v>20</v>
      </c>
      <c r="E300">
        <v>50</v>
      </c>
      <c r="F300">
        <v>0</v>
      </c>
      <c r="G300">
        <v>0</v>
      </c>
      <c r="H300">
        <v>0</v>
      </c>
      <c r="I300">
        <v>0</v>
      </c>
      <c r="J300">
        <v>19.2</v>
      </c>
      <c r="K300">
        <v>19.2</v>
      </c>
      <c r="L300">
        <v>1</v>
      </c>
      <c r="M300">
        <v>100</v>
      </c>
      <c r="N300" s="1" t="s">
        <v>47</v>
      </c>
      <c r="O300" s="1" t="s">
        <v>47</v>
      </c>
      <c r="P300" s="1" t="s">
        <v>48</v>
      </c>
      <c r="Q300" s="1" t="s">
        <v>49</v>
      </c>
      <c r="R300">
        <v>0</v>
      </c>
      <c r="S300">
        <v>0</v>
      </c>
      <c r="T300">
        <v>0</v>
      </c>
      <c r="U300">
        <v>3800</v>
      </c>
      <c r="V300">
        <v>1</v>
      </c>
      <c r="W300" s="1" t="s">
        <v>46</v>
      </c>
      <c r="X300" s="1" t="s">
        <v>51</v>
      </c>
    </row>
    <row r="301" spans="1:24" x14ac:dyDescent="0.25">
      <c r="A301">
        <v>300</v>
      </c>
      <c r="B301" s="1" t="s">
        <v>46</v>
      </c>
      <c r="C301">
        <v>0.45</v>
      </c>
      <c r="D301">
        <v>20</v>
      </c>
      <c r="E301">
        <v>50</v>
      </c>
      <c r="F301">
        <v>0</v>
      </c>
      <c r="G301">
        <v>0</v>
      </c>
      <c r="H301">
        <v>0</v>
      </c>
      <c r="I301">
        <v>0</v>
      </c>
      <c r="J301">
        <v>19.600000000000001</v>
      </c>
      <c r="K301">
        <v>19.600000000000001</v>
      </c>
      <c r="L301">
        <v>1</v>
      </c>
      <c r="M301">
        <v>100</v>
      </c>
      <c r="N301" s="1" t="s">
        <v>47</v>
      </c>
      <c r="O301" s="1" t="s">
        <v>47</v>
      </c>
      <c r="P301" s="1" t="s">
        <v>48</v>
      </c>
      <c r="Q301" s="1" t="s">
        <v>49</v>
      </c>
      <c r="R301">
        <v>0</v>
      </c>
      <c r="S301">
        <v>0</v>
      </c>
      <c r="T301">
        <v>0</v>
      </c>
      <c r="U301">
        <v>3800</v>
      </c>
      <c r="V301">
        <v>1</v>
      </c>
      <c r="W301" s="1" t="s">
        <v>46</v>
      </c>
      <c r="X301" s="1" t="s">
        <v>51</v>
      </c>
    </row>
    <row r="302" spans="1:24" x14ac:dyDescent="0.25">
      <c r="A302">
        <v>301</v>
      </c>
      <c r="B302" s="1" t="s">
        <v>46</v>
      </c>
      <c r="C302">
        <v>0.45</v>
      </c>
      <c r="D302">
        <v>20</v>
      </c>
      <c r="E302">
        <v>50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20</v>
      </c>
      <c r="L302">
        <v>1</v>
      </c>
      <c r="M302">
        <v>100</v>
      </c>
      <c r="N302" s="1" t="s">
        <v>47</v>
      </c>
      <c r="O302" s="1" t="s">
        <v>47</v>
      </c>
      <c r="P302" s="1" t="s">
        <v>48</v>
      </c>
      <c r="Q302" s="1" t="s">
        <v>49</v>
      </c>
      <c r="R302">
        <v>0</v>
      </c>
      <c r="S302">
        <v>0</v>
      </c>
      <c r="T302">
        <v>0</v>
      </c>
      <c r="U302">
        <v>3800</v>
      </c>
      <c r="V302">
        <v>1</v>
      </c>
      <c r="W302" s="1" t="s">
        <v>46</v>
      </c>
      <c r="X302" s="1" t="s">
        <v>51</v>
      </c>
    </row>
    <row r="303" spans="1:24" x14ac:dyDescent="0.25">
      <c r="A303">
        <v>302</v>
      </c>
      <c r="B303" s="1" t="s">
        <v>46</v>
      </c>
      <c r="C303">
        <v>0.45</v>
      </c>
      <c r="D303">
        <v>20</v>
      </c>
      <c r="E303">
        <v>50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100</v>
      </c>
      <c r="N303" s="1" t="s">
        <v>47</v>
      </c>
      <c r="O303" s="1" t="s">
        <v>47</v>
      </c>
      <c r="P303" s="1" t="s">
        <v>48</v>
      </c>
      <c r="Q303" s="1" t="s">
        <v>49</v>
      </c>
      <c r="R303">
        <v>0</v>
      </c>
      <c r="S303">
        <v>0</v>
      </c>
      <c r="T303">
        <v>10</v>
      </c>
      <c r="U303">
        <v>8760</v>
      </c>
      <c r="V303">
        <v>1</v>
      </c>
      <c r="W303" s="1" t="s">
        <v>46</v>
      </c>
      <c r="X303" s="1" t="s">
        <v>51</v>
      </c>
    </row>
    <row r="304" spans="1:24" x14ac:dyDescent="0.25">
      <c r="A304">
        <v>303</v>
      </c>
      <c r="B304" s="1" t="s">
        <v>46</v>
      </c>
      <c r="C304">
        <v>0.45</v>
      </c>
      <c r="D304">
        <v>20</v>
      </c>
      <c r="E304">
        <v>50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100</v>
      </c>
      <c r="N304" s="1" t="s">
        <v>47</v>
      </c>
      <c r="O304" s="1" t="s">
        <v>47</v>
      </c>
      <c r="P304" s="1" t="s">
        <v>48</v>
      </c>
      <c r="Q304" s="1" t="s">
        <v>49</v>
      </c>
      <c r="R304">
        <v>0</v>
      </c>
      <c r="S304">
        <v>0</v>
      </c>
      <c r="T304">
        <v>20</v>
      </c>
      <c r="U304">
        <v>8760</v>
      </c>
      <c r="V304">
        <v>1</v>
      </c>
      <c r="W304" s="1" t="s">
        <v>46</v>
      </c>
      <c r="X304" s="1" t="s">
        <v>51</v>
      </c>
    </row>
    <row r="305" spans="1:24" x14ac:dyDescent="0.25">
      <c r="A305">
        <v>304</v>
      </c>
      <c r="B305" s="1" t="s">
        <v>46</v>
      </c>
      <c r="C305">
        <v>0.45</v>
      </c>
      <c r="D305">
        <v>20</v>
      </c>
      <c r="E305">
        <v>50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100</v>
      </c>
      <c r="N305" s="1" t="s">
        <v>47</v>
      </c>
      <c r="O305" s="1" t="s">
        <v>47</v>
      </c>
      <c r="P305" s="1" t="s">
        <v>48</v>
      </c>
      <c r="Q305" s="1" t="s">
        <v>49</v>
      </c>
      <c r="R305">
        <v>0</v>
      </c>
      <c r="S305">
        <v>0</v>
      </c>
      <c r="T305">
        <v>30</v>
      </c>
      <c r="U305">
        <v>8760</v>
      </c>
      <c r="V305">
        <v>1</v>
      </c>
      <c r="W305" s="1" t="s">
        <v>46</v>
      </c>
      <c r="X305" s="1" t="s">
        <v>51</v>
      </c>
    </row>
    <row r="306" spans="1:24" x14ac:dyDescent="0.25">
      <c r="A306">
        <v>305</v>
      </c>
      <c r="B306" s="1" t="s">
        <v>46</v>
      </c>
      <c r="C306">
        <v>0.45</v>
      </c>
      <c r="D306">
        <v>20</v>
      </c>
      <c r="E306">
        <v>50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100</v>
      </c>
      <c r="N306" s="1" t="s">
        <v>47</v>
      </c>
      <c r="O306" s="1" t="s">
        <v>47</v>
      </c>
      <c r="P306" s="1" t="s">
        <v>48</v>
      </c>
      <c r="Q306" s="1" t="s">
        <v>49</v>
      </c>
      <c r="R306">
        <v>0</v>
      </c>
      <c r="S306">
        <v>0</v>
      </c>
      <c r="T306">
        <v>40</v>
      </c>
      <c r="U306">
        <v>8760</v>
      </c>
      <c r="V306">
        <v>1</v>
      </c>
      <c r="W306" s="1" t="s">
        <v>46</v>
      </c>
      <c r="X306" s="1" t="s">
        <v>51</v>
      </c>
    </row>
    <row r="307" spans="1:24" x14ac:dyDescent="0.25">
      <c r="A307">
        <v>306</v>
      </c>
      <c r="B307" s="1" t="s">
        <v>46</v>
      </c>
      <c r="C307">
        <v>0.45</v>
      </c>
      <c r="D307">
        <v>20</v>
      </c>
      <c r="E307">
        <v>50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100</v>
      </c>
      <c r="N307" s="1" t="s">
        <v>47</v>
      </c>
      <c r="O307" s="1" t="s">
        <v>47</v>
      </c>
      <c r="P307" s="1" t="s">
        <v>48</v>
      </c>
      <c r="Q307" s="1" t="s">
        <v>49</v>
      </c>
      <c r="R307">
        <v>0</v>
      </c>
      <c r="S307">
        <v>0</v>
      </c>
      <c r="T307">
        <v>50</v>
      </c>
      <c r="U307">
        <v>8760</v>
      </c>
      <c r="V307">
        <v>1</v>
      </c>
      <c r="W307" s="1" t="s">
        <v>46</v>
      </c>
      <c r="X307" s="1" t="s">
        <v>51</v>
      </c>
    </row>
    <row r="308" spans="1:24" x14ac:dyDescent="0.25">
      <c r="A308">
        <v>307</v>
      </c>
      <c r="B308" s="1" t="s">
        <v>46</v>
      </c>
      <c r="C308">
        <v>0.45</v>
      </c>
      <c r="D308">
        <v>20</v>
      </c>
      <c r="E308">
        <v>50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100</v>
      </c>
      <c r="N308" s="1" t="s">
        <v>47</v>
      </c>
      <c r="O308" s="1" t="s">
        <v>47</v>
      </c>
      <c r="P308" s="1" t="s">
        <v>48</v>
      </c>
      <c r="Q308" s="1" t="s">
        <v>49</v>
      </c>
      <c r="R308">
        <v>0</v>
      </c>
      <c r="S308">
        <v>0</v>
      </c>
      <c r="T308">
        <v>60</v>
      </c>
      <c r="U308">
        <v>8760</v>
      </c>
      <c r="V308">
        <v>1</v>
      </c>
      <c r="W308" s="1" t="s">
        <v>46</v>
      </c>
      <c r="X308" s="1" t="s">
        <v>51</v>
      </c>
    </row>
    <row r="309" spans="1:24" x14ac:dyDescent="0.25">
      <c r="A309">
        <v>308</v>
      </c>
      <c r="B309" s="1" t="s">
        <v>46</v>
      </c>
      <c r="C309">
        <v>0.45</v>
      </c>
      <c r="D309">
        <v>20</v>
      </c>
      <c r="E309">
        <v>50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100</v>
      </c>
      <c r="N309" s="1" t="s">
        <v>47</v>
      </c>
      <c r="O309" s="1" t="s">
        <v>47</v>
      </c>
      <c r="P309" s="1" t="s">
        <v>48</v>
      </c>
      <c r="Q309" s="1" t="s">
        <v>49</v>
      </c>
      <c r="R309">
        <v>0</v>
      </c>
      <c r="S309">
        <v>0</v>
      </c>
      <c r="T309">
        <v>70</v>
      </c>
      <c r="U309">
        <v>8760</v>
      </c>
      <c r="V309">
        <v>1</v>
      </c>
      <c r="W309" s="1" t="s">
        <v>46</v>
      </c>
      <c r="X309" s="1" t="s">
        <v>51</v>
      </c>
    </row>
    <row r="310" spans="1:24" x14ac:dyDescent="0.25">
      <c r="A310">
        <v>309</v>
      </c>
      <c r="B310" s="1" t="s">
        <v>46</v>
      </c>
      <c r="C310">
        <v>0.45</v>
      </c>
      <c r="D310">
        <v>20</v>
      </c>
      <c r="E310">
        <v>50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100</v>
      </c>
      <c r="N310" s="1" t="s">
        <v>47</v>
      </c>
      <c r="O310" s="1" t="s">
        <v>47</v>
      </c>
      <c r="P310" s="1" t="s">
        <v>48</v>
      </c>
      <c r="Q310" s="1" t="s">
        <v>49</v>
      </c>
      <c r="R310">
        <v>0</v>
      </c>
      <c r="S310">
        <v>0</v>
      </c>
      <c r="T310">
        <v>80</v>
      </c>
      <c r="U310">
        <v>8760</v>
      </c>
      <c r="V310">
        <v>1</v>
      </c>
      <c r="W310" s="1" t="s">
        <v>46</v>
      </c>
      <c r="X310" s="1" t="s">
        <v>51</v>
      </c>
    </row>
    <row r="311" spans="1:24" x14ac:dyDescent="0.25">
      <c r="A311">
        <v>310</v>
      </c>
      <c r="B311" s="1" t="s">
        <v>46</v>
      </c>
      <c r="C311">
        <v>0.45</v>
      </c>
      <c r="D311">
        <v>20</v>
      </c>
      <c r="E311">
        <v>50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100</v>
      </c>
      <c r="N311" s="1" t="s">
        <v>47</v>
      </c>
      <c r="O311" s="1" t="s">
        <v>47</v>
      </c>
      <c r="P311" s="1" t="s">
        <v>48</v>
      </c>
      <c r="Q311" s="1" t="s">
        <v>49</v>
      </c>
      <c r="R311">
        <v>0</v>
      </c>
      <c r="S311">
        <v>0</v>
      </c>
      <c r="T311">
        <v>90</v>
      </c>
      <c r="U311">
        <v>8760</v>
      </c>
      <c r="V311">
        <v>1</v>
      </c>
      <c r="W311" s="1" t="s">
        <v>46</v>
      </c>
      <c r="X311" s="1" t="s">
        <v>51</v>
      </c>
    </row>
    <row r="312" spans="1:24" x14ac:dyDescent="0.25">
      <c r="A312">
        <v>311</v>
      </c>
      <c r="B312" s="1" t="s">
        <v>46</v>
      </c>
      <c r="C312">
        <v>0.45</v>
      </c>
      <c r="D312">
        <v>20</v>
      </c>
      <c r="E312">
        <v>50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100</v>
      </c>
      <c r="N312" s="1" t="s">
        <v>47</v>
      </c>
      <c r="O312" s="1" t="s">
        <v>47</v>
      </c>
      <c r="P312" s="1" t="s">
        <v>48</v>
      </c>
      <c r="Q312" s="1" t="s">
        <v>49</v>
      </c>
      <c r="R312">
        <v>0</v>
      </c>
      <c r="S312">
        <v>0</v>
      </c>
      <c r="T312">
        <v>100</v>
      </c>
      <c r="U312">
        <v>8760</v>
      </c>
      <c r="V312">
        <v>1</v>
      </c>
      <c r="W312" s="1" t="s">
        <v>46</v>
      </c>
      <c r="X312" s="1" t="s">
        <v>51</v>
      </c>
    </row>
    <row r="313" spans="1:24" x14ac:dyDescent="0.25">
      <c r="A313">
        <v>312</v>
      </c>
      <c r="B313" s="1" t="s">
        <v>46</v>
      </c>
      <c r="C313">
        <v>0.45</v>
      </c>
      <c r="D313">
        <v>20</v>
      </c>
      <c r="E313">
        <v>50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100</v>
      </c>
      <c r="N313" s="1" t="s">
        <v>47</v>
      </c>
      <c r="O313" s="1" t="s">
        <v>47</v>
      </c>
      <c r="P313" s="1" t="s">
        <v>48</v>
      </c>
      <c r="Q313" s="1" t="s">
        <v>49</v>
      </c>
      <c r="R313">
        <v>0</v>
      </c>
      <c r="S313">
        <v>0</v>
      </c>
      <c r="T313">
        <v>110</v>
      </c>
      <c r="U313">
        <v>8760</v>
      </c>
      <c r="V313">
        <v>1</v>
      </c>
      <c r="W313" s="1" t="s">
        <v>46</v>
      </c>
      <c r="X313" s="1" t="s">
        <v>51</v>
      </c>
    </row>
    <row r="314" spans="1:24" x14ac:dyDescent="0.25">
      <c r="A314">
        <v>313</v>
      </c>
      <c r="B314" s="1" t="s">
        <v>46</v>
      </c>
      <c r="C314">
        <v>0.45</v>
      </c>
      <c r="D314">
        <v>20</v>
      </c>
      <c r="E314">
        <v>50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100</v>
      </c>
      <c r="N314" s="1" t="s">
        <v>47</v>
      </c>
      <c r="O314" s="1" t="s">
        <v>47</v>
      </c>
      <c r="P314" s="1" t="s">
        <v>48</v>
      </c>
      <c r="Q314" s="1" t="s">
        <v>49</v>
      </c>
      <c r="R314">
        <v>0</v>
      </c>
      <c r="S314">
        <v>0</v>
      </c>
      <c r="T314">
        <v>120</v>
      </c>
      <c r="U314">
        <v>8760</v>
      </c>
      <c r="V314">
        <v>1</v>
      </c>
      <c r="W314" s="1" t="s">
        <v>46</v>
      </c>
      <c r="X314" s="1" t="s">
        <v>51</v>
      </c>
    </row>
    <row r="315" spans="1:24" x14ac:dyDescent="0.25">
      <c r="A315">
        <v>314</v>
      </c>
      <c r="B315" s="1" t="s">
        <v>46</v>
      </c>
      <c r="C315">
        <v>0.45</v>
      </c>
      <c r="D315">
        <v>20</v>
      </c>
      <c r="E315">
        <v>50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100</v>
      </c>
      <c r="N315" s="1" t="s">
        <v>47</v>
      </c>
      <c r="O315" s="1" t="s">
        <v>47</v>
      </c>
      <c r="P315" s="1" t="s">
        <v>48</v>
      </c>
      <c r="Q315" s="1" t="s">
        <v>49</v>
      </c>
      <c r="R315">
        <v>0</v>
      </c>
      <c r="S315">
        <v>0</v>
      </c>
      <c r="T315">
        <v>130</v>
      </c>
      <c r="U315">
        <v>8760</v>
      </c>
      <c r="V315">
        <v>1</v>
      </c>
      <c r="W315" s="1" t="s">
        <v>46</v>
      </c>
      <c r="X315" s="1" t="s">
        <v>51</v>
      </c>
    </row>
    <row r="316" spans="1:24" x14ac:dyDescent="0.25">
      <c r="A316">
        <v>315</v>
      </c>
      <c r="B316" s="1" t="s">
        <v>46</v>
      </c>
      <c r="C316">
        <v>0.45</v>
      </c>
      <c r="D316">
        <v>20</v>
      </c>
      <c r="E316">
        <v>50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100</v>
      </c>
      <c r="N316" s="1" t="s">
        <v>47</v>
      </c>
      <c r="O316" s="1" t="s">
        <v>47</v>
      </c>
      <c r="P316" s="1" t="s">
        <v>48</v>
      </c>
      <c r="Q316" s="1" t="s">
        <v>49</v>
      </c>
      <c r="R316">
        <v>0</v>
      </c>
      <c r="S316">
        <v>0</v>
      </c>
      <c r="T316">
        <v>140</v>
      </c>
      <c r="U316">
        <v>8760</v>
      </c>
      <c r="V316">
        <v>1</v>
      </c>
      <c r="W316" s="1" t="s">
        <v>46</v>
      </c>
      <c r="X316" s="1" t="s">
        <v>51</v>
      </c>
    </row>
    <row r="317" spans="1:24" x14ac:dyDescent="0.25">
      <c r="A317">
        <v>316</v>
      </c>
      <c r="B317" s="1" t="s">
        <v>46</v>
      </c>
      <c r="C317">
        <v>0.45</v>
      </c>
      <c r="D317">
        <v>20</v>
      </c>
      <c r="E317">
        <v>50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100</v>
      </c>
      <c r="N317" s="1" t="s">
        <v>47</v>
      </c>
      <c r="O317" s="1" t="s">
        <v>47</v>
      </c>
      <c r="P317" s="1" t="s">
        <v>48</v>
      </c>
      <c r="Q317" s="1" t="s">
        <v>49</v>
      </c>
      <c r="R317">
        <v>0</v>
      </c>
      <c r="S317">
        <v>0</v>
      </c>
      <c r="T317">
        <v>150</v>
      </c>
      <c r="U317">
        <v>8760</v>
      </c>
      <c r="V317">
        <v>1</v>
      </c>
      <c r="W317" s="1" t="s">
        <v>46</v>
      </c>
      <c r="X317" s="1" t="s">
        <v>51</v>
      </c>
    </row>
    <row r="318" spans="1:24" x14ac:dyDescent="0.25">
      <c r="A318">
        <v>317</v>
      </c>
      <c r="B318" s="1" t="s">
        <v>46</v>
      </c>
      <c r="C318">
        <v>0.45</v>
      </c>
      <c r="D318">
        <v>20</v>
      </c>
      <c r="E318">
        <v>50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100</v>
      </c>
      <c r="N318" s="1" t="s">
        <v>47</v>
      </c>
      <c r="O318" s="1" t="s">
        <v>47</v>
      </c>
      <c r="P318" s="1" t="s">
        <v>48</v>
      </c>
      <c r="Q318" s="1" t="s">
        <v>49</v>
      </c>
      <c r="R318">
        <v>0</v>
      </c>
      <c r="S318">
        <v>0</v>
      </c>
      <c r="T318">
        <v>160</v>
      </c>
      <c r="U318">
        <v>8760</v>
      </c>
      <c r="V318">
        <v>1</v>
      </c>
      <c r="W318" s="1" t="s">
        <v>46</v>
      </c>
      <c r="X318" s="1" t="s">
        <v>51</v>
      </c>
    </row>
    <row r="319" spans="1:24" x14ac:dyDescent="0.25">
      <c r="A319">
        <v>318</v>
      </c>
      <c r="B319" s="1" t="s">
        <v>46</v>
      </c>
      <c r="C319">
        <v>0.45</v>
      </c>
      <c r="D319">
        <v>20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100</v>
      </c>
      <c r="N319" s="1" t="s">
        <v>47</v>
      </c>
      <c r="O319" s="1" t="s">
        <v>47</v>
      </c>
      <c r="P319" s="1" t="s">
        <v>48</v>
      </c>
      <c r="Q319" s="1" t="s">
        <v>49</v>
      </c>
      <c r="R319">
        <v>0</v>
      </c>
      <c r="S319">
        <v>0</v>
      </c>
      <c r="T319">
        <v>170</v>
      </c>
      <c r="U319">
        <v>8760</v>
      </c>
      <c r="V319">
        <v>1</v>
      </c>
      <c r="W319" s="1" t="s">
        <v>46</v>
      </c>
      <c r="X319" s="1" t="s">
        <v>51</v>
      </c>
    </row>
    <row r="320" spans="1:24" x14ac:dyDescent="0.25">
      <c r="A320">
        <v>319</v>
      </c>
      <c r="B320" s="1" t="s">
        <v>46</v>
      </c>
      <c r="C320">
        <v>0.45</v>
      </c>
      <c r="D320">
        <v>20</v>
      </c>
      <c r="E320">
        <v>50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100</v>
      </c>
      <c r="N320" s="1" t="s">
        <v>47</v>
      </c>
      <c r="O320" s="1" t="s">
        <v>47</v>
      </c>
      <c r="P320" s="1" t="s">
        <v>48</v>
      </c>
      <c r="Q320" s="1" t="s">
        <v>49</v>
      </c>
      <c r="R320">
        <v>0</v>
      </c>
      <c r="S320">
        <v>0</v>
      </c>
      <c r="T320">
        <v>180</v>
      </c>
      <c r="U320">
        <v>8760</v>
      </c>
      <c r="V320">
        <v>1</v>
      </c>
      <c r="W320" s="1" t="s">
        <v>46</v>
      </c>
      <c r="X320" s="1" t="s">
        <v>51</v>
      </c>
    </row>
    <row r="321" spans="1:24" x14ac:dyDescent="0.25">
      <c r="A321">
        <v>320</v>
      </c>
      <c r="B321" s="1" t="s">
        <v>46</v>
      </c>
      <c r="C321">
        <v>0.45</v>
      </c>
      <c r="D321">
        <v>20</v>
      </c>
      <c r="E321">
        <v>50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100</v>
      </c>
      <c r="N321" s="1" t="s">
        <v>47</v>
      </c>
      <c r="O321" s="1" t="s">
        <v>47</v>
      </c>
      <c r="P321" s="1" t="s">
        <v>48</v>
      </c>
      <c r="Q321" s="1" t="s">
        <v>49</v>
      </c>
      <c r="R321">
        <v>0</v>
      </c>
      <c r="S321">
        <v>0</v>
      </c>
      <c r="T321">
        <v>190</v>
      </c>
      <c r="U321">
        <v>8760</v>
      </c>
      <c r="V321">
        <v>1</v>
      </c>
      <c r="W321" s="1" t="s">
        <v>46</v>
      </c>
      <c r="X321" s="1" t="s">
        <v>51</v>
      </c>
    </row>
    <row r="322" spans="1:24" x14ac:dyDescent="0.25">
      <c r="A322">
        <v>321</v>
      </c>
      <c r="B322" s="1" t="s">
        <v>46</v>
      </c>
      <c r="C322">
        <v>0.45</v>
      </c>
      <c r="D322">
        <v>20</v>
      </c>
      <c r="E322">
        <v>50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100</v>
      </c>
      <c r="N322" s="1" t="s">
        <v>47</v>
      </c>
      <c r="O322" s="1" t="s">
        <v>47</v>
      </c>
      <c r="P322" s="1" t="s">
        <v>48</v>
      </c>
      <c r="Q322" s="1" t="s">
        <v>49</v>
      </c>
      <c r="R322">
        <v>0</v>
      </c>
      <c r="S322">
        <v>0</v>
      </c>
      <c r="T322">
        <v>200</v>
      </c>
      <c r="U322">
        <v>8760</v>
      </c>
      <c r="V322">
        <v>1</v>
      </c>
      <c r="W322" s="1" t="s">
        <v>46</v>
      </c>
      <c r="X322" s="1" t="s">
        <v>51</v>
      </c>
    </row>
    <row r="323" spans="1:24" x14ac:dyDescent="0.25">
      <c r="A323">
        <v>322</v>
      </c>
      <c r="B323" s="1" t="s">
        <v>46</v>
      </c>
      <c r="C323">
        <v>0.45</v>
      </c>
      <c r="D323">
        <v>20</v>
      </c>
      <c r="E323">
        <v>50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100</v>
      </c>
      <c r="N323" s="1" t="s">
        <v>47</v>
      </c>
      <c r="O323" s="1" t="s">
        <v>47</v>
      </c>
      <c r="P323" s="1" t="s">
        <v>48</v>
      </c>
      <c r="Q323" s="1" t="s">
        <v>49</v>
      </c>
      <c r="R323">
        <v>0</v>
      </c>
      <c r="S323">
        <v>0</v>
      </c>
      <c r="T323">
        <v>210</v>
      </c>
      <c r="U323">
        <v>8760</v>
      </c>
      <c r="V323">
        <v>1</v>
      </c>
      <c r="W323" s="1" t="s">
        <v>46</v>
      </c>
      <c r="X323" s="1" t="s">
        <v>51</v>
      </c>
    </row>
    <row r="324" spans="1:24" x14ac:dyDescent="0.25">
      <c r="A324">
        <v>323</v>
      </c>
      <c r="B324" s="1" t="s">
        <v>46</v>
      </c>
      <c r="C324">
        <v>0.45</v>
      </c>
      <c r="D324">
        <v>20</v>
      </c>
      <c r="E324">
        <v>50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100</v>
      </c>
      <c r="N324" s="1" t="s">
        <v>47</v>
      </c>
      <c r="O324" s="1" t="s">
        <v>47</v>
      </c>
      <c r="P324" s="1" t="s">
        <v>48</v>
      </c>
      <c r="Q324" s="1" t="s">
        <v>49</v>
      </c>
      <c r="R324">
        <v>0</v>
      </c>
      <c r="S324">
        <v>0</v>
      </c>
      <c r="T324">
        <v>220</v>
      </c>
      <c r="U324">
        <v>8760</v>
      </c>
      <c r="V324">
        <v>1</v>
      </c>
      <c r="W324" s="1" t="s">
        <v>46</v>
      </c>
      <c r="X324" s="1" t="s">
        <v>51</v>
      </c>
    </row>
    <row r="325" spans="1:24" x14ac:dyDescent="0.25">
      <c r="A325">
        <v>324</v>
      </c>
      <c r="B325" s="1" t="s">
        <v>46</v>
      </c>
      <c r="C325">
        <v>0.45</v>
      </c>
      <c r="D325">
        <v>20</v>
      </c>
      <c r="E325">
        <v>50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100</v>
      </c>
      <c r="N325" s="1" t="s">
        <v>47</v>
      </c>
      <c r="O325" s="1" t="s">
        <v>47</v>
      </c>
      <c r="P325" s="1" t="s">
        <v>48</v>
      </c>
      <c r="Q325" s="1" t="s">
        <v>49</v>
      </c>
      <c r="R325">
        <v>0</v>
      </c>
      <c r="S325">
        <v>0</v>
      </c>
      <c r="T325">
        <v>230</v>
      </c>
      <c r="U325">
        <v>8760</v>
      </c>
      <c r="V325">
        <v>1</v>
      </c>
      <c r="W325" s="1" t="s">
        <v>46</v>
      </c>
      <c r="X325" s="1" t="s">
        <v>51</v>
      </c>
    </row>
    <row r="326" spans="1:24" x14ac:dyDescent="0.25">
      <c r="A326">
        <v>325</v>
      </c>
      <c r="B326" s="1" t="s">
        <v>46</v>
      </c>
      <c r="C326">
        <v>0.45</v>
      </c>
      <c r="D326">
        <v>20</v>
      </c>
      <c r="E326">
        <v>50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100</v>
      </c>
      <c r="N326" s="1" t="s">
        <v>47</v>
      </c>
      <c r="O326" s="1" t="s">
        <v>47</v>
      </c>
      <c r="P326" s="1" t="s">
        <v>48</v>
      </c>
      <c r="Q326" s="1" t="s">
        <v>49</v>
      </c>
      <c r="R326">
        <v>0</v>
      </c>
      <c r="S326">
        <v>0</v>
      </c>
      <c r="T326">
        <v>240</v>
      </c>
      <c r="U326">
        <v>8760</v>
      </c>
      <c r="V326">
        <v>1</v>
      </c>
      <c r="W326" s="1" t="s">
        <v>46</v>
      </c>
      <c r="X326" s="1" t="s">
        <v>51</v>
      </c>
    </row>
    <row r="327" spans="1:24" x14ac:dyDescent="0.25">
      <c r="A327">
        <v>326</v>
      </c>
      <c r="B327" s="1" t="s">
        <v>46</v>
      </c>
      <c r="C327">
        <v>0.45</v>
      </c>
      <c r="D327">
        <v>20</v>
      </c>
      <c r="E327">
        <v>50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100</v>
      </c>
      <c r="N327" s="1" t="s">
        <v>47</v>
      </c>
      <c r="O327" s="1" t="s">
        <v>47</v>
      </c>
      <c r="P327" s="1" t="s">
        <v>48</v>
      </c>
      <c r="Q327" s="1" t="s">
        <v>49</v>
      </c>
      <c r="R327">
        <v>0</v>
      </c>
      <c r="S327">
        <v>0</v>
      </c>
      <c r="T327">
        <v>250</v>
      </c>
      <c r="U327">
        <v>8760</v>
      </c>
      <c r="V327">
        <v>1</v>
      </c>
      <c r="W327" s="1" t="s">
        <v>46</v>
      </c>
      <c r="X327" s="1" t="s">
        <v>51</v>
      </c>
    </row>
    <row r="328" spans="1:24" x14ac:dyDescent="0.25">
      <c r="A328">
        <v>327</v>
      </c>
      <c r="B328" s="1" t="s">
        <v>46</v>
      </c>
      <c r="C328">
        <v>0.45</v>
      </c>
      <c r="D328">
        <v>20</v>
      </c>
      <c r="E328">
        <v>50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100</v>
      </c>
      <c r="N328" s="1" t="s">
        <v>47</v>
      </c>
      <c r="O328" s="1" t="s">
        <v>47</v>
      </c>
      <c r="P328" s="1" t="s">
        <v>48</v>
      </c>
      <c r="Q328" s="1" t="s">
        <v>49</v>
      </c>
      <c r="R328">
        <v>0</v>
      </c>
      <c r="S328">
        <v>0</v>
      </c>
      <c r="T328">
        <v>260</v>
      </c>
      <c r="U328">
        <v>8760</v>
      </c>
      <c r="V328">
        <v>1</v>
      </c>
      <c r="W328" s="1" t="s">
        <v>46</v>
      </c>
      <c r="X328" s="1" t="s">
        <v>51</v>
      </c>
    </row>
    <row r="329" spans="1:24" x14ac:dyDescent="0.25">
      <c r="A329">
        <v>328</v>
      </c>
      <c r="B329" s="1" t="s">
        <v>46</v>
      </c>
      <c r="C329">
        <v>0.45</v>
      </c>
      <c r="D329">
        <v>20</v>
      </c>
      <c r="E329">
        <v>50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100</v>
      </c>
      <c r="N329" s="1" t="s">
        <v>47</v>
      </c>
      <c r="O329" s="1" t="s">
        <v>47</v>
      </c>
      <c r="P329" s="1" t="s">
        <v>48</v>
      </c>
      <c r="Q329" s="1" t="s">
        <v>49</v>
      </c>
      <c r="R329">
        <v>0</v>
      </c>
      <c r="S329">
        <v>0</v>
      </c>
      <c r="T329">
        <v>270</v>
      </c>
      <c r="U329">
        <v>8760</v>
      </c>
      <c r="V329">
        <v>1</v>
      </c>
      <c r="W329" s="1" t="s">
        <v>46</v>
      </c>
      <c r="X329" s="1" t="s">
        <v>51</v>
      </c>
    </row>
    <row r="330" spans="1:24" x14ac:dyDescent="0.25">
      <c r="A330">
        <v>329</v>
      </c>
      <c r="B330" s="1" t="s">
        <v>46</v>
      </c>
      <c r="C330">
        <v>0.45</v>
      </c>
      <c r="D330">
        <v>20</v>
      </c>
      <c r="E330">
        <v>50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100</v>
      </c>
      <c r="N330" s="1" t="s">
        <v>47</v>
      </c>
      <c r="O330" s="1" t="s">
        <v>47</v>
      </c>
      <c r="P330" s="1" t="s">
        <v>48</v>
      </c>
      <c r="Q330" s="1" t="s">
        <v>49</v>
      </c>
      <c r="R330">
        <v>0</v>
      </c>
      <c r="S330">
        <v>0</v>
      </c>
      <c r="T330">
        <v>280</v>
      </c>
      <c r="U330">
        <v>8760</v>
      </c>
      <c r="V330">
        <v>1</v>
      </c>
      <c r="W330" s="1" t="s">
        <v>46</v>
      </c>
      <c r="X330" s="1" t="s">
        <v>51</v>
      </c>
    </row>
    <row r="331" spans="1:24" x14ac:dyDescent="0.25">
      <c r="A331">
        <v>330</v>
      </c>
      <c r="B331" s="1" t="s">
        <v>46</v>
      </c>
      <c r="C331">
        <v>0.45</v>
      </c>
      <c r="D331">
        <v>20</v>
      </c>
      <c r="E331">
        <v>50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100</v>
      </c>
      <c r="N331" s="1" t="s">
        <v>47</v>
      </c>
      <c r="O331" s="1" t="s">
        <v>47</v>
      </c>
      <c r="P331" s="1" t="s">
        <v>48</v>
      </c>
      <c r="Q331" s="1" t="s">
        <v>49</v>
      </c>
      <c r="R331">
        <v>0</v>
      </c>
      <c r="S331">
        <v>0</v>
      </c>
      <c r="T331">
        <v>290</v>
      </c>
      <c r="U331">
        <v>8760</v>
      </c>
      <c r="V331">
        <v>1</v>
      </c>
      <c r="W331" s="1" t="s">
        <v>46</v>
      </c>
      <c r="X331" s="1" t="s">
        <v>51</v>
      </c>
    </row>
    <row r="332" spans="1:24" x14ac:dyDescent="0.25">
      <c r="A332">
        <v>331</v>
      </c>
      <c r="B332" s="1" t="s">
        <v>46</v>
      </c>
      <c r="C332">
        <v>0.45</v>
      </c>
      <c r="D332">
        <v>20</v>
      </c>
      <c r="E332">
        <v>50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100</v>
      </c>
      <c r="N332" s="1" t="s">
        <v>47</v>
      </c>
      <c r="O332" s="1" t="s">
        <v>47</v>
      </c>
      <c r="P332" s="1" t="s">
        <v>48</v>
      </c>
      <c r="Q332" s="1" t="s">
        <v>49</v>
      </c>
      <c r="R332">
        <v>0</v>
      </c>
      <c r="S332">
        <v>0</v>
      </c>
      <c r="T332">
        <v>300</v>
      </c>
      <c r="U332">
        <v>8760</v>
      </c>
      <c r="V332">
        <v>1</v>
      </c>
      <c r="W332" s="1" t="s">
        <v>46</v>
      </c>
      <c r="X332" s="1" t="s">
        <v>51</v>
      </c>
    </row>
    <row r="333" spans="1:24" x14ac:dyDescent="0.25">
      <c r="A333">
        <v>332</v>
      </c>
      <c r="B333" s="1" t="s">
        <v>46</v>
      </c>
      <c r="C333">
        <v>0.45</v>
      </c>
      <c r="D333">
        <v>20</v>
      </c>
      <c r="E333">
        <v>50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100</v>
      </c>
      <c r="N333" s="1" t="s">
        <v>47</v>
      </c>
      <c r="O333" s="1" t="s">
        <v>47</v>
      </c>
      <c r="P333" s="1" t="s">
        <v>48</v>
      </c>
      <c r="Q333" s="1" t="s">
        <v>49</v>
      </c>
      <c r="R333">
        <v>0</v>
      </c>
      <c r="S333">
        <v>0</v>
      </c>
      <c r="T333">
        <v>310</v>
      </c>
      <c r="U333">
        <v>8760</v>
      </c>
      <c r="V333">
        <v>1</v>
      </c>
      <c r="W333" s="1" t="s">
        <v>46</v>
      </c>
      <c r="X333" s="1" t="s">
        <v>51</v>
      </c>
    </row>
    <row r="334" spans="1:24" x14ac:dyDescent="0.25">
      <c r="A334">
        <v>333</v>
      </c>
      <c r="B334" s="1" t="s">
        <v>46</v>
      </c>
      <c r="C334">
        <v>0.45</v>
      </c>
      <c r="D334">
        <v>20</v>
      </c>
      <c r="E334">
        <v>50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100</v>
      </c>
      <c r="N334" s="1" t="s">
        <v>47</v>
      </c>
      <c r="O334" s="1" t="s">
        <v>47</v>
      </c>
      <c r="P334" s="1" t="s">
        <v>48</v>
      </c>
      <c r="Q334" s="1" t="s">
        <v>49</v>
      </c>
      <c r="R334">
        <v>0</v>
      </c>
      <c r="S334">
        <v>0</v>
      </c>
      <c r="T334">
        <v>320</v>
      </c>
      <c r="U334">
        <v>8760</v>
      </c>
      <c r="V334">
        <v>1</v>
      </c>
      <c r="W334" s="1" t="s">
        <v>46</v>
      </c>
      <c r="X334" s="1" t="s">
        <v>51</v>
      </c>
    </row>
    <row r="335" spans="1:24" x14ac:dyDescent="0.25">
      <c r="A335">
        <v>334</v>
      </c>
      <c r="B335" s="1" t="s">
        <v>46</v>
      </c>
      <c r="C335">
        <v>0.45</v>
      </c>
      <c r="D335">
        <v>20</v>
      </c>
      <c r="E335">
        <v>50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100</v>
      </c>
      <c r="N335" s="1" t="s">
        <v>47</v>
      </c>
      <c r="O335" s="1" t="s">
        <v>47</v>
      </c>
      <c r="P335" s="1" t="s">
        <v>48</v>
      </c>
      <c r="Q335" s="1" t="s">
        <v>49</v>
      </c>
      <c r="R335">
        <v>0</v>
      </c>
      <c r="S335">
        <v>0</v>
      </c>
      <c r="T335">
        <v>330</v>
      </c>
      <c r="U335">
        <v>8760</v>
      </c>
      <c r="V335">
        <v>1</v>
      </c>
      <c r="W335" s="1" t="s">
        <v>46</v>
      </c>
      <c r="X335" s="1" t="s">
        <v>51</v>
      </c>
    </row>
    <row r="336" spans="1:24" x14ac:dyDescent="0.25">
      <c r="A336">
        <v>335</v>
      </c>
      <c r="B336" s="1" t="s">
        <v>46</v>
      </c>
      <c r="C336">
        <v>0.45</v>
      </c>
      <c r="D336">
        <v>20</v>
      </c>
      <c r="E336">
        <v>50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100</v>
      </c>
      <c r="N336" s="1" t="s">
        <v>47</v>
      </c>
      <c r="O336" s="1" t="s">
        <v>47</v>
      </c>
      <c r="P336" s="1" t="s">
        <v>48</v>
      </c>
      <c r="Q336" s="1" t="s">
        <v>49</v>
      </c>
      <c r="R336">
        <v>0</v>
      </c>
      <c r="S336">
        <v>0</v>
      </c>
      <c r="T336">
        <v>340</v>
      </c>
      <c r="U336">
        <v>8760</v>
      </c>
      <c r="V336">
        <v>1</v>
      </c>
      <c r="W336" s="1" t="s">
        <v>46</v>
      </c>
      <c r="X336" s="1" t="s">
        <v>51</v>
      </c>
    </row>
    <row r="337" spans="1:24" x14ac:dyDescent="0.25">
      <c r="A337">
        <v>336</v>
      </c>
      <c r="B337" s="1" t="s">
        <v>46</v>
      </c>
      <c r="C337">
        <v>0.45</v>
      </c>
      <c r="D337">
        <v>20</v>
      </c>
      <c r="E337">
        <v>50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100</v>
      </c>
      <c r="N337" s="1" t="s">
        <v>47</v>
      </c>
      <c r="O337" s="1" t="s">
        <v>47</v>
      </c>
      <c r="P337" s="1" t="s">
        <v>48</v>
      </c>
      <c r="Q337" s="1" t="s">
        <v>49</v>
      </c>
      <c r="R337">
        <v>0</v>
      </c>
      <c r="S337">
        <v>0</v>
      </c>
      <c r="T337">
        <v>350</v>
      </c>
      <c r="U337">
        <v>8760</v>
      </c>
      <c r="V337">
        <v>1</v>
      </c>
      <c r="W337" s="1" t="s">
        <v>46</v>
      </c>
      <c r="X337" s="1" t="s">
        <v>51</v>
      </c>
    </row>
    <row r="338" spans="1:24" x14ac:dyDescent="0.25">
      <c r="A338">
        <v>337</v>
      </c>
      <c r="B338" s="1" t="s">
        <v>46</v>
      </c>
      <c r="C338">
        <v>0.45</v>
      </c>
      <c r="D338">
        <v>20</v>
      </c>
      <c r="E338">
        <v>50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100</v>
      </c>
      <c r="N338" s="1" t="s">
        <v>47</v>
      </c>
      <c r="O338" s="1" t="s">
        <v>47</v>
      </c>
      <c r="P338" s="1" t="s">
        <v>48</v>
      </c>
      <c r="Q338" s="1" t="s">
        <v>49</v>
      </c>
      <c r="R338">
        <v>0</v>
      </c>
      <c r="S338">
        <v>0</v>
      </c>
      <c r="T338">
        <v>360</v>
      </c>
      <c r="U338">
        <v>8760</v>
      </c>
      <c r="V338">
        <v>1</v>
      </c>
      <c r="W338" s="1" t="s">
        <v>46</v>
      </c>
      <c r="X338" s="1" t="s">
        <v>51</v>
      </c>
    </row>
    <row r="339" spans="1:24" x14ac:dyDescent="0.25">
      <c r="A339">
        <v>338</v>
      </c>
      <c r="B339" s="1" t="s">
        <v>46</v>
      </c>
      <c r="C339">
        <v>0.45</v>
      </c>
      <c r="D339">
        <v>20</v>
      </c>
      <c r="E339">
        <v>50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100</v>
      </c>
      <c r="N339" s="1" t="s">
        <v>47</v>
      </c>
      <c r="O339" s="1" t="s">
        <v>47</v>
      </c>
      <c r="P339" s="1" t="s">
        <v>48</v>
      </c>
      <c r="Q339" s="1" t="s">
        <v>49</v>
      </c>
      <c r="R339">
        <v>0</v>
      </c>
      <c r="S339">
        <v>0</v>
      </c>
      <c r="T339">
        <v>370</v>
      </c>
      <c r="U339">
        <v>8760</v>
      </c>
      <c r="V339">
        <v>1</v>
      </c>
      <c r="W339" s="1" t="s">
        <v>46</v>
      </c>
      <c r="X339" s="1" t="s">
        <v>51</v>
      </c>
    </row>
    <row r="340" spans="1:24" x14ac:dyDescent="0.25">
      <c r="A340">
        <v>339</v>
      </c>
      <c r="B340" s="1" t="s">
        <v>46</v>
      </c>
      <c r="C340">
        <v>0.45</v>
      </c>
      <c r="D340">
        <v>20</v>
      </c>
      <c r="E340">
        <v>50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100</v>
      </c>
      <c r="N340" s="1" t="s">
        <v>47</v>
      </c>
      <c r="O340" s="1" t="s">
        <v>47</v>
      </c>
      <c r="P340" s="1" t="s">
        <v>48</v>
      </c>
      <c r="Q340" s="1" t="s">
        <v>49</v>
      </c>
      <c r="R340">
        <v>0</v>
      </c>
      <c r="S340">
        <v>0</v>
      </c>
      <c r="T340">
        <v>380</v>
      </c>
      <c r="U340">
        <v>8760</v>
      </c>
      <c r="V340">
        <v>1</v>
      </c>
      <c r="W340" s="1" t="s">
        <v>46</v>
      </c>
      <c r="X340" s="1" t="s">
        <v>51</v>
      </c>
    </row>
    <row r="341" spans="1:24" x14ac:dyDescent="0.25">
      <c r="A341">
        <v>340</v>
      </c>
      <c r="B341" s="1" t="s">
        <v>46</v>
      </c>
      <c r="C341">
        <v>0.45</v>
      </c>
      <c r="D341">
        <v>20</v>
      </c>
      <c r="E341">
        <v>50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100</v>
      </c>
      <c r="N341" s="1" t="s">
        <v>47</v>
      </c>
      <c r="O341" s="1" t="s">
        <v>47</v>
      </c>
      <c r="P341" s="1" t="s">
        <v>48</v>
      </c>
      <c r="Q341" s="1" t="s">
        <v>49</v>
      </c>
      <c r="R341">
        <v>0</v>
      </c>
      <c r="S341">
        <v>0</v>
      </c>
      <c r="T341">
        <v>390</v>
      </c>
      <c r="U341">
        <v>8760</v>
      </c>
      <c r="V341">
        <v>1</v>
      </c>
      <c r="W341" s="1" t="s">
        <v>46</v>
      </c>
      <c r="X341" s="1" t="s">
        <v>51</v>
      </c>
    </row>
    <row r="342" spans="1:24" x14ac:dyDescent="0.25">
      <c r="A342">
        <v>341</v>
      </c>
      <c r="B342" s="1" t="s">
        <v>46</v>
      </c>
      <c r="C342">
        <v>0.45</v>
      </c>
      <c r="D342">
        <v>20</v>
      </c>
      <c r="E342">
        <v>50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100</v>
      </c>
      <c r="N342" s="1" t="s">
        <v>47</v>
      </c>
      <c r="O342" s="1" t="s">
        <v>47</v>
      </c>
      <c r="P342" s="1" t="s">
        <v>48</v>
      </c>
      <c r="Q342" s="1" t="s">
        <v>49</v>
      </c>
      <c r="R342">
        <v>0</v>
      </c>
      <c r="S342">
        <v>0</v>
      </c>
      <c r="T342">
        <v>400</v>
      </c>
      <c r="U342">
        <v>8760</v>
      </c>
      <c r="V342">
        <v>1</v>
      </c>
      <c r="W342" s="1" t="s">
        <v>46</v>
      </c>
      <c r="X342" s="1" t="s">
        <v>51</v>
      </c>
    </row>
    <row r="343" spans="1:24" x14ac:dyDescent="0.25">
      <c r="A343">
        <v>342</v>
      </c>
      <c r="B343" s="1" t="s">
        <v>46</v>
      </c>
      <c r="C343">
        <v>0.45</v>
      </c>
      <c r="D343">
        <v>20</v>
      </c>
      <c r="E343">
        <v>50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100</v>
      </c>
      <c r="N343" s="1" t="s">
        <v>47</v>
      </c>
      <c r="O343" s="1" t="s">
        <v>47</v>
      </c>
      <c r="P343" s="1" t="s">
        <v>48</v>
      </c>
      <c r="Q343" s="1" t="s">
        <v>49</v>
      </c>
      <c r="R343">
        <v>0</v>
      </c>
      <c r="S343">
        <v>0</v>
      </c>
      <c r="T343">
        <v>410</v>
      </c>
      <c r="U343">
        <v>8760</v>
      </c>
      <c r="V343">
        <v>1</v>
      </c>
      <c r="W343" s="1" t="s">
        <v>46</v>
      </c>
      <c r="X343" s="1" t="s">
        <v>51</v>
      </c>
    </row>
    <row r="344" spans="1:24" x14ac:dyDescent="0.25">
      <c r="A344">
        <v>343</v>
      </c>
      <c r="B344" s="1" t="s">
        <v>46</v>
      </c>
      <c r="C344">
        <v>0.45</v>
      </c>
      <c r="D344">
        <v>20</v>
      </c>
      <c r="E344">
        <v>50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100</v>
      </c>
      <c r="N344" s="1" t="s">
        <v>47</v>
      </c>
      <c r="O344" s="1" t="s">
        <v>47</v>
      </c>
      <c r="P344" s="1" t="s">
        <v>48</v>
      </c>
      <c r="Q344" s="1" t="s">
        <v>49</v>
      </c>
      <c r="R344">
        <v>0</v>
      </c>
      <c r="S344">
        <v>0</v>
      </c>
      <c r="T344">
        <v>420</v>
      </c>
      <c r="U344">
        <v>8760</v>
      </c>
      <c r="V344">
        <v>1</v>
      </c>
      <c r="W344" s="1" t="s">
        <v>46</v>
      </c>
      <c r="X344" s="1" t="s">
        <v>51</v>
      </c>
    </row>
    <row r="345" spans="1:24" x14ac:dyDescent="0.25">
      <c r="A345">
        <v>344</v>
      </c>
      <c r="B345" s="1" t="s">
        <v>46</v>
      </c>
      <c r="C345">
        <v>0.45</v>
      </c>
      <c r="D345">
        <v>20</v>
      </c>
      <c r="E345">
        <v>50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100</v>
      </c>
      <c r="N345" s="1" t="s">
        <v>47</v>
      </c>
      <c r="O345" s="1" t="s">
        <v>47</v>
      </c>
      <c r="P345" s="1" t="s">
        <v>48</v>
      </c>
      <c r="Q345" s="1" t="s">
        <v>49</v>
      </c>
      <c r="R345">
        <v>0</v>
      </c>
      <c r="S345">
        <v>0</v>
      </c>
      <c r="T345">
        <v>430</v>
      </c>
      <c r="U345">
        <v>8760</v>
      </c>
      <c r="V345">
        <v>1</v>
      </c>
      <c r="W345" s="1" t="s">
        <v>46</v>
      </c>
      <c r="X345" s="1" t="s">
        <v>51</v>
      </c>
    </row>
    <row r="346" spans="1:24" x14ac:dyDescent="0.25">
      <c r="A346">
        <v>345</v>
      </c>
      <c r="B346" s="1" t="s">
        <v>46</v>
      </c>
      <c r="C346">
        <v>0.45</v>
      </c>
      <c r="D346">
        <v>20</v>
      </c>
      <c r="E346">
        <v>50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100</v>
      </c>
      <c r="N346" s="1" t="s">
        <v>47</v>
      </c>
      <c r="O346" s="1" t="s">
        <v>47</v>
      </c>
      <c r="P346" s="1" t="s">
        <v>48</v>
      </c>
      <c r="Q346" s="1" t="s">
        <v>49</v>
      </c>
      <c r="R346">
        <v>0</v>
      </c>
      <c r="S346">
        <v>0</v>
      </c>
      <c r="T346">
        <v>440</v>
      </c>
      <c r="U346">
        <v>8760</v>
      </c>
      <c r="V346">
        <v>1</v>
      </c>
      <c r="W346" s="1" t="s">
        <v>46</v>
      </c>
      <c r="X346" s="1" t="s">
        <v>51</v>
      </c>
    </row>
    <row r="347" spans="1:24" x14ac:dyDescent="0.25">
      <c r="A347">
        <v>346</v>
      </c>
      <c r="B347" s="1" t="s">
        <v>46</v>
      </c>
      <c r="C347">
        <v>0.45</v>
      </c>
      <c r="D347">
        <v>20</v>
      </c>
      <c r="E347">
        <v>50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100</v>
      </c>
      <c r="N347" s="1" t="s">
        <v>47</v>
      </c>
      <c r="O347" s="1" t="s">
        <v>47</v>
      </c>
      <c r="P347" s="1" t="s">
        <v>48</v>
      </c>
      <c r="Q347" s="1" t="s">
        <v>49</v>
      </c>
      <c r="R347">
        <v>0</v>
      </c>
      <c r="S347">
        <v>0</v>
      </c>
      <c r="T347">
        <v>450</v>
      </c>
      <c r="U347">
        <v>8760</v>
      </c>
      <c r="V347">
        <v>1</v>
      </c>
      <c r="W347" s="1" t="s">
        <v>46</v>
      </c>
      <c r="X347" s="1" t="s">
        <v>51</v>
      </c>
    </row>
    <row r="348" spans="1:24" x14ac:dyDescent="0.25">
      <c r="A348">
        <v>347</v>
      </c>
      <c r="B348" s="1" t="s">
        <v>46</v>
      </c>
      <c r="C348">
        <v>0.45</v>
      </c>
      <c r="D348">
        <v>20</v>
      </c>
      <c r="E348">
        <v>50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100</v>
      </c>
      <c r="N348" s="1" t="s">
        <v>47</v>
      </c>
      <c r="O348" s="1" t="s">
        <v>47</v>
      </c>
      <c r="P348" s="1" t="s">
        <v>48</v>
      </c>
      <c r="Q348" s="1" t="s">
        <v>49</v>
      </c>
      <c r="R348">
        <v>0</v>
      </c>
      <c r="S348">
        <v>0</v>
      </c>
      <c r="T348">
        <v>460</v>
      </c>
      <c r="U348">
        <v>8760</v>
      </c>
      <c r="V348">
        <v>1</v>
      </c>
      <c r="W348" s="1" t="s">
        <v>46</v>
      </c>
      <c r="X348" s="1" t="s">
        <v>51</v>
      </c>
    </row>
    <row r="349" spans="1:24" x14ac:dyDescent="0.25">
      <c r="A349">
        <v>348</v>
      </c>
      <c r="B349" s="1" t="s">
        <v>46</v>
      </c>
      <c r="C349">
        <v>0.45</v>
      </c>
      <c r="D349">
        <v>20</v>
      </c>
      <c r="E349">
        <v>50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100</v>
      </c>
      <c r="N349" s="1" t="s">
        <v>47</v>
      </c>
      <c r="O349" s="1" t="s">
        <v>47</v>
      </c>
      <c r="P349" s="1" t="s">
        <v>48</v>
      </c>
      <c r="Q349" s="1" t="s">
        <v>49</v>
      </c>
      <c r="R349">
        <v>0</v>
      </c>
      <c r="S349">
        <v>0</v>
      </c>
      <c r="T349">
        <v>470</v>
      </c>
      <c r="U349">
        <v>8760</v>
      </c>
      <c r="V349">
        <v>1</v>
      </c>
      <c r="W349" s="1" t="s">
        <v>46</v>
      </c>
      <c r="X349" s="1" t="s">
        <v>51</v>
      </c>
    </row>
    <row r="350" spans="1:24" x14ac:dyDescent="0.25">
      <c r="A350">
        <v>349</v>
      </c>
      <c r="B350" s="1" t="s">
        <v>46</v>
      </c>
      <c r="C350">
        <v>0.45</v>
      </c>
      <c r="D350">
        <v>20</v>
      </c>
      <c r="E350">
        <v>50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100</v>
      </c>
      <c r="N350" s="1" t="s">
        <v>47</v>
      </c>
      <c r="O350" s="1" t="s">
        <v>47</v>
      </c>
      <c r="P350" s="1" t="s">
        <v>48</v>
      </c>
      <c r="Q350" s="1" t="s">
        <v>49</v>
      </c>
      <c r="R350">
        <v>0</v>
      </c>
      <c r="S350">
        <v>0</v>
      </c>
      <c r="T350">
        <v>480</v>
      </c>
      <c r="U350">
        <v>8760</v>
      </c>
      <c r="V350">
        <v>1</v>
      </c>
      <c r="W350" s="1" t="s">
        <v>46</v>
      </c>
      <c r="X350" s="1" t="s">
        <v>51</v>
      </c>
    </row>
    <row r="351" spans="1:24" x14ac:dyDescent="0.25">
      <c r="A351">
        <v>350</v>
      </c>
      <c r="B351" s="1" t="s">
        <v>46</v>
      </c>
      <c r="C351">
        <v>0.45</v>
      </c>
      <c r="D351">
        <v>20</v>
      </c>
      <c r="E351">
        <v>50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100</v>
      </c>
      <c r="N351" s="1" t="s">
        <v>47</v>
      </c>
      <c r="O351" s="1" t="s">
        <v>47</v>
      </c>
      <c r="P351" s="1" t="s">
        <v>48</v>
      </c>
      <c r="Q351" s="1" t="s">
        <v>49</v>
      </c>
      <c r="R351">
        <v>0</v>
      </c>
      <c r="S351">
        <v>0</v>
      </c>
      <c r="T351">
        <v>490</v>
      </c>
      <c r="U351">
        <v>8760</v>
      </c>
      <c r="V351">
        <v>1</v>
      </c>
      <c r="W351" s="1" t="s">
        <v>46</v>
      </c>
      <c r="X351" s="1" t="s">
        <v>51</v>
      </c>
    </row>
    <row r="352" spans="1:24" x14ac:dyDescent="0.25">
      <c r="A352">
        <v>351</v>
      </c>
      <c r="B352" s="1" t="s">
        <v>46</v>
      </c>
      <c r="C352">
        <v>0.45</v>
      </c>
      <c r="D352">
        <v>20</v>
      </c>
      <c r="E352">
        <v>50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100</v>
      </c>
      <c r="N352" s="1" t="s">
        <v>47</v>
      </c>
      <c r="O352" s="1" t="s">
        <v>47</v>
      </c>
      <c r="P352" s="1" t="s">
        <v>48</v>
      </c>
      <c r="Q352" s="1" t="s">
        <v>49</v>
      </c>
      <c r="R352">
        <v>0</v>
      </c>
      <c r="S352">
        <v>0</v>
      </c>
      <c r="T352">
        <v>500</v>
      </c>
      <c r="U352">
        <v>8760</v>
      </c>
      <c r="V352">
        <v>1</v>
      </c>
      <c r="W352" s="1" t="s">
        <v>46</v>
      </c>
      <c r="X352" s="1" t="s">
        <v>51</v>
      </c>
    </row>
    <row r="353" spans="1:24" x14ac:dyDescent="0.25">
      <c r="A353">
        <v>352</v>
      </c>
      <c r="B353" s="1" t="s">
        <v>46</v>
      </c>
      <c r="C353">
        <v>0.45</v>
      </c>
      <c r="D353">
        <v>20</v>
      </c>
      <c r="E353">
        <v>50</v>
      </c>
      <c r="F353">
        <v>0</v>
      </c>
      <c r="G353">
        <v>0</v>
      </c>
      <c r="H353">
        <v>0</v>
      </c>
      <c r="I353">
        <v>0</v>
      </c>
      <c r="J353">
        <v>0.4</v>
      </c>
      <c r="K353">
        <v>0.4</v>
      </c>
      <c r="L353">
        <v>1</v>
      </c>
      <c r="M353">
        <v>100</v>
      </c>
      <c r="N353" s="1" t="s">
        <v>47</v>
      </c>
      <c r="O353" s="1" t="s">
        <v>47</v>
      </c>
      <c r="P353" s="1" t="s">
        <v>48</v>
      </c>
      <c r="Q353" s="1" t="s">
        <v>49</v>
      </c>
      <c r="R353">
        <v>0</v>
      </c>
      <c r="S353">
        <v>0</v>
      </c>
      <c r="T353">
        <v>0</v>
      </c>
      <c r="U353">
        <v>4000</v>
      </c>
      <c r="V353">
        <v>1</v>
      </c>
      <c r="W353" s="1" t="s">
        <v>46</v>
      </c>
      <c r="X353" s="1" t="s">
        <v>51</v>
      </c>
    </row>
    <row r="354" spans="1:24" x14ac:dyDescent="0.25">
      <c r="A354">
        <v>353</v>
      </c>
      <c r="B354" s="1" t="s">
        <v>46</v>
      </c>
      <c r="C354">
        <v>0.45</v>
      </c>
      <c r="D354">
        <v>20</v>
      </c>
      <c r="E354">
        <v>50</v>
      </c>
      <c r="F354">
        <v>0</v>
      </c>
      <c r="G354">
        <v>0</v>
      </c>
      <c r="H354">
        <v>0</v>
      </c>
      <c r="I354">
        <v>0</v>
      </c>
      <c r="J354">
        <v>0.8</v>
      </c>
      <c r="K354">
        <v>0.8</v>
      </c>
      <c r="L354">
        <v>1</v>
      </c>
      <c r="M354">
        <v>100</v>
      </c>
      <c r="N354" s="1" t="s">
        <v>47</v>
      </c>
      <c r="O354" s="1" t="s">
        <v>47</v>
      </c>
      <c r="P354" s="1" t="s">
        <v>48</v>
      </c>
      <c r="Q354" s="1" t="s">
        <v>49</v>
      </c>
      <c r="R354">
        <v>0</v>
      </c>
      <c r="S354">
        <v>0</v>
      </c>
      <c r="T354">
        <v>0</v>
      </c>
      <c r="U354">
        <v>4000</v>
      </c>
      <c r="V354">
        <v>1</v>
      </c>
      <c r="W354" s="1" t="s">
        <v>46</v>
      </c>
      <c r="X354" s="1" t="s">
        <v>51</v>
      </c>
    </row>
    <row r="355" spans="1:24" x14ac:dyDescent="0.25">
      <c r="A355">
        <v>354</v>
      </c>
      <c r="B355" s="1" t="s">
        <v>46</v>
      </c>
      <c r="C355">
        <v>0.45</v>
      </c>
      <c r="D355">
        <v>20</v>
      </c>
      <c r="E355">
        <v>50</v>
      </c>
      <c r="F355">
        <v>0</v>
      </c>
      <c r="G355">
        <v>0</v>
      </c>
      <c r="H355">
        <v>0</v>
      </c>
      <c r="I355">
        <v>0</v>
      </c>
      <c r="J355">
        <v>1.2</v>
      </c>
      <c r="K355">
        <v>1.2</v>
      </c>
      <c r="L355">
        <v>1</v>
      </c>
      <c r="M355">
        <v>100</v>
      </c>
      <c r="N355" s="1" t="s">
        <v>47</v>
      </c>
      <c r="O355" s="1" t="s">
        <v>47</v>
      </c>
      <c r="P355" s="1" t="s">
        <v>48</v>
      </c>
      <c r="Q355" s="1" t="s">
        <v>49</v>
      </c>
      <c r="R355">
        <v>0</v>
      </c>
      <c r="S355">
        <v>0</v>
      </c>
      <c r="T355">
        <v>0</v>
      </c>
      <c r="U355">
        <v>4000</v>
      </c>
      <c r="V355">
        <v>1</v>
      </c>
      <c r="W355" s="1" t="s">
        <v>46</v>
      </c>
      <c r="X355" s="1" t="s">
        <v>51</v>
      </c>
    </row>
    <row r="356" spans="1:24" x14ac:dyDescent="0.25">
      <c r="A356">
        <v>355</v>
      </c>
      <c r="B356" s="1" t="s">
        <v>46</v>
      </c>
      <c r="C356">
        <v>0.45</v>
      </c>
      <c r="D356">
        <v>20</v>
      </c>
      <c r="E356">
        <v>50</v>
      </c>
      <c r="F356">
        <v>0</v>
      </c>
      <c r="G356">
        <v>0</v>
      </c>
      <c r="H356">
        <v>0</v>
      </c>
      <c r="I356">
        <v>0</v>
      </c>
      <c r="J356">
        <v>1.6</v>
      </c>
      <c r="K356">
        <v>1.6</v>
      </c>
      <c r="L356">
        <v>1</v>
      </c>
      <c r="M356">
        <v>100</v>
      </c>
      <c r="N356" s="1" t="s">
        <v>47</v>
      </c>
      <c r="O356" s="1" t="s">
        <v>47</v>
      </c>
      <c r="P356" s="1" t="s">
        <v>48</v>
      </c>
      <c r="Q356" s="1" t="s">
        <v>49</v>
      </c>
      <c r="R356">
        <v>0</v>
      </c>
      <c r="S356">
        <v>0</v>
      </c>
      <c r="T356">
        <v>0</v>
      </c>
      <c r="U356">
        <v>4000</v>
      </c>
      <c r="V356">
        <v>1</v>
      </c>
      <c r="W356" s="1" t="s">
        <v>46</v>
      </c>
      <c r="X356" s="1" t="s">
        <v>51</v>
      </c>
    </row>
    <row r="357" spans="1:24" x14ac:dyDescent="0.25">
      <c r="A357">
        <v>356</v>
      </c>
      <c r="B357" s="1" t="s">
        <v>46</v>
      </c>
      <c r="C357">
        <v>0.45</v>
      </c>
      <c r="D357">
        <v>20</v>
      </c>
      <c r="E357">
        <v>50</v>
      </c>
      <c r="F357">
        <v>0</v>
      </c>
      <c r="G357">
        <v>0</v>
      </c>
      <c r="H357">
        <v>0</v>
      </c>
      <c r="I357">
        <v>0</v>
      </c>
      <c r="J357">
        <v>2</v>
      </c>
      <c r="K357">
        <v>2</v>
      </c>
      <c r="L357">
        <v>1</v>
      </c>
      <c r="M357">
        <v>100</v>
      </c>
      <c r="N357" s="1" t="s">
        <v>47</v>
      </c>
      <c r="O357" s="1" t="s">
        <v>47</v>
      </c>
      <c r="P357" s="1" t="s">
        <v>48</v>
      </c>
      <c r="Q357" s="1" t="s">
        <v>49</v>
      </c>
      <c r="R357">
        <v>0</v>
      </c>
      <c r="S357">
        <v>0</v>
      </c>
      <c r="T357">
        <v>0</v>
      </c>
      <c r="U357">
        <v>4000</v>
      </c>
      <c r="V357">
        <v>1</v>
      </c>
      <c r="W357" s="1" t="s">
        <v>46</v>
      </c>
      <c r="X357" s="1" t="s">
        <v>51</v>
      </c>
    </row>
    <row r="358" spans="1:24" x14ac:dyDescent="0.25">
      <c r="A358">
        <v>357</v>
      </c>
      <c r="B358" s="1" t="s">
        <v>46</v>
      </c>
      <c r="C358">
        <v>0.45</v>
      </c>
      <c r="D358">
        <v>20</v>
      </c>
      <c r="E358">
        <v>50</v>
      </c>
      <c r="F358">
        <v>0</v>
      </c>
      <c r="G358">
        <v>0</v>
      </c>
      <c r="H358">
        <v>0</v>
      </c>
      <c r="I358">
        <v>0</v>
      </c>
      <c r="J358">
        <v>2.4</v>
      </c>
      <c r="K358">
        <v>2.4</v>
      </c>
      <c r="L358">
        <v>1</v>
      </c>
      <c r="M358">
        <v>100</v>
      </c>
      <c r="N358" s="1" t="s">
        <v>47</v>
      </c>
      <c r="O358" s="1" t="s">
        <v>47</v>
      </c>
      <c r="P358" s="1" t="s">
        <v>48</v>
      </c>
      <c r="Q358" s="1" t="s">
        <v>49</v>
      </c>
      <c r="R358">
        <v>0</v>
      </c>
      <c r="S358">
        <v>0</v>
      </c>
      <c r="T358">
        <v>0</v>
      </c>
      <c r="U358">
        <v>4000</v>
      </c>
      <c r="V358">
        <v>1</v>
      </c>
      <c r="W358" s="1" t="s">
        <v>46</v>
      </c>
      <c r="X358" s="1" t="s">
        <v>51</v>
      </c>
    </row>
    <row r="359" spans="1:24" x14ac:dyDescent="0.25">
      <c r="A359">
        <v>358</v>
      </c>
      <c r="B359" s="1" t="s">
        <v>46</v>
      </c>
      <c r="C359">
        <v>0.45</v>
      </c>
      <c r="D359">
        <v>20</v>
      </c>
      <c r="E359">
        <v>50</v>
      </c>
      <c r="F359">
        <v>0</v>
      </c>
      <c r="G359">
        <v>0</v>
      </c>
      <c r="H359">
        <v>0</v>
      </c>
      <c r="I359">
        <v>0</v>
      </c>
      <c r="J359">
        <v>2.8</v>
      </c>
      <c r="K359">
        <v>2.8</v>
      </c>
      <c r="L359">
        <v>1</v>
      </c>
      <c r="M359">
        <v>100</v>
      </c>
      <c r="N359" s="1" t="s">
        <v>47</v>
      </c>
      <c r="O359" s="1" t="s">
        <v>47</v>
      </c>
      <c r="P359" s="1" t="s">
        <v>48</v>
      </c>
      <c r="Q359" s="1" t="s">
        <v>49</v>
      </c>
      <c r="R359">
        <v>0</v>
      </c>
      <c r="S359">
        <v>0</v>
      </c>
      <c r="T359">
        <v>0</v>
      </c>
      <c r="U359">
        <v>4000</v>
      </c>
      <c r="V359">
        <v>1</v>
      </c>
      <c r="W359" s="1" t="s">
        <v>46</v>
      </c>
      <c r="X359" s="1" t="s">
        <v>51</v>
      </c>
    </row>
    <row r="360" spans="1:24" x14ac:dyDescent="0.25">
      <c r="A360">
        <v>359</v>
      </c>
      <c r="B360" s="1" t="s">
        <v>46</v>
      </c>
      <c r="C360">
        <v>0.45</v>
      </c>
      <c r="D360">
        <v>20</v>
      </c>
      <c r="E360">
        <v>50</v>
      </c>
      <c r="F360">
        <v>0</v>
      </c>
      <c r="G360">
        <v>0</v>
      </c>
      <c r="H360">
        <v>0</v>
      </c>
      <c r="I360">
        <v>0</v>
      </c>
      <c r="J360">
        <v>3.2</v>
      </c>
      <c r="K360">
        <v>3.2</v>
      </c>
      <c r="L360">
        <v>1</v>
      </c>
      <c r="M360">
        <v>100</v>
      </c>
      <c r="N360" s="1" t="s">
        <v>47</v>
      </c>
      <c r="O360" s="1" t="s">
        <v>47</v>
      </c>
      <c r="P360" s="1" t="s">
        <v>48</v>
      </c>
      <c r="Q360" s="1" t="s">
        <v>49</v>
      </c>
      <c r="R360">
        <v>0</v>
      </c>
      <c r="S360">
        <v>0</v>
      </c>
      <c r="T360">
        <v>0</v>
      </c>
      <c r="U360">
        <v>4000</v>
      </c>
      <c r="V360">
        <v>1</v>
      </c>
      <c r="W360" s="1" t="s">
        <v>46</v>
      </c>
      <c r="X360" s="1" t="s">
        <v>51</v>
      </c>
    </row>
    <row r="361" spans="1:24" x14ac:dyDescent="0.25">
      <c r="A361">
        <v>360</v>
      </c>
      <c r="B361" s="1" t="s">
        <v>46</v>
      </c>
      <c r="C361">
        <v>0.45</v>
      </c>
      <c r="D361">
        <v>20</v>
      </c>
      <c r="E361">
        <v>50</v>
      </c>
      <c r="F361">
        <v>0</v>
      </c>
      <c r="G361">
        <v>0</v>
      </c>
      <c r="H361">
        <v>0</v>
      </c>
      <c r="I361">
        <v>0</v>
      </c>
      <c r="J361">
        <v>3.6</v>
      </c>
      <c r="K361">
        <v>3.6</v>
      </c>
      <c r="L361">
        <v>1</v>
      </c>
      <c r="M361">
        <v>100</v>
      </c>
      <c r="N361" s="1" t="s">
        <v>47</v>
      </c>
      <c r="O361" s="1" t="s">
        <v>47</v>
      </c>
      <c r="P361" s="1" t="s">
        <v>48</v>
      </c>
      <c r="Q361" s="1" t="s">
        <v>49</v>
      </c>
      <c r="R361">
        <v>0</v>
      </c>
      <c r="S361">
        <v>0</v>
      </c>
      <c r="T361">
        <v>0</v>
      </c>
      <c r="U361">
        <v>4000</v>
      </c>
      <c r="V361">
        <v>1</v>
      </c>
      <c r="W361" s="1" t="s">
        <v>46</v>
      </c>
      <c r="X361" s="1" t="s">
        <v>51</v>
      </c>
    </row>
    <row r="362" spans="1:24" x14ac:dyDescent="0.25">
      <c r="A362">
        <v>361</v>
      </c>
      <c r="B362" s="1" t="s">
        <v>46</v>
      </c>
      <c r="C362">
        <v>0.45</v>
      </c>
      <c r="D362">
        <v>20</v>
      </c>
      <c r="E362">
        <v>50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4</v>
      </c>
      <c r="L362">
        <v>1</v>
      </c>
      <c r="M362">
        <v>100</v>
      </c>
      <c r="N362" s="1" t="s">
        <v>47</v>
      </c>
      <c r="O362" s="1" t="s">
        <v>47</v>
      </c>
      <c r="P362" s="1" t="s">
        <v>48</v>
      </c>
      <c r="Q362" s="1" t="s">
        <v>49</v>
      </c>
      <c r="R362">
        <v>0</v>
      </c>
      <c r="S362">
        <v>0</v>
      </c>
      <c r="T362">
        <v>0</v>
      </c>
      <c r="U362">
        <v>4000</v>
      </c>
      <c r="V362">
        <v>1</v>
      </c>
      <c r="W362" s="1" t="s">
        <v>46</v>
      </c>
      <c r="X362" s="1" t="s">
        <v>51</v>
      </c>
    </row>
    <row r="363" spans="1:24" x14ac:dyDescent="0.25">
      <c r="A363">
        <v>362</v>
      </c>
      <c r="B363" s="1" t="s">
        <v>46</v>
      </c>
      <c r="C363">
        <v>0.45</v>
      </c>
      <c r="D363">
        <v>20</v>
      </c>
      <c r="E363">
        <v>50</v>
      </c>
      <c r="F363">
        <v>0</v>
      </c>
      <c r="G363">
        <v>0</v>
      </c>
      <c r="H363">
        <v>0</v>
      </c>
      <c r="I363">
        <v>0</v>
      </c>
      <c r="J363">
        <v>4.4000000000000004</v>
      </c>
      <c r="K363">
        <v>4.4000000000000004</v>
      </c>
      <c r="L363">
        <v>1</v>
      </c>
      <c r="M363">
        <v>100</v>
      </c>
      <c r="N363" s="1" t="s">
        <v>47</v>
      </c>
      <c r="O363" s="1" t="s">
        <v>47</v>
      </c>
      <c r="P363" s="1" t="s">
        <v>48</v>
      </c>
      <c r="Q363" s="1" t="s">
        <v>49</v>
      </c>
      <c r="R363">
        <v>0</v>
      </c>
      <c r="S363">
        <v>0</v>
      </c>
      <c r="T363">
        <v>0</v>
      </c>
      <c r="U363">
        <v>4000</v>
      </c>
      <c r="V363">
        <v>1</v>
      </c>
      <c r="W363" s="1" t="s">
        <v>46</v>
      </c>
      <c r="X363" s="1" t="s">
        <v>51</v>
      </c>
    </row>
    <row r="364" spans="1:24" x14ac:dyDescent="0.25">
      <c r="A364">
        <v>363</v>
      </c>
      <c r="B364" s="1" t="s">
        <v>46</v>
      </c>
      <c r="C364">
        <v>0.45</v>
      </c>
      <c r="D364">
        <v>20</v>
      </c>
      <c r="E364">
        <v>50</v>
      </c>
      <c r="F364">
        <v>0</v>
      </c>
      <c r="G364">
        <v>0</v>
      </c>
      <c r="H364">
        <v>0</v>
      </c>
      <c r="I364">
        <v>0</v>
      </c>
      <c r="J364">
        <v>4.8</v>
      </c>
      <c r="K364">
        <v>4.8</v>
      </c>
      <c r="L364">
        <v>1</v>
      </c>
      <c r="M364">
        <v>100</v>
      </c>
      <c r="N364" s="1" t="s">
        <v>47</v>
      </c>
      <c r="O364" s="1" t="s">
        <v>47</v>
      </c>
      <c r="P364" s="1" t="s">
        <v>48</v>
      </c>
      <c r="Q364" s="1" t="s">
        <v>49</v>
      </c>
      <c r="R364">
        <v>0</v>
      </c>
      <c r="S364">
        <v>0</v>
      </c>
      <c r="T364">
        <v>0</v>
      </c>
      <c r="U364">
        <v>4000</v>
      </c>
      <c r="V364">
        <v>1</v>
      </c>
      <c r="W364" s="1" t="s">
        <v>46</v>
      </c>
      <c r="X364" s="1" t="s">
        <v>51</v>
      </c>
    </row>
    <row r="365" spans="1:24" x14ac:dyDescent="0.25">
      <c r="A365">
        <v>364</v>
      </c>
      <c r="B365" s="1" t="s">
        <v>46</v>
      </c>
      <c r="C365">
        <v>0.45</v>
      </c>
      <c r="D365">
        <v>20</v>
      </c>
      <c r="E365">
        <v>50</v>
      </c>
      <c r="F365">
        <v>0</v>
      </c>
      <c r="G365">
        <v>0</v>
      </c>
      <c r="H365">
        <v>0</v>
      </c>
      <c r="I365">
        <v>0</v>
      </c>
      <c r="J365">
        <v>5.2</v>
      </c>
      <c r="K365">
        <v>5.2</v>
      </c>
      <c r="L365">
        <v>1</v>
      </c>
      <c r="M365">
        <v>100</v>
      </c>
      <c r="N365" s="1" t="s">
        <v>47</v>
      </c>
      <c r="O365" s="1" t="s">
        <v>47</v>
      </c>
      <c r="P365" s="1" t="s">
        <v>48</v>
      </c>
      <c r="Q365" s="1" t="s">
        <v>49</v>
      </c>
      <c r="R365">
        <v>0</v>
      </c>
      <c r="S365">
        <v>0</v>
      </c>
      <c r="T365">
        <v>0</v>
      </c>
      <c r="U365">
        <v>4000</v>
      </c>
      <c r="V365">
        <v>1</v>
      </c>
      <c r="W365" s="1" t="s">
        <v>46</v>
      </c>
      <c r="X365" s="1" t="s">
        <v>51</v>
      </c>
    </row>
    <row r="366" spans="1:24" x14ac:dyDescent="0.25">
      <c r="A366">
        <v>365</v>
      </c>
      <c r="B366" s="1" t="s">
        <v>46</v>
      </c>
      <c r="C366">
        <v>0.45</v>
      </c>
      <c r="D366">
        <v>20</v>
      </c>
      <c r="E366">
        <v>50</v>
      </c>
      <c r="F366">
        <v>0</v>
      </c>
      <c r="G366">
        <v>0</v>
      </c>
      <c r="H366">
        <v>0</v>
      </c>
      <c r="I366">
        <v>0</v>
      </c>
      <c r="J366">
        <v>5.6</v>
      </c>
      <c r="K366">
        <v>5.6</v>
      </c>
      <c r="L366">
        <v>1</v>
      </c>
      <c r="M366">
        <v>100</v>
      </c>
      <c r="N366" s="1" t="s">
        <v>47</v>
      </c>
      <c r="O366" s="1" t="s">
        <v>47</v>
      </c>
      <c r="P366" s="1" t="s">
        <v>48</v>
      </c>
      <c r="Q366" s="1" t="s">
        <v>49</v>
      </c>
      <c r="R366">
        <v>0</v>
      </c>
      <c r="S366">
        <v>0</v>
      </c>
      <c r="T366">
        <v>0</v>
      </c>
      <c r="U366">
        <v>4000</v>
      </c>
      <c r="V366">
        <v>1</v>
      </c>
      <c r="W366" s="1" t="s">
        <v>46</v>
      </c>
      <c r="X366" s="1" t="s">
        <v>51</v>
      </c>
    </row>
    <row r="367" spans="1:24" x14ac:dyDescent="0.25">
      <c r="A367">
        <v>366</v>
      </c>
      <c r="B367" s="1" t="s">
        <v>46</v>
      </c>
      <c r="C367">
        <v>0.45</v>
      </c>
      <c r="D367">
        <v>20</v>
      </c>
      <c r="E367">
        <v>50</v>
      </c>
      <c r="F367">
        <v>0</v>
      </c>
      <c r="G367">
        <v>0</v>
      </c>
      <c r="H367">
        <v>0</v>
      </c>
      <c r="I367">
        <v>0</v>
      </c>
      <c r="J367">
        <v>6</v>
      </c>
      <c r="K367">
        <v>6</v>
      </c>
      <c r="L367">
        <v>1</v>
      </c>
      <c r="M367">
        <v>100</v>
      </c>
      <c r="N367" s="1" t="s">
        <v>47</v>
      </c>
      <c r="O367" s="1" t="s">
        <v>47</v>
      </c>
      <c r="P367" s="1" t="s">
        <v>48</v>
      </c>
      <c r="Q367" s="1" t="s">
        <v>49</v>
      </c>
      <c r="R367">
        <v>0</v>
      </c>
      <c r="S367">
        <v>0</v>
      </c>
      <c r="T367">
        <v>0</v>
      </c>
      <c r="U367">
        <v>4000</v>
      </c>
      <c r="V367">
        <v>1</v>
      </c>
      <c r="W367" s="1" t="s">
        <v>46</v>
      </c>
      <c r="X367" s="1" t="s">
        <v>51</v>
      </c>
    </row>
    <row r="368" spans="1:24" x14ac:dyDescent="0.25">
      <c r="A368">
        <v>367</v>
      </c>
      <c r="B368" s="1" t="s">
        <v>46</v>
      </c>
      <c r="C368">
        <v>0.45</v>
      </c>
      <c r="D368">
        <v>20</v>
      </c>
      <c r="E368">
        <v>50</v>
      </c>
      <c r="F368">
        <v>0</v>
      </c>
      <c r="G368">
        <v>0</v>
      </c>
      <c r="H368">
        <v>0</v>
      </c>
      <c r="I368">
        <v>0</v>
      </c>
      <c r="J368">
        <v>6.4</v>
      </c>
      <c r="K368">
        <v>6.4</v>
      </c>
      <c r="L368">
        <v>1</v>
      </c>
      <c r="M368">
        <v>100</v>
      </c>
      <c r="N368" s="1" t="s">
        <v>47</v>
      </c>
      <c r="O368" s="1" t="s">
        <v>47</v>
      </c>
      <c r="P368" s="1" t="s">
        <v>48</v>
      </c>
      <c r="Q368" s="1" t="s">
        <v>49</v>
      </c>
      <c r="R368">
        <v>0</v>
      </c>
      <c r="S368">
        <v>0</v>
      </c>
      <c r="T368">
        <v>0</v>
      </c>
      <c r="U368">
        <v>4000</v>
      </c>
      <c r="V368">
        <v>1</v>
      </c>
      <c r="W368" s="1" t="s">
        <v>46</v>
      </c>
      <c r="X368" s="1" t="s">
        <v>51</v>
      </c>
    </row>
    <row r="369" spans="1:24" x14ac:dyDescent="0.25">
      <c r="A369">
        <v>368</v>
      </c>
      <c r="B369" s="1" t="s">
        <v>46</v>
      </c>
      <c r="C369">
        <v>0.45</v>
      </c>
      <c r="D369">
        <v>20</v>
      </c>
      <c r="E369">
        <v>50</v>
      </c>
      <c r="F369">
        <v>0</v>
      </c>
      <c r="G369">
        <v>0</v>
      </c>
      <c r="H369">
        <v>0</v>
      </c>
      <c r="I369">
        <v>0</v>
      </c>
      <c r="J369">
        <v>6.8</v>
      </c>
      <c r="K369">
        <v>6.8</v>
      </c>
      <c r="L369">
        <v>1</v>
      </c>
      <c r="M369">
        <v>100</v>
      </c>
      <c r="N369" s="1" t="s">
        <v>47</v>
      </c>
      <c r="O369" s="1" t="s">
        <v>47</v>
      </c>
      <c r="P369" s="1" t="s">
        <v>48</v>
      </c>
      <c r="Q369" s="1" t="s">
        <v>49</v>
      </c>
      <c r="R369">
        <v>0</v>
      </c>
      <c r="S369">
        <v>0</v>
      </c>
      <c r="T369">
        <v>0</v>
      </c>
      <c r="U369">
        <v>4000</v>
      </c>
      <c r="V369">
        <v>1</v>
      </c>
      <c r="W369" s="1" t="s">
        <v>46</v>
      </c>
      <c r="X369" s="1" t="s">
        <v>51</v>
      </c>
    </row>
    <row r="370" spans="1:24" x14ac:dyDescent="0.25">
      <c r="A370">
        <v>369</v>
      </c>
      <c r="B370" s="1" t="s">
        <v>46</v>
      </c>
      <c r="C370">
        <v>0.45</v>
      </c>
      <c r="D370">
        <v>20</v>
      </c>
      <c r="E370">
        <v>50</v>
      </c>
      <c r="F370">
        <v>0</v>
      </c>
      <c r="G370">
        <v>0</v>
      </c>
      <c r="H370">
        <v>0</v>
      </c>
      <c r="I370">
        <v>0</v>
      </c>
      <c r="J370">
        <v>7.2</v>
      </c>
      <c r="K370">
        <v>7.2</v>
      </c>
      <c r="L370">
        <v>1</v>
      </c>
      <c r="M370">
        <v>100</v>
      </c>
      <c r="N370" s="1" t="s">
        <v>47</v>
      </c>
      <c r="O370" s="1" t="s">
        <v>47</v>
      </c>
      <c r="P370" s="1" t="s">
        <v>48</v>
      </c>
      <c r="Q370" s="1" t="s">
        <v>49</v>
      </c>
      <c r="R370">
        <v>0</v>
      </c>
      <c r="S370">
        <v>0</v>
      </c>
      <c r="T370">
        <v>0</v>
      </c>
      <c r="U370">
        <v>4000</v>
      </c>
      <c r="V370">
        <v>1</v>
      </c>
      <c r="W370" s="1" t="s">
        <v>46</v>
      </c>
      <c r="X370" s="1" t="s">
        <v>51</v>
      </c>
    </row>
    <row r="371" spans="1:24" x14ac:dyDescent="0.25">
      <c r="A371">
        <v>370</v>
      </c>
      <c r="B371" s="1" t="s">
        <v>46</v>
      </c>
      <c r="C371">
        <v>0.45</v>
      </c>
      <c r="D371">
        <v>20</v>
      </c>
      <c r="E371">
        <v>50</v>
      </c>
      <c r="F371">
        <v>0</v>
      </c>
      <c r="G371">
        <v>0</v>
      </c>
      <c r="H371">
        <v>0</v>
      </c>
      <c r="I371">
        <v>0</v>
      </c>
      <c r="J371">
        <v>7.6</v>
      </c>
      <c r="K371">
        <v>7.6</v>
      </c>
      <c r="L371">
        <v>1</v>
      </c>
      <c r="M371">
        <v>100</v>
      </c>
      <c r="N371" s="1" t="s">
        <v>47</v>
      </c>
      <c r="O371" s="1" t="s">
        <v>47</v>
      </c>
      <c r="P371" s="1" t="s">
        <v>48</v>
      </c>
      <c r="Q371" s="1" t="s">
        <v>49</v>
      </c>
      <c r="R371">
        <v>0</v>
      </c>
      <c r="S371">
        <v>0</v>
      </c>
      <c r="T371">
        <v>0</v>
      </c>
      <c r="U371">
        <v>4000</v>
      </c>
      <c r="V371">
        <v>1</v>
      </c>
      <c r="W371" s="1" t="s">
        <v>46</v>
      </c>
      <c r="X371" s="1" t="s">
        <v>51</v>
      </c>
    </row>
    <row r="372" spans="1:24" x14ac:dyDescent="0.25">
      <c r="A372">
        <v>371</v>
      </c>
      <c r="B372" s="1" t="s">
        <v>46</v>
      </c>
      <c r="C372">
        <v>0.45</v>
      </c>
      <c r="D372">
        <v>20</v>
      </c>
      <c r="E372">
        <v>50</v>
      </c>
      <c r="F372">
        <v>0</v>
      </c>
      <c r="G372">
        <v>0</v>
      </c>
      <c r="H372">
        <v>0</v>
      </c>
      <c r="I372">
        <v>0</v>
      </c>
      <c r="J372">
        <v>8</v>
      </c>
      <c r="K372">
        <v>8</v>
      </c>
      <c r="L372">
        <v>1</v>
      </c>
      <c r="M372">
        <v>100</v>
      </c>
      <c r="N372" s="1" t="s">
        <v>47</v>
      </c>
      <c r="O372" s="1" t="s">
        <v>47</v>
      </c>
      <c r="P372" s="1" t="s">
        <v>48</v>
      </c>
      <c r="Q372" s="1" t="s">
        <v>49</v>
      </c>
      <c r="R372">
        <v>0</v>
      </c>
      <c r="S372">
        <v>0</v>
      </c>
      <c r="T372">
        <v>0</v>
      </c>
      <c r="U372">
        <v>4000</v>
      </c>
      <c r="V372">
        <v>1</v>
      </c>
      <c r="W372" s="1" t="s">
        <v>46</v>
      </c>
      <c r="X372" s="1" t="s">
        <v>51</v>
      </c>
    </row>
    <row r="373" spans="1:24" x14ac:dyDescent="0.25">
      <c r="A373">
        <v>372</v>
      </c>
      <c r="B373" s="1" t="s">
        <v>46</v>
      </c>
      <c r="C373">
        <v>0.45</v>
      </c>
      <c r="D373">
        <v>20</v>
      </c>
      <c r="E373">
        <v>50</v>
      </c>
      <c r="F373">
        <v>0</v>
      </c>
      <c r="G373">
        <v>0</v>
      </c>
      <c r="H373">
        <v>0</v>
      </c>
      <c r="I373">
        <v>0</v>
      </c>
      <c r="J373">
        <v>8.4</v>
      </c>
      <c r="K373">
        <v>8.4</v>
      </c>
      <c r="L373">
        <v>1</v>
      </c>
      <c r="M373">
        <v>100</v>
      </c>
      <c r="N373" s="1" t="s">
        <v>47</v>
      </c>
      <c r="O373" s="1" t="s">
        <v>47</v>
      </c>
      <c r="P373" s="1" t="s">
        <v>48</v>
      </c>
      <c r="Q373" s="1" t="s">
        <v>49</v>
      </c>
      <c r="R373">
        <v>0</v>
      </c>
      <c r="S373">
        <v>0</v>
      </c>
      <c r="T373">
        <v>0</v>
      </c>
      <c r="U373">
        <v>4000</v>
      </c>
      <c r="V373">
        <v>1</v>
      </c>
      <c r="W373" s="1" t="s">
        <v>46</v>
      </c>
      <c r="X373" s="1" t="s">
        <v>51</v>
      </c>
    </row>
    <row r="374" spans="1:24" x14ac:dyDescent="0.25">
      <c r="A374">
        <v>373</v>
      </c>
      <c r="B374" s="1" t="s">
        <v>46</v>
      </c>
      <c r="C374">
        <v>0.45</v>
      </c>
      <c r="D374">
        <v>20</v>
      </c>
      <c r="E374">
        <v>50</v>
      </c>
      <c r="F374">
        <v>0</v>
      </c>
      <c r="G374">
        <v>0</v>
      </c>
      <c r="H374">
        <v>0</v>
      </c>
      <c r="I374">
        <v>0</v>
      </c>
      <c r="J374">
        <v>8.8000000000000007</v>
      </c>
      <c r="K374">
        <v>8.8000000000000007</v>
      </c>
      <c r="L374">
        <v>1</v>
      </c>
      <c r="M374">
        <v>100</v>
      </c>
      <c r="N374" s="1" t="s">
        <v>47</v>
      </c>
      <c r="O374" s="1" t="s">
        <v>47</v>
      </c>
      <c r="P374" s="1" t="s">
        <v>48</v>
      </c>
      <c r="Q374" s="1" t="s">
        <v>49</v>
      </c>
      <c r="R374">
        <v>0</v>
      </c>
      <c r="S374">
        <v>0</v>
      </c>
      <c r="T374">
        <v>0</v>
      </c>
      <c r="U374">
        <v>4000</v>
      </c>
      <c r="V374">
        <v>1</v>
      </c>
      <c r="W374" s="1" t="s">
        <v>46</v>
      </c>
      <c r="X374" s="1" t="s">
        <v>51</v>
      </c>
    </row>
    <row r="375" spans="1:24" x14ac:dyDescent="0.25">
      <c r="A375">
        <v>374</v>
      </c>
      <c r="B375" s="1" t="s">
        <v>46</v>
      </c>
      <c r="C375">
        <v>0.45</v>
      </c>
      <c r="D375">
        <v>20</v>
      </c>
      <c r="E375">
        <v>50</v>
      </c>
      <c r="F375">
        <v>0</v>
      </c>
      <c r="G375">
        <v>0</v>
      </c>
      <c r="H375">
        <v>0</v>
      </c>
      <c r="I375">
        <v>0</v>
      </c>
      <c r="J375">
        <v>9.1999999999999993</v>
      </c>
      <c r="K375">
        <v>9.1999999999999993</v>
      </c>
      <c r="L375">
        <v>1</v>
      </c>
      <c r="M375">
        <v>100</v>
      </c>
      <c r="N375" s="1" t="s">
        <v>47</v>
      </c>
      <c r="O375" s="1" t="s">
        <v>47</v>
      </c>
      <c r="P375" s="1" t="s">
        <v>48</v>
      </c>
      <c r="Q375" s="1" t="s">
        <v>49</v>
      </c>
      <c r="R375">
        <v>0</v>
      </c>
      <c r="S375">
        <v>0</v>
      </c>
      <c r="T375">
        <v>0</v>
      </c>
      <c r="U375">
        <v>4000</v>
      </c>
      <c r="V375">
        <v>1</v>
      </c>
      <c r="W375" s="1" t="s">
        <v>46</v>
      </c>
      <c r="X375" s="1" t="s">
        <v>51</v>
      </c>
    </row>
    <row r="376" spans="1:24" x14ac:dyDescent="0.25">
      <c r="A376">
        <v>375</v>
      </c>
      <c r="B376" s="1" t="s">
        <v>46</v>
      </c>
      <c r="C376">
        <v>0.45</v>
      </c>
      <c r="D376">
        <v>20</v>
      </c>
      <c r="E376">
        <v>50</v>
      </c>
      <c r="F376">
        <v>0</v>
      </c>
      <c r="G376">
        <v>0</v>
      </c>
      <c r="H376">
        <v>0</v>
      </c>
      <c r="I376">
        <v>0</v>
      </c>
      <c r="J376">
        <v>9.6</v>
      </c>
      <c r="K376">
        <v>9.6</v>
      </c>
      <c r="L376">
        <v>1</v>
      </c>
      <c r="M376">
        <v>100</v>
      </c>
      <c r="N376" s="1" t="s">
        <v>47</v>
      </c>
      <c r="O376" s="1" t="s">
        <v>47</v>
      </c>
      <c r="P376" s="1" t="s">
        <v>48</v>
      </c>
      <c r="Q376" s="1" t="s">
        <v>49</v>
      </c>
      <c r="R376">
        <v>0</v>
      </c>
      <c r="S376">
        <v>0</v>
      </c>
      <c r="T376">
        <v>0</v>
      </c>
      <c r="U376">
        <v>4000</v>
      </c>
      <c r="V376">
        <v>1</v>
      </c>
      <c r="W376" s="1" t="s">
        <v>46</v>
      </c>
      <c r="X376" s="1" t="s">
        <v>51</v>
      </c>
    </row>
    <row r="377" spans="1:24" x14ac:dyDescent="0.25">
      <c r="A377">
        <v>376</v>
      </c>
      <c r="B377" s="1" t="s">
        <v>46</v>
      </c>
      <c r="C377">
        <v>0.45</v>
      </c>
      <c r="D377">
        <v>20</v>
      </c>
      <c r="E377">
        <v>50</v>
      </c>
      <c r="F377">
        <v>0</v>
      </c>
      <c r="G377">
        <v>0</v>
      </c>
      <c r="H377">
        <v>0</v>
      </c>
      <c r="I377">
        <v>0</v>
      </c>
      <c r="J377">
        <v>10</v>
      </c>
      <c r="K377">
        <v>10</v>
      </c>
      <c r="L377">
        <v>1</v>
      </c>
      <c r="M377">
        <v>100</v>
      </c>
      <c r="N377" s="1" t="s">
        <v>47</v>
      </c>
      <c r="O377" s="1" t="s">
        <v>47</v>
      </c>
      <c r="P377" s="1" t="s">
        <v>48</v>
      </c>
      <c r="Q377" s="1" t="s">
        <v>49</v>
      </c>
      <c r="R377">
        <v>0</v>
      </c>
      <c r="S377">
        <v>0</v>
      </c>
      <c r="T377">
        <v>0</v>
      </c>
      <c r="U377">
        <v>4000</v>
      </c>
      <c r="V377">
        <v>1</v>
      </c>
      <c r="W377" s="1" t="s">
        <v>46</v>
      </c>
      <c r="X377" s="1" t="s">
        <v>51</v>
      </c>
    </row>
    <row r="378" spans="1:24" x14ac:dyDescent="0.25">
      <c r="A378">
        <v>377</v>
      </c>
      <c r="B378" s="1" t="s">
        <v>46</v>
      </c>
      <c r="C378">
        <v>0.45</v>
      </c>
      <c r="D378">
        <v>20</v>
      </c>
      <c r="E378">
        <v>50</v>
      </c>
      <c r="F378">
        <v>0</v>
      </c>
      <c r="G378">
        <v>0</v>
      </c>
      <c r="H378">
        <v>0</v>
      </c>
      <c r="I378">
        <v>0</v>
      </c>
      <c r="J378">
        <v>10.4</v>
      </c>
      <c r="K378">
        <v>10.4</v>
      </c>
      <c r="L378">
        <v>1</v>
      </c>
      <c r="M378">
        <v>100</v>
      </c>
      <c r="N378" s="1" t="s">
        <v>47</v>
      </c>
      <c r="O378" s="1" t="s">
        <v>47</v>
      </c>
      <c r="P378" s="1" t="s">
        <v>48</v>
      </c>
      <c r="Q378" s="1" t="s">
        <v>49</v>
      </c>
      <c r="R378">
        <v>0</v>
      </c>
      <c r="S378">
        <v>0</v>
      </c>
      <c r="T378">
        <v>0</v>
      </c>
      <c r="U378">
        <v>4000</v>
      </c>
      <c r="V378">
        <v>1</v>
      </c>
      <c r="W378" s="1" t="s">
        <v>46</v>
      </c>
      <c r="X378" s="1" t="s">
        <v>51</v>
      </c>
    </row>
    <row r="379" spans="1:24" x14ac:dyDescent="0.25">
      <c r="A379">
        <v>378</v>
      </c>
      <c r="B379" s="1" t="s">
        <v>46</v>
      </c>
      <c r="C379">
        <v>0.45</v>
      </c>
      <c r="D379">
        <v>20</v>
      </c>
      <c r="E379">
        <v>50</v>
      </c>
      <c r="F379">
        <v>0</v>
      </c>
      <c r="G379">
        <v>0</v>
      </c>
      <c r="H379">
        <v>0</v>
      </c>
      <c r="I379">
        <v>0</v>
      </c>
      <c r="J379">
        <v>10.8</v>
      </c>
      <c r="K379">
        <v>10.8</v>
      </c>
      <c r="L379">
        <v>1</v>
      </c>
      <c r="M379">
        <v>100</v>
      </c>
      <c r="N379" s="1" t="s">
        <v>47</v>
      </c>
      <c r="O379" s="1" t="s">
        <v>47</v>
      </c>
      <c r="P379" s="1" t="s">
        <v>48</v>
      </c>
      <c r="Q379" s="1" t="s">
        <v>49</v>
      </c>
      <c r="R379">
        <v>0</v>
      </c>
      <c r="S379">
        <v>0</v>
      </c>
      <c r="T379">
        <v>0</v>
      </c>
      <c r="U379">
        <v>4000</v>
      </c>
      <c r="V379">
        <v>1</v>
      </c>
      <c r="W379" s="1" t="s">
        <v>46</v>
      </c>
      <c r="X379" s="1" t="s">
        <v>51</v>
      </c>
    </row>
    <row r="380" spans="1:24" x14ac:dyDescent="0.25">
      <c r="A380">
        <v>379</v>
      </c>
      <c r="B380" s="1" t="s">
        <v>46</v>
      </c>
      <c r="C380">
        <v>0.45</v>
      </c>
      <c r="D380">
        <v>20</v>
      </c>
      <c r="E380">
        <v>50</v>
      </c>
      <c r="F380">
        <v>0</v>
      </c>
      <c r="G380">
        <v>0</v>
      </c>
      <c r="H380">
        <v>0</v>
      </c>
      <c r="I380">
        <v>0</v>
      </c>
      <c r="J380">
        <v>11.2</v>
      </c>
      <c r="K380">
        <v>11.2</v>
      </c>
      <c r="L380">
        <v>1</v>
      </c>
      <c r="M380">
        <v>100</v>
      </c>
      <c r="N380" s="1" t="s">
        <v>47</v>
      </c>
      <c r="O380" s="1" t="s">
        <v>47</v>
      </c>
      <c r="P380" s="1" t="s">
        <v>48</v>
      </c>
      <c r="Q380" s="1" t="s">
        <v>49</v>
      </c>
      <c r="R380">
        <v>0</v>
      </c>
      <c r="S380">
        <v>0</v>
      </c>
      <c r="T380">
        <v>0</v>
      </c>
      <c r="U380">
        <v>4000</v>
      </c>
      <c r="V380">
        <v>1</v>
      </c>
      <c r="W380" s="1" t="s">
        <v>46</v>
      </c>
      <c r="X380" s="1" t="s">
        <v>51</v>
      </c>
    </row>
    <row r="381" spans="1:24" x14ac:dyDescent="0.25">
      <c r="A381">
        <v>380</v>
      </c>
      <c r="B381" s="1" t="s">
        <v>46</v>
      </c>
      <c r="C381">
        <v>0.45</v>
      </c>
      <c r="D381">
        <v>20</v>
      </c>
      <c r="E381">
        <v>50</v>
      </c>
      <c r="F381">
        <v>0</v>
      </c>
      <c r="G381">
        <v>0</v>
      </c>
      <c r="H381">
        <v>0</v>
      </c>
      <c r="I381">
        <v>0</v>
      </c>
      <c r="J381">
        <v>11.6</v>
      </c>
      <c r="K381">
        <v>11.6</v>
      </c>
      <c r="L381">
        <v>1</v>
      </c>
      <c r="M381">
        <v>100</v>
      </c>
      <c r="N381" s="1" t="s">
        <v>47</v>
      </c>
      <c r="O381" s="1" t="s">
        <v>47</v>
      </c>
      <c r="P381" s="1" t="s">
        <v>48</v>
      </c>
      <c r="Q381" s="1" t="s">
        <v>49</v>
      </c>
      <c r="R381">
        <v>0</v>
      </c>
      <c r="S381">
        <v>0</v>
      </c>
      <c r="T381">
        <v>0</v>
      </c>
      <c r="U381">
        <v>4000</v>
      </c>
      <c r="V381">
        <v>1</v>
      </c>
      <c r="W381" s="1" t="s">
        <v>46</v>
      </c>
      <c r="X381" s="1" t="s">
        <v>51</v>
      </c>
    </row>
    <row r="382" spans="1:24" x14ac:dyDescent="0.25">
      <c r="A382">
        <v>381</v>
      </c>
      <c r="B382" s="1" t="s">
        <v>46</v>
      </c>
      <c r="C382">
        <v>0.45</v>
      </c>
      <c r="D382">
        <v>20</v>
      </c>
      <c r="E382">
        <v>50</v>
      </c>
      <c r="F382">
        <v>0</v>
      </c>
      <c r="G382">
        <v>0</v>
      </c>
      <c r="H382">
        <v>0</v>
      </c>
      <c r="I382">
        <v>0</v>
      </c>
      <c r="J382">
        <v>12</v>
      </c>
      <c r="K382">
        <v>12</v>
      </c>
      <c r="L382">
        <v>1</v>
      </c>
      <c r="M382">
        <v>100</v>
      </c>
      <c r="N382" s="1" t="s">
        <v>47</v>
      </c>
      <c r="O382" s="1" t="s">
        <v>47</v>
      </c>
      <c r="P382" s="1" t="s">
        <v>48</v>
      </c>
      <c r="Q382" s="1" t="s">
        <v>49</v>
      </c>
      <c r="R382">
        <v>0</v>
      </c>
      <c r="S382">
        <v>0</v>
      </c>
      <c r="T382">
        <v>0</v>
      </c>
      <c r="U382">
        <v>4000</v>
      </c>
      <c r="V382">
        <v>1</v>
      </c>
      <c r="W382" s="1" t="s">
        <v>46</v>
      </c>
      <c r="X382" s="1" t="s">
        <v>51</v>
      </c>
    </row>
    <row r="383" spans="1:24" x14ac:dyDescent="0.25">
      <c r="A383">
        <v>382</v>
      </c>
      <c r="B383" s="1" t="s">
        <v>46</v>
      </c>
      <c r="C383">
        <v>0.45</v>
      </c>
      <c r="D383">
        <v>20</v>
      </c>
      <c r="E383">
        <v>50</v>
      </c>
      <c r="F383">
        <v>0</v>
      </c>
      <c r="G383">
        <v>0</v>
      </c>
      <c r="H383">
        <v>0</v>
      </c>
      <c r="I383">
        <v>0</v>
      </c>
      <c r="J383">
        <v>12.4</v>
      </c>
      <c r="K383">
        <v>12.4</v>
      </c>
      <c r="L383">
        <v>1</v>
      </c>
      <c r="M383">
        <v>100</v>
      </c>
      <c r="N383" s="1" t="s">
        <v>47</v>
      </c>
      <c r="O383" s="1" t="s">
        <v>47</v>
      </c>
      <c r="P383" s="1" t="s">
        <v>48</v>
      </c>
      <c r="Q383" s="1" t="s">
        <v>49</v>
      </c>
      <c r="R383">
        <v>0</v>
      </c>
      <c r="S383">
        <v>0</v>
      </c>
      <c r="T383">
        <v>0</v>
      </c>
      <c r="U383">
        <v>4000</v>
      </c>
      <c r="V383">
        <v>1</v>
      </c>
      <c r="W383" s="1" t="s">
        <v>46</v>
      </c>
      <c r="X383" s="1" t="s">
        <v>51</v>
      </c>
    </row>
    <row r="384" spans="1:24" x14ac:dyDescent="0.25">
      <c r="A384">
        <v>383</v>
      </c>
      <c r="B384" s="1" t="s">
        <v>46</v>
      </c>
      <c r="C384">
        <v>0.45</v>
      </c>
      <c r="D384">
        <v>20</v>
      </c>
      <c r="E384">
        <v>50</v>
      </c>
      <c r="F384">
        <v>0</v>
      </c>
      <c r="G384">
        <v>0</v>
      </c>
      <c r="H384">
        <v>0</v>
      </c>
      <c r="I384">
        <v>0</v>
      </c>
      <c r="J384">
        <v>12.8</v>
      </c>
      <c r="K384">
        <v>12.8</v>
      </c>
      <c r="L384">
        <v>1</v>
      </c>
      <c r="M384">
        <v>100</v>
      </c>
      <c r="N384" s="1" t="s">
        <v>47</v>
      </c>
      <c r="O384" s="1" t="s">
        <v>47</v>
      </c>
      <c r="P384" s="1" t="s">
        <v>48</v>
      </c>
      <c r="Q384" s="1" t="s">
        <v>49</v>
      </c>
      <c r="R384">
        <v>0</v>
      </c>
      <c r="S384">
        <v>0</v>
      </c>
      <c r="T384">
        <v>0</v>
      </c>
      <c r="U384">
        <v>4000</v>
      </c>
      <c r="V384">
        <v>1</v>
      </c>
      <c r="W384" s="1" t="s">
        <v>46</v>
      </c>
      <c r="X384" s="1" t="s">
        <v>51</v>
      </c>
    </row>
    <row r="385" spans="1:24" x14ac:dyDescent="0.25">
      <c r="A385">
        <v>384</v>
      </c>
      <c r="B385" s="1" t="s">
        <v>46</v>
      </c>
      <c r="C385">
        <v>0.45</v>
      </c>
      <c r="D385">
        <v>20</v>
      </c>
      <c r="E385">
        <v>50</v>
      </c>
      <c r="F385">
        <v>0</v>
      </c>
      <c r="G385">
        <v>0</v>
      </c>
      <c r="H385">
        <v>0</v>
      </c>
      <c r="I385">
        <v>0</v>
      </c>
      <c r="J385">
        <v>13.2</v>
      </c>
      <c r="K385">
        <v>13.2</v>
      </c>
      <c r="L385">
        <v>1</v>
      </c>
      <c r="M385">
        <v>100</v>
      </c>
      <c r="N385" s="1" t="s">
        <v>47</v>
      </c>
      <c r="O385" s="1" t="s">
        <v>47</v>
      </c>
      <c r="P385" s="1" t="s">
        <v>48</v>
      </c>
      <c r="Q385" s="1" t="s">
        <v>49</v>
      </c>
      <c r="R385">
        <v>0</v>
      </c>
      <c r="S385">
        <v>0</v>
      </c>
      <c r="T385">
        <v>0</v>
      </c>
      <c r="U385">
        <v>4000</v>
      </c>
      <c r="V385">
        <v>1</v>
      </c>
      <c r="W385" s="1" t="s">
        <v>46</v>
      </c>
      <c r="X385" s="1" t="s">
        <v>51</v>
      </c>
    </row>
    <row r="386" spans="1:24" x14ac:dyDescent="0.25">
      <c r="A386">
        <v>385</v>
      </c>
      <c r="B386" s="1" t="s">
        <v>46</v>
      </c>
      <c r="C386">
        <v>0.45</v>
      </c>
      <c r="D386">
        <v>20</v>
      </c>
      <c r="E386">
        <v>50</v>
      </c>
      <c r="F386">
        <v>0</v>
      </c>
      <c r="G386">
        <v>0</v>
      </c>
      <c r="H386">
        <v>0</v>
      </c>
      <c r="I386">
        <v>0</v>
      </c>
      <c r="J386">
        <v>13.6</v>
      </c>
      <c r="K386">
        <v>13.6</v>
      </c>
      <c r="L386">
        <v>1</v>
      </c>
      <c r="M386">
        <v>100</v>
      </c>
      <c r="N386" s="1" t="s">
        <v>47</v>
      </c>
      <c r="O386" s="1" t="s">
        <v>47</v>
      </c>
      <c r="P386" s="1" t="s">
        <v>48</v>
      </c>
      <c r="Q386" s="1" t="s">
        <v>49</v>
      </c>
      <c r="R386">
        <v>0</v>
      </c>
      <c r="S386">
        <v>0</v>
      </c>
      <c r="T386">
        <v>0</v>
      </c>
      <c r="U386">
        <v>4000</v>
      </c>
      <c r="V386">
        <v>1</v>
      </c>
      <c r="W386" s="1" t="s">
        <v>46</v>
      </c>
      <c r="X386" s="1" t="s">
        <v>51</v>
      </c>
    </row>
    <row r="387" spans="1:24" x14ac:dyDescent="0.25">
      <c r="A387">
        <v>386</v>
      </c>
      <c r="B387" s="1" t="s">
        <v>46</v>
      </c>
      <c r="C387">
        <v>0.45</v>
      </c>
      <c r="D387">
        <v>20</v>
      </c>
      <c r="E387">
        <v>50</v>
      </c>
      <c r="F387">
        <v>0</v>
      </c>
      <c r="G387">
        <v>0</v>
      </c>
      <c r="H387">
        <v>0</v>
      </c>
      <c r="I387">
        <v>0</v>
      </c>
      <c r="J387">
        <v>14</v>
      </c>
      <c r="K387">
        <v>14</v>
      </c>
      <c r="L387">
        <v>1</v>
      </c>
      <c r="M387">
        <v>100</v>
      </c>
      <c r="N387" s="1" t="s">
        <v>47</v>
      </c>
      <c r="O387" s="1" t="s">
        <v>47</v>
      </c>
      <c r="P387" s="1" t="s">
        <v>48</v>
      </c>
      <c r="Q387" s="1" t="s">
        <v>49</v>
      </c>
      <c r="R387">
        <v>0</v>
      </c>
      <c r="S387">
        <v>0</v>
      </c>
      <c r="T387">
        <v>0</v>
      </c>
      <c r="U387">
        <v>4000</v>
      </c>
      <c r="V387">
        <v>1</v>
      </c>
      <c r="W387" s="1" t="s">
        <v>46</v>
      </c>
      <c r="X387" s="1" t="s">
        <v>51</v>
      </c>
    </row>
    <row r="388" spans="1:24" x14ac:dyDescent="0.25">
      <c r="A388">
        <v>387</v>
      </c>
      <c r="B388" s="1" t="s">
        <v>46</v>
      </c>
      <c r="C388">
        <v>0.45</v>
      </c>
      <c r="D388">
        <v>20</v>
      </c>
      <c r="E388">
        <v>50</v>
      </c>
      <c r="F388">
        <v>0</v>
      </c>
      <c r="G388">
        <v>0</v>
      </c>
      <c r="H388">
        <v>0</v>
      </c>
      <c r="I388">
        <v>0</v>
      </c>
      <c r="J388">
        <v>14.4</v>
      </c>
      <c r="K388">
        <v>14.4</v>
      </c>
      <c r="L388">
        <v>1</v>
      </c>
      <c r="M388">
        <v>100</v>
      </c>
      <c r="N388" s="1" t="s">
        <v>47</v>
      </c>
      <c r="O388" s="1" t="s">
        <v>47</v>
      </c>
      <c r="P388" s="1" t="s">
        <v>48</v>
      </c>
      <c r="Q388" s="1" t="s">
        <v>49</v>
      </c>
      <c r="R388">
        <v>0</v>
      </c>
      <c r="S388">
        <v>0</v>
      </c>
      <c r="T388">
        <v>0</v>
      </c>
      <c r="U388">
        <v>4000</v>
      </c>
      <c r="V388">
        <v>1</v>
      </c>
      <c r="W388" s="1" t="s">
        <v>46</v>
      </c>
      <c r="X388" s="1" t="s">
        <v>51</v>
      </c>
    </row>
    <row r="389" spans="1:24" x14ac:dyDescent="0.25">
      <c r="A389">
        <v>388</v>
      </c>
      <c r="B389" s="1" t="s">
        <v>46</v>
      </c>
      <c r="C389">
        <v>0.45</v>
      </c>
      <c r="D389">
        <v>20</v>
      </c>
      <c r="E389">
        <v>50</v>
      </c>
      <c r="F389">
        <v>0</v>
      </c>
      <c r="G389">
        <v>0</v>
      </c>
      <c r="H389">
        <v>0</v>
      </c>
      <c r="I389">
        <v>0</v>
      </c>
      <c r="J389">
        <v>14.8</v>
      </c>
      <c r="K389">
        <v>14.8</v>
      </c>
      <c r="L389">
        <v>1</v>
      </c>
      <c r="M389">
        <v>100</v>
      </c>
      <c r="N389" s="1" t="s">
        <v>47</v>
      </c>
      <c r="O389" s="1" t="s">
        <v>47</v>
      </c>
      <c r="P389" s="1" t="s">
        <v>48</v>
      </c>
      <c r="Q389" s="1" t="s">
        <v>49</v>
      </c>
      <c r="R389">
        <v>0</v>
      </c>
      <c r="S389">
        <v>0</v>
      </c>
      <c r="T389">
        <v>0</v>
      </c>
      <c r="U389">
        <v>4000</v>
      </c>
      <c r="V389">
        <v>1</v>
      </c>
      <c r="W389" s="1" t="s">
        <v>46</v>
      </c>
      <c r="X389" s="1" t="s">
        <v>51</v>
      </c>
    </row>
    <row r="390" spans="1:24" x14ac:dyDescent="0.25">
      <c r="A390">
        <v>389</v>
      </c>
      <c r="B390" s="1" t="s">
        <v>46</v>
      </c>
      <c r="C390">
        <v>0.45</v>
      </c>
      <c r="D390">
        <v>20</v>
      </c>
      <c r="E390">
        <v>50</v>
      </c>
      <c r="F390">
        <v>0</v>
      </c>
      <c r="G390">
        <v>0</v>
      </c>
      <c r="H390">
        <v>0</v>
      </c>
      <c r="I390">
        <v>0</v>
      </c>
      <c r="J390">
        <v>15.2</v>
      </c>
      <c r="K390">
        <v>15.2</v>
      </c>
      <c r="L390">
        <v>1</v>
      </c>
      <c r="M390">
        <v>100</v>
      </c>
      <c r="N390" s="1" t="s">
        <v>47</v>
      </c>
      <c r="O390" s="1" t="s">
        <v>47</v>
      </c>
      <c r="P390" s="1" t="s">
        <v>48</v>
      </c>
      <c r="Q390" s="1" t="s">
        <v>49</v>
      </c>
      <c r="R390">
        <v>0</v>
      </c>
      <c r="S390">
        <v>0</v>
      </c>
      <c r="T390">
        <v>0</v>
      </c>
      <c r="U390">
        <v>4000</v>
      </c>
      <c r="V390">
        <v>1</v>
      </c>
      <c r="W390" s="1" t="s">
        <v>46</v>
      </c>
      <c r="X390" s="1" t="s">
        <v>51</v>
      </c>
    </row>
    <row r="391" spans="1:24" x14ac:dyDescent="0.25">
      <c r="A391">
        <v>390</v>
      </c>
      <c r="B391" s="1" t="s">
        <v>46</v>
      </c>
      <c r="C391">
        <v>0.45</v>
      </c>
      <c r="D391">
        <v>20</v>
      </c>
      <c r="E391">
        <v>50</v>
      </c>
      <c r="F391">
        <v>0</v>
      </c>
      <c r="G391">
        <v>0</v>
      </c>
      <c r="H391">
        <v>0</v>
      </c>
      <c r="I391">
        <v>0</v>
      </c>
      <c r="J391">
        <v>15.6</v>
      </c>
      <c r="K391">
        <v>15.6</v>
      </c>
      <c r="L391">
        <v>1</v>
      </c>
      <c r="M391">
        <v>100</v>
      </c>
      <c r="N391" s="1" t="s">
        <v>47</v>
      </c>
      <c r="O391" s="1" t="s">
        <v>47</v>
      </c>
      <c r="P391" s="1" t="s">
        <v>48</v>
      </c>
      <c r="Q391" s="1" t="s">
        <v>49</v>
      </c>
      <c r="R391">
        <v>0</v>
      </c>
      <c r="S391">
        <v>0</v>
      </c>
      <c r="T391">
        <v>0</v>
      </c>
      <c r="U391">
        <v>4000</v>
      </c>
      <c r="V391">
        <v>1</v>
      </c>
      <c r="W391" s="1" t="s">
        <v>46</v>
      </c>
      <c r="X391" s="1" t="s">
        <v>51</v>
      </c>
    </row>
    <row r="392" spans="1:24" x14ac:dyDescent="0.25">
      <c r="A392">
        <v>391</v>
      </c>
      <c r="B392" s="1" t="s">
        <v>46</v>
      </c>
      <c r="C392">
        <v>0.45</v>
      </c>
      <c r="D392">
        <v>20</v>
      </c>
      <c r="E392">
        <v>50</v>
      </c>
      <c r="F392">
        <v>0</v>
      </c>
      <c r="G392">
        <v>0</v>
      </c>
      <c r="H392">
        <v>0</v>
      </c>
      <c r="I392">
        <v>0</v>
      </c>
      <c r="J392">
        <v>16</v>
      </c>
      <c r="K392">
        <v>16</v>
      </c>
      <c r="L392">
        <v>1</v>
      </c>
      <c r="M392">
        <v>100</v>
      </c>
      <c r="N392" s="1" t="s">
        <v>47</v>
      </c>
      <c r="O392" s="1" t="s">
        <v>47</v>
      </c>
      <c r="P392" s="1" t="s">
        <v>48</v>
      </c>
      <c r="Q392" s="1" t="s">
        <v>49</v>
      </c>
      <c r="R392">
        <v>0</v>
      </c>
      <c r="S392">
        <v>0</v>
      </c>
      <c r="T392">
        <v>0</v>
      </c>
      <c r="U392">
        <v>4000</v>
      </c>
      <c r="V392">
        <v>1</v>
      </c>
      <c r="W392" s="1" t="s">
        <v>46</v>
      </c>
      <c r="X392" s="1" t="s">
        <v>51</v>
      </c>
    </row>
    <row r="393" spans="1:24" x14ac:dyDescent="0.25">
      <c r="A393">
        <v>392</v>
      </c>
      <c r="B393" s="1" t="s">
        <v>46</v>
      </c>
      <c r="C393">
        <v>0.45</v>
      </c>
      <c r="D393">
        <v>20</v>
      </c>
      <c r="E393">
        <v>50</v>
      </c>
      <c r="F393">
        <v>0</v>
      </c>
      <c r="G393">
        <v>0</v>
      </c>
      <c r="H393">
        <v>0</v>
      </c>
      <c r="I393">
        <v>0</v>
      </c>
      <c r="J393">
        <v>16.399999999999999</v>
      </c>
      <c r="K393">
        <v>16.399999999999999</v>
      </c>
      <c r="L393">
        <v>1</v>
      </c>
      <c r="M393">
        <v>100</v>
      </c>
      <c r="N393" s="1" t="s">
        <v>47</v>
      </c>
      <c r="O393" s="1" t="s">
        <v>47</v>
      </c>
      <c r="P393" s="1" t="s">
        <v>48</v>
      </c>
      <c r="Q393" s="1" t="s">
        <v>49</v>
      </c>
      <c r="R393">
        <v>0</v>
      </c>
      <c r="S393">
        <v>0</v>
      </c>
      <c r="T393">
        <v>0</v>
      </c>
      <c r="U393">
        <v>4000</v>
      </c>
      <c r="V393">
        <v>1</v>
      </c>
      <c r="W393" s="1" t="s">
        <v>46</v>
      </c>
      <c r="X393" s="1" t="s">
        <v>51</v>
      </c>
    </row>
    <row r="394" spans="1:24" x14ac:dyDescent="0.25">
      <c r="A394">
        <v>393</v>
      </c>
      <c r="B394" s="1" t="s">
        <v>46</v>
      </c>
      <c r="C394">
        <v>0.45</v>
      </c>
      <c r="D394">
        <v>20</v>
      </c>
      <c r="E394">
        <v>50</v>
      </c>
      <c r="F394">
        <v>0</v>
      </c>
      <c r="G394">
        <v>0</v>
      </c>
      <c r="H394">
        <v>0</v>
      </c>
      <c r="I394">
        <v>0</v>
      </c>
      <c r="J394">
        <v>16.8</v>
      </c>
      <c r="K394">
        <v>16.8</v>
      </c>
      <c r="L394">
        <v>1</v>
      </c>
      <c r="M394">
        <v>100</v>
      </c>
      <c r="N394" s="1" t="s">
        <v>47</v>
      </c>
      <c r="O394" s="1" t="s">
        <v>47</v>
      </c>
      <c r="P394" s="1" t="s">
        <v>48</v>
      </c>
      <c r="Q394" s="1" t="s">
        <v>49</v>
      </c>
      <c r="R394">
        <v>0</v>
      </c>
      <c r="S394">
        <v>0</v>
      </c>
      <c r="T394">
        <v>0</v>
      </c>
      <c r="U394">
        <v>4000</v>
      </c>
      <c r="V394">
        <v>1</v>
      </c>
      <c r="W394" s="1" t="s">
        <v>46</v>
      </c>
      <c r="X394" s="1" t="s">
        <v>51</v>
      </c>
    </row>
    <row r="395" spans="1:24" x14ac:dyDescent="0.25">
      <c r="A395">
        <v>394</v>
      </c>
      <c r="B395" s="1" t="s">
        <v>46</v>
      </c>
      <c r="C395">
        <v>0.45</v>
      </c>
      <c r="D395">
        <v>20</v>
      </c>
      <c r="E395">
        <v>50</v>
      </c>
      <c r="F395">
        <v>0</v>
      </c>
      <c r="G395">
        <v>0</v>
      </c>
      <c r="H395">
        <v>0</v>
      </c>
      <c r="I395">
        <v>0</v>
      </c>
      <c r="J395">
        <v>17.2</v>
      </c>
      <c r="K395">
        <v>17.2</v>
      </c>
      <c r="L395">
        <v>1</v>
      </c>
      <c r="M395">
        <v>100</v>
      </c>
      <c r="N395" s="1" t="s">
        <v>47</v>
      </c>
      <c r="O395" s="1" t="s">
        <v>47</v>
      </c>
      <c r="P395" s="1" t="s">
        <v>48</v>
      </c>
      <c r="Q395" s="1" t="s">
        <v>49</v>
      </c>
      <c r="R395">
        <v>0</v>
      </c>
      <c r="S395">
        <v>0</v>
      </c>
      <c r="T395">
        <v>0</v>
      </c>
      <c r="U395">
        <v>4000</v>
      </c>
      <c r="V395">
        <v>1</v>
      </c>
      <c r="W395" s="1" t="s">
        <v>46</v>
      </c>
      <c r="X395" s="1" t="s">
        <v>51</v>
      </c>
    </row>
    <row r="396" spans="1:24" x14ac:dyDescent="0.25">
      <c r="A396">
        <v>395</v>
      </c>
      <c r="B396" s="1" t="s">
        <v>46</v>
      </c>
      <c r="C396">
        <v>0.45</v>
      </c>
      <c r="D396">
        <v>20</v>
      </c>
      <c r="E396">
        <v>50</v>
      </c>
      <c r="F396">
        <v>0</v>
      </c>
      <c r="G396">
        <v>0</v>
      </c>
      <c r="H396">
        <v>0</v>
      </c>
      <c r="I396">
        <v>0</v>
      </c>
      <c r="J396">
        <v>17.600000000000001</v>
      </c>
      <c r="K396">
        <v>17.600000000000001</v>
      </c>
      <c r="L396">
        <v>1</v>
      </c>
      <c r="M396">
        <v>100</v>
      </c>
      <c r="N396" s="1" t="s">
        <v>47</v>
      </c>
      <c r="O396" s="1" t="s">
        <v>47</v>
      </c>
      <c r="P396" s="1" t="s">
        <v>48</v>
      </c>
      <c r="Q396" s="1" t="s">
        <v>49</v>
      </c>
      <c r="R396">
        <v>0</v>
      </c>
      <c r="S396">
        <v>0</v>
      </c>
      <c r="T396">
        <v>0</v>
      </c>
      <c r="U396">
        <v>4000</v>
      </c>
      <c r="V396">
        <v>1</v>
      </c>
      <c r="W396" s="1" t="s">
        <v>46</v>
      </c>
      <c r="X396" s="1" t="s">
        <v>51</v>
      </c>
    </row>
    <row r="397" spans="1:24" x14ac:dyDescent="0.25">
      <c r="A397">
        <v>396</v>
      </c>
      <c r="B397" s="1" t="s">
        <v>46</v>
      </c>
      <c r="C397">
        <v>0.45</v>
      </c>
      <c r="D397">
        <v>20</v>
      </c>
      <c r="E397">
        <v>50</v>
      </c>
      <c r="F397">
        <v>0</v>
      </c>
      <c r="G397">
        <v>0</v>
      </c>
      <c r="H397">
        <v>0</v>
      </c>
      <c r="I397">
        <v>0</v>
      </c>
      <c r="J397">
        <v>18</v>
      </c>
      <c r="K397">
        <v>18</v>
      </c>
      <c r="L397">
        <v>1</v>
      </c>
      <c r="M397">
        <v>100</v>
      </c>
      <c r="N397" s="1" t="s">
        <v>47</v>
      </c>
      <c r="O397" s="1" t="s">
        <v>47</v>
      </c>
      <c r="P397" s="1" t="s">
        <v>48</v>
      </c>
      <c r="Q397" s="1" t="s">
        <v>49</v>
      </c>
      <c r="R397">
        <v>0</v>
      </c>
      <c r="S397">
        <v>0</v>
      </c>
      <c r="T397">
        <v>0</v>
      </c>
      <c r="U397">
        <v>4000</v>
      </c>
      <c r="V397">
        <v>1</v>
      </c>
      <c r="W397" s="1" t="s">
        <v>46</v>
      </c>
      <c r="X397" s="1" t="s">
        <v>51</v>
      </c>
    </row>
    <row r="398" spans="1:24" x14ac:dyDescent="0.25">
      <c r="A398">
        <v>397</v>
      </c>
      <c r="B398" s="1" t="s">
        <v>46</v>
      </c>
      <c r="C398">
        <v>0.45</v>
      </c>
      <c r="D398">
        <v>20</v>
      </c>
      <c r="E398">
        <v>50</v>
      </c>
      <c r="F398">
        <v>0</v>
      </c>
      <c r="G398">
        <v>0</v>
      </c>
      <c r="H398">
        <v>0</v>
      </c>
      <c r="I398">
        <v>0</v>
      </c>
      <c r="J398">
        <v>18.399999999999999</v>
      </c>
      <c r="K398">
        <v>18.399999999999999</v>
      </c>
      <c r="L398">
        <v>1</v>
      </c>
      <c r="M398">
        <v>100</v>
      </c>
      <c r="N398" s="1" t="s">
        <v>47</v>
      </c>
      <c r="O398" s="1" t="s">
        <v>47</v>
      </c>
      <c r="P398" s="1" t="s">
        <v>48</v>
      </c>
      <c r="Q398" s="1" t="s">
        <v>49</v>
      </c>
      <c r="R398">
        <v>0</v>
      </c>
      <c r="S398">
        <v>0</v>
      </c>
      <c r="T398">
        <v>0</v>
      </c>
      <c r="U398">
        <v>4000</v>
      </c>
      <c r="V398">
        <v>1</v>
      </c>
      <c r="W398" s="1" t="s">
        <v>46</v>
      </c>
      <c r="X398" s="1" t="s">
        <v>51</v>
      </c>
    </row>
    <row r="399" spans="1:24" x14ac:dyDescent="0.25">
      <c r="A399">
        <v>398</v>
      </c>
      <c r="B399" s="1" t="s">
        <v>46</v>
      </c>
      <c r="C399">
        <v>0.45</v>
      </c>
      <c r="D399">
        <v>20</v>
      </c>
      <c r="E399">
        <v>50</v>
      </c>
      <c r="F399">
        <v>0</v>
      </c>
      <c r="G399">
        <v>0</v>
      </c>
      <c r="H399">
        <v>0</v>
      </c>
      <c r="I399">
        <v>0</v>
      </c>
      <c r="J399">
        <v>18.8</v>
      </c>
      <c r="K399">
        <v>18.8</v>
      </c>
      <c r="L399">
        <v>1</v>
      </c>
      <c r="M399">
        <v>100</v>
      </c>
      <c r="N399" s="1" t="s">
        <v>47</v>
      </c>
      <c r="O399" s="1" t="s">
        <v>47</v>
      </c>
      <c r="P399" s="1" t="s">
        <v>48</v>
      </c>
      <c r="Q399" s="1" t="s">
        <v>49</v>
      </c>
      <c r="R399">
        <v>0</v>
      </c>
      <c r="S399">
        <v>0</v>
      </c>
      <c r="T399">
        <v>0</v>
      </c>
      <c r="U399">
        <v>4000</v>
      </c>
      <c r="V399">
        <v>1</v>
      </c>
      <c r="W399" s="1" t="s">
        <v>46</v>
      </c>
      <c r="X399" s="1" t="s">
        <v>51</v>
      </c>
    </row>
    <row r="400" spans="1:24" x14ac:dyDescent="0.25">
      <c r="A400">
        <v>399</v>
      </c>
      <c r="B400" s="1" t="s">
        <v>46</v>
      </c>
      <c r="C400">
        <v>0.45</v>
      </c>
      <c r="D400">
        <v>20</v>
      </c>
      <c r="E400">
        <v>50</v>
      </c>
      <c r="F400">
        <v>0</v>
      </c>
      <c r="G400">
        <v>0</v>
      </c>
      <c r="H400">
        <v>0</v>
      </c>
      <c r="I400">
        <v>0</v>
      </c>
      <c r="J400">
        <v>19.2</v>
      </c>
      <c r="K400">
        <v>19.2</v>
      </c>
      <c r="L400">
        <v>1</v>
      </c>
      <c r="M400">
        <v>100</v>
      </c>
      <c r="N400" s="1" t="s">
        <v>47</v>
      </c>
      <c r="O400" s="1" t="s">
        <v>47</v>
      </c>
      <c r="P400" s="1" t="s">
        <v>48</v>
      </c>
      <c r="Q400" s="1" t="s">
        <v>49</v>
      </c>
      <c r="R400">
        <v>0</v>
      </c>
      <c r="S400">
        <v>0</v>
      </c>
      <c r="T400">
        <v>0</v>
      </c>
      <c r="U400">
        <v>4000</v>
      </c>
      <c r="V400">
        <v>1</v>
      </c>
      <c r="W400" s="1" t="s">
        <v>46</v>
      </c>
      <c r="X400" s="1" t="s">
        <v>51</v>
      </c>
    </row>
    <row r="401" spans="1:24" x14ac:dyDescent="0.25">
      <c r="A401">
        <v>400</v>
      </c>
      <c r="B401" s="1" t="s">
        <v>46</v>
      </c>
      <c r="C401">
        <v>0.45</v>
      </c>
      <c r="D401">
        <v>20</v>
      </c>
      <c r="E401">
        <v>50</v>
      </c>
      <c r="F401">
        <v>0</v>
      </c>
      <c r="G401">
        <v>0</v>
      </c>
      <c r="H401">
        <v>0</v>
      </c>
      <c r="I401">
        <v>0</v>
      </c>
      <c r="J401">
        <v>19.600000000000001</v>
      </c>
      <c r="K401">
        <v>19.600000000000001</v>
      </c>
      <c r="L401">
        <v>1</v>
      </c>
      <c r="M401">
        <v>100</v>
      </c>
      <c r="N401" s="1" t="s">
        <v>47</v>
      </c>
      <c r="O401" s="1" t="s">
        <v>47</v>
      </c>
      <c r="P401" s="1" t="s">
        <v>48</v>
      </c>
      <c r="Q401" s="1" t="s">
        <v>49</v>
      </c>
      <c r="R401">
        <v>0</v>
      </c>
      <c r="S401">
        <v>0</v>
      </c>
      <c r="T401">
        <v>0</v>
      </c>
      <c r="U401">
        <v>4000</v>
      </c>
      <c r="V401">
        <v>1</v>
      </c>
      <c r="W401" s="1" t="s">
        <v>46</v>
      </c>
      <c r="X401" s="1" t="s">
        <v>51</v>
      </c>
    </row>
    <row r="402" spans="1:24" x14ac:dyDescent="0.25">
      <c r="A402">
        <v>401</v>
      </c>
      <c r="B402" s="1" t="s">
        <v>46</v>
      </c>
      <c r="C402">
        <v>0.45</v>
      </c>
      <c r="D402">
        <v>20</v>
      </c>
      <c r="E402">
        <v>50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100</v>
      </c>
      <c r="N402" s="1" t="s">
        <v>47</v>
      </c>
      <c r="O402" s="1" t="s">
        <v>47</v>
      </c>
      <c r="P402" s="1" t="s">
        <v>349</v>
      </c>
      <c r="Q402" s="1" t="s">
        <v>49</v>
      </c>
      <c r="R402">
        <v>10</v>
      </c>
      <c r="S402">
        <v>0</v>
      </c>
      <c r="T402">
        <v>0</v>
      </c>
      <c r="U402">
        <v>8760</v>
      </c>
      <c r="V402">
        <v>1</v>
      </c>
      <c r="W402" s="1" t="s">
        <v>46</v>
      </c>
      <c r="X402" s="1" t="s">
        <v>51</v>
      </c>
    </row>
    <row r="403" spans="1:24" x14ac:dyDescent="0.25">
      <c r="A403">
        <v>402</v>
      </c>
      <c r="B403" s="1" t="s">
        <v>46</v>
      </c>
      <c r="C403">
        <v>0.45</v>
      </c>
      <c r="D403">
        <v>20</v>
      </c>
      <c r="E403">
        <v>50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100</v>
      </c>
      <c r="N403" s="1" t="s">
        <v>47</v>
      </c>
      <c r="O403" s="1" t="s">
        <v>47</v>
      </c>
      <c r="P403" s="1" t="s">
        <v>350</v>
      </c>
      <c r="Q403" s="1" t="s">
        <v>49</v>
      </c>
      <c r="R403">
        <v>10</v>
      </c>
      <c r="S403">
        <v>0</v>
      </c>
      <c r="T403">
        <v>0</v>
      </c>
      <c r="U403">
        <v>8760</v>
      </c>
      <c r="V403">
        <v>1</v>
      </c>
      <c r="W403" s="1" t="s">
        <v>46</v>
      </c>
      <c r="X403" s="1" t="s">
        <v>51</v>
      </c>
    </row>
    <row r="404" spans="1:24" x14ac:dyDescent="0.25">
      <c r="A404">
        <v>403</v>
      </c>
      <c r="B404" s="1" t="s">
        <v>46</v>
      </c>
      <c r="C404">
        <v>0.45</v>
      </c>
      <c r="D404">
        <v>20</v>
      </c>
      <c r="E404">
        <v>50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100</v>
      </c>
      <c r="N404" s="1" t="s">
        <v>47</v>
      </c>
      <c r="O404" s="1" t="s">
        <v>47</v>
      </c>
      <c r="P404" s="1" t="s">
        <v>351</v>
      </c>
      <c r="Q404" s="1" t="s">
        <v>49</v>
      </c>
      <c r="R404">
        <v>10</v>
      </c>
      <c r="S404">
        <v>0</v>
      </c>
      <c r="T404">
        <v>0</v>
      </c>
      <c r="U404">
        <v>8760</v>
      </c>
      <c r="V404">
        <v>1</v>
      </c>
      <c r="W404" s="1" t="s">
        <v>46</v>
      </c>
      <c r="X404" s="1" t="s">
        <v>51</v>
      </c>
    </row>
    <row r="405" spans="1:24" x14ac:dyDescent="0.25">
      <c r="A405">
        <v>404</v>
      </c>
      <c r="B405" s="1" t="s">
        <v>46</v>
      </c>
      <c r="C405">
        <v>0.45</v>
      </c>
      <c r="D405">
        <v>20</v>
      </c>
      <c r="E405">
        <v>50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100</v>
      </c>
      <c r="N405" s="1" t="s">
        <v>47</v>
      </c>
      <c r="O405" s="1" t="s">
        <v>47</v>
      </c>
      <c r="P405" s="1" t="s">
        <v>48</v>
      </c>
      <c r="Q405" s="1" t="s">
        <v>49</v>
      </c>
      <c r="R405">
        <v>0</v>
      </c>
      <c r="S405">
        <v>10</v>
      </c>
      <c r="T405">
        <v>0</v>
      </c>
      <c r="U405">
        <v>8760</v>
      </c>
      <c r="V405">
        <v>1</v>
      </c>
      <c r="W405" s="1" t="s">
        <v>46</v>
      </c>
      <c r="X405" s="1" t="s">
        <v>51</v>
      </c>
    </row>
    <row r="406" spans="1:24" x14ac:dyDescent="0.25">
      <c r="A406">
        <v>405</v>
      </c>
      <c r="B406" s="1" t="s">
        <v>46</v>
      </c>
      <c r="C406">
        <v>0.45</v>
      </c>
      <c r="D406">
        <v>20</v>
      </c>
      <c r="E406">
        <v>50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100</v>
      </c>
      <c r="N406" s="1" t="s">
        <v>47</v>
      </c>
      <c r="O406" s="1" t="s">
        <v>47</v>
      </c>
      <c r="P406" s="1" t="s">
        <v>349</v>
      </c>
      <c r="Q406" s="1" t="s">
        <v>49</v>
      </c>
      <c r="R406">
        <v>0</v>
      </c>
      <c r="S406">
        <v>10</v>
      </c>
      <c r="T406">
        <v>0</v>
      </c>
      <c r="U406">
        <v>8760</v>
      </c>
      <c r="V406">
        <v>1</v>
      </c>
      <c r="W406" s="1" t="s">
        <v>46</v>
      </c>
      <c r="X406" s="1" t="s">
        <v>51</v>
      </c>
    </row>
    <row r="407" spans="1:24" x14ac:dyDescent="0.25">
      <c r="A407">
        <v>406</v>
      </c>
      <c r="B407" s="1" t="s">
        <v>46</v>
      </c>
      <c r="C407">
        <v>0.45</v>
      </c>
      <c r="D407">
        <v>20</v>
      </c>
      <c r="E407">
        <v>50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100</v>
      </c>
      <c r="N407" s="1" t="s">
        <v>47</v>
      </c>
      <c r="O407" s="1" t="s">
        <v>47</v>
      </c>
      <c r="P407" s="1" t="s">
        <v>350</v>
      </c>
      <c r="Q407" s="1" t="s">
        <v>49</v>
      </c>
      <c r="R407">
        <v>0</v>
      </c>
      <c r="S407">
        <v>10</v>
      </c>
      <c r="T407">
        <v>0</v>
      </c>
      <c r="U407">
        <v>8760</v>
      </c>
      <c r="V407">
        <v>1</v>
      </c>
      <c r="W407" s="1" t="s">
        <v>46</v>
      </c>
      <c r="X407" s="1" t="s">
        <v>51</v>
      </c>
    </row>
    <row r="408" spans="1:24" x14ac:dyDescent="0.25">
      <c r="A408">
        <v>407</v>
      </c>
      <c r="B408" s="1" t="s">
        <v>46</v>
      </c>
      <c r="C408">
        <v>0.45</v>
      </c>
      <c r="D408">
        <v>20</v>
      </c>
      <c r="E408">
        <v>50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100</v>
      </c>
      <c r="N408" s="1" t="s">
        <v>47</v>
      </c>
      <c r="O408" s="1" t="s">
        <v>47</v>
      </c>
      <c r="P408" s="1" t="s">
        <v>351</v>
      </c>
      <c r="Q408" s="1" t="s">
        <v>49</v>
      </c>
      <c r="R408">
        <v>0</v>
      </c>
      <c r="S408">
        <v>10</v>
      </c>
      <c r="T408">
        <v>0</v>
      </c>
      <c r="U408">
        <v>8760</v>
      </c>
      <c r="V408">
        <v>1</v>
      </c>
      <c r="W408" s="1" t="s">
        <v>46</v>
      </c>
      <c r="X408" s="1" t="s">
        <v>51</v>
      </c>
    </row>
    <row r="409" spans="1:24" x14ac:dyDescent="0.25">
      <c r="A409">
        <v>408</v>
      </c>
      <c r="B409" s="1" t="s">
        <v>46</v>
      </c>
      <c r="C409">
        <v>0.45</v>
      </c>
      <c r="D409">
        <v>20</v>
      </c>
      <c r="E409">
        <v>50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100</v>
      </c>
      <c r="N409" s="1" t="s">
        <v>349</v>
      </c>
      <c r="O409" s="1" t="s">
        <v>351</v>
      </c>
      <c r="P409" s="1" t="s">
        <v>48</v>
      </c>
      <c r="Q409" s="1" t="s">
        <v>49</v>
      </c>
      <c r="R409">
        <v>10</v>
      </c>
      <c r="S409">
        <v>0</v>
      </c>
      <c r="T409">
        <v>0</v>
      </c>
      <c r="U409">
        <v>8760</v>
      </c>
      <c r="V409">
        <v>1</v>
      </c>
      <c r="W409" s="1" t="s">
        <v>46</v>
      </c>
      <c r="X409" s="1" t="s">
        <v>51</v>
      </c>
    </row>
    <row r="410" spans="1:24" x14ac:dyDescent="0.25">
      <c r="A410">
        <v>409</v>
      </c>
      <c r="B410" s="1" t="s">
        <v>46</v>
      </c>
      <c r="C410">
        <v>0.45</v>
      </c>
      <c r="D410">
        <v>20</v>
      </c>
      <c r="E410">
        <v>50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100</v>
      </c>
      <c r="N410" s="1" t="s">
        <v>349</v>
      </c>
      <c r="O410" s="1" t="s">
        <v>351</v>
      </c>
      <c r="P410" s="1" t="s">
        <v>349</v>
      </c>
      <c r="Q410" s="1" t="s">
        <v>49</v>
      </c>
      <c r="R410">
        <v>10</v>
      </c>
      <c r="S410">
        <v>0</v>
      </c>
      <c r="T410">
        <v>0</v>
      </c>
      <c r="U410">
        <v>8760</v>
      </c>
      <c r="V410">
        <v>1</v>
      </c>
      <c r="W410" s="1" t="s">
        <v>46</v>
      </c>
      <c r="X410" s="1" t="s">
        <v>51</v>
      </c>
    </row>
    <row r="411" spans="1:24" x14ac:dyDescent="0.25">
      <c r="A411">
        <v>410</v>
      </c>
      <c r="B411" s="1" t="s">
        <v>46</v>
      </c>
      <c r="C411">
        <v>0.45</v>
      </c>
      <c r="D411">
        <v>20</v>
      </c>
      <c r="E411">
        <v>50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100</v>
      </c>
      <c r="N411" s="1" t="s">
        <v>349</v>
      </c>
      <c r="O411" s="1" t="s">
        <v>351</v>
      </c>
      <c r="P411" s="1" t="s">
        <v>350</v>
      </c>
      <c r="Q411" s="1" t="s">
        <v>49</v>
      </c>
      <c r="R411">
        <v>10</v>
      </c>
      <c r="S411">
        <v>0</v>
      </c>
      <c r="T411">
        <v>0</v>
      </c>
      <c r="U411">
        <v>8760</v>
      </c>
      <c r="V411">
        <v>1</v>
      </c>
      <c r="W411" s="1" t="s">
        <v>46</v>
      </c>
      <c r="X411" s="1" t="s">
        <v>51</v>
      </c>
    </row>
    <row r="412" spans="1:24" x14ac:dyDescent="0.25">
      <c r="A412">
        <v>411</v>
      </c>
      <c r="B412" s="1" t="s">
        <v>46</v>
      </c>
      <c r="C412">
        <v>0.45</v>
      </c>
      <c r="D412">
        <v>20</v>
      </c>
      <c r="E412">
        <v>50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100</v>
      </c>
      <c r="N412" s="1" t="s">
        <v>349</v>
      </c>
      <c r="O412" s="1" t="s">
        <v>351</v>
      </c>
      <c r="P412" s="1" t="s">
        <v>351</v>
      </c>
      <c r="Q412" s="1" t="s">
        <v>49</v>
      </c>
      <c r="R412">
        <v>10</v>
      </c>
      <c r="S412">
        <v>0</v>
      </c>
      <c r="T412">
        <v>0</v>
      </c>
      <c r="U412">
        <v>8760</v>
      </c>
      <c r="V412">
        <v>1</v>
      </c>
      <c r="W412" s="1" t="s">
        <v>46</v>
      </c>
      <c r="X412" s="1" t="s">
        <v>51</v>
      </c>
    </row>
    <row r="413" spans="1:24" x14ac:dyDescent="0.25">
      <c r="A413">
        <v>412</v>
      </c>
      <c r="B413" s="1" t="s">
        <v>46</v>
      </c>
      <c r="C413">
        <v>0.45</v>
      </c>
      <c r="D413">
        <v>20</v>
      </c>
      <c r="E413">
        <v>50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100</v>
      </c>
      <c r="N413" s="1" t="s">
        <v>349</v>
      </c>
      <c r="O413" s="1" t="s">
        <v>351</v>
      </c>
      <c r="P413" s="1" t="s">
        <v>48</v>
      </c>
      <c r="Q413" s="1" t="s">
        <v>49</v>
      </c>
      <c r="R413">
        <v>0</v>
      </c>
      <c r="S413">
        <v>10</v>
      </c>
      <c r="T413">
        <v>0</v>
      </c>
      <c r="U413">
        <v>8760</v>
      </c>
      <c r="V413">
        <v>1</v>
      </c>
      <c r="W413" s="1" t="s">
        <v>46</v>
      </c>
      <c r="X413" s="1" t="s">
        <v>51</v>
      </c>
    </row>
    <row r="414" spans="1:24" x14ac:dyDescent="0.25">
      <c r="A414">
        <v>413</v>
      </c>
      <c r="B414" s="1" t="s">
        <v>46</v>
      </c>
      <c r="C414">
        <v>0.45</v>
      </c>
      <c r="D414">
        <v>20</v>
      </c>
      <c r="E414">
        <v>50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100</v>
      </c>
      <c r="N414" s="1" t="s">
        <v>349</v>
      </c>
      <c r="O414" s="1" t="s">
        <v>351</v>
      </c>
      <c r="P414" s="1" t="s">
        <v>349</v>
      </c>
      <c r="Q414" s="1" t="s">
        <v>49</v>
      </c>
      <c r="R414">
        <v>0</v>
      </c>
      <c r="S414">
        <v>10</v>
      </c>
      <c r="T414">
        <v>0</v>
      </c>
      <c r="U414">
        <v>8760</v>
      </c>
      <c r="V414">
        <v>1</v>
      </c>
      <c r="W414" s="1" t="s">
        <v>46</v>
      </c>
      <c r="X414" s="1" t="s">
        <v>51</v>
      </c>
    </row>
    <row r="415" spans="1:24" x14ac:dyDescent="0.25">
      <c r="A415">
        <v>414</v>
      </c>
      <c r="B415" s="1" t="s">
        <v>46</v>
      </c>
      <c r="C415">
        <v>0.45</v>
      </c>
      <c r="D415">
        <v>20</v>
      </c>
      <c r="E415">
        <v>50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100</v>
      </c>
      <c r="N415" s="1" t="s">
        <v>349</v>
      </c>
      <c r="O415" s="1" t="s">
        <v>351</v>
      </c>
      <c r="P415" s="1" t="s">
        <v>350</v>
      </c>
      <c r="Q415" s="1" t="s">
        <v>49</v>
      </c>
      <c r="R415">
        <v>0</v>
      </c>
      <c r="S415">
        <v>10</v>
      </c>
      <c r="T415">
        <v>0</v>
      </c>
      <c r="U415">
        <v>8760</v>
      </c>
      <c r="V415">
        <v>1</v>
      </c>
      <c r="W415" s="1" t="s">
        <v>46</v>
      </c>
      <c r="X415" s="1" t="s">
        <v>51</v>
      </c>
    </row>
    <row r="416" spans="1:24" x14ac:dyDescent="0.25">
      <c r="A416">
        <v>415</v>
      </c>
      <c r="B416" s="1" t="s">
        <v>46</v>
      </c>
      <c r="C416">
        <v>0.45</v>
      </c>
      <c r="D416">
        <v>20</v>
      </c>
      <c r="E416">
        <v>50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100</v>
      </c>
      <c r="N416" s="1" t="s">
        <v>349</v>
      </c>
      <c r="O416" s="1" t="s">
        <v>351</v>
      </c>
      <c r="P416" s="1" t="s">
        <v>351</v>
      </c>
      <c r="Q416" s="1" t="s">
        <v>49</v>
      </c>
      <c r="R416">
        <v>0</v>
      </c>
      <c r="S416">
        <v>10</v>
      </c>
      <c r="T416">
        <v>0</v>
      </c>
      <c r="U416">
        <v>8760</v>
      </c>
      <c r="V416">
        <v>1</v>
      </c>
      <c r="W416" s="1" t="s">
        <v>46</v>
      </c>
      <c r="X416" s="1" t="s">
        <v>51</v>
      </c>
    </row>
    <row r="417" spans="1:24" x14ac:dyDescent="0.25">
      <c r="A417">
        <v>416</v>
      </c>
      <c r="B417" s="1" t="s">
        <v>46</v>
      </c>
      <c r="C417">
        <v>0.45</v>
      </c>
      <c r="D417">
        <v>20</v>
      </c>
      <c r="E417">
        <v>50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100</v>
      </c>
      <c r="N417" s="1" t="s">
        <v>47</v>
      </c>
      <c r="O417" s="1" t="s">
        <v>47</v>
      </c>
      <c r="P417" s="1" t="s">
        <v>48</v>
      </c>
      <c r="Q417" s="1" t="s">
        <v>49</v>
      </c>
      <c r="R417">
        <v>0</v>
      </c>
      <c r="S417">
        <v>10</v>
      </c>
      <c r="T417">
        <v>0</v>
      </c>
      <c r="U417">
        <v>3500</v>
      </c>
      <c r="V417">
        <v>1</v>
      </c>
      <c r="W417" s="1" t="s">
        <v>46</v>
      </c>
      <c r="X417" s="1" t="s">
        <v>51</v>
      </c>
    </row>
    <row r="418" spans="1:24" x14ac:dyDescent="0.25">
      <c r="A418">
        <v>417</v>
      </c>
      <c r="B418" s="1" t="s">
        <v>46</v>
      </c>
      <c r="C418">
        <v>0.45</v>
      </c>
      <c r="D418">
        <v>20</v>
      </c>
      <c r="E418">
        <v>50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100</v>
      </c>
      <c r="N418" s="1" t="s">
        <v>47</v>
      </c>
      <c r="O418" s="1" t="s">
        <v>47</v>
      </c>
      <c r="P418" s="1" t="s">
        <v>48</v>
      </c>
      <c r="Q418" s="1" t="s">
        <v>49</v>
      </c>
      <c r="R418">
        <v>0</v>
      </c>
      <c r="S418">
        <v>10</v>
      </c>
      <c r="T418">
        <v>0</v>
      </c>
      <c r="U418">
        <v>3800</v>
      </c>
      <c r="V418">
        <v>1</v>
      </c>
      <c r="W418" s="1" t="s">
        <v>46</v>
      </c>
      <c r="X418" s="1" t="s">
        <v>51</v>
      </c>
    </row>
    <row r="419" spans="1:24" x14ac:dyDescent="0.25">
      <c r="A419">
        <v>418</v>
      </c>
      <c r="B419" s="1" t="s">
        <v>46</v>
      </c>
      <c r="C419">
        <v>0.45</v>
      </c>
      <c r="D419">
        <v>20</v>
      </c>
      <c r="E419">
        <v>50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100</v>
      </c>
      <c r="N419" s="1" t="s">
        <v>47</v>
      </c>
      <c r="O419" s="1" t="s">
        <v>47</v>
      </c>
      <c r="P419" s="1" t="s">
        <v>48</v>
      </c>
      <c r="Q419" s="1" t="s">
        <v>49</v>
      </c>
      <c r="R419">
        <v>0</v>
      </c>
      <c r="S419">
        <v>10</v>
      </c>
      <c r="T419">
        <v>0</v>
      </c>
      <c r="U419">
        <v>4000</v>
      </c>
      <c r="V419">
        <v>1</v>
      </c>
      <c r="W419" s="1" t="s">
        <v>46</v>
      </c>
      <c r="X419" s="1" t="s">
        <v>51</v>
      </c>
    </row>
    <row r="420" spans="1:24" x14ac:dyDescent="0.25">
      <c r="A420">
        <v>419</v>
      </c>
      <c r="B420" s="1" t="s">
        <v>46</v>
      </c>
      <c r="C420">
        <v>0.45</v>
      </c>
      <c r="D420">
        <v>20</v>
      </c>
      <c r="E420">
        <v>50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100</v>
      </c>
      <c r="N420" s="1" t="s">
        <v>47</v>
      </c>
      <c r="O420" s="1" t="s">
        <v>47</v>
      </c>
      <c r="P420" s="1" t="s">
        <v>48</v>
      </c>
      <c r="Q420" s="1" t="s">
        <v>49</v>
      </c>
      <c r="R420">
        <v>10</v>
      </c>
      <c r="S420">
        <v>0</v>
      </c>
      <c r="T420">
        <v>0</v>
      </c>
      <c r="U420">
        <v>3500</v>
      </c>
      <c r="V420">
        <v>1</v>
      </c>
      <c r="W420" s="1" t="s">
        <v>46</v>
      </c>
      <c r="X420" s="1" t="s">
        <v>51</v>
      </c>
    </row>
    <row r="421" spans="1:24" x14ac:dyDescent="0.25">
      <c r="A421">
        <v>420</v>
      </c>
      <c r="B421" s="1" t="s">
        <v>46</v>
      </c>
      <c r="C421">
        <v>0.45</v>
      </c>
      <c r="D421">
        <v>20</v>
      </c>
      <c r="E421">
        <v>50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100</v>
      </c>
      <c r="N421" s="1" t="s">
        <v>47</v>
      </c>
      <c r="O421" s="1" t="s">
        <v>47</v>
      </c>
      <c r="P421" s="1" t="s">
        <v>48</v>
      </c>
      <c r="Q421" s="1" t="s">
        <v>49</v>
      </c>
      <c r="R421">
        <v>10</v>
      </c>
      <c r="S421">
        <v>0</v>
      </c>
      <c r="T421">
        <v>0</v>
      </c>
      <c r="U421">
        <v>3800</v>
      </c>
      <c r="V421">
        <v>1</v>
      </c>
      <c r="W421" s="1" t="s">
        <v>46</v>
      </c>
      <c r="X421" s="1" t="s">
        <v>51</v>
      </c>
    </row>
    <row r="422" spans="1:24" x14ac:dyDescent="0.25">
      <c r="A422">
        <v>421</v>
      </c>
      <c r="B422" s="1" t="s">
        <v>46</v>
      </c>
      <c r="C422">
        <v>0.45</v>
      </c>
      <c r="D422">
        <v>20</v>
      </c>
      <c r="E422">
        <v>50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100</v>
      </c>
      <c r="N422" s="1" t="s">
        <v>47</v>
      </c>
      <c r="O422" s="1" t="s">
        <v>47</v>
      </c>
      <c r="P422" s="1" t="s">
        <v>48</v>
      </c>
      <c r="Q422" s="1" t="s">
        <v>49</v>
      </c>
      <c r="R422">
        <v>10</v>
      </c>
      <c r="S422">
        <v>0</v>
      </c>
      <c r="T422">
        <v>0</v>
      </c>
      <c r="U422">
        <v>4000</v>
      </c>
      <c r="V422">
        <v>1</v>
      </c>
      <c r="W422" s="1" t="s">
        <v>46</v>
      </c>
      <c r="X422" s="1" t="s">
        <v>51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F68C4-076F-4C2F-9A1D-3B770DF0713B}">
  <dimension ref="A1:W41"/>
  <sheetViews>
    <sheetView zoomScaleNormal="100" workbookViewId="0">
      <selection activeCell="P7" sqref="P7"/>
    </sheetView>
  </sheetViews>
  <sheetFormatPr defaultRowHeight="15" x14ac:dyDescent="0.25"/>
  <cols>
    <col min="1" max="3" width="18.42578125" customWidth="1"/>
    <col min="4" max="4" width="14.7109375" customWidth="1"/>
    <col min="5" max="5" width="16.42578125" customWidth="1"/>
    <col min="6" max="6" width="15" customWidth="1"/>
    <col min="7" max="7" width="13.85546875" customWidth="1"/>
    <col min="8" max="8" width="7.5703125" bestFit="1" customWidth="1"/>
    <col min="9" max="9" width="12.5703125" customWidth="1"/>
    <col min="10" max="10" width="7.5703125" bestFit="1" customWidth="1"/>
    <col min="11" max="11" width="11.7109375" customWidth="1"/>
    <col min="12" max="12" width="8.28515625" bestFit="1" customWidth="1"/>
    <col min="13" max="13" width="11" bestFit="1" customWidth="1"/>
    <col min="14" max="14" width="9.42578125" customWidth="1"/>
    <col min="15" max="15" width="11" bestFit="1" customWidth="1"/>
    <col min="16" max="16" width="8.28515625" bestFit="1" customWidth="1"/>
    <col min="17" max="17" width="10" bestFit="1" customWidth="1"/>
    <col min="18" max="20" width="8.140625" bestFit="1" customWidth="1"/>
    <col min="21" max="23" width="9.140625" bestFit="1" customWidth="1"/>
  </cols>
  <sheetData>
    <row r="1" spans="1:23" x14ac:dyDescent="0.25">
      <c r="B1" t="s">
        <v>254</v>
      </c>
      <c r="C1" t="s">
        <v>256</v>
      </c>
      <c r="D1" t="s">
        <v>238</v>
      </c>
      <c r="E1" s="5"/>
      <c r="F1" t="s">
        <v>242</v>
      </c>
      <c r="G1" s="5"/>
      <c r="H1" t="s">
        <v>392</v>
      </c>
      <c r="J1" t="s">
        <v>393</v>
      </c>
      <c r="L1" t="s">
        <v>394</v>
      </c>
      <c r="M1" s="5"/>
      <c r="N1" t="s">
        <v>241</v>
      </c>
      <c r="O1" s="5"/>
      <c r="P1" t="s">
        <v>395</v>
      </c>
      <c r="Q1" s="5"/>
      <c r="R1" t="s">
        <v>401</v>
      </c>
      <c r="S1" t="s">
        <v>240</v>
      </c>
      <c r="T1" t="s">
        <v>241</v>
      </c>
      <c r="U1" t="s">
        <v>243</v>
      </c>
      <c r="V1" t="s">
        <v>244</v>
      </c>
      <c r="W1" t="s">
        <v>245</v>
      </c>
    </row>
    <row r="2" spans="1:23" x14ac:dyDescent="0.25">
      <c r="A2" t="s">
        <v>255</v>
      </c>
      <c r="B2" t="s">
        <v>23</v>
      </c>
      <c r="C2">
        <v>2</v>
      </c>
      <c r="D2">
        <v>3</v>
      </c>
      <c r="E2" s="5"/>
      <c r="F2">
        <v>4</v>
      </c>
      <c r="G2" s="5"/>
      <c r="H2">
        <v>5</v>
      </c>
      <c r="J2">
        <v>6</v>
      </c>
      <c r="L2">
        <v>7</v>
      </c>
      <c r="M2" s="5"/>
      <c r="N2">
        <v>8</v>
      </c>
      <c r="O2" s="5"/>
      <c r="P2">
        <v>9</v>
      </c>
      <c r="Q2" s="5"/>
      <c r="R2">
        <v>10</v>
      </c>
      <c r="S2">
        <v>417</v>
      </c>
      <c r="T2">
        <v>418</v>
      </c>
      <c r="U2">
        <v>419</v>
      </c>
      <c r="V2">
        <v>420</v>
      </c>
      <c r="W2">
        <v>421</v>
      </c>
    </row>
    <row r="3" spans="1:23" x14ac:dyDescent="0.25">
      <c r="A3" t="s">
        <v>246</v>
      </c>
      <c r="B3" t="s">
        <v>23</v>
      </c>
      <c r="C3" s="4" t="e" cm="1">
        <f t="array" ref="C3">AVERAGE(_xlfn._xlws.FILTER('H2'!$AM$2:$AM$98960, (C2='H2'!$B$2:$B$89280)*($B3='H2'!$D$2:$D$89280)))*40</f>
        <v>#VALUE!</v>
      </c>
      <c r="D3" s="4" t="e" cm="1">
        <f t="array" ref="D3">AVERAGE(_xlfn._xlws.FILTER('H2'!$AM$2:$AM$98960, (D2='H2'!$B$2:$B$89280)*($B3='H2'!$D$2:$D$89280)))*40</f>
        <v>#VALUE!</v>
      </c>
      <c r="E3" s="6" t="e">
        <f>D3-$C3</f>
        <v>#VALUE!</v>
      </c>
      <c r="F3" s="4" t="e" cm="1">
        <f t="array" ref="F3">AVERAGE(_xlfn._xlws.FILTER('H2'!$AM$2:$AM$98960, (F2='H2'!$B$2:$B$89280)*($B3='H2'!$D$2:$D$89280)))*40</f>
        <v>#VALUE!</v>
      </c>
      <c r="G3" s="6" t="e">
        <f>F3-$C3</f>
        <v>#VALUE!</v>
      </c>
      <c r="H3" s="4" t="e" cm="1">
        <f t="array" ref="H3">AVERAGE(_xlfn._xlws.FILTER('H2'!$AM$2:$AM$98960, (H2='H2'!$B$2:$B$89280)*($B3='H2'!$D$2:$D$89280)))*40</f>
        <v>#VALUE!</v>
      </c>
      <c r="I3" s="6" t="e">
        <f>H3-$C3</f>
        <v>#VALUE!</v>
      </c>
      <c r="J3" s="4" t="e" cm="1">
        <f t="array" ref="J3">AVERAGE(_xlfn._xlws.FILTER('H2'!$AM$2:$AM$98960, (J2='H2'!$B$2:$B$89280)*($B3='H2'!$D$2:$D$89280)))*40</f>
        <v>#VALUE!</v>
      </c>
      <c r="K3" s="6" t="e">
        <f>J3-$C3</f>
        <v>#VALUE!</v>
      </c>
      <c r="L3" s="4" t="e" cm="1">
        <f t="array" ref="L3">AVERAGE(_xlfn._xlws.FILTER('H2'!$AM$2:$AM$98960, (L2='H2'!$B$2:$B$89280)*($B3='H2'!$D$2:$D$89280)))*40</f>
        <v>#VALUE!</v>
      </c>
      <c r="M3" s="6" t="e">
        <f t="shared" ref="M3:M36" si="0">L3-$C3</f>
        <v>#VALUE!</v>
      </c>
      <c r="N3" s="4" t="e" cm="1">
        <f t="array" ref="N3">AVERAGE(_xlfn._xlws.FILTER('H2'!$AM$2:$AM$98960, (N2='H2'!$B$2:$B$89280)*($B3='H2'!$D$2:$D$89280)))*40</f>
        <v>#VALUE!</v>
      </c>
      <c r="O3" s="6" t="e">
        <f t="shared" ref="O3:O36" si="1">N3-$C3</f>
        <v>#VALUE!</v>
      </c>
      <c r="P3" s="4" t="e" cm="1">
        <f t="array" ref="P3">AVERAGE(_xlfn._xlws.FILTER('H2'!$AM$2:$AM$98960, (P2='H2'!$B$2:$B$89280)*($B3='H2'!$D$2:$D$89280)))*40</f>
        <v>#VALUE!</v>
      </c>
      <c r="Q3" s="6" t="e">
        <f t="shared" ref="Q3:Q36" si="2">P3-$C3</f>
        <v>#VALUE!</v>
      </c>
      <c r="R3" s="4" t="e" cm="1">
        <f t="array" ref="R3">AVERAGE(_xlfn._xlws.FILTER('H2'!$AM$2:$AM$98960, (R2='H2'!$B$2:$B$89280)*($B3='H2'!$D$2:$D$89280)))*40</f>
        <v>#VALUE!</v>
      </c>
      <c r="S3" s="4" t="e" cm="1">
        <f t="array" ref="S3">AVERAGE(_xlfn._xlws.FILTER('H2'!$AM$2:$AM$98960, (S2='H2'!$B$2:$B$89280)*($B3='H2'!$D$2:$D$89280)))*40</f>
        <v>#VALUE!</v>
      </c>
      <c r="T3" s="4" t="e" cm="1">
        <f t="array" ref="T3">AVERAGE(_xlfn._xlws.FILTER('H2'!$AM$2:$AM$98960, (T2='H2'!$B$2:$B$89280)*($B3='H2'!$D$2:$D$89280)))*40</f>
        <v>#VALUE!</v>
      </c>
      <c r="U3" s="4" t="e" cm="1">
        <f t="array" ref="U3">AVERAGE(_xlfn._xlws.FILTER('H2'!$AM$2:$AM$98960, (U2='H2'!$B$2:$B$89280)*($B3='H2'!$D$2:$D$89280)))*40</f>
        <v>#VALUE!</v>
      </c>
      <c r="V3" s="4" t="e" cm="1">
        <f t="array" ref="V3">AVERAGE(_xlfn._xlws.FILTER('H2'!$AM$2:$AM$98960, (V2='H2'!$B$2:$B$89280)*($B3='H2'!$D$2:$D$89280)))*40</f>
        <v>#VALUE!</v>
      </c>
      <c r="W3" s="4" t="e" cm="1">
        <f t="array" ref="W3">AVERAGE(_xlfn._xlws.FILTER('H2'!$AM$2:$AM$98960, (W2='H2'!$B$2:$B$89280)*($B3='H2'!$D$2:$D$89280)))*40</f>
        <v>#VALUE!</v>
      </c>
    </row>
    <row r="4" spans="1:23" x14ac:dyDescent="0.25">
      <c r="A4" t="s">
        <v>257</v>
      </c>
      <c r="B4" t="s">
        <v>23</v>
      </c>
      <c r="C4" s="4" cm="1">
        <f t="array" ref="C4">AVERAGE(_xlfn._xlws.FILTER(PS!$W$2:$W$89280, (C2=PS!$B$2:$B$89280)*($B4=PS!$D$2:$D$89280)))*40-AVERAGE(_xlfn._xlws.FILTER(PS!$W$2:$W$89280, (1=PS!$B$2:$B$89280)*($B4=PS!$D$2:$D$89280)))*40</f>
        <v>-26.887618567685763</v>
      </c>
      <c r="D4" s="4" cm="1">
        <f t="array" ref="D4">AVERAGE(_xlfn._xlws.FILTER(PS!$W$2:$W$89280, (D2=PS!$B$2:$B$89280)*($B4=PS!$D$2:$D$89280)))*40-AVERAGE(_xlfn._xlws.FILTER(PS!$W$2:$W$89280, (1=PS!$B$2:$B$89280)*($B4=PS!$D$2:$D$89280)))*40</f>
        <v>178.36428135118592</v>
      </c>
      <c r="E4" s="6">
        <f t="shared" ref="E4:E36" si="3">D4-$C4</f>
        <v>205.25189991887169</v>
      </c>
      <c r="F4" s="4" cm="1">
        <f t="array" ref="F4">AVERAGE(_xlfn._xlws.FILTER(PS!$W$2:$W$89280, (F2=PS!$B$2:$B$89280)*($B4=PS!$D$2:$D$89280)))*40-AVERAGE(_xlfn._xlws.FILTER(PS!$W$2:$W$89280, (1=PS!$B$2:$B$89280)*($B4=PS!$D$2:$D$89280)))*40</f>
        <v>89.627801445587409</v>
      </c>
      <c r="G4" s="6">
        <f t="shared" ref="G4" si="4">F4-$C4</f>
        <v>116.51542001327317</v>
      </c>
      <c r="H4" s="4" cm="1">
        <f t="array" ref="H4">AVERAGE(_xlfn._xlws.FILTER(PS!$W$2:$W$89280, (H2=PS!$B$2:$B$89280)*($B4=PS!$D$2:$D$89280)))*40-AVERAGE(_xlfn._xlws.FILTER(PS!$W$2:$W$89280, (1=PS!$B$2:$B$89280)*($B4=PS!$D$2:$D$89280)))*40</f>
        <v>137.40341070678312</v>
      </c>
      <c r="I4" s="6">
        <f t="shared" ref="I4:I36" si="5">H4-$C4</f>
        <v>164.29102927446888</v>
      </c>
      <c r="J4" s="4" cm="1">
        <f t="array" ref="J4">AVERAGE(_xlfn._xlws.FILTER(PS!$W$2:$W$89280, (J2=PS!$B$2:$B$89280)*($B4=PS!$D$2:$D$89280)))*40-AVERAGE(_xlfn._xlws.FILTER(PS!$W$2:$W$89280, (1=PS!$B$2:$B$89280)*($B4=PS!$D$2:$D$89280)))*40</f>
        <v>-197.00335837905786</v>
      </c>
      <c r="K4" s="6">
        <f t="shared" ref="K4:K36" si="6">J4-$C4</f>
        <v>-170.11573981137209</v>
      </c>
      <c r="L4" s="4" cm="1">
        <f t="array" ref="L4">AVERAGE(_xlfn._xlws.FILTER(PS!$W$2:$W$89280, (L2=PS!$B$2:$B$89280)*($B4=PS!$D$2:$D$89280)))*40-AVERAGE(_xlfn._xlws.FILTER(PS!$W$2:$W$89280, (1=PS!$B$2:$B$89280)*($B4=PS!$D$2:$D$89280)))*40</f>
        <v>178.36428135118592</v>
      </c>
      <c r="M4" s="6">
        <f t="shared" si="0"/>
        <v>205.25189991887169</v>
      </c>
      <c r="N4" s="4" cm="1">
        <f t="array" ref="N4">AVERAGE(_xlfn._xlws.FILTER(PS!$W$2:$W$89280, (N2=PS!$B$2:$B$89280)*($B4=PS!$D$2:$D$89280)))*40-AVERAGE(_xlfn._xlws.FILTER(PS!$W$2:$W$89280, (1=PS!$B$2:$B$89280)*($B4=PS!$D$2:$D$89280)))*40</f>
        <v>178.36428135118592</v>
      </c>
      <c r="O4" s="6">
        <f t="shared" si="1"/>
        <v>205.25189991887169</v>
      </c>
      <c r="P4" s="4" cm="1">
        <f t="array" ref="P4">AVERAGE(_xlfn._xlws.FILTER(PS!$W$2:$W$89280, (P2=PS!$B$2:$B$89280)*($B4=PS!$D$2:$D$89280)))*40-AVERAGE(_xlfn._xlws.FILTER(PS!$W$2:$W$89280, (1=PS!$B$2:$B$89280)*($B4=PS!$D$2:$D$89280)))*40</f>
        <v>178.36428135118592</v>
      </c>
      <c r="Q4" s="6">
        <f t="shared" si="2"/>
        <v>205.25189991887169</v>
      </c>
      <c r="R4" s="4" cm="1">
        <f t="array" ref="R4">AVERAGE(_xlfn._xlws.FILTER(PS!$W$2:$W$89280, (R2=PS!$B$2:$B$89280)*($B4=PS!$D$2:$D$89280)))*40-AVERAGE(_xlfn._xlws.FILTER(PS!$W$2:$W$89280, (1=PS!$B$2:$B$89280)*($B4=PS!$D$2:$D$89280)))*40</f>
        <v>196.00191852907972</v>
      </c>
      <c r="S4" s="4" t="e" cm="1" vm="1">
        <f t="array" ref="S4">AVERAGE(_xlfn._xlws.FILTER(PS!$W$2:$W$89280, (S2=PS!$B$2:$B$89280)*($B4=PS!$D$2:$D$89280)))*40-AVERAGE(_xlfn._xlws.FILTER(PS!$W$2:$W$89280, (1=PS!$B$2:$B$89280)*($B4=PS!$D$2:$D$89280)))*40</f>
        <v>#VALUE!</v>
      </c>
      <c r="T4" s="4" t="e" cm="1" vm="1">
        <f t="array" ref="T4">AVERAGE(_xlfn._xlws.FILTER(PS!$W$2:$W$89280, (T2=PS!$B$2:$B$89280)*($B4=PS!$D$2:$D$89280)))*40-AVERAGE(_xlfn._xlws.FILTER(PS!$W$2:$W$89280, (1=PS!$B$2:$B$89280)*($B4=PS!$D$2:$D$89280)))*40</f>
        <v>#VALUE!</v>
      </c>
      <c r="U4" s="4" t="e" cm="1" vm="1">
        <f t="array" ref="U4">AVERAGE(_xlfn._xlws.FILTER(PS!$W$2:$W$89280, (U2=PS!$B$2:$B$89280)*($B4=PS!$D$2:$D$89280)))*40-AVERAGE(_xlfn._xlws.FILTER(PS!$W$2:$W$89280, (1=PS!$B$2:$B$89280)*($B4=PS!$D$2:$D$89280)))*40</f>
        <v>#VALUE!</v>
      </c>
      <c r="V4" s="4" t="e" cm="1" vm="1">
        <f t="array" ref="V4">AVERAGE(_xlfn._xlws.FILTER(PS!$W$2:$W$89280, (V2=PS!$B$2:$B$89280)*($B4=PS!$D$2:$D$89280)))*40-AVERAGE(_xlfn._xlws.FILTER(PS!$W$2:$W$89280, (1=PS!$B$2:$B$89280)*($B4=PS!$D$2:$D$89280)))*40</f>
        <v>#VALUE!</v>
      </c>
      <c r="W4" s="4" t="e" cm="1" vm="1">
        <f t="array" ref="W4">AVERAGE(_xlfn._xlws.FILTER(PS!$W$2:$W$89280, (W2=PS!$B$2:$B$89280)*($B4=PS!$D$2:$D$89280)))*40-AVERAGE(_xlfn._xlws.FILTER(PS!$W$2:$W$89280, (1=PS!$B$2:$B$89280)*($B4=PS!$D$2:$D$89280)))*40</f>
        <v>#VALUE!</v>
      </c>
    </row>
    <row r="5" spans="1:23" x14ac:dyDescent="0.25">
      <c r="A5" t="s">
        <v>258</v>
      </c>
      <c r="B5" t="s">
        <v>23</v>
      </c>
      <c r="C5" s="4" t="e" cm="1" vm="1">
        <f t="array" ref="C5">AVERAGE(_xlfn._xlws.FILTER(ETS!$P$2:$P$89240, (C2=ETS!$A$2:$A$89240)*($B5=ETS!$C$2:$C$89240)))*40-AVERAGE(_xlfn._xlws.FILTER(ETS!$P$2:$P$89240, (1=ETS!$A$2:$A$89240)*($B5=ETS!$C$2:$C$89240)))*40</f>
        <v>#VALUE!</v>
      </c>
      <c r="D5" s="4" t="e" cm="1" vm="1">
        <f t="array" ref="D5">AVERAGE(_xlfn._xlws.FILTER(ETS!$P$2:$P$89240, (D2=ETS!$A$2:$A$89240)*($B5=ETS!$C$2:$C$89240)))*40-AVERAGE(_xlfn._xlws.FILTER(ETS!$P$2:$P$89240, (1=ETS!$A$2:$A$89240)*($B5=ETS!$C$2:$C$89240)))*40</f>
        <v>#VALUE!</v>
      </c>
      <c r="E5" s="6" t="e" vm="2">
        <f t="shared" si="3"/>
        <v>#VALUE!</v>
      </c>
      <c r="F5" s="4" t="e" cm="1" vm="1">
        <f t="array" ref="F5">AVERAGE(_xlfn._xlws.FILTER(ETS!$P$2:$P$89240, (F2=ETS!$A$2:$A$89240)*($B5=ETS!$C$2:$C$89240)))*40-AVERAGE(_xlfn._xlws.FILTER(ETS!$P$2:$P$89240, (1=ETS!$A$2:$A$89240)*($B5=ETS!$C$2:$C$89240)))*40</f>
        <v>#VALUE!</v>
      </c>
      <c r="G5" s="6" t="e" vm="2">
        <f t="shared" ref="G5" si="7">F5-$C5</f>
        <v>#VALUE!</v>
      </c>
      <c r="H5" s="4" t="e" cm="1" vm="1">
        <f t="array" ref="H5">AVERAGE(_xlfn._xlws.FILTER(ETS!$P$2:$P$89240, (H2=ETS!$A$2:$A$89240)*($B5=ETS!$C$2:$C$89240)))*40-AVERAGE(_xlfn._xlws.FILTER(ETS!$P$2:$P$89240, (1=ETS!$A$2:$A$89240)*($B5=ETS!$C$2:$C$89240)))*40</f>
        <v>#VALUE!</v>
      </c>
      <c r="I5" s="6" t="e" vm="2">
        <f t="shared" si="5"/>
        <v>#VALUE!</v>
      </c>
      <c r="J5" s="4" t="e" cm="1" vm="1">
        <f t="array" ref="J5">AVERAGE(_xlfn._xlws.FILTER(ETS!$P$2:$P$89240, (J2=ETS!$A$2:$A$89240)*($B5=ETS!$C$2:$C$89240)))*40-AVERAGE(_xlfn._xlws.FILTER(ETS!$P$2:$P$89240, (1=ETS!$A$2:$A$89240)*($B5=ETS!$C$2:$C$89240)))*40</f>
        <v>#VALUE!</v>
      </c>
      <c r="K5" s="6" t="e" vm="2">
        <f t="shared" si="6"/>
        <v>#VALUE!</v>
      </c>
      <c r="L5" s="4" t="e" cm="1" vm="1">
        <f t="array" ref="L5">AVERAGE(_xlfn._xlws.FILTER(ETS!$P$2:$P$89240, (L2=ETS!$A$2:$A$89240)*($B5=ETS!$C$2:$C$89240)))*40-AVERAGE(_xlfn._xlws.FILTER(ETS!$P$2:$P$89240, (1=ETS!$A$2:$A$89240)*($B5=ETS!$C$2:$C$89240)))*40</f>
        <v>#VALUE!</v>
      </c>
      <c r="M5" s="6" t="e" vm="2">
        <f t="shared" si="0"/>
        <v>#VALUE!</v>
      </c>
      <c r="N5" s="4" t="e" cm="1" vm="1">
        <f t="array" ref="N5">AVERAGE(_xlfn._xlws.FILTER(ETS!$P$2:$P$89240, (N2=ETS!$A$2:$A$89240)*($B5=ETS!$C$2:$C$89240)))*40-AVERAGE(_xlfn._xlws.FILTER(ETS!$P$2:$P$89240, (1=ETS!$A$2:$A$89240)*($B5=ETS!$C$2:$C$89240)))*40</f>
        <v>#VALUE!</v>
      </c>
      <c r="O5" s="6" t="e" vm="2">
        <f t="shared" si="1"/>
        <v>#VALUE!</v>
      </c>
      <c r="P5" s="4" t="e" cm="1" vm="1">
        <f t="array" ref="P5">AVERAGE(_xlfn._xlws.FILTER(ETS!$P$2:$P$89240, (P2=ETS!$A$2:$A$89240)*($B5=ETS!$C$2:$C$89240)))*40-AVERAGE(_xlfn._xlws.FILTER(ETS!$P$2:$P$89240, (1=ETS!$A$2:$A$89240)*($B5=ETS!$C$2:$C$89240)))*40</f>
        <v>#VALUE!</v>
      </c>
      <c r="Q5" s="6" t="e" vm="2">
        <f t="shared" si="2"/>
        <v>#VALUE!</v>
      </c>
      <c r="R5" s="4" t="e" cm="1" vm="1">
        <f t="array" ref="R5">AVERAGE(_xlfn._xlws.FILTER(ETS!$P$2:$P$89240, (R2=ETS!$A$2:$A$89240)*($B5=ETS!$C$2:$C$89240)))*40-AVERAGE(_xlfn._xlws.FILTER(ETS!$P$2:$P$89240, (1=ETS!$A$2:$A$89240)*($B5=ETS!$C$2:$C$89240)))*40</f>
        <v>#VALUE!</v>
      </c>
      <c r="S5" s="4" t="e" cm="1" vm="1">
        <f t="array" ref="S5">AVERAGE(_xlfn._xlws.FILTER(ETS!$P$2:$P$89240, (S2=ETS!$A$2:$A$89240)*($B5=ETS!$C$2:$C$89240)))*40-AVERAGE(_xlfn._xlws.FILTER(ETS!$P$2:$P$89240, (1=ETS!$A$2:$A$89240)*($B5=ETS!$C$2:$C$89240)))*40</f>
        <v>#VALUE!</v>
      </c>
      <c r="T5" s="4" t="e" cm="1" vm="1">
        <f t="array" ref="T5">AVERAGE(_xlfn._xlws.FILTER(ETS!$P$2:$P$89240, (T2=ETS!$A$2:$A$89240)*($B5=ETS!$C$2:$C$89240)))*40-AVERAGE(_xlfn._xlws.FILTER(ETS!$P$2:$P$89240, (1=ETS!$A$2:$A$89240)*($B5=ETS!$C$2:$C$89240)))*40</f>
        <v>#VALUE!</v>
      </c>
      <c r="U5" s="4" t="e" cm="1" vm="1">
        <f t="array" ref="U5">AVERAGE(_xlfn._xlws.FILTER(ETS!$P$2:$P$89240, (U2=ETS!$A$2:$A$89240)*($B5=ETS!$C$2:$C$89240)))*40-AVERAGE(_xlfn._xlws.FILTER(ETS!$P$2:$P$89240, (1=ETS!$A$2:$A$89240)*($B5=ETS!$C$2:$C$89240)))*40</f>
        <v>#VALUE!</v>
      </c>
      <c r="V5" s="4" t="e" cm="1" vm="1">
        <f t="array" ref="V5">AVERAGE(_xlfn._xlws.FILTER(ETS!$P$2:$P$89240, (V2=ETS!$A$2:$A$89240)*($B5=ETS!$C$2:$C$89240)))*40-AVERAGE(_xlfn._xlws.FILTER(ETS!$P$2:$P$89240, (1=ETS!$A$2:$A$89240)*($B5=ETS!$C$2:$C$89240)))*40</f>
        <v>#VALUE!</v>
      </c>
      <c r="W5" s="4" t="e" cm="1" vm="1">
        <f t="array" ref="W5">AVERAGE(_xlfn._xlws.FILTER(ETS!$P$2:$P$89240, (W2=ETS!$A$2:$A$89240)*($B5=ETS!$C$2:$C$89240)))*40-AVERAGE(_xlfn._xlws.FILTER(ETS!$P$2:$P$89240, (1=ETS!$A$2:$A$89240)*($B5=ETS!$C$2:$C$89240)))*40</f>
        <v>#VALUE!</v>
      </c>
    </row>
    <row r="6" spans="1:23" x14ac:dyDescent="0.25">
      <c r="A6" t="s">
        <v>247</v>
      </c>
      <c r="B6" t="s">
        <v>23</v>
      </c>
      <c r="C6" s="4" t="e">
        <f>C3+C5-C4</f>
        <v>#VALUE!</v>
      </c>
      <c r="D6" s="4" t="e">
        <f>D3+D5-D4</f>
        <v>#VALUE!</v>
      </c>
      <c r="E6" s="6" t="e">
        <f t="shared" si="3"/>
        <v>#VALUE!</v>
      </c>
      <c r="F6" s="4" t="e">
        <f t="shared" ref="F6:W6" si="8">F3+F5-F4</f>
        <v>#VALUE!</v>
      </c>
      <c r="G6" s="6" t="e">
        <f t="shared" ref="G6" si="9">F6-$C6</f>
        <v>#VALUE!</v>
      </c>
      <c r="H6" s="4" t="e">
        <f t="shared" si="8"/>
        <v>#VALUE!</v>
      </c>
      <c r="I6" s="6" t="e">
        <f t="shared" si="5"/>
        <v>#VALUE!</v>
      </c>
      <c r="J6" s="4" t="e">
        <f>J3+J5-J4</f>
        <v>#VALUE!</v>
      </c>
      <c r="K6" s="6" t="e">
        <f t="shared" si="6"/>
        <v>#VALUE!</v>
      </c>
      <c r="L6" s="4" t="e">
        <f>L3+L5-L4</f>
        <v>#VALUE!</v>
      </c>
      <c r="M6" s="6" t="e">
        <f t="shared" si="0"/>
        <v>#VALUE!</v>
      </c>
      <c r="N6" s="4" t="e">
        <f>N3+N5-N4</f>
        <v>#VALUE!</v>
      </c>
      <c r="O6" s="6" t="e">
        <f t="shared" si="1"/>
        <v>#VALUE!</v>
      </c>
      <c r="P6" s="4" t="e">
        <f>P3+P5-P4</f>
        <v>#VALUE!</v>
      </c>
      <c r="Q6" s="6" t="e">
        <f t="shared" si="2"/>
        <v>#VALUE!</v>
      </c>
      <c r="R6" s="4" t="e">
        <f t="shared" si="8"/>
        <v>#VALUE!</v>
      </c>
      <c r="S6" s="4" t="e">
        <f t="shared" si="8"/>
        <v>#VALUE!</v>
      </c>
      <c r="T6" s="4" t="e">
        <f t="shared" si="8"/>
        <v>#VALUE!</v>
      </c>
      <c r="U6" s="4" t="e">
        <f t="shared" si="8"/>
        <v>#VALUE!</v>
      </c>
      <c r="V6" s="4" t="e">
        <f t="shared" si="8"/>
        <v>#VALUE!</v>
      </c>
      <c r="W6" s="4" t="e">
        <f t="shared" si="8"/>
        <v>#VALUE!</v>
      </c>
    </row>
    <row r="7" spans="1:23" x14ac:dyDescent="0.25">
      <c r="A7" t="s">
        <v>248</v>
      </c>
      <c r="B7" t="s">
        <v>23</v>
      </c>
      <c r="C7" s="4" cm="1">
        <f t="array" ref="C7">INDEX(overview_results_2_repr_days!$V$1:$V$952,MATCH(1,(C2=overview_results_2_repr_days!$A$1:$A$952)*($B7=overview_results_2_repr_days!$B$1:$B$120247),0))-INDEX(overview_results_2_repr_days!$V$1:$V$952,MATCH(1,(1=overview_results_2_repr_days!$A$1:$A$952)*($B7=overview_results_2_repr_days!$B$1:$B$120247),0))</f>
        <v>-2943.900767958723</v>
      </c>
      <c r="D7" s="4" cm="1">
        <f t="array" ref="D7">INDEX(overview_results_2_repr_days!$V$1:$V$952,MATCH(1,(D2=overview_results_2_repr_days!$A$1:$A$952)*($B7=overview_results_2_repr_days!$B$1:$B$120247),0))-INDEX(overview_results_2_repr_days!$V$1:$V$952,MATCH(1,(1=overview_results_2_repr_days!$A$1:$A$952)*($B7=overview_results_2_repr_days!$B$1:$B$120247),0))</f>
        <v>3822.9341542255133</v>
      </c>
      <c r="E7" s="6">
        <f t="shared" si="3"/>
        <v>6766.8349221842363</v>
      </c>
      <c r="F7" s="4" cm="1">
        <f t="array" ref="F7">INDEX(overview_results_2_repr_days!$V$1:$V$952,MATCH(1,(F2=overview_results_2_repr_days!$A$1:$A$952)*($B7=overview_results_2_repr_days!$B$1:$B$120247),0))-INDEX(overview_results_2_repr_days!$V$1:$V$952,MATCH(1,(1=overview_results_2_repr_days!$A$1:$A$952)*($B7=overview_results_2_repr_days!$B$1:$B$120247),0))</f>
        <v>4132.1518011661246</v>
      </c>
      <c r="G7" s="6">
        <f t="shared" ref="G7" si="10">F7-$C7</f>
        <v>7076.0525691248477</v>
      </c>
      <c r="H7" s="4" cm="1">
        <f t="array" ref="H7">INDEX(overview_results_2_repr_days!$V$1:$V$952,MATCH(1,(H2=overview_results_2_repr_days!$A$1:$A$952)*($B7=overview_results_2_repr_days!$B$1:$B$120247),0))-INDEX(overview_results_2_repr_days!$V$1:$V$952,MATCH(1,(1=overview_results_2_repr_days!$A$1:$A$952)*($B7=overview_results_2_repr_days!$B$1:$B$120247),0))</f>
        <v>4635.9255421701819</v>
      </c>
      <c r="I7" s="6">
        <f t="shared" si="5"/>
        <v>7579.8263101289049</v>
      </c>
      <c r="J7" s="4" cm="1">
        <f t="array" ref="J7">INDEX(overview_results_2_repr_days!$V$1:$V$952,MATCH(1,(J2=overview_results_2_repr_days!$A$1:$A$952)*($B7=overview_results_2_repr_days!$B$1:$B$120247),0))-INDEX(overview_results_2_repr_days!$V$1:$V$952,MATCH(1,(1=overview_results_2_repr_days!$A$1:$A$952)*($B7=overview_results_2_repr_days!$B$1:$B$120247),0))</f>
        <v>4357.974034612067</v>
      </c>
      <c r="K7" s="6">
        <f t="shared" si="6"/>
        <v>7301.8748025707901</v>
      </c>
      <c r="L7" s="4" cm="1">
        <f t="array" ref="L7">INDEX(overview_results_2_repr_days!$V$1:$V$952,MATCH(1,(L2=overview_results_2_repr_days!$A$1:$A$952)*($B7=overview_results_2_repr_days!$B$1:$B$120247),0))-INDEX(overview_results_2_repr_days!$V$1:$V$952,MATCH(1,(1=overview_results_2_repr_days!$A$1:$A$952)*($B7=overview_results_2_repr_days!$B$1:$B$120247),0))</f>
        <v>13352.970597391948</v>
      </c>
      <c r="M7" s="6">
        <f t="shared" si="0"/>
        <v>16296.871365350671</v>
      </c>
      <c r="N7" s="4" cm="1">
        <f t="array" ref="N7">INDEX(overview_results_2_repr_days!$V$1:$V$952,MATCH(1,(N2=overview_results_2_repr_days!$A$1:$A$952)*($B7=overview_results_2_repr_days!$B$1:$B$120247),0))-INDEX(overview_results_2_repr_days!$V$1:$V$952,MATCH(1,(1=overview_results_2_repr_days!$A$1:$A$952)*($B7=overview_results_2_repr_days!$B$1:$B$120247),0))</f>
        <v>7114.1733116842806</v>
      </c>
      <c r="O7" s="6">
        <f t="shared" si="1"/>
        <v>10058.074079643004</v>
      </c>
      <c r="P7" s="4" cm="1">
        <f t="array" ref="P7">INDEX(overview_results_2_repr_days!$V$1:$V$952,MATCH(1,(P2=overview_results_2_repr_days!$A$1:$A$952)*($B7=overview_results_2_repr_days!$B$1:$B$120247),0))-INDEX(overview_results_2_repr_days!$V$1:$V$952,MATCH(1,(1=overview_results_2_repr_days!$A$1:$A$952)*($B7=overview_results_2_repr_days!$B$1:$B$120247),0))</f>
        <v>4677.5815513003618</v>
      </c>
      <c r="Q7" s="6">
        <f t="shared" si="2"/>
        <v>7621.4823192590848</v>
      </c>
      <c r="R7" s="4" cm="1">
        <f t="array" ref="R7">INDEX(overview_results_2_repr_days!$V$1:$V$952,MATCH(1,(R2=overview_results_2_repr_days!$A$1:$A$952)*($B7=overview_results_2_repr_days!$B$1:$B$120247),0))-INDEX(overview_results_2_repr_days!$V$1:$V$952,MATCH(1,(1=overview_results_2_repr_days!$A$1:$A$952)*($B7=overview_results_2_repr_days!$B$1:$B$120247),0))</f>
        <v>3731.6571959611028</v>
      </c>
      <c r="S7" s="4" t="e" cm="1">
        <f t="array" ref="S7">INDEX(overview_results_2_repr_days!$V$1:$V$952,MATCH(1,(S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T7" s="4" t="e" cm="1">
        <f t="array" ref="T7">INDEX(overview_results_2_repr_days!$V$1:$V$952,MATCH(1,(T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U7" s="4" t="e" cm="1">
        <f t="array" ref="U7">INDEX(overview_results_2_repr_days!$V$1:$V$952,MATCH(1,(U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V7" s="4" t="e" cm="1">
        <f t="array" ref="V7">INDEX(overview_results_2_repr_days!$V$1:$V$952,MATCH(1,(V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W7" s="4" t="e" cm="1">
        <f t="array" ref="W7">INDEX(overview_results_2_repr_days!$V$1:$V$952,MATCH(1,(W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</row>
    <row r="8" spans="1:23" x14ac:dyDescent="0.25">
      <c r="A8" t="s">
        <v>259</v>
      </c>
      <c r="B8" t="s">
        <v>23</v>
      </c>
      <c r="C8" s="4" cm="1">
        <f t="array" ref="C8">INDEX(agent_costs_16_repr_days!$Y$1:$Y$120559,MATCH(1,(C2=agent_costs_16_repr_days!$A$1:$A$120559)*($B8=agent_costs_16_repr_days!$B$1:$B$120559),0))</f>
        <v>-136.5378964215688</v>
      </c>
      <c r="D8" s="4" cm="1">
        <f t="array" ref="D8">INDEX(agent_costs_16_repr_days!$Y$1:$Y$120559,MATCH(1,(D2=agent_costs_16_repr_days!$A$1:$A$120559)*($B8=agent_costs_16_repr_days!$B$1:$B$120559),0))</f>
        <v>25816.776078864612</v>
      </c>
      <c r="E8" s="6">
        <f t="shared" si="3"/>
        <v>25953.313975286183</v>
      </c>
      <c r="F8" s="4" cm="1">
        <f t="array" ref="F8">INDEX(agent_costs_16_repr_days!$Y$1:$Y$120559,MATCH(1,(F2=agent_costs_16_repr_days!$A$1:$A$120559)*($B8=agent_costs_16_repr_days!$B$1:$B$120559),0))</f>
        <v>25635.419180603443</v>
      </c>
      <c r="G8" s="6">
        <f t="shared" ref="G8" si="11">F8-$C8</f>
        <v>25771.957077025014</v>
      </c>
      <c r="H8" s="4" cm="1">
        <f t="array" ref="H8">INDEX(agent_costs_16_repr_days!$Y$1:$Y$120559,MATCH(1,(H2=agent_costs_16_repr_days!$A$1:$A$120559)*($B8=agent_costs_16_repr_days!$B$1:$B$120559),0))</f>
        <v>25413.882461246132</v>
      </c>
      <c r="I8" s="6">
        <f t="shared" si="5"/>
        <v>25550.420357667703</v>
      </c>
      <c r="J8" s="4" cm="1">
        <f t="array" ref="J8">INDEX(agent_costs_16_repr_days!$Y$1:$Y$120559,MATCH(1,(J2=agent_costs_16_repr_days!$A$1:$A$120559)*($B8=agent_costs_16_repr_days!$B$1:$B$120559),0))</f>
        <v>21702.107242376464</v>
      </c>
      <c r="K8" s="6">
        <f t="shared" si="6"/>
        <v>21838.645138798034</v>
      </c>
      <c r="L8" s="4" cm="1">
        <f t="array" ref="L8">INDEX(agent_costs_16_repr_days!$Y$1:$Y$120559,MATCH(1,(L2=agent_costs_16_repr_days!$A$1:$A$120559)*($B8=agent_costs_16_repr_days!$B$1:$B$120559),0))</f>
        <v>25816.776078864612</v>
      </c>
      <c r="M8" s="6">
        <f t="shared" si="0"/>
        <v>25953.313975286183</v>
      </c>
      <c r="N8" s="4" cm="1">
        <f t="array" ref="N8">INDEX(agent_costs_16_repr_days!$Y$1:$Y$120559,MATCH(1,(N2=agent_costs_16_repr_days!$A$1:$A$120559)*($B8=agent_costs_16_repr_days!$B$1:$B$120559),0))</f>
        <v>25816.776078864612</v>
      </c>
      <c r="O8" s="6">
        <f t="shared" si="1"/>
        <v>25953.313975286183</v>
      </c>
      <c r="P8" s="4" cm="1">
        <f t="array" ref="P8">INDEX(agent_costs_16_repr_days!$Y$1:$Y$120559,MATCH(1,(P2=agent_costs_16_repr_days!$A$1:$A$120559)*($B8=agent_costs_16_repr_days!$B$1:$B$120559),0))</f>
        <v>25816.776078864612</v>
      </c>
      <c r="Q8" s="6">
        <f t="shared" si="2"/>
        <v>25953.313975286183</v>
      </c>
      <c r="R8" s="4" cm="1">
        <f t="array" ref="R8">INDEX(agent_costs_16_repr_days!$Y$1:$Y$120559,MATCH(1,(R2=agent_costs_16_repr_days!$A$1:$A$120559)*($B8=agent_costs_16_repr_days!$B$1:$B$120559),0))</f>
        <v>26721.812284708023</v>
      </c>
      <c r="S8" s="4" cm="1">
        <f t="array" ref="S8">INDEX(agent_costs_16_repr_days!$Y$1:$Y$120559,MATCH(1,(S2=agent_costs_16_repr_days!$A$1:$A$120559)*($B8=agent_costs_16_repr_days!$B$1:$B$120559),0))</f>
        <v>-265.38334846296675</v>
      </c>
      <c r="T8" s="4" cm="1">
        <f t="array" ref="T8">INDEX(agent_costs_16_repr_days!$Y$1:$Y$120559,MATCH(1,(T2=agent_costs_16_repr_days!$A$1:$A$120559)*($B8=agent_costs_16_repr_days!$B$1:$B$120559),0))</f>
        <v>-263.13893076438399</v>
      </c>
      <c r="U8" s="4" cm="1">
        <f t="array" ref="U8">INDEX(agent_costs_16_repr_days!$Y$1:$Y$120559,MATCH(1,(U2=agent_costs_16_repr_days!$A$1:$A$120559)*($B8=agent_costs_16_repr_days!$B$1:$B$120559),0))</f>
        <v>-271.25886875773904</v>
      </c>
      <c r="V8" s="4" cm="1">
        <f t="array" ref="V8">INDEX(agent_costs_16_repr_days!$Y$1:$Y$120559,MATCH(1,(V2=agent_costs_16_repr_days!$A$1:$A$120559)*($B8=agent_costs_16_repr_days!$B$1:$B$120559),0))</f>
        <v>-261.94585008145805</v>
      </c>
      <c r="W8" s="4" cm="1">
        <f t="array" ref="W8">INDEX(agent_costs_16_repr_days!$Y$1:$Y$120559,MATCH(1,(W2=agent_costs_16_repr_days!$A$1:$A$120559)*($B8=agent_costs_16_repr_days!$B$1:$B$120559),0))</f>
        <v>-263.94839289193624</v>
      </c>
    </row>
    <row r="9" spans="1:23" x14ac:dyDescent="0.25">
      <c r="A9" t="s">
        <v>260</v>
      </c>
      <c r="B9" t="s">
        <v>23</v>
      </c>
      <c r="C9" s="4" cm="1">
        <f t="array" ref="C9">INDEX(agent_costs_16_repr_days!$AC$1:$AC$120559,MATCH(1,(C2=agent_costs_16_repr_days!$A$1:$A$120559)*($B9=agent_costs_16_repr_days!$B$1:$B$120559),0))</f>
        <v>19.16898354125442</v>
      </c>
      <c r="D9" s="4" cm="1">
        <f t="array" ref="D9">INDEX(agent_costs_16_repr_days!$AC$1:$AC$120559,MATCH(1,(D2=agent_costs_16_repr_days!$A$1:$A$120559)*($B9=agent_costs_16_repr_days!$B$1:$B$120559),0))</f>
        <v>-442.30784307692375</v>
      </c>
      <c r="E9" s="6">
        <f t="shared" si="3"/>
        <v>-461.47682661817817</v>
      </c>
      <c r="F9" s="4" cm="1">
        <f t="array" ref="F9">INDEX(agent_costs_16_repr_days!$AC$1:$AC$120559,MATCH(1,(F2=agent_costs_16_repr_days!$A$1:$A$120559)*($B9=agent_costs_16_repr_days!$B$1:$B$120559),0))</f>
        <v>-425.67208939374541</v>
      </c>
      <c r="G9" s="6">
        <f t="shared" ref="G9" si="12">F9-$C9</f>
        <v>-444.84107293499983</v>
      </c>
      <c r="H9" s="4" cm="1">
        <f t="array" ref="H9">INDEX(agent_costs_16_repr_days!$AC$1:$AC$120559,MATCH(1,(H2=agent_costs_16_repr_days!$A$1:$A$120559)*($B9=agent_costs_16_repr_days!$B$1:$B$120559),0))</f>
        <v>-489.79449045544607</v>
      </c>
      <c r="I9" s="6">
        <f t="shared" si="5"/>
        <v>-508.96347399670049</v>
      </c>
      <c r="J9" s="4" cm="1">
        <f t="array" ref="J9">INDEX(agent_costs_16_repr_days!$AC$1:$AC$120559,MATCH(1,(J2=agent_costs_16_repr_days!$A$1:$A$120559)*($B9=agent_costs_16_repr_days!$B$1:$B$120559),0))</f>
        <v>3505.9400901122717</v>
      </c>
      <c r="K9" s="6">
        <f t="shared" si="6"/>
        <v>3486.7711065710173</v>
      </c>
      <c r="L9" s="4" cm="1">
        <f t="array" ref="L9">INDEX(agent_costs_16_repr_days!$AC$1:$AC$120559,MATCH(1,(L2=agent_costs_16_repr_days!$A$1:$A$120559)*($B9=agent_costs_16_repr_days!$B$1:$B$120559),0))</f>
        <v>-442.30784307692375</v>
      </c>
      <c r="M9" s="6">
        <f t="shared" si="0"/>
        <v>-461.47682661817817</v>
      </c>
      <c r="N9" s="4" cm="1">
        <f t="array" ref="N9">INDEX(agent_costs_16_repr_days!$AC$1:$AC$120559,MATCH(1,(N2=agent_costs_16_repr_days!$A$1:$A$120559)*($B9=agent_costs_16_repr_days!$B$1:$B$120559),0))</f>
        <v>-442.30784307692375</v>
      </c>
      <c r="O9" s="6">
        <f t="shared" si="1"/>
        <v>-461.47682661817817</v>
      </c>
      <c r="P9" s="4" cm="1">
        <f t="array" ref="P9">INDEX(agent_costs_16_repr_days!$AC$1:$AC$120559,MATCH(1,(P2=agent_costs_16_repr_days!$A$1:$A$120559)*($B9=agent_costs_16_repr_days!$B$1:$B$120559),0))</f>
        <v>-442.30784307692375</v>
      </c>
      <c r="Q9" s="6">
        <f t="shared" si="2"/>
        <v>-461.47682661817817</v>
      </c>
      <c r="R9" s="4" cm="1">
        <f t="array" ref="R9">INDEX(agent_costs_16_repr_days!$AC$1:$AC$120559,MATCH(1,(R2=agent_costs_16_repr_days!$A$1:$A$120559)*($B9=agent_costs_16_repr_days!$B$1:$B$120559),0))</f>
        <v>-470.85545482613088</v>
      </c>
      <c r="S9" s="4" cm="1">
        <f t="array" ref="S9">INDEX(agent_costs_16_repr_days!$AC$1:$AC$120559,MATCH(1,(S2=agent_costs_16_repr_days!$A$1:$A$120559)*($B9=agent_costs_16_repr_days!$B$1:$B$120559),0))</f>
        <v>-654.16318839759333</v>
      </c>
      <c r="T9" s="4" cm="1">
        <f t="array" ref="T9">INDEX(agent_costs_16_repr_days!$AC$1:$AC$120559,MATCH(1,(T2=agent_costs_16_repr_days!$A$1:$A$120559)*($B9=agent_costs_16_repr_days!$B$1:$B$120559),0))</f>
        <v>-465.88620635446568</v>
      </c>
      <c r="U9" s="4" cm="1">
        <f t="array" ref="U9">INDEX(agent_costs_16_repr_days!$AC$1:$AC$120559,MATCH(1,(U2=agent_costs_16_repr_days!$A$1:$A$120559)*($B9=agent_costs_16_repr_days!$B$1:$B$120559),0))</f>
        <v>-632.155882036619</v>
      </c>
      <c r="V9" s="4" cm="1">
        <f t="array" ref="V9">INDEX(agent_costs_16_repr_days!$AC$1:$AC$120559,MATCH(1,(V2=agent_costs_16_repr_days!$A$1:$A$120559)*($B9=agent_costs_16_repr_days!$B$1:$B$120559),0))</f>
        <v>-444.82101438487007</v>
      </c>
      <c r="W9" s="4" cm="1">
        <f t="array" ref="W9">INDEX(agent_costs_16_repr_days!$AC$1:$AC$120559,MATCH(1,(W2=agent_costs_16_repr_days!$A$1:$A$120559)*($B9=agent_costs_16_repr_days!$B$1:$B$120559),0))</f>
        <v>-513.76520087204699</v>
      </c>
    </row>
    <row r="10" spans="1:23" x14ac:dyDescent="0.25">
      <c r="A10" t="s">
        <v>261</v>
      </c>
      <c r="B10" t="s">
        <v>23</v>
      </c>
      <c r="C10" s="4" cm="1">
        <f t="array" ref="C10">INDEX(agent_costs_16_repr_days!$AG$1:$AG$120672,MATCH(1,(C2=agent_costs_16_repr_days!$A$1:$A$120559)*($B10=agent_costs_16_repr_days!$B$1:$B$120559),0))</f>
        <v>0</v>
      </c>
      <c r="D10" s="4" cm="1">
        <f t="array" ref="D10">INDEX(agent_costs_16_repr_days!$AG$1:$AG$120672,MATCH(1,(D2=agent_costs_16_repr_days!$A$1:$A$120559)*($B10=agent_costs_16_repr_days!$B$1:$B$120559),0))</f>
        <v>0</v>
      </c>
      <c r="E10" s="6">
        <f t="shared" si="3"/>
        <v>0</v>
      </c>
      <c r="F10" s="4" cm="1">
        <f t="array" ref="F10">INDEX(agent_costs_16_repr_days!$AG$1:$AG$120672,MATCH(1,(F2=agent_costs_16_repr_days!$A$1:$A$120559)*($B10=agent_costs_16_repr_days!$B$1:$B$120559),0))</f>
        <v>0</v>
      </c>
      <c r="G10" s="6">
        <f t="shared" ref="G10" si="13">F10-$C10</f>
        <v>0</v>
      </c>
      <c r="H10" s="4" cm="1">
        <f t="array" ref="H10">INDEX(agent_costs_16_repr_days!$AG$1:$AG$120672,MATCH(1,(H2=agent_costs_16_repr_days!$A$1:$A$120559)*($B10=agent_costs_16_repr_days!$B$1:$B$120559),0))</f>
        <v>0</v>
      </c>
      <c r="I10" s="6">
        <f t="shared" si="5"/>
        <v>0</v>
      </c>
      <c r="J10" s="4" cm="1">
        <f t="array" ref="J10">INDEX(agent_costs_16_repr_days!$AG$1:$AG$120672,MATCH(1,(J2=agent_costs_16_repr_days!$A$1:$A$120559)*($B10=agent_costs_16_repr_days!$B$1:$B$120559),0))</f>
        <v>0</v>
      </c>
      <c r="K10" s="6">
        <f t="shared" si="6"/>
        <v>0</v>
      </c>
      <c r="L10" s="4" cm="1">
        <f t="array" ref="L10">INDEX(agent_costs_16_repr_days!$AG$1:$AG$120672,MATCH(1,(L2=agent_costs_16_repr_days!$A$1:$A$120559)*($B10=agent_costs_16_repr_days!$B$1:$B$120559),0))</f>
        <v>0</v>
      </c>
      <c r="M10" s="6">
        <f t="shared" si="0"/>
        <v>0</v>
      </c>
      <c r="N10" s="4" cm="1">
        <f t="array" ref="N10">INDEX(agent_costs_16_repr_days!$AG$1:$AG$120672,MATCH(1,(N2=agent_costs_16_repr_days!$A$1:$A$120559)*($B10=agent_costs_16_repr_days!$B$1:$B$120559),0))</f>
        <v>0</v>
      </c>
      <c r="O10" s="6">
        <f t="shared" si="1"/>
        <v>0</v>
      </c>
      <c r="P10" s="4" cm="1">
        <f t="array" ref="P10">INDEX(agent_costs_16_repr_days!$AG$1:$AG$120672,MATCH(1,(P2=agent_costs_16_repr_days!$A$1:$A$120559)*($B10=agent_costs_16_repr_days!$B$1:$B$120559),0))</f>
        <v>0</v>
      </c>
      <c r="Q10" s="6">
        <f t="shared" si="2"/>
        <v>0</v>
      </c>
      <c r="R10" s="4" cm="1">
        <f t="array" ref="R10">INDEX(agent_costs_16_repr_days!$AG$1:$AG$120672,MATCH(1,(R2=agent_costs_16_repr_days!$A$1:$A$120559)*($B10=agent_costs_16_repr_days!$B$1:$B$120559),0))</f>
        <v>0</v>
      </c>
      <c r="S10" s="4" cm="1">
        <f t="array" ref="S10">INDEX(agent_costs_16_repr_days!$AG$1:$AG$120672,MATCH(1,(S2=agent_costs_16_repr_days!$A$1:$A$120559)*($B10=agent_costs_16_repr_days!$B$1:$B$120559),0))</f>
        <v>0</v>
      </c>
      <c r="T10" s="4" cm="1">
        <f t="array" ref="T10">INDEX(agent_costs_16_repr_days!$AG$1:$AG$120672,MATCH(1,(T2=agent_costs_16_repr_days!$A$1:$A$120559)*($B10=agent_costs_16_repr_days!$B$1:$B$120559),0))</f>
        <v>0</v>
      </c>
      <c r="U10" s="4" cm="1">
        <f t="array" ref="U10">INDEX(agent_costs_16_repr_days!$AG$1:$AG$120672,MATCH(1,(U2=agent_costs_16_repr_days!$A$1:$A$120559)*($B10=agent_costs_16_repr_days!$B$1:$B$120559),0))</f>
        <v>0</v>
      </c>
      <c r="V10" s="4" cm="1">
        <f t="array" ref="V10">INDEX(agent_costs_16_repr_days!$AG$1:$AG$120672,MATCH(1,(V2=agent_costs_16_repr_days!$A$1:$A$120559)*($B10=agent_costs_16_repr_days!$B$1:$B$120559),0))</f>
        <v>0</v>
      </c>
      <c r="W10" s="4" cm="1">
        <f t="array" ref="W10">INDEX(agent_costs_16_repr_days!$AG$1:$AG$120672,MATCH(1,(W2=agent_costs_16_repr_days!$A$1:$A$120559)*($B10=agent_costs_16_repr_days!$B$1:$B$120559),0))</f>
        <v>0</v>
      </c>
    </row>
    <row r="11" spans="1:23" x14ac:dyDescent="0.25">
      <c r="A11" t="s">
        <v>264</v>
      </c>
      <c r="B11" t="s">
        <v>23</v>
      </c>
      <c r="C11" s="2" t="e" cm="1">
        <f t="array" ref="C11">AVERAGE(_xlfn._xlws.FILTER('H2'!$AG$2:$AG$89120, (C2='H2'!$B$2:$B$89280)*($B11='H2'!$D$2:$D$89280)*(2030='H2'!$E$2:$E$89280)))</f>
        <v>#VALUE!</v>
      </c>
      <c r="D11" s="2" t="e" cm="1">
        <f t="array" ref="D11">AVERAGE(_xlfn._xlws.FILTER('H2'!$AG$2:$AG$89120, (D2='H2'!$B$2:$B$89280)*($B11='H2'!$D$2:$D$89280)*(2030='H2'!$E$2:$E$89280)))</f>
        <v>#VALUE!</v>
      </c>
      <c r="E11" s="6" t="e">
        <f t="shared" si="3"/>
        <v>#VALUE!</v>
      </c>
      <c r="F11" s="2" t="e" cm="1">
        <f t="array" ref="F11">AVERAGE(_xlfn._xlws.FILTER('H2'!$AG$2:$AG$89120, (F2='H2'!$B$2:$B$89280)*($B11='H2'!$D$2:$D$89280)*(2030='H2'!$E$2:$E$89280)))</f>
        <v>#VALUE!</v>
      </c>
      <c r="G11" s="6" t="e">
        <f t="shared" ref="G11" si="14">F11-$C11</f>
        <v>#VALUE!</v>
      </c>
      <c r="H11" s="2" t="e" cm="1">
        <f t="array" ref="H11">AVERAGE(_xlfn._xlws.FILTER('H2'!$AG$2:$AG$89120, (H2='H2'!$B$2:$B$89280)*($B11='H2'!$D$2:$D$89280)*(2030='H2'!$E$2:$E$89280)))</f>
        <v>#VALUE!</v>
      </c>
      <c r="I11" s="6" t="e">
        <f t="shared" si="5"/>
        <v>#VALUE!</v>
      </c>
      <c r="J11" s="2" t="e" cm="1">
        <f t="array" ref="J11">AVERAGE(_xlfn._xlws.FILTER('H2'!$AG$2:$AG$89120, (J2='H2'!$B$2:$B$89280)*($B11='H2'!$D$2:$D$89280)*(2030='H2'!$E$2:$E$89280)))</f>
        <v>#VALUE!</v>
      </c>
      <c r="K11" s="6" t="e">
        <f t="shared" si="6"/>
        <v>#VALUE!</v>
      </c>
      <c r="L11" s="2" t="e" cm="1">
        <f t="array" ref="L11">AVERAGE(_xlfn._xlws.FILTER('H2'!$AG$2:$AG$89120, (L2='H2'!$B$2:$B$89280)*($B11='H2'!$D$2:$D$89280)*(2030='H2'!$E$2:$E$89280)))</f>
        <v>#VALUE!</v>
      </c>
      <c r="M11" s="6" t="e">
        <f t="shared" si="0"/>
        <v>#VALUE!</v>
      </c>
      <c r="N11" s="2" t="e" cm="1">
        <f t="array" ref="N11">AVERAGE(_xlfn._xlws.FILTER('H2'!$AG$2:$AG$89120, (N2='H2'!$B$2:$B$89280)*($B11='H2'!$D$2:$D$89280)*(2030='H2'!$E$2:$E$89280)))</f>
        <v>#VALUE!</v>
      </c>
      <c r="O11" s="6" t="e">
        <f t="shared" si="1"/>
        <v>#VALUE!</v>
      </c>
      <c r="P11" s="2" t="e" cm="1">
        <f t="array" ref="P11">AVERAGE(_xlfn._xlws.FILTER('H2'!$AG$2:$AG$89120, (P2='H2'!$B$2:$B$89280)*($B11='H2'!$D$2:$D$89280)*(2030='H2'!$E$2:$E$89280)))</f>
        <v>#VALUE!</v>
      </c>
      <c r="Q11" s="6" t="e">
        <f t="shared" si="2"/>
        <v>#VALUE!</v>
      </c>
      <c r="R11" s="2" t="e" cm="1">
        <f t="array" ref="R11">AVERAGE(_xlfn._xlws.FILTER('H2'!$AG$2:$AG$89120, (R2='H2'!$B$2:$B$89280)*($B11='H2'!$D$2:$D$89280)*(2030='H2'!$E$2:$E$89280)))</f>
        <v>#VALUE!</v>
      </c>
      <c r="S11" s="2" t="e" cm="1">
        <f t="array" ref="S11">AVERAGE(_xlfn._xlws.FILTER('H2'!$AG$2:$AG$89120, (S2='H2'!$B$2:$B$89280)*($B11='H2'!$D$2:$D$89280)*(2030='H2'!$E$2:$E$89280)))</f>
        <v>#VALUE!</v>
      </c>
      <c r="T11" s="2" t="e" cm="1">
        <f t="array" ref="T11">AVERAGE(_xlfn._xlws.FILTER('H2'!$AG$2:$AG$89120, (T2='H2'!$B$2:$B$89280)*($B11='H2'!$D$2:$D$89280)*(2030='H2'!$E$2:$E$89280)))</f>
        <v>#VALUE!</v>
      </c>
      <c r="U11" s="2" t="e" cm="1">
        <f t="array" ref="U11">AVERAGE(_xlfn._xlws.FILTER('H2'!$AG$2:$AG$89120, (U2='H2'!$B$2:$B$89280)*($B11='H2'!$D$2:$D$89280)*(2030='H2'!$E$2:$E$89280)))</f>
        <v>#VALUE!</v>
      </c>
      <c r="V11" s="2" t="e" cm="1">
        <f t="array" ref="V11">AVERAGE(_xlfn._xlws.FILTER('H2'!$AG$2:$AG$89120, (V2='H2'!$B$2:$B$89280)*($B11='H2'!$D$2:$D$89280)*(2030='H2'!$E$2:$E$89280)))</f>
        <v>#VALUE!</v>
      </c>
      <c r="W11" s="2" t="e" cm="1">
        <f t="array" ref="W11">AVERAGE(_xlfn._xlws.FILTER('H2'!$AG$2:$AG$89120, (W2='H2'!$B$2:$B$89280)*($B11='H2'!$D$2:$D$89280)*(2030='H2'!$E$2:$E$89280)))</f>
        <v>#VALUE!</v>
      </c>
    </row>
    <row r="12" spans="1:23" x14ac:dyDescent="0.25">
      <c r="A12" t="s">
        <v>265</v>
      </c>
      <c r="B12" t="s">
        <v>23</v>
      </c>
      <c r="C12" s="2" t="e" cm="1">
        <f t="array" ref="C12">AVERAGE(_xlfn._xlws.FILTER('H2'!$AG$2:$AG$89120, (C2='H2'!$B$2:$B$89280)*($B12='H2'!$D$2:$D$89280)*(2040='H2'!$E$2:$E$89280)))</f>
        <v>#VALUE!</v>
      </c>
      <c r="D12" s="2" t="e" cm="1">
        <f t="array" ref="D12">AVERAGE(_xlfn._xlws.FILTER('H2'!$AG$2:$AG$89120, (D2='H2'!$B$2:$B$89280)*($B12='H2'!$D$2:$D$89280)*(2040='H2'!$E$2:$E$89280)))</f>
        <v>#VALUE!</v>
      </c>
      <c r="E12" s="6" t="e">
        <f t="shared" si="3"/>
        <v>#VALUE!</v>
      </c>
      <c r="F12" s="2" t="e" cm="1">
        <f t="array" ref="F12">AVERAGE(_xlfn._xlws.FILTER('H2'!$AG$2:$AG$89120, (F2='H2'!$B$2:$B$89280)*($B12='H2'!$D$2:$D$89280)*(2040='H2'!$E$2:$E$89280)))</f>
        <v>#VALUE!</v>
      </c>
      <c r="G12" s="6" t="e">
        <f t="shared" ref="G12" si="15">F12-$C12</f>
        <v>#VALUE!</v>
      </c>
      <c r="H12" s="2" t="e" cm="1">
        <f t="array" ref="H12">AVERAGE(_xlfn._xlws.FILTER('H2'!$AG$2:$AG$89120, (H2='H2'!$B$2:$B$89280)*($B12='H2'!$D$2:$D$89280)*(2040='H2'!$E$2:$E$89280)))</f>
        <v>#VALUE!</v>
      </c>
      <c r="I12" s="6" t="e">
        <f t="shared" si="5"/>
        <v>#VALUE!</v>
      </c>
      <c r="J12" s="2" t="e" cm="1">
        <f t="array" ref="J12">AVERAGE(_xlfn._xlws.FILTER('H2'!$AG$2:$AG$89120, (J2='H2'!$B$2:$B$89280)*($B12='H2'!$D$2:$D$89280)*(2040='H2'!$E$2:$E$89280)))</f>
        <v>#VALUE!</v>
      </c>
      <c r="K12" s="6" t="e">
        <f t="shared" si="6"/>
        <v>#VALUE!</v>
      </c>
      <c r="L12" s="2" t="e" cm="1">
        <f t="array" ref="L12">AVERAGE(_xlfn._xlws.FILTER('H2'!$AG$2:$AG$89120, (L2='H2'!$B$2:$B$89280)*($B12='H2'!$D$2:$D$89280)*(2040='H2'!$E$2:$E$89280)))</f>
        <v>#VALUE!</v>
      </c>
      <c r="M12" s="6" t="e">
        <f t="shared" si="0"/>
        <v>#VALUE!</v>
      </c>
      <c r="N12" s="2" t="e" cm="1">
        <f t="array" ref="N12">AVERAGE(_xlfn._xlws.FILTER('H2'!$AG$2:$AG$89120, (N2='H2'!$B$2:$B$89280)*($B12='H2'!$D$2:$D$89280)*(2040='H2'!$E$2:$E$89280)))</f>
        <v>#VALUE!</v>
      </c>
      <c r="O12" s="6" t="e">
        <f t="shared" si="1"/>
        <v>#VALUE!</v>
      </c>
      <c r="P12" s="2" t="e" cm="1">
        <f t="array" ref="P12">AVERAGE(_xlfn._xlws.FILTER('H2'!$AG$2:$AG$89120, (P2='H2'!$B$2:$B$89280)*($B12='H2'!$D$2:$D$89280)*(2040='H2'!$E$2:$E$89280)))</f>
        <v>#VALUE!</v>
      </c>
      <c r="Q12" s="6" t="e">
        <f t="shared" si="2"/>
        <v>#VALUE!</v>
      </c>
      <c r="R12" s="2" t="e" cm="1">
        <f t="array" ref="R12">AVERAGE(_xlfn._xlws.FILTER('H2'!$AG$2:$AG$89120, (R2='H2'!$B$2:$B$89280)*($B12='H2'!$D$2:$D$89280)*(2040='H2'!$E$2:$E$89280)))</f>
        <v>#VALUE!</v>
      </c>
      <c r="S12" s="2" t="e" cm="1">
        <f t="array" ref="S12">AVERAGE(_xlfn._xlws.FILTER('H2'!$AG$2:$AG$89120, (S2='H2'!$B$2:$B$89280)*($B12='H2'!$D$2:$D$89280)*(2040='H2'!$E$2:$E$89280)))</f>
        <v>#VALUE!</v>
      </c>
      <c r="T12" s="2" t="e" cm="1">
        <f t="array" ref="T12">AVERAGE(_xlfn._xlws.FILTER('H2'!$AG$2:$AG$89120, (T2='H2'!$B$2:$B$89280)*($B12='H2'!$D$2:$D$89280)*(2040='H2'!$E$2:$E$89280)))</f>
        <v>#VALUE!</v>
      </c>
      <c r="U12" s="2" t="e" cm="1">
        <f t="array" ref="U12">AVERAGE(_xlfn._xlws.FILTER('H2'!$AG$2:$AG$89120, (U2='H2'!$B$2:$B$89280)*($B12='H2'!$D$2:$D$89280)*(2040='H2'!$E$2:$E$89280)))</f>
        <v>#VALUE!</v>
      </c>
      <c r="V12" s="2" t="e" cm="1">
        <f t="array" ref="V12">AVERAGE(_xlfn._xlws.FILTER('H2'!$AG$2:$AG$89120, (V2='H2'!$B$2:$B$89280)*($B12='H2'!$D$2:$D$89280)*(2040='H2'!$E$2:$E$89280)))</f>
        <v>#VALUE!</v>
      </c>
      <c r="W12" s="2" t="e" cm="1">
        <f t="array" ref="W12">AVERAGE(_xlfn._xlws.FILTER('H2'!$AG$2:$AG$89120, (W2='H2'!$B$2:$B$89280)*($B12='H2'!$D$2:$D$89280)*(2040='H2'!$E$2:$E$89280)))</f>
        <v>#VALUE!</v>
      </c>
    </row>
    <row r="13" spans="1:23" x14ac:dyDescent="0.25">
      <c r="A13" t="s">
        <v>270</v>
      </c>
      <c r="B13" t="s">
        <v>23</v>
      </c>
      <c r="C13" s="2" cm="1">
        <f t="array" ref="C13">AVERAGE(_xlfn._xlws.FILTER('H2'!$L$2:$L$89280+'H2'!$M$2:$M$89280, (C2='H2'!$B$2:$B$89280)*($B13='H2'!$D$2:$D$89280)*(2030='H2'!$E$2:$E$89280)))</f>
        <v>8.7983878436045266</v>
      </c>
      <c r="D13" s="2" cm="1">
        <f t="array" ref="D13">AVERAGE(_xlfn._xlws.FILTER('H2'!$L$2:$L$89280+'H2'!$M$2:$M$89280, (D2='H2'!$B$2:$B$89280)*($B13='H2'!$D$2:$D$89280)*(2030='H2'!$E$2:$E$89280)))</f>
        <v>6.164652982813438</v>
      </c>
      <c r="E13" s="6">
        <f t="shared" ref="E13" si="16">D13-$C13</f>
        <v>-2.6337348607910886</v>
      </c>
      <c r="F13" s="2" cm="1">
        <f t="array" ref="F13">AVERAGE(_xlfn._xlws.FILTER('H2'!$L$2:$L$89280+'H2'!$M$2:$M$89280, (F2='H2'!$B$2:$B$89280)*($B13='H2'!$D$2:$D$89280)*(2030='H2'!$E$2:$E$89280)))</f>
        <v>6.1630932350031937</v>
      </c>
      <c r="G13" s="6">
        <f t="shared" ref="G13" si="17">F13-$C13</f>
        <v>-2.6352946086013329</v>
      </c>
      <c r="H13" s="2" cm="1">
        <f t="array" ref="H13">AVERAGE(_xlfn._xlws.FILTER('H2'!$L$2:$L$89280+'H2'!$M$2:$M$89280, (H2='H2'!$B$2:$B$89280)*($B13='H2'!$D$2:$D$89280)*(2030='H2'!$E$2:$E$89280)))</f>
        <v>6.1262169081956275</v>
      </c>
      <c r="I13" s="6">
        <f t="shared" si="5"/>
        <v>-2.6721709354088992</v>
      </c>
      <c r="J13" s="2" cm="1">
        <f t="array" ref="J13">AVERAGE(_xlfn._xlws.FILTER('H2'!$L$2:$L$89280+'H2'!$M$2:$M$89280, (J2='H2'!$B$2:$B$89280)*($B13='H2'!$D$2:$D$89280)*(2030='H2'!$E$2:$E$89280)))</f>
        <v>6.139558566023541</v>
      </c>
      <c r="K13" s="6">
        <f t="shared" si="6"/>
        <v>-2.6588292775809856</v>
      </c>
      <c r="L13" s="2" cm="1">
        <f t="array" ref="L13">AVERAGE(_xlfn._xlws.FILTER('H2'!$L$2:$L$89280+'H2'!$M$2:$M$89280, (L2='H2'!$B$2:$B$89280)*($B13='H2'!$D$2:$D$89280)*(2030='H2'!$E$2:$E$89280)))</f>
        <v>5.473895379883631</v>
      </c>
      <c r="M13" s="6">
        <f t="shared" si="0"/>
        <v>-3.3244924637208957</v>
      </c>
      <c r="N13" s="2" cm="1">
        <f t="array" ref="N13">AVERAGE(_xlfn._xlws.FILTER('H2'!$L$2:$L$89280+'H2'!$M$2:$M$89280, (N2='H2'!$B$2:$B$89280)*($B13='H2'!$D$2:$D$89280)*(2030='H2'!$E$2:$E$89280)))</f>
        <v>5.9019360863797328</v>
      </c>
      <c r="O13" s="6">
        <f t="shared" si="1"/>
        <v>-2.8964517572247939</v>
      </c>
      <c r="P13" s="2" cm="1">
        <f t="array" ref="P13">AVERAGE(_xlfn._xlws.FILTER('H2'!$L$2:$L$89280+'H2'!$M$2:$M$89280, (P2='H2'!$B$2:$B$89280)*($B13='H2'!$D$2:$D$89280)*(2030='H2'!$E$2:$E$89280)))</f>
        <v>6.1202958982953106</v>
      </c>
      <c r="Q13" s="6">
        <f t="shared" si="2"/>
        <v>-2.678091945309216</v>
      </c>
      <c r="R13" s="2" cm="1">
        <f t="array" ref="R13">AVERAGE(_xlfn._xlws.FILTER('H2'!$L$2:$L$89280+'H2'!$M$2:$M$89280, (R2='H2'!$B$2:$B$89280)*($B13='H2'!$D$2:$D$89280)*(2030='H2'!$E$2:$E$89280)))</f>
        <v>6.1540278574441807</v>
      </c>
      <c r="S13" s="2" t="e" cm="1" vm="1">
        <f t="array" ref="S13">AVERAGE(_xlfn._xlws.FILTER('H2'!$L$2:$L$89280+'H2'!$M$2:$M$89280, (S2='H2'!$B$2:$B$89280)*($B13='H2'!$D$2:$D$89280)*(2030='H2'!$E$2:$E$89280)))</f>
        <v>#VALUE!</v>
      </c>
      <c r="T13" s="2" t="e" cm="1" vm="1">
        <f t="array" ref="T13">AVERAGE(_xlfn._xlws.FILTER('H2'!$L$2:$L$89280+'H2'!$M$2:$M$89280, (T2='H2'!$B$2:$B$89280)*($B13='H2'!$D$2:$D$89280)*(2030='H2'!$E$2:$E$89280)))</f>
        <v>#VALUE!</v>
      </c>
      <c r="U13" s="2" t="e" cm="1" vm="1">
        <f t="array" ref="U13">AVERAGE(_xlfn._xlws.FILTER('H2'!$L$2:$L$89280+'H2'!$M$2:$M$89280, (U2='H2'!$B$2:$B$89280)*($B13='H2'!$D$2:$D$89280)*(2030='H2'!$E$2:$E$89280)))</f>
        <v>#VALUE!</v>
      </c>
      <c r="V13" s="2" t="e" cm="1" vm="1">
        <f t="array" ref="V13">AVERAGE(_xlfn._xlws.FILTER('H2'!$L$2:$L$89280+'H2'!$M$2:$M$89280, (V2='H2'!$B$2:$B$89280)*($B13='H2'!$D$2:$D$89280)*(2030='H2'!$E$2:$E$89280)))</f>
        <v>#VALUE!</v>
      </c>
      <c r="W13" s="2" t="e" cm="1" vm="1">
        <f t="array" ref="W13">AVERAGE(_xlfn._xlws.FILTER('H2'!$L$2:$L$89280+'H2'!$M$2:$M$89280, (W2='H2'!$B$2:$B$89280)*($B13='H2'!$D$2:$D$89280)*(2030='H2'!$E$2:$E$89280)))</f>
        <v>#VALUE!</v>
      </c>
    </row>
    <row r="14" spans="1:23" x14ac:dyDescent="0.25">
      <c r="A14" t="s">
        <v>271</v>
      </c>
      <c r="B14" t="s">
        <v>23</v>
      </c>
      <c r="C14" s="2" cm="1">
        <f t="array" ref="C14">AVERAGE(_xlfn._xlws.FILTER('H2'!$K$2:$K$89280, (C$2='H2'!$B$2:$B$89280)*($B14='H2'!$D$2:$D$89280)*(2030='H2'!$E$2:$E$89280)))</f>
        <v>1.0866474744425978</v>
      </c>
      <c r="D14" s="2" cm="1">
        <f t="array" ref="D14">AVERAGE(_xlfn._xlws.FILTER('H2'!$K$2:$K$89280, (D$2='H2'!$B$2:$B$89280)*($B14='H2'!$D$2:$D$89280)*(2030='H2'!$E$2:$E$89280)))</f>
        <v>1.4160469205291319</v>
      </c>
      <c r="E14" s="6">
        <f t="shared" ref="E14" si="18">D14-$C14</f>
        <v>0.32939944608653415</v>
      </c>
      <c r="F14" s="2" cm="1">
        <f t="array" ref="F14">AVERAGE(_xlfn._xlws.FILTER('H2'!$K$2:$K$89280, (F$2='H2'!$B$2:$B$89280)*($B14='H2'!$D$2:$D$89280)*(2030='H2'!$E$2:$E$89280)))</f>
        <v>1.4163940906844812</v>
      </c>
      <c r="G14" s="6">
        <f t="shared" ref="G14" si="19">F14-$C14</f>
        <v>0.32974661624188339</v>
      </c>
      <c r="H14" s="2" cm="1">
        <f t="array" ref="H14">AVERAGE(_xlfn._xlws.FILTER('H2'!$K$2:$K$89280, (H$2='H2'!$B$2:$B$89280)*($B14='H2'!$D$2:$D$89280)*(2030='H2'!$E$2:$E$89280)))</f>
        <v>1.428895432134766</v>
      </c>
      <c r="I14" s="6">
        <f t="shared" si="5"/>
        <v>0.3422479576921682</v>
      </c>
      <c r="J14" s="2" cm="1">
        <f t="array" ref="J14">AVERAGE(_xlfn._xlws.FILTER('H2'!$K$2:$K$89280, (J$2='H2'!$B$2:$B$89280)*($B14='H2'!$D$2:$D$89280)*(2030='H2'!$E$2:$E$89280)))</f>
        <v>1.4264593215031636</v>
      </c>
      <c r="K14" s="6">
        <f t="shared" si="6"/>
        <v>0.33981184706056577</v>
      </c>
      <c r="L14" s="2" cm="1">
        <f t="array" ref="L14">AVERAGE(_xlfn._xlws.FILTER('H2'!$K$2:$K$89280, (L$2='H2'!$B$2:$B$89280)*($B14='H2'!$D$2:$D$89280)*(2030='H2'!$E$2:$E$89280)))</f>
        <v>1.6243971279831391</v>
      </c>
      <c r="M14" s="6">
        <f t="shared" si="0"/>
        <v>0.53774965354054127</v>
      </c>
      <c r="N14" s="2" cm="1">
        <f t="array" ref="N14">AVERAGE(_xlfn._xlws.FILTER('H2'!$K$2:$K$89280, (N$2='H2'!$B$2:$B$89280)*($B14='H2'!$D$2:$D$89280)*(2030='H2'!$E$2:$E$89280)))</f>
        <v>1.4969376638449092</v>
      </c>
      <c r="O14" s="6">
        <f t="shared" si="1"/>
        <v>0.41029018940231143</v>
      </c>
      <c r="P14" s="2" cm="1">
        <f t="array" ref="P14">AVERAGE(_xlfn._xlws.FILTER('H2'!$K$2:$K$89280, (P$2='H2'!$B$2:$B$89280)*($B14='H2'!$D$2:$D$89280)*(2030='H2'!$E$2:$E$89280)))</f>
        <v>1.4333684970727314</v>
      </c>
      <c r="Q14" s="6">
        <f t="shared" si="2"/>
        <v>0.3467210226301336</v>
      </c>
      <c r="R14" s="2" cm="1">
        <f t="array" ref="R14">AVERAGE(_xlfn._xlws.FILTER('H2'!$K$2:$K$89280, (R$2='H2'!$B$2:$B$89280)*($B14='H2'!$D$2:$D$89280)*(2030='H2'!$E$2:$E$89280)))</f>
        <v>1.4214711443792618</v>
      </c>
      <c r="S14" s="2" t="e" cm="1" vm="1">
        <f t="array" ref="S14">AVERAGE(_xlfn._xlws.FILTER('H2'!$K$2:$K$89280, (S$2='H2'!$B$2:$B$89280)*($B14='H2'!$D$2:$D$89280)*(2030='H2'!$E$2:$E$89280)))</f>
        <v>#VALUE!</v>
      </c>
      <c r="T14" s="2" t="e" cm="1" vm="1">
        <f t="array" ref="T14">AVERAGE(_xlfn._xlws.FILTER('H2'!$K$2:$K$89280, (T$2='H2'!$B$2:$B$89280)*($B14='H2'!$D$2:$D$89280)*(2030='H2'!$E$2:$E$89280)))</f>
        <v>#VALUE!</v>
      </c>
      <c r="U14" s="2" t="e" cm="1" vm="1">
        <f t="array" ref="U14">AVERAGE(_xlfn._xlws.FILTER('H2'!$K$2:$K$89280, (U$2='H2'!$B$2:$B$89280)*($B14='H2'!$D$2:$D$89280)*(2030='H2'!$E$2:$E$89280)))</f>
        <v>#VALUE!</v>
      </c>
      <c r="V14" s="2" t="e" cm="1" vm="1">
        <f t="array" ref="V14">AVERAGE(_xlfn._xlws.FILTER('H2'!$K$2:$K$89280, (V$2='H2'!$B$2:$B$89280)*($B14='H2'!$D$2:$D$89280)*(2030='H2'!$E$2:$E$89280)))</f>
        <v>#VALUE!</v>
      </c>
      <c r="W14" s="2" t="e" cm="1" vm="1">
        <f t="array" ref="W14">AVERAGE(_xlfn._xlws.FILTER('H2'!$K$2:$K$89280, (W$2='H2'!$B$2:$B$89280)*($B14='H2'!$D$2:$D$89280)*(2030='H2'!$E$2:$E$89280)))</f>
        <v>#VALUE!</v>
      </c>
    </row>
    <row r="15" spans="1:23" x14ac:dyDescent="0.25">
      <c r="A15" t="s">
        <v>272</v>
      </c>
      <c r="B15" t="s">
        <v>23</v>
      </c>
      <c r="C15" s="2" cm="1">
        <f t="array" ref="C15">AVERAGE(_xlfn._xlws.FILTER('H2'!$N$2:$N$89280, (C$2='H2'!$B$2:$B$89280)*($B15='H2'!$D$2:$D$89280)*(2030='H2'!$E$2:$E$89280)))</f>
        <v>9.9847091405047781</v>
      </c>
      <c r="D15" s="2" cm="1">
        <f t="array" ref="D15">AVERAGE(_xlfn._xlws.FILTER('H2'!$N$2:$N$89280, (D$2='H2'!$B$2:$B$89280)*($B15='H2'!$D$2:$D$89280)*(2030='H2'!$E$2:$E$89280)))</f>
        <v>12.315509779036683</v>
      </c>
      <c r="E15" s="6">
        <f t="shared" ref="E15" si="20">D15-$C15</f>
        <v>2.3308006385319047</v>
      </c>
      <c r="F15" s="2" cm="1">
        <f t="array" ref="F15">AVERAGE(_xlfn._xlws.FILTER('H2'!$N$2:$N$89280, (F$2='H2'!$B$2:$B$89280)*($B15='H2'!$D$2:$D$89280)*(2030='H2'!$E$2:$E$89280)))</f>
        <v>12.320226614754375</v>
      </c>
      <c r="G15" s="6">
        <f t="shared" ref="G15" si="21">F15-$C15</f>
        <v>2.3355174742495972</v>
      </c>
      <c r="H15" s="2" cm="1">
        <f t="array" ref="H15">AVERAGE(_xlfn._xlws.FILTER('H2'!$N$2:$N$89280, (H$2='H2'!$B$2:$B$89280)*($B15='H2'!$D$2:$D$89280)*(2030='H2'!$E$2:$E$89280)))</f>
        <v>12.345511456836592</v>
      </c>
      <c r="I15" s="6">
        <f t="shared" si="5"/>
        <v>2.3608023163318137</v>
      </c>
      <c r="J15" s="2" cm="1">
        <f t="array" ref="J15">AVERAGE(_xlfn._xlws.FILTER('H2'!$N$2:$N$89280, (J$2='H2'!$B$2:$B$89280)*($B15='H2'!$D$2:$D$89280)*(2030='H2'!$E$2:$E$89280)))</f>
        <v>12.331475581547648</v>
      </c>
      <c r="K15" s="6">
        <f t="shared" si="6"/>
        <v>2.3467664410428704</v>
      </c>
      <c r="L15" s="2" cm="1">
        <f t="array" ref="L15">AVERAGE(_xlfn._xlws.FILTER('H2'!$N$2:$N$89280, (L$2='H2'!$B$2:$B$89280)*($B15='H2'!$D$2:$D$89280)*(2030='H2'!$E$2:$E$89280)))</f>
        <v>12.807241547391873</v>
      </c>
      <c r="M15" s="6">
        <f t="shared" si="0"/>
        <v>2.8225324068870954</v>
      </c>
      <c r="N15" s="2" cm="1">
        <f t="array" ref="N15">AVERAGE(_xlfn._xlws.FILTER('H2'!$N$2:$N$89280, (N$2='H2'!$B$2:$B$89280)*($B15='H2'!$D$2:$D$89280)*(2030='H2'!$E$2:$E$89280)))</f>
        <v>12.509030897888085</v>
      </c>
      <c r="O15" s="6">
        <f t="shared" si="1"/>
        <v>2.5243217573833068</v>
      </c>
      <c r="P15" s="2" cm="1">
        <f t="array" ref="P15">AVERAGE(_xlfn._xlws.FILTER('H2'!$N$2:$N$89280, (P$2='H2'!$B$2:$B$89280)*($B15='H2'!$D$2:$D$89280)*(2030='H2'!$E$2:$E$89280)))</f>
        <v>12.350211895563918</v>
      </c>
      <c r="Q15" s="6">
        <f t="shared" si="2"/>
        <v>2.3655027550591399</v>
      </c>
      <c r="R15" s="2" cm="1">
        <f t="array" ref="R15">AVERAGE(_xlfn._xlws.FILTER('H2'!$N$2:$N$89280, (R$2='H2'!$B$2:$B$89280)*($B15='H2'!$D$2:$D$89280)*(2030='H2'!$E$2:$E$89280)))</f>
        <v>12.324357709090336</v>
      </c>
      <c r="S15" s="2" t="e" cm="1" vm="1">
        <f t="array" ref="S15">AVERAGE(_xlfn._xlws.FILTER('H2'!$N$2:$N$89280, (S$2='H2'!$B$2:$B$89280)*($B15='H2'!$D$2:$D$89280)*(2030='H2'!$E$2:$E$89280)))</f>
        <v>#VALUE!</v>
      </c>
      <c r="T15" s="2" t="e" cm="1" vm="1">
        <f t="array" ref="T15">AVERAGE(_xlfn._xlws.FILTER('H2'!$N$2:$N$89280, (T$2='H2'!$B$2:$B$89280)*($B15='H2'!$D$2:$D$89280)*(2030='H2'!$E$2:$E$89280)))</f>
        <v>#VALUE!</v>
      </c>
      <c r="U15" s="2" t="e" cm="1" vm="1">
        <f t="array" ref="U15">AVERAGE(_xlfn._xlws.FILTER('H2'!$N$2:$N$89280, (U$2='H2'!$B$2:$B$89280)*($B15='H2'!$D$2:$D$89280)*(2030='H2'!$E$2:$E$89280)))</f>
        <v>#VALUE!</v>
      </c>
      <c r="V15" s="2" t="e" cm="1" vm="1">
        <f t="array" ref="V15">AVERAGE(_xlfn._xlws.FILTER('H2'!$N$2:$N$89280, (V$2='H2'!$B$2:$B$89280)*($B15='H2'!$D$2:$D$89280)*(2030='H2'!$E$2:$E$89280)))</f>
        <v>#VALUE!</v>
      </c>
      <c r="W15" s="2" t="e" cm="1" vm="1">
        <f t="array" ref="W15">AVERAGE(_xlfn._xlws.FILTER('H2'!$N$2:$N$89280, (W$2='H2'!$B$2:$B$89280)*($B15='H2'!$D$2:$D$89280)*(2030='H2'!$E$2:$E$89280)))</f>
        <v>#VALUE!</v>
      </c>
    </row>
    <row r="16" spans="1:23" x14ac:dyDescent="0.25">
      <c r="A16" t="s">
        <v>273</v>
      </c>
      <c r="B16" t="s">
        <v>23</v>
      </c>
      <c r="C16" s="2" cm="1">
        <f t="array" ref="C16">AVERAGE(_xlfn._xlws.FILTER('H2'!$H$2:$H$89280+'H2'!$I$2:$I$89280, (C$2='H2'!$B$2:$B$89280)*($B16='H2'!$D$2:$D$89280)*(2030='H2'!$E$2:$E$89280)))</f>
        <v>75.37045841836084</v>
      </c>
      <c r="D16" s="2" cm="1">
        <f t="array" ref="D16">AVERAGE(_xlfn._xlws.FILTER('H2'!$H$2:$H$89280+'H2'!$I$2:$I$89280, (D$2='H2'!$B$2:$B$89280)*($B16='H2'!$D$2:$D$89280)*(2030='H2'!$E$2:$E$89280)))</f>
        <v>50.78591241808968</v>
      </c>
      <c r="E16" s="6">
        <f t="shared" ref="E16" si="22">D16-$C16</f>
        <v>-24.58454600027116</v>
      </c>
      <c r="F16" s="2" cm="1">
        <f t="array" ref="F16">AVERAGE(_xlfn._xlws.FILTER('H2'!$H$2:$H$89280+'H2'!$I$2:$I$89280, (F$2='H2'!$B$2:$B$89280)*($B16='H2'!$D$2:$D$89280)*(2030='H2'!$E$2:$E$89280)))</f>
        <v>50.749314297103368</v>
      </c>
      <c r="G16" s="6">
        <f t="shared" ref="G16" si="23">F16-$C16</f>
        <v>-24.621144121257473</v>
      </c>
      <c r="H16" s="2" cm="1">
        <f t="array" ref="H16">AVERAGE(_xlfn._xlws.FILTER('H2'!$H$2:$H$89280+'H2'!$I$2:$I$89280, (H$2='H2'!$B$2:$B$89280)*($B16='H2'!$D$2:$D$89280)*(2030='H2'!$E$2:$E$89280)))</f>
        <v>50.435804877548655</v>
      </c>
      <c r="I16" s="6">
        <f t="shared" si="5"/>
        <v>-24.934653540812185</v>
      </c>
      <c r="J16" s="2" cm="1">
        <f t="array" ref="J16">AVERAGE(_xlfn._xlws.FILTER('H2'!$H$2:$H$89280+'H2'!$I$2:$I$89280, (J$2='H2'!$B$2:$B$89280)*($B16='H2'!$D$2:$D$89280)*(2030='H2'!$E$2:$E$89280)))</f>
        <v>50.572880885616826</v>
      </c>
      <c r="K16" s="6">
        <f t="shared" si="6"/>
        <v>-24.797577532744015</v>
      </c>
      <c r="L16" s="2" cm="1">
        <f t="array" ref="L16">AVERAGE(_xlfn._xlws.FILTER('H2'!$H$2:$H$89280+'H2'!$I$2:$I$89280, (L$2='H2'!$B$2:$B$89280)*($B16='H2'!$D$2:$D$89280)*(2030='H2'!$E$2:$E$89280)))</f>
        <v>44.575749392342239</v>
      </c>
      <c r="M16" s="6">
        <f t="shared" si="0"/>
        <v>-30.794709026018602</v>
      </c>
      <c r="N16" s="2" cm="1">
        <f t="array" ref="N16">AVERAGE(_xlfn._xlws.FILTER('H2'!$H$2:$H$89280+'H2'!$I$2:$I$89280, (N$2='H2'!$B$2:$B$89280)*($B16='H2'!$D$2:$D$89280)*(2030='H2'!$E$2:$E$89280)))</f>
        <v>48.473153190809199</v>
      </c>
      <c r="O16" s="6">
        <f t="shared" si="1"/>
        <v>-26.897305227551641</v>
      </c>
      <c r="P16" s="2" cm="1">
        <f t="array" ref="P16">AVERAGE(_xlfn._xlws.FILTER('H2'!$H$2:$H$89280+'H2'!$I$2:$I$89280, (P$2='H2'!$B$2:$B$89280)*($B16='H2'!$D$2:$D$89280)*(2030='H2'!$E$2:$E$89280)))</f>
        <v>50.491824985569643</v>
      </c>
      <c r="Q16" s="6">
        <f t="shared" si="2"/>
        <v>-24.878633432791197</v>
      </c>
      <c r="R16" s="2" cm="1">
        <f t="array" ref="R16">AVERAGE(_xlfn._xlws.FILTER('H2'!$H$2:$H$89280+'H2'!$I$2:$I$89280, (R$2='H2'!$B$2:$B$89280)*($B16='H2'!$D$2:$D$89280)*(2030='H2'!$E$2:$E$89280)))</f>
        <v>50.743466542154813</v>
      </c>
      <c r="S16" s="2" t="e" cm="1" vm="1">
        <f t="array" ref="S16">AVERAGE(_xlfn._xlws.FILTER('H2'!$H$2:$H$89280+'H2'!$I$2:$I$89280, (S$2='H2'!$B$2:$B$89280)*($B16='H2'!$D$2:$D$89280)*(2030='H2'!$E$2:$E$89280)))</f>
        <v>#VALUE!</v>
      </c>
      <c r="T16" s="2" t="e" cm="1" vm="1">
        <f t="array" ref="T16">AVERAGE(_xlfn._xlws.FILTER('H2'!$H$2:$H$89280+'H2'!$I$2:$I$89280, (T$2='H2'!$B$2:$B$89280)*($B16='H2'!$D$2:$D$89280)*(2030='H2'!$E$2:$E$89280)))</f>
        <v>#VALUE!</v>
      </c>
      <c r="U16" s="2" t="e" cm="1" vm="1">
        <f t="array" ref="U16">AVERAGE(_xlfn._xlws.FILTER('H2'!$H$2:$H$89280+'H2'!$I$2:$I$89280, (U$2='H2'!$B$2:$B$89280)*($B16='H2'!$D$2:$D$89280)*(2030='H2'!$E$2:$E$89280)))</f>
        <v>#VALUE!</v>
      </c>
      <c r="V16" s="2" t="e" cm="1" vm="1">
        <f t="array" ref="V16">AVERAGE(_xlfn._xlws.FILTER('H2'!$H$2:$H$89280+'H2'!$I$2:$I$89280, (V$2='H2'!$B$2:$B$89280)*($B16='H2'!$D$2:$D$89280)*(2030='H2'!$E$2:$E$89280)))</f>
        <v>#VALUE!</v>
      </c>
      <c r="W16" s="2" t="e" cm="1" vm="1">
        <f t="array" ref="W16">AVERAGE(_xlfn._xlws.FILTER('H2'!$H$2:$H$89280+'H2'!$I$2:$I$89280, (W$2='H2'!$B$2:$B$89280)*($B16='H2'!$D$2:$D$89280)*(2030='H2'!$E$2:$E$89280)))</f>
        <v>#VALUE!</v>
      </c>
    </row>
    <row r="17" spans="1:23" x14ac:dyDescent="0.25">
      <c r="A17" t="s">
        <v>274</v>
      </c>
      <c r="B17" t="s">
        <v>23</v>
      </c>
      <c r="C17" s="2" cm="1">
        <f t="array" ref="C17">AVERAGE(_xlfn._xlws.FILTER('H2'!$G$2:$G$89280, (C$2='H2'!$B$2:$B$89280)*($B17='H2'!$D$2:$D$89280)*(2030='H2'!$E$2:$E$89280)))</f>
        <v>6.1941812238773961</v>
      </c>
      <c r="D17" s="2" cm="1">
        <f t="array" ref="D17">AVERAGE(_xlfn._xlws.FILTER('H2'!$G$2:$G$89280, (D$2='H2'!$B$2:$B$89280)*($B17='H2'!$D$2:$D$89280)*(2030='H2'!$E$2:$E$89280)))</f>
        <v>7.1522033167870269</v>
      </c>
      <c r="E17" s="6">
        <f t="shared" ref="E17" si="24">D17-$C17</f>
        <v>0.95802209290963081</v>
      </c>
      <c r="F17" s="2" cm="1">
        <f t="array" ref="F17">AVERAGE(_xlfn._xlws.FILTER('H2'!$G$2:$G$89280, (F$2='H2'!$B$2:$B$89280)*($B17='H2'!$D$2:$D$89280)*(2030='H2'!$E$2:$E$89280)))</f>
        <v>7.1503498506279373</v>
      </c>
      <c r="G17" s="6">
        <f t="shared" ref="G17" si="25">F17-$C17</f>
        <v>0.95616862675054115</v>
      </c>
      <c r="H17" s="2" cm="1">
        <f t="array" ref="H17">AVERAGE(_xlfn._xlws.FILTER('H2'!$G$2:$G$89280, (H$2='H2'!$B$2:$B$89280)*($B17='H2'!$D$2:$D$89280)*(2030='H2'!$E$2:$E$89280)))</f>
        <v>7.1633333333221971</v>
      </c>
      <c r="I17" s="6">
        <f t="shared" si="5"/>
        <v>0.96915210944480101</v>
      </c>
      <c r="J17" s="2" cm="1">
        <f t="array" ref="J17">AVERAGE(_xlfn._xlws.FILTER('H2'!$G$2:$G$89280, (J$2='H2'!$B$2:$B$89280)*($B17='H2'!$D$2:$D$89280)*(2030='H2'!$E$2:$E$89280)))</f>
        <v>7.1633333333304909</v>
      </c>
      <c r="K17" s="6">
        <f t="shared" si="6"/>
        <v>0.96915210945309482</v>
      </c>
      <c r="L17" s="2" cm="1">
        <f t="array" ref="L17">AVERAGE(_xlfn._xlws.FILTER('H2'!$G$2:$G$89280, (L$2='H2'!$B$2:$B$89280)*($B17='H2'!$D$2:$D$89280)*(2030='H2'!$E$2:$E$89280)))</f>
        <v>7.1633333333333225</v>
      </c>
      <c r="M17" s="6">
        <f t="shared" si="0"/>
        <v>0.96915210945592634</v>
      </c>
      <c r="N17" s="2" cm="1">
        <f t="array" ref="N17">AVERAGE(_xlfn._xlws.FILTER('H2'!$G$2:$G$89280, (N$2='H2'!$B$2:$B$89280)*($B17='H2'!$D$2:$D$89280)*(2030='H2'!$E$2:$E$89280)))</f>
        <v>7.16333333332779</v>
      </c>
      <c r="O17" s="6">
        <f t="shared" si="1"/>
        <v>0.96915210945039387</v>
      </c>
      <c r="P17" s="2" cm="1">
        <f t="array" ref="P17">AVERAGE(_xlfn._xlws.FILTER('H2'!$G$2:$G$89280, (P$2='H2'!$B$2:$B$89280)*($B17='H2'!$D$2:$D$89280)*(2030='H2'!$E$2:$E$89280)))</f>
        <v>7.1633333333338491</v>
      </c>
      <c r="Q17" s="6">
        <f t="shared" si="2"/>
        <v>0.96915210945645303</v>
      </c>
      <c r="R17" s="2" cm="1">
        <f t="array" ref="R17">AVERAGE(_xlfn._xlws.FILTER('H2'!$G$2:$G$89280, (R$2='H2'!$B$2:$B$89280)*($B17='H2'!$D$2:$D$89280)*(2030='H2'!$E$2:$E$89280)))</f>
        <v>7.1633333333191667</v>
      </c>
      <c r="S17" s="2" t="e" cm="1" vm="1">
        <f t="array" ref="S17">AVERAGE(_xlfn._xlws.FILTER('H2'!$G$2:$G$89280, (S$2='H2'!$B$2:$B$89280)*($B17='H2'!$D$2:$D$89280)*(2030='H2'!$E$2:$E$89280)))</f>
        <v>#VALUE!</v>
      </c>
      <c r="T17" s="2" t="e" cm="1" vm="1">
        <f t="array" ref="T17">AVERAGE(_xlfn._xlws.FILTER('H2'!$G$2:$G$89280, (T$2='H2'!$B$2:$B$89280)*($B17='H2'!$D$2:$D$89280)*(2030='H2'!$E$2:$E$89280)))</f>
        <v>#VALUE!</v>
      </c>
      <c r="U17" s="2" t="e" cm="1" vm="1">
        <f t="array" ref="U17">AVERAGE(_xlfn._xlws.FILTER('H2'!$G$2:$G$89280, (U$2='H2'!$B$2:$B$89280)*($B17='H2'!$D$2:$D$89280)*(2030='H2'!$E$2:$E$89280)))</f>
        <v>#VALUE!</v>
      </c>
      <c r="V17" s="2" t="e" cm="1" vm="1">
        <f t="array" ref="V17">AVERAGE(_xlfn._xlws.FILTER('H2'!$G$2:$G$89280, (V$2='H2'!$B$2:$B$89280)*($B17='H2'!$D$2:$D$89280)*(2030='H2'!$E$2:$E$89280)))</f>
        <v>#VALUE!</v>
      </c>
      <c r="W17" s="2" t="e" cm="1" vm="1">
        <f t="array" ref="W17">AVERAGE(_xlfn._xlws.FILTER('H2'!$G$2:$G$89280, (W$2='H2'!$B$2:$B$89280)*($B17='H2'!$D$2:$D$89280)*(2030='H2'!$E$2:$E$89280)))</f>
        <v>#VALUE!</v>
      </c>
    </row>
    <row r="18" spans="1:23" x14ac:dyDescent="0.25">
      <c r="A18" t="s">
        <v>266</v>
      </c>
      <c r="B18" t="s">
        <v>23</v>
      </c>
      <c r="C18" s="2" cm="1">
        <f t="array" ref="C18">AVERAGE(_xlfn._xlws.FILTER(PS!$F$2:$F$89280, (C2=PS!$B$2:$B$89280)*($B18=PS!$D$2:$D$89280)*(2030=PS!$E$2:$E$89280)))</f>
        <v>83.704223546391944</v>
      </c>
      <c r="D18" s="2" cm="1">
        <f t="array" ref="D18">AVERAGE(_xlfn._xlws.FILTER(PS!$F$2:$F$89280, (D2=PS!$B$2:$B$89280)*($B18=PS!$D$2:$D$89280)*(2030=PS!$E$2:$E$89280)))</f>
        <v>84.622654042378116</v>
      </c>
      <c r="E18" s="6">
        <f t="shared" ref="E18" si="26">D18-$C18</f>
        <v>0.91843049598617199</v>
      </c>
      <c r="F18" s="2" cm="1">
        <f t="array" ref="F18">AVERAGE(_xlfn._xlws.FILTER(PS!$F$2:$F$89280, (F2=PS!$B$2:$B$89280)*($B18=PS!$D$2:$D$89280)*(2030=PS!$E$2:$E$89280)))</f>
        <v>84.632588990106413</v>
      </c>
      <c r="G18" s="6">
        <f t="shared" ref="G18" si="27">F18-$C18</f>
        <v>0.92836544371446905</v>
      </c>
      <c r="H18" s="2" cm="1">
        <f t="array" ref="H18">AVERAGE(_xlfn._xlws.FILTER(PS!$F$2:$F$89280, (H2=PS!$B$2:$B$89280)*($B18=PS!$D$2:$D$89280)*(2030=PS!$E$2:$E$89280)))</f>
        <v>84.672991094307079</v>
      </c>
      <c r="I18" s="6">
        <f t="shared" si="5"/>
        <v>0.9687675479151352</v>
      </c>
      <c r="J18" s="2" cm="1">
        <f t="array" ref="J18">AVERAGE(_xlfn._xlws.FILTER(PS!$F$2:$F$89280, (J2=PS!$B$2:$B$89280)*($B18=PS!$D$2:$D$89280)*(2030=PS!$E$2:$E$89280)))</f>
        <v>86.654523317584534</v>
      </c>
      <c r="K18" s="6">
        <f t="shared" si="6"/>
        <v>2.95029977119259</v>
      </c>
      <c r="L18" s="2" cm="1">
        <f t="array" ref="L18">AVERAGE(_xlfn._xlws.FILTER(PS!$F$2:$F$89280, (L2=PS!$B$2:$B$89280)*($B18=PS!$D$2:$D$89280)*(2030=PS!$E$2:$E$89280)))</f>
        <v>84.622654042378116</v>
      </c>
      <c r="M18" s="6">
        <f t="shared" si="0"/>
        <v>0.91843049598617199</v>
      </c>
      <c r="N18" s="2" cm="1">
        <f t="array" ref="N18">AVERAGE(_xlfn._xlws.FILTER(PS!$F$2:$F$89280, (N2=PS!$B$2:$B$89280)*($B18=PS!$D$2:$D$89280)*(2030=PS!$E$2:$E$89280)))</f>
        <v>84.622654042378116</v>
      </c>
      <c r="O18" s="6">
        <f t="shared" si="1"/>
        <v>0.91843049598617199</v>
      </c>
      <c r="P18" s="2" cm="1">
        <f t="array" ref="P18">AVERAGE(_xlfn._xlws.FILTER(PS!$F$2:$F$89280, (P2=PS!$B$2:$B$89280)*($B18=PS!$D$2:$D$89280)*(2030=PS!$E$2:$E$89280)))</f>
        <v>84.622654042378116</v>
      </c>
      <c r="Q18" s="6">
        <f t="shared" si="2"/>
        <v>0.91843049598617199</v>
      </c>
      <c r="R18" s="2" cm="1">
        <f t="array" ref="R18">AVERAGE(_xlfn._xlws.FILTER(PS!$F$2:$F$89280, (R2=PS!$B$2:$B$89280)*($B18=PS!$D$2:$D$89280)*(2030=PS!$E$2:$E$89280)))</f>
        <v>84.609483411074521</v>
      </c>
      <c r="S18" s="2" t="e" cm="1" vm="1">
        <f t="array" ref="S18">AVERAGE(_xlfn._xlws.FILTER(PS!$F$2:$F$89280, (S2=PS!$B$2:$B$89280)*($B18=PS!$D$2:$D$89280)*(2030=PS!$E$2:$E$89280)))</f>
        <v>#VALUE!</v>
      </c>
      <c r="T18" s="2" t="e" cm="1" vm="1">
        <f t="array" ref="T18">AVERAGE(_xlfn._xlws.FILTER(PS!$F$2:$F$89280, (T2=PS!$B$2:$B$89280)*($B18=PS!$D$2:$D$89280)*(2030=PS!$E$2:$E$89280)))</f>
        <v>#VALUE!</v>
      </c>
      <c r="U18" s="2" t="e" cm="1" vm="1">
        <f t="array" ref="U18">AVERAGE(_xlfn._xlws.FILTER(PS!$F$2:$F$89280, (U2=PS!$B$2:$B$89280)*($B18=PS!$D$2:$D$89280)*(2030=PS!$E$2:$E$89280)))</f>
        <v>#VALUE!</v>
      </c>
      <c r="V18" s="2" t="e" cm="1" vm="1">
        <f t="array" ref="V18">AVERAGE(_xlfn._xlws.FILTER(PS!$F$2:$F$89280, (V2=PS!$B$2:$B$89280)*($B18=PS!$D$2:$D$89280)*(2030=PS!$E$2:$E$89280)))</f>
        <v>#VALUE!</v>
      </c>
      <c r="W18" s="2" t="e" cm="1" vm="1">
        <f t="array" ref="W18">AVERAGE(_xlfn._xlws.FILTER(PS!$F$2:$F$89280, (W2=PS!$B$2:$B$89280)*($B18=PS!$D$2:$D$89280)*(2030=PS!$E$2:$E$89280)))</f>
        <v>#VALUE!</v>
      </c>
    </row>
    <row r="19" spans="1:23" x14ac:dyDescent="0.25">
      <c r="A19" t="s">
        <v>267</v>
      </c>
      <c r="B19" t="s">
        <v>23</v>
      </c>
      <c r="C19" s="2" cm="1">
        <f t="array" ref="C19">AVERAGE(_xlfn._xlws.FILTER(PS!$F$2:$F$89280, (C2=PS!$B$2:$B$89280)*($B19=PS!$D$2:$D$89280)*(2040=PS!$E$2:$E$89280)))</f>
        <v>104.01707120922319</v>
      </c>
      <c r="D19" s="2" cm="1">
        <f t="array" ref="D19">AVERAGE(_xlfn._xlws.FILTER(PS!$F$2:$F$89280, (D2=PS!$B$2:$B$89280)*($B19=PS!$D$2:$D$89280)*(2040=PS!$E$2:$E$89280)))</f>
        <v>103.97425289865633</v>
      </c>
      <c r="E19" s="6">
        <f t="shared" si="3"/>
        <v>-4.2818310566858031E-2</v>
      </c>
      <c r="F19" s="2" cm="1">
        <f t="array" ref="F19">AVERAGE(_xlfn._xlws.FILTER(PS!$F$2:$F$89280, (F2=PS!$B$2:$B$89280)*($B19=PS!$D$2:$D$89280)*(2040=PS!$E$2:$E$89280)))</f>
        <v>103.97041373464903</v>
      </c>
      <c r="G19" s="6">
        <f t="shared" ref="G19" si="28">F19-$C19</f>
        <v>-4.6657474574161029E-2</v>
      </c>
      <c r="H19" s="2" cm="1">
        <f t="array" ref="H19">AVERAGE(_xlfn._xlws.FILTER(PS!$F$2:$F$89280, (H2=PS!$B$2:$B$89280)*($B19=PS!$D$2:$D$89280)*(2040=PS!$E$2:$E$89280)))</f>
        <v>103.98885966589462</v>
      </c>
      <c r="I19" s="6">
        <f t="shared" si="5"/>
        <v>-2.821154332856679E-2</v>
      </c>
      <c r="J19" s="2" cm="1">
        <f t="array" ref="J19">AVERAGE(_xlfn._xlws.FILTER(PS!$F$2:$F$89280, (J2=PS!$B$2:$B$89280)*($B19=PS!$D$2:$D$89280)*(2040=PS!$E$2:$E$89280)))</f>
        <v>103.85478754379241</v>
      </c>
      <c r="K19" s="6">
        <f t="shared" si="6"/>
        <v>-0.16228366543077755</v>
      </c>
      <c r="L19" s="2" cm="1">
        <f t="array" ref="L19">AVERAGE(_xlfn._xlws.FILTER(PS!$F$2:$F$89280, (L2=PS!$B$2:$B$89280)*($B19=PS!$D$2:$D$89280)*(2040=PS!$E$2:$E$89280)))</f>
        <v>103.97425289865633</v>
      </c>
      <c r="M19" s="6">
        <f t="shared" si="0"/>
        <v>-4.2818310566858031E-2</v>
      </c>
      <c r="N19" s="2" cm="1">
        <f t="array" ref="N19">AVERAGE(_xlfn._xlws.FILTER(PS!$F$2:$F$89280, (N2=PS!$B$2:$B$89280)*($B19=PS!$D$2:$D$89280)*(2040=PS!$E$2:$E$89280)))</f>
        <v>103.97425289865633</v>
      </c>
      <c r="O19" s="6">
        <f t="shared" si="1"/>
        <v>-4.2818310566858031E-2</v>
      </c>
      <c r="P19" s="2" cm="1">
        <f t="array" ref="P19">AVERAGE(_xlfn._xlws.FILTER(PS!$F$2:$F$89280, (P2=PS!$B$2:$B$89280)*($B19=PS!$D$2:$D$89280)*(2040=PS!$E$2:$E$89280)))</f>
        <v>103.97425289865633</v>
      </c>
      <c r="Q19" s="6">
        <f t="shared" si="2"/>
        <v>-4.2818310566858031E-2</v>
      </c>
      <c r="R19" s="2" cm="1">
        <f t="array" ref="R19">AVERAGE(_xlfn._xlws.FILTER(PS!$F$2:$F$89280, (R2=PS!$B$2:$B$89280)*($B19=PS!$D$2:$D$89280)*(2040=PS!$E$2:$E$89280)))</f>
        <v>103.97498247012894</v>
      </c>
      <c r="S19" s="2" t="e" cm="1" vm="1">
        <f t="array" ref="S19">AVERAGE(_xlfn._xlws.FILTER(PS!$F$2:$F$89280, (S2=PS!$B$2:$B$89280)*($B19=PS!$D$2:$D$89280)*(2040=PS!$E$2:$E$89280)))</f>
        <v>#VALUE!</v>
      </c>
      <c r="T19" s="2" t="e" cm="1" vm="1">
        <f t="array" ref="T19">AVERAGE(_xlfn._xlws.FILTER(PS!$F$2:$F$89280, (T2=PS!$B$2:$B$89280)*($B19=PS!$D$2:$D$89280)*(2040=PS!$E$2:$E$89280)))</f>
        <v>#VALUE!</v>
      </c>
      <c r="U19" s="2" t="e" cm="1" vm="1">
        <f t="array" ref="U19">AVERAGE(_xlfn._xlws.FILTER(PS!$F$2:$F$89280, (U2=PS!$B$2:$B$89280)*($B19=PS!$D$2:$D$89280)*(2040=PS!$E$2:$E$89280)))</f>
        <v>#VALUE!</v>
      </c>
      <c r="V19" s="2" t="e" cm="1" vm="1">
        <f t="array" ref="V19">AVERAGE(_xlfn._xlws.FILTER(PS!$F$2:$F$89280, (V2=PS!$B$2:$B$89280)*($B19=PS!$D$2:$D$89280)*(2040=PS!$E$2:$E$89280)))</f>
        <v>#VALUE!</v>
      </c>
      <c r="W19" s="2" t="e" cm="1" vm="1">
        <f t="array" ref="W19">AVERAGE(_xlfn._xlws.FILTER(PS!$F$2:$F$89280, (W2=PS!$B$2:$B$89280)*($B19=PS!$D$2:$D$89280)*(2040=PS!$E$2:$E$89280)))</f>
        <v>#VALUE!</v>
      </c>
    </row>
    <row r="20" spans="1:23" x14ac:dyDescent="0.25">
      <c r="A20" t="s">
        <v>269</v>
      </c>
      <c r="B20" t="s">
        <v>23</v>
      </c>
      <c r="C20" s="2" cm="1">
        <f t="array" ref="C20">AVERAGE(_xlfn._xlws.FILTER(PS!$P$2:$P$89280, (C2=PS!$B$2:$B$89280)*($B20=PS!$D$2:$D$89280)*(2030=PS!$E$2:$E$89280)))+AVERAGE(_xlfn._xlws.FILTER(PS!$R$2:$R$89280, (C2=PS!$B$2:$B$89280)*($B20=PS!$D$2:$D$89280)*(2030=PS!$E$2:$E$89280)))</f>
        <v>1072.9874912494627</v>
      </c>
      <c r="D20" s="2" cm="1">
        <f t="array" ref="D20">AVERAGE(_xlfn._xlws.FILTER(PS!$P$2:$P$89280, (D2=PS!$B$2:$B$89280)*($B18=PS!$D$2:$D$89280)*(2030=PS!$E$2:$E$89280)))+AVERAGE(_xlfn._xlws.FILTER(PS!$R$2:$R$89280, (D2=PS!$B$2:$B$89280)*($B18=PS!$D$2:$D$89280)*(2030=PS!$E$2:$E$89280)))</f>
        <v>1045.4174558939326</v>
      </c>
      <c r="E20" s="6">
        <f t="shared" si="3"/>
        <v>-27.570035355530081</v>
      </c>
      <c r="F20" s="3" cm="1">
        <f t="array" ref="F20">AVERAGE(_xlfn._xlws.FILTER(PS!$P$2:$P$89280, (F2=PS!$B$2:$B$89280)*($B18=PS!$D$2:$D$89280)*(2030=PS!$E$2:$E$89280)))+AVERAGE(_xlfn._xlws.FILTER(PS!$R$2:$R$89280, (F2=PS!$B$2:$B$89280)*($B18=PS!$D$2:$D$89280)*(2030=PS!$E$2:$E$89280)))</f>
        <v>1045.4496077537253</v>
      </c>
      <c r="G20" s="6">
        <f t="shared" ref="G20" si="29">F20-$C20</f>
        <v>-27.537883495737333</v>
      </c>
      <c r="H20" s="2" cm="1">
        <f t="array" ref="H20">AVERAGE(_xlfn._xlws.FILTER(PS!$P$2:$P$89280, (H2=PS!$B$2:$B$89280)*($B18=PS!$D$2:$D$89280)*(2030=PS!$E$2:$E$89280)))+AVERAGE(_xlfn._xlws.FILTER(PS!$R$2:$R$89280, (H2=PS!$B$2:$B$89280)*($B18=PS!$D$2:$D$89280)*(2030=PS!$E$2:$E$89280)))</f>
        <v>1044.4776304709933</v>
      </c>
      <c r="I20" s="6">
        <f t="shared" si="5"/>
        <v>-28.509860778469374</v>
      </c>
      <c r="J20" s="2" cm="1">
        <f t="array" ref="J20">AVERAGE(_xlfn._xlws.FILTER(PS!$P$2:$P$89280, (J2=PS!$B$2:$B$89280)*($B18=PS!$D$2:$D$89280)*(2030=PS!$E$2:$E$89280)))+AVERAGE(_xlfn._xlws.FILTER(PS!$R$2:$R$89280, (J2=PS!$B$2:$B$89280)*($B18=PS!$D$2:$D$89280)*(2030=PS!$E$2:$E$89280)))</f>
        <v>1056.9777377506657</v>
      </c>
      <c r="K20" s="6">
        <f t="shared" si="6"/>
        <v>-16.009753498796954</v>
      </c>
      <c r="L20" s="3" cm="1">
        <f t="array" ref="L20">AVERAGE(_xlfn._xlws.FILTER(PS!$P$2:$P$89280, (L2=PS!$B$2:$B$89280)*($B18=PS!$D$2:$D$89280)*(2030=PS!$E$2:$E$89280)))+AVERAGE(_xlfn._xlws.FILTER(PS!$R$2:$R$89280, (L2=PS!$B$2:$B$89280)*($B18=PS!$D$2:$D$89280)*(2030=PS!$E$2:$E$89280)))</f>
        <v>1045.4174558939326</v>
      </c>
      <c r="M20" s="6">
        <f t="shared" si="0"/>
        <v>-27.570035355530081</v>
      </c>
      <c r="N20" s="3" cm="1">
        <f t="array" ref="N20">AVERAGE(_xlfn._xlws.FILTER(PS!$P$2:$P$89280, (N2=PS!$B$2:$B$89280)*($B18=PS!$D$2:$D$89280)*(2030=PS!$E$2:$E$89280)))+AVERAGE(_xlfn._xlws.FILTER(PS!$R$2:$R$89280, (N2=PS!$B$2:$B$89280)*($B18=PS!$D$2:$D$89280)*(2030=PS!$E$2:$E$89280)))</f>
        <v>1045.4174558939326</v>
      </c>
      <c r="O20" s="6">
        <f t="shared" si="1"/>
        <v>-27.570035355530081</v>
      </c>
      <c r="P20" s="3" cm="1">
        <f t="array" ref="P20">AVERAGE(_xlfn._xlws.FILTER(PS!$P$2:$P$89280, (P2=PS!$B$2:$B$89280)*($B18=PS!$D$2:$D$89280)*(2030=PS!$E$2:$E$89280)))+AVERAGE(_xlfn._xlws.FILTER(PS!$R$2:$R$89280, (P2=PS!$B$2:$B$89280)*($B18=PS!$D$2:$D$89280)*(2030=PS!$E$2:$E$89280)))</f>
        <v>1045.4174558939326</v>
      </c>
      <c r="Q20" s="6">
        <f t="shared" si="2"/>
        <v>-27.570035355530081</v>
      </c>
      <c r="R20" s="2" cm="1">
        <f t="array" ref="R20">AVERAGE(_xlfn._xlws.FILTER(PS!$P$2:$P$89280, (R2=PS!$B$2:$B$89280)*($B18=PS!$D$2:$D$89280)*(2030=PS!$E$2:$E$89280)))+AVERAGE(_xlfn._xlws.FILTER(PS!$R$2:$R$89280, (R2=PS!$B$2:$B$89280)*($B18=PS!$D$2:$D$89280)*(2030=PS!$E$2:$E$89280)))</f>
        <v>1045.9552443816278</v>
      </c>
      <c r="S20" s="2" t="e" cm="1" vm="1">
        <f t="array" ref="S20">AVERAGE(_xlfn._xlws.FILTER(PS!$P$2:$P$89280, (S2=PS!$B$2:$B$89280)*($B18=PS!$D$2:$D$89280)*(2030=PS!$E$2:$E$89280)))+AVERAGE(_xlfn._xlws.FILTER(PS!$R$2:$R$89280, (S2=PS!$B$2:$B$89280)*($B18=PS!$D$2:$D$89280)*(2030=PS!$E$2:$E$89280)))</f>
        <v>#VALUE!</v>
      </c>
      <c r="T20" s="2" t="e" cm="1" vm="1">
        <f t="array" ref="T20">AVERAGE(_xlfn._xlws.FILTER(PS!$P$2:$P$89280, (T2=PS!$B$2:$B$89280)*($B18=PS!$D$2:$D$89280)*(2030=PS!$E$2:$E$89280)))+AVERAGE(_xlfn._xlws.FILTER(PS!$R$2:$R$89280, (T2=PS!$B$2:$B$89280)*($B18=PS!$D$2:$D$89280)*(2030=PS!$E$2:$E$89280)))</f>
        <v>#VALUE!</v>
      </c>
      <c r="U20" s="2" t="e" cm="1" vm="1">
        <f t="array" ref="U20">AVERAGE(_xlfn._xlws.FILTER(PS!$P$2:$P$89280, (U2=PS!$B$2:$B$89280)*($B18=PS!$D$2:$D$89280)*(2030=PS!$E$2:$E$89280)))+AVERAGE(_xlfn._xlws.FILTER(PS!$R$2:$R$89280, (U2=PS!$B$2:$B$89280)*($B18=PS!$D$2:$D$89280)*(2030=PS!$E$2:$E$89280)))</f>
        <v>#VALUE!</v>
      </c>
      <c r="V20" s="2" t="e" cm="1" vm="1">
        <f t="array" ref="V20">AVERAGE(_xlfn._xlws.FILTER(PS!$P$2:$P$89280, (V2=PS!$B$2:$B$89280)*($B18=PS!$D$2:$D$89280)*(2030=PS!$E$2:$E$89280)))+AVERAGE(_xlfn._xlws.FILTER(PS!$R$2:$R$89280, (V2=PS!$B$2:$B$89280)*($B18=PS!$D$2:$D$89280)*(2030=PS!$E$2:$E$89280)))</f>
        <v>#VALUE!</v>
      </c>
      <c r="W20" s="2" t="e" cm="1" vm="1">
        <f t="array" ref="W20">AVERAGE(_xlfn._xlws.FILTER(PS!$P$2:$P$89280, (W2=PS!$B$2:$B$89280)*($B18=PS!$D$2:$D$89280)*(2030=PS!$E$2:$E$89280)))+AVERAGE(_xlfn._xlws.FILTER(PS!$R$2:$R$89280, (W2=PS!$B$2:$B$89280)*($B18=PS!$D$2:$D$89280)*(2030=PS!$E$2:$E$89280)))</f>
        <v>#VALUE!</v>
      </c>
    </row>
    <row r="21" spans="1:23" x14ac:dyDescent="0.25">
      <c r="A21" t="s">
        <v>268</v>
      </c>
      <c r="B21" t="s">
        <v>23</v>
      </c>
      <c r="C21" s="2" cm="1">
        <f t="array" ref="C21">AVERAGE(_xlfn._xlws.FILTER(PS!$T$2:$T$89280, (C2=PS!$B$2:$B$89280)*($B21=PS!$D$2:$D$89280)*(2030=PS!$E$2:$E$89280)))</f>
        <v>441.72670399918059</v>
      </c>
      <c r="D21" s="2" cm="1">
        <f t="array" ref="D21">AVERAGE(_xlfn._xlws.FILTER(PS!$T$2:$T$89280, (D2=PS!$B$2:$B$89280)*($B21=PS!$D$2:$D$89280)*(2030=PS!$E$2:$E$89280)))</f>
        <v>395.86762708442552</v>
      </c>
      <c r="E21" s="6">
        <f t="shared" si="3"/>
        <v>-45.859076914755065</v>
      </c>
      <c r="F21" s="3" cm="1">
        <f t="array" ref="F21">AVERAGE(_xlfn._xlws.FILTER(PS!$T$2:$T$89280, (F2=PS!$B$2:$B$89280)*($B21=PS!$D$2:$D$89280)*(2030=PS!$E$2:$E$89280)))</f>
        <v>395.95639095661727</v>
      </c>
      <c r="G21" s="6">
        <f t="shared" ref="G21" si="30">F21-$C21</f>
        <v>-45.770313042563316</v>
      </c>
      <c r="H21" s="2" cm="1">
        <f t="array" ref="H21">AVERAGE(_xlfn._xlws.FILTER(PS!$T$2:$T$89280, (H2=PS!$B$2:$B$89280)*($B21=PS!$D$2:$D$89280)*(2030=PS!$E$2:$E$89280)))</f>
        <v>395.27251596450219</v>
      </c>
      <c r="I21" s="6">
        <f t="shared" si="5"/>
        <v>-46.454188034678396</v>
      </c>
      <c r="J21" s="2" cm="1">
        <f t="array" ref="J21">AVERAGE(_xlfn._xlws.FILTER(PS!$T$2:$T$89280, (J2=PS!$B$2:$B$89280)*($B21=PS!$D$2:$D$89280)*(2030=PS!$E$2:$E$89280)))</f>
        <v>368.34974901957298</v>
      </c>
      <c r="K21" s="6">
        <f t="shared" si="6"/>
        <v>-73.376954979607603</v>
      </c>
      <c r="L21" s="3" cm="1">
        <f t="array" ref="L21">AVERAGE(_xlfn._xlws.FILTER(PS!$T$2:$T$89280, (L2=PS!$B$2:$B$89280)*($B21=PS!$D$2:$D$89280)*(2030=PS!$E$2:$E$89280)))</f>
        <v>395.86762708442552</v>
      </c>
      <c r="M21" s="6">
        <f t="shared" si="0"/>
        <v>-45.859076914755065</v>
      </c>
      <c r="N21" s="3" cm="1">
        <f t="array" ref="N21">AVERAGE(_xlfn._xlws.FILTER(PS!$T$2:$T$89280, (N2=PS!$B$2:$B$89280)*($B21=PS!$D$2:$D$89280)*(2030=PS!$E$2:$E$89280)))</f>
        <v>395.86762708442552</v>
      </c>
      <c r="O21" s="6">
        <f t="shared" si="1"/>
        <v>-45.859076914755065</v>
      </c>
      <c r="P21" s="3" cm="1">
        <f t="array" ref="P21">AVERAGE(_xlfn._xlws.FILTER(PS!$T$2:$T$89280, (P2=PS!$B$2:$B$89280)*($B21=PS!$D$2:$D$89280)*(2030=PS!$E$2:$E$89280)))</f>
        <v>395.86762708442552</v>
      </c>
      <c r="Q21" s="6">
        <f t="shared" si="2"/>
        <v>-45.859076914755065</v>
      </c>
      <c r="R21" s="2" cm="1">
        <f t="array" ref="R21">AVERAGE(_xlfn._xlws.FILTER(PS!$T$2:$T$89280, (R2=PS!$B$2:$B$89280)*($B21=PS!$D$2:$D$89280)*(2030=PS!$E$2:$E$89280)))</f>
        <v>395.99541533339971</v>
      </c>
      <c r="S21" s="2" t="e" cm="1" vm="1">
        <f t="array" ref="S21">AVERAGE(_xlfn._xlws.FILTER(PS!$T$2:$T$89280, (S2=PS!$B$2:$B$89280)*($B21=PS!$D$2:$D$89280)*(2030=PS!$E$2:$E$89280)))</f>
        <v>#VALUE!</v>
      </c>
      <c r="T21" s="2" t="e" cm="1" vm="1">
        <f t="array" ref="T21">AVERAGE(_xlfn._xlws.FILTER(PS!$T$2:$T$89280, (T2=PS!$B$2:$B$89280)*($B21=PS!$D$2:$D$89280)*(2030=PS!$E$2:$E$89280)))</f>
        <v>#VALUE!</v>
      </c>
      <c r="U21" s="2" t="e" cm="1" vm="1">
        <f t="array" ref="U21">AVERAGE(_xlfn._xlws.FILTER(PS!$T$2:$T$89280, (U2=PS!$B$2:$B$89280)*($B21=PS!$D$2:$D$89280)*(2030=PS!$E$2:$E$89280)))</f>
        <v>#VALUE!</v>
      </c>
      <c r="V21" s="2" t="e" cm="1" vm="1">
        <f t="array" ref="V21">AVERAGE(_xlfn._xlws.FILTER(PS!$T$2:$T$89280, (V2=PS!$B$2:$B$89280)*($B21=PS!$D$2:$D$89280)*(2030=PS!$E$2:$E$89280)))</f>
        <v>#VALUE!</v>
      </c>
      <c r="W21" s="2" t="e" cm="1" vm="1">
        <f t="array" ref="W21">AVERAGE(_xlfn._xlws.FILTER(PS!$T$2:$T$89280, (W2=PS!$B$2:$B$89280)*($B21=PS!$D$2:$D$89280)*(2030=PS!$E$2:$E$89280)))</f>
        <v>#VALUE!</v>
      </c>
    </row>
    <row r="22" spans="1:23" x14ac:dyDescent="0.25">
      <c r="A22" t="s">
        <v>249</v>
      </c>
      <c r="B22" t="s">
        <v>23</v>
      </c>
      <c r="C22" s="2" cm="1">
        <f t="array" ref="C22">AVERAGE(_xlfn._xlws.FILTER(PS!$O$2:$O$89280+PS!$Q$2:$Q$89280+PS!$S$2:$S$89280+PS!$U$2:$U$89280, (C2=PS!$B$2:$B$89280)*($B22=PS!$D$2:$D$89280)*(2030=PS!$E$2:$E$89280)))</f>
        <v>167.99320247665787</v>
      </c>
      <c r="D22" s="2" cm="1">
        <f t="array" ref="D22">AVERAGE(_xlfn._xlws.FILTER(PS!$O$2:$O$89280+PS!$Q$2:$Q$89280+PS!$S$2:$S$89280+PS!$U$2:$U$89280, (D2=PS!$B$2:$B$89280)*($B22=PS!$D$2:$D$89280)*(2030=PS!$E$2:$E$89280)))</f>
        <v>167.67935019546567</v>
      </c>
      <c r="E22" s="6">
        <f t="shared" si="3"/>
        <v>-0.31385228119219732</v>
      </c>
      <c r="F22" s="3" cm="1">
        <f t="array" ref="F22">AVERAGE(_xlfn._xlws.FILTER(PS!$O$2:$O$89280+PS!$Q$2:$Q$89280+PS!$S$2:$S$89280+PS!$U$2:$U$89280, (F2=PS!$B$2:$B$89280)*($B22=PS!$D$2:$D$89280)*(2030=PS!$E$2:$E$89280)))</f>
        <v>167.65525350431258</v>
      </c>
      <c r="G22" s="6">
        <f t="shared" ref="G22:G29" si="31">F22-$C22</f>
        <v>-0.33794897234528776</v>
      </c>
      <c r="H22" s="2" cm="1">
        <f t="array" ref="H22">AVERAGE(_xlfn._xlws.FILTER(PS!$O$2:$O$89280+PS!$Q$2:$Q$89280+PS!$S$2:$S$89280+PS!$U$2:$U$89280, (H2=PS!$B$2:$B$89280)*($B22=PS!$D$2:$D$89280)*(2030=PS!$E$2:$E$89280)))</f>
        <v>167.71062775904934</v>
      </c>
      <c r="I22" s="6">
        <f t="shared" si="5"/>
        <v>-0.28257471760852582</v>
      </c>
      <c r="J22" s="2" cm="1">
        <f t="array" ref="J22">AVERAGE(_xlfn._xlws.FILTER(PS!$O$2:$O$89280+PS!$Q$2:$Q$89280+PS!$S$2:$S$89280+PS!$U$2:$U$89280, (J2=PS!$B$2:$B$89280)*($B22=PS!$D$2:$D$89280)*(2030=PS!$E$2:$E$89280)))</f>
        <v>168.6959930120974</v>
      </c>
      <c r="K22" s="6">
        <f t="shared" si="6"/>
        <v>0.70279053543953296</v>
      </c>
      <c r="L22" s="3" cm="1">
        <f t="array" ref="L22">AVERAGE(_xlfn._xlws.FILTER(PS!$O$2:$O$89280+PS!$Q$2:$Q$89280+PS!$S$2:$S$89280+PS!$U$2:$U$89280, (L2=PS!$B$2:$B$89280)*($B22=PS!$D$2:$D$89280)*(2030=PS!$E$2:$E$89280)))</f>
        <v>167.67935019546567</v>
      </c>
      <c r="M22" s="6">
        <f t="shared" si="0"/>
        <v>-0.31385228119219732</v>
      </c>
      <c r="N22" s="3" cm="1">
        <f t="array" ref="N22">AVERAGE(_xlfn._xlws.FILTER(PS!$O$2:$O$89280+PS!$Q$2:$Q$89280+PS!$S$2:$S$89280+PS!$U$2:$U$89280, (N2=PS!$B$2:$B$89280)*($B22=PS!$D$2:$D$89280)*(2030=PS!$E$2:$E$89280)))</f>
        <v>167.67935019546567</v>
      </c>
      <c r="O22" s="6">
        <f t="shared" si="1"/>
        <v>-0.31385228119219732</v>
      </c>
      <c r="P22" s="3" cm="1">
        <f t="array" ref="P22">AVERAGE(_xlfn._xlws.FILTER(PS!$O$2:$O$89280+PS!$Q$2:$Q$89280+PS!$S$2:$S$89280+PS!$U$2:$U$89280, (P2=PS!$B$2:$B$89280)*($B22=PS!$D$2:$D$89280)*(2030=PS!$E$2:$E$89280)))</f>
        <v>167.67935019546567</v>
      </c>
      <c r="Q22" s="6">
        <f t="shared" si="2"/>
        <v>-0.31385228119219732</v>
      </c>
      <c r="R22" s="2" cm="1">
        <f t="array" ref="R22">AVERAGE(_xlfn._xlws.FILTER(PS!$O$2:$O$89280+PS!$Q$2:$Q$89280+PS!$S$2:$S$89280+PS!$U$2:$U$89280, (R2=PS!$B$2:$B$89280)*($B22=PS!$D$2:$D$89280)*(2030=PS!$E$2:$E$89280)))</f>
        <v>167.69407190464096</v>
      </c>
      <c r="S22" s="2" t="e" cm="1" vm="1">
        <f t="array" ref="S22">AVERAGE(_xlfn._xlws.FILTER(PS!$O$2:$O$89280+PS!$Q$2:$Q$89280+PS!$S$2:$S$89280+PS!$U$2:$U$89280, (S2=PS!$B$2:$B$89280)*($B22=PS!$D$2:$D$89280)*(2030=PS!$E$2:$E$89280)))</f>
        <v>#VALUE!</v>
      </c>
      <c r="T22" s="2" t="e" cm="1" vm="1">
        <f t="array" ref="T22">AVERAGE(_xlfn._xlws.FILTER(PS!$O$2:$O$89280+PS!$Q$2:$Q$89280+PS!$S$2:$S$89280+PS!$U$2:$U$89280, (T2=PS!$B$2:$B$89280)*($B22=PS!$D$2:$D$89280)*(2030=PS!$E$2:$E$89280)))</f>
        <v>#VALUE!</v>
      </c>
      <c r="U22" s="2" t="e" cm="1" vm="1">
        <f t="array" ref="U22">AVERAGE(_xlfn._xlws.FILTER(PS!$O$2:$O$89280+PS!$Q$2:$Q$89280+PS!$S$2:$S$89280+PS!$U$2:$U$89280, (U2=PS!$B$2:$B$89280)*($B22=PS!$D$2:$D$89280)*(2030=PS!$E$2:$E$89280)))</f>
        <v>#VALUE!</v>
      </c>
      <c r="V22" s="2" t="e" cm="1" vm="1">
        <f t="array" ref="V22">AVERAGE(_xlfn._xlws.FILTER(PS!$O$2:$O$89280+PS!$Q$2:$Q$89280+PS!$S$2:$S$89280+PS!$U$2:$U$89280, (V2=PS!$B$2:$B$89280)*($B22=PS!$D$2:$D$89280)*(2030=PS!$E$2:$E$89280)))</f>
        <v>#VALUE!</v>
      </c>
      <c r="W22" s="2" t="e" cm="1" vm="1">
        <f t="array" ref="W22">AVERAGE(_xlfn._xlws.FILTER(PS!$O$2:$O$89280+PS!$Q$2:$Q$89280+PS!$S$2:$S$89280+PS!$U$2:$U$89280, (W2=PS!$B$2:$B$89280)*($B22=PS!$D$2:$D$89280)*(2030=PS!$E$2:$E$89280)))</f>
        <v>#VALUE!</v>
      </c>
    </row>
    <row r="23" spans="1:23" ht="14.25" customHeight="1" x14ac:dyDescent="0.25">
      <c r="A23" t="s">
        <v>353</v>
      </c>
      <c r="B23" t="s">
        <v>23</v>
      </c>
      <c r="C23" s="2" cm="1">
        <f t="array" ref="C23">AVERAGE(_xlfn._xlws.FILTER('H2'!$L$2:$L$89280+'H2'!$M$2:$M$89280, (C$2='H2'!$B$2:$B$89280)*($B23='H2'!$D$2:$D$89280)*(2040='H2'!$E$2:$E$89280)))</f>
        <v>19.116410783261877</v>
      </c>
      <c r="D23" s="2" cm="1">
        <f t="array" ref="D23">AVERAGE(_xlfn._xlws.FILTER('H2'!$L$2:$L$89280+'H2'!$M$2:$M$89280, (D$2='H2'!$B$2:$B$89280)*($B23='H2'!$D$2:$D$89280)*(2040='H2'!$E$2:$E$89280)))</f>
        <v>9.838927554618266</v>
      </c>
      <c r="E23" s="6">
        <f t="shared" si="3"/>
        <v>-9.2774832286436109</v>
      </c>
      <c r="F23" s="2" cm="1">
        <f t="array" ref="F23">AVERAGE(_xlfn._xlws.FILTER('H2'!$L$2:$L$89280+'H2'!$M$2:$M$89280, (F$2='H2'!$B$2:$B$89280)*($B23='H2'!$D$2:$D$89280)*(2040='H2'!$E$2:$E$89280)))</f>
        <v>9.8226419027810081</v>
      </c>
      <c r="G23" s="6">
        <f t="shared" si="31"/>
        <v>-9.2937688804808687</v>
      </c>
      <c r="H23" s="2" cm="1">
        <f t="array" ref="H23">AVERAGE(_xlfn._xlws.FILTER('H2'!$L$2:$L$89280+'H2'!$M$2:$M$89280, (H$2='H2'!$B$2:$B$89280)*($B23='H2'!$D$2:$D$89280)*(2040='H2'!$E$2:$E$89280)))</f>
        <v>9.8222060315376325</v>
      </c>
      <c r="I23" s="6">
        <f t="shared" si="5"/>
        <v>-9.2942047517242443</v>
      </c>
      <c r="J23" s="2" cm="1">
        <f t="array" ref="J23">AVERAGE(_xlfn._xlws.FILTER('H2'!$L$2:$L$89280+'H2'!$M$2:$M$89280, (J$2='H2'!$B$2:$B$89280)*($B23='H2'!$D$2:$D$89280)*(2040='H2'!$E$2:$E$89280)))</f>
        <v>9.8279510138590602</v>
      </c>
      <c r="K23" s="6">
        <f t="shared" si="6"/>
        <v>-9.2884597694028166</v>
      </c>
      <c r="L23" s="2" cm="1">
        <f t="array" ref="L23">AVERAGE(_xlfn._xlws.FILTER('H2'!$L$2:$L$89280+'H2'!$M$2:$M$89280, (L$2='H2'!$B$2:$B$89280)*($B23='H2'!$D$2:$D$89280)*(2040='H2'!$E$2:$E$89280)))</f>
        <v>5.9654447954825178</v>
      </c>
      <c r="M23" s="6">
        <f t="shared" si="0"/>
        <v>-13.150965987779358</v>
      </c>
      <c r="N23" s="2" cm="1">
        <f t="array" ref="N23">AVERAGE(_xlfn._xlws.FILTER('H2'!$L$2:$L$89280+'H2'!$M$2:$M$89280, (N$2='H2'!$B$2:$B$89280)*($B23='H2'!$D$2:$D$89280)*(2040='H2'!$E$2:$E$89280)))</f>
        <v>8.8180762845323031</v>
      </c>
      <c r="O23" s="6">
        <f t="shared" si="1"/>
        <v>-10.298334498729574</v>
      </c>
      <c r="P23" s="2" cm="1">
        <f t="array" ref="P23">AVERAGE(_xlfn._xlws.FILTER('H2'!$L$2:$L$89280+'H2'!$M$2:$M$89280, (P$2='H2'!$B$2:$B$89280)*($B23='H2'!$D$2:$D$89280)*(2040='H2'!$E$2:$E$89280)))</f>
        <v>9.7419705124589608</v>
      </c>
      <c r="Q23" s="6">
        <f t="shared" si="2"/>
        <v>-9.374440270802916</v>
      </c>
      <c r="R23" s="2" cm="1">
        <f t="array" ref="R23">AVERAGE(_xlfn._xlws.FILTER('H2'!$L$2:$L$89280+'H2'!$M$2:$M$89280, (R$2='H2'!$B$2:$B$89280)*($B23='H2'!$D$2:$D$89280)*(2040='H2'!$E$2:$E$89280)))</f>
        <v>9.7947586381105989</v>
      </c>
      <c r="S23" s="2" t="e" cm="1" vm="1">
        <f t="array" ref="S23">AVERAGE(_xlfn._xlws.FILTER('H2'!$L$2:$L$89280+'H2'!$M$2:$M$89280, (S$2='H2'!$B$2:$B$89280)*($B23='H2'!$D$2:$D$89280)*(2040='H2'!$E$2:$E$89280)))</f>
        <v>#VALUE!</v>
      </c>
      <c r="T23" s="2" t="e" cm="1" vm="1">
        <f t="array" ref="T23">AVERAGE(_xlfn._xlws.FILTER('H2'!$L$2:$L$89280+'H2'!$M$2:$M$89280, (T$2='H2'!$B$2:$B$89280)*($B23='H2'!$D$2:$D$89280)*(2040='H2'!$E$2:$E$89280)))</f>
        <v>#VALUE!</v>
      </c>
      <c r="U23" s="2" t="e" cm="1" vm="1">
        <f t="array" ref="U23">AVERAGE(_xlfn._xlws.FILTER('H2'!$L$2:$L$89280+'H2'!$M$2:$M$89280, (U$2='H2'!$B$2:$B$89280)*($B23='H2'!$D$2:$D$89280)*(2040='H2'!$E$2:$E$89280)))</f>
        <v>#VALUE!</v>
      </c>
      <c r="V23" s="2" t="e" cm="1" vm="1">
        <f t="array" ref="V23">AVERAGE(_xlfn._xlws.FILTER('H2'!$L$2:$L$89280+'H2'!$M$2:$M$89280, (V$2='H2'!$B$2:$B$89280)*($B23='H2'!$D$2:$D$89280)*(2040='H2'!$E$2:$E$89280)))</f>
        <v>#VALUE!</v>
      </c>
      <c r="W23" s="2" t="e" cm="1" vm="1">
        <f t="array" ref="W23">AVERAGE(_xlfn._xlws.FILTER('H2'!$L$2:$L$89280+'H2'!$M$2:$M$89280, (W$2='H2'!$B$2:$B$89280)*($B23='H2'!$D$2:$D$89280)*(2040='H2'!$E$2:$E$89280)))</f>
        <v>#VALUE!</v>
      </c>
    </row>
    <row r="24" spans="1:23" x14ac:dyDescent="0.25">
      <c r="A24" t="s">
        <v>354</v>
      </c>
      <c r="B24" t="s">
        <v>23</v>
      </c>
      <c r="C24" s="2" cm="1">
        <f t="array" ref="C24">AVERAGE(_xlfn._xlws.FILTER('H2'!$K$2:$K$89280, (C$2='H2'!$B$2:$B$89280)*($B24='H2'!$D$2:$D$89280)*(2040='H2'!$E$2:$E$89280)))</f>
        <v>0.82629253924536084</v>
      </c>
      <c r="D24" s="2" cm="1">
        <f t="array" ref="D24">AVERAGE(_xlfn._xlws.FILTER('H2'!$K$2:$K$89280, (D$2='H2'!$B$2:$B$89280)*($B24='H2'!$D$2:$D$89280)*(2040='H2'!$E$2:$E$89280)))</f>
        <v>0.95755211032841581</v>
      </c>
      <c r="E24" s="6">
        <f t="shared" si="3"/>
        <v>0.13125957108305497</v>
      </c>
      <c r="F24" s="2" cm="1">
        <f t="array" ref="F24">AVERAGE(_xlfn._xlws.FILTER('H2'!$K$2:$K$89280, (F$2='H2'!$B$2:$B$89280)*($B24='H2'!$D$2:$D$89280)*(2040='H2'!$E$2:$E$89280)))</f>
        <v>0.95729816513672861</v>
      </c>
      <c r="G24" s="6">
        <f t="shared" si="31"/>
        <v>0.13100562589136777</v>
      </c>
      <c r="H24" s="2" cm="1">
        <f t="array" ref="H24">AVERAGE(_xlfn._xlws.FILTER('H2'!$K$2:$K$89280, (H$2='H2'!$B$2:$B$89280)*($B24='H2'!$D$2:$D$89280)*(2040='H2'!$E$2:$E$89280)))</f>
        <v>0.95907704515113712</v>
      </c>
      <c r="I24" s="6">
        <f t="shared" si="5"/>
        <v>0.13278450590577628</v>
      </c>
      <c r="J24" s="2" cm="1">
        <f t="array" ref="J24">AVERAGE(_xlfn._xlws.FILTER('H2'!$K$2:$K$89280, (J$2='H2'!$B$2:$B$89280)*($B24='H2'!$D$2:$D$89280)*(2040='H2'!$E$2:$E$89280)))</f>
        <v>0.95907704516754433</v>
      </c>
      <c r="K24" s="6">
        <f t="shared" si="6"/>
        <v>0.13278450592218349</v>
      </c>
      <c r="L24" s="2" cm="1">
        <f t="array" ref="L24">AVERAGE(_xlfn._xlws.FILTER('H2'!$K$2:$K$89280, (L$2='H2'!$B$2:$B$89280)*($B24='H2'!$D$2:$D$89280)*(2040='H2'!$E$2:$E$89280)))</f>
        <v>0.9590770451716768</v>
      </c>
      <c r="M24" s="6">
        <f t="shared" si="0"/>
        <v>0.13278450592631597</v>
      </c>
      <c r="N24" s="2" cm="1">
        <f t="array" ref="N24">AVERAGE(_xlfn._xlws.FILTER('H2'!$K$2:$K$89280, (N$2='H2'!$B$2:$B$89280)*($B24='H2'!$D$2:$D$89280)*(2040='H2'!$E$2:$E$89280)))</f>
        <v>0.95907704510939751</v>
      </c>
      <c r="O24" s="6">
        <f t="shared" si="1"/>
        <v>0.13278450586403667</v>
      </c>
      <c r="P24" s="2" cm="1">
        <f t="array" ref="P24">AVERAGE(_xlfn._xlws.FILTER('H2'!$K$2:$K$89280, (P$2='H2'!$B$2:$B$89280)*($B24='H2'!$D$2:$D$89280)*(2040='H2'!$E$2:$E$89280)))</f>
        <v>0.95907704519100356</v>
      </c>
      <c r="Q24" s="6">
        <f t="shared" si="2"/>
        <v>0.13278450594564273</v>
      </c>
      <c r="R24" s="2" cm="1">
        <f t="array" ref="R24">AVERAGE(_xlfn._xlws.FILTER('H2'!$K$2:$K$89280, (R$2='H2'!$B$2:$B$89280)*($B24='H2'!$D$2:$D$89280)*(2040='H2'!$E$2:$E$89280)))</f>
        <v>0.95907704517158254</v>
      </c>
      <c r="S24" s="2" t="e" cm="1" vm="1">
        <f t="array" ref="S24">AVERAGE(_xlfn._xlws.FILTER('H2'!$K$2:$K$89280, (S$2='H2'!$B$2:$B$89280)*($B24='H2'!$D$2:$D$89280)*(2040='H2'!$E$2:$E$89280)))</f>
        <v>#VALUE!</v>
      </c>
      <c r="T24" s="2" t="e" cm="1" vm="1">
        <f t="array" ref="T24">AVERAGE(_xlfn._xlws.FILTER('H2'!$K$2:$K$89280, (T$2='H2'!$B$2:$B$89280)*($B24='H2'!$D$2:$D$89280)*(2040='H2'!$E$2:$E$89280)))</f>
        <v>#VALUE!</v>
      </c>
      <c r="U24" s="2" t="e" cm="1" vm="1">
        <f t="array" ref="U24">AVERAGE(_xlfn._xlws.FILTER('H2'!$K$2:$K$89280, (U$2='H2'!$B$2:$B$89280)*($B24='H2'!$D$2:$D$89280)*(2040='H2'!$E$2:$E$89280)))</f>
        <v>#VALUE!</v>
      </c>
      <c r="V24" s="2" t="e" cm="1" vm="1">
        <f t="array" ref="V24">AVERAGE(_xlfn._xlws.FILTER('H2'!$K$2:$K$89280, (V$2='H2'!$B$2:$B$89280)*($B24='H2'!$D$2:$D$89280)*(2040='H2'!$E$2:$E$89280)))</f>
        <v>#VALUE!</v>
      </c>
      <c r="W24" s="2" t="e" cm="1" vm="1">
        <f t="array" ref="W24">AVERAGE(_xlfn._xlws.FILTER('H2'!$K$2:$K$89280, (W$2='H2'!$B$2:$B$89280)*($B24='H2'!$D$2:$D$89280)*(2040='H2'!$E$2:$E$89280)))</f>
        <v>#VALUE!</v>
      </c>
    </row>
    <row r="25" spans="1:23" x14ac:dyDescent="0.25">
      <c r="A25" t="s">
        <v>355</v>
      </c>
      <c r="B25" t="s">
        <v>23</v>
      </c>
      <c r="C25" s="2" cm="1">
        <f t="array" ref="C25">AVERAGE(_xlfn._xlws.FILTER('H2'!$N$2:$N$89280, (C$2='H2'!$B$2:$B$89280)*($B25='H2'!$D$2:$D$89280)*(2040='H2'!$E$2:$E$89280)))</f>
        <v>14.237526425435707</v>
      </c>
      <c r="D25" s="2" cm="1">
        <f t="array" ref="D25">AVERAGE(_xlfn._xlws.FILTER('H2'!$N$2:$N$89280, (D$2='H2'!$B$2:$B$89280)*($B25='H2'!$D$2:$D$89280)*(2040='H2'!$E$2:$E$89280)))</f>
        <v>14.172546261555492</v>
      </c>
      <c r="E25" s="6">
        <f t="shared" si="3"/>
        <v>-6.4980163880214548E-2</v>
      </c>
      <c r="F25" s="2" cm="1">
        <f t="array" ref="F25">AVERAGE(_xlfn._xlws.FILTER('H2'!$N$2:$N$89280, (F$2='H2'!$B$2:$B$89280)*($B25='H2'!$D$2:$D$89280)*(2040='H2'!$E$2:$E$89280)))</f>
        <v>14.177113229802144</v>
      </c>
      <c r="G25" s="6">
        <f t="shared" si="31"/>
        <v>-6.0413195633563177E-2</v>
      </c>
      <c r="H25" s="2" cm="1">
        <f t="array" ref="H25">AVERAGE(_xlfn._xlws.FILTER('H2'!$N$2:$N$89280, (H$2='H2'!$B$2:$B$89280)*($B25='H2'!$D$2:$D$89280)*(2040='H2'!$E$2:$E$89280)))</f>
        <v>14.162700322786154</v>
      </c>
      <c r="I25" s="6">
        <f t="shared" si="5"/>
        <v>-7.4826102649552695E-2</v>
      </c>
      <c r="J25" s="2" cm="1">
        <f t="array" ref="J25">AVERAGE(_xlfn._xlws.FILTER('H2'!$N$2:$N$89280, (J$2='H2'!$B$2:$B$89280)*($B25='H2'!$D$2:$D$89280)*(2040='H2'!$E$2:$E$89280)))</f>
        <v>14.1613281253687</v>
      </c>
      <c r="K25" s="6">
        <f t="shared" si="6"/>
        <v>-7.6198300067007452E-2</v>
      </c>
      <c r="L25" s="2" cm="1">
        <f t="array" ref="L25">AVERAGE(_xlfn._xlws.FILTER('H2'!$N$2:$N$89280, (L$2='H2'!$B$2:$B$89280)*($B25='H2'!$D$2:$D$89280)*(2040='H2'!$E$2:$E$89280)))</f>
        <v>14.069885092534872</v>
      </c>
      <c r="M25" s="6">
        <f t="shared" si="0"/>
        <v>-0.16764133290083549</v>
      </c>
      <c r="N25" s="2" cm="1">
        <f t="array" ref="N25">AVERAGE(_xlfn._xlws.FILTER('H2'!$N$2:$N$89280, (N$2='H2'!$B$2:$B$89280)*($B25='H2'!$D$2:$D$89280)*(2040='H2'!$E$2:$E$89280)))</f>
        <v>14.108384293005605</v>
      </c>
      <c r="O25" s="6">
        <f t="shared" si="1"/>
        <v>-0.12914213243010231</v>
      </c>
      <c r="P25" s="2" cm="1">
        <f t="array" ref="P25">AVERAGE(_xlfn._xlws.FILTER('H2'!$N$2:$N$89280, (P$2='H2'!$B$2:$B$89280)*($B25='H2'!$D$2:$D$89280)*(2040='H2'!$E$2:$E$89280)))</f>
        <v>14.190320367743276</v>
      </c>
      <c r="Q25" s="6">
        <f t="shared" si="2"/>
        <v>-4.7206057692431358E-2</v>
      </c>
      <c r="R25" s="2" cm="1">
        <f t="array" ref="R25">AVERAGE(_xlfn._xlws.FILTER('H2'!$N$2:$N$89280, (R$2='H2'!$B$2:$B$89280)*($B25='H2'!$D$2:$D$89280)*(2040='H2'!$E$2:$E$89280)))</f>
        <v>14.172872069492808</v>
      </c>
      <c r="S25" s="2" t="e" cm="1" vm="1">
        <f t="array" ref="S25">AVERAGE(_xlfn._xlws.FILTER('H2'!$N$2:$N$89280, (S$2='H2'!$B$2:$B$89280)*($B25='H2'!$D$2:$D$89280)*(2040='H2'!$E$2:$E$89280)))</f>
        <v>#VALUE!</v>
      </c>
      <c r="T25" s="2" t="e" cm="1" vm="1">
        <f t="array" ref="T25">AVERAGE(_xlfn._xlws.FILTER('H2'!$N$2:$N$89280, (T$2='H2'!$B$2:$B$89280)*($B25='H2'!$D$2:$D$89280)*(2040='H2'!$E$2:$E$89280)))</f>
        <v>#VALUE!</v>
      </c>
      <c r="U25" s="2" t="e" cm="1" vm="1">
        <f t="array" ref="U25">AVERAGE(_xlfn._xlws.FILTER('H2'!$N$2:$N$89280, (U$2='H2'!$B$2:$B$89280)*($B25='H2'!$D$2:$D$89280)*(2040='H2'!$E$2:$E$89280)))</f>
        <v>#VALUE!</v>
      </c>
      <c r="V25" s="2" t="e" cm="1" vm="1">
        <f t="array" ref="V25">AVERAGE(_xlfn._xlws.FILTER('H2'!$N$2:$N$89280, (V$2='H2'!$B$2:$B$89280)*($B25='H2'!$D$2:$D$89280)*(2040='H2'!$E$2:$E$89280)))</f>
        <v>#VALUE!</v>
      </c>
      <c r="W25" s="2" t="e" cm="1" vm="1">
        <f t="array" ref="W25">AVERAGE(_xlfn._xlws.FILTER('H2'!$N$2:$N$89280, (W$2='H2'!$B$2:$B$89280)*($B25='H2'!$D$2:$D$89280)*(2040='H2'!$E$2:$E$89280)))</f>
        <v>#VALUE!</v>
      </c>
    </row>
    <row r="26" spans="1:23" x14ac:dyDescent="0.25">
      <c r="A26" t="s">
        <v>356</v>
      </c>
      <c r="B26" t="s">
        <v>23</v>
      </c>
      <c r="C26" s="2" cm="1">
        <f t="array" ref="C26">AVERAGE(_xlfn._xlws.FILTER('H2'!$H$2:$H$89280+'H2'!$I$2:$I$89280, (C$2='H2'!$B$2:$B$89280)*($B26='H2'!$D$2:$D$89280)*(2040='H2'!$E$2:$E$89280)))</f>
        <v>151.74435837527048</v>
      </c>
      <c r="D26" s="2" cm="1">
        <f t="array" ref="D26">AVERAGE(_xlfn._xlws.FILTER('H2'!$H$2:$H$89280+'H2'!$I$2:$I$89280, (D$2='H2'!$B$2:$B$89280)*($B26='H2'!$D$2:$D$89280)*(2040='H2'!$E$2:$E$89280)))</f>
        <v>86.995001360210637</v>
      </c>
      <c r="E26" s="6">
        <f t="shared" si="3"/>
        <v>-64.749357015059843</v>
      </c>
      <c r="F26" s="2" cm="1">
        <f t="array" ref="F26">AVERAGE(_xlfn._xlws.FILTER('H2'!$H$2:$H$89280+'H2'!$I$2:$I$89280, (F$2='H2'!$B$2:$B$89280)*($B26='H2'!$D$2:$D$89280)*(2040='H2'!$E$2:$E$89280)))</f>
        <v>86.922350169967245</v>
      </c>
      <c r="G26" s="6">
        <f t="shared" si="31"/>
        <v>-64.822008205303234</v>
      </c>
      <c r="H26" s="2" cm="1">
        <f t="array" ref="H26">AVERAGE(_xlfn._xlws.FILTER('H2'!$H$2:$H$89280+'H2'!$I$2:$I$89280, (H$2='H2'!$B$2:$B$89280)*($B26='H2'!$D$2:$D$89280)*(2040='H2'!$E$2:$E$89280)))</f>
        <v>85.734218878776261</v>
      </c>
      <c r="I26" s="6">
        <f t="shared" si="5"/>
        <v>-66.010139496494219</v>
      </c>
      <c r="J26" s="2" cm="1">
        <f t="array" ref="J26">AVERAGE(_xlfn._xlws.FILTER('H2'!$H$2:$H$89280+'H2'!$I$2:$I$89280, (J$2='H2'!$B$2:$B$89280)*($B26='H2'!$D$2:$D$89280)*(2040='H2'!$E$2:$E$89280)))</f>
        <v>86.369538944891588</v>
      </c>
      <c r="K26" s="6">
        <f t="shared" si="6"/>
        <v>-65.374819430378892</v>
      </c>
      <c r="L26" s="2" cm="1">
        <f t="array" ref="L26">AVERAGE(_xlfn._xlws.FILTER('H2'!$H$2:$H$89280+'H2'!$I$2:$I$89280, (L$2='H2'!$B$2:$B$89280)*($B26='H2'!$D$2:$D$89280)*(2040='H2'!$E$2:$E$89280)))</f>
        <v>47.799768777043347</v>
      </c>
      <c r="M26" s="6">
        <f t="shared" si="0"/>
        <v>-103.94458959822714</v>
      </c>
      <c r="N26" s="2" cm="1">
        <f t="array" ref="N26">AVERAGE(_xlfn._xlws.FILTER('H2'!$H$2:$H$89280+'H2'!$I$2:$I$89280, (N$2='H2'!$B$2:$B$89280)*($B26='H2'!$D$2:$D$89280)*(2040='H2'!$E$2:$E$89280)))</f>
        <v>75.077751652281322</v>
      </c>
      <c r="O26" s="6">
        <f t="shared" si="1"/>
        <v>-76.666606722989158</v>
      </c>
      <c r="P26" s="2" cm="1">
        <f t="array" ref="P26">AVERAGE(_xlfn._xlws.FILTER('H2'!$H$2:$H$89280+'H2'!$I$2:$I$89280, (P$2='H2'!$B$2:$B$89280)*($B26='H2'!$D$2:$D$89280)*(2040='H2'!$E$2:$E$89280)))</f>
        <v>85.757930299210472</v>
      </c>
      <c r="Q26" s="6">
        <f t="shared" si="2"/>
        <v>-65.986428076060008</v>
      </c>
      <c r="R26" s="2" cm="1">
        <f t="array" ref="R26">AVERAGE(_xlfn._xlws.FILTER('H2'!$H$2:$H$89280+'H2'!$I$2:$I$89280, (R$2='H2'!$B$2:$B$89280)*($B26='H2'!$D$2:$D$89280)*(2040='H2'!$E$2:$E$89280)))</f>
        <v>87.092853567244589</v>
      </c>
      <c r="S26" s="2" t="e" cm="1" vm="1">
        <f t="array" ref="S26">AVERAGE(_xlfn._xlws.FILTER('H2'!$H$2:$H$89280+'H2'!$I$2:$I$89280, (S$2='H2'!$B$2:$B$89280)*($B26='H2'!$D$2:$D$89280)*(2040='H2'!$E$2:$E$89280)))</f>
        <v>#VALUE!</v>
      </c>
      <c r="T26" s="2" t="e" cm="1" vm="1">
        <f t="array" ref="T26">AVERAGE(_xlfn._xlws.FILTER('H2'!$H$2:$H$89280+'H2'!$I$2:$I$89280, (T$2='H2'!$B$2:$B$89280)*($B26='H2'!$D$2:$D$89280)*(2040='H2'!$E$2:$E$89280)))</f>
        <v>#VALUE!</v>
      </c>
      <c r="U26" s="2" t="e" cm="1" vm="1">
        <f t="array" ref="U26">AVERAGE(_xlfn._xlws.FILTER('H2'!$H$2:$H$89280+'H2'!$I$2:$I$89280, (U$2='H2'!$B$2:$B$89280)*($B26='H2'!$D$2:$D$89280)*(2040='H2'!$E$2:$E$89280)))</f>
        <v>#VALUE!</v>
      </c>
      <c r="V26" s="2" t="e" cm="1" vm="1">
        <f t="array" ref="V26">AVERAGE(_xlfn._xlws.FILTER('H2'!$H$2:$H$89280+'H2'!$I$2:$I$89280, (V$2='H2'!$B$2:$B$89280)*($B26='H2'!$D$2:$D$89280)*(2040='H2'!$E$2:$E$89280)))</f>
        <v>#VALUE!</v>
      </c>
      <c r="W26" s="2" t="e" cm="1" vm="1">
        <f t="array" ref="W26">AVERAGE(_xlfn._xlws.FILTER('H2'!$H$2:$H$89280+'H2'!$I$2:$I$89280, (W$2='H2'!$B$2:$B$89280)*($B26='H2'!$D$2:$D$89280)*(2040='H2'!$E$2:$E$89280)))</f>
        <v>#VALUE!</v>
      </c>
    </row>
    <row r="27" spans="1:23" x14ac:dyDescent="0.25">
      <c r="A27" t="s">
        <v>357</v>
      </c>
      <c r="B27" t="s">
        <v>23</v>
      </c>
      <c r="C27" s="2" cm="1">
        <f t="array" ref="C27">AVERAGE(_xlfn._xlws.FILTER('H2'!$G$2:$G$89280, (C$2='H2'!$B$2:$B$89280)*($B27='H2'!$D$2:$D$89280)*(2040='H2'!$E$2:$E$89280)))</f>
        <v>6.0308478905453651</v>
      </c>
      <c r="D27" s="2" cm="1">
        <f t="array" ref="D27">AVERAGE(_xlfn._xlws.FILTER('H2'!$G$2:$G$89280, (D$2='H2'!$B$2:$B$89280)*($B27='H2'!$D$2:$D$89280)*(2040='H2'!$E$2:$E$89280)))</f>
        <v>6.9888699834645127</v>
      </c>
      <c r="E27" s="6">
        <f t="shared" si="3"/>
        <v>0.95802209291914764</v>
      </c>
      <c r="F27" s="2" cm="1">
        <f t="array" ref="F27">AVERAGE(_xlfn._xlws.FILTER('H2'!$G$2:$G$89280, (F$2='H2'!$B$2:$B$89280)*($B27='H2'!$D$2:$D$89280)*(2040='H2'!$E$2:$E$89280)))</f>
        <v>6.9870165172949354</v>
      </c>
      <c r="G27" s="6">
        <f t="shared" si="31"/>
        <v>0.95616862674957037</v>
      </c>
      <c r="H27" s="2" cm="1">
        <f t="array" ref="H27">AVERAGE(_xlfn._xlws.FILTER('H2'!$G$2:$G$89280, (H$2='H2'!$B$2:$B$89280)*($B27='H2'!$D$2:$D$89280)*(2040='H2'!$E$2:$E$89280)))</f>
        <v>6.9999999999927551</v>
      </c>
      <c r="I27" s="6">
        <f t="shared" si="5"/>
        <v>0.96915210944739005</v>
      </c>
      <c r="J27" s="2" cm="1">
        <f t="array" ref="J27">AVERAGE(_xlfn._xlws.FILTER('H2'!$G$2:$G$89280, (J$2='H2'!$B$2:$B$89280)*($B27='H2'!$D$2:$D$89280)*(2040='H2'!$E$2:$E$89280)))</f>
        <v>6.9999999999978799</v>
      </c>
      <c r="K27" s="6">
        <f t="shared" si="6"/>
        <v>0.96915210945251484</v>
      </c>
      <c r="L27" s="2" cm="1">
        <f t="array" ref="L27">AVERAGE(_xlfn._xlws.FILTER('H2'!$G$2:$G$89280, (L$2='H2'!$B$2:$B$89280)*($B27='H2'!$D$2:$D$89280)*(2040='H2'!$E$2:$E$89280)))</f>
        <v>7.0000000000000115</v>
      </c>
      <c r="M27" s="6">
        <f t="shared" si="0"/>
        <v>0.96915210945464647</v>
      </c>
      <c r="N27" s="2" cm="1">
        <f t="array" ref="N27">AVERAGE(_xlfn._xlws.FILTER('H2'!$G$2:$G$89280, (N$2='H2'!$B$2:$B$89280)*($B27='H2'!$D$2:$D$89280)*(2040='H2'!$E$2:$E$89280)))</f>
        <v>7.0000000000014815</v>
      </c>
      <c r="O27" s="6">
        <f t="shared" si="1"/>
        <v>0.96915210945611641</v>
      </c>
      <c r="P27" s="2" cm="1">
        <f t="array" ref="P27">AVERAGE(_xlfn._xlws.FILTER('H2'!$G$2:$G$89280, (P$2='H2'!$B$2:$B$89280)*($B27='H2'!$D$2:$D$89280)*(2040='H2'!$E$2:$E$89280)))</f>
        <v>7.0000000000006866</v>
      </c>
      <c r="Q27" s="6">
        <f t="shared" si="2"/>
        <v>0.96915210945532149</v>
      </c>
      <c r="R27" s="2" cm="1">
        <f t="array" ref="R27">AVERAGE(_xlfn._xlws.FILTER('H2'!$G$2:$G$89280, (R$2='H2'!$B$2:$B$89280)*($B27='H2'!$D$2:$D$89280)*(2040='H2'!$E$2:$E$89280)))</f>
        <v>6.999999999986211</v>
      </c>
      <c r="S27" s="2" t="e" cm="1" vm="1">
        <f t="array" ref="S27">AVERAGE(_xlfn._xlws.FILTER('H2'!$G$2:$G$89280, (S$2='H2'!$B$2:$B$89280)*($B27='H2'!$D$2:$D$89280)*(2040='H2'!$E$2:$E$89280)))</f>
        <v>#VALUE!</v>
      </c>
      <c r="T27" s="2" t="e" cm="1" vm="1">
        <f t="array" ref="T27">AVERAGE(_xlfn._xlws.FILTER('H2'!$G$2:$G$89280, (T$2='H2'!$B$2:$B$89280)*($B27='H2'!$D$2:$D$89280)*(2040='H2'!$E$2:$E$89280)))</f>
        <v>#VALUE!</v>
      </c>
      <c r="U27" s="2" t="e" cm="1" vm="1">
        <f t="array" ref="U27">AVERAGE(_xlfn._xlws.FILTER('H2'!$G$2:$G$89280, (U$2='H2'!$B$2:$B$89280)*($B27='H2'!$D$2:$D$89280)*(2040='H2'!$E$2:$E$89280)))</f>
        <v>#VALUE!</v>
      </c>
      <c r="V27" s="2" t="e" cm="1" vm="1">
        <f t="array" ref="V27">AVERAGE(_xlfn._xlws.FILTER('H2'!$G$2:$G$89280, (V$2='H2'!$B$2:$B$89280)*($B27='H2'!$D$2:$D$89280)*(2040='H2'!$E$2:$E$89280)))</f>
        <v>#VALUE!</v>
      </c>
      <c r="W27" s="2" t="e" cm="1" vm="1">
        <f t="array" ref="W27">AVERAGE(_xlfn._xlws.FILTER('H2'!$G$2:$G$89280, (W$2='H2'!$B$2:$B$89280)*($B27='H2'!$D$2:$D$89280)*(2040='H2'!$E$2:$E$89280)))</f>
        <v>#VALUE!</v>
      </c>
    </row>
    <row r="28" spans="1:23" x14ac:dyDescent="0.25">
      <c r="A28" t="s">
        <v>358</v>
      </c>
      <c r="B28" t="s">
        <v>23</v>
      </c>
      <c r="C28" s="2" cm="1">
        <f t="array" ref="C28">AVERAGE(_xlfn._xlws.FILTER(PS!$P$2:$P$89280, (C2=PS!$B$2:$B$89280)*($B28=PS!$D$2:$D$89280)*(2040=PS!$E$2:$E$89280)))+AVERAGE(_xlfn._xlws.FILTER(PS!$R$2:$R$89280, (C2=PS!$B$2:$B$89280)*($B28=PS!$D$2:$D$89280)*(2040=PS!$E$2:$E$89280)))</f>
        <v>1590.7169909969832</v>
      </c>
      <c r="D28" s="2" cm="1">
        <f t="array" ref="D28">AVERAGE(_xlfn._xlws.FILTER(PS!$P$2:$P$89280, (D2=PS!$B$2:$B$89280)*($B28=PS!$D$2:$D$89280)*(2040=PS!$E$2:$E$89280)))+AVERAGE(_xlfn._xlws.FILTER(PS!$R$2:$R$89280, (D2=PS!$B$2:$B$89280)*($B28=PS!$D$2:$D$89280)*(2040=PS!$E$2:$E$89280)))</f>
        <v>1590.9153020266058</v>
      </c>
      <c r="E28" s="6">
        <f t="shared" ref="E28:E30" si="32">D28-$C28</f>
        <v>0.19831102962257319</v>
      </c>
      <c r="F28" s="2" cm="1">
        <f t="array" ref="F28">AVERAGE(_xlfn._xlws.FILTER(PS!$P$2:$P$89280, (F2=PS!$B$2:$B$89280)*($B28=PS!$D$2:$D$89280)*(2040=PS!$E$2:$E$89280)))+AVERAGE(_xlfn._xlws.FILTER(PS!$R$2:$R$89280, (F2=PS!$B$2:$B$89280)*($B28=PS!$D$2:$D$89280)*(2040=PS!$E$2:$E$89280)))</f>
        <v>1590.7654286370912</v>
      </c>
      <c r="G28" s="6">
        <f t="shared" si="31"/>
        <v>4.8437640107977131E-2</v>
      </c>
      <c r="H28" s="2" cm="1">
        <f t="array" ref="H28">AVERAGE(_xlfn._xlws.FILTER(PS!$P$2:$P$89280, (H2=PS!$B$2:$B$89280)*($B28=PS!$D$2:$D$89280)*(2040=PS!$E$2:$E$89280)))+AVERAGE(_xlfn._xlws.FILTER(PS!$R$2:$R$89280, (H2=PS!$B$2:$B$89280)*($B28=PS!$D$2:$D$89280)*(2040=PS!$E$2:$E$89280)))</f>
        <v>1591.5224880746107</v>
      </c>
      <c r="I28" s="6">
        <f t="shared" si="5"/>
        <v>0.80549707762747857</v>
      </c>
      <c r="J28" s="2" cm="1">
        <f t="array" ref="J28">AVERAGE(_xlfn._xlws.FILTER(PS!$P$2:$P$89280, (J2=PS!$B$2:$B$89280)*($B28=PS!$D$2:$D$89280)*(2040=PS!$E$2:$E$89280)))+AVERAGE(_xlfn._xlws.FILTER(PS!$R$2:$R$89280, (J2=PS!$B$2:$B$89280)*($B28=PS!$D$2:$D$89280)*(2040=PS!$E$2:$E$89280)))</f>
        <v>1558.1076826361393</v>
      </c>
      <c r="K28" s="6">
        <f t="shared" si="6"/>
        <v>-32.609308360843897</v>
      </c>
      <c r="L28" s="2" cm="1">
        <f t="array" ref="L28">AVERAGE(_xlfn._xlws.FILTER(PS!$P$2:$P$89280, (L2=PS!$B$2:$B$89280)*($B28=PS!$D$2:$D$89280)*(2040=PS!$E$2:$E$89280)))+AVERAGE(_xlfn._xlws.FILTER(PS!$R$2:$R$89280, (L2=PS!$B$2:$B$89280)*($B28=PS!$D$2:$D$89280)*(2040=PS!$E$2:$E$89280)))</f>
        <v>1590.9153020266058</v>
      </c>
      <c r="M28" s="6">
        <f t="shared" si="0"/>
        <v>0.19831102962257319</v>
      </c>
      <c r="N28" s="2" cm="1">
        <f t="array" ref="N28">AVERAGE(_xlfn._xlws.FILTER(PS!$P$2:$P$89280, (N2=PS!$B$2:$B$89280)*($B28=PS!$D$2:$D$89280)*(2040=PS!$E$2:$E$89280)))+AVERAGE(_xlfn._xlws.FILTER(PS!$R$2:$R$89280, (N2=PS!$B$2:$B$89280)*($B28=PS!$D$2:$D$89280)*(2040=PS!$E$2:$E$89280)))</f>
        <v>1590.9153020266058</v>
      </c>
      <c r="O28" s="6">
        <f t="shared" si="1"/>
        <v>0.19831102962257319</v>
      </c>
      <c r="P28" s="2" cm="1">
        <f t="array" ref="P28">AVERAGE(_xlfn._xlws.FILTER(PS!$P$2:$P$89280, (P2=PS!$B$2:$B$89280)*($B28=PS!$D$2:$D$89280)*(2040=PS!$E$2:$E$89280)))+AVERAGE(_xlfn._xlws.FILTER(PS!$R$2:$R$89280, (P2=PS!$B$2:$B$89280)*($B28=PS!$D$2:$D$89280)*(2040=PS!$E$2:$E$89280)))</f>
        <v>1590.9153020266058</v>
      </c>
      <c r="Q28" s="6">
        <f t="shared" si="2"/>
        <v>0.19831102962257319</v>
      </c>
      <c r="R28" s="2" cm="1">
        <f t="array" ref="R28">AVERAGE(_xlfn._xlws.FILTER(PS!$P$2:$P$89280, (R2=PS!$B$2:$B$89280)*($B28=PS!$D$2:$D$89280)*(2040=PS!$E$2:$E$89280)))+AVERAGE(_xlfn._xlws.FILTER(PS!$R$2:$R$89280, (R2=PS!$B$2:$B$89280)*($B28=PS!$D$2:$D$89280)*(2040=PS!$E$2:$E$89280)))</f>
        <v>1590.973411524918</v>
      </c>
      <c r="S28" s="2" t="e" cm="1" vm="1">
        <f t="array" ref="S28">AVERAGE(_xlfn._xlws.FILTER(PS!$P$2:$P$89280, (S2=PS!$B$2:$B$89280)*($B28=PS!$D$2:$D$89280)*(2040=PS!$E$2:$E$89280)))+AVERAGE(_xlfn._xlws.FILTER(PS!$R$2:$R$89280, (S2=PS!$B$2:$B$89280)*($B28=PS!$D$2:$D$89280)*(2040=PS!$E$2:$E$89280)))</f>
        <v>#VALUE!</v>
      </c>
      <c r="T28" s="2" t="e" cm="1" vm="1">
        <f t="array" ref="T28">AVERAGE(_xlfn._xlws.FILTER(PS!$P$2:$P$89280, (T2=PS!$B$2:$B$89280)*($B28=PS!$D$2:$D$89280)*(2040=PS!$E$2:$E$89280)))+AVERAGE(_xlfn._xlws.FILTER(PS!$R$2:$R$89280, (T2=PS!$B$2:$B$89280)*($B28=PS!$D$2:$D$89280)*(2040=PS!$E$2:$E$89280)))</f>
        <v>#VALUE!</v>
      </c>
      <c r="U28" s="2" t="e" cm="1" vm="1">
        <f t="array" ref="U28">AVERAGE(_xlfn._xlws.FILTER(PS!$P$2:$P$89280, (U2=PS!$B$2:$B$89280)*($B28=PS!$D$2:$D$89280)*(2040=PS!$E$2:$E$89280)))+AVERAGE(_xlfn._xlws.FILTER(PS!$R$2:$R$89280, (U2=PS!$B$2:$B$89280)*($B28=PS!$D$2:$D$89280)*(2040=PS!$E$2:$E$89280)))</f>
        <v>#VALUE!</v>
      </c>
      <c r="V28" s="2" t="e" cm="1" vm="1">
        <f t="array" ref="V28">AVERAGE(_xlfn._xlws.FILTER(PS!$P$2:$P$89280, (V2=PS!$B$2:$B$89280)*($B28=PS!$D$2:$D$89280)*(2040=PS!$E$2:$E$89280)))+AVERAGE(_xlfn._xlws.FILTER(PS!$R$2:$R$89280, (V2=PS!$B$2:$B$89280)*($B28=PS!$D$2:$D$89280)*(2040=PS!$E$2:$E$89280)))</f>
        <v>#VALUE!</v>
      </c>
      <c r="W28" s="2" t="e" cm="1" vm="1">
        <f t="array" ref="W28">AVERAGE(_xlfn._xlws.FILTER(PS!$P$2:$P$89280, (W2=PS!$B$2:$B$89280)*($B28=PS!$D$2:$D$89280)*(2040=PS!$E$2:$E$89280)))+AVERAGE(_xlfn._xlws.FILTER(PS!$R$2:$R$89280, (W2=PS!$B$2:$B$89280)*($B28=PS!$D$2:$D$89280)*(2040=PS!$E$2:$E$89280)))</f>
        <v>#VALUE!</v>
      </c>
    </row>
    <row r="29" spans="1:23" x14ac:dyDescent="0.25">
      <c r="A29" t="s">
        <v>359</v>
      </c>
      <c r="B29" t="s">
        <v>23</v>
      </c>
      <c r="C29" s="2" cm="1">
        <f t="array" ref="C29">AVERAGE(_xlfn._xlws.FILTER(PS!$T$2:$T$89280, (C2=PS!$B$2:$B$89280)*($B29=PS!$D$2:$D$89280)*(2040=PS!$E$2:$E$89280)))</f>
        <v>735.64035511451016</v>
      </c>
      <c r="D29" s="2" cm="1">
        <f t="array" ref="D29">AVERAGE(_xlfn._xlws.FILTER(PS!$T$2:$T$89280, (D2=PS!$B$2:$B$89280)*($B29=PS!$D$2:$D$89280)*(2040=PS!$E$2:$E$89280)))</f>
        <v>732.83814701539802</v>
      </c>
      <c r="E29" s="6">
        <f t="shared" si="32"/>
        <v>-2.8022080991121356</v>
      </c>
      <c r="F29" s="2" cm="1">
        <f t="array" ref="F29">AVERAGE(_xlfn._xlws.FILTER(PS!$T$2:$T$89280, (F2=PS!$B$2:$B$89280)*($B29=PS!$D$2:$D$89280)*(2040=PS!$E$2:$E$89280)))</f>
        <v>732.89969110270067</v>
      </c>
      <c r="G29" s="6">
        <f t="shared" si="31"/>
        <v>-2.7406640118094856</v>
      </c>
      <c r="H29" s="2" cm="1">
        <f t="array" ref="H29">AVERAGE(_xlfn._xlws.FILTER(PS!$T$2:$T$89280, (H2=PS!$B$2:$B$89280)*($B29=PS!$D$2:$D$89280)*(2040=PS!$E$2:$E$89280)))</f>
        <v>732.86984200537961</v>
      </c>
      <c r="I29" s="6">
        <f t="shared" si="5"/>
        <v>-2.7705131091305475</v>
      </c>
      <c r="J29" s="2" cm="1">
        <f t="array" ref="J29">AVERAGE(_xlfn._xlws.FILTER(PS!$T$2:$T$89280, (J2=PS!$B$2:$B$89280)*($B29=PS!$D$2:$D$89280)*(2040=PS!$E$2:$E$89280)))</f>
        <v>867.35600640779387</v>
      </c>
      <c r="K29" s="6">
        <f t="shared" si="6"/>
        <v>131.71565129328371</v>
      </c>
      <c r="L29" s="2" cm="1">
        <f t="array" ref="L29">AVERAGE(_xlfn._xlws.FILTER(PS!$T$2:$T$89280, (L2=PS!$B$2:$B$89280)*($B29=PS!$D$2:$D$89280)*(2040=PS!$E$2:$E$89280)))</f>
        <v>732.83814701539802</v>
      </c>
      <c r="M29" s="6">
        <f t="shared" si="0"/>
        <v>-2.8022080991121356</v>
      </c>
      <c r="N29" s="2" cm="1">
        <f t="array" ref="N29">AVERAGE(_xlfn._xlws.FILTER(PS!$T$2:$T$89280, (N2=PS!$B$2:$B$89280)*($B29=PS!$D$2:$D$89280)*(2040=PS!$E$2:$E$89280)))</f>
        <v>732.83814701539802</v>
      </c>
      <c r="O29" s="6">
        <f t="shared" si="1"/>
        <v>-2.8022080991121356</v>
      </c>
      <c r="P29" s="2" cm="1">
        <f t="array" ref="P29">AVERAGE(_xlfn._xlws.FILTER(PS!$T$2:$T$89280, (P2=PS!$B$2:$B$89280)*($B29=PS!$D$2:$D$89280)*(2040=PS!$E$2:$E$89280)))</f>
        <v>732.83814701539802</v>
      </c>
      <c r="Q29" s="6">
        <f t="shared" si="2"/>
        <v>-2.8022080991121356</v>
      </c>
      <c r="R29" s="2" cm="1">
        <f t="array" ref="R29">AVERAGE(_xlfn._xlws.FILTER(PS!$T$2:$T$89280, (R2=PS!$B$2:$B$89280)*($B29=PS!$D$2:$D$89280)*(2040=PS!$E$2:$E$89280)))</f>
        <v>733.12068019485378</v>
      </c>
      <c r="S29" s="2" t="e" cm="1" vm="1">
        <f t="array" ref="S29">AVERAGE(_xlfn._xlws.FILTER(PS!$T$2:$T$89280, (S2=PS!$B$2:$B$89280)*($B29=PS!$D$2:$D$89280)*(2040=PS!$E$2:$E$89280)))</f>
        <v>#VALUE!</v>
      </c>
      <c r="T29" s="2" t="e" cm="1" vm="1">
        <f t="array" ref="T29">AVERAGE(_xlfn._xlws.FILTER(PS!$T$2:$T$89280, (T2=PS!$B$2:$B$89280)*($B29=PS!$D$2:$D$89280)*(2040=PS!$E$2:$E$89280)))</f>
        <v>#VALUE!</v>
      </c>
      <c r="U29" s="2" t="e" cm="1" vm="1">
        <f t="array" ref="U29">AVERAGE(_xlfn._xlws.FILTER(PS!$T$2:$T$89280, (U2=PS!$B$2:$B$89280)*($B29=PS!$D$2:$D$89280)*(2040=PS!$E$2:$E$89280)))</f>
        <v>#VALUE!</v>
      </c>
      <c r="V29" s="2" t="e" cm="1" vm="1">
        <f t="array" ref="V29">AVERAGE(_xlfn._xlws.FILTER(PS!$T$2:$T$89280, (V2=PS!$B$2:$B$89280)*($B29=PS!$D$2:$D$89280)*(2040=PS!$E$2:$E$89280)))</f>
        <v>#VALUE!</v>
      </c>
      <c r="W29" s="2" t="e" cm="1" vm="1">
        <f t="array" ref="W29">AVERAGE(_xlfn._xlws.FILTER(PS!$T$2:$T$89280, (W2=PS!$B$2:$B$89280)*($B29=PS!$D$2:$D$89280)*(2040=PS!$E$2:$E$89280)))</f>
        <v>#VALUE!</v>
      </c>
    </row>
    <row r="30" spans="1:23" x14ac:dyDescent="0.25">
      <c r="A30" t="s">
        <v>360</v>
      </c>
      <c r="B30" t="s">
        <v>23</v>
      </c>
      <c r="C30" s="2" cm="1">
        <f t="array" ref="C30">AVERAGE(_xlfn._xlws.FILTER(PS!$O$2:$O$89280+PS!$Q$2:$Q$89280+PS!$S$2:$S$89280+PS!$U$2:$U$89280, (C2=PS!$B$2:$B$89280)*($B30=PS!$D$2:$D$89280)*(2040=PS!$E$2:$E$89280)))</f>
        <v>116.79618854585939</v>
      </c>
      <c r="D30" s="2" cm="1">
        <f t="array" ref="D30">AVERAGE(_xlfn._xlws.FILTER(PS!$O$2:$O$89280+PS!$Q$2:$Q$89280+PS!$S$2:$S$89280+PS!$U$2:$U$89280, (D2=PS!$B$2:$B$89280)*($B30=PS!$D$2:$D$89280)*(2040=PS!$E$2:$E$89280)))</f>
        <v>116.68866598713743</v>
      </c>
      <c r="E30" s="6">
        <f t="shared" si="32"/>
        <v>-0.1075225587219677</v>
      </c>
      <c r="F30" s="2" cm="1">
        <f t="array" ref="F30">AVERAGE(_xlfn._xlws.FILTER(PS!$O$2:$O$89280+PS!$Q$2:$Q$89280+PS!$S$2:$S$89280+PS!$U$2:$U$89280, (F2=PS!$B$2:$B$89280)*($B30=PS!$D$2:$D$89280)*(2040=PS!$E$2:$E$89280)))</f>
        <v>116.80172247853989</v>
      </c>
      <c r="G30" s="6">
        <f t="shared" ref="G30" si="33">F30-$C30</f>
        <v>5.5339326804926259E-3</v>
      </c>
      <c r="H30" s="2" cm="1">
        <f t="array" ref="H30">AVERAGE(_xlfn._xlws.FILTER(PS!$O$2:$O$89280+PS!$Q$2:$Q$89280+PS!$S$2:$S$89280+PS!$U$2:$U$89280, (H2=PS!$B$2:$B$89280)*($B30=PS!$D$2:$D$89280)*(2040=PS!$E$2:$E$89280)))</f>
        <v>116.66906225361558</v>
      </c>
      <c r="I30" s="6">
        <f t="shared" si="5"/>
        <v>-0.12712629224381544</v>
      </c>
      <c r="J30" s="2" cm="1">
        <f t="array" ref="J30">AVERAGE(_xlfn._xlws.FILTER(PS!$O$2:$O$89280+PS!$Q$2:$Q$89280+PS!$S$2:$S$89280+PS!$U$2:$U$89280, (J2=PS!$B$2:$B$89280)*($B30=PS!$D$2:$D$89280)*(2040=PS!$E$2:$E$89280)))</f>
        <v>122.69090426955438</v>
      </c>
      <c r="K30" s="6">
        <f t="shared" si="6"/>
        <v>5.8947157236949863</v>
      </c>
      <c r="L30" s="2" cm="1">
        <f t="array" ref="L30">AVERAGE(_xlfn._xlws.FILTER(PS!$O$2:$O$89280+PS!$Q$2:$Q$89280+PS!$S$2:$S$89280+PS!$U$2:$U$89280, (L2=PS!$B$2:$B$89280)*($B30=PS!$D$2:$D$89280)*(2040=PS!$E$2:$E$89280)))</f>
        <v>116.68866598713743</v>
      </c>
      <c r="M30" s="6">
        <f t="shared" si="0"/>
        <v>-0.1075225587219677</v>
      </c>
      <c r="N30" s="2" cm="1">
        <f t="array" ref="N30">AVERAGE(_xlfn._xlws.FILTER(PS!$O$2:$O$89280+PS!$Q$2:$Q$89280+PS!$S$2:$S$89280+PS!$U$2:$U$89280, (N2=PS!$B$2:$B$89280)*($B30=PS!$D$2:$D$89280)*(2040=PS!$E$2:$E$89280)))</f>
        <v>116.68866598713743</v>
      </c>
      <c r="O30" s="6">
        <f t="shared" si="1"/>
        <v>-0.1075225587219677</v>
      </c>
      <c r="P30" s="2" cm="1">
        <f t="array" ref="P30">AVERAGE(_xlfn._xlws.FILTER(PS!$O$2:$O$89280+PS!$Q$2:$Q$89280+PS!$S$2:$S$89280+PS!$U$2:$U$89280, (P2=PS!$B$2:$B$89280)*($B30=PS!$D$2:$D$89280)*(2040=PS!$E$2:$E$89280)))</f>
        <v>116.68866598713743</v>
      </c>
      <c r="Q30" s="6">
        <f t="shared" si="2"/>
        <v>-0.1075225587219677</v>
      </c>
      <c r="R30" s="2" cm="1">
        <f t="array" ref="R30">AVERAGE(_xlfn._xlws.FILTER(PS!$O$2:$O$89280+PS!$Q$2:$Q$89280+PS!$S$2:$S$89280+PS!$U$2:$U$89280, (R2=PS!$B$2:$B$89280)*($B30=PS!$D$2:$D$89280)*(2040=PS!$E$2:$E$89280)))</f>
        <v>116.70269622675011</v>
      </c>
      <c r="S30" s="2" t="e" cm="1" vm="1">
        <f t="array" ref="S30">AVERAGE(_xlfn._xlws.FILTER(PS!$O$2:$O$89280+PS!$Q$2:$Q$89280+PS!$S$2:$S$89280+PS!$U$2:$U$89280, (S2=PS!$B$2:$B$89280)*($B30=PS!$D$2:$D$89280)*(2040=PS!$E$2:$E$89280)))</f>
        <v>#VALUE!</v>
      </c>
      <c r="T30" s="2" t="e" cm="1" vm="1">
        <f t="array" ref="T30">AVERAGE(_xlfn._xlws.FILTER(PS!$O$2:$O$89280+PS!$Q$2:$Q$89280+PS!$S$2:$S$89280+PS!$U$2:$U$89280, (T2=PS!$B$2:$B$89280)*($B30=PS!$D$2:$D$89280)*(2040=PS!$E$2:$E$89280)))</f>
        <v>#VALUE!</v>
      </c>
      <c r="U30" s="2" t="e" cm="1" vm="1">
        <f t="array" ref="U30">AVERAGE(_xlfn._xlws.FILTER(PS!$O$2:$O$89280+PS!$Q$2:$Q$89280+PS!$S$2:$S$89280+PS!$U$2:$U$89280, (U2=PS!$B$2:$B$89280)*($B30=PS!$D$2:$D$89280)*(2040=PS!$E$2:$E$89280)))</f>
        <v>#VALUE!</v>
      </c>
      <c r="V30" s="2" t="e" cm="1" vm="1">
        <f t="array" ref="V30">AVERAGE(_xlfn._xlws.FILTER(PS!$O$2:$O$89280+PS!$Q$2:$Q$89280+PS!$S$2:$S$89280+PS!$U$2:$U$89280, (V2=PS!$B$2:$B$89280)*($B30=PS!$D$2:$D$89280)*(2040=PS!$E$2:$E$89280)))</f>
        <v>#VALUE!</v>
      </c>
      <c r="W30" s="2" t="e" cm="1" vm="1">
        <f t="array" ref="W30">AVERAGE(_xlfn._xlws.FILTER(PS!$O$2:$O$89280+PS!$Q$2:$Q$89280+PS!$S$2:$S$89280+PS!$U$2:$U$89280, (W2=PS!$B$2:$B$89280)*($B30=PS!$D$2:$D$89280)*(2040=PS!$E$2:$E$89280)))</f>
        <v>#VALUE!</v>
      </c>
    </row>
    <row r="31" spans="1:23" x14ac:dyDescent="0.25">
      <c r="A31" t="s">
        <v>262</v>
      </c>
      <c r="B31" t="s">
        <v>23</v>
      </c>
      <c r="C31" s="2" cm="1">
        <f t="array" ref="C31">AVERAGE(_xlfn._xlws.FILTER(ETS!$M$2:$M$89240, (C2=ETS!$A$2:$A$89240)*($B31=ETS!$C$2:$C$89240)*(2030=ETS!$D$2:$D$89240)))</f>
        <v>155.89423898357074</v>
      </c>
      <c r="D31" s="2" cm="1">
        <f t="array" ref="D31">AVERAGE(_xlfn._xlws.FILTER(ETS!$M$2:$M$89240, (D2=ETS!$A$2:$A$89240)*($B31=ETS!$C$2:$C$89240)*(2030=ETS!$D$2:$D$89240)))</f>
        <v>156.27783521421958</v>
      </c>
      <c r="E31" s="6">
        <f t="shared" si="3"/>
        <v>0.38359623064883408</v>
      </c>
      <c r="F31" s="2" cm="1">
        <f t="array" ref="F31">AVERAGE(_xlfn._xlws.FILTER(ETS!$M$2:$M$89240, (F2=ETS!$A$2:$A$89240)*($B31=ETS!$C$2:$C$89240)*(2030=ETS!$D$2:$D$89240)))</f>
        <v>156.26545831453379</v>
      </c>
      <c r="G31" s="6">
        <f t="shared" ref="G31" si="34">F31-$C31</f>
        <v>0.3712193309630436</v>
      </c>
      <c r="H31" s="2" cm="1">
        <f t="array" ref="H31">AVERAGE(_xlfn._xlws.FILTER(ETS!$M$2:$M$89240, (H2=ETS!$A$2:$A$89240)*($B31=ETS!$C$2:$C$89240)*(2030=ETS!$D$2:$D$89240)))</f>
        <v>156.39289114558559</v>
      </c>
      <c r="I31" s="6">
        <f t="shared" si="5"/>
        <v>0.49865216201484941</v>
      </c>
      <c r="J31" s="2" cm="1">
        <f t="array" ref="J31">AVERAGE(_xlfn._xlws.FILTER(ETS!$M$2:$M$89240, (J2=ETS!$A$2:$A$89240)*($B31=ETS!$C$2:$C$89240)*(2030=ETS!$D$2:$D$89240)))</f>
        <v>159.7945273159001</v>
      </c>
      <c r="K31" s="6">
        <f t="shared" si="6"/>
        <v>3.9002883323293531</v>
      </c>
      <c r="L31" s="2" cm="1">
        <f t="array" ref="L31">AVERAGE(_xlfn._xlws.FILTER(ETS!$M$2:$M$89240, (L2=ETS!$A$2:$A$89240)*($B31=ETS!$C$2:$C$89240)*(2030=ETS!$D$2:$D$89240)))</f>
        <v>156.27783521421958</v>
      </c>
      <c r="M31" s="6">
        <f t="shared" si="0"/>
        <v>0.38359623064883408</v>
      </c>
      <c r="N31" s="2" cm="1">
        <f t="array" ref="N31">AVERAGE(_xlfn._xlws.FILTER(ETS!$M$2:$M$89240, (N2=ETS!$A$2:$A$89240)*($B31=ETS!$C$2:$C$89240)*(2030=ETS!$D$2:$D$89240)))</f>
        <v>156.27783521421958</v>
      </c>
      <c r="O31" s="6">
        <f t="shared" si="1"/>
        <v>0.38359623064883408</v>
      </c>
      <c r="P31" s="2" cm="1">
        <f t="array" ref="P31">AVERAGE(_xlfn._xlws.FILTER(ETS!$M$2:$M$89240, (P2=ETS!$A$2:$A$89240)*($B31=ETS!$C$2:$C$89240)*(2030=ETS!$D$2:$D$89240)))</f>
        <v>156.27783521421958</v>
      </c>
      <c r="Q31" s="6">
        <f t="shared" si="2"/>
        <v>0.38359623064883408</v>
      </c>
      <c r="R31" s="2" cm="1">
        <f t="array" ref="R31">AVERAGE(_xlfn._xlws.FILTER(ETS!$M$2:$M$89240, (R2=ETS!$A$2:$A$89240)*($B31=ETS!$C$2:$C$89240)*(2030=ETS!$D$2:$D$89240)))</f>
        <v>156.29599760790296</v>
      </c>
      <c r="S31" s="2" t="e" cm="1" vm="1">
        <f t="array" ref="S31">AVERAGE(_xlfn._xlws.FILTER(ETS!$M$2:$M$89240, (S2=ETS!$A$2:$A$89240)*($B31=ETS!$C$2:$C$89240)*(2030=ETS!$D$2:$D$89240)))</f>
        <v>#VALUE!</v>
      </c>
      <c r="T31" s="2" t="e" cm="1" vm="1">
        <f t="array" ref="T31">AVERAGE(_xlfn._xlws.FILTER(ETS!$M$2:$M$89240, (T2=ETS!$A$2:$A$89240)*($B31=ETS!$C$2:$C$89240)*(2030=ETS!$D$2:$D$89240)))</f>
        <v>#VALUE!</v>
      </c>
      <c r="U31" s="2" t="e" cm="1" vm="1">
        <f t="array" ref="U31">AVERAGE(_xlfn._xlws.FILTER(ETS!$M$2:$M$89240, (U2=ETS!$A$2:$A$89240)*($B31=ETS!$C$2:$C$89240)*(2030=ETS!$D$2:$D$89240)))</f>
        <v>#VALUE!</v>
      </c>
      <c r="V31" s="2" t="e" cm="1" vm="1">
        <f t="array" ref="V31">AVERAGE(_xlfn._xlws.FILTER(ETS!$M$2:$M$89240, (V2=ETS!$A$2:$A$89240)*($B31=ETS!$C$2:$C$89240)*(2030=ETS!$D$2:$D$89240)))</f>
        <v>#VALUE!</v>
      </c>
      <c r="W31" s="2" t="e" cm="1" vm="1">
        <f t="array" ref="W31">AVERAGE(_xlfn._xlws.FILTER(ETS!$M$2:$M$89240, (W2=ETS!$A$2:$A$89240)*($B31=ETS!$C$2:$C$89240)*(2030=ETS!$D$2:$D$89240)))</f>
        <v>#VALUE!</v>
      </c>
    </row>
    <row r="32" spans="1:23" x14ac:dyDescent="0.25">
      <c r="A32" t="s">
        <v>263</v>
      </c>
      <c r="B32" t="s">
        <v>23</v>
      </c>
      <c r="C32" s="2" cm="1">
        <f t="array" ref="C32">AVERAGE(_xlfn._xlws.FILTER(ETS!$M$2:$M$89240, (C2=ETS!$A$2:$A$89240)*($B32=ETS!$C$2:$C$89240)*(2040=ETS!$D$2:$D$89240)))</f>
        <v>404.36686693942539</v>
      </c>
      <c r="D32" s="2" cm="1">
        <f t="array" ref="D32">AVERAGE(_xlfn._xlws.FILTER(ETS!$M$2:$M$89240, (D2=ETS!$A$2:$A$89240)*($B32=ETS!$C$2:$C$89240)*(2040=ETS!$D$2:$D$89240)))</f>
        <v>405.37082507658135</v>
      </c>
      <c r="E32" s="6">
        <f t="shared" si="3"/>
        <v>1.003958137155962</v>
      </c>
      <c r="F32" s="2" cm="1">
        <f t="array" ref="F32">AVERAGE(_xlfn._xlws.FILTER(ETS!$M$2:$M$89240, (F2=ETS!$A$2:$A$89240)*($B32=ETS!$C$2:$C$89240)*(2040=ETS!$D$2:$D$89240)))</f>
        <v>405.33372034923315</v>
      </c>
      <c r="G32" s="6">
        <f t="shared" ref="G32" si="35">F32-$C32</f>
        <v>0.96685340980775436</v>
      </c>
      <c r="H32" s="2" cm="1">
        <f t="array" ref="H32">AVERAGE(_xlfn._xlws.FILTER(ETS!$M$2:$M$89240, (H2=ETS!$A$2:$A$89240)*($B32=ETS!$C$2:$C$89240)*(2040=ETS!$D$2:$D$89240)))</f>
        <v>405.65902588773582</v>
      </c>
      <c r="I32" s="6">
        <f t="shared" si="5"/>
        <v>1.2921589483104299</v>
      </c>
      <c r="J32" s="2" cm="1">
        <f t="array" ref="J32">AVERAGE(_xlfn._xlws.FILTER(ETS!$M$2:$M$89240, (J2=ETS!$A$2:$A$89240)*($B32=ETS!$C$2:$C$89240)*(2040=ETS!$D$2:$D$89240)))</f>
        <v>414.26689326264261</v>
      </c>
      <c r="K32" s="6">
        <f t="shared" si="6"/>
        <v>9.9000263232172188</v>
      </c>
      <c r="L32" s="2" cm="1">
        <f t="array" ref="L32">AVERAGE(_xlfn._xlws.FILTER(ETS!$M$2:$M$89240, (L2=ETS!$A$2:$A$89240)*($B32=ETS!$C$2:$C$89240)*(2040=ETS!$D$2:$D$89240)))</f>
        <v>405.37082507658135</v>
      </c>
      <c r="M32" s="6">
        <f t="shared" si="0"/>
        <v>1.003958137155962</v>
      </c>
      <c r="N32" s="2" cm="1">
        <f t="array" ref="N32">AVERAGE(_xlfn._xlws.FILTER(ETS!$M$2:$M$89240, (N2=ETS!$A$2:$A$89240)*($B32=ETS!$C$2:$C$89240)*(2040=ETS!$D$2:$D$89240)))</f>
        <v>405.37082507658135</v>
      </c>
      <c r="O32" s="6">
        <f t="shared" si="1"/>
        <v>1.003958137155962</v>
      </c>
      <c r="P32" s="2" cm="1">
        <f t="array" ref="P32">AVERAGE(_xlfn._xlws.FILTER(ETS!$M$2:$M$89240, (P2=ETS!$A$2:$A$89240)*($B32=ETS!$C$2:$C$89240)*(2040=ETS!$D$2:$D$89240)))</f>
        <v>405.37082507658135</v>
      </c>
      <c r="Q32" s="6">
        <f t="shared" si="2"/>
        <v>1.003958137155962</v>
      </c>
      <c r="R32" s="2" cm="1">
        <f t="array" ref="R32">AVERAGE(_xlfn._xlws.FILTER(ETS!$M$2:$M$89240, (R2=ETS!$A$2:$A$89240)*($B32=ETS!$C$2:$C$89240)*(2040=ETS!$D$2:$D$89240)))</f>
        <v>405.42337541048852</v>
      </c>
      <c r="S32" s="2" t="e" cm="1" vm="1">
        <f t="array" ref="S32">AVERAGE(_xlfn._xlws.FILTER(ETS!$M$2:$M$89240, (S2=ETS!$A$2:$A$89240)*($B32=ETS!$C$2:$C$89240)*(2040=ETS!$D$2:$D$89240)))</f>
        <v>#VALUE!</v>
      </c>
      <c r="T32" s="2" t="e" cm="1" vm="1">
        <f t="array" ref="T32">AVERAGE(_xlfn._xlws.FILTER(ETS!$M$2:$M$89240, (T2=ETS!$A$2:$A$89240)*($B32=ETS!$C$2:$C$89240)*(2040=ETS!$D$2:$D$89240)))</f>
        <v>#VALUE!</v>
      </c>
      <c r="U32" s="2" t="e" cm="1" vm="1">
        <f t="array" ref="U32">AVERAGE(_xlfn._xlws.FILTER(ETS!$M$2:$M$89240, (U2=ETS!$A$2:$A$89240)*($B32=ETS!$C$2:$C$89240)*(2040=ETS!$D$2:$D$89240)))</f>
        <v>#VALUE!</v>
      </c>
      <c r="V32" s="2" t="e" cm="1" vm="1">
        <f t="array" ref="V32">AVERAGE(_xlfn._xlws.FILTER(ETS!$M$2:$M$89240, (V2=ETS!$A$2:$A$89240)*($B32=ETS!$C$2:$C$89240)*(2040=ETS!$D$2:$D$89240)))</f>
        <v>#VALUE!</v>
      </c>
      <c r="W32" s="2" t="e" cm="1" vm="1">
        <f t="array" ref="W32">AVERAGE(_xlfn._xlws.FILTER(ETS!$M$2:$M$89240, (W2=ETS!$A$2:$A$89240)*($B32=ETS!$C$2:$C$89240)*(2040=ETS!$D$2:$D$89240)))</f>
        <v>#VALUE!</v>
      </c>
    </row>
    <row r="33" spans="1:23" x14ac:dyDescent="0.25">
      <c r="A33" t="s">
        <v>250</v>
      </c>
      <c r="B33" t="s">
        <v>23</v>
      </c>
      <c r="C33" s="4" cm="1">
        <f t="array" ref="C33">AVERAGE(_xlfn._xlws.FILTER(ETS!$L$2:$L$89240, (C2=ETS!$A$2:$A$89240)*($B33=ETS!$C$2:$C$89240)))*40</f>
        <v>3562.1695876338408</v>
      </c>
      <c r="D33" s="4" cm="1">
        <f t="array" ref="D33">AVERAGE(_xlfn._xlws.FILTER(ETS!$L$2:$L$89240, (D2=ETS!$A$2:$A$89240)*($B32=ETS!$C$2:$C$89240)))*40</f>
        <v>3563.7563905446505</v>
      </c>
      <c r="E33" s="6">
        <f t="shared" si="3"/>
        <v>1.586802910809638</v>
      </c>
      <c r="F33" s="4" cm="1">
        <f t="array" ref="F33">AVERAGE(_xlfn._xlws.FILTER(ETS!$L$2:$L$89240, (F2=ETS!$A$2:$A$89240)*($B32=ETS!$C$2:$C$89240)))*40</f>
        <v>3563.3619551355669</v>
      </c>
      <c r="G33" s="6">
        <f t="shared" ref="G33" si="36">F33-$C33</f>
        <v>1.1923675017260393</v>
      </c>
      <c r="H33" s="4" cm="1">
        <f t="array" ref="H33">AVERAGE(_xlfn._xlws.FILTER(ETS!$L$2:$L$89240, (H2=ETS!$A$2:$A$89240)*($B32=ETS!$C$2:$C$89240)))*40</f>
        <v>3565.569355074826</v>
      </c>
      <c r="I33" s="6">
        <f t="shared" si="5"/>
        <v>3.3997674409852152</v>
      </c>
      <c r="J33" s="4" cm="1">
        <f t="array" ref="J33">AVERAGE(_xlfn._xlws.FILTER(ETS!$L$2:$L$89240, (J2=ETS!$A$2:$A$89240)*($B32=ETS!$C$2:$C$89240)))*40</f>
        <v>3598.8911401306673</v>
      </c>
      <c r="K33" s="6">
        <f t="shared" si="6"/>
        <v>36.721552496826462</v>
      </c>
      <c r="L33" s="4" cm="1">
        <f t="array" ref="L33">AVERAGE(_xlfn._xlws.FILTER(ETS!$L$2:$L$89240, (L2=ETS!$A$2:$A$89240)*($B32=ETS!$C$2:$C$89240)))*40</f>
        <v>3563.7563905446505</v>
      </c>
      <c r="M33" s="6">
        <f t="shared" si="0"/>
        <v>1.586802910809638</v>
      </c>
      <c r="N33" s="4" cm="1">
        <f t="array" ref="N33">AVERAGE(_xlfn._xlws.FILTER(ETS!$L$2:$L$89240, (N2=ETS!$A$2:$A$89240)*($B32=ETS!$C$2:$C$89240)))*40</f>
        <v>3563.7563905446505</v>
      </c>
      <c r="O33" s="6">
        <f t="shared" si="1"/>
        <v>1.586802910809638</v>
      </c>
      <c r="P33" s="4" cm="1">
        <f t="array" ref="P33">AVERAGE(_xlfn._xlws.FILTER(ETS!$L$2:$L$89240, (P2=ETS!$A$2:$A$89240)*($B32=ETS!$C$2:$C$89240)))*40</f>
        <v>3563.7563905446505</v>
      </c>
      <c r="Q33" s="6">
        <f t="shared" si="2"/>
        <v>1.586802910809638</v>
      </c>
      <c r="R33" s="4" cm="1">
        <f t="array" ref="R33">AVERAGE(_xlfn._xlws.FILTER(ETS!$L$2:$L$89240, (R2=ETS!$A$2:$A$89240)*($B32=ETS!$C$2:$C$89240)))*40</f>
        <v>3563.8685726341355</v>
      </c>
      <c r="S33" s="4" t="e" cm="1" vm="1">
        <f t="array" ref="S33">AVERAGE(_xlfn._xlws.FILTER(ETS!$L$2:$L$89240, (S2=ETS!$A$2:$A$89240)*($B32=ETS!$C$2:$C$89240)))*40</f>
        <v>#VALUE!</v>
      </c>
      <c r="T33" s="4" t="e" cm="1" vm="1">
        <f t="array" ref="T33">AVERAGE(_xlfn._xlws.FILTER(ETS!$L$2:$L$89240, (T2=ETS!$A$2:$A$89240)*($B32=ETS!$C$2:$C$89240)))*40</f>
        <v>#VALUE!</v>
      </c>
      <c r="U33" s="4" t="e" cm="1" vm="1">
        <f t="array" ref="U33">AVERAGE(_xlfn._xlws.FILTER(ETS!$L$2:$L$89240, (U2=ETS!$A$2:$A$89240)*($B32=ETS!$C$2:$C$89240)))*40</f>
        <v>#VALUE!</v>
      </c>
      <c r="V33" s="4" t="e" cm="1" vm="1">
        <f t="array" ref="V33">AVERAGE(_xlfn._xlws.FILTER(ETS!$L$2:$L$89240, (V2=ETS!$A$2:$A$89240)*($B32=ETS!$C$2:$C$89240)))*40</f>
        <v>#VALUE!</v>
      </c>
      <c r="W33" s="4" t="e" cm="1" vm="1">
        <f t="array" ref="W33">AVERAGE(_xlfn._xlws.FILTER(ETS!$L$2:$L$89240, (W2=ETS!$A$2:$A$89240)*($B32=ETS!$C$2:$C$89240)))*40</f>
        <v>#VALUE!</v>
      </c>
    </row>
    <row r="34" spans="1:23" x14ac:dyDescent="0.25">
      <c r="A34" t="s">
        <v>252</v>
      </c>
      <c r="B34" t="s">
        <v>23</v>
      </c>
      <c r="C34" s="4" cm="1">
        <f t="array" ref="C34">AVERAGE(_xlfn._xlws.FILTER(ETS!$K$2:$K$89240, (C2=ETS!$A$2:$A$89240)*($B34=ETS!$C$2:$C$89240)))*40</f>
        <v>483.50482641272561</v>
      </c>
      <c r="D34" s="4" cm="1">
        <f t="array" ref="D34">AVERAGE(_xlfn._xlws.FILTER(ETS!$K$2:$K$89240, (D2=ETS!$A$2:$A$89240)*($B34=ETS!$C$2:$C$89240)))*40</f>
        <v>487.61244513317718</v>
      </c>
      <c r="E34" s="6">
        <f t="shared" si="3"/>
        <v>4.1076187204515691</v>
      </c>
      <c r="F34" s="4" cm="1">
        <f t="array" ref="F34">AVERAGE(_xlfn._xlws.FILTER(ETS!$K$2:$K$89240, (F2=ETS!$A$2:$A$89240)*($B34=ETS!$C$2:$C$89240)))*40</f>
        <v>487.80174574139488</v>
      </c>
      <c r="G34" s="6">
        <f t="shared" ref="G34" si="37">F34-$C34</f>
        <v>4.2969193286692757</v>
      </c>
      <c r="H34" s="4" cm="1">
        <f t="array" ref="H34">AVERAGE(_xlfn._xlws.FILTER(ETS!$K$2:$K$89240, (H2=ETS!$A$2:$A$89240)*($B34=ETS!$C$2:$C$89240)))*40</f>
        <v>487.44697117704226</v>
      </c>
      <c r="I34" s="6">
        <f t="shared" si="5"/>
        <v>3.9421447643166516</v>
      </c>
      <c r="J34" s="4" cm="1">
        <f t="array" ref="J34">AVERAGE(_xlfn._xlws.FILTER(ETS!$K$2:$K$89240, (J2=ETS!$A$2:$A$89240)*($B34=ETS!$C$2:$C$89240)))*40</f>
        <v>502.41735031714717</v>
      </c>
      <c r="K34" s="6">
        <f t="shared" si="6"/>
        <v>18.912523904421562</v>
      </c>
      <c r="L34" s="4" cm="1">
        <f t="array" ref="L34">AVERAGE(_xlfn._xlws.FILTER(ETS!$K$2:$K$89240, (L2=ETS!$A$2:$A$89240)*($B34=ETS!$C$2:$C$89240)))*40</f>
        <v>487.61244513317718</v>
      </c>
      <c r="M34" s="6">
        <f t="shared" si="0"/>
        <v>4.1076187204515691</v>
      </c>
      <c r="N34" s="4" cm="1">
        <f t="array" ref="N34">AVERAGE(_xlfn._xlws.FILTER(ETS!$K$2:$K$89240, (N2=ETS!$A$2:$A$89240)*($B34=ETS!$C$2:$C$89240)))*40</f>
        <v>487.61244513317718</v>
      </c>
      <c r="O34" s="6">
        <f t="shared" si="1"/>
        <v>4.1076187204515691</v>
      </c>
      <c r="P34" s="4" cm="1">
        <f t="array" ref="P34">AVERAGE(_xlfn._xlws.FILTER(ETS!$K$2:$K$89240, (P2=ETS!$A$2:$A$89240)*($B34=ETS!$C$2:$C$89240)))*40</f>
        <v>487.61244513317718</v>
      </c>
      <c r="Q34" s="6">
        <f t="shared" si="2"/>
        <v>4.1076187204515691</v>
      </c>
      <c r="R34" s="4" cm="1">
        <f t="array" ref="R34">AVERAGE(_xlfn._xlws.FILTER(ETS!$K$2:$K$89240, (R2=ETS!$A$2:$A$89240)*($B34=ETS!$C$2:$C$89240)))*40</f>
        <v>487.77670169761763</v>
      </c>
      <c r="S34" s="4" t="e" cm="1" vm="1">
        <f t="array" ref="S34">AVERAGE(_xlfn._xlws.FILTER(ETS!$K$2:$K$89240, (S2=ETS!$A$2:$A$89240)*($B34=ETS!$C$2:$C$89240)))*40</f>
        <v>#VALUE!</v>
      </c>
      <c r="T34" s="4" t="e" cm="1" vm="1">
        <f t="array" ref="T34">AVERAGE(_xlfn._xlws.FILTER(ETS!$K$2:$K$89240, (T2=ETS!$A$2:$A$89240)*($B34=ETS!$C$2:$C$89240)))*40</f>
        <v>#VALUE!</v>
      </c>
      <c r="U34" s="4" t="e" cm="1" vm="1">
        <f t="array" ref="U34">AVERAGE(_xlfn._xlws.FILTER(ETS!$K$2:$K$89240, (U2=ETS!$A$2:$A$89240)*($B34=ETS!$C$2:$C$89240)))*40</f>
        <v>#VALUE!</v>
      </c>
      <c r="V34" s="4" t="e" cm="1" vm="1">
        <f t="array" ref="V34">AVERAGE(_xlfn._xlws.FILTER(ETS!$K$2:$K$89240, (V2=ETS!$A$2:$A$89240)*($B34=ETS!$C$2:$C$89240)))*40</f>
        <v>#VALUE!</v>
      </c>
      <c r="W34" s="4" t="e" cm="1" vm="1">
        <f t="array" ref="W34">AVERAGE(_xlfn._xlws.FILTER(ETS!$K$2:$K$89240, (W2=ETS!$A$2:$A$89240)*($B34=ETS!$C$2:$C$89240)))*40</f>
        <v>#VALUE!</v>
      </c>
    </row>
    <row r="35" spans="1:23" x14ac:dyDescent="0.25">
      <c r="A35" t="s">
        <v>251</v>
      </c>
      <c r="B35" t="s">
        <v>23</v>
      </c>
      <c r="C35" s="4" cm="1">
        <f t="array" ref="C35">AVERAGE(_xlfn._xlws.FILTER(ETS!$J$2:$J$89240, (C2=ETS!$A$2:$A$89240)*($B35=ETS!$C$2:$C$89240)))*40</f>
        <v>15219.968503686216</v>
      </c>
      <c r="D35" s="4" cm="1">
        <f t="array" ref="D35">AVERAGE(_xlfn._xlws.FILTER(ETS!$J$2:$J$89240, (D2=ETS!$A$2:$A$89240)*($B35=ETS!$C$2:$C$89240)))*40</f>
        <v>15214.474539122701</v>
      </c>
      <c r="E35" s="6">
        <f t="shared" si="3"/>
        <v>-5.4939645635149645</v>
      </c>
      <c r="F35" s="4" cm="1">
        <f t="array" ref="F35">AVERAGE(_xlfn._xlws.FILTER(ETS!$J$2:$J$89240, (F2=ETS!$A$2:$A$89240)*($B35=ETS!$C$2:$C$89240)))*40</f>
        <v>15214.667983182291</v>
      </c>
      <c r="G35" s="6">
        <f t="shared" ref="G35" si="38">F35-$C35</f>
        <v>-5.3005205039244174</v>
      </c>
      <c r="H35" s="4" cm="1">
        <f t="array" ref="H35">AVERAGE(_xlfn._xlws.FILTER(ETS!$J$2:$J$89240, (H2=ETS!$A$2:$A$89240)*($B35=ETS!$C$2:$C$89240)))*40</f>
        <v>15212.864710127797</v>
      </c>
      <c r="I35" s="6">
        <f t="shared" si="5"/>
        <v>-7.1037935584190564</v>
      </c>
      <c r="J35" s="4" cm="1">
        <f t="array" ref="J35">AVERAGE(_xlfn._xlws.FILTER(ETS!$J$2:$J$89240, (J2=ETS!$A$2:$A$89240)*($B35=ETS!$C$2:$C$89240)))*40</f>
        <v>15164.895281712888</v>
      </c>
      <c r="K35" s="6">
        <f t="shared" si="6"/>
        <v>-55.073221973327236</v>
      </c>
      <c r="L35" s="4" cm="1">
        <f t="array" ref="L35">AVERAGE(_xlfn._xlws.FILTER(ETS!$J$2:$J$89240, (L2=ETS!$A$2:$A$89240)*($B35=ETS!$C$2:$C$89240)))*40</f>
        <v>15214.474539122701</v>
      </c>
      <c r="M35" s="6">
        <f t="shared" si="0"/>
        <v>-5.4939645635149645</v>
      </c>
      <c r="N35" s="4" cm="1">
        <f t="array" ref="N35">AVERAGE(_xlfn._xlws.FILTER(ETS!$J$2:$J$89240, (N2=ETS!$A$2:$A$89240)*($B35=ETS!$C$2:$C$89240)))*40</f>
        <v>15214.474539122701</v>
      </c>
      <c r="O35" s="6">
        <f t="shared" si="1"/>
        <v>-5.4939645635149645</v>
      </c>
      <c r="P35" s="4" cm="1">
        <f t="array" ref="P35">AVERAGE(_xlfn._xlws.FILTER(ETS!$J$2:$J$89240, (P2=ETS!$A$2:$A$89240)*($B35=ETS!$C$2:$C$89240)))*40</f>
        <v>15214.474539122701</v>
      </c>
      <c r="Q35" s="6">
        <f t="shared" si="2"/>
        <v>-5.4939645635149645</v>
      </c>
      <c r="R35" s="4" cm="1">
        <f t="array" ref="R35">AVERAGE(_xlfn._xlws.FILTER(ETS!$J$2:$J$89240, (R2=ETS!$A$2:$A$89240)*($B35=ETS!$C$2:$C$89240)))*40</f>
        <v>15214.201088708065</v>
      </c>
      <c r="S35" s="4" t="e" cm="1" vm="1">
        <f t="array" ref="S35">AVERAGE(_xlfn._xlws.FILTER(ETS!$J$2:$J$89240, (S2=ETS!$A$2:$A$89240)*($B35=ETS!$C$2:$C$89240)))*40</f>
        <v>#VALUE!</v>
      </c>
      <c r="T35" s="4" t="e" cm="1" vm="1">
        <f t="array" ref="T35">AVERAGE(_xlfn._xlws.FILTER(ETS!$J$2:$J$89240, (T2=ETS!$A$2:$A$89240)*($B35=ETS!$C$2:$C$89240)))*40</f>
        <v>#VALUE!</v>
      </c>
      <c r="U35" s="4" t="e" cm="1" vm="1">
        <f t="array" ref="U35">AVERAGE(_xlfn._xlws.FILTER(ETS!$J$2:$J$89240, (U2=ETS!$A$2:$A$89240)*($B35=ETS!$C$2:$C$89240)))*40</f>
        <v>#VALUE!</v>
      </c>
      <c r="V35" s="4" t="e" cm="1" vm="1">
        <f t="array" ref="V35">AVERAGE(_xlfn._xlws.FILTER(ETS!$J$2:$J$89240, (V2=ETS!$A$2:$A$89240)*($B35=ETS!$C$2:$C$89240)))*40</f>
        <v>#VALUE!</v>
      </c>
      <c r="W35" s="4" t="e" cm="1" vm="1">
        <f t="array" ref="W35">AVERAGE(_xlfn._xlws.FILTER(ETS!$J$2:$J$89240, (W2=ETS!$A$2:$A$89240)*($B35=ETS!$C$2:$C$89240)))*40</f>
        <v>#VALUE!</v>
      </c>
    </row>
    <row r="36" spans="1:23" x14ac:dyDescent="0.25">
      <c r="A36" t="s">
        <v>253</v>
      </c>
      <c r="B36" t="s">
        <v>23</v>
      </c>
      <c r="C36" s="4">
        <f>C35+C34+C33</f>
        <v>19265.642917732781</v>
      </c>
      <c r="D36" s="4">
        <f t="shared" ref="D36:W36" si="39">D35+D34+D33</f>
        <v>19265.84337480053</v>
      </c>
      <c r="E36" s="6">
        <f t="shared" si="3"/>
        <v>0.20045706774908467</v>
      </c>
      <c r="F36" s="4">
        <f t="shared" si="39"/>
        <v>19265.831684059252</v>
      </c>
      <c r="G36" s="6">
        <f t="shared" ref="G36" si="40">F36-$C36</f>
        <v>0.18876632647152292</v>
      </c>
      <c r="H36" s="4">
        <f t="shared" si="39"/>
        <v>19265.881036379666</v>
      </c>
      <c r="I36" s="6">
        <f t="shared" si="5"/>
        <v>0.23811864688468631</v>
      </c>
      <c r="J36" s="4">
        <f>J35+J34+J33</f>
        <v>19266.203772160705</v>
      </c>
      <c r="K36" s="6">
        <f t="shared" si="6"/>
        <v>0.56085442792391405</v>
      </c>
      <c r="L36" s="4">
        <f>L35+L34+L33</f>
        <v>19265.84337480053</v>
      </c>
      <c r="M36" s="6">
        <f t="shared" si="0"/>
        <v>0.20045706774908467</v>
      </c>
      <c r="N36" s="4">
        <f>N35+N34+N33</f>
        <v>19265.84337480053</v>
      </c>
      <c r="O36" s="6">
        <f t="shared" si="1"/>
        <v>0.20045706774908467</v>
      </c>
      <c r="P36" s="4">
        <f>P35+P34+P33</f>
        <v>19265.84337480053</v>
      </c>
      <c r="Q36" s="6">
        <f t="shared" si="2"/>
        <v>0.20045706774908467</v>
      </c>
      <c r="R36" s="4">
        <f t="shared" si="39"/>
        <v>19265.846363039818</v>
      </c>
      <c r="S36" s="4" t="e" vm="2">
        <f t="shared" si="39"/>
        <v>#VALUE!</v>
      </c>
      <c r="T36" s="4" t="e" vm="2">
        <f t="shared" si="39"/>
        <v>#VALUE!</v>
      </c>
      <c r="U36" s="4" t="e" vm="2">
        <f t="shared" si="39"/>
        <v>#VALUE!</v>
      </c>
      <c r="V36" s="4" t="e" vm="2">
        <f t="shared" si="39"/>
        <v>#VALUE!</v>
      </c>
      <c r="W36" s="4" t="e" vm="2">
        <f t="shared" si="39"/>
        <v>#VALUE!</v>
      </c>
    </row>
    <row r="40" spans="1:23" x14ac:dyDescent="0.25">
      <c r="B40" t="s">
        <v>329</v>
      </c>
      <c r="C40">
        <v>1</v>
      </c>
      <c r="D40">
        <v>22</v>
      </c>
      <c r="E40" s="5"/>
      <c r="F40">
        <v>76</v>
      </c>
      <c r="G40" s="5"/>
      <c r="H40">
        <v>176</v>
      </c>
      <c r="J40">
        <v>226</v>
      </c>
      <c r="L40">
        <v>126</v>
      </c>
      <c r="M40" s="5"/>
      <c r="N40">
        <v>276</v>
      </c>
      <c r="O40" s="5"/>
      <c r="P40">
        <v>376</v>
      </c>
      <c r="Q40" s="5"/>
      <c r="R40">
        <v>416</v>
      </c>
      <c r="S40">
        <v>417</v>
      </c>
      <c r="T40">
        <v>418</v>
      </c>
      <c r="U40">
        <v>419</v>
      </c>
      <c r="V40">
        <v>420</v>
      </c>
      <c r="W40">
        <v>421</v>
      </c>
    </row>
    <row r="41" spans="1:23" x14ac:dyDescent="0.25">
      <c r="B41" t="s">
        <v>330</v>
      </c>
      <c r="C41">
        <v>1</v>
      </c>
      <c r="D41">
        <v>51</v>
      </c>
      <c r="E41" s="5"/>
      <c r="F41">
        <v>96</v>
      </c>
      <c r="G41" s="5"/>
      <c r="H41">
        <v>196</v>
      </c>
      <c r="J41">
        <v>246</v>
      </c>
      <c r="L41">
        <v>146</v>
      </c>
      <c r="M41" s="5"/>
      <c r="N41">
        <v>296</v>
      </c>
      <c r="O41" s="5"/>
      <c r="P41">
        <v>396</v>
      </c>
      <c r="Q41" s="5"/>
      <c r="R41">
        <v>416</v>
      </c>
      <c r="S41">
        <v>417</v>
      </c>
      <c r="T41">
        <v>418</v>
      </c>
      <c r="U41">
        <v>419</v>
      </c>
      <c r="V41">
        <v>420</v>
      </c>
      <c r="W41">
        <v>421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780A-BD16-41D6-8672-CA91CAA60DDD}">
  <dimension ref="A1:T41"/>
  <sheetViews>
    <sheetView workbookViewId="0">
      <selection activeCell="T10" sqref="T10"/>
    </sheetView>
  </sheetViews>
  <sheetFormatPr defaultRowHeight="15" x14ac:dyDescent="0.25"/>
  <cols>
    <col min="1" max="3" width="18.42578125" customWidth="1"/>
    <col min="4" max="4" width="15" customWidth="1"/>
    <col min="5" max="6" width="7.5703125" bestFit="1" customWidth="1"/>
    <col min="7" max="7" width="8.28515625" bestFit="1" customWidth="1"/>
    <col min="8" max="8" width="8.140625" bestFit="1" customWidth="1"/>
    <col min="9" max="9" width="9.140625" bestFit="1" customWidth="1"/>
    <col min="10" max="10" width="10.7109375" customWidth="1"/>
    <col min="11" max="11" width="8.140625" bestFit="1" customWidth="1"/>
    <col min="12" max="12" width="9.140625" bestFit="1" customWidth="1"/>
    <col min="13" max="13" width="8.28515625" bestFit="1" customWidth="1"/>
    <col min="14" max="14" width="8.140625" bestFit="1" customWidth="1"/>
    <col min="15" max="15" width="9.140625" bestFit="1" customWidth="1"/>
  </cols>
  <sheetData>
    <row r="1" spans="1:20" x14ac:dyDescent="0.25">
      <c r="B1" t="s">
        <v>254</v>
      </c>
      <c r="C1" t="s">
        <v>256</v>
      </c>
      <c r="D1" t="s">
        <v>238</v>
      </c>
      <c r="E1" t="s">
        <v>242</v>
      </c>
      <c r="F1" t="s">
        <v>392</v>
      </c>
      <c r="G1" t="s">
        <v>393</v>
      </c>
      <c r="H1" t="s">
        <v>394</v>
      </c>
      <c r="I1" t="s">
        <v>241</v>
      </c>
      <c r="J1" t="s">
        <v>395</v>
      </c>
      <c r="K1" t="s">
        <v>401</v>
      </c>
      <c r="L1" t="s">
        <v>244</v>
      </c>
      <c r="M1" t="s">
        <v>236</v>
      </c>
      <c r="N1" t="s">
        <v>241</v>
      </c>
      <c r="O1" t="s">
        <v>245</v>
      </c>
    </row>
    <row r="2" spans="1:20" x14ac:dyDescent="0.25">
      <c r="A2" t="s">
        <v>255</v>
      </c>
      <c r="B2" t="s">
        <v>23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420</v>
      </c>
      <c r="M2">
        <v>376</v>
      </c>
      <c r="N2">
        <v>418</v>
      </c>
      <c r="O2">
        <v>421</v>
      </c>
    </row>
    <row r="3" spans="1:20" x14ac:dyDescent="0.25">
      <c r="A3" t="s">
        <v>246</v>
      </c>
      <c r="B3" t="s">
        <v>23</v>
      </c>
      <c r="C3" s="4" t="e" cm="1">
        <f t="array" ref="C3">AVERAGE(_xlfn._xlws.FILTER('H2'!$AM$2:$AM$98960, (C2='H2'!$B$2:$B$89280)*($B3='H2'!$D$2:$D$89280)))*40</f>
        <v>#VALUE!</v>
      </c>
      <c r="D3" s="4" t="e" cm="1">
        <f t="array" ref="D3">AVERAGE(_xlfn._xlws.FILTER('H2'!$AM$2:$AM$98960, (D2='H2'!$B$2:$B$89280)*($B3='H2'!$D$2:$D$89280)))*40</f>
        <v>#VALUE!</v>
      </c>
      <c r="E3" s="4" t="e" cm="1">
        <f t="array" ref="E3">AVERAGE(_xlfn._xlws.FILTER('H2'!$AM$2:$AM$98960, (E2='H2'!$B$2:$B$89280)*($B3='H2'!$D$2:$D$89280)))*40</f>
        <v>#VALUE!</v>
      </c>
      <c r="F3" s="4" t="e" cm="1">
        <f t="array" ref="F3">AVERAGE(_xlfn._xlws.FILTER('H2'!$AM$2:$AM$98960, (F2='H2'!$B$2:$B$89280)*($B3='H2'!$D$2:$D$89280)))*40</f>
        <v>#VALUE!</v>
      </c>
      <c r="G3" s="4" t="e" cm="1">
        <f t="array" ref="G3">AVERAGE(_xlfn._xlws.FILTER('H2'!$AM$2:$AM$98960, (G2='H2'!$B$2:$B$89280)*($B3='H2'!$D$2:$D$89280)))*40</f>
        <v>#VALUE!</v>
      </c>
      <c r="H3" s="4" t="e" cm="1">
        <f t="array" ref="H3">AVERAGE(_xlfn._xlws.FILTER('H2'!$AM$2:$AM$98960, (H2='H2'!$B$2:$B$89280)*($B3='H2'!$D$2:$D$89280)))*40</f>
        <v>#VALUE!</v>
      </c>
      <c r="I3" s="4" t="e" cm="1">
        <f t="array" ref="I3">AVERAGE(_xlfn._xlws.FILTER('H2'!$AM$2:$AM$98960, (I2='H2'!$B$2:$B$89280)*($B3='H2'!$D$2:$D$89280)))*40</f>
        <v>#VALUE!</v>
      </c>
      <c r="J3" s="4" t="e" cm="1">
        <f t="array" ref="J3">AVERAGE(_xlfn._xlws.FILTER('H2'!$AM$2:$AM$98960, (J2='H2'!$B$2:$B$89280)*($B3='H2'!$D$2:$D$89280)))*40</f>
        <v>#VALUE!</v>
      </c>
      <c r="K3" s="4" t="e" cm="1">
        <f t="array" ref="K3">AVERAGE(_xlfn._xlws.FILTER('H2'!$AM$2:$AM$98960, (K2='H2'!$B$2:$B$89280)*($B3='H2'!$D$2:$D$89280)))*40</f>
        <v>#VALUE!</v>
      </c>
      <c r="L3" s="4" t="e" cm="1">
        <f t="array" ref="L3">AVERAGE(_xlfn._xlws.FILTER('H2'!$AM$2:$AM$98960, (L2='H2'!$B$2:$B$89280)*($B3='H2'!$D$2:$D$89280)))*40</f>
        <v>#VALUE!</v>
      </c>
      <c r="M3" s="4" t="e" cm="1">
        <f t="array" ref="M3">AVERAGE(_xlfn._xlws.FILTER('H2'!$AM$2:$AM$98960, (M2='H2'!$B$2:$B$89280)*($B3='H2'!$D$2:$D$89280)))*40</f>
        <v>#VALUE!</v>
      </c>
      <c r="N3" s="4" t="e" cm="1">
        <f t="array" ref="N3">AVERAGE(_xlfn._xlws.FILTER('H2'!$AM$2:$AM$98960, (N2='H2'!$B$2:$B$89280)*($B3='H2'!$D$2:$D$89280)))*40</f>
        <v>#VALUE!</v>
      </c>
      <c r="O3" s="4" t="e" cm="1">
        <f t="array" ref="O3">AVERAGE(_xlfn._xlws.FILTER('H2'!$AM$2:$AM$98960, (O2='H2'!$B$2:$B$89280)*($B3='H2'!$D$2:$D$89280)))*40</f>
        <v>#VALUE!</v>
      </c>
    </row>
    <row r="4" spans="1:20" x14ac:dyDescent="0.25">
      <c r="A4" t="s">
        <v>257</v>
      </c>
      <c r="B4" t="s">
        <v>23</v>
      </c>
      <c r="C4" s="4" cm="1">
        <f t="array" ref="C4">AVERAGE(_xlfn._xlws.FILTER(PS!$W$2:$W$89280, (C2=PS!$B$2:$B$89280)*($B4=PS!$D$2:$D$89280)))*40-AVERAGE(_xlfn._xlws.FILTER(PS!$W$2:$W$89280, (1=PS!$B$2:$B$89280)*($B4=PS!$D$2:$D$89280)))*40</f>
        <v>-26.887618567685763</v>
      </c>
      <c r="D4" s="4" cm="1">
        <f t="array" ref="D4">AVERAGE(_xlfn._xlws.FILTER(PS!$W$2:$W$89280, (D2=PS!$B$2:$B$89280)*($B4=PS!$D$2:$D$89280)))*40-AVERAGE(_xlfn._xlws.FILTER(PS!$W$2:$W$89280, (1=PS!$B$2:$B$89280)*($B4=PS!$D$2:$D$89280)))*40</f>
        <v>178.36428135118592</v>
      </c>
      <c r="E4" s="4" cm="1">
        <f t="array" ref="E4">AVERAGE(_xlfn._xlws.FILTER(PS!$W$2:$W$89280, (E2=PS!$B$2:$B$89280)*($B4=PS!$D$2:$D$89280)))*40-AVERAGE(_xlfn._xlws.FILTER(PS!$W$2:$W$89280, (1=PS!$B$2:$B$89280)*($B4=PS!$D$2:$D$89280)))*40</f>
        <v>89.627801445587409</v>
      </c>
      <c r="F4" s="4" cm="1">
        <f t="array" ref="F4">AVERAGE(_xlfn._xlws.FILTER(PS!$W$2:$W$89280, (F2=PS!$B$2:$B$89280)*($B4=PS!$D$2:$D$89280)))*40-AVERAGE(_xlfn._xlws.FILTER(PS!$W$2:$W$89280, (1=PS!$B$2:$B$89280)*($B4=PS!$D$2:$D$89280)))*40</f>
        <v>137.40341070678312</v>
      </c>
      <c r="G4" s="4" cm="1">
        <f t="array" ref="G4">AVERAGE(_xlfn._xlws.FILTER(PS!$W$2:$W$89280, (G2=PS!$B$2:$B$89280)*($B4=PS!$D$2:$D$89280)))*40-AVERAGE(_xlfn._xlws.FILTER(PS!$W$2:$W$89280, (1=PS!$B$2:$B$89280)*($B4=PS!$D$2:$D$89280)))*40</f>
        <v>-197.00335837905786</v>
      </c>
      <c r="H4" s="4" cm="1">
        <f t="array" ref="H4">AVERAGE(_xlfn._xlws.FILTER(PS!$W$2:$W$89280, (H2=PS!$B$2:$B$89280)*($B4=PS!$D$2:$D$89280)))*40-AVERAGE(_xlfn._xlws.FILTER(PS!$W$2:$W$89280, (1=PS!$B$2:$B$89280)*($B4=PS!$D$2:$D$89280)))*40</f>
        <v>178.36428135118592</v>
      </c>
      <c r="I4" s="4" cm="1">
        <f t="array" ref="I4">AVERAGE(_xlfn._xlws.FILTER(PS!$W$2:$W$89280, (I2=PS!$B$2:$B$89280)*($B4=PS!$D$2:$D$89280)))*40-AVERAGE(_xlfn._xlws.FILTER(PS!$W$2:$W$89280, (1=PS!$B$2:$B$89280)*($B4=PS!$D$2:$D$89280)))*40</f>
        <v>178.36428135118592</v>
      </c>
      <c r="J4" s="4" cm="1">
        <f t="array" ref="J4">AVERAGE(_xlfn._xlws.FILTER(PS!$W$2:$W$89280, (J2=PS!$B$2:$B$89280)*($B4=PS!$D$2:$D$89280)))*40-AVERAGE(_xlfn._xlws.FILTER(PS!$W$2:$W$89280, (1=PS!$B$2:$B$89280)*($B4=PS!$D$2:$D$89280)))*40</f>
        <v>178.36428135118592</v>
      </c>
      <c r="K4" s="4" cm="1">
        <f t="array" ref="K4">AVERAGE(_xlfn._xlws.FILTER(PS!$W$2:$W$89280, (K2=PS!$B$2:$B$89280)*($B4=PS!$D$2:$D$89280)))*40-AVERAGE(_xlfn._xlws.FILTER(PS!$W$2:$W$89280, (1=PS!$B$2:$B$89280)*($B4=PS!$D$2:$D$89280)))*40</f>
        <v>196.00191852907972</v>
      </c>
      <c r="L4" s="4" t="e" cm="1" vm="1">
        <f t="array" ref="L4">AVERAGE(_xlfn._xlws.FILTER(PS!$W$2:$W$89280, (L2=PS!$B$2:$B$89280)*($B4=PS!$D$2:$D$89280)))*40-AVERAGE(_xlfn._xlws.FILTER(PS!$W$2:$W$89280, (1=PS!$B$2:$B$89280)*($B4=PS!$D$2:$D$89280)))*40</f>
        <v>#VALUE!</v>
      </c>
      <c r="M4" s="4" t="e" cm="1" vm="1">
        <f t="array" ref="M4">AVERAGE(_xlfn._xlws.FILTER(PS!$W$2:$W$89280, (M2=PS!$B$2:$B$89280)*($B4=PS!$D$2:$D$89280)))*40-AVERAGE(_xlfn._xlws.FILTER(PS!$W$2:$W$89280, (1=PS!$B$2:$B$89280)*($B4=PS!$D$2:$D$89280)))*40</f>
        <v>#VALUE!</v>
      </c>
      <c r="N4" s="4" t="e" cm="1" vm="1">
        <f t="array" ref="N4">AVERAGE(_xlfn._xlws.FILTER(PS!$W$2:$W$89280, (N2=PS!$B$2:$B$89280)*($B4=PS!$D$2:$D$89280)))*40-AVERAGE(_xlfn._xlws.FILTER(PS!$W$2:$W$89280, (1=PS!$B$2:$B$89280)*($B4=PS!$D$2:$D$89280)))*40</f>
        <v>#VALUE!</v>
      </c>
      <c r="O4" s="4" t="e" cm="1" vm="1">
        <f t="array" ref="O4">AVERAGE(_xlfn._xlws.FILTER(PS!$W$2:$W$89280, (O2=PS!$B$2:$B$89280)*($B4=PS!$D$2:$D$89280)))*40-AVERAGE(_xlfn._xlws.FILTER(PS!$W$2:$W$89280, (1=PS!$B$2:$B$89280)*($B4=PS!$D$2:$D$89280)))*40</f>
        <v>#VALUE!</v>
      </c>
    </row>
    <row r="5" spans="1:20" x14ac:dyDescent="0.25">
      <c r="A5" t="s">
        <v>258</v>
      </c>
      <c r="B5" t="s">
        <v>23</v>
      </c>
      <c r="C5" s="4" t="e" cm="1" vm="1">
        <f t="array" ref="C5">AVERAGE(_xlfn._xlws.FILTER(ETS!$P$2:$P$89240, (C2=ETS!$A$2:$A$89240)*($B5=ETS!$C$2:$C$89240)))*40-AVERAGE(_xlfn._xlws.FILTER(ETS!$P$2:$P$89240, (1=ETS!$A$2:$A$89240)*($B5=ETS!$C$2:$C$89240)))*40</f>
        <v>#VALUE!</v>
      </c>
      <c r="D5" s="4" t="e" cm="1" vm="1">
        <f t="array" ref="D5">AVERAGE(_xlfn._xlws.FILTER(ETS!$P$2:$P$89240, (D2=ETS!$A$2:$A$89240)*($B5=ETS!$C$2:$C$89240)))*40-AVERAGE(_xlfn._xlws.FILTER(ETS!$P$2:$P$89240, (1=ETS!$A$2:$A$89240)*($B5=ETS!$C$2:$C$89240)))*40</f>
        <v>#VALUE!</v>
      </c>
      <c r="E5" s="4" t="e" cm="1" vm="1">
        <f t="array" ref="E5">AVERAGE(_xlfn._xlws.FILTER(ETS!$P$2:$P$89240, (E2=ETS!$A$2:$A$89240)*($B5=ETS!$C$2:$C$89240)))*40-AVERAGE(_xlfn._xlws.FILTER(ETS!$P$2:$P$89240, (1=ETS!$A$2:$A$89240)*($B5=ETS!$C$2:$C$89240)))*40</f>
        <v>#VALUE!</v>
      </c>
      <c r="F5" s="4" t="e" cm="1" vm="1">
        <f t="array" ref="F5">AVERAGE(_xlfn._xlws.FILTER(ETS!$P$2:$P$89240, (F2=ETS!$A$2:$A$89240)*($B5=ETS!$C$2:$C$89240)))*40-AVERAGE(_xlfn._xlws.FILTER(ETS!$P$2:$P$89240, (1=ETS!$A$2:$A$89240)*($B5=ETS!$C$2:$C$89240)))*40</f>
        <v>#VALUE!</v>
      </c>
      <c r="G5" s="4" t="e" cm="1" vm="1">
        <f t="array" ref="G5">AVERAGE(_xlfn._xlws.FILTER(ETS!$P$2:$P$89240, (G2=ETS!$A$2:$A$89240)*($B5=ETS!$C$2:$C$89240)))*40-AVERAGE(_xlfn._xlws.FILTER(ETS!$P$2:$P$89240, (1=ETS!$A$2:$A$89240)*($B5=ETS!$C$2:$C$89240)))*40</f>
        <v>#VALUE!</v>
      </c>
      <c r="H5" s="4" t="e" cm="1" vm="1">
        <f t="array" ref="H5">AVERAGE(_xlfn._xlws.FILTER(ETS!$P$2:$P$89240, (H2=ETS!$A$2:$A$89240)*($B5=ETS!$C$2:$C$89240)))*40-AVERAGE(_xlfn._xlws.FILTER(ETS!$P$2:$P$89240, (1=ETS!$A$2:$A$89240)*($B5=ETS!$C$2:$C$89240)))*40</f>
        <v>#VALUE!</v>
      </c>
      <c r="I5" s="4" t="e" cm="1" vm="1">
        <f t="array" ref="I5">AVERAGE(_xlfn._xlws.FILTER(ETS!$P$2:$P$89240, (I2=ETS!$A$2:$A$89240)*($B5=ETS!$C$2:$C$89240)))*40-AVERAGE(_xlfn._xlws.FILTER(ETS!$P$2:$P$89240, (1=ETS!$A$2:$A$89240)*($B5=ETS!$C$2:$C$89240)))*40</f>
        <v>#VALUE!</v>
      </c>
      <c r="J5" s="4" t="e" cm="1" vm="1">
        <f t="array" ref="J5">AVERAGE(_xlfn._xlws.FILTER(ETS!$P$2:$P$89240, (J2=ETS!$A$2:$A$89240)*($B5=ETS!$C$2:$C$89240)))*40-AVERAGE(_xlfn._xlws.FILTER(ETS!$P$2:$P$89240, (1=ETS!$A$2:$A$89240)*($B5=ETS!$C$2:$C$89240)))*40</f>
        <v>#VALUE!</v>
      </c>
      <c r="K5" s="4" t="e" cm="1" vm="1">
        <f t="array" ref="K5">AVERAGE(_xlfn._xlws.FILTER(ETS!$P$2:$P$89240, (K2=ETS!$A$2:$A$89240)*($B5=ETS!$C$2:$C$89240)))*40-AVERAGE(_xlfn._xlws.FILTER(ETS!$P$2:$P$89240, (1=ETS!$A$2:$A$89240)*($B5=ETS!$C$2:$C$89240)))*40</f>
        <v>#VALUE!</v>
      </c>
      <c r="L5" s="4" t="e" cm="1" vm="1">
        <f t="array" ref="L5">AVERAGE(_xlfn._xlws.FILTER(ETS!$P$2:$P$89240, (L2=ETS!$A$2:$A$89240)*($B5=ETS!$C$2:$C$89240)))*40-AVERAGE(_xlfn._xlws.FILTER(ETS!$P$2:$P$89240, (1=ETS!$A$2:$A$89240)*($B5=ETS!$C$2:$C$89240)))*40</f>
        <v>#VALUE!</v>
      </c>
      <c r="M5" s="4" t="e" cm="1" vm="1">
        <f t="array" ref="M5">AVERAGE(_xlfn._xlws.FILTER(ETS!$P$2:$P$89240, (M2=ETS!$A$2:$A$89240)*($B5=ETS!$C$2:$C$89240)))*40-AVERAGE(_xlfn._xlws.FILTER(ETS!$P$2:$P$89240, (1=ETS!$A$2:$A$89240)*($B5=ETS!$C$2:$C$89240)))*40</f>
        <v>#VALUE!</v>
      </c>
      <c r="N5" s="4" t="e" cm="1" vm="1">
        <f t="array" ref="N5">AVERAGE(_xlfn._xlws.FILTER(ETS!$P$2:$P$89240, (N2=ETS!$A$2:$A$89240)*($B5=ETS!$C$2:$C$89240)))*40-AVERAGE(_xlfn._xlws.FILTER(ETS!$P$2:$P$89240, (1=ETS!$A$2:$A$89240)*($B5=ETS!$C$2:$C$89240)))*40</f>
        <v>#VALUE!</v>
      </c>
      <c r="O5" s="4" t="e" cm="1" vm="1">
        <f t="array" ref="O5">AVERAGE(_xlfn._xlws.FILTER(ETS!$P$2:$P$89240, (O2=ETS!$A$2:$A$89240)*($B5=ETS!$C$2:$C$89240)))*40-AVERAGE(_xlfn._xlws.FILTER(ETS!$P$2:$P$89240, (1=ETS!$A$2:$A$89240)*($B5=ETS!$C$2:$C$89240)))*40</f>
        <v>#VALUE!</v>
      </c>
    </row>
    <row r="6" spans="1:20" x14ac:dyDescent="0.25">
      <c r="A6" t="s">
        <v>247</v>
      </c>
      <c r="B6" t="s">
        <v>23</v>
      </c>
      <c r="C6" s="4" t="e">
        <f>C3+C5-C4</f>
        <v>#VALUE!</v>
      </c>
      <c r="D6" s="4" t="e">
        <f t="shared" ref="D6:O6" si="0">D3+D5-D4</f>
        <v>#VALUE!</v>
      </c>
      <c r="E6" s="4" t="e">
        <f>E3+E5-E4</f>
        <v>#VALUE!</v>
      </c>
      <c r="F6" s="4" t="e">
        <f>F3+F5-F4</f>
        <v>#VALUE!</v>
      </c>
      <c r="G6" s="4" t="e">
        <f>G3+G5-G4</f>
        <v>#VALUE!</v>
      </c>
      <c r="H6" s="4" t="e">
        <f t="shared" si="0"/>
        <v>#VALUE!</v>
      </c>
      <c r="I6" s="4" t="e">
        <f>I3+I5-I4</f>
        <v>#VALUE!</v>
      </c>
      <c r="J6" s="4" t="e">
        <f>J3+J5-J4</f>
        <v>#VALUE!</v>
      </c>
      <c r="K6" s="4" t="e">
        <f t="shared" si="0"/>
        <v>#VALUE!</v>
      </c>
      <c r="L6" s="4" t="e">
        <f t="shared" si="0"/>
        <v>#VALUE!</v>
      </c>
      <c r="M6" s="4" t="e">
        <f>M3+M5-M4</f>
        <v>#VALUE!</v>
      </c>
      <c r="N6" s="4" t="e">
        <f>N3+N5-N4</f>
        <v>#VALUE!</v>
      </c>
      <c r="O6" s="4" t="e">
        <f t="shared" si="0"/>
        <v>#VALUE!</v>
      </c>
    </row>
    <row r="7" spans="1:20" x14ac:dyDescent="0.25">
      <c r="A7" t="s">
        <v>248</v>
      </c>
      <c r="B7" t="s">
        <v>23</v>
      </c>
      <c r="C7" s="4" cm="1">
        <f t="array" ref="C7">INDEX(overview_results_2_repr_days!$V$1:$V$952,MATCH(1,(C2=overview_results_2_repr_days!$A$1:$A$952)*($B7=overview_results_2_repr_days!$B$1:$B$120247),0))-INDEX(overview_results_2_repr_days!$V$1:$V$952,MATCH(1,(1=overview_results_2_repr_days!$A$1:$A$952)*($B7=overview_results_2_repr_days!$B$1:$B$120247),0))</f>
        <v>-2943.900767958723</v>
      </c>
      <c r="D7" s="4" cm="1">
        <f t="array" ref="D7">INDEX(overview_results_2_repr_days!$V$1:$V$952,MATCH(1,(D2=overview_results_2_repr_days!$A$1:$A$952)*($B7=overview_results_2_repr_days!$B$1:$B$120247),0))-INDEX(overview_results_2_repr_days!$V$1:$V$952,MATCH(1,(1=overview_results_2_repr_days!$A$1:$A$952)*($B7=overview_results_2_repr_days!$B$1:$B$120247),0))</f>
        <v>3822.9341542255133</v>
      </c>
      <c r="E7" s="4" cm="1">
        <f t="array" ref="E7">INDEX(overview_results_2_repr_days!$V$1:$V$952,MATCH(1,(E2=overview_results_2_repr_days!$A$1:$A$952)*($B7=overview_results_2_repr_days!$B$1:$B$120247),0))-INDEX(overview_results_2_repr_days!$V$1:$V$952,MATCH(1,(1=overview_results_2_repr_days!$A$1:$A$952)*($B7=overview_results_2_repr_days!$B$1:$B$120247),0))</f>
        <v>4132.1518011661246</v>
      </c>
      <c r="F7" s="4" cm="1">
        <f t="array" ref="F7">INDEX(overview_results_2_repr_days!$V$1:$V$952,MATCH(1,(F2=overview_results_2_repr_days!$A$1:$A$952)*($B7=overview_results_2_repr_days!$B$1:$B$120247),0))-INDEX(overview_results_2_repr_days!$V$1:$V$952,MATCH(1,(1=overview_results_2_repr_days!$A$1:$A$952)*($B7=overview_results_2_repr_days!$B$1:$B$120247),0))</f>
        <v>4635.9255421701819</v>
      </c>
      <c r="G7" s="4" cm="1">
        <f t="array" ref="G7">INDEX(overview_results_2_repr_days!$V$1:$V$952,MATCH(1,(G2=overview_results_2_repr_days!$A$1:$A$952)*($B7=overview_results_2_repr_days!$B$1:$B$120247),0))-INDEX(overview_results_2_repr_days!$V$1:$V$952,MATCH(1,(1=overview_results_2_repr_days!$A$1:$A$952)*($B7=overview_results_2_repr_days!$B$1:$B$120247),0))</f>
        <v>4357.974034612067</v>
      </c>
      <c r="H7" s="4" cm="1">
        <f t="array" ref="H7">INDEX(overview_results_2_repr_days!$V$1:$V$952,MATCH(1,(H2=overview_results_2_repr_days!$A$1:$A$952)*($B7=overview_results_2_repr_days!$B$1:$B$120247),0))-INDEX(overview_results_2_repr_days!$V$1:$V$952,MATCH(1,(1=overview_results_2_repr_days!$A$1:$A$952)*($B7=overview_results_2_repr_days!$B$1:$B$120247),0))</f>
        <v>13352.970597391948</v>
      </c>
      <c r="I7" s="4" cm="1">
        <f t="array" ref="I7">INDEX(overview_results_2_repr_days!$V$1:$V$952,MATCH(1,(I2=overview_results_2_repr_days!$A$1:$A$952)*($B7=overview_results_2_repr_days!$B$1:$B$120247),0))-INDEX(overview_results_2_repr_days!$V$1:$V$952,MATCH(1,(1=overview_results_2_repr_days!$A$1:$A$952)*($B7=overview_results_2_repr_days!$B$1:$B$120247),0))</f>
        <v>7114.1733116842806</v>
      </c>
      <c r="J7" s="4" cm="1">
        <f t="array" ref="J7">INDEX(overview_results_2_repr_days!$V$1:$V$952,MATCH(1,(J2=overview_results_2_repr_days!$A$1:$A$952)*($B7=overview_results_2_repr_days!$B$1:$B$120247),0))-INDEX(overview_results_2_repr_days!$V$1:$V$952,MATCH(1,(1=overview_results_2_repr_days!$A$1:$A$952)*($B7=overview_results_2_repr_days!$B$1:$B$120247),0))</f>
        <v>4677.5815513003618</v>
      </c>
      <c r="K7" s="4" cm="1">
        <f t="array" ref="K7">INDEX(overview_results_2_repr_days!$V$1:$V$952,MATCH(1,(K2=overview_results_2_repr_days!$A$1:$A$952)*($B7=overview_results_2_repr_days!$B$1:$B$120247),0))-INDEX(overview_results_2_repr_days!$V$1:$V$952,MATCH(1,(1=overview_results_2_repr_days!$A$1:$A$952)*($B7=overview_results_2_repr_days!$B$1:$B$120247),0))</f>
        <v>3731.6571959611028</v>
      </c>
      <c r="L7" s="4" t="e" cm="1">
        <f t="array" ref="L7">INDEX(overview_results_2_repr_days!$V$1:$V$952,MATCH(1,(L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M7" s="4" t="e" cm="1">
        <f t="array" ref="M7">INDEX(overview_results_2_repr_days!$V$1:$V$952,MATCH(1,(M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N7" s="4" t="e" cm="1">
        <f t="array" ref="N7">INDEX(overview_results_2_repr_days!$V$1:$V$952,MATCH(1,(N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  <c r="O7" s="4" t="e" cm="1">
        <f t="array" ref="O7">INDEX(overview_results_2_repr_days!$V$1:$V$952,MATCH(1,(O2=overview_results_2_repr_days!$A$1:$A$952)*($B7=overview_results_2_repr_days!$B$1:$B$120247),0))-INDEX(overview_results_2_repr_days!$V$1:$V$952,MATCH(1,(1=overview_results_2_repr_days!$A$1:$A$952)*($B7=overview_results_2_repr_days!$B$1:$B$120247),0))</f>
        <v>#N/A</v>
      </c>
    </row>
    <row r="8" spans="1:20" x14ac:dyDescent="0.25">
      <c r="A8" t="s">
        <v>259</v>
      </c>
      <c r="B8" t="s">
        <v>23</v>
      </c>
      <c r="C8" s="4" cm="1">
        <f t="array" ref="C8">INDEX(agent_costs_16_repr_days!$Y$1:$Y$120559,MATCH(1,(C2=agent_costs_16_repr_days!$A$1:$A$120559)*($B8=agent_costs_16_repr_days!$B$1:$B$120559),0))</f>
        <v>-136.5378964215688</v>
      </c>
      <c r="D8" s="4" cm="1">
        <f t="array" ref="D8">INDEX(agent_costs_16_repr_days!$Y$1:$Y$120559,MATCH(1,(D2=agent_costs_16_repr_days!$A$1:$A$120559)*($B8=agent_costs_16_repr_days!$B$1:$B$120559),0))</f>
        <v>25816.776078864612</v>
      </c>
      <c r="E8" s="4" cm="1">
        <f t="array" ref="E8">INDEX(agent_costs_16_repr_days!$Y$1:$Y$120559,MATCH(1,(E2=agent_costs_16_repr_days!$A$1:$A$120559)*($B8=agent_costs_16_repr_days!$B$1:$B$120559),0))</f>
        <v>25635.419180603443</v>
      </c>
      <c r="F8" s="4" cm="1">
        <f t="array" ref="F8">INDEX(agent_costs_16_repr_days!$Y$1:$Y$120559,MATCH(1,(F2=agent_costs_16_repr_days!$A$1:$A$120559)*($B8=agent_costs_16_repr_days!$B$1:$B$120559),0))</f>
        <v>25413.882461246132</v>
      </c>
      <c r="G8" s="4" cm="1">
        <f t="array" ref="G8">INDEX(agent_costs_16_repr_days!$Y$1:$Y$120559,MATCH(1,(G2=agent_costs_16_repr_days!$A$1:$A$120559)*($B8=agent_costs_16_repr_days!$B$1:$B$120559),0))</f>
        <v>21702.107242376464</v>
      </c>
      <c r="H8" s="4" cm="1">
        <f t="array" ref="H8">INDEX(agent_costs_16_repr_days!$Y$1:$Y$120559,MATCH(1,(H2=agent_costs_16_repr_days!$A$1:$A$120559)*($B8=agent_costs_16_repr_days!$B$1:$B$120559),0))</f>
        <v>25816.776078864612</v>
      </c>
      <c r="I8" s="4" cm="1">
        <f t="array" ref="I8">INDEX(agent_costs_16_repr_days!$Y$1:$Y$120559,MATCH(1,(I2=agent_costs_16_repr_days!$A$1:$A$120559)*($B8=agent_costs_16_repr_days!$B$1:$B$120559),0))</f>
        <v>25816.776078864612</v>
      </c>
      <c r="J8" s="4" cm="1">
        <f t="array" ref="J8">INDEX(agent_costs_16_repr_days!$Y$1:$Y$120559,MATCH(1,(J2=agent_costs_16_repr_days!$A$1:$A$120559)*($B8=agent_costs_16_repr_days!$B$1:$B$120559),0))</f>
        <v>25816.776078864612</v>
      </c>
      <c r="K8" s="4" cm="1">
        <f t="array" ref="K8">INDEX(agent_costs_16_repr_days!$Y$1:$Y$120559,MATCH(1,(K2=agent_costs_16_repr_days!$A$1:$A$120559)*($B8=agent_costs_16_repr_days!$B$1:$B$120559),0))</f>
        <v>26721.812284708023</v>
      </c>
      <c r="L8" s="4" cm="1">
        <f t="array" ref="L8">INDEX(agent_costs_16_repr_days!$Y$1:$Y$120559,MATCH(1,(L2=agent_costs_16_repr_days!$A$1:$A$120559)*($B8=agent_costs_16_repr_days!$B$1:$B$120559),0))</f>
        <v>-261.94585008145805</v>
      </c>
      <c r="M8" s="4" cm="1">
        <f t="array" ref="M8">INDEX(agent_costs_16_repr_days!$Y$1:$Y$120559,MATCH(1,(M2=agent_costs_16_repr_days!$A$1:$A$120559)*($B8=agent_costs_16_repr_days!$B$1:$B$120559),0))</f>
        <v>-265.28965299678202</v>
      </c>
      <c r="N8" s="4" cm="1">
        <f t="array" ref="N8">INDEX(agent_costs_16_repr_days!$Y$1:$Y$120559,MATCH(1,(N2=agent_costs_16_repr_days!$A$1:$A$120559)*($B8=agent_costs_16_repr_days!$B$1:$B$120559),0))</f>
        <v>-263.13893076438399</v>
      </c>
      <c r="O8" s="4" cm="1">
        <f t="array" ref="O8">INDEX(agent_costs_16_repr_days!$Y$1:$Y$120559,MATCH(1,(O2=agent_costs_16_repr_days!$A$1:$A$120559)*($B8=agent_costs_16_repr_days!$B$1:$B$120559),0))</f>
        <v>-263.94839289193624</v>
      </c>
    </row>
    <row r="9" spans="1:20" x14ac:dyDescent="0.25">
      <c r="A9" t="s">
        <v>260</v>
      </c>
      <c r="B9" t="s">
        <v>23</v>
      </c>
      <c r="C9" s="4" cm="1">
        <f t="array" ref="C9">INDEX(agent_costs_16_repr_days!$AC$1:$AC$120559,MATCH(1,(C2=agent_costs_16_repr_days!$A$1:$A$120559)*($B9=agent_costs_16_repr_days!$B$1:$B$120559),0))</f>
        <v>19.16898354125442</v>
      </c>
      <c r="D9" s="4" cm="1">
        <f t="array" ref="D9">INDEX(agent_costs_16_repr_days!$AC$1:$AC$120559,MATCH(1,(D2=agent_costs_16_repr_days!$A$1:$A$120559)*($B9=agent_costs_16_repr_days!$B$1:$B$120559),0))</f>
        <v>-442.30784307692375</v>
      </c>
      <c r="E9" s="4" cm="1">
        <f t="array" ref="E9">INDEX(agent_costs_16_repr_days!$AC$1:$AC$120559,MATCH(1,(E2=agent_costs_16_repr_days!$A$1:$A$120559)*($B9=agent_costs_16_repr_days!$B$1:$B$120559),0))</f>
        <v>-425.67208939374541</v>
      </c>
      <c r="F9" s="4" cm="1">
        <f t="array" ref="F9">INDEX(agent_costs_16_repr_days!$AC$1:$AC$120559,MATCH(1,(F2=agent_costs_16_repr_days!$A$1:$A$120559)*($B9=agent_costs_16_repr_days!$B$1:$B$120559),0))</f>
        <v>-489.79449045544607</v>
      </c>
      <c r="G9" s="4" cm="1">
        <f t="array" ref="G9">INDEX(agent_costs_16_repr_days!$AC$1:$AC$120559,MATCH(1,(G2=agent_costs_16_repr_days!$A$1:$A$120559)*($B9=agent_costs_16_repr_days!$B$1:$B$120559),0))</f>
        <v>3505.9400901122717</v>
      </c>
      <c r="H9" s="4" cm="1">
        <f t="array" ref="H9">INDEX(agent_costs_16_repr_days!$AC$1:$AC$120559,MATCH(1,(H2=agent_costs_16_repr_days!$A$1:$A$120559)*($B9=agent_costs_16_repr_days!$B$1:$B$120559),0))</f>
        <v>-442.30784307692375</v>
      </c>
      <c r="I9" s="4" cm="1">
        <f t="array" ref="I9">INDEX(agent_costs_16_repr_days!$AC$1:$AC$120559,MATCH(1,(I2=agent_costs_16_repr_days!$A$1:$A$120559)*($B9=agent_costs_16_repr_days!$B$1:$B$120559),0))</f>
        <v>-442.30784307692375</v>
      </c>
      <c r="J9" s="4" cm="1">
        <f t="array" ref="J9">INDEX(agent_costs_16_repr_days!$AC$1:$AC$120559,MATCH(1,(J2=agent_costs_16_repr_days!$A$1:$A$120559)*($B9=agent_costs_16_repr_days!$B$1:$B$120559),0))</f>
        <v>-442.30784307692375</v>
      </c>
      <c r="K9" s="4" cm="1">
        <f t="array" ref="K9">INDEX(agent_costs_16_repr_days!$AC$1:$AC$120559,MATCH(1,(K2=agent_costs_16_repr_days!$A$1:$A$120559)*($B9=agent_costs_16_repr_days!$B$1:$B$120559),0))</f>
        <v>-470.85545482613088</v>
      </c>
      <c r="L9" s="4" cm="1">
        <f t="array" ref="L9">INDEX(agent_costs_16_repr_days!$AC$1:$AC$120559,MATCH(1,(L2=agent_costs_16_repr_days!$A$1:$A$120559)*($B9=agent_costs_16_repr_days!$B$1:$B$120559),0))</f>
        <v>-444.82101438487007</v>
      </c>
      <c r="M9" s="4" cm="1">
        <f t="array" ref="M9">INDEX(agent_costs_16_repr_days!$AC$1:$AC$120559,MATCH(1,(M2=agent_costs_16_repr_days!$A$1:$A$120559)*($B9=agent_costs_16_repr_days!$B$1:$B$120559),0))</f>
        <v>-16.978956013495917</v>
      </c>
      <c r="N9" s="4" cm="1">
        <f t="array" ref="N9">INDEX(agent_costs_16_repr_days!$AC$1:$AC$120559,MATCH(1,(N2=agent_costs_16_repr_days!$A$1:$A$120559)*($B9=agent_costs_16_repr_days!$B$1:$B$120559),0))</f>
        <v>-465.88620635446568</v>
      </c>
      <c r="O9" s="4" cm="1">
        <f t="array" ref="O9">INDEX(agent_costs_16_repr_days!$AC$1:$AC$120559,MATCH(1,(O2=agent_costs_16_repr_days!$A$1:$A$120559)*($B9=agent_costs_16_repr_days!$B$1:$B$120559),0))</f>
        <v>-513.76520087204699</v>
      </c>
    </row>
    <row r="10" spans="1:20" x14ac:dyDescent="0.25">
      <c r="A10" t="s">
        <v>261</v>
      </c>
      <c r="B10" t="s">
        <v>23</v>
      </c>
      <c r="C10" s="4" cm="1">
        <f t="array" ref="C10">INDEX(agent_costs_16_repr_days!$AG$1:$AG$120672,MATCH(1,(C2=agent_costs_16_repr_days!$A$1:$A$120559)*($B10=agent_costs_16_repr_days!$B$1:$B$120559),0))</f>
        <v>0</v>
      </c>
      <c r="D10" s="4" cm="1">
        <f t="array" ref="D10">INDEX(agent_costs_16_repr_days!$AG$1:$AG$120672,MATCH(1,(D2=agent_costs_16_repr_days!$A$1:$A$120559)*($B10=agent_costs_16_repr_days!$B$1:$B$120559),0))</f>
        <v>0</v>
      </c>
      <c r="E10" s="4" cm="1">
        <f t="array" ref="E10">INDEX(agent_costs_16_repr_days!$AG$1:$AG$120672,MATCH(1,(E2=agent_costs_16_repr_days!$A$1:$A$120559)*($B10=agent_costs_16_repr_days!$B$1:$B$120559),0))</f>
        <v>0</v>
      </c>
      <c r="F10" s="4" cm="1">
        <f t="array" ref="F10">INDEX(agent_costs_16_repr_days!$AG$1:$AG$120672,MATCH(1,(F2=agent_costs_16_repr_days!$A$1:$A$120559)*($B10=agent_costs_16_repr_days!$B$1:$B$120559),0))</f>
        <v>0</v>
      </c>
      <c r="G10" s="4" cm="1">
        <f t="array" ref="G10">INDEX(agent_costs_16_repr_days!$AG$1:$AG$120672,MATCH(1,(G2=agent_costs_16_repr_days!$A$1:$A$120559)*($B10=agent_costs_16_repr_days!$B$1:$B$120559),0))</f>
        <v>0</v>
      </c>
      <c r="H10" s="4" cm="1">
        <f t="array" ref="H10">INDEX(agent_costs_16_repr_days!$AG$1:$AG$120672,MATCH(1,(H2=agent_costs_16_repr_days!$A$1:$A$120559)*($B10=agent_costs_16_repr_days!$B$1:$B$120559),0))</f>
        <v>0</v>
      </c>
      <c r="I10" s="4" cm="1">
        <f t="array" ref="I10">INDEX(agent_costs_16_repr_days!$AG$1:$AG$120672,MATCH(1,(I2=agent_costs_16_repr_days!$A$1:$A$120559)*($B10=agent_costs_16_repr_days!$B$1:$B$120559),0))</f>
        <v>0</v>
      </c>
      <c r="J10" s="4" cm="1">
        <f t="array" ref="J10">INDEX(agent_costs_16_repr_days!$AG$1:$AG$120672,MATCH(1,(J2=agent_costs_16_repr_days!$A$1:$A$120559)*($B10=agent_costs_16_repr_days!$B$1:$B$120559),0))</f>
        <v>0</v>
      </c>
      <c r="K10" s="4" cm="1">
        <f t="array" ref="K10">INDEX(agent_costs_16_repr_days!$AG$1:$AG$120672,MATCH(1,(K2=agent_costs_16_repr_days!$A$1:$A$120559)*($B10=agent_costs_16_repr_days!$B$1:$B$120559),0))</f>
        <v>0</v>
      </c>
      <c r="L10" s="4" cm="1">
        <f t="array" ref="L10">INDEX(agent_costs_16_repr_days!$AG$1:$AG$120672,MATCH(1,(L2=agent_costs_16_repr_days!$A$1:$A$120559)*($B10=agent_costs_16_repr_days!$B$1:$B$120559),0))</f>
        <v>0</v>
      </c>
      <c r="M10" s="4" cm="1">
        <f t="array" ref="M10">INDEX(agent_costs_16_repr_days!$AG$1:$AG$120672,MATCH(1,(M2=agent_costs_16_repr_days!$A$1:$A$120559)*($B10=agent_costs_16_repr_days!$B$1:$B$120559),0))</f>
        <v>0</v>
      </c>
      <c r="N10" s="4" cm="1">
        <f t="array" ref="N10">INDEX(agent_costs_16_repr_days!$AG$1:$AG$120672,MATCH(1,(N2=agent_costs_16_repr_days!$A$1:$A$120559)*($B10=agent_costs_16_repr_days!$B$1:$B$120559),0))</f>
        <v>0</v>
      </c>
      <c r="O10" s="4" cm="1">
        <f t="array" ref="O10">INDEX(agent_costs_16_repr_days!$AG$1:$AG$120672,MATCH(1,(O2=agent_costs_16_repr_days!$A$1:$A$120559)*($B10=agent_costs_16_repr_days!$B$1:$B$120559),0))</f>
        <v>0</v>
      </c>
      <c r="T10" t="s">
        <v>462</v>
      </c>
    </row>
    <row r="11" spans="1:20" x14ac:dyDescent="0.25">
      <c r="A11" t="s">
        <v>264</v>
      </c>
      <c r="B11" t="s">
        <v>23</v>
      </c>
      <c r="C11" s="2" t="e" cm="1">
        <f t="array" ref="C11">AVERAGE(_xlfn._xlws.FILTER('H2'!$AG$2:$AG$89120, (C2='H2'!$B$2:$B$89280)*($B11='H2'!$D$2:$D$89280)*(2030='H2'!$E$2:$E$89280)))</f>
        <v>#VALUE!</v>
      </c>
      <c r="D11" s="2" t="e" cm="1">
        <f t="array" ref="D11">AVERAGE(_xlfn._xlws.FILTER('H2'!$AG$2:$AG$89120, (D2='H2'!$B$2:$B$89280)*($B11='H2'!$D$2:$D$89280)*(2030='H2'!$E$2:$E$89280)))</f>
        <v>#VALUE!</v>
      </c>
      <c r="E11" s="2" t="e" cm="1">
        <f t="array" ref="E11">AVERAGE(_xlfn._xlws.FILTER('H2'!$AG$2:$AG$89120, (E2='H2'!$B$2:$B$89280)*($B11='H2'!$D$2:$D$89280)*(2030='H2'!$E$2:$E$89280)))</f>
        <v>#VALUE!</v>
      </c>
      <c r="F11" s="2" t="e" cm="1">
        <f t="array" ref="F11">AVERAGE(_xlfn._xlws.FILTER('H2'!$AG$2:$AG$89120, (F2='H2'!$B$2:$B$89280)*($B11='H2'!$D$2:$D$89280)*(2030='H2'!$E$2:$E$89280)))</f>
        <v>#VALUE!</v>
      </c>
      <c r="G11" s="2" t="e" cm="1">
        <f t="array" ref="G11">AVERAGE(_xlfn._xlws.FILTER('H2'!$AG$2:$AG$89120, (G2='H2'!$B$2:$B$89280)*($B11='H2'!$D$2:$D$89280)*(2030='H2'!$E$2:$E$89280)))</f>
        <v>#VALUE!</v>
      </c>
      <c r="H11" s="2" t="e" cm="1">
        <f t="array" ref="H11">AVERAGE(_xlfn._xlws.FILTER('H2'!$AG$2:$AG$89120, (H2='H2'!$B$2:$B$89280)*($B11='H2'!$D$2:$D$89280)*(2030='H2'!$E$2:$E$89280)))</f>
        <v>#VALUE!</v>
      </c>
      <c r="I11" s="2" t="e" cm="1">
        <f t="array" ref="I11">AVERAGE(_xlfn._xlws.FILTER('H2'!$AG$2:$AG$89120, (I2='H2'!$B$2:$B$89280)*($B11='H2'!$D$2:$D$89280)*(2030='H2'!$E$2:$E$89280)))</f>
        <v>#VALUE!</v>
      </c>
      <c r="J11" s="2" t="e" cm="1">
        <f t="array" ref="J11">AVERAGE(_xlfn._xlws.FILTER('H2'!$AG$2:$AG$89120, (J2='H2'!$B$2:$B$89280)*($B11='H2'!$D$2:$D$89280)*(2030='H2'!$E$2:$E$89280)))</f>
        <v>#VALUE!</v>
      </c>
      <c r="K11" s="2" t="e" cm="1">
        <f t="array" ref="K11">AVERAGE(_xlfn._xlws.FILTER('H2'!$AG$2:$AG$89120, (K2='H2'!$B$2:$B$89280)*($B11='H2'!$D$2:$D$89280)*(2030='H2'!$E$2:$E$89280)))</f>
        <v>#VALUE!</v>
      </c>
      <c r="L11" s="2" t="e" cm="1">
        <f t="array" ref="L11">AVERAGE(_xlfn._xlws.FILTER('H2'!$AG$2:$AG$89120, (L2='H2'!$B$2:$B$89280)*($B11='H2'!$D$2:$D$89280)*(2030='H2'!$E$2:$E$89280)))</f>
        <v>#VALUE!</v>
      </c>
      <c r="M11" s="2" t="e" cm="1">
        <f t="array" ref="M11">AVERAGE(_xlfn._xlws.FILTER('H2'!$AG$2:$AG$89120, (M2='H2'!$B$2:$B$89280)*($B11='H2'!$D$2:$D$89280)*(2030='H2'!$E$2:$E$89280)))</f>
        <v>#VALUE!</v>
      </c>
      <c r="N11" s="2" t="e" cm="1">
        <f t="array" ref="N11">AVERAGE(_xlfn._xlws.FILTER('H2'!$AG$2:$AG$89120, (N2='H2'!$B$2:$B$89280)*($B11='H2'!$D$2:$D$89280)*(2030='H2'!$E$2:$E$89280)))</f>
        <v>#VALUE!</v>
      </c>
      <c r="O11" s="2" t="e" cm="1">
        <f t="array" ref="O11">AVERAGE(_xlfn._xlws.FILTER('H2'!$AG$2:$AG$89120, (O2='H2'!$B$2:$B$89280)*($B11='H2'!$D$2:$D$89280)*(2030='H2'!$E$2:$E$89280)))</f>
        <v>#VALUE!</v>
      </c>
    </row>
    <row r="12" spans="1:20" x14ac:dyDescent="0.25">
      <c r="A12" t="s">
        <v>265</v>
      </c>
      <c r="B12" t="s">
        <v>23</v>
      </c>
      <c r="C12" s="2" t="e" cm="1">
        <f t="array" ref="C12">AVERAGE(_xlfn._xlws.FILTER('H2'!$AG$2:$AG$89120, (C2='H2'!$B$2:$B$89280)*($B12='H2'!$D$2:$D$89280)*(2040='H2'!$E$2:$E$89280)))</f>
        <v>#VALUE!</v>
      </c>
      <c r="D12" s="2" t="e" cm="1">
        <f t="array" ref="D12">AVERAGE(_xlfn._xlws.FILTER('H2'!$AG$2:$AG$89120, (D2='H2'!$B$2:$B$89280)*($B12='H2'!$D$2:$D$89280)*(2040='H2'!$E$2:$E$89280)))</f>
        <v>#VALUE!</v>
      </c>
      <c r="E12" s="2" t="e" cm="1">
        <f t="array" ref="E12">AVERAGE(_xlfn._xlws.FILTER('H2'!$AG$2:$AG$89120, (E2='H2'!$B$2:$B$89280)*($B12='H2'!$D$2:$D$89280)*(2040='H2'!$E$2:$E$89280)))</f>
        <v>#VALUE!</v>
      </c>
      <c r="F12" s="2" t="e" cm="1">
        <f t="array" ref="F12">AVERAGE(_xlfn._xlws.FILTER('H2'!$AG$2:$AG$89120, (F2='H2'!$B$2:$B$89280)*($B12='H2'!$D$2:$D$89280)*(2040='H2'!$E$2:$E$89280)))</f>
        <v>#VALUE!</v>
      </c>
      <c r="G12" s="2" t="e" cm="1">
        <f t="array" ref="G12">AVERAGE(_xlfn._xlws.FILTER('H2'!$AG$2:$AG$89120, (G2='H2'!$B$2:$B$89280)*($B12='H2'!$D$2:$D$89280)*(2040='H2'!$E$2:$E$89280)))</f>
        <v>#VALUE!</v>
      </c>
      <c r="H12" s="2" t="e" cm="1">
        <f t="array" ref="H12">AVERAGE(_xlfn._xlws.FILTER('H2'!$AG$2:$AG$89120, (H2='H2'!$B$2:$B$89280)*($B12='H2'!$D$2:$D$89280)*(2040='H2'!$E$2:$E$89280)))</f>
        <v>#VALUE!</v>
      </c>
      <c r="I12" s="2" t="e" cm="1">
        <f t="array" ref="I12">AVERAGE(_xlfn._xlws.FILTER('H2'!$AG$2:$AG$89120, (I2='H2'!$B$2:$B$89280)*($B12='H2'!$D$2:$D$89280)*(2040='H2'!$E$2:$E$89280)))</f>
        <v>#VALUE!</v>
      </c>
      <c r="J12" s="2" t="e" cm="1">
        <f t="array" ref="J12">AVERAGE(_xlfn._xlws.FILTER('H2'!$AG$2:$AG$89120, (J2='H2'!$B$2:$B$89280)*($B12='H2'!$D$2:$D$89280)*(2040='H2'!$E$2:$E$89280)))</f>
        <v>#VALUE!</v>
      </c>
      <c r="K12" s="2" t="e" cm="1">
        <f t="array" ref="K12">AVERAGE(_xlfn._xlws.FILTER('H2'!$AG$2:$AG$89120, (K2='H2'!$B$2:$B$89280)*($B12='H2'!$D$2:$D$89280)*(2040='H2'!$E$2:$E$89280)))</f>
        <v>#VALUE!</v>
      </c>
      <c r="L12" s="2" t="e" cm="1">
        <f t="array" ref="L12">AVERAGE(_xlfn._xlws.FILTER('H2'!$AG$2:$AG$89120, (L2='H2'!$B$2:$B$89280)*($B12='H2'!$D$2:$D$89280)*(2040='H2'!$E$2:$E$89280)))</f>
        <v>#VALUE!</v>
      </c>
      <c r="M12" s="2" t="e" cm="1">
        <f t="array" ref="M12">AVERAGE(_xlfn._xlws.FILTER('H2'!$AG$2:$AG$89120, (M2='H2'!$B$2:$B$89280)*($B12='H2'!$D$2:$D$89280)*(2040='H2'!$E$2:$E$89280)))</f>
        <v>#VALUE!</v>
      </c>
      <c r="N12" s="2" t="e" cm="1">
        <f t="array" ref="N12">AVERAGE(_xlfn._xlws.FILTER('H2'!$AG$2:$AG$89120, (N2='H2'!$B$2:$B$89280)*($B12='H2'!$D$2:$D$89280)*(2040='H2'!$E$2:$E$89280)))</f>
        <v>#VALUE!</v>
      </c>
      <c r="O12" s="2" t="e" cm="1">
        <f t="array" ref="O12">AVERAGE(_xlfn._xlws.FILTER('H2'!$AG$2:$AG$89120, (O2='H2'!$B$2:$B$89280)*($B12='H2'!$D$2:$D$89280)*(2040='H2'!$E$2:$E$89280)))</f>
        <v>#VALUE!</v>
      </c>
    </row>
    <row r="13" spans="1:20" x14ac:dyDescent="0.25">
      <c r="A13" t="s">
        <v>270</v>
      </c>
      <c r="B13" t="s">
        <v>23</v>
      </c>
      <c r="C13" s="2" cm="1">
        <f t="array" ref="C13">AVERAGE(_xlfn._xlws.FILTER('H2'!$L$2:$L$89280+'H2'!$M$2:$M$89280, (C2='H2'!$B$2:$B$89280)*($B13='H2'!$D$2:$D$89280)*(2030='H2'!$E$2:$E$89280)))</f>
        <v>8.7983878436045266</v>
      </c>
      <c r="D13" s="2" cm="1">
        <f t="array" ref="D13">AVERAGE(_xlfn._xlws.FILTER('H2'!$L$2:$L$89280+'H2'!$M$2:$M$89280, (D2='H2'!$B$2:$B$89280)*($B13='H2'!$D$2:$D$89280)*(2030='H2'!$E$2:$E$89280)))</f>
        <v>6.164652982813438</v>
      </c>
      <c r="E13" s="2" cm="1">
        <f t="array" ref="E13">AVERAGE(_xlfn._xlws.FILTER('H2'!$L$2:$L$89280+'H2'!$M$2:$M$89280, (E2='H2'!$B$2:$B$89280)*($B13='H2'!$D$2:$D$89280)*(2030='H2'!$E$2:$E$89280)))</f>
        <v>6.1630932350031937</v>
      </c>
      <c r="F13" s="2" cm="1">
        <f t="array" ref="F13">AVERAGE(_xlfn._xlws.FILTER('H2'!$L$2:$L$89280+'H2'!$M$2:$M$89280, (F2='H2'!$B$2:$B$89280)*($B13='H2'!$D$2:$D$89280)*(2030='H2'!$E$2:$E$89280)))</f>
        <v>6.1262169081956275</v>
      </c>
      <c r="G13" s="2" cm="1">
        <f t="array" ref="G13">AVERAGE(_xlfn._xlws.FILTER('H2'!$L$2:$L$89280+'H2'!$M$2:$M$89280, (G2='H2'!$B$2:$B$89280)*($B13='H2'!$D$2:$D$89280)*(2030='H2'!$E$2:$E$89280)))</f>
        <v>6.139558566023541</v>
      </c>
      <c r="H13" s="2" cm="1">
        <f t="array" ref="H13">AVERAGE(_xlfn._xlws.FILTER('H2'!$L$2:$L$89280+'H2'!$M$2:$M$89280, (H2='H2'!$B$2:$B$89280)*($B13='H2'!$D$2:$D$89280)*(2030='H2'!$E$2:$E$89280)))</f>
        <v>5.473895379883631</v>
      </c>
      <c r="I13" s="2" cm="1">
        <f t="array" ref="I13">AVERAGE(_xlfn._xlws.FILTER('H2'!$L$2:$L$89280+'H2'!$M$2:$M$89280, (I2='H2'!$B$2:$B$89280)*($B13='H2'!$D$2:$D$89280)*(2030='H2'!$E$2:$E$89280)))</f>
        <v>5.9019360863797328</v>
      </c>
      <c r="J13" s="2" cm="1">
        <f t="array" ref="J13">AVERAGE(_xlfn._xlws.FILTER('H2'!$L$2:$L$89280+'H2'!$M$2:$M$89280, (J2='H2'!$B$2:$B$89280)*($B13='H2'!$D$2:$D$89280)*(2030='H2'!$E$2:$E$89280)))</f>
        <v>6.1202958982953106</v>
      </c>
      <c r="K13" s="2" cm="1">
        <f t="array" ref="K13">AVERAGE(_xlfn._xlws.FILTER('H2'!$L$2:$L$89280+'H2'!$M$2:$M$89280, (K2='H2'!$B$2:$B$89280)*($B13='H2'!$D$2:$D$89280)*(2030='H2'!$E$2:$E$89280)))</f>
        <v>6.1540278574441807</v>
      </c>
      <c r="L13" s="2" t="e" cm="1" vm="1">
        <f t="array" ref="L13">AVERAGE(_xlfn._xlws.FILTER('H2'!$L$2:$L$89280+'H2'!$M$2:$M$89280, (L2='H2'!$B$2:$B$89280)*($B13='H2'!$D$2:$D$89280)*(2030='H2'!$E$2:$E$89280)))</f>
        <v>#VALUE!</v>
      </c>
      <c r="M13" s="2" t="e" cm="1" vm="1">
        <f t="array" ref="M13">AVERAGE(_xlfn._xlws.FILTER('H2'!$L$2:$L$89280+'H2'!$M$2:$M$89280, (M2='H2'!$B$2:$B$89280)*($B13='H2'!$D$2:$D$89280)*(2030='H2'!$E$2:$E$89280)))</f>
        <v>#VALUE!</v>
      </c>
      <c r="N13" s="2" t="e" cm="1" vm="1">
        <f t="array" ref="N13">AVERAGE(_xlfn._xlws.FILTER('H2'!$L$2:$L$89280+'H2'!$M$2:$M$89280, (N2='H2'!$B$2:$B$89280)*($B13='H2'!$D$2:$D$89280)*(2030='H2'!$E$2:$E$89280)))</f>
        <v>#VALUE!</v>
      </c>
      <c r="O13" s="2" t="e" cm="1" vm="1">
        <f t="array" ref="O13">AVERAGE(_xlfn._xlws.FILTER('H2'!$L$2:$L$89280+'H2'!$M$2:$M$89280, (O2='H2'!$B$2:$B$89280)*($B13='H2'!$D$2:$D$89280)*(2030='H2'!$E$2:$E$89280)))</f>
        <v>#VALUE!</v>
      </c>
    </row>
    <row r="14" spans="1:20" x14ac:dyDescent="0.25">
      <c r="A14" t="s">
        <v>271</v>
      </c>
      <c r="B14" t="s">
        <v>23</v>
      </c>
      <c r="C14" s="2" cm="1">
        <f t="array" ref="C14">AVERAGE(_xlfn._xlws.FILTER('H2'!$K$2:$K$89280, (C$2='H2'!$B$2:$B$89280)*($B14='H2'!$D$2:$D$89280)*(2030='H2'!$E$2:$E$89280)))</f>
        <v>1.0866474744425978</v>
      </c>
      <c r="D14" s="2" cm="1">
        <f t="array" ref="D14">AVERAGE(_xlfn._xlws.FILTER('H2'!$K$2:$K$89280, (D$2='H2'!$B$2:$B$89280)*($B14='H2'!$D$2:$D$89280)*(2030='H2'!$E$2:$E$89280)))</f>
        <v>1.4160469205291319</v>
      </c>
      <c r="E14" s="2" cm="1">
        <f t="array" ref="E14">AVERAGE(_xlfn._xlws.FILTER('H2'!$K$2:$K$89280, (E$2='H2'!$B$2:$B$89280)*($B14='H2'!$D$2:$D$89280)*(2030='H2'!$E$2:$E$89280)))</f>
        <v>1.4163940906844812</v>
      </c>
      <c r="F14" s="2" cm="1">
        <f t="array" ref="F14">AVERAGE(_xlfn._xlws.FILTER('H2'!$K$2:$K$89280, (F$2='H2'!$B$2:$B$89280)*($B14='H2'!$D$2:$D$89280)*(2030='H2'!$E$2:$E$89280)))</f>
        <v>1.428895432134766</v>
      </c>
      <c r="G14" s="2" cm="1">
        <f t="array" ref="G14">AVERAGE(_xlfn._xlws.FILTER('H2'!$K$2:$K$89280, (G$2='H2'!$B$2:$B$89280)*($B14='H2'!$D$2:$D$89280)*(2030='H2'!$E$2:$E$89280)))</f>
        <v>1.4264593215031636</v>
      </c>
      <c r="H14" s="2" cm="1">
        <f t="array" ref="H14">AVERAGE(_xlfn._xlws.FILTER('H2'!$K$2:$K$89280, (H$2='H2'!$B$2:$B$89280)*($B14='H2'!$D$2:$D$89280)*(2030='H2'!$E$2:$E$89280)))</f>
        <v>1.6243971279831391</v>
      </c>
      <c r="I14" s="2" cm="1">
        <f t="array" ref="I14">AVERAGE(_xlfn._xlws.FILTER('H2'!$K$2:$K$89280, (I$2='H2'!$B$2:$B$89280)*($B14='H2'!$D$2:$D$89280)*(2030='H2'!$E$2:$E$89280)))</f>
        <v>1.4969376638449092</v>
      </c>
      <c r="J14" s="2" cm="1">
        <f t="array" ref="J14">AVERAGE(_xlfn._xlws.FILTER('H2'!$K$2:$K$89280, (J$2='H2'!$B$2:$B$89280)*($B14='H2'!$D$2:$D$89280)*(2030='H2'!$E$2:$E$89280)))</f>
        <v>1.4333684970727314</v>
      </c>
      <c r="K14" s="2" cm="1">
        <f t="array" ref="K14">AVERAGE(_xlfn._xlws.FILTER('H2'!$K$2:$K$89280, (K$2='H2'!$B$2:$B$89280)*($B14='H2'!$D$2:$D$89280)*(2030='H2'!$E$2:$E$89280)))</f>
        <v>1.4214711443792618</v>
      </c>
      <c r="L14" s="2" t="e" cm="1" vm="1">
        <f t="array" ref="L14">AVERAGE(_xlfn._xlws.FILTER('H2'!$K$2:$K$89280, (L$2='H2'!$B$2:$B$89280)*($B14='H2'!$D$2:$D$89280)*(2030='H2'!$E$2:$E$89280)))</f>
        <v>#VALUE!</v>
      </c>
      <c r="M14" s="2" t="e" cm="1" vm="1">
        <f t="array" ref="M14">AVERAGE(_xlfn._xlws.FILTER('H2'!$K$2:$K$89280, (M$2='H2'!$B$2:$B$89280)*($B14='H2'!$D$2:$D$89280)*(2030='H2'!$E$2:$E$89280)))</f>
        <v>#VALUE!</v>
      </c>
      <c r="N14" s="2" t="e" cm="1" vm="1">
        <f t="array" ref="N14">AVERAGE(_xlfn._xlws.FILTER('H2'!$K$2:$K$89280, (N$2='H2'!$B$2:$B$89280)*($B14='H2'!$D$2:$D$89280)*(2030='H2'!$E$2:$E$89280)))</f>
        <v>#VALUE!</v>
      </c>
      <c r="O14" s="2" t="e" cm="1" vm="1">
        <f t="array" ref="O14">AVERAGE(_xlfn._xlws.FILTER('H2'!$K$2:$K$89280, (O$2='H2'!$B$2:$B$89280)*($B14='H2'!$D$2:$D$89280)*(2030='H2'!$E$2:$E$89280)))</f>
        <v>#VALUE!</v>
      </c>
    </row>
    <row r="15" spans="1:20" x14ac:dyDescent="0.25">
      <c r="A15" t="s">
        <v>272</v>
      </c>
      <c r="B15" t="s">
        <v>23</v>
      </c>
      <c r="C15" s="2" cm="1">
        <f t="array" ref="C15">AVERAGE(_xlfn._xlws.FILTER('H2'!$N$2:$N$89280, (C$2='H2'!$B$2:$B$89280)*($B15='H2'!$D$2:$D$89280)*(2030='H2'!$E$2:$E$89280)))</f>
        <v>9.9847091405047781</v>
      </c>
      <c r="D15" s="2" cm="1">
        <f t="array" ref="D15">AVERAGE(_xlfn._xlws.FILTER('H2'!$N$2:$N$89280, (D$2='H2'!$B$2:$B$89280)*($B15='H2'!$D$2:$D$89280)*(2030='H2'!$E$2:$E$89280)))</f>
        <v>12.315509779036683</v>
      </c>
      <c r="E15" s="2" cm="1">
        <f t="array" ref="E15">AVERAGE(_xlfn._xlws.FILTER('H2'!$N$2:$N$89280, (E$2='H2'!$B$2:$B$89280)*($B15='H2'!$D$2:$D$89280)*(2030='H2'!$E$2:$E$89280)))</f>
        <v>12.320226614754375</v>
      </c>
      <c r="F15" s="2" cm="1">
        <f t="array" ref="F15">AVERAGE(_xlfn._xlws.FILTER('H2'!$N$2:$N$89280, (F$2='H2'!$B$2:$B$89280)*($B15='H2'!$D$2:$D$89280)*(2030='H2'!$E$2:$E$89280)))</f>
        <v>12.345511456836592</v>
      </c>
      <c r="G15" s="2" cm="1">
        <f t="array" ref="G15">AVERAGE(_xlfn._xlws.FILTER('H2'!$N$2:$N$89280, (G$2='H2'!$B$2:$B$89280)*($B15='H2'!$D$2:$D$89280)*(2030='H2'!$E$2:$E$89280)))</f>
        <v>12.331475581547648</v>
      </c>
      <c r="H15" s="2" cm="1">
        <f t="array" ref="H15">AVERAGE(_xlfn._xlws.FILTER('H2'!$N$2:$N$89280, (H$2='H2'!$B$2:$B$89280)*($B15='H2'!$D$2:$D$89280)*(2030='H2'!$E$2:$E$89280)))</f>
        <v>12.807241547391873</v>
      </c>
      <c r="I15" s="2" cm="1">
        <f t="array" ref="I15">AVERAGE(_xlfn._xlws.FILTER('H2'!$N$2:$N$89280, (I$2='H2'!$B$2:$B$89280)*($B15='H2'!$D$2:$D$89280)*(2030='H2'!$E$2:$E$89280)))</f>
        <v>12.509030897888085</v>
      </c>
      <c r="J15" s="2" cm="1">
        <f t="array" ref="J15">AVERAGE(_xlfn._xlws.FILTER('H2'!$N$2:$N$89280, (J$2='H2'!$B$2:$B$89280)*($B15='H2'!$D$2:$D$89280)*(2030='H2'!$E$2:$E$89280)))</f>
        <v>12.350211895563918</v>
      </c>
      <c r="K15" s="2" cm="1">
        <f t="array" ref="K15">AVERAGE(_xlfn._xlws.FILTER('H2'!$N$2:$N$89280, (K$2='H2'!$B$2:$B$89280)*($B15='H2'!$D$2:$D$89280)*(2030='H2'!$E$2:$E$89280)))</f>
        <v>12.324357709090336</v>
      </c>
      <c r="L15" s="2" t="e" cm="1" vm="1">
        <f t="array" ref="L15">AVERAGE(_xlfn._xlws.FILTER('H2'!$N$2:$N$89280, (L$2='H2'!$B$2:$B$89280)*($B15='H2'!$D$2:$D$89280)*(2030='H2'!$E$2:$E$89280)))</f>
        <v>#VALUE!</v>
      </c>
      <c r="M15" s="2" t="e" cm="1" vm="1">
        <f t="array" ref="M15">AVERAGE(_xlfn._xlws.FILTER('H2'!$N$2:$N$89280, (M$2='H2'!$B$2:$B$89280)*($B15='H2'!$D$2:$D$89280)*(2030='H2'!$E$2:$E$89280)))</f>
        <v>#VALUE!</v>
      </c>
      <c r="N15" s="2" t="e" cm="1" vm="1">
        <f t="array" ref="N15">AVERAGE(_xlfn._xlws.FILTER('H2'!$N$2:$N$89280, (N$2='H2'!$B$2:$B$89280)*($B15='H2'!$D$2:$D$89280)*(2030='H2'!$E$2:$E$89280)))</f>
        <v>#VALUE!</v>
      </c>
      <c r="O15" s="2" t="e" cm="1" vm="1">
        <f t="array" ref="O15">AVERAGE(_xlfn._xlws.FILTER('H2'!$N$2:$N$89280, (O$2='H2'!$B$2:$B$89280)*($B15='H2'!$D$2:$D$89280)*(2030='H2'!$E$2:$E$89280)))</f>
        <v>#VALUE!</v>
      </c>
    </row>
    <row r="16" spans="1:20" x14ac:dyDescent="0.25">
      <c r="A16" t="s">
        <v>273</v>
      </c>
      <c r="B16" t="s">
        <v>23</v>
      </c>
      <c r="C16" s="2" cm="1">
        <f t="array" ref="C16">AVERAGE(_xlfn._xlws.FILTER('H2'!$H$2:$H$89280+'H2'!$I$2:$I$89280, (C$2='H2'!$B$2:$B$89280)*($B16='H2'!$D$2:$D$89280)*(2030='H2'!$E$2:$E$89280)))</f>
        <v>75.37045841836084</v>
      </c>
      <c r="D16" s="2" cm="1">
        <f t="array" ref="D16">AVERAGE(_xlfn._xlws.FILTER('H2'!$H$2:$H$89280+'H2'!$I$2:$I$89280, (D$2='H2'!$B$2:$B$89280)*($B16='H2'!$D$2:$D$89280)*(2030='H2'!$E$2:$E$89280)))</f>
        <v>50.78591241808968</v>
      </c>
      <c r="E16" s="2" cm="1">
        <f t="array" ref="E16">AVERAGE(_xlfn._xlws.FILTER('H2'!$H$2:$H$89280+'H2'!$I$2:$I$89280, (E$2='H2'!$B$2:$B$89280)*($B16='H2'!$D$2:$D$89280)*(2030='H2'!$E$2:$E$89280)))</f>
        <v>50.749314297103368</v>
      </c>
      <c r="F16" s="2" cm="1">
        <f t="array" ref="F16">AVERAGE(_xlfn._xlws.FILTER('H2'!$H$2:$H$89280+'H2'!$I$2:$I$89280, (F$2='H2'!$B$2:$B$89280)*($B16='H2'!$D$2:$D$89280)*(2030='H2'!$E$2:$E$89280)))</f>
        <v>50.435804877548655</v>
      </c>
      <c r="G16" s="2" cm="1">
        <f t="array" ref="G16">AVERAGE(_xlfn._xlws.FILTER('H2'!$H$2:$H$89280+'H2'!$I$2:$I$89280, (G$2='H2'!$B$2:$B$89280)*($B16='H2'!$D$2:$D$89280)*(2030='H2'!$E$2:$E$89280)))</f>
        <v>50.572880885616826</v>
      </c>
      <c r="H16" s="2" cm="1">
        <f t="array" ref="H16">AVERAGE(_xlfn._xlws.FILTER('H2'!$H$2:$H$89280+'H2'!$I$2:$I$89280, (H$2='H2'!$B$2:$B$89280)*($B16='H2'!$D$2:$D$89280)*(2030='H2'!$E$2:$E$89280)))</f>
        <v>44.575749392342239</v>
      </c>
      <c r="I16" s="2" cm="1">
        <f t="array" ref="I16">AVERAGE(_xlfn._xlws.FILTER('H2'!$H$2:$H$89280+'H2'!$I$2:$I$89280, (I$2='H2'!$B$2:$B$89280)*($B16='H2'!$D$2:$D$89280)*(2030='H2'!$E$2:$E$89280)))</f>
        <v>48.473153190809199</v>
      </c>
      <c r="J16" s="2" cm="1">
        <f t="array" ref="J16">AVERAGE(_xlfn._xlws.FILTER('H2'!$H$2:$H$89280+'H2'!$I$2:$I$89280, (J$2='H2'!$B$2:$B$89280)*($B16='H2'!$D$2:$D$89280)*(2030='H2'!$E$2:$E$89280)))</f>
        <v>50.491824985569643</v>
      </c>
      <c r="K16" s="2" cm="1">
        <f t="array" ref="K16">AVERAGE(_xlfn._xlws.FILTER('H2'!$H$2:$H$89280+'H2'!$I$2:$I$89280, (K$2='H2'!$B$2:$B$89280)*($B16='H2'!$D$2:$D$89280)*(2030='H2'!$E$2:$E$89280)))</f>
        <v>50.743466542154813</v>
      </c>
      <c r="L16" s="2" t="e" cm="1" vm="1">
        <f t="array" ref="L16">AVERAGE(_xlfn._xlws.FILTER('H2'!$H$2:$H$89280+'H2'!$I$2:$I$89280, (L$2='H2'!$B$2:$B$89280)*($B16='H2'!$D$2:$D$89280)*(2030='H2'!$E$2:$E$89280)))</f>
        <v>#VALUE!</v>
      </c>
      <c r="M16" s="2" t="e" cm="1" vm="1">
        <f t="array" ref="M16">AVERAGE(_xlfn._xlws.FILTER('H2'!$H$2:$H$89280+'H2'!$I$2:$I$89280, (M$2='H2'!$B$2:$B$89280)*($B16='H2'!$D$2:$D$89280)*(2030='H2'!$E$2:$E$89280)))</f>
        <v>#VALUE!</v>
      </c>
      <c r="N16" s="2" t="e" cm="1" vm="1">
        <f t="array" ref="N16">AVERAGE(_xlfn._xlws.FILTER('H2'!$H$2:$H$89280+'H2'!$I$2:$I$89280, (N$2='H2'!$B$2:$B$89280)*($B16='H2'!$D$2:$D$89280)*(2030='H2'!$E$2:$E$89280)))</f>
        <v>#VALUE!</v>
      </c>
      <c r="O16" s="2" t="e" cm="1" vm="1">
        <f t="array" ref="O16">AVERAGE(_xlfn._xlws.FILTER('H2'!$H$2:$H$89280+'H2'!$I$2:$I$89280, (O$2='H2'!$B$2:$B$89280)*($B16='H2'!$D$2:$D$89280)*(2030='H2'!$E$2:$E$89280)))</f>
        <v>#VALUE!</v>
      </c>
    </row>
    <row r="17" spans="1:15" x14ac:dyDescent="0.25">
      <c r="A17" t="s">
        <v>274</v>
      </c>
      <c r="B17" t="s">
        <v>23</v>
      </c>
      <c r="C17" s="2" cm="1">
        <f t="array" ref="C17">AVERAGE(_xlfn._xlws.FILTER('H2'!$G$2:$G$89280, (C$2='H2'!$B$2:$B$89280)*($B17='H2'!$D$2:$D$89280)*(2030='H2'!$E$2:$E$89280)))</f>
        <v>6.1941812238773961</v>
      </c>
      <c r="D17" s="2" cm="1">
        <f t="array" ref="D17">AVERAGE(_xlfn._xlws.FILTER('H2'!$G$2:$G$89280, (D$2='H2'!$B$2:$B$89280)*($B17='H2'!$D$2:$D$89280)*(2030='H2'!$E$2:$E$89280)))</f>
        <v>7.1522033167870269</v>
      </c>
      <c r="E17" s="2" cm="1">
        <f t="array" ref="E17">AVERAGE(_xlfn._xlws.FILTER('H2'!$G$2:$G$89280, (E$2='H2'!$B$2:$B$89280)*($B17='H2'!$D$2:$D$89280)*(2030='H2'!$E$2:$E$89280)))</f>
        <v>7.1503498506279373</v>
      </c>
      <c r="F17" s="2" cm="1">
        <f t="array" ref="F17">AVERAGE(_xlfn._xlws.FILTER('H2'!$G$2:$G$89280, (F$2='H2'!$B$2:$B$89280)*($B17='H2'!$D$2:$D$89280)*(2030='H2'!$E$2:$E$89280)))</f>
        <v>7.1633333333221971</v>
      </c>
      <c r="G17" s="2" cm="1">
        <f t="array" ref="G17">AVERAGE(_xlfn._xlws.FILTER('H2'!$G$2:$G$89280, (G$2='H2'!$B$2:$B$89280)*($B17='H2'!$D$2:$D$89280)*(2030='H2'!$E$2:$E$89280)))</f>
        <v>7.1633333333304909</v>
      </c>
      <c r="H17" s="2" cm="1">
        <f t="array" ref="H17">AVERAGE(_xlfn._xlws.FILTER('H2'!$G$2:$G$89280, (H$2='H2'!$B$2:$B$89280)*($B17='H2'!$D$2:$D$89280)*(2030='H2'!$E$2:$E$89280)))</f>
        <v>7.1633333333333225</v>
      </c>
      <c r="I17" s="2" cm="1">
        <f t="array" ref="I17">AVERAGE(_xlfn._xlws.FILTER('H2'!$G$2:$G$89280, (I$2='H2'!$B$2:$B$89280)*($B17='H2'!$D$2:$D$89280)*(2030='H2'!$E$2:$E$89280)))</f>
        <v>7.16333333332779</v>
      </c>
      <c r="J17" s="2" cm="1">
        <f t="array" ref="J17">AVERAGE(_xlfn._xlws.FILTER('H2'!$G$2:$G$89280, (J$2='H2'!$B$2:$B$89280)*($B17='H2'!$D$2:$D$89280)*(2030='H2'!$E$2:$E$89280)))</f>
        <v>7.1633333333338491</v>
      </c>
      <c r="K17" s="2" cm="1">
        <f t="array" ref="K17">AVERAGE(_xlfn._xlws.FILTER('H2'!$G$2:$G$89280, (K$2='H2'!$B$2:$B$89280)*($B17='H2'!$D$2:$D$89280)*(2030='H2'!$E$2:$E$89280)))</f>
        <v>7.1633333333191667</v>
      </c>
      <c r="L17" s="2" t="e" cm="1" vm="1">
        <f t="array" ref="L17">AVERAGE(_xlfn._xlws.FILTER('H2'!$G$2:$G$89280, (L$2='H2'!$B$2:$B$89280)*($B17='H2'!$D$2:$D$89280)*(2030='H2'!$E$2:$E$89280)))</f>
        <v>#VALUE!</v>
      </c>
      <c r="M17" s="2" t="e" cm="1" vm="1">
        <f t="array" ref="M17">AVERAGE(_xlfn._xlws.FILTER('H2'!$G$2:$G$89280, (M$2='H2'!$B$2:$B$89280)*($B17='H2'!$D$2:$D$89280)*(2030='H2'!$E$2:$E$89280)))</f>
        <v>#VALUE!</v>
      </c>
      <c r="N17" s="2" t="e" cm="1" vm="1">
        <f t="array" ref="N17">AVERAGE(_xlfn._xlws.FILTER('H2'!$G$2:$G$89280, (N$2='H2'!$B$2:$B$89280)*($B17='H2'!$D$2:$D$89280)*(2030='H2'!$E$2:$E$89280)))</f>
        <v>#VALUE!</v>
      </c>
      <c r="O17" s="2" t="e" cm="1" vm="1">
        <f t="array" ref="O17">AVERAGE(_xlfn._xlws.FILTER('H2'!$G$2:$G$89280, (O$2='H2'!$B$2:$B$89280)*($B17='H2'!$D$2:$D$89280)*(2030='H2'!$E$2:$E$89280)))</f>
        <v>#VALUE!</v>
      </c>
    </row>
    <row r="18" spans="1:15" x14ac:dyDescent="0.25">
      <c r="A18" t="s">
        <v>266</v>
      </c>
      <c r="B18" t="s">
        <v>23</v>
      </c>
      <c r="C18" s="2" cm="1">
        <f t="array" ref="C18">AVERAGE(_xlfn._xlws.FILTER(PS!$F$2:$F$89280, (C2=PS!$B$2:$B$89280)*($B18=PS!$D$2:$D$89280)*(2030=PS!$E$2:$E$89280)))</f>
        <v>83.704223546391944</v>
      </c>
      <c r="D18" s="2" cm="1">
        <f t="array" ref="D18">AVERAGE(_xlfn._xlws.FILTER(PS!$F$2:$F$89280, (D2=PS!$B$2:$B$89280)*($B18=PS!$D$2:$D$89280)*(2030=PS!$E$2:$E$89280)))</f>
        <v>84.622654042378116</v>
      </c>
      <c r="E18" s="2" cm="1">
        <f t="array" ref="E18">AVERAGE(_xlfn._xlws.FILTER(PS!$F$2:$F$89280, (E2=PS!$B$2:$B$89280)*($B18=PS!$D$2:$D$89280)*(2030=PS!$E$2:$E$89280)))</f>
        <v>84.632588990106413</v>
      </c>
      <c r="F18" s="2" cm="1">
        <f t="array" ref="F18">AVERAGE(_xlfn._xlws.FILTER(PS!$F$2:$F$89280, (F2=PS!$B$2:$B$89280)*($B18=PS!$D$2:$D$89280)*(2030=PS!$E$2:$E$89280)))</f>
        <v>84.672991094307079</v>
      </c>
      <c r="G18" s="2" cm="1">
        <f t="array" ref="G18">AVERAGE(_xlfn._xlws.FILTER(PS!$F$2:$F$89280, (G2=PS!$B$2:$B$89280)*($B18=PS!$D$2:$D$89280)*(2030=PS!$E$2:$E$89280)))</f>
        <v>86.654523317584534</v>
      </c>
      <c r="H18" s="2" cm="1">
        <f t="array" ref="H18">AVERAGE(_xlfn._xlws.FILTER(PS!$F$2:$F$89280, (H2=PS!$B$2:$B$89280)*($B18=PS!$D$2:$D$89280)*(2030=PS!$E$2:$E$89280)))</f>
        <v>84.622654042378116</v>
      </c>
      <c r="I18" s="2" cm="1">
        <f t="array" ref="I18">AVERAGE(_xlfn._xlws.FILTER(PS!$F$2:$F$89280, (I2=PS!$B$2:$B$89280)*($B18=PS!$D$2:$D$89280)*(2030=PS!$E$2:$E$89280)))</f>
        <v>84.622654042378116</v>
      </c>
      <c r="J18" s="2" cm="1">
        <f t="array" ref="J18">AVERAGE(_xlfn._xlws.FILTER(PS!$F$2:$F$89280, (J2=PS!$B$2:$B$89280)*($B18=PS!$D$2:$D$89280)*(2030=PS!$E$2:$E$89280)))</f>
        <v>84.622654042378116</v>
      </c>
      <c r="K18" s="2" cm="1">
        <f t="array" ref="K18">AVERAGE(_xlfn._xlws.FILTER(PS!$F$2:$F$89280, (K2=PS!$B$2:$B$89280)*($B18=PS!$D$2:$D$89280)*(2030=PS!$E$2:$E$89280)))</f>
        <v>84.609483411074521</v>
      </c>
      <c r="L18" s="2" t="e" cm="1" vm="1">
        <f t="array" ref="L18">AVERAGE(_xlfn._xlws.FILTER(PS!$F$2:$F$89280, (L2=PS!$B$2:$B$89280)*($B18=PS!$D$2:$D$89280)*(2030=PS!$E$2:$E$89280)))</f>
        <v>#VALUE!</v>
      </c>
      <c r="M18" s="2" t="e" cm="1" vm="1">
        <f t="array" ref="M18">AVERAGE(_xlfn._xlws.FILTER(PS!$F$2:$F$89280, (M2=PS!$B$2:$B$89280)*($B18=PS!$D$2:$D$89280)*(2030=PS!$E$2:$E$89280)))</f>
        <v>#VALUE!</v>
      </c>
      <c r="N18" s="2" t="e" cm="1" vm="1">
        <f t="array" ref="N18">AVERAGE(_xlfn._xlws.FILTER(PS!$F$2:$F$89280, (N2=PS!$B$2:$B$89280)*($B18=PS!$D$2:$D$89280)*(2030=PS!$E$2:$E$89280)))</f>
        <v>#VALUE!</v>
      </c>
      <c r="O18" s="2" t="e" cm="1" vm="1">
        <f t="array" ref="O18">AVERAGE(_xlfn._xlws.FILTER(PS!$F$2:$F$89280, (O2=PS!$B$2:$B$89280)*($B18=PS!$D$2:$D$89280)*(2030=PS!$E$2:$E$89280)))</f>
        <v>#VALUE!</v>
      </c>
    </row>
    <row r="19" spans="1:15" x14ac:dyDescent="0.25">
      <c r="A19" t="s">
        <v>267</v>
      </c>
      <c r="B19" t="s">
        <v>23</v>
      </c>
      <c r="C19" s="2" cm="1">
        <f t="array" ref="C19">AVERAGE(_xlfn._xlws.FILTER(PS!$F$2:$F$89280, (C2=PS!$B$2:$B$89280)*($B19=PS!$D$2:$D$89280)*(2040=PS!$E$2:$E$89280)))</f>
        <v>104.01707120922319</v>
      </c>
      <c r="D19" s="2" cm="1">
        <f t="array" ref="D19">AVERAGE(_xlfn._xlws.FILTER(PS!$F$2:$F$89280, (D2=PS!$B$2:$B$89280)*($B19=PS!$D$2:$D$89280)*(2040=PS!$E$2:$E$89280)))</f>
        <v>103.97425289865633</v>
      </c>
      <c r="E19" s="2" cm="1">
        <f t="array" ref="E19">AVERAGE(_xlfn._xlws.FILTER(PS!$F$2:$F$89280, (E2=PS!$B$2:$B$89280)*($B19=PS!$D$2:$D$89280)*(2040=PS!$E$2:$E$89280)))</f>
        <v>103.97041373464903</v>
      </c>
      <c r="F19" s="2" cm="1">
        <f t="array" ref="F19">AVERAGE(_xlfn._xlws.FILTER(PS!$F$2:$F$89280, (F2=PS!$B$2:$B$89280)*($B19=PS!$D$2:$D$89280)*(2040=PS!$E$2:$E$89280)))</f>
        <v>103.98885966589462</v>
      </c>
      <c r="G19" s="2" cm="1">
        <f t="array" ref="G19">AVERAGE(_xlfn._xlws.FILTER(PS!$F$2:$F$89280, (G2=PS!$B$2:$B$89280)*($B19=PS!$D$2:$D$89280)*(2040=PS!$E$2:$E$89280)))</f>
        <v>103.85478754379241</v>
      </c>
      <c r="H19" s="2" cm="1">
        <f t="array" ref="H19">AVERAGE(_xlfn._xlws.FILTER(PS!$F$2:$F$89280, (H2=PS!$B$2:$B$89280)*($B19=PS!$D$2:$D$89280)*(2040=PS!$E$2:$E$89280)))</f>
        <v>103.97425289865633</v>
      </c>
      <c r="I19" s="2" cm="1">
        <f t="array" ref="I19">AVERAGE(_xlfn._xlws.FILTER(PS!$F$2:$F$89280, (I2=PS!$B$2:$B$89280)*($B19=PS!$D$2:$D$89280)*(2040=PS!$E$2:$E$89280)))</f>
        <v>103.97425289865633</v>
      </c>
      <c r="J19" s="2" cm="1">
        <f t="array" ref="J19">AVERAGE(_xlfn._xlws.FILTER(PS!$F$2:$F$89280, (J2=PS!$B$2:$B$89280)*($B19=PS!$D$2:$D$89280)*(2040=PS!$E$2:$E$89280)))</f>
        <v>103.97425289865633</v>
      </c>
      <c r="K19" s="2" cm="1">
        <f t="array" ref="K19">AVERAGE(_xlfn._xlws.FILTER(PS!$F$2:$F$89280, (K2=PS!$B$2:$B$89280)*($B19=PS!$D$2:$D$89280)*(2040=PS!$E$2:$E$89280)))</f>
        <v>103.97498247012894</v>
      </c>
      <c r="L19" s="2" t="e" cm="1" vm="1">
        <f t="array" ref="L19">AVERAGE(_xlfn._xlws.FILTER(PS!$F$2:$F$89280, (L2=PS!$B$2:$B$89280)*($B19=PS!$D$2:$D$89280)*(2040=PS!$E$2:$E$89280)))</f>
        <v>#VALUE!</v>
      </c>
      <c r="M19" s="2" t="e" cm="1" vm="1">
        <f t="array" ref="M19">AVERAGE(_xlfn._xlws.FILTER(PS!$F$2:$F$89280, (M2=PS!$B$2:$B$89280)*($B19=PS!$D$2:$D$89280)*(2040=PS!$E$2:$E$89280)))</f>
        <v>#VALUE!</v>
      </c>
      <c r="N19" s="2" t="e" cm="1" vm="1">
        <f t="array" ref="N19">AVERAGE(_xlfn._xlws.FILTER(PS!$F$2:$F$89280, (N2=PS!$B$2:$B$89280)*($B19=PS!$D$2:$D$89280)*(2040=PS!$E$2:$E$89280)))</f>
        <v>#VALUE!</v>
      </c>
      <c r="O19" s="2" t="e" cm="1" vm="1">
        <f t="array" ref="O19">AVERAGE(_xlfn._xlws.FILTER(PS!$F$2:$F$89280, (O2=PS!$B$2:$B$89280)*($B19=PS!$D$2:$D$89280)*(2040=PS!$E$2:$E$89280)))</f>
        <v>#VALUE!</v>
      </c>
    </row>
    <row r="20" spans="1:15" x14ac:dyDescent="0.25">
      <c r="A20" t="s">
        <v>269</v>
      </c>
      <c r="B20" t="s">
        <v>23</v>
      </c>
      <c r="C20" s="2" cm="1">
        <f t="array" ref="C20">AVERAGE(_xlfn._xlws.FILTER(PS!$P$2:$P$89280, (C2=PS!$B$2:$B$89280)*($B20=PS!$D$2:$D$89280)*(2030=PS!$E$2:$E$89280)))+AVERAGE(_xlfn._xlws.FILTER(PS!$R$2:$R$89280, (C2=PS!$B$2:$B$89280)*($B20=PS!$D$2:$D$89280)*(2030=PS!$E$2:$E$89280)))</f>
        <v>1072.9874912494627</v>
      </c>
      <c r="D20" s="3" cm="1">
        <f t="array" ref="D20">AVERAGE(_xlfn._xlws.FILTER(PS!$P$2:$P$89280, (D2=PS!$B$2:$B$89280)*($B18=PS!$D$2:$D$89280)*(2030=PS!$E$2:$E$89280)))+AVERAGE(_xlfn._xlws.FILTER(PS!$R$2:$R$89280, (D2=PS!$B$2:$B$89280)*($B18=PS!$D$2:$D$89280)*(2030=PS!$E$2:$E$89280)))</f>
        <v>1045.4174558939326</v>
      </c>
      <c r="E20" s="2" cm="1">
        <f t="array" ref="E20">AVERAGE(_xlfn._xlws.FILTER(PS!$P$2:$P$89280, (E2=PS!$B$2:$B$89280)*($B18=PS!$D$2:$D$89280)*(2030=PS!$E$2:$E$89280)))+AVERAGE(_xlfn._xlws.FILTER(PS!$R$2:$R$89280, (E2=PS!$B$2:$B$89280)*($B18=PS!$D$2:$D$89280)*(2030=PS!$E$2:$E$89280)))</f>
        <v>1045.4496077537253</v>
      </c>
      <c r="F20" s="2" cm="1">
        <f t="array" ref="F20">AVERAGE(_xlfn._xlws.FILTER(PS!$P$2:$P$89280, (F2=PS!$B$2:$B$89280)*($B18=PS!$D$2:$D$89280)*(2030=PS!$E$2:$E$89280)))+AVERAGE(_xlfn._xlws.FILTER(PS!$R$2:$R$89280, (F2=PS!$B$2:$B$89280)*($B18=PS!$D$2:$D$89280)*(2030=PS!$E$2:$E$89280)))</f>
        <v>1044.4776304709933</v>
      </c>
      <c r="G20" s="3" cm="1">
        <f t="array" ref="G20">AVERAGE(_xlfn._xlws.FILTER(PS!$P$2:$P$89280, (G2=PS!$B$2:$B$89280)*($B18=PS!$D$2:$D$89280)*(2030=PS!$E$2:$E$89280)))+AVERAGE(_xlfn._xlws.FILTER(PS!$R$2:$R$89280, (G2=PS!$B$2:$B$89280)*($B18=PS!$D$2:$D$89280)*(2030=PS!$E$2:$E$89280)))</f>
        <v>1056.9777377506657</v>
      </c>
      <c r="H20" s="2" cm="1">
        <f t="array" ref="H20">AVERAGE(_xlfn._xlws.FILTER(PS!$P$2:$P$89280, (H2=PS!$B$2:$B$89280)*($B18=PS!$D$2:$D$89280)*(2030=PS!$E$2:$E$89280)))+AVERAGE(_xlfn._xlws.FILTER(PS!$R$2:$R$89280, (H2=PS!$B$2:$B$89280)*($B18=PS!$D$2:$D$89280)*(2030=PS!$E$2:$E$89280)))</f>
        <v>1045.4174558939326</v>
      </c>
      <c r="I20" s="2" cm="1">
        <f t="array" ref="I20">AVERAGE(_xlfn._xlws.FILTER(PS!$P$2:$P$89280, (I2=PS!$B$2:$B$89280)*($B18=PS!$D$2:$D$89280)*(2030=PS!$E$2:$E$89280)))+AVERAGE(_xlfn._xlws.FILTER(PS!$R$2:$R$89280, (I2=PS!$B$2:$B$89280)*($B18=PS!$D$2:$D$89280)*(2030=PS!$E$2:$E$89280)))</f>
        <v>1045.4174558939326</v>
      </c>
      <c r="J20" s="3" cm="1">
        <f t="array" ref="J20">AVERAGE(_xlfn._xlws.FILTER(PS!$P$2:$P$89280, (J2=PS!$B$2:$B$89280)*($B18=PS!$D$2:$D$89280)*(2030=PS!$E$2:$E$89280)))+AVERAGE(_xlfn._xlws.FILTER(PS!$R$2:$R$89280, (J2=PS!$B$2:$B$89280)*($B18=PS!$D$2:$D$89280)*(2030=PS!$E$2:$E$89280)))</f>
        <v>1045.4174558939326</v>
      </c>
      <c r="K20" s="2" cm="1">
        <f t="array" ref="K20">AVERAGE(_xlfn._xlws.FILTER(PS!$P$2:$P$89280, (K2=PS!$B$2:$B$89280)*($B18=PS!$D$2:$D$89280)*(2030=PS!$E$2:$E$89280)))+AVERAGE(_xlfn._xlws.FILTER(PS!$R$2:$R$89280, (K2=PS!$B$2:$B$89280)*($B18=PS!$D$2:$D$89280)*(2030=PS!$E$2:$E$89280)))</f>
        <v>1045.9552443816278</v>
      </c>
      <c r="L20" s="2" t="e" cm="1" vm="1">
        <f t="array" ref="L20">AVERAGE(_xlfn._xlws.FILTER(PS!$P$2:$P$89280, (L2=PS!$B$2:$B$89280)*($B18=PS!$D$2:$D$89280)*(2030=PS!$E$2:$E$89280)))+AVERAGE(_xlfn._xlws.FILTER(PS!$R$2:$R$89280, (L2=PS!$B$2:$B$89280)*($B18=PS!$D$2:$D$89280)*(2030=PS!$E$2:$E$89280)))</f>
        <v>#VALUE!</v>
      </c>
      <c r="M20" s="3" t="e" cm="1" vm="1">
        <f t="array" ref="M20">AVERAGE(_xlfn._xlws.FILTER(PS!$P$2:$P$89280, (M2=PS!$B$2:$B$89280)*($B18=PS!$D$2:$D$89280)*(2030=PS!$E$2:$E$89280)))+AVERAGE(_xlfn._xlws.FILTER(PS!$R$2:$R$89280, (M2=PS!$B$2:$B$89280)*($B18=PS!$D$2:$D$89280)*(2030=PS!$E$2:$E$89280)))</f>
        <v>#VALUE!</v>
      </c>
      <c r="N20" s="2" t="e" cm="1" vm="1">
        <f t="array" ref="N20">AVERAGE(_xlfn._xlws.FILTER(PS!$P$2:$P$89280, (N2=PS!$B$2:$B$89280)*($B18=PS!$D$2:$D$89280)*(2030=PS!$E$2:$E$89280)))+AVERAGE(_xlfn._xlws.FILTER(PS!$R$2:$R$89280, (N2=PS!$B$2:$B$89280)*($B18=PS!$D$2:$D$89280)*(2030=PS!$E$2:$E$89280)))</f>
        <v>#VALUE!</v>
      </c>
      <c r="O20" s="2" t="e" cm="1" vm="1">
        <f t="array" ref="O20">AVERAGE(_xlfn._xlws.FILTER(PS!$P$2:$P$89280, (O2=PS!$B$2:$B$89280)*($B18=PS!$D$2:$D$89280)*(2030=PS!$E$2:$E$89280)))+AVERAGE(_xlfn._xlws.FILTER(PS!$R$2:$R$89280, (O2=PS!$B$2:$B$89280)*($B18=PS!$D$2:$D$89280)*(2030=PS!$E$2:$E$89280)))</f>
        <v>#VALUE!</v>
      </c>
    </row>
    <row r="21" spans="1:15" x14ac:dyDescent="0.25">
      <c r="A21" t="s">
        <v>268</v>
      </c>
      <c r="B21" t="s">
        <v>23</v>
      </c>
      <c r="C21" s="2" cm="1">
        <f t="array" ref="C21">AVERAGE(_xlfn._xlws.FILTER(PS!$T$2:$T$89280, (C2=PS!$B$2:$B$89280)*($B21=PS!$D$2:$D$89280)*(2030=PS!$E$2:$E$89280)))</f>
        <v>441.72670399918059</v>
      </c>
      <c r="D21" s="3" cm="1">
        <f t="array" ref="D21">AVERAGE(_xlfn._xlws.FILTER(PS!$T$2:$T$89280, (D2=PS!$B$2:$B$89280)*($B21=PS!$D$2:$D$89280)*(2030=PS!$E$2:$E$89280)))</f>
        <v>395.86762708442552</v>
      </c>
      <c r="E21" s="2" cm="1">
        <f t="array" ref="E21">AVERAGE(_xlfn._xlws.FILTER(PS!$T$2:$T$89280, (E2=PS!$B$2:$B$89280)*($B21=PS!$D$2:$D$89280)*(2030=PS!$E$2:$E$89280)))</f>
        <v>395.95639095661727</v>
      </c>
      <c r="F21" s="2" cm="1">
        <f t="array" ref="F21">AVERAGE(_xlfn._xlws.FILTER(PS!$T$2:$T$89280, (F2=PS!$B$2:$B$89280)*($B21=PS!$D$2:$D$89280)*(2030=PS!$E$2:$E$89280)))</f>
        <v>395.27251596450219</v>
      </c>
      <c r="G21" s="3" cm="1">
        <f t="array" ref="G21">AVERAGE(_xlfn._xlws.FILTER(PS!$T$2:$T$89280, (G2=PS!$B$2:$B$89280)*($B21=PS!$D$2:$D$89280)*(2030=PS!$E$2:$E$89280)))</f>
        <v>368.34974901957298</v>
      </c>
      <c r="H21" s="2" cm="1">
        <f t="array" ref="H21">AVERAGE(_xlfn._xlws.FILTER(PS!$T$2:$T$89280, (H2=PS!$B$2:$B$89280)*($B21=PS!$D$2:$D$89280)*(2030=PS!$E$2:$E$89280)))</f>
        <v>395.86762708442552</v>
      </c>
      <c r="I21" s="2" cm="1">
        <f t="array" ref="I21">AVERAGE(_xlfn._xlws.FILTER(PS!$T$2:$T$89280, (I2=PS!$B$2:$B$89280)*($B21=PS!$D$2:$D$89280)*(2030=PS!$E$2:$E$89280)))</f>
        <v>395.86762708442552</v>
      </c>
      <c r="J21" s="3" cm="1">
        <f t="array" ref="J21">AVERAGE(_xlfn._xlws.FILTER(PS!$T$2:$T$89280, (J2=PS!$B$2:$B$89280)*($B21=PS!$D$2:$D$89280)*(2030=PS!$E$2:$E$89280)))</f>
        <v>395.86762708442552</v>
      </c>
      <c r="K21" s="2" cm="1">
        <f t="array" ref="K21">AVERAGE(_xlfn._xlws.FILTER(PS!$T$2:$T$89280, (K2=PS!$B$2:$B$89280)*($B21=PS!$D$2:$D$89280)*(2030=PS!$E$2:$E$89280)))</f>
        <v>395.99541533339971</v>
      </c>
      <c r="L21" s="2" t="e" cm="1" vm="1">
        <f t="array" ref="L21">AVERAGE(_xlfn._xlws.FILTER(PS!$T$2:$T$89280, (L2=PS!$B$2:$B$89280)*($B21=PS!$D$2:$D$89280)*(2030=PS!$E$2:$E$89280)))</f>
        <v>#VALUE!</v>
      </c>
      <c r="M21" s="3" t="e" cm="1" vm="1">
        <f t="array" ref="M21">AVERAGE(_xlfn._xlws.FILTER(PS!$T$2:$T$89280, (M2=PS!$B$2:$B$89280)*($B21=PS!$D$2:$D$89280)*(2030=PS!$E$2:$E$89280)))</f>
        <v>#VALUE!</v>
      </c>
      <c r="N21" s="2" t="e" cm="1" vm="1">
        <f t="array" ref="N21">AVERAGE(_xlfn._xlws.FILTER(PS!$T$2:$T$89280, (N2=PS!$B$2:$B$89280)*($B21=PS!$D$2:$D$89280)*(2030=PS!$E$2:$E$89280)))</f>
        <v>#VALUE!</v>
      </c>
      <c r="O21" s="2" t="e" cm="1" vm="1">
        <f t="array" ref="O21">AVERAGE(_xlfn._xlws.FILTER(PS!$T$2:$T$89280, (O2=PS!$B$2:$B$89280)*($B21=PS!$D$2:$D$89280)*(2030=PS!$E$2:$E$89280)))</f>
        <v>#VALUE!</v>
      </c>
    </row>
    <row r="22" spans="1:15" x14ac:dyDescent="0.25">
      <c r="A22" t="s">
        <v>249</v>
      </c>
      <c r="B22" t="s">
        <v>23</v>
      </c>
      <c r="C22" s="2" cm="1">
        <f t="array" ref="C22">AVERAGE(_xlfn._xlws.FILTER(PS!$O$2:$O$89280+PS!$Q$2:$Q$89280+PS!$S$2:$S$89280+PS!$U$2:$U$89280, (C2=PS!$B$2:$B$89280)*($B22=PS!$D$2:$D$89280)*(2030=PS!$E$2:$E$89280)))</f>
        <v>167.99320247665787</v>
      </c>
      <c r="D22" s="3" cm="1">
        <f t="array" ref="D22">AVERAGE(_xlfn._xlws.FILTER(PS!$O$2:$O$89280+PS!$Q$2:$Q$89280+PS!$S$2:$S$89280+PS!$U$2:$U$89280, (D2=PS!$B$2:$B$89280)*($B22=PS!$D$2:$D$89280)*(2030=PS!$E$2:$E$89280)))</f>
        <v>167.67935019546567</v>
      </c>
      <c r="E22" s="2" cm="1">
        <f t="array" ref="E22">AVERAGE(_xlfn._xlws.FILTER(PS!$O$2:$O$89280+PS!$Q$2:$Q$89280+PS!$S$2:$S$89280+PS!$U$2:$U$89280, (E2=PS!$B$2:$B$89280)*($B22=PS!$D$2:$D$89280)*(2030=PS!$E$2:$E$89280)))</f>
        <v>167.65525350431258</v>
      </c>
      <c r="F22" s="2" cm="1">
        <f t="array" ref="F22">AVERAGE(_xlfn._xlws.FILTER(PS!$O$2:$O$89280+PS!$Q$2:$Q$89280+PS!$S$2:$S$89280+PS!$U$2:$U$89280, (F2=PS!$B$2:$B$89280)*($B22=PS!$D$2:$D$89280)*(2030=PS!$E$2:$E$89280)))</f>
        <v>167.71062775904934</v>
      </c>
      <c r="G22" s="3" cm="1">
        <f t="array" ref="G22">AVERAGE(_xlfn._xlws.FILTER(PS!$O$2:$O$89280+PS!$Q$2:$Q$89280+PS!$S$2:$S$89280+PS!$U$2:$U$89280, (G2=PS!$B$2:$B$89280)*($B22=PS!$D$2:$D$89280)*(2030=PS!$E$2:$E$89280)))</f>
        <v>168.6959930120974</v>
      </c>
      <c r="H22" s="2" cm="1">
        <f t="array" ref="H22">AVERAGE(_xlfn._xlws.FILTER(PS!$O$2:$O$89280+PS!$Q$2:$Q$89280+PS!$S$2:$S$89280+PS!$U$2:$U$89280, (H2=PS!$B$2:$B$89280)*($B22=PS!$D$2:$D$89280)*(2030=PS!$E$2:$E$89280)))</f>
        <v>167.67935019546567</v>
      </c>
      <c r="I22" s="2" cm="1">
        <f t="array" ref="I22">AVERAGE(_xlfn._xlws.FILTER(PS!$O$2:$O$89280+PS!$Q$2:$Q$89280+PS!$S$2:$S$89280+PS!$U$2:$U$89280, (I2=PS!$B$2:$B$89280)*($B22=PS!$D$2:$D$89280)*(2030=PS!$E$2:$E$89280)))</f>
        <v>167.67935019546567</v>
      </c>
      <c r="J22" s="3" cm="1">
        <f t="array" ref="J22">AVERAGE(_xlfn._xlws.FILTER(PS!$O$2:$O$89280+PS!$Q$2:$Q$89280+PS!$S$2:$S$89280+PS!$U$2:$U$89280, (J2=PS!$B$2:$B$89280)*($B22=PS!$D$2:$D$89280)*(2030=PS!$E$2:$E$89280)))</f>
        <v>167.67935019546567</v>
      </c>
      <c r="K22" s="2" cm="1">
        <f t="array" ref="K22">AVERAGE(_xlfn._xlws.FILTER(PS!$O$2:$O$89280+PS!$Q$2:$Q$89280+PS!$S$2:$S$89280+PS!$U$2:$U$89280, (K2=PS!$B$2:$B$89280)*($B22=PS!$D$2:$D$89280)*(2030=PS!$E$2:$E$89280)))</f>
        <v>167.69407190464096</v>
      </c>
      <c r="L22" s="2" t="e" cm="1" vm="1">
        <f t="array" ref="L22">AVERAGE(_xlfn._xlws.FILTER(PS!$O$2:$O$89280+PS!$Q$2:$Q$89280+PS!$S$2:$S$89280+PS!$U$2:$U$89280, (L2=PS!$B$2:$B$89280)*($B22=PS!$D$2:$D$89280)*(2030=PS!$E$2:$E$89280)))</f>
        <v>#VALUE!</v>
      </c>
      <c r="M22" s="3" t="e" cm="1" vm="1">
        <f t="array" ref="M22">AVERAGE(_xlfn._xlws.FILTER(PS!$O$2:$O$89280+PS!$Q$2:$Q$89280+PS!$S$2:$S$89280+PS!$U$2:$U$89280, (M2=PS!$B$2:$B$89280)*($B22=PS!$D$2:$D$89280)*(2030=PS!$E$2:$E$89280)))</f>
        <v>#VALUE!</v>
      </c>
      <c r="N22" s="2" t="e" cm="1" vm="1">
        <f t="array" ref="N22">AVERAGE(_xlfn._xlws.FILTER(PS!$O$2:$O$89280+PS!$Q$2:$Q$89280+PS!$S$2:$S$89280+PS!$U$2:$U$89280, (N2=PS!$B$2:$B$89280)*($B22=PS!$D$2:$D$89280)*(2030=PS!$E$2:$E$89280)))</f>
        <v>#VALUE!</v>
      </c>
      <c r="O22" s="2" t="e" cm="1" vm="1">
        <f t="array" ref="O22">AVERAGE(_xlfn._xlws.FILTER(PS!$O$2:$O$89280+PS!$Q$2:$Q$89280+PS!$S$2:$S$89280+PS!$U$2:$U$89280, (O2=PS!$B$2:$B$89280)*($B22=PS!$D$2:$D$89280)*(2030=PS!$E$2:$E$89280)))</f>
        <v>#VALUE!</v>
      </c>
    </row>
    <row r="23" spans="1:15" ht="14.25" customHeight="1" x14ac:dyDescent="0.25">
      <c r="A23" t="s">
        <v>353</v>
      </c>
      <c r="B23" t="s">
        <v>23</v>
      </c>
      <c r="C23" s="2" cm="1">
        <f t="array" ref="C23">AVERAGE(_xlfn._xlws.FILTER('H2'!$L$2:$L$89280+'H2'!$M$2:$M$89280, (C$2='H2'!$B$2:$B$89280)*($B23='H2'!$D$2:$D$89280)*(2040='H2'!$E$2:$E$89280)))</f>
        <v>19.116410783261877</v>
      </c>
      <c r="D23" s="2" cm="1">
        <f t="array" ref="D23">AVERAGE(_xlfn._xlws.FILTER('H2'!$L$2:$L$89280+'H2'!$M$2:$M$89280, (D$2='H2'!$B$2:$B$89280)*($B23='H2'!$D$2:$D$89280)*(2040='H2'!$E$2:$E$89280)))</f>
        <v>9.838927554618266</v>
      </c>
      <c r="E23" s="2" cm="1">
        <f t="array" ref="E23">AVERAGE(_xlfn._xlws.FILTER('H2'!$L$2:$L$89280+'H2'!$M$2:$M$89280, (E$2='H2'!$B$2:$B$89280)*($B23='H2'!$D$2:$D$89280)*(2040='H2'!$E$2:$E$89280)))</f>
        <v>9.8226419027810081</v>
      </c>
      <c r="F23" s="2" cm="1">
        <f t="array" ref="F23">AVERAGE(_xlfn._xlws.FILTER('H2'!$L$2:$L$89280+'H2'!$M$2:$M$89280, (F$2='H2'!$B$2:$B$89280)*($B23='H2'!$D$2:$D$89280)*(2040='H2'!$E$2:$E$89280)))</f>
        <v>9.8222060315376325</v>
      </c>
      <c r="G23" s="2" cm="1">
        <f t="array" ref="G23">AVERAGE(_xlfn._xlws.FILTER('H2'!$L$2:$L$89280+'H2'!$M$2:$M$89280, (G$2='H2'!$B$2:$B$89280)*($B23='H2'!$D$2:$D$89280)*(2040='H2'!$E$2:$E$89280)))</f>
        <v>9.8279510138590602</v>
      </c>
      <c r="H23" s="2" cm="1">
        <f t="array" ref="H23">AVERAGE(_xlfn._xlws.FILTER('H2'!$L$2:$L$89280+'H2'!$M$2:$M$89280, (H$2='H2'!$B$2:$B$89280)*($B23='H2'!$D$2:$D$89280)*(2040='H2'!$E$2:$E$89280)))</f>
        <v>5.9654447954825178</v>
      </c>
      <c r="I23" s="2" cm="1">
        <f t="array" ref="I23">AVERAGE(_xlfn._xlws.FILTER('H2'!$L$2:$L$89280+'H2'!$M$2:$M$89280, (I$2='H2'!$B$2:$B$89280)*($B23='H2'!$D$2:$D$89280)*(2040='H2'!$E$2:$E$89280)))</f>
        <v>8.8180762845323031</v>
      </c>
      <c r="J23" s="2" cm="1">
        <f t="array" ref="J23">AVERAGE(_xlfn._xlws.FILTER('H2'!$L$2:$L$89280+'H2'!$M$2:$M$89280, (J$2='H2'!$B$2:$B$89280)*($B23='H2'!$D$2:$D$89280)*(2040='H2'!$E$2:$E$89280)))</f>
        <v>9.7419705124589608</v>
      </c>
      <c r="K23" s="2" cm="1">
        <f t="array" ref="K23">AVERAGE(_xlfn._xlws.FILTER('H2'!$L$2:$L$89280+'H2'!$M$2:$M$89280, (K$2='H2'!$B$2:$B$89280)*($B23='H2'!$D$2:$D$89280)*(2040='H2'!$E$2:$E$89280)))</f>
        <v>9.7947586381105989</v>
      </c>
      <c r="L23" s="2" t="e" cm="1" vm="1">
        <f t="array" ref="L23">AVERAGE(_xlfn._xlws.FILTER('H2'!$L$2:$L$89280+'H2'!$M$2:$M$89280, (L$2='H2'!$B$2:$B$89280)*($B23='H2'!$D$2:$D$89280)*(2040='H2'!$E$2:$E$89280)))</f>
        <v>#VALUE!</v>
      </c>
      <c r="M23" s="2" t="e" cm="1" vm="1">
        <f t="array" ref="M23">AVERAGE(_xlfn._xlws.FILTER('H2'!$L$2:$L$89280+'H2'!$M$2:$M$89280, (M$2='H2'!$B$2:$B$89280)*($B23='H2'!$D$2:$D$89280)*(2040='H2'!$E$2:$E$89280)))</f>
        <v>#VALUE!</v>
      </c>
      <c r="N23" s="2" t="e" cm="1" vm="1">
        <f t="array" ref="N23">AVERAGE(_xlfn._xlws.FILTER('H2'!$L$2:$L$89280+'H2'!$M$2:$M$89280, (N$2='H2'!$B$2:$B$89280)*($B23='H2'!$D$2:$D$89280)*(2040='H2'!$E$2:$E$89280)))</f>
        <v>#VALUE!</v>
      </c>
      <c r="O23" s="2" t="e" cm="1" vm="1">
        <f t="array" ref="O23">AVERAGE(_xlfn._xlws.FILTER('H2'!$L$2:$L$89280+'H2'!$M$2:$M$89280, (O$2='H2'!$B$2:$B$89280)*($B23='H2'!$D$2:$D$89280)*(2040='H2'!$E$2:$E$89280)))</f>
        <v>#VALUE!</v>
      </c>
    </row>
    <row r="24" spans="1:15" x14ac:dyDescent="0.25">
      <c r="A24" t="s">
        <v>354</v>
      </c>
      <c r="B24" t="s">
        <v>23</v>
      </c>
      <c r="C24" s="2" cm="1">
        <f t="array" ref="C24">AVERAGE(_xlfn._xlws.FILTER('H2'!$K$2:$K$89280, (C$2='H2'!$B$2:$B$89280)*($B24='H2'!$D$2:$D$89280)*(2040='H2'!$E$2:$E$89280)))</f>
        <v>0.82629253924536084</v>
      </c>
      <c r="D24" s="2" cm="1">
        <f t="array" ref="D24">AVERAGE(_xlfn._xlws.FILTER('H2'!$K$2:$K$89280, (D$2='H2'!$B$2:$B$89280)*($B24='H2'!$D$2:$D$89280)*(2040='H2'!$E$2:$E$89280)))</f>
        <v>0.95755211032841581</v>
      </c>
      <c r="E24" s="2" cm="1">
        <f t="array" ref="E24">AVERAGE(_xlfn._xlws.FILTER('H2'!$K$2:$K$89280, (E$2='H2'!$B$2:$B$89280)*($B24='H2'!$D$2:$D$89280)*(2040='H2'!$E$2:$E$89280)))</f>
        <v>0.95729816513672861</v>
      </c>
      <c r="F24" s="2" cm="1">
        <f t="array" ref="F24">AVERAGE(_xlfn._xlws.FILTER('H2'!$K$2:$K$89280, (F$2='H2'!$B$2:$B$89280)*($B24='H2'!$D$2:$D$89280)*(2040='H2'!$E$2:$E$89280)))</f>
        <v>0.95907704515113712</v>
      </c>
      <c r="G24" s="2" cm="1">
        <f t="array" ref="G24">AVERAGE(_xlfn._xlws.FILTER('H2'!$K$2:$K$89280, (G$2='H2'!$B$2:$B$89280)*($B24='H2'!$D$2:$D$89280)*(2040='H2'!$E$2:$E$89280)))</f>
        <v>0.95907704516754433</v>
      </c>
      <c r="H24" s="2" cm="1">
        <f t="array" ref="H24">AVERAGE(_xlfn._xlws.FILTER('H2'!$K$2:$K$89280, (H$2='H2'!$B$2:$B$89280)*($B24='H2'!$D$2:$D$89280)*(2040='H2'!$E$2:$E$89280)))</f>
        <v>0.9590770451716768</v>
      </c>
      <c r="I24" s="2" cm="1">
        <f t="array" ref="I24">AVERAGE(_xlfn._xlws.FILTER('H2'!$K$2:$K$89280, (I$2='H2'!$B$2:$B$89280)*($B24='H2'!$D$2:$D$89280)*(2040='H2'!$E$2:$E$89280)))</f>
        <v>0.95907704510939751</v>
      </c>
      <c r="J24" s="2" cm="1">
        <f t="array" ref="J24">AVERAGE(_xlfn._xlws.FILTER('H2'!$K$2:$K$89280, (J$2='H2'!$B$2:$B$89280)*($B24='H2'!$D$2:$D$89280)*(2040='H2'!$E$2:$E$89280)))</f>
        <v>0.95907704519100356</v>
      </c>
      <c r="K24" s="2" cm="1">
        <f t="array" ref="K24">AVERAGE(_xlfn._xlws.FILTER('H2'!$K$2:$K$89280, (K$2='H2'!$B$2:$B$89280)*($B24='H2'!$D$2:$D$89280)*(2040='H2'!$E$2:$E$89280)))</f>
        <v>0.95907704517158254</v>
      </c>
      <c r="L24" s="2" t="e" cm="1" vm="1">
        <f t="array" ref="L24">AVERAGE(_xlfn._xlws.FILTER('H2'!$K$2:$K$89280, (L$2='H2'!$B$2:$B$89280)*($B24='H2'!$D$2:$D$89280)*(2040='H2'!$E$2:$E$89280)))</f>
        <v>#VALUE!</v>
      </c>
      <c r="M24" s="2" t="e" cm="1" vm="1">
        <f t="array" ref="M24">AVERAGE(_xlfn._xlws.FILTER('H2'!$K$2:$K$89280, (M$2='H2'!$B$2:$B$89280)*($B24='H2'!$D$2:$D$89280)*(2040='H2'!$E$2:$E$89280)))</f>
        <v>#VALUE!</v>
      </c>
      <c r="N24" s="2" t="e" cm="1" vm="1">
        <f t="array" ref="N24">AVERAGE(_xlfn._xlws.FILTER('H2'!$K$2:$K$89280, (N$2='H2'!$B$2:$B$89280)*($B24='H2'!$D$2:$D$89280)*(2040='H2'!$E$2:$E$89280)))</f>
        <v>#VALUE!</v>
      </c>
      <c r="O24" s="2" t="e" cm="1" vm="1">
        <f t="array" ref="O24">AVERAGE(_xlfn._xlws.FILTER('H2'!$K$2:$K$89280, (O$2='H2'!$B$2:$B$89280)*($B24='H2'!$D$2:$D$89280)*(2040='H2'!$E$2:$E$89280)))</f>
        <v>#VALUE!</v>
      </c>
    </row>
    <row r="25" spans="1:15" x14ac:dyDescent="0.25">
      <c r="A25" t="s">
        <v>355</v>
      </c>
      <c r="B25" t="s">
        <v>23</v>
      </c>
      <c r="C25" s="2" cm="1">
        <f t="array" ref="C25">AVERAGE(_xlfn._xlws.FILTER('H2'!$N$2:$N$89280, (C$2='H2'!$B$2:$B$89280)*($B25='H2'!$D$2:$D$89280)*(2040='H2'!$E$2:$E$89280)))</f>
        <v>14.237526425435707</v>
      </c>
      <c r="D25" s="2" cm="1">
        <f t="array" ref="D25">AVERAGE(_xlfn._xlws.FILTER('H2'!$N$2:$N$89280, (D$2='H2'!$B$2:$B$89280)*($B25='H2'!$D$2:$D$89280)*(2040='H2'!$E$2:$E$89280)))</f>
        <v>14.172546261555492</v>
      </c>
      <c r="E25" s="2" cm="1">
        <f t="array" ref="E25">AVERAGE(_xlfn._xlws.FILTER('H2'!$N$2:$N$89280, (E$2='H2'!$B$2:$B$89280)*($B25='H2'!$D$2:$D$89280)*(2040='H2'!$E$2:$E$89280)))</f>
        <v>14.177113229802144</v>
      </c>
      <c r="F25" s="2" cm="1">
        <f t="array" ref="F25">AVERAGE(_xlfn._xlws.FILTER('H2'!$N$2:$N$89280, (F$2='H2'!$B$2:$B$89280)*($B25='H2'!$D$2:$D$89280)*(2040='H2'!$E$2:$E$89280)))</f>
        <v>14.162700322786154</v>
      </c>
      <c r="G25" s="2" cm="1">
        <f t="array" ref="G25">AVERAGE(_xlfn._xlws.FILTER('H2'!$N$2:$N$89280, (G$2='H2'!$B$2:$B$89280)*($B25='H2'!$D$2:$D$89280)*(2040='H2'!$E$2:$E$89280)))</f>
        <v>14.1613281253687</v>
      </c>
      <c r="H25" s="2" cm="1">
        <f t="array" ref="H25">AVERAGE(_xlfn._xlws.FILTER('H2'!$N$2:$N$89280, (H$2='H2'!$B$2:$B$89280)*($B25='H2'!$D$2:$D$89280)*(2040='H2'!$E$2:$E$89280)))</f>
        <v>14.069885092534872</v>
      </c>
      <c r="I25" s="2" cm="1">
        <f t="array" ref="I25">AVERAGE(_xlfn._xlws.FILTER('H2'!$N$2:$N$89280, (I$2='H2'!$B$2:$B$89280)*($B25='H2'!$D$2:$D$89280)*(2040='H2'!$E$2:$E$89280)))</f>
        <v>14.108384293005605</v>
      </c>
      <c r="J25" s="2" cm="1">
        <f t="array" ref="J25">AVERAGE(_xlfn._xlws.FILTER('H2'!$N$2:$N$89280, (J$2='H2'!$B$2:$B$89280)*($B25='H2'!$D$2:$D$89280)*(2040='H2'!$E$2:$E$89280)))</f>
        <v>14.190320367743276</v>
      </c>
      <c r="K25" s="2" cm="1">
        <f t="array" ref="K25">AVERAGE(_xlfn._xlws.FILTER('H2'!$N$2:$N$89280, (K$2='H2'!$B$2:$B$89280)*($B25='H2'!$D$2:$D$89280)*(2040='H2'!$E$2:$E$89280)))</f>
        <v>14.172872069492808</v>
      </c>
      <c r="L25" s="2" t="e" cm="1" vm="1">
        <f t="array" ref="L25">AVERAGE(_xlfn._xlws.FILTER('H2'!$N$2:$N$89280, (L$2='H2'!$B$2:$B$89280)*($B25='H2'!$D$2:$D$89280)*(2040='H2'!$E$2:$E$89280)))</f>
        <v>#VALUE!</v>
      </c>
      <c r="M25" s="2" t="e" cm="1" vm="1">
        <f t="array" ref="M25">AVERAGE(_xlfn._xlws.FILTER('H2'!$N$2:$N$89280, (M$2='H2'!$B$2:$B$89280)*($B25='H2'!$D$2:$D$89280)*(2040='H2'!$E$2:$E$89280)))</f>
        <v>#VALUE!</v>
      </c>
      <c r="N25" s="2" t="e" cm="1" vm="1">
        <f t="array" ref="N25">AVERAGE(_xlfn._xlws.FILTER('H2'!$N$2:$N$89280, (N$2='H2'!$B$2:$B$89280)*($B25='H2'!$D$2:$D$89280)*(2040='H2'!$E$2:$E$89280)))</f>
        <v>#VALUE!</v>
      </c>
      <c r="O25" s="2" t="e" cm="1" vm="1">
        <f t="array" ref="O25">AVERAGE(_xlfn._xlws.FILTER('H2'!$N$2:$N$89280, (O$2='H2'!$B$2:$B$89280)*($B25='H2'!$D$2:$D$89280)*(2040='H2'!$E$2:$E$89280)))</f>
        <v>#VALUE!</v>
      </c>
    </row>
    <row r="26" spans="1:15" x14ac:dyDescent="0.25">
      <c r="A26" t="s">
        <v>356</v>
      </c>
      <c r="B26" t="s">
        <v>23</v>
      </c>
      <c r="C26" s="2" cm="1">
        <f t="array" ref="C26">AVERAGE(_xlfn._xlws.FILTER('H2'!$H$2:$H$89280+'H2'!$I$2:$I$89280, (C$2='H2'!$B$2:$B$89280)*($B26='H2'!$D$2:$D$89280)*(2040='H2'!$E$2:$E$89280)))</f>
        <v>151.74435837527048</v>
      </c>
      <c r="D26" s="2" cm="1">
        <f t="array" ref="D26">AVERAGE(_xlfn._xlws.FILTER('H2'!$H$2:$H$89280+'H2'!$I$2:$I$89280, (D$2='H2'!$B$2:$B$89280)*($B26='H2'!$D$2:$D$89280)*(2040='H2'!$E$2:$E$89280)))</f>
        <v>86.995001360210637</v>
      </c>
      <c r="E26" s="2" cm="1">
        <f t="array" ref="E26">AVERAGE(_xlfn._xlws.FILTER('H2'!$H$2:$H$89280+'H2'!$I$2:$I$89280, (E$2='H2'!$B$2:$B$89280)*($B26='H2'!$D$2:$D$89280)*(2040='H2'!$E$2:$E$89280)))</f>
        <v>86.922350169967245</v>
      </c>
      <c r="F26" s="2" cm="1">
        <f t="array" ref="F26">AVERAGE(_xlfn._xlws.FILTER('H2'!$H$2:$H$89280+'H2'!$I$2:$I$89280, (F$2='H2'!$B$2:$B$89280)*($B26='H2'!$D$2:$D$89280)*(2040='H2'!$E$2:$E$89280)))</f>
        <v>85.734218878776261</v>
      </c>
      <c r="G26" s="2" cm="1">
        <f t="array" ref="G26">AVERAGE(_xlfn._xlws.FILTER('H2'!$H$2:$H$89280+'H2'!$I$2:$I$89280, (G$2='H2'!$B$2:$B$89280)*($B26='H2'!$D$2:$D$89280)*(2040='H2'!$E$2:$E$89280)))</f>
        <v>86.369538944891588</v>
      </c>
      <c r="H26" s="2" cm="1">
        <f t="array" ref="H26">AVERAGE(_xlfn._xlws.FILTER('H2'!$H$2:$H$89280+'H2'!$I$2:$I$89280, (H$2='H2'!$B$2:$B$89280)*($B26='H2'!$D$2:$D$89280)*(2040='H2'!$E$2:$E$89280)))</f>
        <v>47.799768777043347</v>
      </c>
      <c r="I26" s="2" cm="1">
        <f t="array" ref="I26">AVERAGE(_xlfn._xlws.FILTER('H2'!$H$2:$H$89280+'H2'!$I$2:$I$89280, (I$2='H2'!$B$2:$B$89280)*($B26='H2'!$D$2:$D$89280)*(2040='H2'!$E$2:$E$89280)))</f>
        <v>75.077751652281322</v>
      </c>
      <c r="J26" s="2" cm="1">
        <f t="array" ref="J26">AVERAGE(_xlfn._xlws.FILTER('H2'!$H$2:$H$89280+'H2'!$I$2:$I$89280, (J$2='H2'!$B$2:$B$89280)*($B26='H2'!$D$2:$D$89280)*(2040='H2'!$E$2:$E$89280)))</f>
        <v>85.757930299210472</v>
      </c>
      <c r="K26" s="2" cm="1">
        <f t="array" ref="K26">AVERAGE(_xlfn._xlws.FILTER('H2'!$H$2:$H$89280+'H2'!$I$2:$I$89280, (K$2='H2'!$B$2:$B$89280)*($B26='H2'!$D$2:$D$89280)*(2040='H2'!$E$2:$E$89280)))</f>
        <v>87.092853567244589</v>
      </c>
      <c r="L26" s="2" t="e" cm="1" vm="1">
        <f t="array" ref="L26">AVERAGE(_xlfn._xlws.FILTER('H2'!$H$2:$H$89280+'H2'!$I$2:$I$89280, (L$2='H2'!$B$2:$B$89280)*($B26='H2'!$D$2:$D$89280)*(2040='H2'!$E$2:$E$89280)))</f>
        <v>#VALUE!</v>
      </c>
      <c r="M26" s="2" t="e" cm="1" vm="1">
        <f t="array" ref="M26">AVERAGE(_xlfn._xlws.FILTER('H2'!$H$2:$H$89280+'H2'!$I$2:$I$89280, (M$2='H2'!$B$2:$B$89280)*($B26='H2'!$D$2:$D$89280)*(2040='H2'!$E$2:$E$89280)))</f>
        <v>#VALUE!</v>
      </c>
      <c r="N26" s="2" t="e" cm="1" vm="1">
        <f t="array" ref="N26">AVERAGE(_xlfn._xlws.FILTER('H2'!$H$2:$H$89280+'H2'!$I$2:$I$89280, (N$2='H2'!$B$2:$B$89280)*($B26='H2'!$D$2:$D$89280)*(2040='H2'!$E$2:$E$89280)))</f>
        <v>#VALUE!</v>
      </c>
      <c r="O26" s="2" t="e" cm="1" vm="1">
        <f t="array" ref="O26">AVERAGE(_xlfn._xlws.FILTER('H2'!$H$2:$H$89280+'H2'!$I$2:$I$89280, (O$2='H2'!$B$2:$B$89280)*($B26='H2'!$D$2:$D$89280)*(2040='H2'!$E$2:$E$89280)))</f>
        <v>#VALUE!</v>
      </c>
    </row>
    <row r="27" spans="1:15" x14ac:dyDescent="0.25">
      <c r="A27" t="s">
        <v>357</v>
      </c>
      <c r="B27" t="s">
        <v>23</v>
      </c>
      <c r="C27" s="2" cm="1">
        <f t="array" ref="C27">AVERAGE(_xlfn._xlws.FILTER('H2'!$G$2:$G$89280, (C$2='H2'!$B$2:$B$89280)*($B27='H2'!$D$2:$D$89280)*(2040='H2'!$E$2:$E$89280)))</f>
        <v>6.0308478905453651</v>
      </c>
      <c r="D27" s="2" cm="1">
        <f t="array" ref="D27">AVERAGE(_xlfn._xlws.FILTER('H2'!$G$2:$G$89280, (D$2='H2'!$B$2:$B$89280)*($B27='H2'!$D$2:$D$89280)*(2040='H2'!$E$2:$E$89280)))</f>
        <v>6.9888699834645127</v>
      </c>
      <c r="E27" s="2" cm="1">
        <f t="array" ref="E27">AVERAGE(_xlfn._xlws.FILTER('H2'!$G$2:$G$89280, (E$2='H2'!$B$2:$B$89280)*($B27='H2'!$D$2:$D$89280)*(2040='H2'!$E$2:$E$89280)))</f>
        <v>6.9870165172949354</v>
      </c>
      <c r="F27" s="2" cm="1">
        <f t="array" ref="F27">AVERAGE(_xlfn._xlws.FILTER('H2'!$G$2:$G$89280, (F$2='H2'!$B$2:$B$89280)*($B27='H2'!$D$2:$D$89280)*(2040='H2'!$E$2:$E$89280)))</f>
        <v>6.9999999999927551</v>
      </c>
      <c r="G27" s="2" cm="1">
        <f t="array" ref="G27">AVERAGE(_xlfn._xlws.FILTER('H2'!$G$2:$G$89280, (G$2='H2'!$B$2:$B$89280)*($B27='H2'!$D$2:$D$89280)*(2040='H2'!$E$2:$E$89280)))</f>
        <v>6.9999999999978799</v>
      </c>
      <c r="H27" s="2" cm="1">
        <f t="array" ref="H27">AVERAGE(_xlfn._xlws.FILTER('H2'!$G$2:$G$89280, (H$2='H2'!$B$2:$B$89280)*($B27='H2'!$D$2:$D$89280)*(2040='H2'!$E$2:$E$89280)))</f>
        <v>7.0000000000000115</v>
      </c>
      <c r="I27" s="2" cm="1">
        <f t="array" ref="I27">AVERAGE(_xlfn._xlws.FILTER('H2'!$G$2:$G$89280, (I$2='H2'!$B$2:$B$89280)*($B27='H2'!$D$2:$D$89280)*(2040='H2'!$E$2:$E$89280)))</f>
        <v>7.0000000000014815</v>
      </c>
      <c r="J27" s="2" cm="1">
        <f t="array" ref="J27">AVERAGE(_xlfn._xlws.FILTER('H2'!$G$2:$G$89280, (J$2='H2'!$B$2:$B$89280)*($B27='H2'!$D$2:$D$89280)*(2040='H2'!$E$2:$E$89280)))</f>
        <v>7.0000000000006866</v>
      </c>
      <c r="K27" s="2" cm="1">
        <f t="array" ref="K27">AVERAGE(_xlfn._xlws.FILTER('H2'!$G$2:$G$89280, (K$2='H2'!$B$2:$B$89280)*($B27='H2'!$D$2:$D$89280)*(2040='H2'!$E$2:$E$89280)))</f>
        <v>6.999999999986211</v>
      </c>
      <c r="L27" s="2" t="e" cm="1" vm="1">
        <f t="array" ref="L27">AVERAGE(_xlfn._xlws.FILTER('H2'!$G$2:$G$89280, (L$2='H2'!$B$2:$B$89280)*($B27='H2'!$D$2:$D$89280)*(2040='H2'!$E$2:$E$89280)))</f>
        <v>#VALUE!</v>
      </c>
      <c r="M27" s="2" t="e" cm="1" vm="1">
        <f t="array" ref="M27">AVERAGE(_xlfn._xlws.FILTER('H2'!$G$2:$G$89280, (M$2='H2'!$B$2:$B$89280)*($B27='H2'!$D$2:$D$89280)*(2040='H2'!$E$2:$E$89280)))</f>
        <v>#VALUE!</v>
      </c>
      <c r="N27" s="2" t="e" cm="1" vm="1">
        <f t="array" ref="N27">AVERAGE(_xlfn._xlws.FILTER('H2'!$G$2:$G$89280, (N$2='H2'!$B$2:$B$89280)*($B27='H2'!$D$2:$D$89280)*(2040='H2'!$E$2:$E$89280)))</f>
        <v>#VALUE!</v>
      </c>
      <c r="O27" s="2" t="e" cm="1" vm="1">
        <f t="array" ref="O27">AVERAGE(_xlfn._xlws.FILTER('H2'!$G$2:$G$89280, (O$2='H2'!$B$2:$B$89280)*($B27='H2'!$D$2:$D$89280)*(2040='H2'!$E$2:$E$89280)))</f>
        <v>#VALUE!</v>
      </c>
    </row>
    <row r="28" spans="1:15" x14ac:dyDescent="0.25">
      <c r="A28" t="s">
        <v>358</v>
      </c>
      <c r="B28" t="s">
        <v>23</v>
      </c>
      <c r="C28" s="2" cm="1">
        <f t="array" ref="C28">AVERAGE(_xlfn._xlws.FILTER(PS!$P$2:$P$89280, (C2=PS!$B$2:$B$89280)*($B28=PS!$D$2:$D$89280)*(2040=PS!$E$2:$E$89280)))+AVERAGE(_xlfn._xlws.FILTER(PS!$R$2:$R$89280, (C2=PS!$B$2:$B$89280)*($B28=PS!$D$2:$D$89280)*(2040=PS!$E$2:$E$89280)))</f>
        <v>1590.7169909969832</v>
      </c>
      <c r="D28" s="2" cm="1">
        <f t="array" ref="D28">AVERAGE(_xlfn._xlws.FILTER(PS!$P$2:$P$89280, (D2=PS!$B$2:$B$89280)*($B28=PS!$D$2:$D$89280)*(2040=PS!$E$2:$E$89280)))+AVERAGE(_xlfn._xlws.FILTER(PS!$R$2:$R$89280, (D2=PS!$B$2:$B$89280)*($B28=PS!$D$2:$D$89280)*(2040=PS!$E$2:$E$89280)))</f>
        <v>1590.9153020266058</v>
      </c>
      <c r="E28" s="2" cm="1">
        <f t="array" ref="E28">AVERAGE(_xlfn._xlws.FILTER(PS!$P$2:$P$89280, (E2=PS!$B$2:$B$89280)*($B28=PS!$D$2:$D$89280)*(2040=PS!$E$2:$E$89280)))+AVERAGE(_xlfn._xlws.FILTER(PS!$R$2:$R$89280, (E2=PS!$B$2:$B$89280)*($B28=PS!$D$2:$D$89280)*(2040=PS!$E$2:$E$89280)))</f>
        <v>1590.7654286370912</v>
      </c>
      <c r="F28" s="2" cm="1">
        <f t="array" ref="F28">AVERAGE(_xlfn._xlws.FILTER(PS!$P$2:$P$89280, (F2=PS!$B$2:$B$89280)*($B28=PS!$D$2:$D$89280)*(2040=PS!$E$2:$E$89280)))+AVERAGE(_xlfn._xlws.FILTER(PS!$R$2:$R$89280, (F2=PS!$B$2:$B$89280)*($B28=PS!$D$2:$D$89280)*(2040=PS!$E$2:$E$89280)))</f>
        <v>1591.5224880746107</v>
      </c>
      <c r="G28" s="2" cm="1">
        <f t="array" ref="G28">AVERAGE(_xlfn._xlws.FILTER(PS!$P$2:$P$89280, (G2=PS!$B$2:$B$89280)*($B28=PS!$D$2:$D$89280)*(2040=PS!$E$2:$E$89280)))+AVERAGE(_xlfn._xlws.FILTER(PS!$R$2:$R$89280, (G2=PS!$B$2:$B$89280)*($B28=PS!$D$2:$D$89280)*(2040=PS!$E$2:$E$89280)))</f>
        <v>1558.1076826361393</v>
      </c>
      <c r="H28" s="2" cm="1">
        <f t="array" ref="H28">AVERAGE(_xlfn._xlws.FILTER(PS!$P$2:$P$89280, (H2=PS!$B$2:$B$89280)*($B28=PS!$D$2:$D$89280)*(2040=PS!$E$2:$E$89280)))+AVERAGE(_xlfn._xlws.FILTER(PS!$R$2:$R$89280, (H2=PS!$B$2:$B$89280)*($B28=PS!$D$2:$D$89280)*(2040=PS!$E$2:$E$89280)))</f>
        <v>1590.9153020266058</v>
      </c>
      <c r="I28" s="2" cm="1">
        <f t="array" ref="I28">AVERAGE(_xlfn._xlws.FILTER(PS!$P$2:$P$89280, (I2=PS!$B$2:$B$89280)*($B28=PS!$D$2:$D$89280)*(2040=PS!$E$2:$E$89280)))+AVERAGE(_xlfn._xlws.FILTER(PS!$R$2:$R$89280, (I2=PS!$B$2:$B$89280)*($B28=PS!$D$2:$D$89280)*(2040=PS!$E$2:$E$89280)))</f>
        <v>1590.9153020266058</v>
      </c>
      <c r="J28" s="2" cm="1">
        <f t="array" ref="J28">AVERAGE(_xlfn._xlws.FILTER(PS!$P$2:$P$89280, (J2=PS!$B$2:$B$89280)*($B28=PS!$D$2:$D$89280)*(2040=PS!$E$2:$E$89280)))+AVERAGE(_xlfn._xlws.FILTER(PS!$R$2:$R$89280, (J2=PS!$B$2:$B$89280)*($B28=PS!$D$2:$D$89280)*(2040=PS!$E$2:$E$89280)))</f>
        <v>1590.9153020266058</v>
      </c>
      <c r="K28" s="2" cm="1">
        <f t="array" ref="K28">AVERAGE(_xlfn._xlws.FILTER(PS!$P$2:$P$89280, (K2=PS!$B$2:$B$89280)*($B28=PS!$D$2:$D$89280)*(2040=PS!$E$2:$E$89280)))+AVERAGE(_xlfn._xlws.FILTER(PS!$R$2:$R$89280, (K2=PS!$B$2:$B$89280)*($B28=PS!$D$2:$D$89280)*(2040=PS!$E$2:$E$89280)))</f>
        <v>1590.973411524918</v>
      </c>
      <c r="L28" s="2" t="e" cm="1" vm="1">
        <f t="array" ref="L28">AVERAGE(_xlfn._xlws.FILTER(PS!$P$2:$P$89280, (L2=PS!$B$2:$B$89280)*($B28=PS!$D$2:$D$89280)*(2040=PS!$E$2:$E$89280)))+AVERAGE(_xlfn._xlws.FILTER(PS!$R$2:$R$89280, (L2=PS!$B$2:$B$89280)*($B28=PS!$D$2:$D$89280)*(2040=PS!$E$2:$E$89280)))</f>
        <v>#VALUE!</v>
      </c>
      <c r="M28" s="2" t="e" cm="1" vm="1">
        <f t="array" ref="M28">AVERAGE(_xlfn._xlws.FILTER(PS!$P$2:$P$89280, (M2=PS!$B$2:$B$89280)*($B28=PS!$D$2:$D$89280)*(2040=PS!$E$2:$E$89280)))+AVERAGE(_xlfn._xlws.FILTER(PS!$R$2:$R$89280, (M2=PS!$B$2:$B$89280)*($B28=PS!$D$2:$D$89280)*(2040=PS!$E$2:$E$89280)))</f>
        <v>#VALUE!</v>
      </c>
      <c r="N28" s="2" t="e" cm="1" vm="1">
        <f t="array" ref="N28">AVERAGE(_xlfn._xlws.FILTER(PS!$P$2:$P$89280, (N2=PS!$B$2:$B$89280)*($B28=PS!$D$2:$D$89280)*(2040=PS!$E$2:$E$89280)))+AVERAGE(_xlfn._xlws.FILTER(PS!$R$2:$R$89280, (N2=PS!$B$2:$B$89280)*($B28=PS!$D$2:$D$89280)*(2040=PS!$E$2:$E$89280)))</f>
        <v>#VALUE!</v>
      </c>
      <c r="O28" s="2" t="e" cm="1" vm="1">
        <f t="array" ref="O28">AVERAGE(_xlfn._xlws.FILTER(PS!$P$2:$P$89280, (O2=PS!$B$2:$B$89280)*($B28=PS!$D$2:$D$89280)*(2040=PS!$E$2:$E$89280)))+AVERAGE(_xlfn._xlws.FILTER(PS!$R$2:$R$89280, (O2=PS!$B$2:$B$89280)*($B28=PS!$D$2:$D$89280)*(2040=PS!$E$2:$E$89280)))</f>
        <v>#VALUE!</v>
      </c>
    </row>
    <row r="29" spans="1:15" x14ac:dyDescent="0.25">
      <c r="A29" t="s">
        <v>359</v>
      </c>
      <c r="B29" t="s">
        <v>23</v>
      </c>
      <c r="C29" s="2" cm="1">
        <f t="array" ref="C29">AVERAGE(_xlfn._xlws.FILTER(PS!$T$2:$T$89280, (C2=PS!$B$2:$B$89280)*($B29=PS!$D$2:$D$89280)*(2040=PS!$E$2:$E$89280)))</f>
        <v>735.64035511451016</v>
      </c>
      <c r="D29" s="2" cm="1">
        <f t="array" ref="D29">AVERAGE(_xlfn._xlws.FILTER(PS!$T$2:$T$89280, (D2=PS!$B$2:$B$89280)*($B29=PS!$D$2:$D$89280)*(2040=PS!$E$2:$E$89280)))</f>
        <v>732.83814701539802</v>
      </c>
      <c r="E29" s="2" cm="1">
        <f t="array" ref="E29">AVERAGE(_xlfn._xlws.FILTER(PS!$T$2:$T$89280, (E2=PS!$B$2:$B$89280)*($B29=PS!$D$2:$D$89280)*(2040=PS!$E$2:$E$89280)))</f>
        <v>732.89969110270067</v>
      </c>
      <c r="F29" s="2" cm="1">
        <f t="array" ref="F29">AVERAGE(_xlfn._xlws.FILTER(PS!$T$2:$T$89280, (F2=PS!$B$2:$B$89280)*($B29=PS!$D$2:$D$89280)*(2040=PS!$E$2:$E$89280)))</f>
        <v>732.86984200537961</v>
      </c>
      <c r="G29" s="2" cm="1">
        <f t="array" ref="G29">AVERAGE(_xlfn._xlws.FILTER(PS!$T$2:$T$89280, (G2=PS!$B$2:$B$89280)*($B29=PS!$D$2:$D$89280)*(2040=PS!$E$2:$E$89280)))</f>
        <v>867.35600640779387</v>
      </c>
      <c r="H29" s="2" cm="1">
        <f t="array" ref="H29">AVERAGE(_xlfn._xlws.FILTER(PS!$T$2:$T$89280, (H2=PS!$B$2:$B$89280)*($B29=PS!$D$2:$D$89280)*(2040=PS!$E$2:$E$89280)))</f>
        <v>732.83814701539802</v>
      </c>
      <c r="I29" s="2" cm="1">
        <f t="array" ref="I29">AVERAGE(_xlfn._xlws.FILTER(PS!$T$2:$T$89280, (I2=PS!$B$2:$B$89280)*($B29=PS!$D$2:$D$89280)*(2040=PS!$E$2:$E$89280)))</f>
        <v>732.83814701539802</v>
      </c>
      <c r="J29" s="2" cm="1">
        <f t="array" ref="J29">AVERAGE(_xlfn._xlws.FILTER(PS!$T$2:$T$89280, (J2=PS!$B$2:$B$89280)*($B29=PS!$D$2:$D$89280)*(2040=PS!$E$2:$E$89280)))</f>
        <v>732.83814701539802</v>
      </c>
      <c r="K29" s="2" cm="1">
        <f t="array" ref="K29">AVERAGE(_xlfn._xlws.FILTER(PS!$T$2:$T$89280, (K2=PS!$B$2:$B$89280)*($B29=PS!$D$2:$D$89280)*(2040=PS!$E$2:$E$89280)))</f>
        <v>733.12068019485378</v>
      </c>
      <c r="L29" s="2" t="e" cm="1" vm="1">
        <f t="array" ref="L29">AVERAGE(_xlfn._xlws.FILTER(PS!$T$2:$T$89280, (L2=PS!$B$2:$B$89280)*($B29=PS!$D$2:$D$89280)*(2040=PS!$E$2:$E$89280)))</f>
        <v>#VALUE!</v>
      </c>
      <c r="M29" s="2" t="e" cm="1" vm="1">
        <f t="array" ref="M29">AVERAGE(_xlfn._xlws.FILTER(PS!$T$2:$T$89280, (M2=PS!$B$2:$B$89280)*($B29=PS!$D$2:$D$89280)*(2040=PS!$E$2:$E$89280)))</f>
        <v>#VALUE!</v>
      </c>
      <c r="N29" s="2" t="e" cm="1" vm="1">
        <f t="array" ref="N29">AVERAGE(_xlfn._xlws.FILTER(PS!$T$2:$T$89280, (N2=PS!$B$2:$B$89280)*($B29=PS!$D$2:$D$89280)*(2040=PS!$E$2:$E$89280)))</f>
        <v>#VALUE!</v>
      </c>
      <c r="O29" s="2" t="e" cm="1" vm="1">
        <f t="array" ref="O29">AVERAGE(_xlfn._xlws.FILTER(PS!$T$2:$T$89280, (O2=PS!$B$2:$B$89280)*($B29=PS!$D$2:$D$89280)*(2040=PS!$E$2:$E$89280)))</f>
        <v>#VALUE!</v>
      </c>
    </row>
    <row r="30" spans="1:15" x14ac:dyDescent="0.25">
      <c r="A30" t="s">
        <v>360</v>
      </c>
      <c r="B30" t="s">
        <v>23</v>
      </c>
      <c r="C30" s="2" cm="1">
        <f t="array" ref="C30">AVERAGE(_xlfn._xlws.FILTER(PS!$O$2:$O$89280+PS!$Q$2:$Q$89280+PS!$S$2:$S$89280+PS!$U$2:$U$89280, (C2=PS!$B$2:$B$89280)*($B30=PS!$D$2:$D$89280)*(2040=PS!$E$2:$E$89280)))</f>
        <v>116.79618854585939</v>
      </c>
      <c r="D30" s="2" cm="1">
        <f t="array" ref="D30">AVERAGE(_xlfn._xlws.FILTER(PS!$O$2:$O$89280+PS!$Q$2:$Q$89280+PS!$S$2:$S$89280+PS!$U$2:$U$89280, (D2=PS!$B$2:$B$89280)*($B30=PS!$D$2:$D$89280)*(2040=PS!$E$2:$E$89280)))</f>
        <v>116.68866598713743</v>
      </c>
      <c r="E30" s="2" cm="1">
        <f t="array" ref="E30">AVERAGE(_xlfn._xlws.FILTER(PS!$O$2:$O$89280+PS!$Q$2:$Q$89280+PS!$S$2:$S$89280+PS!$U$2:$U$89280, (E2=PS!$B$2:$B$89280)*($B30=PS!$D$2:$D$89280)*(2040=PS!$E$2:$E$89280)))</f>
        <v>116.80172247853989</v>
      </c>
      <c r="F30" s="2" cm="1">
        <f t="array" ref="F30">AVERAGE(_xlfn._xlws.FILTER(PS!$O$2:$O$89280+PS!$Q$2:$Q$89280+PS!$S$2:$S$89280+PS!$U$2:$U$89280, (F2=PS!$B$2:$B$89280)*($B30=PS!$D$2:$D$89280)*(2040=PS!$E$2:$E$89280)))</f>
        <v>116.66906225361558</v>
      </c>
      <c r="G30" s="2" cm="1">
        <f t="array" ref="G30">AVERAGE(_xlfn._xlws.FILTER(PS!$O$2:$O$89280+PS!$Q$2:$Q$89280+PS!$S$2:$S$89280+PS!$U$2:$U$89280, (G2=PS!$B$2:$B$89280)*($B30=PS!$D$2:$D$89280)*(2040=PS!$E$2:$E$89280)))</f>
        <v>122.69090426955438</v>
      </c>
      <c r="H30" s="2" cm="1">
        <f t="array" ref="H30">AVERAGE(_xlfn._xlws.FILTER(PS!$O$2:$O$89280+PS!$Q$2:$Q$89280+PS!$S$2:$S$89280+PS!$U$2:$U$89280, (H2=PS!$B$2:$B$89280)*($B30=PS!$D$2:$D$89280)*(2040=PS!$E$2:$E$89280)))</f>
        <v>116.68866598713743</v>
      </c>
      <c r="I30" s="2" cm="1">
        <f t="array" ref="I30">AVERAGE(_xlfn._xlws.FILTER(PS!$O$2:$O$89280+PS!$Q$2:$Q$89280+PS!$S$2:$S$89280+PS!$U$2:$U$89280, (I2=PS!$B$2:$B$89280)*($B30=PS!$D$2:$D$89280)*(2040=PS!$E$2:$E$89280)))</f>
        <v>116.68866598713743</v>
      </c>
      <c r="J30" s="2" cm="1">
        <f t="array" ref="J30">AVERAGE(_xlfn._xlws.FILTER(PS!$O$2:$O$89280+PS!$Q$2:$Q$89280+PS!$S$2:$S$89280+PS!$U$2:$U$89280, (J2=PS!$B$2:$B$89280)*($B30=PS!$D$2:$D$89280)*(2040=PS!$E$2:$E$89280)))</f>
        <v>116.68866598713743</v>
      </c>
      <c r="K30" s="2" cm="1">
        <f t="array" ref="K30">AVERAGE(_xlfn._xlws.FILTER(PS!$O$2:$O$89280+PS!$Q$2:$Q$89280+PS!$S$2:$S$89280+PS!$U$2:$U$89280, (K2=PS!$B$2:$B$89280)*($B30=PS!$D$2:$D$89280)*(2040=PS!$E$2:$E$89280)))</f>
        <v>116.70269622675011</v>
      </c>
      <c r="L30" s="2" t="e" cm="1" vm="1">
        <f t="array" ref="L30">AVERAGE(_xlfn._xlws.FILTER(PS!$O$2:$O$89280+PS!$Q$2:$Q$89280+PS!$S$2:$S$89280+PS!$U$2:$U$89280, (L2=PS!$B$2:$B$89280)*($B30=PS!$D$2:$D$89280)*(2040=PS!$E$2:$E$89280)))</f>
        <v>#VALUE!</v>
      </c>
      <c r="M30" s="2" t="e" cm="1" vm="1">
        <f t="array" ref="M30">AVERAGE(_xlfn._xlws.FILTER(PS!$O$2:$O$89280+PS!$Q$2:$Q$89280+PS!$S$2:$S$89280+PS!$U$2:$U$89280, (M2=PS!$B$2:$B$89280)*($B30=PS!$D$2:$D$89280)*(2040=PS!$E$2:$E$89280)))</f>
        <v>#VALUE!</v>
      </c>
      <c r="N30" s="2" t="e" cm="1" vm="1">
        <f t="array" ref="N30">AVERAGE(_xlfn._xlws.FILTER(PS!$O$2:$O$89280+PS!$Q$2:$Q$89280+PS!$S$2:$S$89280+PS!$U$2:$U$89280, (N2=PS!$B$2:$B$89280)*($B30=PS!$D$2:$D$89280)*(2040=PS!$E$2:$E$89280)))</f>
        <v>#VALUE!</v>
      </c>
      <c r="O30" s="2" t="e" cm="1" vm="1">
        <f t="array" ref="O30">AVERAGE(_xlfn._xlws.FILTER(PS!$O$2:$O$89280+PS!$Q$2:$Q$89280+PS!$S$2:$S$89280+PS!$U$2:$U$89280, (O2=PS!$B$2:$B$89280)*($B30=PS!$D$2:$D$89280)*(2040=PS!$E$2:$E$89280)))</f>
        <v>#VALUE!</v>
      </c>
    </row>
    <row r="31" spans="1:15" x14ac:dyDescent="0.25">
      <c r="A31" t="s">
        <v>262</v>
      </c>
      <c r="B31" t="s">
        <v>23</v>
      </c>
      <c r="C31" s="2" cm="1">
        <f t="array" ref="C31">AVERAGE(_xlfn._xlws.FILTER(ETS!$M$2:$M$89240, (C2=ETS!$A$2:$A$89240)*($B31=ETS!$C$2:$C$89240)*(2030=ETS!$D$2:$D$89240)))</f>
        <v>155.89423898357074</v>
      </c>
      <c r="D31" s="2" cm="1">
        <f t="array" ref="D31">AVERAGE(_xlfn._xlws.FILTER(ETS!$M$2:$M$89240, (D2=ETS!$A$2:$A$89240)*($B31=ETS!$C$2:$C$89240)*(2030=ETS!$D$2:$D$89240)))</f>
        <v>156.27783521421958</v>
      </c>
      <c r="E31" s="2" cm="1">
        <f t="array" ref="E31">AVERAGE(_xlfn._xlws.FILTER(ETS!$M$2:$M$89240, (E2=ETS!$A$2:$A$89240)*($B31=ETS!$C$2:$C$89240)*(2030=ETS!$D$2:$D$89240)))</f>
        <v>156.26545831453379</v>
      </c>
      <c r="F31" s="2" cm="1">
        <f t="array" ref="F31">AVERAGE(_xlfn._xlws.FILTER(ETS!$M$2:$M$89240, (F2=ETS!$A$2:$A$89240)*($B31=ETS!$C$2:$C$89240)*(2030=ETS!$D$2:$D$89240)))</f>
        <v>156.39289114558559</v>
      </c>
      <c r="G31" s="2" cm="1">
        <f t="array" ref="G31">AVERAGE(_xlfn._xlws.FILTER(ETS!$M$2:$M$89240, (G2=ETS!$A$2:$A$89240)*($B31=ETS!$C$2:$C$89240)*(2030=ETS!$D$2:$D$89240)))</f>
        <v>159.7945273159001</v>
      </c>
      <c r="H31" s="2" cm="1">
        <f t="array" ref="H31">AVERAGE(_xlfn._xlws.FILTER(ETS!$M$2:$M$89240, (H2=ETS!$A$2:$A$89240)*($B31=ETS!$C$2:$C$89240)*(2030=ETS!$D$2:$D$89240)))</f>
        <v>156.27783521421958</v>
      </c>
      <c r="I31" s="2" cm="1">
        <f t="array" ref="I31">AVERAGE(_xlfn._xlws.FILTER(ETS!$M$2:$M$89240, (I2=ETS!$A$2:$A$89240)*($B31=ETS!$C$2:$C$89240)*(2030=ETS!$D$2:$D$89240)))</f>
        <v>156.27783521421958</v>
      </c>
      <c r="J31" s="2" cm="1">
        <f t="array" ref="J31">AVERAGE(_xlfn._xlws.FILTER(ETS!$M$2:$M$89240, (J2=ETS!$A$2:$A$89240)*($B31=ETS!$C$2:$C$89240)*(2030=ETS!$D$2:$D$89240)))</f>
        <v>156.27783521421958</v>
      </c>
      <c r="K31" s="2" cm="1">
        <f t="array" ref="K31">AVERAGE(_xlfn._xlws.FILTER(ETS!$M$2:$M$89240, (K2=ETS!$A$2:$A$89240)*($B31=ETS!$C$2:$C$89240)*(2030=ETS!$D$2:$D$89240)))</f>
        <v>156.29599760790296</v>
      </c>
      <c r="L31" s="2" t="e" cm="1" vm="1">
        <f t="array" ref="L31">AVERAGE(_xlfn._xlws.FILTER(ETS!$M$2:$M$89240, (L2=ETS!$A$2:$A$89240)*($B31=ETS!$C$2:$C$89240)*(2030=ETS!$D$2:$D$89240)))</f>
        <v>#VALUE!</v>
      </c>
      <c r="M31" s="2" t="e" cm="1" vm="1">
        <f t="array" ref="M31">AVERAGE(_xlfn._xlws.FILTER(ETS!$M$2:$M$89240, (M2=ETS!$A$2:$A$89240)*($B31=ETS!$C$2:$C$89240)*(2030=ETS!$D$2:$D$89240)))</f>
        <v>#VALUE!</v>
      </c>
      <c r="N31" s="2" t="e" cm="1" vm="1">
        <f t="array" ref="N31">AVERAGE(_xlfn._xlws.FILTER(ETS!$M$2:$M$89240, (N2=ETS!$A$2:$A$89240)*($B31=ETS!$C$2:$C$89240)*(2030=ETS!$D$2:$D$89240)))</f>
        <v>#VALUE!</v>
      </c>
      <c r="O31" s="2" t="e" cm="1" vm="1">
        <f t="array" ref="O31">AVERAGE(_xlfn._xlws.FILTER(ETS!$M$2:$M$89240, (O2=ETS!$A$2:$A$89240)*($B31=ETS!$C$2:$C$89240)*(2030=ETS!$D$2:$D$89240)))</f>
        <v>#VALUE!</v>
      </c>
    </row>
    <row r="32" spans="1:15" x14ac:dyDescent="0.25">
      <c r="A32" t="s">
        <v>263</v>
      </c>
      <c r="B32" t="s">
        <v>23</v>
      </c>
      <c r="C32" s="2" cm="1">
        <f t="array" ref="C32">AVERAGE(_xlfn._xlws.FILTER(ETS!$M$2:$M$89240, (C2=ETS!$A$2:$A$89240)*($B32=ETS!$C$2:$C$89240)*(2040=ETS!$D$2:$D$89240)))</f>
        <v>404.36686693942539</v>
      </c>
      <c r="D32" s="2" cm="1">
        <f t="array" ref="D32">AVERAGE(_xlfn._xlws.FILTER(ETS!$M$2:$M$89240, (D2=ETS!$A$2:$A$89240)*($B32=ETS!$C$2:$C$89240)*(2040=ETS!$D$2:$D$89240)))</f>
        <v>405.37082507658135</v>
      </c>
      <c r="E32" s="2" cm="1">
        <f t="array" ref="E32">AVERAGE(_xlfn._xlws.FILTER(ETS!$M$2:$M$89240, (E2=ETS!$A$2:$A$89240)*($B32=ETS!$C$2:$C$89240)*(2040=ETS!$D$2:$D$89240)))</f>
        <v>405.33372034923315</v>
      </c>
      <c r="F32" s="2" cm="1">
        <f t="array" ref="F32">AVERAGE(_xlfn._xlws.FILTER(ETS!$M$2:$M$89240, (F2=ETS!$A$2:$A$89240)*($B32=ETS!$C$2:$C$89240)*(2040=ETS!$D$2:$D$89240)))</f>
        <v>405.65902588773582</v>
      </c>
      <c r="G32" s="2" cm="1">
        <f t="array" ref="G32">AVERAGE(_xlfn._xlws.FILTER(ETS!$M$2:$M$89240, (G2=ETS!$A$2:$A$89240)*($B32=ETS!$C$2:$C$89240)*(2040=ETS!$D$2:$D$89240)))</f>
        <v>414.26689326264261</v>
      </c>
      <c r="H32" s="2" cm="1">
        <f t="array" ref="H32">AVERAGE(_xlfn._xlws.FILTER(ETS!$M$2:$M$89240, (H2=ETS!$A$2:$A$89240)*($B32=ETS!$C$2:$C$89240)*(2040=ETS!$D$2:$D$89240)))</f>
        <v>405.37082507658135</v>
      </c>
      <c r="I32" s="2" cm="1">
        <f t="array" ref="I32">AVERAGE(_xlfn._xlws.FILTER(ETS!$M$2:$M$89240, (I2=ETS!$A$2:$A$89240)*($B32=ETS!$C$2:$C$89240)*(2040=ETS!$D$2:$D$89240)))</f>
        <v>405.37082507658135</v>
      </c>
      <c r="J32" s="2" cm="1">
        <f t="array" ref="J32">AVERAGE(_xlfn._xlws.FILTER(ETS!$M$2:$M$89240, (J2=ETS!$A$2:$A$89240)*($B32=ETS!$C$2:$C$89240)*(2040=ETS!$D$2:$D$89240)))</f>
        <v>405.37082507658135</v>
      </c>
      <c r="K32" s="2" cm="1">
        <f t="array" ref="K32">AVERAGE(_xlfn._xlws.FILTER(ETS!$M$2:$M$89240, (K2=ETS!$A$2:$A$89240)*($B32=ETS!$C$2:$C$89240)*(2040=ETS!$D$2:$D$89240)))</f>
        <v>405.42337541048852</v>
      </c>
      <c r="L32" s="2" t="e" cm="1" vm="1">
        <f t="array" ref="L32">AVERAGE(_xlfn._xlws.FILTER(ETS!$M$2:$M$89240, (L2=ETS!$A$2:$A$89240)*($B32=ETS!$C$2:$C$89240)*(2040=ETS!$D$2:$D$89240)))</f>
        <v>#VALUE!</v>
      </c>
      <c r="M32" s="2" t="e" cm="1" vm="1">
        <f t="array" ref="M32">AVERAGE(_xlfn._xlws.FILTER(ETS!$M$2:$M$89240, (M2=ETS!$A$2:$A$89240)*($B32=ETS!$C$2:$C$89240)*(2040=ETS!$D$2:$D$89240)))</f>
        <v>#VALUE!</v>
      </c>
      <c r="N32" s="2" t="e" cm="1" vm="1">
        <f t="array" ref="N32">AVERAGE(_xlfn._xlws.FILTER(ETS!$M$2:$M$89240, (N2=ETS!$A$2:$A$89240)*($B32=ETS!$C$2:$C$89240)*(2040=ETS!$D$2:$D$89240)))</f>
        <v>#VALUE!</v>
      </c>
      <c r="O32" s="2" t="e" cm="1" vm="1">
        <f t="array" ref="O32">AVERAGE(_xlfn._xlws.FILTER(ETS!$M$2:$M$89240, (O2=ETS!$A$2:$A$89240)*($B32=ETS!$C$2:$C$89240)*(2040=ETS!$D$2:$D$89240)))</f>
        <v>#VALUE!</v>
      </c>
    </row>
    <row r="33" spans="1:15" x14ac:dyDescent="0.25">
      <c r="A33" t="s">
        <v>250</v>
      </c>
      <c r="B33" t="s">
        <v>23</v>
      </c>
      <c r="C33" s="4" cm="1">
        <f t="array" ref="C33">AVERAGE(_xlfn._xlws.FILTER(ETS!$L$2:$L$89240, (C2=ETS!$A$2:$A$89240)*($B33=ETS!$C$2:$C$89240)))*40</f>
        <v>3562.1695876338408</v>
      </c>
      <c r="D33" s="4" cm="1">
        <f t="array" ref="D33">AVERAGE(_xlfn._xlws.FILTER(ETS!$L$2:$L$89240, (D2=ETS!$A$2:$A$89240)*($B32=ETS!$C$2:$C$89240)))*40</f>
        <v>3563.7563905446505</v>
      </c>
      <c r="E33" s="4" cm="1">
        <f t="array" ref="E33">AVERAGE(_xlfn._xlws.FILTER(ETS!$L$2:$L$89240, (E2=ETS!$A$2:$A$89240)*($B32=ETS!$C$2:$C$89240)))*40</f>
        <v>3563.3619551355669</v>
      </c>
      <c r="F33" s="4" cm="1">
        <f t="array" ref="F33">AVERAGE(_xlfn._xlws.FILTER(ETS!$L$2:$L$89240, (F2=ETS!$A$2:$A$89240)*($B32=ETS!$C$2:$C$89240)))*40</f>
        <v>3565.569355074826</v>
      </c>
      <c r="G33" s="4" cm="1">
        <f t="array" ref="G33">AVERAGE(_xlfn._xlws.FILTER(ETS!$L$2:$L$89240, (G2=ETS!$A$2:$A$89240)*($B32=ETS!$C$2:$C$89240)))*40</f>
        <v>3598.8911401306673</v>
      </c>
      <c r="H33" s="4" cm="1">
        <f t="array" ref="H33">AVERAGE(_xlfn._xlws.FILTER(ETS!$L$2:$L$89240, (H2=ETS!$A$2:$A$89240)*($B32=ETS!$C$2:$C$89240)))*40</f>
        <v>3563.7563905446505</v>
      </c>
      <c r="I33" s="4" cm="1">
        <f t="array" ref="I33">AVERAGE(_xlfn._xlws.FILTER(ETS!$L$2:$L$89240, (I2=ETS!$A$2:$A$89240)*($B32=ETS!$C$2:$C$89240)))*40</f>
        <v>3563.7563905446505</v>
      </c>
      <c r="J33" s="4" cm="1">
        <f t="array" ref="J33">AVERAGE(_xlfn._xlws.FILTER(ETS!$L$2:$L$89240, (J2=ETS!$A$2:$A$89240)*($B32=ETS!$C$2:$C$89240)))*40</f>
        <v>3563.7563905446505</v>
      </c>
      <c r="K33" s="4" cm="1">
        <f t="array" ref="K33">AVERAGE(_xlfn._xlws.FILTER(ETS!$L$2:$L$89240, (K2=ETS!$A$2:$A$89240)*($B32=ETS!$C$2:$C$89240)))*40</f>
        <v>3563.8685726341355</v>
      </c>
      <c r="L33" s="4" t="e" cm="1" vm="1">
        <f t="array" ref="L33">AVERAGE(_xlfn._xlws.FILTER(ETS!$L$2:$L$89240, (L2=ETS!$A$2:$A$89240)*($B32=ETS!$C$2:$C$89240)))*40</f>
        <v>#VALUE!</v>
      </c>
      <c r="M33" s="4" t="e" cm="1" vm="1">
        <f t="array" ref="M33">AVERAGE(_xlfn._xlws.FILTER(ETS!$L$2:$L$89240, (M2=ETS!$A$2:$A$89240)*($B32=ETS!$C$2:$C$89240)))*40</f>
        <v>#VALUE!</v>
      </c>
      <c r="N33" s="4" t="e" cm="1" vm="1">
        <f t="array" ref="N33">AVERAGE(_xlfn._xlws.FILTER(ETS!$L$2:$L$89240, (N2=ETS!$A$2:$A$89240)*($B32=ETS!$C$2:$C$89240)))*40</f>
        <v>#VALUE!</v>
      </c>
      <c r="O33" s="4" t="e" cm="1" vm="1">
        <f t="array" ref="O33">AVERAGE(_xlfn._xlws.FILTER(ETS!$L$2:$L$89240, (O2=ETS!$A$2:$A$89240)*($B32=ETS!$C$2:$C$89240)))*40</f>
        <v>#VALUE!</v>
      </c>
    </row>
    <row r="34" spans="1:15" x14ac:dyDescent="0.25">
      <c r="A34" t="s">
        <v>252</v>
      </c>
      <c r="B34" t="s">
        <v>23</v>
      </c>
      <c r="C34" s="4" cm="1">
        <f t="array" ref="C34">AVERAGE(_xlfn._xlws.FILTER(ETS!$K$2:$K$89240, (C2=ETS!$A$2:$A$89240)*($B34=ETS!$C$2:$C$89240)))*40</f>
        <v>483.50482641272561</v>
      </c>
      <c r="D34" s="4" cm="1">
        <f t="array" ref="D34">AVERAGE(_xlfn._xlws.FILTER(ETS!$K$2:$K$89240, (D2=ETS!$A$2:$A$89240)*($B34=ETS!$C$2:$C$89240)))*40</f>
        <v>487.61244513317718</v>
      </c>
      <c r="E34" s="4" cm="1">
        <f t="array" ref="E34">AVERAGE(_xlfn._xlws.FILTER(ETS!$K$2:$K$89240, (E2=ETS!$A$2:$A$89240)*($B34=ETS!$C$2:$C$89240)))*40</f>
        <v>487.80174574139488</v>
      </c>
      <c r="F34" s="4" cm="1">
        <f t="array" ref="F34">AVERAGE(_xlfn._xlws.FILTER(ETS!$K$2:$K$89240, (F2=ETS!$A$2:$A$89240)*($B34=ETS!$C$2:$C$89240)))*40</f>
        <v>487.44697117704226</v>
      </c>
      <c r="G34" s="4" cm="1">
        <f t="array" ref="G34">AVERAGE(_xlfn._xlws.FILTER(ETS!$K$2:$K$89240, (G2=ETS!$A$2:$A$89240)*($B34=ETS!$C$2:$C$89240)))*40</f>
        <v>502.41735031714717</v>
      </c>
      <c r="H34" s="4" cm="1">
        <f t="array" ref="H34">AVERAGE(_xlfn._xlws.FILTER(ETS!$K$2:$K$89240, (H2=ETS!$A$2:$A$89240)*($B34=ETS!$C$2:$C$89240)))*40</f>
        <v>487.61244513317718</v>
      </c>
      <c r="I34" s="4" cm="1">
        <f t="array" ref="I34">AVERAGE(_xlfn._xlws.FILTER(ETS!$K$2:$K$89240, (I2=ETS!$A$2:$A$89240)*($B34=ETS!$C$2:$C$89240)))*40</f>
        <v>487.61244513317718</v>
      </c>
      <c r="J34" s="4" cm="1">
        <f t="array" ref="J34">AVERAGE(_xlfn._xlws.FILTER(ETS!$K$2:$K$89240, (J2=ETS!$A$2:$A$89240)*($B34=ETS!$C$2:$C$89240)))*40</f>
        <v>487.61244513317718</v>
      </c>
      <c r="K34" s="4" cm="1">
        <f t="array" ref="K34">AVERAGE(_xlfn._xlws.FILTER(ETS!$K$2:$K$89240, (K2=ETS!$A$2:$A$89240)*($B34=ETS!$C$2:$C$89240)))*40</f>
        <v>487.77670169761763</v>
      </c>
      <c r="L34" s="4" t="e" cm="1" vm="1">
        <f t="array" ref="L34">AVERAGE(_xlfn._xlws.FILTER(ETS!$K$2:$K$89240, (L2=ETS!$A$2:$A$89240)*($B34=ETS!$C$2:$C$89240)))*40</f>
        <v>#VALUE!</v>
      </c>
      <c r="M34" s="4" t="e" cm="1" vm="1">
        <f t="array" ref="M34">AVERAGE(_xlfn._xlws.FILTER(ETS!$K$2:$K$89240, (M2=ETS!$A$2:$A$89240)*($B34=ETS!$C$2:$C$89240)))*40</f>
        <v>#VALUE!</v>
      </c>
      <c r="N34" s="4" t="e" cm="1" vm="1">
        <f t="array" ref="N34">AVERAGE(_xlfn._xlws.FILTER(ETS!$K$2:$K$89240, (N2=ETS!$A$2:$A$89240)*($B34=ETS!$C$2:$C$89240)))*40</f>
        <v>#VALUE!</v>
      </c>
      <c r="O34" s="4" t="e" cm="1" vm="1">
        <f t="array" ref="O34">AVERAGE(_xlfn._xlws.FILTER(ETS!$K$2:$K$89240, (O2=ETS!$A$2:$A$89240)*($B34=ETS!$C$2:$C$89240)))*40</f>
        <v>#VALUE!</v>
      </c>
    </row>
    <row r="35" spans="1:15" x14ac:dyDescent="0.25">
      <c r="A35" t="s">
        <v>251</v>
      </c>
      <c r="B35" t="s">
        <v>23</v>
      </c>
      <c r="C35" s="4" cm="1">
        <f t="array" ref="C35">AVERAGE(_xlfn._xlws.FILTER(ETS!$J$2:$J$89240, (C2=ETS!$A$2:$A$89240)*($B35=ETS!$C$2:$C$89240)))*40</f>
        <v>15219.968503686216</v>
      </c>
      <c r="D35" s="4" cm="1">
        <f t="array" ref="D35">AVERAGE(_xlfn._xlws.FILTER(ETS!$J$2:$J$89240, (D2=ETS!$A$2:$A$89240)*($B35=ETS!$C$2:$C$89240)))*40</f>
        <v>15214.474539122701</v>
      </c>
      <c r="E35" s="4" cm="1">
        <f t="array" ref="E35">AVERAGE(_xlfn._xlws.FILTER(ETS!$J$2:$J$89240, (E2=ETS!$A$2:$A$89240)*($B35=ETS!$C$2:$C$89240)))*40</f>
        <v>15214.667983182291</v>
      </c>
      <c r="F35" s="4" cm="1">
        <f t="array" ref="F35">AVERAGE(_xlfn._xlws.FILTER(ETS!$J$2:$J$89240, (F2=ETS!$A$2:$A$89240)*($B35=ETS!$C$2:$C$89240)))*40</f>
        <v>15212.864710127797</v>
      </c>
      <c r="G35" s="4" cm="1">
        <f t="array" ref="G35">AVERAGE(_xlfn._xlws.FILTER(ETS!$J$2:$J$89240, (G2=ETS!$A$2:$A$89240)*($B35=ETS!$C$2:$C$89240)))*40</f>
        <v>15164.895281712888</v>
      </c>
      <c r="H35" s="4" cm="1">
        <f t="array" ref="H35">AVERAGE(_xlfn._xlws.FILTER(ETS!$J$2:$J$89240, (H2=ETS!$A$2:$A$89240)*($B35=ETS!$C$2:$C$89240)))*40</f>
        <v>15214.474539122701</v>
      </c>
      <c r="I35" s="4" cm="1">
        <f t="array" ref="I35">AVERAGE(_xlfn._xlws.FILTER(ETS!$J$2:$J$89240, (I2=ETS!$A$2:$A$89240)*($B35=ETS!$C$2:$C$89240)))*40</f>
        <v>15214.474539122701</v>
      </c>
      <c r="J35" s="4" cm="1">
        <f t="array" ref="J35">AVERAGE(_xlfn._xlws.FILTER(ETS!$J$2:$J$89240, (J2=ETS!$A$2:$A$89240)*($B35=ETS!$C$2:$C$89240)))*40</f>
        <v>15214.474539122701</v>
      </c>
      <c r="K35" s="4" cm="1">
        <f t="array" ref="K35">AVERAGE(_xlfn._xlws.FILTER(ETS!$J$2:$J$89240, (K2=ETS!$A$2:$A$89240)*($B35=ETS!$C$2:$C$89240)))*40</f>
        <v>15214.201088708065</v>
      </c>
      <c r="L35" s="4" t="e" cm="1" vm="1">
        <f t="array" ref="L35">AVERAGE(_xlfn._xlws.FILTER(ETS!$J$2:$J$89240, (L2=ETS!$A$2:$A$89240)*($B35=ETS!$C$2:$C$89240)))*40</f>
        <v>#VALUE!</v>
      </c>
      <c r="M35" s="4" t="e" cm="1" vm="1">
        <f t="array" ref="M35">AVERAGE(_xlfn._xlws.FILTER(ETS!$J$2:$J$89240, (M2=ETS!$A$2:$A$89240)*($B35=ETS!$C$2:$C$89240)))*40</f>
        <v>#VALUE!</v>
      </c>
      <c r="N35" s="4" t="e" cm="1" vm="1">
        <f t="array" ref="N35">AVERAGE(_xlfn._xlws.FILTER(ETS!$J$2:$J$89240, (N2=ETS!$A$2:$A$89240)*($B35=ETS!$C$2:$C$89240)))*40</f>
        <v>#VALUE!</v>
      </c>
      <c r="O35" s="4" t="e" cm="1" vm="1">
        <f t="array" ref="O35">AVERAGE(_xlfn._xlws.FILTER(ETS!$J$2:$J$89240, (O2=ETS!$A$2:$A$89240)*($B35=ETS!$C$2:$C$89240)))*40</f>
        <v>#VALUE!</v>
      </c>
    </row>
    <row r="36" spans="1:15" x14ac:dyDescent="0.25">
      <c r="A36" t="s">
        <v>253</v>
      </c>
      <c r="B36" t="s">
        <v>23</v>
      </c>
      <c r="C36" s="4">
        <f>C35+C34+C33</f>
        <v>19265.642917732781</v>
      </c>
      <c r="D36" s="4">
        <f t="shared" ref="D36:O36" si="1">D35+D34+D33</f>
        <v>19265.84337480053</v>
      </c>
      <c r="E36" s="4">
        <f>E35+E34+E33</f>
        <v>19265.831684059252</v>
      </c>
      <c r="F36" s="4">
        <f>F35+F34+F33</f>
        <v>19265.881036379666</v>
      </c>
      <c r="G36" s="4">
        <f>G35+G34+G33</f>
        <v>19266.203772160705</v>
      </c>
      <c r="H36" s="4">
        <f t="shared" si="1"/>
        <v>19265.84337480053</v>
      </c>
      <c r="I36" s="4">
        <f>I35+I34+I33</f>
        <v>19265.84337480053</v>
      </c>
      <c r="J36" s="4">
        <f>J35+J34+J33</f>
        <v>19265.84337480053</v>
      </c>
      <c r="K36" s="4">
        <f t="shared" si="1"/>
        <v>19265.846363039818</v>
      </c>
      <c r="L36" s="4" t="e" vm="2">
        <f t="shared" si="1"/>
        <v>#VALUE!</v>
      </c>
      <c r="M36" s="4" t="e" vm="2">
        <f>M35+M34+M33</f>
        <v>#VALUE!</v>
      </c>
      <c r="N36" s="4" t="e" vm="2">
        <f>N35+N34+N33</f>
        <v>#VALUE!</v>
      </c>
      <c r="O36" s="4" t="e" vm="2">
        <f t="shared" si="1"/>
        <v>#VALUE!</v>
      </c>
    </row>
    <row r="40" spans="1:15" x14ac:dyDescent="0.25">
      <c r="B40" t="s">
        <v>329</v>
      </c>
      <c r="C40">
        <v>1</v>
      </c>
      <c r="D40">
        <v>76</v>
      </c>
      <c r="E40">
        <v>176</v>
      </c>
      <c r="F40">
        <v>226</v>
      </c>
      <c r="G40">
        <v>126</v>
      </c>
      <c r="H40">
        <v>416</v>
      </c>
      <c r="I40">
        <v>419</v>
      </c>
      <c r="J40">
        <v>276</v>
      </c>
      <c r="K40">
        <v>417</v>
      </c>
      <c r="L40">
        <v>420</v>
      </c>
      <c r="M40">
        <v>376</v>
      </c>
      <c r="N40">
        <v>418</v>
      </c>
      <c r="O40">
        <v>421</v>
      </c>
    </row>
    <row r="41" spans="1:15" x14ac:dyDescent="0.25">
      <c r="B41" t="s">
        <v>330</v>
      </c>
      <c r="C41">
        <v>1</v>
      </c>
      <c r="D41">
        <v>96</v>
      </c>
      <c r="E41">
        <v>196</v>
      </c>
      <c r="F41">
        <v>246</v>
      </c>
      <c r="G41">
        <v>146</v>
      </c>
      <c r="H41">
        <v>416</v>
      </c>
      <c r="I41">
        <v>419</v>
      </c>
      <c r="J41">
        <v>296</v>
      </c>
      <c r="K41">
        <v>417</v>
      </c>
      <c r="L41">
        <v>420</v>
      </c>
      <c r="M41">
        <v>396</v>
      </c>
      <c r="N41">
        <v>418</v>
      </c>
      <c r="O41">
        <v>421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1013-2F69-4F28-8E91-FC891B0B1FBD}">
  <dimension ref="A1:CM31"/>
  <sheetViews>
    <sheetView tabSelected="1" topLeftCell="G1" zoomScale="96" zoomScaleNormal="96" workbookViewId="0">
      <pane ySplit="1" topLeftCell="A2" activePane="bottomLeft" state="frozen"/>
      <selection pane="bottomLeft" activeCell="U41" sqref="U41"/>
    </sheetView>
  </sheetViews>
  <sheetFormatPr defaultRowHeight="15" x14ac:dyDescent="0.25"/>
  <cols>
    <col min="1" max="1" width="6.140625" customWidth="1"/>
    <col min="2" max="2" width="7.7109375" bestFit="1" customWidth="1"/>
    <col min="3" max="3" width="8" bestFit="1" customWidth="1"/>
    <col min="4" max="5" width="11.85546875" bestFit="1" customWidth="1"/>
    <col min="6" max="6" width="7.7109375" bestFit="1" customWidth="1"/>
    <col min="7" max="7" width="9.28515625" bestFit="1" customWidth="1"/>
    <col min="8" max="11" width="8.140625" customWidth="1"/>
    <col min="12" max="12" width="11.28515625" bestFit="1" customWidth="1"/>
    <col min="13" max="13" width="11.5703125" bestFit="1" customWidth="1"/>
    <col min="14" max="15" width="15.5703125" bestFit="1" customWidth="1"/>
    <col min="16" max="16" width="11.28515625" bestFit="1" customWidth="1"/>
    <col min="17" max="17" width="12.85546875" bestFit="1" customWidth="1"/>
    <col min="18" max="18" width="11.5703125" bestFit="1" customWidth="1"/>
    <col min="19" max="19" width="11.5703125" customWidth="1"/>
    <col min="20" max="20" width="12.7109375" bestFit="1" customWidth="1"/>
    <col min="21" max="21" width="13.140625" bestFit="1" customWidth="1"/>
    <col min="22" max="23" width="17.140625" bestFit="1" customWidth="1"/>
    <col min="24" max="24" width="12.7109375" bestFit="1" customWidth="1"/>
    <col min="25" max="25" width="14.42578125" bestFit="1" customWidth="1"/>
    <col min="26" max="26" width="13.140625" bestFit="1" customWidth="1"/>
    <col min="27" max="27" width="13.140625" customWidth="1"/>
    <col min="28" max="28" width="12" bestFit="1" customWidth="1"/>
    <col min="29" max="29" width="12.28515625" bestFit="1" customWidth="1"/>
    <col min="30" max="31" width="16.5703125" bestFit="1" customWidth="1"/>
    <col min="32" max="32" width="12" bestFit="1" customWidth="1"/>
    <col min="33" max="33" width="13.7109375" bestFit="1" customWidth="1"/>
    <col min="34" max="34" width="12.28515625" bestFit="1" customWidth="1"/>
    <col min="35" max="35" width="17.7109375" customWidth="1"/>
    <col min="36" max="36" width="12.85546875" bestFit="1" customWidth="1"/>
    <col min="37" max="37" width="13.28515625" bestFit="1" customWidth="1"/>
    <col min="38" max="39" width="17.28515625" bestFit="1" customWidth="1"/>
    <col min="40" max="40" width="12.85546875" bestFit="1" customWidth="1"/>
    <col min="41" max="41" width="14.5703125" bestFit="1" customWidth="1"/>
    <col min="42" max="42" width="13.28515625" bestFit="1" customWidth="1"/>
    <col min="43" max="43" width="13.28515625" customWidth="1"/>
    <col min="44" max="44" width="13.28515625" bestFit="1" customWidth="1"/>
    <col min="45" max="45" width="13.5703125" bestFit="1" customWidth="1"/>
    <col min="46" max="47" width="17.5703125" bestFit="1" customWidth="1"/>
    <col min="48" max="48" width="13.28515625" bestFit="1" customWidth="1"/>
    <col min="49" max="49" width="14.85546875" bestFit="1" customWidth="1"/>
    <col min="50" max="50" width="13.5703125" bestFit="1" customWidth="1"/>
    <col min="51" max="51" width="13.5703125" customWidth="1"/>
    <col min="63" max="63" width="14.5703125" customWidth="1"/>
    <col min="64" max="64" width="15.5703125" customWidth="1"/>
    <col min="72" max="72" width="12.140625" customWidth="1"/>
  </cols>
  <sheetData>
    <row r="1" spans="1:91" x14ac:dyDescent="0.25">
      <c r="A1">
        <v>2030</v>
      </c>
      <c r="B1" t="s">
        <v>87</v>
      </c>
      <c r="C1" t="s">
        <v>463</v>
      </c>
      <c r="D1" t="s">
        <v>88</v>
      </c>
      <c r="E1" t="s">
        <v>464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L1" t="s">
        <v>52</v>
      </c>
      <c r="M1" t="s">
        <v>53</v>
      </c>
      <c r="N1" t="s">
        <v>54</v>
      </c>
      <c r="O1" t="s">
        <v>55</v>
      </c>
      <c r="P1" t="s">
        <v>56</v>
      </c>
      <c r="Q1" t="s">
        <v>57</v>
      </c>
      <c r="R1" t="s">
        <v>58</v>
      </c>
      <c r="S1" t="s">
        <v>203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204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205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207</v>
      </c>
      <c r="AR1" t="s">
        <v>80</v>
      </c>
      <c r="AS1" t="s">
        <v>81</v>
      </c>
      <c r="AT1" t="s">
        <v>82</v>
      </c>
      <c r="AU1" t="s">
        <v>83</v>
      </c>
      <c r="AV1" t="s">
        <v>84</v>
      </c>
      <c r="AW1" t="s">
        <v>85</v>
      </c>
      <c r="AX1" t="s">
        <v>86</v>
      </c>
      <c r="AY1" t="s">
        <v>206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208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209</v>
      </c>
      <c r="BP1" t="s">
        <v>179</v>
      </c>
      <c r="BQ1" t="s">
        <v>180</v>
      </c>
      <c r="BR1" t="s">
        <v>181</v>
      </c>
      <c r="BS1" t="s">
        <v>182</v>
      </c>
      <c r="BT1" t="s">
        <v>183</v>
      </c>
      <c r="BU1" t="s">
        <v>184</v>
      </c>
      <c r="BV1" t="s">
        <v>185</v>
      </c>
      <c r="BW1" t="s">
        <v>210</v>
      </c>
      <c r="BX1" t="s">
        <v>186</v>
      </c>
      <c r="BY1" t="s">
        <v>187</v>
      </c>
      <c r="BZ1" t="s">
        <v>188</v>
      </c>
      <c r="CA1" t="s">
        <v>189</v>
      </c>
      <c r="CB1" t="s">
        <v>190</v>
      </c>
      <c r="CC1" t="s">
        <v>191</v>
      </c>
      <c r="CD1" t="s">
        <v>192</v>
      </c>
      <c r="CE1" t="s">
        <v>211</v>
      </c>
      <c r="CF1" t="s">
        <v>194</v>
      </c>
      <c r="CG1" t="s">
        <v>195</v>
      </c>
      <c r="CH1" t="s">
        <v>196</v>
      </c>
      <c r="CI1" t="s">
        <v>197</v>
      </c>
      <c r="CJ1" t="s">
        <v>198</v>
      </c>
      <c r="CK1" t="s">
        <v>199</v>
      </c>
      <c r="CL1" t="s">
        <v>200</v>
      </c>
      <c r="CM1" t="s">
        <v>212</v>
      </c>
    </row>
    <row r="2" spans="1:91" x14ac:dyDescent="0.25">
      <c r="A2">
        <v>1</v>
      </c>
      <c r="B2">
        <v>11</v>
      </c>
      <c r="C2">
        <v>41</v>
      </c>
      <c r="D2">
        <v>71</v>
      </c>
      <c r="E2">
        <v>101</v>
      </c>
      <c r="F2">
        <v>131</v>
      </c>
      <c r="G2">
        <v>161</v>
      </c>
      <c r="H2">
        <v>191</v>
      </c>
      <c r="I2">
        <v>221</v>
      </c>
      <c r="J2">
        <v>251</v>
      </c>
      <c r="L2" t="e" cm="1">
        <f t="array" ref="L2">INDEX('H2'!$I$1:$I$89280+'H2'!$H$1:$H$89280,MATCH(1,(B2='H2'!$B$1:$B$89280)*(2030='H2'!$E$1:$E$89280)*("ref"='H2'!$D$1:$D$89280),0))</f>
        <v>#N/A</v>
      </c>
      <c r="M2" t="e" cm="1">
        <f t="array" ref="M2">INDEX('H2'!$I$1:$I$89280+'H2'!$H$1:$H$89280,MATCH(1,(C2='H2'!$B$1:$B$89280)*(2030='H2'!$E$1:$E$89280)*("ref"='H2'!$D$1:$D$89280),0))</f>
        <v>#N/A</v>
      </c>
      <c r="N2" t="e" cm="1">
        <f t="array" ref="N2">INDEX('H2'!$I$1:$I$89280+'H2'!$H$1:$H$89280,MATCH(1,(D2='H2'!$B$1:$B$89280)*(2030='H2'!$E$1:$E$89280)*("ref"='H2'!$D$1:$D$89280),0))</f>
        <v>#N/A</v>
      </c>
      <c r="O2" t="e" cm="1">
        <f t="array" ref="O2">INDEX('H2'!$I$1:$I$89280+'H2'!$H$1:$H$89280,MATCH(1,(E2='H2'!$B$1:$B$89280)*(2030='H2'!$E$1:$E$89280)*("ref"='H2'!$D$1:$D$89280),0))</f>
        <v>#N/A</v>
      </c>
      <c r="P2" t="e" cm="1">
        <f t="array" ref="P2">INDEX('H2'!$I$1:$I$89280+'H2'!$H$1:$H$89280,MATCH(1,(F2='H2'!$B$1:$B$89280)*(2030='H2'!$E$1:$E$89280)*("ref"='H2'!$D$1:$D$89280),0))</f>
        <v>#N/A</v>
      </c>
      <c r="Q2" t="e" cm="1">
        <f t="array" ref="Q2">INDEX('H2'!$I$1:$I$89280+'H2'!$H$1:$H$89280,MATCH(1,(G2='H2'!$B$1:$B$89280)*(2030='H2'!$E$1:$E$89280)*("ref"='H2'!$D$1:$D$89280),0))</f>
        <v>#N/A</v>
      </c>
      <c r="R2" t="e" cm="1">
        <f t="array" ref="R2">INDEX('H2'!$I$1:$I$89280+'H2'!$H$1:$H$89280,MATCH(1,(H2='H2'!$B$1:$B$89280)*(2030='H2'!$E$1:$E$89280)*("ref"='H2'!$D$1:$D$89280),0))</f>
        <v>#N/A</v>
      </c>
      <c r="S2" t="e" cm="1">
        <f t="array" ref="S2">INDEX('H2'!$I$1:$I$89280+'H2'!$H$1:$H$89280,MATCH(1,(I2='H2'!$B$1:$B$89280)*(2030='H2'!$E$1:$E$89280)*("ref"='H2'!$D$1:$D$89280),0))</f>
        <v>#N/A</v>
      </c>
      <c r="T2" t="e" cm="1">
        <f t="array" ref="T2">INDEX('H2'!$L$1:$L$89280+'H2'!$M$1:$M$89280,MATCH(1,(B2='H2'!$B$1:$B$89280)*(2030='H2'!$E$1:$E$89280)*("ref"='H2'!$D$1:$D$89280),0))</f>
        <v>#N/A</v>
      </c>
      <c r="U2" t="e" cm="1">
        <f t="array" ref="U2">INDEX('H2'!$L$1:$L$89280+'H2'!$M$1:$M$89280,MATCH(1,(C2='H2'!$B$1:$B$89280)*(2030='H2'!$E$1:$E$89280)*("ref"='H2'!$D$1:$D$89280),0))</f>
        <v>#N/A</v>
      </c>
      <c r="V2" t="e" cm="1">
        <f t="array" ref="V2">INDEX('H2'!$L$1:$L$89280+'H2'!$M$1:$M$89280,MATCH(1,(D2='H2'!$B$1:$B$89280)*(2030='H2'!$E$1:$E$89280)*("ref"='H2'!$D$1:$D$89280),0))</f>
        <v>#N/A</v>
      </c>
      <c r="W2" t="e" cm="1">
        <f t="array" ref="W2">INDEX('H2'!$L$1:$L$89280+'H2'!$M$1:$M$89280,MATCH(1,(E2='H2'!$B$1:$B$89280)*(2030='H2'!$E$1:$E$89280)*("ref"='H2'!$D$1:$D$89280),0))</f>
        <v>#N/A</v>
      </c>
      <c r="X2" t="e" cm="1">
        <f t="array" ref="X2">INDEX('H2'!$L$1:$L$89280+'H2'!$M$1:$M$89280,MATCH(1,(F2='H2'!$B$1:$B$89280)*(2030='H2'!$E$1:$E$89280)*("ref"='H2'!$D$1:$D$89280),0))</f>
        <v>#N/A</v>
      </c>
      <c r="Y2" t="e" cm="1">
        <f t="array" ref="Y2">INDEX('H2'!$L$1:$L$89280+'H2'!$M$1:$M$89280,MATCH(1,(G2='H2'!$B$1:$B$89280)*(2030='H2'!$E$1:$E$89280)*("ref"='H2'!$D$1:$D$89280),0))</f>
        <v>#N/A</v>
      </c>
      <c r="Z2" t="e" cm="1">
        <f t="array" ref="Z2">INDEX('H2'!$L$1:$L$89280+'H2'!$M$1:$M$89280,MATCH(1,(H2='H2'!$B$1:$B$89280)*(2030='H2'!$E$1:$E$89280)*("ref"='H2'!$D$1:$D$89280),0))</f>
        <v>#N/A</v>
      </c>
      <c r="AA2" t="e" cm="1">
        <f t="array" ref="AA2">INDEX('H2'!$L$1:$L$89280+'H2'!$M$1:$M$89280,MATCH(1,(I2='H2'!$B$1:$B$89280)*(2030='H2'!$E$1:$E$89280)*("ref"='H2'!$D$1:$D$89280),0))</f>
        <v>#N/A</v>
      </c>
      <c r="AB2" t="e" cm="1">
        <f t="array" ref="AB2">AVERAGE(_xlfn._xlws.FILTER('H2'!$AM$2:$AM$98960, (B2='H2'!$B$2:$B$89280)*("ref"='H2'!$D$2:$D$89280)))*40</f>
        <v>#VALUE!</v>
      </c>
      <c r="AC2" t="e" cm="1">
        <f t="array" ref="AC2">AVERAGE(_xlfn._xlws.FILTER('H2'!$AM$2:$AM$98960, (C2='H2'!$B$2:$B$89280)*("ref"='H2'!$D$2:$D$89280)))*40</f>
        <v>#VALUE!</v>
      </c>
      <c r="AD2" t="e" cm="1">
        <f t="array" ref="AD2">AVERAGE(_xlfn._xlws.FILTER('H2'!$AM$2:$AM$98960, (D2='H2'!$B$2:$B$89280)*("ref"='H2'!$D$2:$D$89280)))*40</f>
        <v>#VALUE!</v>
      </c>
      <c r="AE2" t="e" cm="1">
        <f t="array" ref="AE2">AVERAGE(_xlfn._xlws.FILTER('H2'!$AM$2:$AM$98960, (E2='H2'!$B$2:$B$89280)*("ref"='H2'!$D$2:$D$89280)))*40</f>
        <v>#VALUE!</v>
      </c>
      <c r="AF2" t="e" cm="1">
        <f t="array" ref="AF2">INDEX(overview_results_2_repr_days!$W$1:$W$120247,MATCH(1,(F2=overview_results_2_repr_days!$A$1:$A$120247)*("ref"=overview_results_2_repr_days!$B$1:$B$120247),0))</f>
        <v>#N/A</v>
      </c>
      <c r="AG2" t="e" cm="1">
        <f t="array" ref="AG2">AVERAGE(_xlfn._xlws.FILTER('H2'!$AN$2:$AN$98960, (G2='H2'!$B$2:$B$89280)*("ref"='H2'!$D$2:$D$89280)))*40</f>
        <v>#VALUE!</v>
      </c>
      <c r="AH2" t="e" cm="1">
        <f t="array" ref="AH2">INDEX(overview_results_2_repr_days!$W$1:$W$120247,MATCH(1,(H2=overview_results_2_repr_days!$A$1:$A$120247)*("ref"=overview_results_2_repr_days!$B$1:$B$120247),0))</f>
        <v>#N/A</v>
      </c>
      <c r="AI2" t="e" cm="1">
        <f t="array" ref="AI2">INDEX(overview_results_2_repr_days!$W$1:$W$120247,MATCH(1,(I2=overview_results_2_repr_days!$A$1:$A$120247)*("ref"=overview_results_2_repr_days!$B$1:$B$120247),0))</f>
        <v>#N/A</v>
      </c>
      <c r="AJ2" t="e" cm="1" vm="1">
        <f t="array" ref="AJ2">AVERAGE(_xlfn._xlws.FILTER(PS!$W$2:$W$89280, (B2=PS!$B$2:$B$89280)*("ref"=PS!$D$2:$D$89280)))*40-AVERAGE(_xlfn._xlws.FILTER(PS!$W$2:$W$89280, (1=PS!$B$2:$B$89280)*("ref"=PS!$D$2:$D$89280)))*40</f>
        <v>#VALUE!</v>
      </c>
      <c r="AK2" t="e" cm="1" vm="1">
        <f t="array" ref="AK2">AVERAGE(_xlfn._xlws.FILTER(PS!$W$2:$W$89280, (C2=PS!$B$2:$B$89280)*("ref"=PS!$D$2:$D$89280)))*40-AVERAGE(_xlfn._xlws.FILTER(PS!$W$2:$W$89280, (1=PS!$B$2:$B$89280)*("ref"=PS!$D$2:$D$89280)))*40</f>
        <v>#VALUE!</v>
      </c>
      <c r="AL2" t="e" cm="1" vm="1">
        <f t="array" ref="AL2">AVERAGE(_xlfn._xlws.FILTER(PS!$W$2:$W$89280, (D2=PS!$B$2:$B$89280)*("ref"=PS!$D$2:$D$89280)))*40-AVERAGE(_xlfn._xlws.FILTER(PS!$W$2:$W$89280, (1=PS!$B$2:$B$89280)*("ref"=PS!$D$2:$D$89280)))*40</f>
        <v>#VALUE!</v>
      </c>
      <c r="AM2" t="e" cm="1" vm="1">
        <f t="array" ref="AM2">AVERAGE(_xlfn._xlws.FILTER(PS!$W$2:$W$89280, (E2=PS!$B$2:$B$89280)*("ref"=PS!$D$2:$D$89280)))*40-AVERAGE(_xlfn._xlws.FILTER(PS!$W$2:$W$89280, (1=PS!$B$2:$B$89280)*("ref"=PS!$D$2:$D$89280)))*40</f>
        <v>#VALUE!</v>
      </c>
      <c r="AN2" t="e" cm="1" vm="1">
        <f t="array" ref="AN2">AVERAGE(_xlfn._xlws.FILTER(PS!$W$2:$W$89280, (F2=PS!$B$2:$B$89280)*("ref"=PS!$D$2:$D$89280)))*40-AVERAGE(_xlfn._xlws.FILTER(PS!$W$2:$W$89280, (1=PS!$B$2:$B$89280)*("ref"=PS!$D$2:$D$89280)))*40</f>
        <v>#VALUE!</v>
      </c>
      <c r="AO2" t="e" cm="1" vm="1">
        <f t="array" ref="AO2">AVERAGE(_xlfn._xlws.FILTER(PS!$W$2:$W$89280, (G2=PS!$B$2:$B$89280)*("ref"=PS!$D$2:$D$89280)))*40-AVERAGE(_xlfn._xlws.FILTER(PS!$W$2:$W$89280, (1=PS!$B$2:$B$89280)*("ref"=PS!$D$2:$D$89280)))*40</f>
        <v>#VALUE!</v>
      </c>
      <c r="AP2" t="e" cm="1" vm="1">
        <f t="array" ref="AP2">AVERAGE(_xlfn._xlws.FILTER(PS!$W$2:$W$89280, (H2=PS!$B$2:$B$89280)*("ref"=PS!$D$2:$D$89280)))*40-AVERAGE(_xlfn._xlws.FILTER(PS!$W$2:$W$89280, (1=PS!$B$2:$B$89280)*("ref"=PS!$D$2:$D$89280)))*40</f>
        <v>#VALUE!</v>
      </c>
      <c r="AQ2" t="e" cm="1" vm="1">
        <f t="array" ref="AQ2">AVERAGE(_xlfn._xlws.FILTER(PS!$W$2:$W$89280, (I2=PS!$B$2:$B$89280)*("ref"=PS!$D$2:$D$89280)))*40-AVERAGE(_xlfn._xlws.FILTER(PS!$W$2:$W$89280, (1=PS!$B$2:$B$89280)*("ref"=PS!$D$2:$D$89280)))*40</f>
        <v>#VALUE!</v>
      </c>
      <c r="AR2" cm="1">
        <f t="array" ref="AR2">INDEX(overview_results_2_repr_days!$V$1:$V$952,MATCH(1,(1=overview_results_2_repr_days!$A$1:$A$952)*("ref"=overview_results_2_repr_days!$B$1:$B$120247),0))</f>
        <v>6121965.4011534182</v>
      </c>
      <c r="AS2" t="e" cm="1">
        <f t="array" ref="AS2">INDEX(overview_results_2_repr_days!$V$1:$V$952,MATCH(1,(C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" t="e" cm="1">
        <f t="array" ref="AT2">INDEX(overview_results_2_repr_days!$V$1:$V$952,MATCH(1,(D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" t="e" cm="1">
        <f t="array" ref="AU2">INDEX(overview_results_2_repr_days!$V$1:$V$952,MATCH(1,(E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" t="e" cm="1">
        <f t="array" ref="AV2">INDEX(overview_results_2_repr_days!$V$1:$V$952,MATCH(1,(F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" t="e" cm="1">
        <f t="array" ref="AW2">INDEX(overview_results_2_repr_days!$V$1:$V$952,MATCH(1,(G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" t="e" cm="1">
        <f t="array" ref="AX2">INDEX(overview_results_2_repr_days!$V$1:$V$952,MATCH(1,(H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" t="e" cm="1">
        <f t="array" ref="AY2">INDEX(overview_results_2_repr_days!$V$1:$V$952,MATCH(1,(I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" t="e" cm="1" vm="1">
        <f t="array" ref="AZ2">AVERAGE(_xlfn._xlws.FILTER(ETS!$P$2:$P$89240, (B2=ETS!$A$2:$A$89240)*("ref"=ETS!$C$2:$C$89240)))*40-AVERAGE(_xlfn._xlws.FILTER(ETS!$P$2:$P$89240, (1=ETS!$A$2:$A$89240)*("ref"=ETS!$C$2:$C$89240)))*40</f>
        <v>#VALUE!</v>
      </c>
      <c r="BA2" t="e" cm="1" vm="1">
        <f t="array" ref="BA2">AVERAGE(_xlfn._xlws.FILTER(ETS!$P$2:$P$89240, (C2=ETS!$A$2:$A$89240)*("ref"=ETS!$C$2:$C$89240)))*40-AVERAGE(_xlfn._xlws.FILTER(ETS!$P$2:$P$89240, (1=ETS!$A$2:$A$89240)*("ref"=ETS!$C$2:$C$89240)))*40</f>
        <v>#VALUE!</v>
      </c>
      <c r="BB2" t="e" cm="1" vm="1">
        <f t="array" ref="BB2">AVERAGE(_xlfn._xlws.FILTER(ETS!$P$2:$P$89240, (D2=ETS!$A$2:$A$89240)*("ref"=ETS!$C$2:$C$89240)))*40-AVERAGE(_xlfn._xlws.FILTER(ETS!$P$2:$P$89240, (1=ETS!$A$2:$A$89240)*("ref"=ETS!$C$2:$C$89240)))*40</f>
        <v>#VALUE!</v>
      </c>
      <c r="BC2" t="e" cm="1" vm="1">
        <f t="array" ref="BC2">AVERAGE(_xlfn._xlws.FILTER(ETS!$P$2:$P$89240, (E2=ETS!$A$2:$A$89240)*("ref"=ETS!$C$2:$C$89240)))*40-AVERAGE(_xlfn._xlws.FILTER(ETS!$P$2:$P$89240, (1=ETS!$A$2:$A$89240)*("ref"=ETS!$C$2:$C$89240)))*40</f>
        <v>#VALUE!</v>
      </c>
      <c r="BD2" t="e" cm="1" vm="1">
        <f t="array" ref="BD2">AVERAGE(_xlfn._xlws.FILTER(ETS!$P$2:$P$89240, (F2=ETS!$A$2:$A$89240)*("ref"=ETS!$C$2:$C$89240)))*40-AVERAGE(_xlfn._xlws.FILTER(ETS!$P$2:$P$89240, (1=ETS!$A$2:$A$89240)*("ref"=ETS!$C$2:$C$89240)))*40</f>
        <v>#VALUE!</v>
      </c>
      <c r="BE2" t="e" cm="1" vm="1">
        <f t="array" ref="BE2">AVERAGE(_xlfn._xlws.FILTER(ETS!$P$2:$P$89240, (G2=ETS!$A$2:$A$89240)*("ref"=ETS!$C$2:$C$89240)))*40-AVERAGE(_xlfn._xlws.FILTER(ETS!$P$2:$P$89240, (1=ETS!$A$2:$A$89240)*("ref"=ETS!$C$2:$C$89240)))*40</f>
        <v>#VALUE!</v>
      </c>
      <c r="BF2" t="e" cm="1" vm="1">
        <f t="array" ref="BF2">AVERAGE(_xlfn._xlws.FILTER(ETS!$P$2:$P$89240, (H2=ETS!$A$2:$A$89240)*("ref"=ETS!$C$2:$C$89240)))*40-AVERAGE(_xlfn._xlws.FILTER(ETS!$P$2:$P$89240, (1=ETS!$A$2:$A$89240)*("ref"=ETS!$C$2:$C$89240)))*40</f>
        <v>#VALUE!</v>
      </c>
      <c r="BG2" t="e" cm="1" vm="1">
        <f t="array" ref="BG2">AVERAGE(_xlfn._xlws.FILTER(ETS!$P$2:$P$89240, (I2=ETS!$A$2:$A$89240)*("ref"=ETS!$C$2:$C$89240)))*40-AVERAGE(_xlfn._xlws.FILTER(ETS!$P$2:$P$89240, (1=ETS!$A$2:$A$89240)*("ref"=ETS!$C$2:$C$89240)))*40</f>
        <v>#VALUE!</v>
      </c>
      <c r="BH2" t="e">
        <f t="shared" ref="BH2:BO2" si="0">AB2+AJ2-AZ2</f>
        <v>#VALUE!</v>
      </c>
      <c r="BI2" t="e">
        <f t="shared" si="0"/>
        <v>#VALUE!</v>
      </c>
      <c r="BJ2" t="e">
        <f t="shared" si="0"/>
        <v>#VALUE!</v>
      </c>
      <c r="BK2" t="e">
        <f t="shared" si="0"/>
        <v>#VALUE!</v>
      </c>
      <c r="BL2" t="e">
        <f t="shared" si="0"/>
        <v>#N/A</v>
      </c>
      <c r="BM2" t="e">
        <f t="shared" si="0"/>
        <v>#VALUE!</v>
      </c>
      <c r="BN2" t="e">
        <f t="shared" si="0"/>
        <v>#N/A</v>
      </c>
      <c r="BO2" t="e">
        <f t="shared" si="0"/>
        <v>#N/A</v>
      </c>
      <c r="BP2" t="e" cm="1">
        <f t="array" ref="BP2">INDEX(agent_costs_16_repr_days!$X$1:$X$120559,MATCH(1,(B2=agent_costs_16_repr_days!$A$1:$A$120559)*("ref"=agent_costs_16_repr_days!$B$1:$B$120559),0))</f>
        <v>#N/A</v>
      </c>
      <c r="BQ2" cm="1">
        <f t="array" ref="BQ2">INDEX(agent_costs_16_repr_days!$X$1:$X$120559,MATCH(1,(C2=agent_costs_16_repr_days!$A$1:$A$120559)*("ref"=agent_costs_16_repr_days!$B$1:$B$120559),0))</f>
        <v>21196.082818260416</v>
      </c>
      <c r="BR2" cm="1">
        <f t="array" ref="BR2">INDEX(agent_costs_16_repr_days!$X$1:$X$120559,MATCH(1,(D2=agent_costs_16_repr_days!$A$1:$A$120559)*("ref"=agent_costs_16_repr_days!$B$1:$B$120559),0))</f>
        <v>-713.95796448923647</v>
      </c>
      <c r="BS2" cm="1">
        <f t="array" ref="BS2">INDEX(agent_costs_16_repr_days!$X$1:$X$120559,MATCH(1,(E2=agent_costs_16_repr_days!$A$1:$A$120559)*("ref"=agent_costs_16_repr_days!$B$1:$B$120559),0))</f>
        <v>70972.386544485576</v>
      </c>
      <c r="BT2" cm="1">
        <f t="array" ref="BT2">INDEX(agent_costs_16_repr_days!$X$1:$X$120559,MATCH(1,(F2=agent_costs_16_repr_days!$A$1:$A$120559)*("ref"=agent_costs_16_repr_days!$B$1:$B$120559),0))</f>
        <v>10066.507850665599</v>
      </c>
      <c r="BU2" t="e" cm="1">
        <f t="array" ref="BU2">INDEX(agent_costs_16_repr_days!$X$1:$X$120559,MATCH(1,(G2=agent_costs_16_repr_days!$A$1:$A$120559)*("ref"=agent_costs_16_repr_days!$B$1:$B$120559),0))</f>
        <v>#N/A</v>
      </c>
      <c r="BV2" cm="1">
        <f t="array" ref="BV2">INDEX(agent_costs_16_repr_days!$X$1:$X$120559,MATCH(1,(H2=agent_costs_16_repr_days!$A$1:$A$120559)*("ref"=agent_costs_16_repr_days!$B$1:$B$120559),0))</f>
        <v>30018.936652582139</v>
      </c>
      <c r="BW2" cm="1">
        <f t="array" ref="BW2">INDEX(agent_costs_16_repr_days!$X$1:$X$120559,MATCH(1,(I2=agent_costs_16_repr_days!$A$1:$A$120559)*("ref"=agent_costs_16_repr_days!$B$1:$B$120559),0))</f>
        <v>-986.37059945613146</v>
      </c>
      <c r="BX2" t="e" cm="1">
        <f t="array" ref="BX2">INDEX(agent_costs_16_repr_days!$AB$1:$AB$120559,MATCH(1,(B2=agent_costs_16_repr_days!$A$1:$A$120559)*("ref"=agent_costs_16_repr_days!$B$1:$B$120559),0))</f>
        <v>#N/A</v>
      </c>
      <c r="BY2" cm="1">
        <f t="array" ref="BY2">INDEX(agent_costs_16_repr_days!$AB$1:$AB$120559,MATCH(1,(C2=agent_costs_16_repr_days!$A$1:$A$120559)*("ref"=agent_costs_16_repr_days!$B$1:$B$120559),0))</f>
        <v>31500.316765279174</v>
      </c>
      <c r="BZ2" cm="1">
        <f t="array" ref="BZ2">INDEX(agent_costs_16_repr_days!$AB$1:$AB$120559,MATCH(1,(D2=agent_costs_16_repr_days!$A$1:$A$120559)*("ref"=agent_costs_16_repr_days!$B$1:$B$120559),0))</f>
        <v>-175.61551847931696</v>
      </c>
      <c r="CA2" cm="1">
        <f t="array" ref="CA2">INDEX(agent_costs_16_repr_days!$AB$1:$AB$120559,MATCH(1,(E2=agent_costs_16_repr_days!$A$1:$A$120559)*("ref"=agent_costs_16_repr_days!$B$1:$B$120559),0))</f>
        <v>27448.776913330672</v>
      </c>
      <c r="CB2" cm="1">
        <f t="array" ref="CB2">INDEX(agent_costs_16_repr_days!$AB$1:$AB$120559,MATCH(1,(F2=agent_costs_16_repr_days!$A$1:$A$120559)*("ref"=agent_costs_16_repr_days!$B$1:$B$120559),0))</f>
        <v>4568.9033362284099</v>
      </c>
      <c r="CC2" t="e" cm="1">
        <f t="array" ref="CC2">INDEX(agent_costs_16_repr_days!$AB$1:$AB$120559,MATCH(1,(G2=agent_costs_16_repr_days!$A$1:$A$120559)*("ref"=agent_costs_16_repr_days!$B$1:$B$120559),0))</f>
        <v>#N/A</v>
      </c>
      <c r="CD2" cm="1">
        <f t="array" ref="CD2">INDEX(agent_costs_16_repr_days!$AB$1:$AB$120559,MATCH(1,(H2=agent_costs_16_repr_days!$A$1:$A$120559)*("ref"=agent_costs_16_repr_days!$B$1:$B$120559),0))</f>
        <v>12704.635199938071</v>
      </c>
      <c r="CE2" cm="1">
        <f t="array" ref="CE2">INDEX(agent_costs_16_repr_days!$AB$1:$AB$120559,MATCH(1,(I2=agent_costs_16_repr_days!$A$1:$A$120559)*("ref"=agent_costs_16_repr_days!$B$1:$B$120559),0))</f>
        <v>100.76899288351706</v>
      </c>
      <c r="CF2" t="e" cm="1">
        <f t="array" ref="CF2">INDEX(agent_costs_16_repr_days!$AF$1:$AF$120936,MATCH(1,(B2=agent_costs_16_repr_days!$A$1:$A$120559)*("ref"=agent_costs_16_repr_days!$B$1:$B$120559),0))</f>
        <v>#N/A</v>
      </c>
      <c r="CG2" cm="1">
        <f t="array" ref="CG2">INDEX(agent_costs_16_repr_days!$AF$1:$AF$120936,MATCH(1,(C2=agent_costs_16_repr_days!$A$1:$A$120559)*("ref"=agent_costs_16_repr_days!$B$1:$B$120559),0))</f>
        <v>-940.40435993322171</v>
      </c>
      <c r="CH2" cm="1">
        <f t="array" ref="CH2">INDEX(agent_costs_16_repr_days!$AF$1:$AF$120936,MATCH(1,(D2=agent_costs_16_repr_days!$A$1:$A$120559)*("ref"=agent_costs_16_repr_days!$B$1:$B$120559),0))</f>
        <v>103.44716450275155</v>
      </c>
      <c r="CI2" cm="1">
        <f t="array" ref="CI2">INDEX(agent_costs_16_repr_days!$AF$1:$AF$120936,MATCH(1,(E2=agent_costs_16_repr_days!$A$1:$A$120559)*("ref"=agent_costs_16_repr_days!$B$1:$B$120559),0))</f>
        <v>552.17690522893099</v>
      </c>
      <c r="CJ2" cm="1">
        <f t="array" ref="CJ2">INDEX(agent_costs_16_repr_days!$AF$1:$AF$120936,MATCH(1,(F2=agent_costs_16_repr_days!$A$1:$A$120559)*("ref"=agent_costs_16_repr_days!$B$1:$B$120559),0))</f>
        <v>-2027.2864881476853</v>
      </c>
      <c r="CK2" t="e" cm="1">
        <f t="array" ref="CK2">INDEX(agent_costs_16_repr_days!$AF$1:$AF$120936,MATCH(1,(G2=agent_costs_16_repr_days!$A$1:$A$120559)*("ref"=agent_costs_16_repr_days!$B$1:$B$120559),0))</f>
        <v>#N/A</v>
      </c>
      <c r="CL2" cm="1">
        <f t="array" ref="CL2">INDEX(agent_costs_16_repr_days!$AF$1:$AF$120936,MATCH(1,(H2=agent_costs_16_repr_days!$A$1:$A$120559)*("ref"=agent_costs_16_repr_days!$B$1:$B$120559),0))</f>
        <v>-3110.7471372303553</v>
      </c>
      <c r="CM2" cm="1">
        <f t="array" ref="CM2">INDEX(agent_costs_16_repr_days!$AF$1:$AF$120936,MATCH(1,(I2=agent_costs_16_repr_days!$A$1:$A$120559)*("ref"=agent_costs_16_repr_days!$B$1:$B$120559),0))</f>
        <v>-363.68213760625804</v>
      </c>
    </row>
    <row r="3" spans="1:91" x14ac:dyDescent="0.25">
      <c r="A3">
        <v>2</v>
      </c>
      <c r="B3">
        <v>12</v>
      </c>
      <c r="C3">
        <v>42</v>
      </c>
      <c r="D3">
        <v>72</v>
      </c>
      <c r="E3">
        <v>102</v>
      </c>
      <c r="F3">
        <v>132</v>
      </c>
      <c r="G3">
        <v>162</v>
      </c>
      <c r="H3">
        <v>192</v>
      </c>
      <c r="I3">
        <v>222</v>
      </c>
      <c r="J3">
        <v>252</v>
      </c>
      <c r="L3" t="e" cm="1">
        <f t="array" ref="L3">INDEX('H2'!$I$1:$I$89280+'H2'!$H$1:$H$89280,MATCH(1,(B3='H2'!$B$1:$B$89280)*(2030='H2'!$E$1:$E$89280)*("ref"='H2'!$D$1:$D$89280),0))-L$2</f>
        <v>#N/A</v>
      </c>
      <c r="M3" t="e" cm="1">
        <f t="array" ref="M3">INDEX('H2'!$I$1:$I$89280+'H2'!$H$1:$H$89280,MATCH(1,(C3='H2'!$B$1:$B$89280)*(2030='H2'!$E$1:$E$89280)*("ref"='H2'!$D$1:$D$89280),0))-L$2</f>
        <v>#N/A</v>
      </c>
      <c r="N3" t="e" cm="1">
        <f t="array" ref="N3">INDEX('H2'!$I$1:$I$89280+'H2'!$H$1:$H$89280,MATCH(1,(D3='H2'!$B$1:$B$89280)*(2030='H2'!$E$1:$E$89280)*("ref"='H2'!$D$1:$D$89280),0))-L$2</f>
        <v>#N/A</v>
      </c>
      <c r="O3" t="e" cm="1">
        <f t="array" ref="O3">INDEX('H2'!$I$1:$I$89280+'H2'!$H$1:$H$89280,MATCH(1,(E3='H2'!$B$1:$B$89280)*(2030='H2'!$E$1:$E$89280)*("ref"='H2'!$D$1:$D$89280),0))-L$2</f>
        <v>#N/A</v>
      </c>
      <c r="P3" t="e" cm="1">
        <f t="array" ref="P3">INDEX('H2'!$I$1:$I$89280+'H2'!$H$1:$H$89280,MATCH(1,(F3='H2'!$B$1:$B$89280)*(2030='H2'!$E$1:$E$89280)*("ref"='H2'!$D$1:$D$89280),0))-L$2</f>
        <v>#N/A</v>
      </c>
      <c r="Q3" t="e" cm="1">
        <f t="array" ref="Q3">INDEX('H2'!$I$1:$I$89280+'H2'!$H$1:$H$89280,MATCH(1,(G3='H2'!$B$1:$B$89280)*(2030='H2'!$E$1:$E$89280)*("ref"='H2'!$D$1:$D$89280),0))-L$2</f>
        <v>#N/A</v>
      </c>
      <c r="R3" t="e" cm="1">
        <f t="array" ref="R3">INDEX('H2'!$I$1:$I$89280+'H2'!$H$1:$H$89280,MATCH(1,(H3='H2'!$B$1:$B$89280)*(2030='H2'!$E$1:$E$89280)*("ref"='H2'!$D$1:$D$89280),0))-L$2</f>
        <v>#N/A</v>
      </c>
      <c r="S3" t="e" cm="1">
        <f t="array" ref="S3">INDEX('H2'!$I$1:$I$89280+'H2'!$H$1:$H$89280,MATCH(1,(I3='H2'!$B$1:$B$89280)*(2030='H2'!$E$1:$E$89280)*("ref"='H2'!$D$1:$D$89280),0))-L$2</f>
        <v>#N/A</v>
      </c>
      <c r="T3" t="e" cm="1">
        <f t="array" ref="T3">INDEX('H2'!$L$1:$L$89280+'H2'!$M$1:$M$89280,MATCH(1,(B3='H2'!$B$1:$B$89280)*(2030='H2'!$E$1:$E$89280)*("ref"='H2'!$D$1:$D$89280),0))-T$2</f>
        <v>#N/A</v>
      </c>
      <c r="U3" t="e" cm="1">
        <f t="array" ref="U3">INDEX('H2'!$L$1:$L$89280+'H2'!$M$1:$M$89280,MATCH(1,(C3='H2'!$B$1:$B$89280)*(2030='H2'!$E$1:$E$89280)*("ref"='H2'!$D$1:$D$89280),0))-T$2</f>
        <v>#N/A</v>
      </c>
      <c r="V3" t="e" cm="1">
        <f t="array" ref="V3">INDEX('H2'!$L$1:$L$89280+'H2'!$M$1:$M$89280,MATCH(1,(D3='H2'!$B$1:$B$89280)*(2030='H2'!$E$1:$E$89280)*("ref"='H2'!$D$1:$D$89280),0))-T$2</f>
        <v>#N/A</v>
      </c>
      <c r="W3" t="e" cm="1">
        <f t="array" ref="W3">INDEX('H2'!$L$1:$L$89280+'H2'!$M$1:$M$89280,MATCH(1,(E3='H2'!$B$1:$B$89280)*(2030='H2'!$E$1:$E$89280)*("ref"='H2'!$D$1:$D$89280),0))-T$2</f>
        <v>#N/A</v>
      </c>
      <c r="X3" t="e" cm="1">
        <f t="array" ref="X3">INDEX('H2'!$L$1:$L$89280+'H2'!$M$1:$M$89280,MATCH(1,(F3='H2'!$B$1:$B$89280)*(2030='H2'!$E$1:$E$89280)*("ref"='H2'!$D$1:$D$89280),0))-T$2</f>
        <v>#N/A</v>
      </c>
      <c r="Y3" t="e" cm="1">
        <f t="array" ref="Y3">INDEX('H2'!$L$1:$L$89280+'H2'!$M$1:$M$89280,MATCH(1,(G3='H2'!$B$1:$B$89280)*(2030='H2'!$E$1:$E$89280)*("ref"='H2'!$D$1:$D$89280),0))-T$2</f>
        <v>#N/A</v>
      </c>
      <c r="Z3" t="e" cm="1">
        <f t="array" ref="Z3">INDEX('H2'!$L$1:$L$89280+'H2'!$M$1:$M$89280,MATCH(1,(H3='H2'!$B$1:$B$89280)*(2030='H2'!$E$1:$E$89280)*("ref"='H2'!$D$1:$D$89280),0))-T$2</f>
        <v>#N/A</v>
      </c>
      <c r="AA3" t="e" cm="1">
        <f t="array" ref="AA3">INDEX('H2'!$L$1:$L$89280+'H2'!$M$1:$M$89280,MATCH(1,(I3='H2'!$B$1:$B$89280)*(2030='H2'!$E$1:$E$89280)*("ref"='H2'!$D$1:$D$89280),0))-T$2</f>
        <v>#N/A</v>
      </c>
      <c r="AB3" t="e" cm="1">
        <f t="array" ref="AB3">AVERAGE(_xlfn._xlws.FILTER('H2'!$AM$2:$AM$98960, (B3='H2'!$B$2:$B$89280)*("ref"='H2'!$D$2:$D$89280)))*40</f>
        <v>#VALUE!</v>
      </c>
      <c r="AC3" t="e" cm="1">
        <f t="array" ref="AC3">AVERAGE(_xlfn._xlws.FILTER('H2'!$AM$2:$AM$98960, (C3='H2'!$B$2:$B$89280)*("ref"='H2'!$D$2:$D$89280)))*40</f>
        <v>#VALUE!</v>
      </c>
      <c r="AD3" t="e" cm="1">
        <f t="array" ref="AD3">AVERAGE(_xlfn._xlws.FILTER('H2'!$AM$2:$AM$98960, (D3='H2'!$B$2:$B$89280)*("ref"='H2'!$D$2:$D$89280)))*40</f>
        <v>#VALUE!</v>
      </c>
      <c r="AE3" t="e" cm="1">
        <f t="array" ref="AE3">AVERAGE(_xlfn._xlws.FILTER('H2'!$AM$2:$AM$98960, (E3='H2'!$B$2:$B$89280)*("ref"='H2'!$D$2:$D$89280)))*40</f>
        <v>#VALUE!</v>
      </c>
      <c r="AF3" t="e" cm="1">
        <f t="array" ref="AF3">INDEX(overview_results_2_repr_days!$W$1:$W$120247,MATCH(1,(F3=overview_results_2_repr_days!$A$1:$A$120247)*("ref"=overview_results_2_repr_days!$B$1:$B$120247),0))</f>
        <v>#N/A</v>
      </c>
      <c r="AG3" t="e" cm="1">
        <f t="array" ref="AG3">AVERAGE(_xlfn._xlws.FILTER('H2'!$AN$2:$AN$98960, (G3='H2'!$B$2:$B$89280)*("ref"='H2'!$D$2:$D$89280)))*40</f>
        <v>#VALUE!</v>
      </c>
      <c r="AH3" t="e" cm="1">
        <f t="array" ref="AH3">INDEX(overview_results_2_repr_days!$W$1:$W$120247,MATCH(1,(H3=overview_results_2_repr_days!$A$1:$A$120247)*("ref"=overview_results_2_repr_days!$B$1:$B$120247),0))</f>
        <v>#N/A</v>
      </c>
      <c r="AI3" t="e" cm="1">
        <f t="array" ref="AI3">INDEX(overview_results_2_repr_days!$W$1:$W$120247,MATCH(1,(I3=overview_results_2_repr_days!$A$1:$A$120247)*("ref"=overview_results_2_repr_days!$B$1:$B$120247),0))</f>
        <v>#N/A</v>
      </c>
      <c r="AJ3" t="e" cm="1" vm="1">
        <f t="array" ref="AJ3">AVERAGE(_xlfn._xlws.FILTER(PS!$W$2:$W$89280, (B3=PS!$B$2:$B$89280)*("ref"=PS!$D$2:$D$89280)))*40-AVERAGE(_xlfn._xlws.FILTER(PS!$W$2:$W$89280, (1=PS!$B$2:$B$89280)*("ref"=PS!$D$2:$D$89280)))*40</f>
        <v>#VALUE!</v>
      </c>
      <c r="AK3" t="e" cm="1" vm="1">
        <f t="array" ref="AK3">AVERAGE(_xlfn._xlws.FILTER(PS!$W$2:$W$89280, (C3=PS!$B$2:$B$89280)*("ref"=PS!$D$2:$D$89280)))*40-AVERAGE(_xlfn._xlws.FILTER(PS!$W$2:$W$89280, (1=PS!$B$2:$B$89280)*("ref"=PS!$D$2:$D$89280)))*40</f>
        <v>#VALUE!</v>
      </c>
      <c r="AL3" t="e" cm="1" vm="1">
        <f t="array" ref="AL3">AVERAGE(_xlfn._xlws.FILTER(PS!$W$2:$W$89280, (D3=PS!$B$2:$B$89280)*("ref"=PS!$D$2:$D$89280)))*40-AVERAGE(_xlfn._xlws.FILTER(PS!$W$2:$W$89280, (1=PS!$B$2:$B$89280)*("ref"=PS!$D$2:$D$89280)))*40</f>
        <v>#VALUE!</v>
      </c>
      <c r="AM3" t="e" cm="1" vm="1">
        <f t="array" ref="AM3">AVERAGE(_xlfn._xlws.FILTER(PS!$W$2:$W$89280, (E3=PS!$B$2:$B$89280)*("ref"=PS!$D$2:$D$89280)))*40-AVERAGE(_xlfn._xlws.FILTER(PS!$W$2:$W$89280, (1=PS!$B$2:$B$89280)*("ref"=PS!$D$2:$D$89280)))*40</f>
        <v>#VALUE!</v>
      </c>
      <c r="AN3" t="e" cm="1" vm="1">
        <f t="array" ref="AN3">AVERAGE(_xlfn._xlws.FILTER(PS!$W$2:$W$89280, (F3=PS!$B$2:$B$89280)*("ref"=PS!$D$2:$D$89280)))*40-AVERAGE(_xlfn._xlws.FILTER(PS!$W$2:$W$89280, (1=PS!$B$2:$B$89280)*("ref"=PS!$D$2:$D$89280)))*40</f>
        <v>#VALUE!</v>
      </c>
      <c r="AO3" t="e" cm="1" vm="1">
        <f t="array" ref="AO3">AVERAGE(_xlfn._xlws.FILTER(PS!$W$2:$W$89280, (G3=PS!$B$2:$B$89280)*("ref"=PS!$D$2:$D$89280)))*40-AVERAGE(_xlfn._xlws.FILTER(PS!$W$2:$W$89280, (1=PS!$B$2:$B$89280)*("ref"=PS!$D$2:$D$89280)))*40</f>
        <v>#VALUE!</v>
      </c>
      <c r="AP3" t="e" cm="1" vm="1">
        <f t="array" ref="AP3">AVERAGE(_xlfn._xlws.FILTER(PS!$W$2:$W$89280, (H3=PS!$B$2:$B$89280)*("ref"=PS!$D$2:$D$89280)))*40-AVERAGE(_xlfn._xlws.FILTER(PS!$W$2:$W$89280, (1=PS!$B$2:$B$89280)*("ref"=PS!$D$2:$D$89280)))*40</f>
        <v>#VALUE!</v>
      </c>
      <c r="AQ3" t="e" cm="1" vm="1">
        <f t="array" ref="AQ3">AVERAGE(_xlfn._xlws.FILTER(PS!$W$2:$W$89280, (I3=PS!$B$2:$B$89280)*("ref"=PS!$D$2:$D$89280)))*40-AVERAGE(_xlfn._xlws.FILTER(PS!$W$2:$W$89280, (1=PS!$B$2:$B$89280)*("ref"=PS!$D$2:$D$89280)))*40</f>
        <v>#VALUE!</v>
      </c>
      <c r="AR3" t="e" cm="1">
        <f t="array" ref="AR3">INDEX(overview_results_2_repr_days!$V$1:$V$952,MATCH(1,(B3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3" t="e" cm="1">
        <f t="array" ref="AS3">INDEX(overview_results_2_repr_days!$V$1:$V$952,MATCH(1,(C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3" t="e" cm="1">
        <f t="array" ref="AT3">INDEX(overview_results_2_repr_days!$V$1:$V$952,MATCH(1,(D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3" t="e" cm="1">
        <f t="array" ref="AU3">INDEX(overview_results_2_repr_days!$V$1:$V$952,MATCH(1,(E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3" t="e" cm="1">
        <f t="array" ref="AV3">INDEX(overview_results_2_repr_days!$V$1:$V$952,MATCH(1,(F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3" t="e" cm="1">
        <f t="array" ref="AW3">INDEX(overview_results_2_repr_days!$V$1:$V$952,MATCH(1,(G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3" t="e" cm="1">
        <f t="array" ref="AX3">INDEX(overview_results_2_repr_days!$V$1:$V$952,MATCH(1,(H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3" t="e" cm="1">
        <f t="array" ref="AY3">INDEX(overview_results_2_repr_days!$V$1:$V$952,MATCH(1,(I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3" t="e" cm="1" vm="1">
        <f t="array" ref="AZ3">AVERAGE(_xlfn._xlws.FILTER(ETS!$P$2:$P$89240, (B3=ETS!$A$2:$A$89240)*("ref"=ETS!$C$2:$C$89240)))*40-AVERAGE(_xlfn._xlws.FILTER(ETS!$P$2:$P$89240, (1=ETS!$A$2:$A$89240)*("ref"=ETS!$C$2:$C$89240)))*40</f>
        <v>#VALUE!</v>
      </c>
      <c r="BA3" t="e" cm="1" vm="1">
        <f t="array" ref="BA3">AVERAGE(_xlfn._xlws.FILTER(ETS!$P$2:$P$89240, (C3=ETS!$A$2:$A$89240)*("ref"=ETS!$C$2:$C$89240)))*40-AVERAGE(_xlfn._xlws.FILTER(ETS!$P$2:$P$89240, (1=ETS!$A$2:$A$89240)*("ref"=ETS!$C$2:$C$89240)))*40</f>
        <v>#VALUE!</v>
      </c>
      <c r="BB3" t="e" cm="1" vm="1">
        <f t="array" ref="BB3">AVERAGE(_xlfn._xlws.FILTER(ETS!$P$2:$P$89240, (D3=ETS!$A$2:$A$89240)*("ref"=ETS!$C$2:$C$89240)))*40-AVERAGE(_xlfn._xlws.FILTER(ETS!$P$2:$P$89240, (1=ETS!$A$2:$A$89240)*("ref"=ETS!$C$2:$C$89240)))*40</f>
        <v>#VALUE!</v>
      </c>
      <c r="BC3" t="e" cm="1" vm="1">
        <f t="array" ref="BC3">AVERAGE(_xlfn._xlws.FILTER(ETS!$P$2:$P$89240, (E3=ETS!$A$2:$A$89240)*("ref"=ETS!$C$2:$C$89240)))*40-AVERAGE(_xlfn._xlws.FILTER(ETS!$P$2:$P$89240, (1=ETS!$A$2:$A$89240)*("ref"=ETS!$C$2:$C$89240)))*40</f>
        <v>#VALUE!</v>
      </c>
      <c r="BD3" t="e" cm="1" vm="1">
        <f t="array" ref="BD3">AVERAGE(_xlfn._xlws.FILTER(ETS!$P$2:$P$89240, (F3=ETS!$A$2:$A$89240)*("ref"=ETS!$C$2:$C$89240)))*40-AVERAGE(_xlfn._xlws.FILTER(ETS!$P$2:$P$89240, (1=ETS!$A$2:$A$89240)*("ref"=ETS!$C$2:$C$89240)))*40</f>
        <v>#VALUE!</v>
      </c>
      <c r="BE3" t="e" cm="1" vm="1">
        <f t="array" ref="BE3">AVERAGE(_xlfn._xlws.FILTER(ETS!$P$2:$P$89240, (G3=ETS!$A$2:$A$89240)*("ref"=ETS!$C$2:$C$89240)))*40-AVERAGE(_xlfn._xlws.FILTER(ETS!$P$2:$P$89240, (1=ETS!$A$2:$A$89240)*("ref"=ETS!$C$2:$C$89240)))*40</f>
        <v>#VALUE!</v>
      </c>
      <c r="BF3" t="e" cm="1" vm="1">
        <f t="array" ref="BF3">AVERAGE(_xlfn._xlws.FILTER(ETS!$P$2:$P$89240, (H3=ETS!$A$2:$A$89240)*("ref"=ETS!$C$2:$C$89240)))*40-AVERAGE(_xlfn._xlws.FILTER(ETS!$P$2:$P$89240, (1=ETS!$A$2:$A$89240)*("ref"=ETS!$C$2:$C$89240)))*40</f>
        <v>#VALUE!</v>
      </c>
      <c r="BG3" t="e" cm="1" vm="1">
        <f t="array" ref="BG3">AVERAGE(_xlfn._xlws.FILTER(ETS!$P$2:$P$89240, (I3=ETS!$A$2:$A$89240)*("ref"=ETS!$C$2:$C$89240)))*40-AVERAGE(_xlfn._xlws.FILTER(ETS!$P$2:$P$89240, (1=ETS!$A$2:$A$89240)*("ref"=ETS!$C$2:$C$89240)))*40</f>
        <v>#VALUE!</v>
      </c>
      <c r="BH3" t="e">
        <f t="shared" ref="BH3:BH51" si="1">AB3+AJ3-AZ3</f>
        <v>#VALUE!</v>
      </c>
      <c r="BI3" t="e">
        <f t="shared" ref="BI3:BI51" si="2">AC3+AK3-BA3</f>
        <v>#VALUE!</v>
      </c>
      <c r="BJ3" t="e">
        <f t="shared" ref="BJ3:BJ51" si="3">AD3+AL3-BB3</f>
        <v>#VALUE!</v>
      </c>
      <c r="BK3" t="e">
        <f t="shared" ref="BK3:BK51" si="4">AE3+AM3-BC3</f>
        <v>#VALUE!</v>
      </c>
      <c r="BL3" t="e">
        <f t="shared" ref="BL3:BL51" si="5">AF3+AN3-BD3</f>
        <v>#N/A</v>
      </c>
      <c r="BM3" t="e">
        <f t="shared" ref="BM3:BM51" si="6">AG3+AO3-BE3</f>
        <v>#VALUE!</v>
      </c>
      <c r="BN3" t="e">
        <f t="shared" ref="BN3:BN51" si="7">AH3+AP3-BF3</f>
        <v>#N/A</v>
      </c>
      <c r="BO3" t="e">
        <f t="shared" ref="BO3:BO51" si="8">AI3+AQ3-BG3</f>
        <v>#N/A</v>
      </c>
      <c r="BP3" t="e" cm="1">
        <f t="array" ref="BP3">INDEX(agent_costs_16_repr_days!$X$1:$X$120559,MATCH(1,(B3=agent_costs_16_repr_days!$A$1:$A$120559)*("ref"=agent_costs_16_repr_days!$B$1:$B$120559),0))</f>
        <v>#N/A</v>
      </c>
      <c r="BQ3" cm="1">
        <f t="array" ref="BQ3">INDEX(agent_costs_16_repr_days!$X$1:$X$120559,MATCH(1,(C3=agent_costs_16_repr_days!$A$1:$A$120559)*("ref"=agent_costs_16_repr_days!$B$1:$B$120559),0))</f>
        <v>21583.881337978877</v>
      </c>
      <c r="BR3" cm="1">
        <f t="array" ref="BR3">INDEX(agent_costs_16_repr_days!$X$1:$X$120559,MATCH(1,(D3=agent_costs_16_repr_days!$A$1:$A$120559)*("ref"=agent_costs_16_repr_days!$B$1:$B$120559),0))</f>
        <v>-873.00544524285942</v>
      </c>
      <c r="BS3" t="e" cm="1">
        <f t="array" ref="BS3">INDEX(agent_costs_16_repr_days!$X$1:$X$120559,MATCH(1,(E3=agent_costs_16_repr_days!$A$1:$A$120559)*("ref"=agent_costs_16_repr_days!$B$1:$B$120559),0))</f>
        <v>#N/A</v>
      </c>
      <c r="BT3" cm="1">
        <f t="array" ref="BT3">INDEX(agent_costs_16_repr_days!$X$1:$X$120559,MATCH(1,(F3=agent_costs_16_repr_days!$A$1:$A$120559)*("ref"=agent_costs_16_repr_days!$B$1:$B$120559),0))</f>
        <v>11966.688297798857</v>
      </c>
      <c r="BU3" t="e" cm="1">
        <f t="array" ref="BU3">INDEX(agent_costs_16_repr_days!$X$1:$X$120559,MATCH(1,(G3=agent_costs_16_repr_days!$A$1:$A$120559)*("ref"=agent_costs_16_repr_days!$B$1:$B$120559),0))</f>
        <v>#N/A</v>
      </c>
      <c r="BV3" cm="1">
        <f t="array" ref="BV3">INDEX(agent_costs_16_repr_days!$X$1:$X$120559,MATCH(1,(H3=agent_costs_16_repr_days!$A$1:$A$120559)*("ref"=agent_costs_16_repr_days!$B$1:$B$120559),0))</f>
        <v>32937.768668670207</v>
      </c>
      <c r="BW3" cm="1">
        <f t="array" ref="BW3">INDEX(agent_costs_16_repr_days!$X$1:$X$120559,MATCH(1,(I3=agent_costs_16_repr_days!$A$1:$A$120559)*("ref"=agent_costs_16_repr_days!$B$1:$B$120559),0))</f>
        <v>-580.72435402404517</v>
      </c>
      <c r="BX3" t="e" cm="1">
        <f t="array" ref="BX3">INDEX(agent_costs_16_repr_days!$AB$1:$AB$120559,MATCH(1,(B3=agent_costs_16_repr_days!$A$1:$A$120559)*("ref"=agent_costs_16_repr_days!$B$1:$B$120559),0))</f>
        <v>#N/A</v>
      </c>
      <c r="BY3" cm="1">
        <f t="array" ref="BY3">INDEX(agent_costs_16_repr_days!$AB$1:$AB$120559,MATCH(1,(C3=agent_costs_16_repr_days!$A$1:$A$120559)*("ref"=agent_costs_16_repr_days!$B$1:$B$120559),0))</f>
        <v>33294.67222998575</v>
      </c>
      <c r="BZ3" cm="1">
        <f t="array" ref="BZ3">INDEX(agent_costs_16_repr_days!$AB$1:$AB$120559,MATCH(1,(D3=agent_costs_16_repr_days!$A$1:$A$120559)*("ref"=agent_costs_16_repr_days!$B$1:$B$120559),0))</f>
        <v>-180.80803879331506</v>
      </c>
      <c r="CA3" t="e" cm="1">
        <f t="array" ref="CA3">INDEX(agent_costs_16_repr_days!$AB$1:$AB$120559,MATCH(1,(E3=agent_costs_16_repr_days!$A$1:$A$120559)*("ref"=agent_costs_16_repr_days!$B$1:$B$120559),0))</f>
        <v>#N/A</v>
      </c>
      <c r="CB3" cm="1">
        <f t="array" ref="CB3">INDEX(agent_costs_16_repr_days!$AB$1:$AB$120559,MATCH(1,(F3=agent_costs_16_repr_days!$A$1:$A$120559)*("ref"=agent_costs_16_repr_days!$B$1:$B$120559),0))</f>
        <v>5049.2523005500407</v>
      </c>
      <c r="CC3" t="e" cm="1">
        <f t="array" ref="CC3">INDEX(agent_costs_16_repr_days!$AB$1:$AB$120559,MATCH(1,(G3=agent_costs_16_repr_days!$A$1:$A$120559)*("ref"=agent_costs_16_repr_days!$B$1:$B$120559),0))</f>
        <v>#N/A</v>
      </c>
      <c r="CD3" cm="1">
        <f t="array" ref="CD3">INDEX(agent_costs_16_repr_days!$AB$1:$AB$120559,MATCH(1,(H3=agent_costs_16_repr_days!$A$1:$A$120559)*("ref"=agent_costs_16_repr_days!$B$1:$B$120559),0))</f>
        <v>13096.35558493594</v>
      </c>
      <c r="CE3" cm="1">
        <f t="array" ref="CE3">INDEX(agent_costs_16_repr_days!$AB$1:$AB$120559,MATCH(1,(I3=agent_costs_16_repr_days!$A$1:$A$120559)*("ref"=agent_costs_16_repr_days!$B$1:$B$120559),0))</f>
        <v>82.557072049981798</v>
      </c>
      <c r="CF3" t="e" cm="1">
        <f t="array" ref="CF3">INDEX(agent_costs_16_repr_days!$AF$1:$AF$120936,MATCH(1,(B3=agent_costs_16_repr_days!$A$1:$A$120559)*("ref"=agent_costs_16_repr_days!$B$1:$B$120559),0))</f>
        <v>#N/A</v>
      </c>
      <c r="CG3" cm="1">
        <f t="array" ref="CG3">INDEX(agent_costs_16_repr_days!$AF$1:$AF$120936,MATCH(1,(C3=agent_costs_16_repr_days!$A$1:$A$120559)*("ref"=agent_costs_16_repr_days!$B$1:$B$120559),0))</f>
        <v>-849.29879951389739</v>
      </c>
      <c r="CH3" cm="1">
        <f t="array" ref="CH3">INDEX(agent_costs_16_repr_days!$AF$1:$AF$120936,MATCH(1,(D3=agent_costs_16_repr_days!$A$1:$A$120559)*("ref"=agent_costs_16_repr_days!$B$1:$B$120559),0))</f>
        <v>112.01380912237801</v>
      </c>
      <c r="CI3" t="e" cm="1">
        <f t="array" ref="CI3">INDEX(agent_costs_16_repr_days!$AF$1:$AF$120936,MATCH(1,(E3=agent_costs_16_repr_days!$A$1:$A$120559)*("ref"=agent_costs_16_repr_days!$B$1:$B$120559),0))</f>
        <v>#N/A</v>
      </c>
      <c r="CJ3" cm="1">
        <f t="array" ref="CJ3">INDEX(agent_costs_16_repr_days!$AF$1:$AF$120936,MATCH(1,(F3=agent_costs_16_repr_days!$A$1:$A$120559)*("ref"=agent_costs_16_repr_days!$B$1:$B$120559),0))</f>
        <v>-2148.0144893269753</v>
      </c>
      <c r="CK3" t="e" cm="1">
        <f t="array" ref="CK3">INDEX(agent_costs_16_repr_days!$AF$1:$AF$120936,MATCH(1,(G3=agent_costs_16_repr_days!$A$1:$A$120559)*("ref"=agent_costs_16_repr_days!$B$1:$B$120559),0))</f>
        <v>#N/A</v>
      </c>
      <c r="CL3" cm="1">
        <f t="array" ref="CL3">INDEX(agent_costs_16_repr_days!$AF$1:$AF$120936,MATCH(1,(H3=agent_costs_16_repr_days!$A$1:$A$120559)*("ref"=agent_costs_16_repr_days!$B$1:$B$120559),0))</f>
        <v>-2729.0913775996305</v>
      </c>
      <c r="CM3" cm="1">
        <f t="array" ref="CM3">INDEX(agent_costs_16_repr_days!$AF$1:$AF$120936,MATCH(1,(I3=agent_costs_16_repr_days!$A$1:$A$120559)*("ref"=agent_costs_16_repr_days!$B$1:$B$120559),0))</f>
        <v>-332.90536244824762</v>
      </c>
    </row>
    <row r="4" spans="1:91" x14ac:dyDescent="0.25">
      <c r="A4">
        <v>3</v>
      </c>
      <c r="B4">
        <v>13</v>
      </c>
      <c r="C4">
        <v>43</v>
      </c>
      <c r="D4">
        <v>73</v>
      </c>
      <c r="E4">
        <v>103</v>
      </c>
      <c r="F4">
        <v>133</v>
      </c>
      <c r="G4">
        <v>163</v>
      </c>
      <c r="H4">
        <v>193</v>
      </c>
      <c r="I4">
        <v>223</v>
      </c>
      <c r="J4">
        <v>253</v>
      </c>
      <c r="L4" t="e" cm="1">
        <f t="array" ref="L4">INDEX('H2'!$I$1:$I$89280+'H2'!$H$1:$H$89280,MATCH(1,(B4='H2'!$B$1:$B$89280)*(2030='H2'!$E$1:$E$89280)*("ref"='H2'!$D$1:$D$89280),0))-L$2</f>
        <v>#N/A</v>
      </c>
      <c r="M4" t="e" cm="1">
        <f t="array" ref="M4">INDEX('H2'!$I$1:$I$89280+'H2'!$H$1:$H$89280,MATCH(1,(C4='H2'!$B$1:$B$89280)*(2030='H2'!$E$1:$E$89280)*("ref"='H2'!$D$1:$D$89280),0))-L$2</f>
        <v>#N/A</v>
      </c>
      <c r="N4" t="e" cm="1">
        <f t="array" ref="N4">INDEX('H2'!$I$1:$I$89280+'H2'!$H$1:$H$89280,MATCH(1,(D4='H2'!$B$1:$B$89280)*(2030='H2'!$E$1:$E$89280)*("ref"='H2'!$D$1:$D$89280),0))-L$2</f>
        <v>#N/A</v>
      </c>
      <c r="O4" t="e" cm="1">
        <f t="array" ref="O4">INDEX('H2'!$I$1:$I$89280+'H2'!$H$1:$H$89280,MATCH(1,(E4='H2'!$B$1:$B$89280)*(2030='H2'!$E$1:$E$89280)*("ref"='H2'!$D$1:$D$89280),0))-L$2</f>
        <v>#N/A</v>
      </c>
      <c r="P4" t="e" cm="1">
        <f t="array" ref="P4">INDEX('H2'!$I$1:$I$89280+'H2'!$H$1:$H$89280,MATCH(1,(F4='H2'!$B$1:$B$89280)*(2030='H2'!$E$1:$E$89280)*("ref"='H2'!$D$1:$D$89280),0))-L$2</f>
        <v>#N/A</v>
      </c>
      <c r="Q4" t="e" cm="1">
        <f t="array" ref="Q4">INDEX('H2'!$I$1:$I$89280+'H2'!$H$1:$H$89280,MATCH(1,(G4='H2'!$B$1:$B$89280)*(2030='H2'!$E$1:$E$89280)*("ref"='H2'!$D$1:$D$89280),0))-L$2</f>
        <v>#N/A</v>
      </c>
      <c r="R4" t="e" cm="1">
        <f t="array" ref="R4">INDEX('H2'!$I$1:$I$89280+'H2'!$H$1:$H$89280,MATCH(1,(H4='H2'!$B$1:$B$89280)*(2030='H2'!$E$1:$E$89280)*("ref"='H2'!$D$1:$D$89280),0))-L$2</f>
        <v>#N/A</v>
      </c>
      <c r="S4" t="e" cm="1">
        <f t="array" ref="S4">INDEX('H2'!$I$1:$I$89280+'H2'!$H$1:$H$89280,MATCH(1,(I4='H2'!$B$1:$B$89280)*(2030='H2'!$E$1:$E$89280)*("ref"='H2'!$D$1:$D$89280),0))-L$2</f>
        <v>#N/A</v>
      </c>
      <c r="T4" t="e" cm="1">
        <f t="array" ref="T4">INDEX('H2'!$L$1:$L$89280+'H2'!$M$1:$M$89280,MATCH(1,(B4='H2'!$B$1:$B$89280)*(2030='H2'!$E$1:$E$89280)*("ref"='H2'!$D$1:$D$89280),0))-T$2</f>
        <v>#N/A</v>
      </c>
      <c r="U4" t="e" cm="1">
        <f t="array" ref="U4">INDEX('H2'!$L$1:$L$89280+'H2'!$M$1:$M$89280,MATCH(1,(C4='H2'!$B$1:$B$89280)*(2030='H2'!$E$1:$E$89280)*("ref"='H2'!$D$1:$D$89280),0))-T$2</f>
        <v>#N/A</v>
      </c>
      <c r="V4" t="e" cm="1">
        <f t="array" ref="V4">INDEX('H2'!$L$1:$L$89280+'H2'!$M$1:$M$89280,MATCH(1,(D4='H2'!$B$1:$B$89280)*(2030='H2'!$E$1:$E$89280)*("ref"='H2'!$D$1:$D$89280),0))-T$2</f>
        <v>#N/A</v>
      </c>
      <c r="W4" t="e" cm="1">
        <f t="array" ref="W4">INDEX('H2'!$L$1:$L$89280+'H2'!$M$1:$M$89280,MATCH(1,(E4='H2'!$B$1:$B$89280)*(2030='H2'!$E$1:$E$89280)*("ref"='H2'!$D$1:$D$89280),0))-T$2</f>
        <v>#N/A</v>
      </c>
      <c r="X4" t="e" cm="1">
        <f t="array" ref="X4">INDEX('H2'!$L$1:$L$89280+'H2'!$M$1:$M$89280,MATCH(1,(F4='H2'!$B$1:$B$89280)*(2030='H2'!$E$1:$E$89280)*("ref"='H2'!$D$1:$D$89280),0))-T$2</f>
        <v>#N/A</v>
      </c>
      <c r="Y4" t="e" cm="1">
        <f t="array" ref="Y4">INDEX('H2'!$L$1:$L$89280+'H2'!$M$1:$M$89280,MATCH(1,(G4='H2'!$B$1:$B$89280)*(2030='H2'!$E$1:$E$89280)*("ref"='H2'!$D$1:$D$89280),0))-T$2</f>
        <v>#N/A</v>
      </c>
      <c r="Z4" t="e" cm="1">
        <f t="array" ref="Z4">INDEX('H2'!$L$1:$L$89280+'H2'!$M$1:$M$89280,MATCH(1,(H4='H2'!$B$1:$B$89280)*(2030='H2'!$E$1:$E$89280)*("ref"='H2'!$D$1:$D$89280),0))-T$2</f>
        <v>#N/A</v>
      </c>
      <c r="AA4" t="e" cm="1">
        <f t="array" ref="AA4">INDEX('H2'!$L$1:$L$89280+'H2'!$M$1:$M$89280,MATCH(1,(I4='H2'!$B$1:$B$89280)*(2030='H2'!$E$1:$E$89280)*("ref"='H2'!$D$1:$D$89280),0))-T$2</f>
        <v>#N/A</v>
      </c>
      <c r="AB4" t="e" cm="1">
        <f t="array" ref="AB4">AVERAGE(_xlfn._xlws.FILTER('H2'!$AM$2:$AM$98960, (B4='H2'!$B$2:$B$89280)*("ref"='H2'!$D$2:$D$89280)))*40</f>
        <v>#VALUE!</v>
      </c>
      <c r="AC4" t="e" cm="1">
        <f t="array" ref="AC4">AVERAGE(_xlfn._xlws.FILTER('H2'!$AM$2:$AM$98960, (C4='H2'!$B$2:$B$89280)*("ref"='H2'!$D$2:$D$89280)))*40</f>
        <v>#VALUE!</v>
      </c>
      <c r="AD4" t="e" cm="1">
        <f t="array" ref="AD4">AVERAGE(_xlfn._xlws.FILTER('H2'!$AM$2:$AM$98960, (D4='H2'!$B$2:$B$89280)*("ref"='H2'!$D$2:$D$89280)))*40</f>
        <v>#VALUE!</v>
      </c>
      <c r="AE4" t="e" cm="1">
        <f t="array" ref="AE4">AVERAGE(_xlfn._xlws.FILTER('H2'!$AM$2:$AM$98960, (E4='H2'!$B$2:$B$89280)*("ref"='H2'!$D$2:$D$89280)))*40</f>
        <v>#VALUE!</v>
      </c>
      <c r="AF4" t="e" cm="1">
        <f t="array" ref="AF4">INDEX(overview_results_2_repr_days!$W$1:$W$120247,MATCH(1,(F4=overview_results_2_repr_days!$A$1:$A$120247)*("ref"=overview_results_2_repr_days!$B$1:$B$120247),0))</f>
        <v>#N/A</v>
      </c>
      <c r="AG4" t="e" cm="1">
        <f t="array" ref="AG4">AVERAGE(_xlfn._xlws.FILTER('H2'!$AN$2:$AN$98960, (G4='H2'!$B$2:$B$89280)*("ref"='H2'!$D$2:$D$89280)))*40</f>
        <v>#VALUE!</v>
      </c>
      <c r="AH4" t="e" cm="1">
        <f t="array" ref="AH4">INDEX(overview_results_2_repr_days!$W$1:$W$120247,MATCH(1,(H4=overview_results_2_repr_days!$A$1:$A$120247)*("ref"=overview_results_2_repr_days!$B$1:$B$120247),0))</f>
        <v>#N/A</v>
      </c>
      <c r="AI4" t="e" cm="1">
        <f t="array" ref="AI4">INDEX(overview_results_2_repr_days!$W$1:$W$120247,MATCH(1,(I4=overview_results_2_repr_days!$A$1:$A$120247)*("ref"=overview_results_2_repr_days!$B$1:$B$120247),0))</f>
        <v>#N/A</v>
      </c>
      <c r="AJ4" t="e" cm="1" vm="1">
        <f t="array" ref="AJ4">AVERAGE(_xlfn._xlws.FILTER(PS!$W$2:$W$89280, (B4=PS!$B$2:$B$89280)*("ref"=PS!$D$2:$D$89280)))*40-AVERAGE(_xlfn._xlws.FILTER(PS!$W$2:$W$89280, (1=PS!$B$2:$B$89280)*("ref"=PS!$D$2:$D$89280)))*40</f>
        <v>#VALUE!</v>
      </c>
      <c r="AK4" t="e" cm="1" vm="1">
        <f t="array" ref="AK4">AVERAGE(_xlfn._xlws.FILTER(PS!$W$2:$W$89280, (C4=PS!$B$2:$B$89280)*("ref"=PS!$D$2:$D$89280)))*40-AVERAGE(_xlfn._xlws.FILTER(PS!$W$2:$W$89280, (1=PS!$B$2:$B$89280)*("ref"=PS!$D$2:$D$89280)))*40</f>
        <v>#VALUE!</v>
      </c>
      <c r="AL4" t="e" cm="1" vm="1">
        <f t="array" ref="AL4">AVERAGE(_xlfn._xlws.FILTER(PS!$W$2:$W$89280, (D4=PS!$B$2:$B$89280)*("ref"=PS!$D$2:$D$89280)))*40-AVERAGE(_xlfn._xlws.FILTER(PS!$W$2:$W$89280, (1=PS!$B$2:$B$89280)*("ref"=PS!$D$2:$D$89280)))*40</f>
        <v>#VALUE!</v>
      </c>
      <c r="AM4" t="e" cm="1" vm="1">
        <f t="array" ref="AM4">AVERAGE(_xlfn._xlws.FILTER(PS!$W$2:$W$89280, (E4=PS!$B$2:$B$89280)*("ref"=PS!$D$2:$D$89280)))*40-AVERAGE(_xlfn._xlws.FILTER(PS!$W$2:$W$89280, (1=PS!$B$2:$B$89280)*("ref"=PS!$D$2:$D$89280)))*40</f>
        <v>#VALUE!</v>
      </c>
      <c r="AN4" t="e" cm="1" vm="1">
        <f t="array" ref="AN4">AVERAGE(_xlfn._xlws.FILTER(PS!$W$2:$W$89280, (F4=PS!$B$2:$B$89280)*("ref"=PS!$D$2:$D$89280)))*40-AVERAGE(_xlfn._xlws.FILTER(PS!$W$2:$W$89280, (1=PS!$B$2:$B$89280)*("ref"=PS!$D$2:$D$89280)))*40</f>
        <v>#VALUE!</v>
      </c>
      <c r="AO4" t="e" cm="1" vm="1">
        <f t="array" ref="AO4">AVERAGE(_xlfn._xlws.FILTER(PS!$W$2:$W$89280, (G4=PS!$B$2:$B$89280)*("ref"=PS!$D$2:$D$89280)))*40-AVERAGE(_xlfn._xlws.FILTER(PS!$W$2:$W$89280, (1=PS!$B$2:$B$89280)*("ref"=PS!$D$2:$D$89280)))*40</f>
        <v>#VALUE!</v>
      </c>
      <c r="AP4" t="e" cm="1" vm="1">
        <f t="array" ref="AP4">AVERAGE(_xlfn._xlws.FILTER(PS!$W$2:$W$89280, (H4=PS!$B$2:$B$89280)*("ref"=PS!$D$2:$D$89280)))*40-AVERAGE(_xlfn._xlws.FILTER(PS!$W$2:$W$89280, (1=PS!$B$2:$B$89280)*("ref"=PS!$D$2:$D$89280)))*40</f>
        <v>#VALUE!</v>
      </c>
      <c r="AQ4" t="e" cm="1" vm="1">
        <f t="array" ref="AQ4">AVERAGE(_xlfn._xlws.FILTER(PS!$W$2:$W$89280, (I4=PS!$B$2:$B$89280)*("ref"=PS!$D$2:$D$89280)))*40-AVERAGE(_xlfn._xlws.FILTER(PS!$W$2:$W$89280, (1=PS!$B$2:$B$89280)*("ref"=PS!$D$2:$D$89280)))*40</f>
        <v>#VALUE!</v>
      </c>
      <c r="AR4" t="e" cm="1">
        <f t="array" ref="AR4">INDEX(overview_results_2_repr_days!$V$1:$V$952,MATCH(1,(B4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4" t="e" cm="1">
        <f t="array" ref="AS4">INDEX(overview_results_2_repr_days!$V$1:$V$952,MATCH(1,(C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4" t="e" cm="1">
        <f t="array" ref="AT4">INDEX(overview_results_2_repr_days!$V$1:$V$952,MATCH(1,(D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4" t="e" cm="1">
        <f t="array" ref="AU4">INDEX(overview_results_2_repr_days!$V$1:$V$952,MATCH(1,(E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4" t="e" cm="1">
        <f t="array" ref="AV4">INDEX(overview_results_2_repr_days!$V$1:$V$952,MATCH(1,(F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4" t="e" cm="1">
        <f t="array" ref="AW4">INDEX(overview_results_2_repr_days!$V$1:$V$952,MATCH(1,(G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4" t="e" cm="1">
        <f t="array" ref="AX4">INDEX(overview_results_2_repr_days!$V$1:$V$952,MATCH(1,(H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4" t="e" cm="1">
        <f t="array" ref="AY4">INDEX(overview_results_2_repr_days!$V$1:$V$952,MATCH(1,(I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4" t="e" cm="1" vm="1">
        <f t="array" ref="AZ4">AVERAGE(_xlfn._xlws.FILTER(ETS!$P$2:$P$89240, (B4=ETS!$A$2:$A$89240)*("ref"=ETS!$C$2:$C$89240)))*40-AVERAGE(_xlfn._xlws.FILTER(ETS!$P$2:$P$89240, (1=ETS!$A$2:$A$89240)*("ref"=ETS!$C$2:$C$89240)))*40</f>
        <v>#VALUE!</v>
      </c>
      <c r="BA4" t="e" cm="1" vm="1">
        <f t="array" ref="BA4">AVERAGE(_xlfn._xlws.FILTER(ETS!$P$2:$P$89240, (C4=ETS!$A$2:$A$89240)*("ref"=ETS!$C$2:$C$89240)))*40-AVERAGE(_xlfn._xlws.FILTER(ETS!$P$2:$P$89240, (1=ETS!$A$2:$A$89240)*("ref"=ETS!$C$2:$C$89240)))*40</f>
        <v>#VALUE!</v>
      </c>
      <c r="BB4" t="e" cm="1" vm="1">
        <f t="array" ref="BB4">AVERAGE(_xlfn._xlws.FILTER(ETS!$P$2:$P$89240, (D4=ETS!$A$2:$A$89240)*("ref"=ETS!$C$2:$C$89240)))*40-AVERAGE(_xlfn._xlws.FILTER(ETS!$P$2:$P$89240, (1=ETS!$A$2:$A$89240)*("ref"=ETS!$C$2:$C$89240)))*40</f>
        <v>#VALUE!</v>
      </c>
      <c r="BC4" t="e" cm="1" vm="1">
        <f t="array" ref="BC4">AVERAGE(_xlfn._xlws.FILTER(ETS!$P$2:$P$89240, (E4=ETS!$A$2:$A$89240)*("ref"=ETS!$C$2:$C$89240)))*40-AVERAGE(_xlfn._xlws.FILTER(ETS!$P$2:$P$89240, (1=ETS!$A$2:$A$89240)*("ref"=ETS!$C$2:$C$89240)))*40</f>
        <v>#VALUE!</v>
      </c>
      <c r="BD4" t="e" cm="1" vm="1">
        <f t="array" ref="BD4">AVERAGE(_xlfn._xlws.FILTER(ETS!$P$2:$P$89240, (F4=ETS!$A$2:$A$89240)*("ref"=ETS!$C$2:$C$89240)))*40-AVERAGE(_xlfn._xlws.FILTER(ETS!$P$2:$P$89240, (1=ETS!$A$2:$A$89240)*("ref"=ETS!$C$2:$C$89240)))*40</f>
        <v>#VALUE!</v>
      </c>
      <c r="BE4" t="e" cm="1" vm="1">
        <f t="array" ref="BE4">AVERAGE(_xlfn._xlws.FILTER(ETS!$P$2:$P$89240, (G4=ETS!$A$2:$A$89240)*("ref"=ETS!$C$2:$C$89240)))*40-AVERAGE(_xlfn._xlws.FILTER(ETS!$P$2:$P$89240, (1=ETS!$A$2:$A$89240)*("ref"=ETS!$C$2:$C$89240)))*40</f>
        <v>#VALUE!</v>
      </c>
      <c r="BF4" t="e" cm="1" vm="1">
        <f t="array" ref="BF4">AVERAGE(_xlfn._xlws.FILTER(ETS!$P$2:$P$89240, (H4=ETS!$A$2:$A$89240)*("ref"=ETS!$C$2:$C$89240)))*40-AVERAGE(_xlfn._xlws.FILTER(ETS!$P$2:$P$89240, (1=ETS!$A$2:$A$89240)*("ref"=ETS!$C$2:$C$89240)))*40</f>
        <v>#VALUE!</v>
      </c>
      <c r="BG4" t="e" cm="1" vm="1">
        <f t="array" ref="BG4">AVERAGE(_xlfn._xlws.FILTER(ETS!$P$2:$P$89240, (I4=ETS!$A$2:$A$89240)*("ref"=ETS!$C$2:$C$89240)))*40-AVERAGE(_xlfn._xlws.FILTER(ETS!$P$2:$P$89240, (1=ETS!$A$2:$A$89240)*("ref"=ETS!$C$2:$C$89240)))*40</f>
        <v>#VALUE!</v>
      </c>
      <c r="BH4" t="e">
        <f t="shared" si="1"/>
        <v>#VALUE!</v>
      </c>
      <c r="BI4" t="e">
        <f t="shared" si="2"/>
        <v>#VALUE!</v>
      </c>
      <c r="BJ4" t="e">
        <f t="shared" si="3"/>
        <v>#VALUE!</v>
      </c>
      <c r="BK4" t="e">
        <f t="shared" si="4"/>
        <v>#VALUE!</v>
      </c>
      <c r="BL4" t="e">
        <f t="shared" si="5"/>
        <v>#N/A</v>
      </c>
      <c r="BM4" t="e">
        <f t="shared" si="6"/>
        <v>#VALUE!</v>
      </c>
      <c r="BN4" t="e">
        <f t="shared" si="7"/>
        <v>#N/A</v>
      </c>
      <c r="BO4" t="e">
        <f t="shared" si="8"/>
        <v>#N/A</v>
      </c>
      <c r="BP4" t="e" cm="1">
        <f t="array" ref="BP4">INDEX(agent_costs_16_repr_days!$X$1:$X$120559,MATCH(1,(B4=agent_costs_16_repr_days!$A$1:$A$120559)*("ref"=agent_costs_16_repr_days!$B$1:$B$120559),0))</f>
        <v>#N/A</v>
      </c>
      <c r="BQ4" cm="1">
        <f t="array" ref="BQ4">INDEX(agent_costs_16_repr_days!$X$1:$X$120559,MATCH(1,(C4=agent_costs_16_repr_days!$A$1:$A$120559)*("ref"=agent_costs_16_repr_days!$B$1:$B$120559),0))</f>
        <v>22106.714664876461</v>
      </c>
      <c r="BR4" cm="1">
        <f t="array" ref="BR4">INDEX(agent_costs_16_repr_days!$X$1:$X$120559,MATCH(1,(D4=agent_costs_16_repr_days!$A$1:$A$120559)*("ref"=agent_costs_16_repr_days!$B$1:$B$120559),0))</f>
        <v>-186.53040243685246</v>
      </c>
      <c r="BS4" t="e" cm="1">
        <f t="array" ref="BS4">INDEX(agent_costs_16_repr_days!$X$1:$X$120559,MATCH(1,(E4=agent_costs_16_repr_days!$A$1:$A$120559)*("ref"=agent_costs_16_repr_days!$B$1:$B$120559),0))</f>
        <v>#N/A</v>
      </c>
      <c r="BT4" cm="1">
        <f t="array" ref="BT4">INDEX(agent_costs_16_repr_days!$X$1:$X$120559,MATCH(1,(F4=agent_costs_16_repr_days!$A$1:$A$120559)*("ref"=agent_costs_16_repr_days!$B$1:$B$120559),0))</f>
        <v>13897.317462810315</v>
      </c>
      <c r="BU4" t="e" cm="1">
        <f t="array" ref="BU4">INDEX(agent_costs_16_repr_days!$X$1:$X$120559,MATCH(1,(G4=agent_costs_16_repr_days!$A$1:$A$120559)*("ref"=agent_costs_16_repr_days!$B$1:$B$120559),0))</f>
        <v>#N/A</v>
      </c>
      <c r="BV4" cm="1">
        <f t="array" ref="BV4">INDEX(agent_costs_16_repr_days!$X$1:$X$120559,MATCH(1,(H4=agent_costs_16_repr_days!$A$1:$A$120559)*("ref"=agent_costs_16_repr_days!$B$1:$B$120559),0))</f>
        <v>37605.077310036868</v>
      </c>
      <c r="BW4" cm="1">
        <f t="array" ref="BW4">INDEX(agent_costs_16_repr_days!$X$1:$X$120559,MATCH(1,(I4=agent_costs_16_repr_days!$A$1:$A$120559)*("ref"=agent_costs_16_repr_days!$B$1:$B$120559),0))</f>
        <v>-733.72844192106277</v>
      </c>
      <c r="BX4" t="e" cm="1">
        <f t="array" ref="BX4">INDEX(agent_costs_16_repr_days!$AB$1:$AB$120559,MATCH(1,(B4=agent_costs_16_repr_days!$A$1:$A$120559)*("ref"=agent_costs_16_repr_days!$B$1:$B$120559),0))</f>
        <v>#N/A</v>
      </c>
      <c r="BY4" cm="1">
        <f t="array" ref="BY4">INDEX(agent_costs_16_repr_days!$AB$1:$AB$120559,MATCH(1,(C4=agent_costs_16_repr_days!$A$1:$A$120559)*("ref"=agent_costs_16_repr_days!$B$1:$B$120559),0))</f>
        <v>35158.531561790398</v>
      </c>
      <c r="BZ4" cm="1">
        <f t="array" ref="BZ4">INDEX(agent_costs_16_repr_days!$AB$1:$AB$120559,MATCH(1,(D4=agent_costs_16_repr_days!$A$1:$A$120559)*("ref"=agent_costs_16_repr_days!$B$1:$B$120559),0))</f>
        <v>-36.233550634322455</v>
      </c>
      <c r="CA4" t="e" cm="1">
        <f t="array" ref="CA4">INDEX(agent_costs_16_repr_days!$AB$1:$AB$120559,MATCH(1,(E4=agent_costs_16_repr_days!$A$1:$A$120559)*("ref"=agent_costs_16_repr_days!$B$1:$B$120559),0))</f>
        <v>#N/A</v>
      </c>
      <c r="CB4" cm="1">
        <f t="array" ref="CB4">INDEX(agent_costs_16_repr_days!$AB$1:$AB$120559,MATCH(1,(F4=agent_costs_16_repr_days!$A$1:$A$120559)*("ref"=agent_costs_16_repr_days!$B$1:$B$120559),0))</f>
        <v>5522.5629447130923</v>
      </c>
      <c r="CC4" t="e" cm="1">
        <f t="array" ref="CC4">INDEX(agent_costs_16_repr_days!$AB$1:$AB$120559,MATCH(1,(G4=agent_costs_16_repr_days!$A$1:$A$120559)*("ref"=agent_costs_16_repr_days!$B$1:$B$120559),0))</f>
        <v>#N/A</v>
      </c>
      <c r="CD4" cm="1">
        <f t="array" ref="CD4">INDEX(agent_costs_16_repr_days!$AB$1:$AB$120559,MATCH(1,(H4=agent_costs_16_repr_days!$A$1:$A$120559)*("ref"=agent_costs_16_repr_days!$B$1:$B$120559),0))</f>
        <v>13874.267932267088</v>
      </c>
      <c r="CE4" cm="1">
        <f t="array" ref="CE4">INDEX(agent_costs_16_repr_days!$AB$1:$AB$120559,MATCH(1,(I4=agent_costs_16_repr_days!$A$1:$A$120559)*("ref"=agent_costs_16_repr_days!$B$1:$B$120559),0))</f>
        <v>134.3058285817533</v>
      </c>
      <c r="CF4" t="e" cm="1">
        <f t="array" ref="CF4">INDEX(agent_costs_16_repr_days!$AF$1:$AF$120936,MATCH(1,(B4=agent_costs_16_repr_days!$A$1:$A$120559)*("ref"=agent_costs_16_repr_days!$B$1:$B$120559),0))</f>
        <v>#N/A</v>
      </c>
      <c r="CG4" cm="1">
        <f t="array" ref="CG4">INDEX(agent_costs_16_repr_days!$AF$1:$AF$120936,MATCH(1,(C4=agent_costs_16_repr_days!$A$1:$A$120559)*("ref"=agent_costs_16_repr_days!$B$1:$B$120559),0))</f>
        <v>-843.45160472358111</v>
      </c>
      <c r="CH4" cm="1">
        <f t="array" ref="CH4">INDEX(agent_costs_16_repr_days!$AF$1:$AF$120936,MATCH(1,(D4=agent_costs_16_repr_days!$A$1:$A$120559)*("ref"=agent_costs_16_repr_days!$B$1:$B$120559),0))</f>
        <v>20.018625989730936</v>
      </c>
      <c r="CI4" t="e" cm="1">
        <f t="array" ref="CI4">INDEX(agent_costs_16_repr_days!$AF$1:$AF$120936,MATCH(1,(E4=agent_costs_16_repr_days!$A$1:$A$120559)*("ref"=agent_costs_16_repr_days!$B$1:$B$120559),0))</f>
        <v>#N/A</v>
      </c>
      <c r="CJ4" cm="1">
        <f t="array" ref="CJ4">INDEX(agent_costs_16_repr_days!$AF$1:$AF$120936,MATCH(1,(F4=agent_costs_16_repr_days!$A$1:$A$120559)*("ref"=agent_costs_16_repr_days!$B$1:$B$120559),0))</f>
        <v>-2324.8363145402982</v>
      </c>
      <c r="CK4" t="e" cm="1">
        <f t="array" ref="CK4">INDEX(agent_costs_16_repr_days!$AF$1:$AF$120936,MATCH(1,(G4=agent_costs_16_repr_days!$A$1:$A$120559)*("ref"=agent_costs_16_repr_days!$B$1:$B$120559),0))</f>
        <v>#N/A</v>
      </c>
      <c r="CL4" cm="1">
        <f t="array" ref="CL4">INDEX(agent_costs_16_repr_days!$AF$1:$AF$120936,MATCH(1,(H4=agent_costs_16_repr_days!$A$1:$A$120559)*("ref"=agent_costs_16_repr_days!$B$1:$B$120559),0))</f>
        <v>-2471.374934154388</v>
      </c>
      <c r="CM4" cm="1">
        <f t="array" ref="CM4">INDEX(agent_costs_16_repr_days!$AF$1:$AF$120936,MATCH(1,(I4=agent_costs_16_repr_days!$A$1:$A$120559)*("ref"=agent_costs_16_repr_days!$B$1:$B$120559),0))</f>
        <v>-358.69902947236551</v>
      </c>
    </row>
    <row r="5" spans="1:91" x14ac:dyDescent="0.25">
      <c r="A5">
        <v>4</v>
      </c>
      <c r="B5">
        <v>14</v>
      </c>
      <c r="C5">
        <v>44</v>
      </c>
      <c r="D5">
        <v>74</v>
      </c>
      <c r="E5">
        <v>104</v>
      </c>
      <c r="F5">
        <v>134</v>
      </c>
      <c r="G5">
        <v>164</v>
      </c>
      <c r="H5">
        <v>194</v>
      </c>
      <c r="I5">
        <v>224</v>
      </c>
      <c r="J5">
        <v>254</v>
      </c>
      <c r="L5" t="e" cm="1">
        <f t="array" ref="L5">INDEX('H2'!$I$1:$I$89280+'H2'!$H$1:$H$89280,MATCH(1,(B5='H2'!$B$1:$B$89280)*(2030='H2'!$E$1:$E$89280)*("ref"='H2'!$D$1:$D$89280),0))-L$2</f>
        <v>#N/A</v>
      </c>
      <c r="M5" t="e" cm="1">
        <f t="array" ref="M5">INDEX('H2'!$I$1:$I$89280+'H2'!$H$1:$H$89280,MATCH(1,(C5='H2'!$B$1:$B$89280)*(2030='H2'!$E$1:$E$89280)*("ref"='H2'!$D$1:$D$89280),0))-L$2</f>
        <v>#N/A</v>
      </c>
      <c r="N5" t="e" cm="1">
        <f t="array" ref="N5">INDEX('H2'!$I$1:$I$89280+'H2'!$H$1:$H$89280,MATCH(1,(D5='H2'!$B$1:$B$89280)*(2030='H2'!$E$1:$E$89280)*("ref"='H2'!$D$1:$D$89280),0))-L$2</f>
        <v>#N/A</v>
      </c>
      <c r="O5" t="e" cm="1">
        <f t="array" ref="O5">INDEX('H2'!$I$1:$I$89280+'H2'!$H$1:$H$89280,MATCH(1,(E5='H2'!$B$1:$B$89280)*(2030='H2'!$E$1:$E$89280)*("ref"='H2'!$D$1:$D$89280),0))-L$2</f>
        <v>#N/A</v>
      </c>
      <c r="P5" t="e" cm="1">
        <f t="array" ref="P5">INDEX('H2'!$I$1:$I$89280+'H2'!$H$1:$H$89280,MATCH(1,(F5='H2'!$B$1:$B$89280)*(2030='H2'!$E$1:$E$89280)*("ref"='H2'!$D$1:$D$89280),0))-L$2</f>
        <v>#N/A</v>
      </c>
      <c r="Q5" t="e" cm="1">
        <f t="array" ref="Q5">INDEX('H2'!$I$1:$I$89280+'H2'!$H$1:$H$89280,MATCH(1,(G5='H2'!$B$1:$B$89280)*(2030='H2'!$E$1:$E$89280)*("ref"='H2'!$D$1:$D$89280),0))-L$2</f>
        <v>#N/A</v>
      </c>
      <c r="R5" t="e" cm="1">
        <f t="array" ref="R5">INDEX('H2'!$I$1:$I$89280+'H2'!$H$1:$H$89280,MATCH(1,(H5='H2'!$B$1:$B$89280)*(2030='H2'!$E$1:$E$89280)*("ref"='H2'!$D$1:$D$89280),0))-L$2</f>
        <v>#N/A</v>
      </c>
      <c r="S5" t="e" cm="1">
        <f t="array" ref="S5">INDEX('H2'!$I$1:$I$89280+'H2'!$H$1:$H$89280,MATCH(1,(I5='H2'!$B$1:$B$89280)*(2030='H2'!$E$1:$E$89280)*("ref"='H2'!$D$1:$D$89280),0))-L$2</f>
        <v>#N/A</v>
      </c>
      <c r="T5" t="e" cm="1">
        <f t="array" ref="T5">INDEX('H2'!$L$1:$L$89280+'H2'!$M$1:$M$89280,MATCH(1,(B5='H2'!$B$1:$B$89280)*(2030='H2'!$E$1:$E$89280)*("ref"='H2'!$D$1:$D$89280),0))-T$2</f>
        <v>#N/A</v>
      </c>
      <c r="U5" t="e" cm="1">
        <f t="array" ref="U5">INDEX('H2'!$L$1:$L$89280+'H2'!$M$1:$M$89280,MATCH(1,(C5='H2'!$B$1:$B$89280)*(2030='H2'!$E$1:$E$89280)*("ref"='H2'!$D$1:$D$89280),0))-T$2</f>
        <v>#N/A</v>
      </c>
      <c r="V5" t="e" cm="1">
        <f t="array" ref="V5">INDEX('H2'!$L$1:$L$89280+'H2'!$M$1:$M$89280,MATCH(1,(D5='H2'!$B$1:$B$89280)*(2030='H2'!$E$1:$E$89280)*("ref"='H2'!$D$1:$D$89280),0))-T$2</f>
        <v>#N/A</v>
      </c>
      <c r="W5" t="e" cm="1">
        <f t="array" ref="W5">INDEX('H2'!$L$1:$L$89280+'H2'!$M$1:$M$89280,MATCH(1,(E5='H2'!$B$1:$B$89280)*(2030='H2'!$E$1:$E$89280)*("ref"='H2'!$D$1:$D$89280),0))-T$2</f>
        <v>#N/A</v>
      </c>
      <c r="X5" t="e" cm="1">
        <f t="array" ref="X5">INDEX('H2'!$L$1:$L$89280+'H2'!$M$1:$M$89280,MATCH(1,(F5='H2'!$B$1:$B$89280)*(2030='H2'!$E$1:$E$89280)*("ref"='H2'!$D$1:$D$89280),0))-T$2</f>
        <v>#N/A</v>
      </c>
      <c r="Y5" t="e" cm="1">
        <f t="array" ref="Y5">INDEX('H2'!$L$1:$L$89280+'H2'!$M$1:$M$89280,MATCH(1,(G5='H2'!$B$1:$B$89280)*(2030='H2'!$E$1:$E$89280)*("ref"='H2'!$D$1:$D$89280),0))-T$2</f>
        <v>#N/A</v>
      </c>
      <c r="Z5" t="e" cm="1">
        <f t="array" ref="Z5">INDEX('H2'!$L$1:$L$89280+'H2'!$M$1:$M$89280,MATCH(1,(H5='H2'!$B$1:$B$89280)*(2030='H2'!$E$1:$E$89280)*("ref"='H2'!$D$1:$D$89280),0))-T$2</f>
        <v>#N/A</v>
      </c>
      <c r="AA5" t="e" cm="1">
        <f t="array" ref="AA5">INDEX('H2'!$L$1:$L$89280+'H2'!$M$1:$M$89280,MATCH(1,(I5='H2'!$B$1:$B$89280)*(2030='H2'!$E$1:$E$89280)*("ref"='H2'!$D$1:$D$89280),0))-T$2</f>
        <v>#N/A</v>
      </c>
      <c r="AB5" t="e" cm="1">
        <f t="array" ref="AB5">AVERAGE(_xlfn._xlws.FILTER('H2'!$AM$2:$AM$98960, (B5='H2'!$B$2:$B$89280)*("ref"='H2'!$D$2:$D$89280)))*40</f>
        <v>#VALUE!</v>
      </c>
      <c r="AC5" t="e" cm="1">
        <f t="array" ref="AC5">AVERAGE(_xlfn._xlws.FILTER('H2'!$AM$2:$AM$98960, (C5='H2'!$B$2:$B$89280)*("ref"='H2'!$D$2:$D$89280)))*40</f>
        <v>#VALUE!</v>
      </c>
      <c r="AD5" t="e" cm="1">
        <f t="array" ref="AD5">AVERAGE(_xlfn._xlws.FILTER('H2'!$AM$2:$AM$98960, (D5='H2'!$B$2:$B$89280)*("ref"='H2'!$D$2:$D$89280)))*40</f>
        <v>#VALUE!</v>
      </c>
      <c r="AE5" t="e" cm="1">
        <f t="array" ref="AE5">AVERAGE(_xlfn._xlws.FILTER('H2'!$AM$2:$AM$98960, (E5='H2'!$B$2:$B$89280)*("ref"='H2'!$D$2:$D$89280)))*40</f>
        <v>#VALUE!</v>
      </c>
      <c r="AF5" t="e" cm="1">
        <f t="array" ref="AF5">INDEX(overview_results_2_repr_days!$W$1:$W$120247,MATCH(1,(F5=overview_results_2_repr_days!$A$1:$A$120247)*("ref"=overview_results_2_repr_days!$B$1:$B$120247),0))</f>
        <v>#N/A</v>
      </c>
      <c r="AG5" t="e" cm="1">
        <f t="array" ref="AG5">AVERAGE(_xlfn._xlws.FILTER('H2'!$AN$2:$AN$98960, (G5='H2'!$B$2:$B$89280)*("ref"='H2'!$D$2:$D$89280)))*40</f>
        <v>#VALUE!</v>
      </c>
      <c r="AH5" t="e" cm="1">
        <f t="array" ref="AH5">INDEX(overview_results_2_repr_days!$W$1:$W$120247,MATCH(1,(H5=overview_results_2_repr_days!$A$1:$A$120247)*("ref"=overview_results_2_repr_days!$B$1:$B$120247),0))</f>
        <v>#N/A</v>
      </c>
      <c r="AI5" t="e" cm="1">
        <f t="array" ref="AI5">INDEX(overview_results_2_repr_days!$W$1:$W$120247,MATCH(1,(I5=overview_results_2_repr_days!$A$1:$A$120247)*("ref"=overview_results_2_repr_days!$B$1:$B$120247),0))</f>
        <v>#N/A</v>
      </c>
      <c r="AJ5" t="e" cm="1" vm="1">
        <f t="array" ref="AJ5">AVERAGE(_xlfn._xlws.FILTER(PS!$W$2:$W$89280, (B5=PS!$B$2:$B$89280)*("ref"=PS!$D$2:$D$89280)))*40-AVERAGE(_xlfn._xlws.FILTER(PS!$W$2:$W$89280, (1=PS!$B$2:$B$89280)*("ref"=PS!$D$2:$D$89280)))*40</f>
        <v>#VALUE!</v>
      </c>
      <c r="AK5" t="e" cm="1" vm="1">
        <f t="array" ref="AK5">AVERAGE(_xlfn._xlws.FILTER(PS!$W$2:$W$89280, (C5=PS!$B$2:$B$89280)*("ref"=PS!$D$2:$D$89280)))*40-AVERAGE(_xlfn._xlws.FILTER(PS!$W$2:$W$89280, (1=PS!$B$2:$B$89280)*("ref"=PS!$D$2:$D$89280)))*40</f>
        <v>#VALUE!</v>
      </c>
      <c r="AL5" t="e" cm="1" vm="1">
        <f t="array" ref="AL5">AVERAGE(_xlfn._xlws.FILTER(PS!$W$2:$W$89280, (D5=PS!$B$2:$B$89280)*("ref"=PS!$D$2:$D$89280)))*40-AVERAGE(_xlfn._xlws.FILTER(PS!$W$2:$W$89280, (1=PS!$B$2:$B$89280)*("ref"=PS!$D$2:$D$89280)))*40</f>
        <v>#VALUE!</v>
      </c>
      <c r="AM5" t="e" cm="1" vm="1">
        <f t="array" ref="AM5">AVERAGE(_xlfn._xlws.FILTER(PS!$W$2:$W$89280, (E5=PS!$B$2:$B$89280)*("ref"=PS!$D$2:$D$89280)))*40-AVERAGE(_xlfn._xlws.FILTER(PS!$W$2:$W$89280, (1=PS!$B$2:$B$89280)*("ref"=PS!$D$2:$D$89280)))*40</f>
        <v>#VALUE!</v>
      </c>
      <c r="AN5" t="e" cm="1" vm="1">
        <f t="array" ref="AN5">AVERAGE(_xlfn._xlws.FILTER(PS!$W$2:$W$89280, (F5=PS!$B$2:$B$89280)*("ref"=PS!$D$2:$D$89280)))*40-AVERAGE(_xlfn._xlws.FILTER(PS!$W$2:$W$89280, (1=PS!$B$2:$B$89280)*("ref"=PS!$D$2:$D$89280)))*40</f>
        <v>#VALUE!</v>
      </c>
      <c r="AO5" t="e" cm="1" vm="1">
        <f t="array" ref="AO5">AVERAGE(_xlfn._xlws.FILTER(PS!$W$2:$W$89280, (G5=PS!$B$2:$B$89280)*("ref"=PS!$D$2:$D$89280)))*40-AVERAGE(_xlfn._xlws.FILTER(PS!$W$2:$W$89280, (1=PS!$B$2:$B$89280)*("ref"=PS!$D$2:$D$89280)))*40</f>
        <v>#VALUE!</v>
      </c>
      <c r="AP5" t="e" cm="1" vm="1">
        <f t="array" ref="AP5">AVERAGE(_xlfn._xlws.FILTER(PS!$W$2:$W$89280, (H5=PS!$B$2:$B$89280)*("ref"=PS!$D$2:$D$89280)))*40-AVERAGE(_xlfn._xlws.FILTER(PS!$W$2:$W$89280, (1=PS!$B$2:$B$89280)*("ref"=PS!$D$2:$D$89280)))*40</f>
        <v>#VALUE!</v>
      </c>
      <c r="AQ5" t="e" cm="1" vm="1">
        <f t="array" ref="AQ5">AVERAGE(_xlfn._xlws.FILTER(PS!$W$2:$W$89280, (I5=PS!$B$2:$B$89280)*("ref"=PS!$D$2:$D$89280)))*40-AVERAGE(_xlfn._xlws.FILTER(PS!$W$2:$W$89280, (1=PS!$B$2:$B$89280)*("ref"=PS!$D$2:$D$89280)))*40</f>
        <v>#VALUE!</v>
      </c>
      <c r="AR5" t="e" cm="1">
        <f t="array" ref="AR5">INDEX(overview_results_2_repr_days!$V$1:$V$952,MATCH(1,(B5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5" t="e" cm="1">
        <f t="array" ref="AS5">INDEX(overview_results_2_repr_days!$V$1:$V$952,MATCH(1,(C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5" t="e" cm="1">
        <f t="array" ref="AT5">INDEX(overview_results_2_repr_days!$V$1:$V$952,MATCH(1,(D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5" t="e" cm="1">
        <f t="array" ref="AU5">INDEX(overview_results_2_repr_days!$V$1:$V$952,MATCH(1,(E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5" t="e" cm="1">
        <f t="array" ref="AV5">INDEX(overview_results_2_repr_days!$V$1:$V$952,MATCH(1,(F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5" t="e" cm="1">
        <f t="array" ref="AW5">INDEX(overview_results_2_repr_days!$V$1:$V$952,MATCH(1,(G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5" t="e" cm="1">
        <f t="array" ref="AX5">INDEX(overview_results_2_repr_days!$V$1:$V$952,MATCH(1,(H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5" t="e" cm="1">
        <f t="array" ref="AY5">INDEX(overview_results_2_repr_days!$V$1:$V$952,MATCH(1,(I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5" t="e" cm="1" vm="1">
        <f t="array" ref="AZ5">AVERAGE(_xlfn._xlws.FILTER(ETS!$P$2:$P$89240, (B5=ETS!$A$2:$A$89240)*("ref"=ETS!$C$2:$C$89240)))*40-AVERAGE(_xlfn._xlws.FILTER(ETS!$P$2:$P$89240, (1=ETS!$A$2:$A$89240)*("ref"=ETS!$C$2:$C$89240)))*40</f>
        <v>#VALUE!</v>
      </c>
      <c r="BA5" t="e" cm="1" vm="1">
        <f t="array" ref="BA5">AVERAGE(_xlfn._xlws.FILTER(ETS!$P$2:$P$89240, (C5=ETS!$A$2:$A$89240)*("ref"=ETS!$C$2:$C$89240)))*40-AVERAGE(_xlfn._xlws.FILTER(ETS!$P$2:$P$89240, (1=ETS!$A$2:$A$89240)*("ref"=ETS!$C$2:$C$89240)))*40</f>
        <v>#VALUE!</v>
      </c>
      <c r="BB5" t="e" cm="1" vm="1">
        <f t="array" ref="BB5">AVERAGE(_xlfn._xlws.FILTER(ETS!$P$2:$P$89240, (D5=ETS!$A$2:$A$89240)*("ref"=ETS!$C$2:$C$89240)))*40-AVERAGE(_xlfn._xlws.FILTER(ETS!$P$2:$P$89240, (1=ETS!$A$2:$A$89240)*("ref"=ETS!$C$2:$C$89240)))*40</f>
        <v>#VALUE!</v>
      </c>
      <c r="BC5" t="e" cm="1" vm="1">
        <f t="array" ref="BC5">AVERAGE(_xlfn._xlws.FILTER(ETS!$P$2:$P$89240, (E5=ETS!$A$2:$A$89240)*("ref"=ETS!$C$2:$C$89240)))*40-AVERAGE(_xlfn._xlws.FILTER(ETS!$P$2:$P$89240, (1=ETS!$A$2:$A$89240)*("ref"=ETS!$C$2:$C$89240)))*40</f>
        <v>#VALUE!</v>
      </c>
      <c r="BD5" t="e" cm="1" vm="1">
        <f t="array" ref="BD5">AVERAGE(_xlfn._xlws.FILTER(ETS!$P$2:$P$89240, (F5=ETS!$A$2:$A$89240)*("ref"=ETS!$C$2:$C$89240)))*40-AVERAGE(_xlfn._xlws.FILTER(ETS!$P$2:$P$89240, (1=ETS!$A$2:$A$89240)*("ref"=ETS!$C$2:$C$89240)))*40</f>
        <v>#VALUE!</v>
      </c>
      <c r="BE5" t="e" cm="1" vm="1">
        <f t="array" ref="BE5">AVERAGE(_xlfn._xlws.FILTER(ETS!$P$2:$P$89240, (G5=ETS!$A$2:$A$89240)*("ref"=ETS!$C$2:$C$89240)))*40-AVERAGE(_xlfn._xlws.FILTER(ETS!$P$2:$P$89240, (1=ETS!$A$2:$A$89240)*("ref"=ETS!$C$2:$C$89240)))*40</f>
        <v>#VALUE!</v>
      </c>
      <c r="BF5" t="e" cm="1" vm="1">
        <f t="array" ref="BF5">AVERAGE(_xlfn._xlws.FILTER(ETS!$P$2:$P$89240, (H5=ETS!$A$2:$A$89240)*("ref"=ETS!$C$2:$C$89240)))*40-AVERAGE(_xlfn._xlws.FILTER(ETS!$P$2:$P$89240, (1=ETS!$A$2:$A$89240)*("ref"=ETS!$C$2:$C$89240)))*40</f>
        <v>#VALUE!</v>
      </c>
      <c r="BG5" t="e" cm="1" vm="1">
        <f t="array" ref="BG5">AVERAGE(_xlfn._xlws.FILTER(ETS!$P$2:$P$89240, (I5=ETS!$A$2:$A$89240)*("ref"=ETS!$C$2:$C$89240)))*40-AVERAGE(_xlfn._xlws.FILTER(ETS!$P$2:$P$89240, (1=ETS!$A$2:$A$89240)*("ref"=ETS!$C$2:$C$89240)))*40</f>
        <v>#VALUE!</v>
      </c>
      <c r="BH5" t="e">
        <f t="shared" si="1"/>
        <v>#VALUE!</v>
      </c>
      <c r="BI5" t="e">
        <f t="shared" si="2"/>
        <v>#VALUE!</v>
      </c>
      <c r="BJ5" t="e">
        <f t="shared" si="3"/>
        <v>#VALUE!</v>
      </c>
      <c r="BK5" t="e">
        <f t="shared" si="4"/>
        <v>#VALUE!</v>
      </c>
      <c r="BL5" t="e">
        <f t="shared" si="5"/>
        <v>#N/A</v>
      </c>
      <c r="BM5" t="e">
        <f t="shared" si="6"/>
        <v>#VALUE!</v>
      </c>
      <c r="BN5" t="e">
        <f t="shared" si="7"/>
        <v>#N/A</v>
      </c>
      <c r="BO5" t="e">
        <f t="shared" si="8"/>
        <v>#N/A</v>
      </c>
      <c r="BP5" t="e" cm="1">
        <f t="array" ref="BP5">INDEX(agent_costs_16_repr_days!$X$1:$X$120559,MATCH(1,(B5=agent_costs_16_repr_days!$A$1:$A$120559)*("ref"=agent_costs_16_repr_days!$B$1:$B$120559),0))</f>
        <v>#N/A</v>
      </c>
      <c r="BQ5" cm="1">
        <f t="array" ref="BQ5">INDEX(agent_costs_16_repr_days!$X$1:$X$120559,MATCH(1,(C5=agent_costs_16_repr_days!$A$1:$A$120559)*("ref"=agent_costs_16_repr_days!$B$1:$B$120559),0))</f>
        <v>22499.450568710454</v>
      </c>
      <c r="BR5" cm="1">
        <f t="array" ref="BR5">INDEX(agent_costs_16_repr_days!$X$1:$X$120559,MATCH(1,(D5=agent_costs_16_repr_days!$A$1:$A$120559)*("ref"=agent_costs_16_repr_days!$B$1:$B$120559),0))</f>
        <v>350.77223497536033</v>
      </c>
      <c r="BS5" t="e" cm="1">
        <f t="array" ref="BS5">INDEX(agent_costs_16_repr_days!$X$1:$X$120559,MATCH(1,(E5=agent_costs_16_repr_days!$A$1:$A$120559)*("ref"=agent_costs_16_repr_days!$B$1:$B$120559),0))</f>
        <v>#N/A</v>
      </c>
      <c r="BT5" cm="1">
        <f t="array" ref="BT5">INDEX(agent_costs_16_repr_days!$X$1:$X$120559,MATCH(1,(F5=agent_costs_16_repr_days!$A$1:$A$120559)*("ref"=agent_costs_16_repr_days!$B$1:$B$120559),0))</f>
        <v>15603.099073637277</v>
      </c>
      <c r="BU5" t="e" cm="1">
        <f t="array" ref="BU5">INDEX(agent_costs_16_repr_days!$X$1:$X$120559,MATCH(1,(G5=agent_costs_16_repr_days!$A$1:$A$120559)*("ref"=agent_costs_16_repr_days!$B$1:$B$120559),0))</f>
        <v>#N/A</v>
      </c>
      <c r="BV5" cm="1">
        <f t="array" ref="BV5">INDEX(agent_costs_16_repr_days!$X$1:$X$120559,MATCH(1,(H5=agent_costs_16_repr_days!$A$1:$A$120559)*("ref"=agent_costs_16_repr_days!$B$1:$B$120559),0))</f>
        <v>41579.435481362976</v>
      </c>
      <c r="BW5" cm="1">
        <f t="array" ref="BW5">INDEX(agent_costs_16_repr_days!$X$1:$X$120559,MATCH(1,(I5=agent_costs_16_repr_days!$A$1:$A$120559)*("ref"=agent_costs_16_repr_days!$B$1:$B$120559),0))</f>
        <v>-30.618790056556463</v>
      </c>
      <c r="BX5" t="e" cm="1">
        <f t="array" ref="BX5">INDEX(agent_costs_16_repr_days!$AB$1:$AB$120559,MATCH(1,(B5=agent_costs_16_repr_days!$A$1:$A$120559)*("ref"=agent_costs_16_repr_days!$B$1:$B$120559),0))</f>
        <v>#N/A</v>
      </c>
      <c r="BY5" cm="1">
        <f t="array" ref="BY5">INDEX(agent_costs_16_repr_days!$AB$1:$AB$120559,MATCH(1,(C5=agent_costs_16_repr_days!$A$1:$A$120559)*("ref"=agent_costs_16_repr_days!$B$1:$B$120559),0))</f>
        <v>37038.239548136989</v>
      </c>
      <c r="BZ5" cm="1">
        <f t="array" ref="BZ5">INDEX(agent_costs_16_repr_days!$AB$1:$AB$120559,MATCH(1,(D5=agent_costs_16_repr_days!$A$1:$A$120559)*("ref"=agent_costs_16_repr_days!$B$1:$B$120559),0))</f>
        <v>178.52201903251989</v>
      </c>
      <c r="CA5" t="e" cm="1">
        <f t="array" ref="CA5">INDEX(agent_costs_16_repr_days!$AB$1:$AB$120559,MATCH(1,(E5=agent_costs_16_repr_days!$A$1:$A$120559)*("ref"=agent_costs_16_repr_days!$B$1:$B$120559),0))</f>
        <v>#N/A</v>
      </c>
      <c r="CB5" cm="1">
        <f t="array" ref="CB5">INDEX(agent_costs_16_repr_days!$AB$1:$AB$120559,MATCH(1,(F5=agent_costs_16_repr_days!$A$1:$A$120559)*("ref"=agent_costs_16_repr_days!$B$1:$B$120559),0))</f>
        <v>6490.2562033199792</v>
      </c>
      <c r="CC5" t="e" cm="1">
        <f t="array" ref="CC5">INDEX(agent_costs_16_repr_days!$AB$1:$AB$120559,MATCH(1,(G5=agent_costs_16_repr_days!$A$1:$A$120559)*("ref"=agent_costs_16_repr_days!$B$1:$B$120559),0))</f>
        <v>#N/A</v>
      </c>
      <c r="CD5" cm="1">
        <f t="array" ref="CD5">INDEX(agent_costs_16_repr_days!$AB$1:$AB$120559,MATCH(1,(H5=agent_costs_16_repr_days!$A$1:$A$120559)*("ref"=agent_costs_16_repr_days!$B$1:$B$120559),0))</f>
        <v>14690.016817930984</v>
      </c>
      <c r="CE5" cm="1">
        <f t="array" ref="CE5">INDEX(agent_costs_16_repr_days!$AB$1:$AB$120559,MATCH(1,(I5=agent_costs_16_repr_days!$A$1:$A$120559)*("ref"=agent_costs_16_repr_days!$B$1:$B$120559),0))</f>
        <v>348.55439031857532</v>
      </c>
      <c r="CF5" t="e" cm="1">
        <f t="array" ref="CF5">INDEX(agent_costs_16_repr_days!$AF$1:$AF$120936,MATCH(1,(B5=agent_costs_16_repr_days!$A$1:$A$120559)*("ref"=agent_costs_16_repr_days!$B$1:$B$120559),0))</f>
        <v>#N/A</v>
      </c>
      <c r="CG5" cm="1">
        <f t="array" ref="CG5">INDEX(agent_costs_16_repr_days!$AF$1:$AF$120936,MATCH(1,(C5=agent_costs_16_repr_days!$A$1:$A$120559)*("ref"=agent_costs_16_repr_days!$B$1:$B$120559),0))</f>
        <v>-755.4809284672956</v>
      </c>
      <c r="CH5" cm="1">
        <f t="array" ref="CH5">INDEX(agent_costs_16_repr_days!$AF$1:$AF$120936,MATCH(1,(D5=agent_costs_16_repr_days!$A$1:$A$120559)*("ref"=agent_costs_16_repr_days!$B$1:$B$120559),0))</f>
        <v>-236.38115773600293</v>
      </c>
      <c r="CI5" t="e" cm="1">
        <f t="array" ref="CI5">INDEX(agent_costs_16_repr_days!$AF$1:$AF$120936,MATCH(1,(E5=agent_costs_16_repr_days!$A$1:$A$120559)*("ref"=agent_costs_16_repr_days!$B$1:$B$120559),0))</f>
        <v>#N/A</v>
      </c>
      <c r="CJ5" cm="1">
        <f t="array" ref="CJ5">INDEX(agent_costs_16_repr_days!$AF$1:$AF$120936,MATCH(1,(F5=agent_costs_16_repr_days!$A$1:$A$120559)*("ref"=agent_costs_16_repr_days!$B$1:$B$120559),0))</f>
        <v>-2412.5033582669566</v>
      </c>
      <c r="CK5" t="e" cm="1">
        <f t="array" ref="CK5">INDEX(agent_costs_16_repr_days!$AF$1:$AF$120936,MATCH(1,(G5=agent_costs_16_repr_days!$A$1:$A$120559)*("ref"=agent_costs_16_repr_days!$B$1:$B$120559),0))</f>
        <v>#N/A</v>
      </c>
      <c r="CL5" cm="1">
        <f t="array" ref="CL5">INDEX(agent_costs_16_repr_days!$AF$1:$AF$120936,MATCH(1,(H5=agent_costs_16_repr_days!$A$1:$A$120559)*("ref"=agent_costs_16_repr_days!$B$1:$B$120559),0))</f>
        <v>-1813.3607310585794</v>
      </c>
      <c r="CM5" cm="1">
        <f t="array" ref="CM5">INDEX(agent_costs_16_repr_days!$AF$1:$AF$120936,MATCH(1,(I5=agent_costs_16_repr_days!$A$1:$A$120559)*("ref"=agent_costs_16_repr_days!$B$1:$B$120559),0))</f>
        <v>-619.71208923362428</v>
      </c>
    </row>
    <row r="6" spans="1:91" x14ac:dyDescent="0.25">
      <c r="A6">
        <v>5</v>
      </c>
      <c r="B6">
        <v>15</v>
      </c>
      <c r="C6">
        <v>45</v>
      </c>
      <c r="D6">
        <v>75</v>
      </c>
      <c r="E6">
        <v>105</v>
      </c>
      <c r="F6">
        <v>135</v>
      </c>
      <c r="G6">
        <v>165</v>
      </c>
      <c r="H6">
        <v>195</v>
      </c>
      <c r="I6">
        <v>225</v>
      </c>
      <c r="J6">
        <v>255</v>
      </c>
      <c r="L6" t="e" cm="1">
        <f t="array" ref="L6">INDEX('H2'!$I$1:$I$89280+'H2'!$H$1:$H$89280,MATCH(1,(B6='H2'!$B$1:$B$89280)*(2030='H2'!$E$1:$E$89280)*("ref"='H2'!$D$1:$D$89280),0))-L$2</f>
        <v>#N/A</v>
      </c>
      <c r="M6" t="e" cm="1">
        <f t="array" ref="M6">INDEX('H2'!$I$1:$I$89280+'H2'!$H$1:$H$89280,MATCH(1,(C6='H2'!$B$1:$B$89280)*(2030='H2'!$E$1:$E$89280)*("ref"='H2'!$D$1:$D$89280),0))-L$2</f>
        <v>#N/A</v>
      </c>
      <c r="N6" t="e" cm="1">
        <f t="array" ref="N6">INDEX('H2'!$I$1:$I$89280+'H2'!$H$1:$H$89280,MATCH(1,(D6='H2'!$B$1:$B$89280)*(2030='H2'!$E$1:$E$89280)*("ref"='H2'!$D$1:$D$89280),0))-L$2</f>
        <v>#N/A</v>
      </c>
      <c r="O6" t="e" cm="1">
        <f t="array" ref="O6">INDEX('H2'!$I$1:$I$89280+'H2'!$H$1:$H$89280,MATCH(1,(E6='H2'!$B$1:$B$89280)*(2030='H2'!$E$1:$E$89280)*("ref"='H2'!$D$1:$D$89280),0))-L$2</f>
        <v>#N/A</v>
      </c>
      <c r="P6" t="e" cm="1">
        <f t="array" ref="P6">INDEX('H2'!$I$1:$I$89280+'H2'!$H$1:$H$89280,MATCH(1,(F6='H2'!$B$1:$B$89280)*(2030='H2'!$E$1:$E$89280)*("ref"='H2'!$D$1:$D$89280),0))-L$2</f>
        <v>#N/A</v>
      </c>
      <c r="Q6" t="e" cm="1">
        <f t="array" ref="Q6">INDEX('H2'!$I$1:$I$89280+'H2'!$H$1:$H$89280,MATCH(1,(G6='H2'!$B$1:$B$89280)*(2030='H2'!$E$1:$E$89280)*("ref"='H2'!$D$1:$D$89280),0))-L$2</f>
        <v>#N/A</v>
      </c>
      <c r="R6" t="e" cm="1">
        <f t="array" ref="R6">INDEX('H2'!$I$1:$I$89280+'H2'!$H$1:$H$89280,MATCH(1,(H6='H2'!$B$1:$B$89280)*(2030='H2'!$E$1:$E$89280)*("ref"='H2'!$D$1:$D$89280),0))-L$2</f>
        <v>#N/A</v>
      </c>
      <c r="S6" t="e" cm="1">
        <f t="array" ref="S6">INDEX('H2'!$I$1:$I$89280+'H2'!$H$1:$H$89280,MATCH(1,(I6='H2'!$B$1:$B$89280)*(2030='H2'!$E$1:$E$89280)*("ref"='H2'!$D$1:$D$89280),0))-L$2</f>
        <v>#N/A</v>
      </c>
      <c r="T6" t="e" cm="1">
        <f t="array" ref="T6">INDEX('H2'!$L$1:$L$89280+'H2'!$M$1:$M$89280,MATCH(1,(B6='H2'!$B$1:$B$89280)*(2030='H2'!$E$1:$E$89280)*("ref"='H2'!$D$1:$D$89280),0))-T$2</f>
        <v>#N/A</v>
      </c>
      <c r="U6" t="e" cm="1">
        <f t="array" ref="U6">INDEX('H2'!$L$1:$L$89280+'H2'!$M$1:$M$89280,MATCH(1,(C6='H2'!$B$1:$B$89280)*(2030='H2'!$E$1:$E$89280)*("ref"='H2'!$D$1:$D$89280),0))-T$2</f>
        <v>#N/A</v>
      </c>
      <c r="V6" t="e" cm="1">
        <f t="array" ref="V6">INDEX('H2'!$L$1:$L$89280+'H2'!$M$1:$M$89280,MATCH(1,(D6='H2'!$B$1:$B$89280)*(2030='H2'!$E$1:$E$89280)*("ref"='H2'!$D$1:$D$89280),0))-T$2</f>
        <v>#N/A</v>
      </c>
      <c r="W6" t="e" cm="1">
        <f t="array" ref="W6">INDEX('H2'!$L$1:$L$89280+'H2'!$M$1:$M$89280,MATCH(1,(E6='H2'!$B$1:$B$89280)*(2030='H2'!$E$1:$E$89280)*("ref"='H2'!$D$1:$D$89280),0))-T$2</f>
        <v>#N/A</v>
      </c>
      <c r="X6" t="e" cm="1">
        <f t="array" ref="X6">INDEX('H2'!$L$1:$L$89280+'H2'!$M$1:$M$89280,MATCH(1,(F6='H2'!$B$1:$B$89280)*(2030='H2'!$E$1:$E$89280)*("ref"='H2'!$D$1:$D$89280),0))-T$2</f>
        <v>#N/A</v>
      </c>
      <c r="Y6" t="e" cm="1">
        <f t="array" ref="Y6">INDEX('H2'!$L$1:$L$89280+'H2'!$M$1:$M$89280,MATCH(1,(G6='H2'!$B$1:$B$89280)*(2030='H2'!$E$1:$E$89280)*("ref"='H2'!$D$1:$D$89280),0))-T$2</f>
        <v>#N/A</v>
      </c>
      <c r="Z6" t="e" cm="1">
        <f t="array" ref="Z6">INDEX('H2'!$L$1:$L$89280+'H2'!$M$1:$M$89280,MATCH(1,(H6='H2'!$B$1:$B$89280)*(2030='H2'!$E$1:$E$89280)*("ref"='H2'!$D$1:$D$89280),0))-T$2</f>
        <v>#N/A</v>
      </c>
      <c r="AA6" t="e" cm="1">
        <f t="array" ref="AA6">INDEX('H2'!$L$1:$L$89280+'H2'!$M$1:$M$89280,MATCH(1,(I6='H2'!$B$1:$B$89280)*(2030='H2'!$E$1:$E$89280)*("ref"='H2'!$D$1:$D$89280),0))-T$2</f>
        <v>#N/A</v>
      </c>
      <c r="AB6" t="e" cm="1">
        <f t="array" ref="AB6">AVERAGE(_xlfn._xlws.FILTER('H2'!$AM$2:$AM$98960, (B6='H2'!$B$2:$B$89280)*("ref"='H2'!$D$2:$D$89280)))*40</f>
        <v>#VALUE!</v>
      </c>
      <c r="AC6" t="e" cm="1">
        <f t="array" ref="AC6">AVERAGE(_xlfn._xlws.FILTER('H2'!$AM$2:$AM$98960, (C6='H2'!$B$2:$B$89280)*("ref"='H2'!$D$2:$D$89280)))*40</f>
        <v>#VALUE!</v>
      </c>
      <c r="AD6" t="e" cm="1">
        <f t="array" ref="AD6">AVERAGE(_xlfn._xlws.FILTER('H2'!$AM$2:$AM$98960, (D6='H2'!$B$2:$B$89280)*("ref"='H2'!$D$2:$D$89280)))*40</f>
        <v>#VALUE!</v>
      </c>
      <c r="AE6" t="e" cm="1">
        <f t="array" ref="AE6">AVERAGE(_xlfn._xlws.FILTER('H2'!$AM$2:$AM$98960, (E6='H2'!$B$2:$B$89280)*("ref"='H2'!$D$2:$D$89280)))*40</f>
        <v>#VALUE!</v>
      </c>
      <c r="AF6" t="e" cm="1">
        <f t="array" ref="AF6">INDEX(overview_results_2_repr_days!$W$1:$W$120247,MATCH(1,(F6=overview_results_2_repr_days!$A$1:$A$120247)*("ref"=overview_results_2_repr_days!$B$1:$B$120247),0))</f>
        <v>#N/A</v>
      </c>
      <c r="AG6" t="e" cm="1">
        <f t="array" ref="AG6">AVERAGE(_xlfn._xlws.FILTER('H2'!$AN$2:$AN$98960, (G6='H2'!$B$2:$B$89280)*("ref"='H2'!$D$2:$D$89280)))*40</f>
        <v>#VALUE!</v>
      </c>
      <c r="AH6" t="e" cm="1">
        <f t="array" ref="AH6">INDEX(overview_results_2_repr_days!$W$1:$W$120247,MATCH(1,(H6=overview_results_2_repr_days!$A$1:$A$120247)*("ref"=overview_results_2_repr_days!$B$1:$B$120247),0))</f>
        <v>#N/A</v>
      </c>
      <c r="AI6" t="e" cm="1">
        <f t="array" ref="AI6">INDEX(overview_results_2_repr_days!$W$1:$W$120247,MATCH(1,(I6=overview_results_2_repr_days!$A$1:$A$120247)*("ref"=overview_results_2_repr_days!$B$1:$B$120247),0))</f>
        <v>#N/A</v>
      </c>
      <c r="AJ6" t="e" cm="1" vm="1">
        <f t="array" ref="AJ6">AVERAGE(_xlfn._xlws.FILTER(PS!$W$2:$W$89280, (B6=PS!$B$2:$B$89280)*("ref"=PS!$D$2:$D$89280)))*40-AVERAGE(_xlfn._xlws.FILTER(PS!$W$2:$W$89280, (1=PS!$B$2:$B$89280)*("ref"=PS!$D$2:$D$89280)))*40</f>
        <v>#VALUE!</v>
      </c>
      <c r="AK6" t="e" cm="1" vm="1">
        <f t="array" ref="AK6">AVERAGE(_xlfn._xlws.FILTER(PS!$W$2:$W$89280, (C6=PS!$B$2:$B$89280)*("ref"=PS!$D$2:$D$89280)))*40-AVERAGE(_xlfn._xlws.FILTER(PS!$W$2:$W$89280, (1=PS!$B$2:$B$89280)*("ref"=PS!$D$2:$D$89280)))*40</f>
        <v>#VALUE!</v>
      </c>
      <c r="AL6" t="e" cm="1" vm="1">
        <f t="array" ref="AL6">AVERAGE(_xlfn._xlws.FILTER(PS!$W$2:$W$89280, (D6=PS!$B$2:$B$89280)*("ref"=PS!$D$2:$D$89280)))*40-AVERAGE(_xlfn._xlws.FILTER(PS!$W$2:$W$89280, (1=PS!$B$2:$B$89280)*("ref"=PS!$D$2:$D$89280)))*40</f>
        <v>#VALUE!</v>
      </c>
      <c r="AM6" t="e" cm="1" vm="1">
        <f t="array" ref="AM6">AVERAGE(_xlfn._xlws.FILTER(PS!$W$2:$W$89280, (E6=PS!$B$2:$B$89280)*("ref"=PS!$D$2:$D$89280)))*40-AVERAGE(_xlfn._xlws.FILTER(PS!$W$2:$W$89280, (1=PS!$B$2:$B$89280)*("ref"=PS!$D$2:$D$89280)))*40</f>
        <v>#VALUE!</v>
      </c>
      <c r="AN6" t="e" cm="1" vm="1">
        <f t="array" ref="AN6">AVERAGE(_xlfn._xlws.FILTER(PS!$W$2:$W$89280, (F6=PS!$B$2:$B$89280)*("ref"=PS!$D$2:$D$89280)))*40-AVERAGE(_xlfn._xlws.FILTER(PS!$W$2:$W$89280, (1=PS!$B$2:$B$89280)*("ref"=PS!$D$2:$D$89280)))*40</f>
        <v>#VALUE!</v>
      </c>
      <c r="AO6" t="e" cm="1" vm="1">
        <f t="array" ref="AO6">AVERAGE(_xlfn._xlws.FILTER(PS!$W$2:$W$89280, (G6=PS!$B$2:$B$89280)*("ref"=PS!$D$2:$D$89280)))*40-AVERAGE(_xlfn._xlws.FILTER(PS!$W$2:$W$89280, (1=PS!$B$2:$B$89280)*("ref"=PS!$D$2:$D$89280)))*40</f>
        <v>#VALUE!</v>
      </c>
      <c r="AP6" t="e" cm="1" vm="1">
        <f t="array" ref="AP6">AVERAGE(_xlfn._xlws.FILTER(PS!$W$2:$W$89280, (H6=PS!$B$2:$B$89280)*("ref"=PS!$D$2:$D$89280)))*40-AVERAGE(_xlfn._xlws.FILTER(PS!$W$2:$W$89280, (1=PS!$B$2:$B$89280)*("ref"=PS!$D$2:$D$89280)))*40</f>
        <v>#VALUE!</v>
      </c>
      <c r="AQ6" t="e" cm="1" vm="1">
        <f t="array" ref="AQ6">AVERAGE(_xlfn._xlws.FILTER(PS!$W$2:$W$89280, (I6=PS!$B$2:$B$89280)*("ref"=PS!$D$2:$D$89280)))*40-AVERAGE(_xlfn._xlws.FILTER(PS!$W$2:$W$89280, (1=PS!$B$2:$B$89280)*("ref"=PS!$D$2:$D$89280)))*40</f>
        <v>#VALUE!</v>
      </c>
      <c r="AR6" t="e" cm="1">
        <f t="array" ref="AR6">INDEX(overview_results_2_repr_days!$V$1:$V$952,MATCH(1,(B6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6" t="e" cm="1">
        <f t="array" ref="AS6">INDEX(overview_results_2_repr_days!$V$1:$V$952,MATCH(1,(C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6" t="e" cm="1">
        <f t="array" ref="AT6">INDEX(overview_results_2_repr_days!$V$1:$V$952,MATCH(1,(D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6" t="e" cm="1">
        <f t="array" ref="AU6">INDEX(overview_results_2_repr_days!$V$1:$V$952,MATCH(1,(E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6" t="e" cm="1">
        <f t="array" ref="AV6">INDEX(overview_results_2_repr_days!$V$1:$V$952,MATCH(1,(F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6" t="e" cm="1">
        <f t="array" ref="AW6">INDEX(overview_results_2_repr_days!$V$1:$V$952,MATCH(1,(G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6" t="e" cm="1">
        <f t="array" ref="AX6">INDEX(overview_results_2_repr_days!$V$1:$V$952,MATCH(1,(H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6" t="e" cm="1">
        <f t="array" ref="AY6">INDEX(overview_results_2_repr_days!$V$1:$V$952,MATCH(1,(I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6" t="e" cm="1" vm="1">
        <f t="array" ref="AZ6">AVERAGE(_xlfn._xlws.FILTER(ETS!$P$2:$P$89240, (B6=ETS!$A$2:$A$89240)*("ref"=ETS!$C$2:$C$89240)))*40-AVERAGE(_xlfn._xlws.FILTER(ETS!$P$2:$P$89240, (1=ETS!$A$2:$A$89240)*("ref"=ETS!$C$2:$C$89240)))*40</f>
        <v>#VALUE!</v>
      </c>
      <c r="BA6" t="e" cm="1" vm="1">
        <f t="array" ref="BA6">AVERAGE(_xlfn._xlws.FILTER(ETS!$P$2:$P$89240, (C6=ETS!$A$2:$A$89240)*("ref"=ETS!$C$2:$C$89240)))*40-AVERAGE(_xlfn._xlws.FILTER(ETS!$P$2:$P$89240, (1=ETS!$A$2:$A$89240)*("ref"=ETS!$C$2:$C$89240)))*40</f>
        <v>#VALUE!</v>
      </c>
      <c r="BB6" t="e" cm="1" vm="1">
        <f t="array" ref="BB6">AVERAGE(_xlfn._xlws.FILTER(ETS!$P$2:$P$89240, (D6=ETS!$A$2:$A$89240)*("ref"=ETS!$C$2:$C$89240)))*40-AVERAGE(_xlfn._xlws.FILTER(ETS!$P$2:$P$89240, (1=ETS!$A$2:$A$89240)*("ref"=ETS!$C$2:$C$89240)))*40</f>
        <v>#VALUE!</v>
      </c>
      <c r="BC6" t="e" cm="1" vm="1">
        <f t="array" ref="BC6">AVERAGE(_xlfn._xlws.FILTER(ETS!$P$2:$P$89240, (E6=ETS!$A$2:$A$89240)*("ref"=ETS!$C$2:$C$89240)))*40-AVERAGE(_xlfn._xlws.FILTER(ETS!$P$2:$P$89240, (1=ETS!$A$2:$A$89240)*("ref"=ETS!$C$2:$C$89240)))*40</f>
        <v>#VALUE!</v>
      </c>
      <c r="BD6" t="e" cm="1" vm="1">
        <f t="array" ref="BD6">AVERAGE(_xlfn._xlws.FILTER(ETS!$P$2:$P$89240, (F6=ETS!$A$2:$A$89240)*("ref"=ETS!$C$2:$C$89240)))*40-AVERAGE(_xlfn._xlws.FILTER(ETS!$P$2:$P$89240, (1=ETS!$A$2:$A$89240)*("ref"=ETS!$C$2:$C$89240)))*40</f>
        <v>#VALUE!</v>
      </c>
      <c r="BE6" t="e" cm="1" vm="1">
        <f t="array" ref="BE6">AVERAGE(_xlfn._xlws.FILTER(ETS!$P$2:$P$89240, (G6=ETS!$A$2:$A$89240)*("ref"=ETS!$C$2:$C$89240)))*40-AVERAGE(_xlfn._xlws.FILTER(ETS!$P$2:$P$89240, (1=ETS!$A$2:$A$89240)*("ref"=ETS!$C$2:$C$89240)))*40</f>
        <v>#VALUE!</v>
      </c>
      <c r="BF6" t="e" cm="1" vm="1">
        <f t="array" ref="BF6">AVERAGE(_xlfn._xlws.FILTER(ETS!$P$2:$P$89240, (H6=ETS!$A$2:$A$89240)*("ref"=ETS!$C$2:$C$89240)))*40-AVERAGE(_xlfn._xlws.FILTER(ETS!$P$2:$P$89240, (1=ETS!$A$2:$A$89240)*("ref"=ETS!$C$2:$C$89240)))*40</f>
        <v>#VALUE!</v>
      </c>
      <c r="BG6" t="e" cm="1" vm="1">
        <f t="array" ref="BG6">AVERAGE(_xlfn._xlws.FILTER(ETS!$P$2:$P$89240, (I6=ETS!$A$2:$A$89240)*("ref"=ETS!$C$2:$C$89240)))*40-AVERAGE(_xlfn._xlws.FILTER(ETS!$P$2:$P$89240, (1=ETS!$A$2:$A$89240)*("ref"=ETS!$C$2:$C$89240)))*40</f>
        <v>#VALUE!</v>
      </c>
      <c r="BH6" t="e">
        <f t="shared" si="1"/>
        <v>#VALUE!</v>
      </c>
      <c r="BI6" t="e">
        <f t="shared" si="2"/>
        <v>#VALUE!</v>
      </c>
      <c r="BJ6" t="e">
        <f t="shared" si="3"/>
        <v>#VALUE!</v>
      </c>
      <c r="BK6" t="e">
        <f t="shared" si="4"/>
        <v>#VALUE!</v>
      </c>
      <c r="BL6" t="e">
        <f t="shared" si="5"/>
        <v>#N/A</v>
      </c>
      <c r="BM6" t="e">
        <f t="shared" si="6"/>
        <v>#VALUE!</v>
      </c>
      <c r="BN6" t="e">
        <f t="shared" si="7"/>
        <v>#N/A</v>
      </c>
      <c r="BO6" t="e">
        <f t="shared" si="8"/>
        <v>#N/A</v>
      </c>
      <c r="BP6" cm="1">
        <f t="array" ref="BP6">INDEX(agent_costs_16_repr_days!$X$1:$X$120559,MATCH(1,(B6=agent_costs_16_repr_days!$A$1:$A$120559)*("ref"=agent_costs_16_repr_days!$B$1:$B$120559),0))</f>
        <v>-382.43525618221611</v>
      </c>
      <c r="BQ6" cm="1">
        <f t="array" ref="BQ6">INDEX(agent_costs_16_repr_days!$X$1:$X$120559,MATCH(1,(C6=agent_costs_16_repr_days!$A$1:$A$120559)*("ref"=agent_costs_16_repr_days!$B$1:$B$120559),0))</f>
        <v>22685.095459823497</v>
      </c>
      <c r="BR6" cm="1">
        <f t="array" ref="BR6">INDEX(agent_costs_16_repr_days!$X$1:$X$120559,MATCH(1,(D6=agent_costs_16_repr_days!$A$1:$A$120559)*("ref"=agent_costs_16_repr_days!$B$1:$B$120559),0))</f>
        <v>857.34942277986556</v>
      </c>
      <c r="BS6" t="e" cm="1">
        <f t="array" ref="BS6">INDEX(agent_costs_16_repr_days!$X$1:$X$120559,MATCH(1,(E6=agent_costs_16_repr_days!$A$1:$A$120559)*("ref"=agent_costs_16_repr_days!$B$1:$B$120559),0))</f>
        <v>#N/A</v>
      </c>
      <c r="BT6" cm="1">
        <f t="array" ref="BT6">INDEX(agent_costs_16_repr_days!$X$1:$X$120559,MATCH(1,(F6=agent_costs_16_repr_days!$A$1:$A$120559)*("ref"=agent_costs_16_repr_days!$B$1:$B$120559),0))</f>
        <v>17972.385711674578</v>
      </c>
      <c r="BU6" t="e" cm="1">
        <f t="array" ref="BU6">INDEX(agent_costs_16_repr_days!$X$1:$X$120559,MATCH(1,(G6=agent_costs_16_repr_days!$A$1:$A$120559)*("ref"=agent_costs_16_repr_days!$B$1:$B$120559),0))</f>
        <v>#N/A</v>
      </c>
      <c r="BV6" cm="1">
        <f t="array" ref="BV6">INDEX(agent_costs_16_repr_days!$X$1:$X$120559,MATCH(1,(H6=agent_costs_16_repr_days!$A$1:$A$120559)*("ref"=agent_costs_16_repr_days!$B$1:$B$120559),0))</f>
        <v>45052.696407564916</v>
      </c>
      <c r="BW6" cm="1">
        <f t="array" ref="BW6">INDEX(agent_costs_16_repr_days!$X$1:$X$120559,MATCH(1,(I6=agent_costs_16_repr_days!$A$1:$A$120559)*("ref"=agent_costs_16_repr_days!$B$1:$B$120559),0))</f>
        <v>874.10270449891686</v>
      </c>
      <c r="BX6" cm="1">
        <f t="array" ref="BX6">INDEX(agent_costs_16_repr_days!$AB$1:$AB$120559,MATCH(1,(B6=agent_costs_16_repr_days!$A$1:$A$120559)*("ref"=agent_costs_16_repr_days!$B$1:$B$120559),0))</f>
        <v>-129.64635675148747</v>
      </c>
      <c r="BY6" cm="1">
        <f t="array" ref="BY6">INDEX(agent_costs_16_repr_days!$AB$1:$AB$120559,MATCH(1,(C6=agent_costs_16_repr_days!$A$1:$A$120559)*("ref"=agent_costs_16_repr_days!$B$1:$B$120559),0))</f>
        <v>39069.469348982282</v>
      </c>
      <c r="BZ6" cm="1">
        <f t="array" ref="BZ6">INDEX(agent_costs_16_repr_days!$AB$1:$AB$120559,MATCH(1,(D6=agent_costs_16_repr_days!$A$1:$A$120559)*("ref"=agent_costs_16_repr_days!$B$1:$B$120559),0))</f>
        <v>495.27678578927589</v>
      </c>
      <c r="CA6" t="e" cm="1">
        <f t="array" ref="CA6">INDEX(agent_costs_16_repr_days!$AB$1:$AB$120559,MATCH(1,(E6=agent_costs_16_repr_days!$A$1:$A$120559)*("ref"=agent_costs_16_repr_days!$B$1:$B$120559),0))</f>
        <v>#N/A</v>
      </c>
      <c r="CB6" cm="1">
        <f t="array" ref="CB6">INDEX(agent_costs_16_repr_days!$AB$1:$AB$120559,MATCH(1,(F6=agent_costs_16_repr_days!$A$1:$A$120559)*("ref"=agent_costs_16_repr_days!$B$1:$B$120559),0))</f>
        <v>7509.7808339630574</v>
      </c>
      <c r="CC6" t="e" cm="1">
        <f t="array" ref="CC6">INDEX(agent_costs_16_repr_days!$AB$1:$AB$120559,MATCH(1,(G6=agent_costs_16_repr_days!$A$1:$A$120559)*("ref"=agent_costs_16_repr_days!$B$1:$B$120559),0))</f>
        <v>#N/A</v>
      </c>
      <c r="CD6" cm="1">
        <f t="array" ref="CD6">INDEX(agent_costs_16_repr_days!$AB$1:$AB$120559,MATCH(1,(H6=agent_costs_16_repr_days!$A$1:$A$120559)*("ref"=agent_costs_16_repr_days!$B$1:$B$120559),0))</f>
        <v>16278.147919472758</v>
      </c>
      <c r="CE6" cm="1">
        <f t="array" ref="CE6">INDEX(agent_costs_16_repr_days!$AB$1:$AB$120559,MATCH(1,(I6=agent_costs_16_repr_days!$A$1:$A$120559)*("ref"=agent_costs_16_repr_days!$B$1:$B$120559),0))</f>
        <v>594.43194433682947</v>
      </c>
      <c r="CF6" cm="1">
        <f t="array" ref="CF6">INDEX(agent_costs_16_repr_days!$AF$1:$AF$120936,MATCH(1,(B6=agent_costs_16_repr_days!$A$1:$A$120559)*("ref"=agent_costs_16_repr_days!$B$1:$B$120559),0))</f>
        <v>-20.30009443644667</v>
      </c>
      <c r="CG6" cm="1">
        <f t="array" ref="CG6">INDEX(agent_costs_16_repr_days!$AF$1:$AF$120936,MATCH(1,(C6=agent_costs_16_repr_days!$A$1:$A$120559)*("ref"=agent_costs_16_repr_days!$B$1:$B$120559),0))</f>
        <v>-731.6549882281106</v>
      </c>
      <c r="CH6" cm="1">
        <f t="array" ref="CH6">INDEX(agent_costs_16_repr_days!$AF$1:$AF$120936,MATCH(1,(D6=agent_costs_16_repr_days!$A$1:$A$120559)*("ref"=agent_costs_16_repr_days!$B$1:$B$120559),0))</f>
        <v>-372.31580045260489</v>
      </c>
      <c r="CI6" t="e" cm="1">
        <f t="array" ref="CI6">INDEX(agent_costs_16_repr_days!$AF$1:$AF$120936,MATCH(1,(E6=agent_costs_16_repr_days!$A$1:$A$120559)*("ref"=agent_costs_16_repr_days!$B$1:$B$120559),0))</f>
        <v>#N/A</v>
      </c>
      <c r="CJ6" cm="1">
        <f t="array" ref="CJ6">INDEX(agent_costs_16_repr_days!$AF$1:$AF$120936,MATCH(1,(F6=agent_costs_16_repr_days!$A$1:$A$120559)*("ref"=agent_costs_16_repr_days!$B$1:$B$120559),0))</f>
        <v>-2767.5753209703253</v>
      </c>
      <c r="CK6" t="e" cm="1">
        <f t="array" ref="CK6">INDEX(agent_costs_16_repr_days!$AF$1:$AF$120936,MATCH(1,(G6=agent_costs_16_repr_days!$A$1:$A$120559)*("ref"=agent_costs_16_repr_days!$B$1:$B$120559),0))</f>
        <v>#N/A</v>
      </c>
      <c r="CL6" cm="1">
        <f t="array" ref="CL6">INDEX(agent_costs_16_repr_days!$AF$1:$AF$120936,MATCH(1,(H6=agent_costs_16_repr_days!$A$1:$A$120559)*("ref"=agent_costs_16_repr_days!$B$1:$B$120559),0))</f>
        <v>-1242.1391613121959</v>
      </c>
      <c r="CM6" cm="1">
        <f t="array" ref="CM6">INDEX(agent_costs_16_repr_days!$AF$1:$AF$120936,MATCH(1,(I6=agent_costs_16_repr_days!$A$1:$A$120559)*("ref"=agent_costs_16_repr_days!$B$1:$B$120559),0))</f>
        <v>-790.46682372729992</v>
      </c>
    </row>
    <row r="7" spans="1:91" x14ac:dyDescent="0.25">
      <c r="A7">
        <v>6</v>
      </c>
      <c r="B7">
        <v>16</v>
      </c>
      <c r="C7">
        <v>46</v>
      </c>
      <c r="D7">
        <v>76</v>
      </c>
      <c r="E7">
        <v>106</v>
      </c>
      <c r="F7">
        <v>136</v>
      </c>
      <c r="G7">
        <v>166</v>
      </c>
      <c r="H7">
        <v>196</v>
      </c>
      <c r="I7">
        <v>226</v>
      </c>
      <c r="J7">
        <v>256</v>
      </c>
      <c r="L7" t="e" cm="1">
        <f t="array" ref="L7">INDEX('H2'!$I$1:$I$89280+'H2'!$H$1:$H$89280,MATCH(1,(B7='H2'!$B$1:$B$89280)*(2030='H2'!$E$1:$E$89280)*("ref"='H2'!$D$1:$D$89280),0))-L$2</f>
        <v>#N/A</v>
      </c>
      <c r="M7" t="e" cm="1">
        <f t="array" ref="M7">INDEX('H2'!$I$1:$I$89280+'H2'!$H$1:$H$89280,MATCH(1,(C7='H2'!$B$1:$B$89280)*(2030='H2'!$E$1:$E$89280)*("ref"='H2'!$D$1:$D$89280),0))-L$2</f>
        <v>#N/A</v>
      </c>
      <c r="N7" t="e" cm="1">
        <f t="array" ref="N7">INDEX('H2'!$I$1:$I$89280+'H2'!$H$1:$H$89280,MATCH(1,(D7='H2'!$B$1:$B$89280)*(2030='H2'!$E$1:$E$89280)*("ref"='H2'!$D$1:$D$89280),0))-L$2</f>
        <v>#N/A</v>
      </c>
      <c r="O7" t="e" cm="1">
        <f t="array" ref="O7">INDEX('H2'!$I$1:$I$89280+'H2'!$H$1:$H$89280,MATCH(1,(E7='H2'!$B$1:$B$89280)*(2030='H2'!$E$1:$E$89280)*("ref"='H2'!$D$1:$D$89280),0))-L$2</f>
        <v>#N/A</v>
      </c>
      <c r="P7" t="e" cm="1">
        <f t="array" ref="P7">INDEX('H2'!$I$1:$I$89280+'H2'!$H$1:$H$89280,MATCH(1,(F7='H2'!$B$1:$B$89280)*(2030='H2'!$E$1:$E$89280)*("ref"='H2'!$D$1:$D$89280),0))-L$2</f>
        <v>#N/A</v>
      </c>
      <c r="Q7" t="e" cm="1">
        <f t="array" ref="Q7">INDEX('H2'!$I$1:$I$89280+'H2'!$H$1:$H$89280,MATCH(1,(G7='H2'!$B$1:$B$89280)*(2030='H2'!$E$1:$E$89280)*("ref"='H2'!$D$1:$D$89280),0))-L$2</f>
        <v>#N/A</v>
      </c>
      <c r="R7" t="e" cm="1">
        <f t="array" ref="R7">INDEX('H2'!$I$1:$I$89280+'H2'!$H$1:$H$89280,MATCH(1,(H7='H2'!$B$1:$B$89280)*(2030='H2'!$E$1:$E$89280)*("ref"='H2'!$D$1:$D$89280),0))-L$2</f>
        <v>#N/A</v>
      </c>
      <c r="S7" t="e" cm="1">
        <f t="array" ref="S7">INDEX('H2'!$I$1:$I$89280+'H2'!$H$1:$H$89280,MATCH(1,(I7='H2'!$B$1:$B$89280)*(2030='H2'!$E$1:$E$89280)*("ref"='H2'!$D$1:$D$89280),0))-L$2</f>
        <v>#N/A</v>
      </c>
      <c r="T7" t="e" cm="1">
        <f t="array" ref="T7">INDEX('H2'!$L$1:$L$89280+'H2'!$M$1:$M$89280,MATCH(1,(B7='H2'!$B$1:$B$89280)*(2030='H2'!$E$1:$E$89280)*("ref"='H2'!$D$1:$D$89280),0))-T$2</f>
        <v>#N/A</v>
      </c>
      <c r="U7" t="e" cm="1">
        <f t="array" ref="U7">INDEX('H2'!$L$1:$L$89280+'H2'!$M$1:$M$89280,MATCH(1,(C7='H2'!$B$1:$B$89280)*(2030='H2'!$E$1:$E$89280)*("ref"='H2'!$D$1:$D$89280),0))-T$2</f>
        <v>#N/A</v>
      </c>
      <c r="V7" t="e" cm="1">
        <f t="array" ref="V7">INDEX('H2'!$L$1:$L$89280+'H2'!$M$1:$M$89280,MATCH(1,(D7='H2'!$B$1:$B$89280)*(2030='H2'!$E$1:$E$89280)*("ref"='H2'!$D$1:$D$89280),0))-T$2</f>
        <v>#N/A</v>
      </c>
      <c r="W7" t="e" cm="1">
        <f t="array" ref="W7">INDEX('H2'!$L$1:$L$89280+'H2'!$M$1:$M$89280,MATCH(1,(E7='H2'!$B$1:$B$89280)*(2030='H2'!$E$1:$E$89280)*("ref"='H2'!$D$1:$D$89280),0))-T$2</f>
        <v>#N/A</v>
      </c>
      <c r="X7" t="e" cm="1">
        <f t="array" ref="X7">INDEX('H2'!$L$1:$L$89280+'H2'!$M$1:$M$89280,MATCH(1,(F7='H2'!$B$1:$B$89280)*(2030='H2'!$E$1:$E$89280)*("ref"='H2'!$D$1:$D$89280),0))-T$2</f>
        <v>#N/A</v>
      </c>
      <c r="Y7" t="e" cm="1">
        <f t="array" ref="Y7">INDEX('H2'!$L$1:$L$89280+'H2'!$M$1:$M$89280,MATCH(1,(G7='H2'!$B$1:$B$89280)*(2030='H2'!$E$1:$E$89280)*("ref"='H2'!$D$1:$D$89280),0))-T$2</f>
        <v>#N/A</v>
      </c>
      <c r="Z7" t="e" cm="1">
        <f t="array" ref="Z7">INDEX('H2'!$L$1:$L$89280+'H2'!$M$1:$M$89280,MATCH(1,(H7='H2'!$B$1:$B$89280)*(2030='H2'!$E$1:$E$89280)*("ref"='H2'!$D$1:$D$89280),0))-T$2</f>
        <v>#N/A</v>
      </c>
      <c r="AA7" t="e" cm="1">
        <f t="array" ref="AA7">INDEX('H2'!$L$1:$L$89280+'H2'!$M$1:$M$89280,MATCH(1,(I7='H2'!$B$1:$B$89280)*(2030='H2'!$E$1:$E$89280)*("ref"='H2'!$D$1:$D$89280),0))-T$2</f>
        <v>#N/A</v>
      </c>
      <c r="AB7" t="e" cm="1">
        <f t="array" ref="AB7">AVERAGE(_xlfn._xlws.FILTER('H2'!$AM$2:$AM$98960, (B7='H2'!$B$2:$B$89280)*("ref"='H2'!$D$2:$D$89280)))*40</f>
        <v>#VALUE!</v>
      </c>
      <c r="AC7" t="e" cm="1">
        <f t="array" ref="AC7">AVERAGE(_xlfn._xlws.FILTER('H2'!$AM$2:$AM$98960, (C7='H2'!$B$2:$B$89280)*("ref"='H2'!$D$2:$D$89280)))*40</f>
        <v>#VALUE!</v>
      </c>
      <c r="AD7" t="e" cm="1">
        <f t="array" ref="AD7">AVERAGE(_xlfn._xlws.FILTER('H2'!$AM$2:$AM$98960, (D7='H2'!$B$2:$B$89280)*("ref"='H2'!$D$2:$D$89280)))*40</f>
        <v>#VALUE!</v>
      </c>
      <c r="AE7" t="e" cm="1">
        <f t="array" ref="AE7">AVERAGE(_xlfn._xlws.FILTER('H2'!$AM$2:$AM$98960, (E7='H2'!$B$2:$B$89280)*("ref"='H2'!$D$2:$D$89280)))*40</f>
        <v>#VALUE!</v>
      </c>
      <c r="AF7" t="e" cm="1">
        <f t="array" ref="AF7">INDEX(overview_results_2_repr_days!$W$1:$W$120247,MATCH(1,(F7=overview_results_2_repr_days!$A$1:$A$120247)*("ref"=overview_results_2_repr_days!$B$1:$B$120247),0))</f>
        <v>#N/A</v>
      </c>
      <c r="AG7" t="e" cm="1">
        <f t="array" ref="AG7">AVERAGE(_xlfn._xlws.FILTER('H2'!$AN$2:$AN$98960, (G7='H2'!$B$2:$B$89280)*("ref"='H2'!$D$2:$D$89280)))*40</f>
        <v>#VALUE!</v>
      </c>
      <c r="AH7" t="e" cm="1">
        <f t="array" ref="AH7">INDEX(overview_results_2_repr_days!$W$1:$W$120247,MATCH(1,(H7=overview_results_2_repr_days!$A$1:$A$120247)*("ref"=overview_results_2_repr_days!$B$1:$B$120247),0))</f>
        <v>#N/A</v>
      </c>
      <c r="AI7" t="e" cm="1">
        <f t="array" ref="AI7">INDEX(overview_results_2_repr_days!$W$1:$W$120247,MATCH(1,(I7=overview_results_2_repr_days!$A$1:$A$120247)*("ref"=overview_results_2_repr_days!$B$1:$B$120247),0))</f>
        <v>#N/A</v>
      </c>
      <c r="AJ7" t="e" cm="1" vm="1">
        <f t="array" ref="AJ7">AVERAGE(_xlfn._xlws.FILTER(PS!$W$2:$W$89280, (B7=PS!$B$2:$B$89280)*("ref"=PS!$D$2:$D$89280)))*40-AVERAGE(_xlfn._xlws.FILTER(PS!$W$2:$W$89280, (1=PS!$B$2:$B$89280)*("ref"=PS!$D$2:$D$89280)))*40</f>
        <v>#VALUE!</v>
      </c>
      <c r="AK7" t="e" cm="1" vm="1">
        <f t="array" ref="AK7">AVERAGE(_xlfn._xlws.FILTER(PS!$W$2:$W$89280, (C7=PS!$B$2:$B$89280)*("ref"=PS!$D$2:$D$89280)))*40-AVERAGE(_xlfn._xlws.FILTER(PS!$W$2:$W$89280, (1=PS!$B$2:$B$89280)*("ref"=PS!$D$2:$D$89280)))*40</f>
        <v>#VALUE!</v>
      </c>
      <c r="AL7" t="e" cm="1" vm="1">
        <f t="array" ref="AL7">AVERAGE(_xlfn._xlws.FILTER(PS!$W$2:$W$89280, (D7=PS!$B$2:$B$89280)*("ref"=PS!$D$2:$D$89280)))*40-AVERAGE(_xlfn._xlws.FILTER(PS!$W$2:$W$89280, (1=PS!$B$2:$B$89280)*("ref"=PS!$D$2:$D$89280)))*40</f>
        <v>#VALUE!</v>
      </c>
      <c r="AM7" t="e" cm="1" vm="1">
        <f t="array" ref="AM7">AVERAGE(_xlfn._xlws.FILTER(PS!$W$2:$W$89280, (E7=PS!$B$2:$B$89280)*("ref"=PS!$D$2:$D$89280)))*40-AVERAGE(_xlfn._xlws.FILTER(PS!$W$2:$W$89280, (1=PS!$B$2:$B$89280)*("ref"=PS!$D$2:$D$89280)))*40</f>
        <v>#VALUE!</v>
      </c>
      <c r="AN7" t="e" cm="1" vm="1">
        <f t="array" ref="AN7">AVERAGE(_xlfn._xlws.FILTER(PS!$W$2:$W$89280, (F7=PS!$B$2:$B$89280)*("ref"=PS!$D$2:$D$89280)))*40-AVERAGE(_xlfn._xlws.FILTER(PS!$W$2:$W$89280, (1=PS!$B$2:$B$89280)*("ref"=PS!$D$2:$D$89280)))*40</f>
        <v>#VALUE!</v>
      </c>
      <c r="AO7" t="e" cm="1" vm="1">
        <f t="array" ref="AO7">AVERAGE(_xlfn._xlws.FILTER(PS!$W$2:$W$89280, (G7=PS!$B$2:$B$89280)*("ref"=PS!$D$2:$D$89280)))*40-AVERAGE(_xlfn._xlws.FILTER(PS!$W$2:$W$89280, (1=PS!$B$2:$B$89280)*("ref"=PS!$D$2:$D$89280)))*40</f>
        <v>#VALUE!</v>
      </c>
      <c r="AP7" t="e" cm="1" vm="1">
        <f t="array" ref="AP7">AVERAGE(_xlfn._xlws.FILTER(PS!$W$2:$W$89280, (H7=PS!$B$2:$B$89280)*("ref"=PS!$D$2:$D$89280)))*40-AVERAGE(_xlfn._xlws.FILTER(PS!$W$2:$W$89280, (1=PS!$B$2:$B$89280)*("ref"=PS!$D$2:$D$89280)))*40</f>
        <v>#VALUE!</v>
      </c>
      <c r="AQ7" t="e" cm="1" vm="1">
        <f t="array" ref="AQ7">AVERAGE(_xlfn._xlws.FILTER(PS!$W$2:$W$89280, (I7=PS!$B$2:$B$89280)*("ref"=PS!$D$2:$D$89280)))*40-AVERAGE(_xlfn._xlws.FILTER(PS!$W$2:$W$89280, (1=PS!$B$2:$B$89280)*("ref"=PS!$D$2:$D$89280)))*40</f>
        <v>#VALUE!</v>
      </c>
      <c r="AR7" t="e" cm="1">
        <f t="array" ref="AR7">INDEX(overview_results_2_repr_days!$V$1:$V$952,MATCH(1,(B7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7" t="e" cm="1">
        <f t="array" ref="AS7">INDEX(overview_results_2_repr_days!$V$1:$V$952,MATCH(1,(C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7" t="e" cm="1">
        <f t="array" ref="AT7">INDEX(overview_results_2_repr_days!$V$1:$V$952,MATCH(1,(D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7" t="e" cm="1">
        <f t="array" ref="AU7">INDEX(overview_results_2_repr_days!$V$1:$V$952,MATCH(1,(E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7" t="e" cm="1">
        <f t="array" ref="AV7">INDEX(overview_results_2_repr_days!$V$1:$V$952,MATCH(1,(F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7" t="e" cm="1">
        <f t="array" ref="AW7">INDEX(overview_results_2_repr_days!$V$1:$V$952,MATCH(1,(G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7" t="e" cm="1">
        <f t="array" ref="AX7">INDEX(overview_results_2_repr_days!$V$1:$V$952,MATCH(1,(H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7" t="e" cm="1">
        <f t="array" ref="AY7">INDEX(overview_results_2_repr_days!$V$1:$V$952,MATCH(1,(I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7" t="e" cm="1" vm="1">
        <f t="array" ref="AZ7">AVERAGE(_xlfn._xlws.FILTER(ETS!$P$2:$P$89240, (B7=ETS!$A$2:$A$89240)*("ref"=ETS!$C$2:$C$89240)))*40-AVERAGE(_xlfn._xlws.FILTER(ETS!$P$2:$P$89240, (1=ETS!$A$2:$A$89240)*("ref"=ETS!$C$2:$C$89240)))*40</f>
        <v>#VALUE!</v>
      </c>
      <c r="BA7" t="e" cm="1" vm="1">
        <f t="array" ref="BA7">AVERAGE(_xlfn._xlws.FILTER(ETS!$P$2:$P$89240, (C7=ETS!$A$2:$A$89240)*("ref"=ETS!$C$2:$C$89240)))*40-AVERAGE(_xlfn._xlws.FILTER(ETS!$P$2:$P$89240, (1=ETS!$A$2:$A$89240)*("ref"=ETS!$C$2:$C$89240)))*40</f>
        <v>#VALUE!</v>
      </c>
      <c r="BB7" t="e" cm="1" vm="1">
        <f t="array" ref="BB7">AVERAGE(_xlfn._xlws.FILTER(ETS!$P$2:$P$89240, (D7=ETS!$A$2:$A$89240)*("ref"=ETS!$C$2:$C$89240)))*40-AVERAGE(_xlfn._xlws.FILTER(ETS!$P$2:$P$89240, (1=ETS!$A$2:$A$89240)*("ref"=ETS!$C$2:$C$89240)))*40</f>
        <v>#VALUE!</v>
      </c>
      <c r="BC7" t="e" cm="1" vm="1">
        <f t="array" ref="BC7">AVERAGE(_xlfn._xlws.FILTER(ETS!$P$2:$P$89240, (E7=ETS!$A$2:$A$89240)*("ref"=ETS!$C$2:$C$89240)))*40-AVERAGE(_xlfn._xlws.FILTER(ETS!$P$2:$P$89240, (1=ETS!$A$2:$A$89240)*("ref"=ETS!$C$2:$C$89240)))*40</f>
        <v>#VALUE!</v>
      </c>
      <c r="BD7" t="e" cm="1" vm="1">
        <f t="array" ref="BD7">AVERAGE(_xlfn._xlws.FILTER(ETS!$P$2:$P$89240, (F7=ETS!$A$2:$A$89240)*("ref"=ETS!$C$2:$C$89240)))*40-AVERAGE(_xlfn._xlws.FILTER(ETS!$P$2:$P$89240, (1=ETS!$A$2:$A$89240)*("ref"=ETS!$C$2:$C$89240)))*40</f>
        <v>#VALUE!</v>
      </c>
      <c r="BE7" t="e" cm="1" vm="1">
        <f t="array" ref="BE7">AVERAGE(_xlfn._xlws.FILTER(ETS!$P$2:$P$89240, (G7=ETS!$A$2:$A$89240)*("ref"=ETS!$C$2:$C$89240)))*40-AVERAGE(_xlfn._xlws.FILTER(ETS!$P$2:$P$89240, (1=ETS!$A$2:$A$89240)*("ref"=ETS!$C$2:$C$89240)))*40</f>
        <v>#VALUE!</v>
      </c>
      <c r="BF7" t="e" cm="1" vm="1">
        <f t="array" ref="BF7">AVERAGE(_xlfn._xlws.FILTER(ETS!$P$2:$P$89240, (H7=ETS!$A$2:$A$89240)*("ref"=ETS!$C$2:$C$89240)))*40-AVERAGE(_xlfn._xlws.FILTER(ETS!$P$2:$P$89240, (1=ETS!$A$2:$A$89240)*("ref"=ETS!$C$2:$C$89240)))*40</f>
        <v>#VALUE!</v>
      </c>
      <c r="BG7" t="e" cm="1" vm="1">
        <f t="array" ref="BG7">AVERAGE(_xlfn._xlws.FILTER(ETS!$P$2:$P$89240, (I7=ETS!$A$2:$A$89240)*("ref"=ETS!$C$2:$C$89240)))*40-AVERAGE(_xlfn._xlws.FILTER(ETS!$P$2:$P$89240, (1=ETS!$A$2:$A$89240)*("ref"=ETS!$C$2:$C$89240)))*40</f>
        <v>#VALUE!</v>
      </c>
      <c r="BH7" t="e">
        <f t="shared" si="1"/>
        <v>#VALUE!</v>
      </c>
      <c r="BI7" t="e">
        <f t="shared" si="2"/>
        <v>#VALUE!</v>
      </c>
      <c r="BJ7" t="e">
        <f t="shared" si="3"/>
        <v>#VALUE!</v>
      </c>
      <c r="BK7" t="e">
        <f t="shared" si="4"/>
        <v>#VALUE!</v>
      </c>
      <c r="BL7" t="e">
        <f t="shared" si="5"/>
        <v>#N/A</v>
      </c>
      <c r="BM7" t="e">
        <f t="shared" si="6"/>
        <v>#VALUE!</v>
      </c>
      <c r="BN7" t="e">
        <f t="shared" si="7"/>
        <v>#N/A</v>
      </c>
      <c r="BO7" t="e">
        <f t="shared" si="8"/>
        <v>#N/A</v>
      </c>
      <c r="BP7" cm="1">
        <f t="array" ref="BP7">INDEX(agent_costs_16_repr_days!$X$1:$X$120559,MATCH(1,(B7=agent_costs_16_repr_days!$A$1:$A$120559)*("ref"=agent_costs_16_repr_days!$B$1:$B$120559),0))</f>
        <v>-274.35104828048497</v>
      </c>
      <c r="BQ7" cm="1">
        <f t="array" ref="BQ7">INDEX(agent_costs_16_repr_days!$X$1:$X$120559,MATCH(1,(C7=agent_costs_16_repr_days!$A$1:$A$120559)*("ref"=agent_costs_16_repr_days!$B$1:$B$120559),0))</f>
        <v>24375.934586569667</v>
      </c>
      <c r="BR7" cm="1">
        <f t="array" ref="BR7">INDEX(agent_costs_16_repr_days!$X$1:$X$120559,MATCH(1,(D7=agent_costs_16_repr_days!$A$1:$A$120559)*("ref"=agent_costs_16_repr_days!$B$1:$B$120559),0))</f>
        <v>1859.8870644047856</v>
      </c>
      <c r="BS7" t="e" cm="1">
        <f t="array" ref="BS7">INDEX(agent_costs_16_repr_days!$X$1:$X$120559,MATCH(1,(E7=agent_costs_16_repr_days!$A$1:$A$120559)*("ref"=agent_costs_16_repr_days!$B$1:$B$120559),0))</f>
        <v>#N/A</v>
      </c>
      <c r="BT7" cm="1">
        <f t="array" ref="BT7">INDEX(agent_costs_16_repr_days!$X$1:$X$120559,MATCH(1,(F7=agent_costs_16_repr_days!$A$1:$A$120559)*("ref"=agent_costs_16_repr_days!$B$1:$B$120559),0))</f>
        <v>18141.230633859523</v>
      </c>
      <c r="BU7" t="e" cm="1">
        <f t="array" ref="BU7">INDEX(agent_costs_16_repr_days!$X$1:$X$120559,MATCH(1,(G7=agent_costs_16_repr_days!$A$1:$A$120559)*("ref"=agent_costs_16_repr_days!$B$1:$B$120559),0))</f>
        <v>#N/A</v>
      </c>
      <c r="BV7" cm="1">
        <f t="array" ref="BV7">INDEX(agent_costs_16_repr_days!$X$1:$X$120559,MATCH(1,(H7=agent_costs_16_repr_days!$A$1:$A$120559)*("ref"=agent_costs_16_repr_days!$B$1:$B$120559),0))</f>
        <v>47315.452129611745</v>
      </c>
      <c r="BW7" cm="1">
        <f t="array" ref="BW7">INDEX(agent_costs_16_repr_days!$X$1:$X$120559,MATCH(1,(I7=agent_costs_16_repr_days!$A$1:$A$120559)*("ref"=agent_costs_16_repr_days!$B$1:$B$120559),0))</f>
        <v>1362.2772176414728</v>
      </c>
      <c r="BX7" cm="1">
        <f t="array" ref="BX7">INDEX(agent_costs_16_repr_days!$AB$1:$AB$120559,MATCH(1,(B7=agent_costs_16_repr_days!$A$1:$A$120559)*("ref"=agent_costs_16_repr_days!$B$1:$B$120559),0))</f>
        <v>-16.893683234651689</v>
      </c>
      <c r="BY7" cm="1">
        <f t="array" ref="BY7">INDEX(agent_costs_16_repr_days!$AB$1:$AB$120559,MATCH(1,(C7=agent_costs_16_repr_days!$A$1:$A$120559)*("ref"=agent_costs_16_repr_days!$B$1:$B$120559),0))</f>
        <v>41056.4830954426</v>
      </c>
      <c r="BZ7" cm="1">
        <f t="array" ref="BZ7">INDEX(agent_costs_16_repr_days!$AB$1:$AB$120559,MATCH(1,(D7=agent_costs_16_repr_days!$A$1:$A$120559)*("ref"=agent_costs_16_repr_days!$B$1:$B$120559),0))</f>
        <v>782.11959933699109</v>
      </c>
      <c r="CA7" t="e" cm="1">
        <f t="array" ref="CA7">INDEX(agent_costs_16_repr_days!$AB$1:$AB$120559,MATCH(1,(E7=agent_costs_16_repr_days!$A$1:$A$120559)*("ref"=agent_costs_16_repr_days!$B$1:$B$120559),0))</f>
        <v>#N/A</v>
      </c>
      <c r="CB7" cm="1">
        <f t="array" ref="CB7">INDEX(agent_costs_16_repr_days!$AB$1:$AB$120559,MATCH(1,(F7=agent_costs_16_repr_days!$A$1:$A$120559)*("ref"=agent_costs_16_repr_days!$B$1:$B$120559),0))</f>
        <v>8738.4131744090846</v>
      </c>
      <c r="CC7" t="e" cm="1">
        <f t="array" ref="CC7">INDEX(agent_costs_16_repr_days!$AB$1:$AB$120559,MATCH(1,(G7=agent_costs_16_repr_days!$A$1:$A$120559)*("ref"=agent_costs_16_repr_days!$B$1:$B$120559),0))</f>
        <v>#N/A</v>
      </c>
      <c r="CD7" cm="1">
        <f t="array" ref="CD7">INDEX(agent_costs_16_repr_days!$AB$1:$AB$120559,MATCH(1,(H7=agent_costs_16_repr_days!$A$1:$A$120559)*("ref"=agent_costs_16_repr_days!$B$1:$B$120559),0))</f>
        <v>17983.659952657617</v>
      </c>
      <c r="CE7" cm="1">
        <f t="array" ref="CE7">INDEX(agent_costs_16_repr_days!$AB$1:$AB$120559,MATCH(1,(I7=agent_costs_16_repr_days!$A$1:$A$120559)*("ref"=agent_costs_16_repr_days!$B$1:$B$120559),0))</f>
        <v>856.60491565491247</v>
      </c>
      <c r="CF7" cm="1">
        <f t="array" ref="CF7">INDEX(agent_costs_16_repr_days!$AF$1:$AF$120936,MATCH(1,(B7=agent_costs_16_repr_days!$A$1:$A$120559)*("ref"=agent_costs_16_repr_days!$B$1:$B$120559),0))</f>
        <v>-53.203426700958516</v>
      </c>
      <c r="CG7" cm="1">
        <f t="array" ref="CG7">INDEX(agent_costs_16_repr_days!$AF$1:$AF$120936,MATCH(1,(C7=agent_costs_16_repr_days!$A$1:$A$120559)*("ref"=agent_costs_16_repr_days!$B$1:$B$120559),0))</f>
        <v>-710.82060218096012</v>
      </c>
      <c r="CH7" cm="1">
        <f t="array" ref="CH7">INDEX(agent_costs_16_repr_days!$AF$1:$AF$120936,MATCH(1,(D7=agent_costs_16_repr_days!$A$1:$A$120559)*("ref"=agent_costs_16_repr_days!$B$1:$B$120559),0))</f>
        <v>-570.59633360768203</v>
      </c>
      <c r="CI7" t="e" cm="1">
        <f t="array" ref="CI7">INDEX(agent_costs_16_repr_days!$AF$1:$AF$120936,MATCH(1,(E7=agent_costs_16_repr_days!$A$1:$A$120559)*("ref"=agent_costs_16_repr_days!$B$1:$B$120559),0))</f>
        <v>#N/A</v>
      </c>
      <c r="CJ7" cm="1">
        <f t="array" ref="CJ7">INDEX(agent_costs_16_repr_days!$AF$1:$AF$120936,MATCH(1,(F7=agent_costs_16_repr_days!$A$1:$A$120559)*("ref"=agent_costs_16_repr_days!$B$1:$B$120559),0))</f>
        <v>-3251.2927603907301</v>
      </c>
      <c r="CK7" t="e" cm="1">
        <f t="array" ref="CK7">INDEX(agent_costs_16_repr_days!$AF$1:$AF$120936,MATCH(1,(G7=agent_costs_16_repr_days!$A$1:$A$120559)*("ref"=agent_costs_16_repr_days!$B$1:$B$120559),0))</f>
        <v>#N/A</v>
      </c>
      <c r="CL7" cm="1">
        <f t="array" ref="CL7">INDEX(agent_costs_16_repr_days!$AF$1:$AF$120936,MATCH(1,(H7=agent_costs_16_repr_days!$A$1:$A$120559)*("ref"=agent_costs_16_repr_days!$B$1:$B$120559),0))</f>
        <v>-557.8982325848192</v>
      </c>
      <c r="CM7" cm="1">
        <f t="array" ref="CM7">INDEX(agent_costs_16_repr_days!$AF$1:$AF$120936,MATCH(1,(I7=agent_costs_16_repr_days!$A$1:$A$120559)*("ref"=agent_costs_16_repr_days!$B$1:$B$120559),0))</f>
        <v>-1063.7579039089032</v>
      </c>
    </row>
    <row r="8" spans="1:91" x14ac:dyDescent="0.25">
      <c r="A8">
        <v>7</v>
      </c>
      <c r="B8">
        <v>17</v>
      </c>
      <c r="C8">
        <v>47</v>
      </c>
      <c r="D8">
        <v>77</v>
      </c>
      <c r="E8">
        <v>107</v>
      </c>
      <c r="F8">
        <v>137</v>
      </c>
      <c r="G8">
        <v>167</v>
      </c>
      <c r="H8">
        <v>197</v>
      </c>
      <c r="I8">
        <v>227</v>
      </c>
      <c r="J8">
        <v>257</v>
      </c>
      <c r="L8" t="e" cm="1">
        <f t="array" ref="L8">INDEX('H2'!$I$1:$I$89280+'H2'!$H$1:$H$89280,MATCH(1,(B8='H2'!$B$1:$B$89280)*(2030='H2'!$E$1:$E$89280)*("ref"='H2'!$D$1:$D$89280),0))-L$2</f>
        <v>#N/A</v>
      </c>
      <c r="M8" t="e" cm="1">
        <f t="array" ref="M8">INDEX('H2'!$I$1:$I$89280+'H2'!$H$1:$H$89280,MATCH(1,(C8='H2'!$B$1:$B$89280)*(2030='H2'!$E$1:$E$89280)*("ref"='H2'!$D$1:$D$89280),0))-L$2</f>
        <v>#N/A</v>
      </c>
      <c r="N8" t="e" cm="1">
        <f t="array" ref="N8">INDEX('H2'!$I$1:$I$89280+'H2'!$H$1:$H$89280,MATCH(1,(D8='H2'!$B$1:$B$89280)*(2030='H2'!$E$1:$E$89280)*("ref"='H2'!$D$1:$D$89280),0))-L$2</f>
        <v>#N/A</v>
      </c>
      <c r="O8" t="e" cm="1">
        <f t="array" ref="O8">INDEX('H2'!$I$1:$I$89280+'H2'!$H$1:$H$89280,MATCH(1,(E8='H2'!$B$1:$B$89280)*(2030='H2'!$E$1:$E$89280)*("ref"='H2'!$D$1:$D$89280),0))-L$2</f>
        <v>#N/A</v>
      </c>
      <c r="P8" t="e" cm="1">
        <f t="array" ref="P8">INDEX('H2'!$I$1:$I$89280+'H2'!$H$1:$H$89280,MATCH(1,(F8='H2'!$B$1:$B$89280)*(2030='H2'!$E$1:$E$89280)*("ref"='H2'!$D$1:$D$89280),0))-L$2</f>
        <v>#N/A</v>
      </c>
      <c r="Q8" t="e" cm="1">
        <f t="array" ref="Q8">INDEX('H2'!$I$1:$I$89280+'H2'!$H$1:$H$89280,MATCH(1,(G8='H2'!$B$1:$B$89280)*(2030='H2'!$E$1:$E$89280)*("ref"='H2'!$D$1:$D$89280),0))-L$2</f>
        <v>#N/A</v>
      </c>
      <c r="R8" t="e" cm="1">
        <f t="array" ref="R8">INDEX('H2'!$I$1:$I$89280+'H2'!$H$1:$H$89280,MATCH(1,(H8='H2'!$B$1:$B$89280)*(2030='H2'!$E$1:$E$89280)*("ref"='H2'!$D$1:$D$89280),0))-L$2</f>
        <v>#N/A</v>
      </c>
      <c r="S8" t="e" cm="1">
        <f t="array" ref="S8">INDEX('H2'!$I$1:$I$89280+'H2'!$H$1:$H$89280,MATCH(1,(I8='H2'!$B$1:$B$89280)*(2030='H2'!$E$1:$E$89280)*("ref"='H2'!$D$1:$D$89280),0))-L$2</f>
        <v>#N/A</v>
      </c>
      <c r="T8" t="e" cm="1">
        <f t="array" ref="T8">INDEX('H2'!$L$1:$L$89280+'H2'!$M$1:$M$89280,MATCH(1,(B8='H2'!$B$1:$B$89280)*(2030='H2'!$E$1:$E$89280)*("ref"='H2'!$D$1:$D$89280),0))-T$2</f>
        <v>#N/A</v>
      </c>
      <c r="U8" t="e" cm="1">
        <f t="array" ref="U8">INDEX('H2'!$L$1:$L$89280+'H2'!$M$1:$M$89280,MATCH(1,(C8='H2'!$B$1:$B$89280)*(2030='H2'!$E$1:$E$89280)*("ref"='H2'!$D$1:$D$89280),0))-T$2</f>
        <v>#N/A</v>
      </c>
      <c r="V8" t="e" cm="1">
        <f t="array" ref="V8">INDEX('H2'!$L$1:$L$89280+'H2'!$M$1:$M$89280,MATCH(1,(D8='H2'!$B$1:$B$89280)*(2030='H2'!$E$1:$E$89280)*("ref"='H2'!$D$1:$D$89280),0))-T$2</f>
        <v>#N/A</v>
      </c>
      <c r="W8" t="e" cm="1">
        <f t="array" ref="W8">INDEX('H2'!$L$1:$L$89280+'H2'!$M$1:$M$89280,MATCH(1,(E8='H2'!$B$1:$B$89280)*(2030='H2'!$E$1:$E$89280)*("ref"='H2'!$D$1:$D$89280),0))-T$2</f>
        <v>#N/A</v>
      </c>
      <c r="X8" t="e" cm="1">
        <f t="array" ref="X8">INDEX('H2'!$L$1:$L$89280+'H2'!$M$1:$M$89280,MATCH(1,(F8='H2'!$B$1:$B$89280)*(2030='H2'!$E$1:$E$89280)*("ref"='H2'!$D$1:$D$89280),0))-T$2</f>
        <v>#N/A</v>
      </c>
      <c r="Y8" t="e" cm="1">
        <f t="array" ref="Y8">INDEX('H2'!$L$1:$L$89280+'H2'!$M$1:$M$89280,MATCH(1,(G8='H2'!$B$1:$B$89280)*(2030='H2'!$E$1:$E$89280)*("ref"='H2'!$D$1:$D$89280),0))-T$2</f>
        <v>#N/A</v>
      </c>
      <c r="Z8" t="e" cm="1">
        <f t="array" ref="Z8">INDEX('H2'!$L$1:$L$89280+'H2'!$M$1:$M$89280,MATCH(1,(H8='H2'!$B$1:$B$89280)*(2030='H2'!$E$1:$E$89280)*("ref"='H2'!$D$1:$D$89280),0))-T$2</f>
        <v>#N/A</v>
      </c>
      <c r="AA8" t="e" cm="1">
        <f t="array" ref="AA8">INDEX('H2'!$L$1:$L$89280+'H2'!$M$1:$M$89280,MATCH(1,(I8='H2'!$B$1:$B$89280)*(2030='H2'!$E$1:$E$89280)*("ref"='H2'!$D$1:$D$89280),0))-T$2</f>
        <v>#N/A</v>
      </c>
      <c r="AB8" t="e" cm="1">
        <f t="array" ref="AB8">AVERAGE(_xlfn._xlws.FILTER('H2'!$AM$2:$AM$98960, (B8='H2'!$B$2:$B$89280)*("ref"='H2'!$D$2:$D$89280)))*40</f>
        <v>#VALUE!</v>
      </c>
      <c r="AC8" t="e" cm="1">
        <f t="array" ref="AC8">AVERAGE(_xlfn._xlws.FILTER('H2'!$AM$2:$AM$98960, (C8='H2'!$B$2:$B$89280)*("ref"='H2'!$D$2:$D$89280)))*40</f>
        <v>#VALUE!</v>
      </c>
      <c r="AD8" t="e" cm="1">
        <f t="array" ref="AD8">AVERAGE(_xlfn._xlws.FILTER('H2'!$AM$2:$AM$98960, (D8='H2'!$B$2:$B$89280)*("ref"='H2'!$D$2:$D$89280)))*40</f>
        <v>#VALUE!</v>
      </c>
      <c r="AE8" t="e" cm="1">
        <f t="array" ref="AE8">AVERAGE(_xlfn._xlws.FILTER('H2'!$AM$2:$AM$98960, (E8='H2'!$B$2:$B$89280)*("ref"='H2'!$D$2:$D$89280)))*40</f>
        <v>#VALUE!</v>
      </c>
      <c r="AF8" t="e" cm="1">
        <f t="array" ref="AF8">AVERAGE(_xlfn._xlws.FILTER('H2'!$AO$2:$AO$98960, (F8='H2'!$B$2:$B$89280)*("ref"='H2'!$D$2:$D$89280)))*40</f>
        <v>#VALUE!</v>
      </c>
      <c r="AG8" t="e" cm="1">
        <f t="array" ref="AG8">AVERAGE(_xlfn._xlws.FILTER('H2'!$AN$2:$AN$98960, (G8='H2'!$B$2:$B$89280)*("ref"='H2'!$D$2:$D$89280)))*40</f>
        <v>#VALUE!</v>
      </c>
      <c r="AH8" t="e" cm="1">
        <f t="array" ref="AH8">INDEX(overview_results_2_repr_days!$W$1:$W$120247,MATCH(1,(H8=overview_results_2_repr_days!$A$1:$A$120247)*("ref"=overview_results_2_repr_days!$B$1:$B$120247),0))</f>
        <v>#N/A</v>
      </c>
      <c r="AI8" t="e" cm="1">
        <f t="array" ref="AI8">INDEX(overview_results_2_repr_days!$W$1:$W$120247,MATCH(1,(I8=overview_results_2_repr_days!$A$1:$A$120247)*("ref"=overview_results_2_repr_days!$B$1:$B$120247),0))</f>
        <v>#N/A</v>
      </c>
      <c r="AJ8" t="e" cm="1" vm="1">
        <f t="array" ref="AJ8">AVERAGE(_xlfn._xlws.FILTER(PS!$W$2:$W$89280, (B8=PS!$B$2:$B$89280)*("ref"=PS!$D$2:$D$89280)))*40-AVERAGE(_xlfn._xlws.FILTER(PS!$W$2:$W$89280, (1=PS!$B$2:$B$89280)*("ref"=PS!$D$2:$D$89280)))*40</f>
        <v>#VALUE!</v>
      </c>
      <c r="AK8" t="e" cm="1" vm="1">
        <f t="array" ref="AK8">AVERAGE(_xlfn._xlws.FILTER(PS!$W$2:$W$89280, (C8=PS!$B$2:$B$89280)*("ref"=PS!$D$2:$D$89280)))*40-AVERAGE(_xlfn._xlws.FILTER(PS!$W$2:$W$89280, (1=PS!$B$2:$B$89280)*("ref"=PS!$D$2:$D$89280)))*40</f>
        <v>#VALUE!</v>
      </c>
      <c r="AL8" t="e" cm="1" vm="1">
        <f t="array" ref="AL8">AVERAGE(_xlfn._xlws.FILTER(PS!$W$2:$W$89280, (D8=PS!$B$2:$B$89280)*("ref"=PS!$D$2:$D$89280)))*40-AVERAGE(_xlfn._xlws.FILTER(PS!$W$2:$W$89280, (1=PS!$B$2:$B$89280)*("ref"=PS!$D$2:$D$89280)))*40</f>
        <v>#VALUE!</v>
      </c>
      <c r="AM8" t="e" cm="1" vm="1">
        <f t="array" ref="AM8">AVERAGE(_xlfn._xlws.FILTER(PS!$W$2:$W$89280, (E8=PS!$B$2:$B$89280)*("ref"=PS!$D$2:$D$89280)))*40-AVERAGE(_xlfn._xlws.FILTER(PS!$W$2:$W$89280, (1=PS!$B$2:$B$89280)*("ref"=PS!$D$2:$D$89280)))*40</f>
        <v>#VALUE!</v>
      </c>
      <c r="AN8" t="e" cm="1" vm="1">
        <f t="array" ref="AN8">AVERAGE(_xlfn._xlws.FILTER(PS!$W$2:$W$89280, (F8=PS!$B$2:$B$89280)*("ref"=PS!$D$2:$D$89280)))*40-AVERAGE(_xlfn._xlws.FILTER(PS!$W$2:$W$89280, (1=PS!$B$2:$B$89280)*("ref"=PS!$D$2:$D$89280)))*40</f>
        <v>#VALUE!</v>
      </c>
      <c r="AO8" t="e" cm="1" vm="1">
        <f t="array" ref="AO8">AVERAGE(_xlfn._xlws.FILTER(PS!$W$2:$W$89280, (G8=PS!$B$2:$B$89280)*("ref"=PS!$D$2:$D$89280)))*40-AVERAGE(_xlfn._xlws.FILTER(PS!$W$2:$W$89280, (1=PS!$B$2:$B$89280)*("ref"=PS!$D$2:$D$89280)))*40</f>
        <v>#VALUE!</v>
      </c>
      <c r="AP8" t="e" cm="1" vm="1">
        <f t="array" ref="AP8">AVERAGE(_xlfn._xlws.FILTER(PS!$W$2:$W$89280, (H8=PS!$B$2:$B$89280)*("ref"=PS!$D$2:$D$89280)))*40-AVERAGE(_xlfn._xlws.FILTER(PS!$W$2:$W$89280, (1=PS!$B$2:$B$89280)*("ref"=PS!$D$2:$D$89280)))*40</f>
        <v>#VALUE!</v>
      </c>
      <c r="AQ8" t="e" cm="1" vm="1">
        <f t="array" ref="AQ8">AVERAGE(_xlfn._xlws.FILTER(PS!$W$2:$W$89280, (I8=PS!$B$2:$B$89280)*("ref"=PS!$D$2:$D$89280)))*40-AVERAGE(_xlfn._xlws.FILTER(PS!$W$2:$W$89280, (1=PS!$B$2:$B$89280)*("ref"=PS!$D$2:$D$89280)))*40</f>
        <v>#VALUE!</v>
      </c>
      <c r="AR8" t="e" cm="1">
        <f t="array" ref="AR8">INDEX(overview_results_2_repr_days!$V$1:$V$952,MATCH(1,(B8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8" t="e" cm="1">
        <f t="array" ref="AS8">INDEX(overview_results_2_repr_days!$V$1:$V$952,MATCH(1,(C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8" t="e" cm="1">
        <f t="array" ref="AT8">INDEX(overview_results_2_repr_days!$V$1:$V$952,MATCH(1,(D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8" t="e" cm="1">
        <f t="array" ref="AU8">INDEX(overview_results_2_repr_days!$V$1:$V$952,MATCH(1,(E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8" t="e" cm="1">
        <f t="array" ref="AV8">INDEX(overview_results_2_repr_days!$V$1:$V$952,MATCH(1,(F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8" t="e" cm="1">
        <f t="array" ref="AW8">INDEX(overview_results_2_repr_days!$V$1:$V$952,MATCH(1,(G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8" t="e" cm="1">
        <f t="array" ref="AX8">INDEX(overview_results_2_repr_days!$V$1:$V$952,MATCH(1,(H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8" t="e" cm="1">
        <f t="array" ref="AY8">INDEX(overview_results_2_repr_days!$V$1:$V$952,MATCH(1,(I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8" t="e" cm="1" vm="1">
        <f t="array" ref="AZ8">AVERAGE(_xlfn._xlws.FILTER(ETS!$P$2:$P$89240, (B8=ETS!$A$2:$A$89240)*("ref"=ETS!$C$2:$C$89240)))*40-AVERAGE(_xlfn._xlws.FILTER(ETS!$P$2:$P$89240, (1=ETS!$A$2:$A$89240)*("ref"=ETS!$C$2:$C$89240)))*40</f>
        <v>#VALUE!</v>
      </c>
      <c r="BA8" t="e" cm="1" vm="1">
        <f t="array" ref="BA8">AVERAGE(_xlfn._xlws.FILTER(ETS!$P$2:$P$89240, (C8=ETS!$A$2:$A$89240)*("ref"=ETS!$C$2:$C$89240)))*40-AVERAGE(_xlfn._xlws.FILTER(ETS!$P$2:$P$89240, (1=ETS!$A$2:$A$89240)*("ref"=ETS!$C$2:$C$89240)))*40</f>
        <v>#VALUE!</v>
      </c>
      <c r="BB8" t="e" cm="1" vm="1">
        <f t="array" ref="BB8">AVERAGE(_xlfn._xlws.FILTER(ETS!$P$2:$P$89240, (D8=ETS!$A$2:$A$89240)*("ref"=ETS!$C$2:$C$89240)))*40-AVERAGE(_xlfn._xlws.FILTER(ETS!$P$2:$P$89240, (1=ETS!$A$2:$A$89240)*("ref"=ETS!$C$2:$C$89240)))*40</f>
        <v>#VALUE!</v>
      </c>
      <c r="BC8" t="e" cm="1" vm="1">
        <f t="array" ref="BC8">AVERAGE(_xlfn._xlws.FILTER(ETS!$P$2:$P$89240, (E8=ETS!$A$2:$A$89240)*("ref"=ETS!$C$2:$C$89240)))*40-AVERAGE(_xlfn._xlws.FILTER(ETS!$P$2:$P$89240, (1=ETS!$A$2:$A$89240)*("ref"=ETS!$C$2:$C$89240)))*40</f>
        <v>#VALUE!</v>
      </c>
      <c r="BD8" t="e" cm="1" vm="1">
        <f t="array" ref="BD8">AVERAGE(_xlfn._xlws.FILTER(ETS!$P$2:$P$89240, (F8=ETS!$A$2:$A$89240)*("ref"=ETS!$C$2:$C$89240)))*40-AVERAGE(_xlfn._xlws.FILTER(ETS!$P$2:$P$89240, (1=ETS!$A$2:$A$89240)*("ref"=ETS!$C$2:$C$89240)))*40</f>
        <v>#VALUE!</v>
      </c>
      <c r="BE8" t="e" cm="1" vm="1">
        <f t="array" ref="BE8">AVERAGE(_xlfn._xlws.FILTER(ETS!$P$2:$P$89240, (G8=ETS!$A$2:$A$89240)*("ref"=ETS!$C$2:$C$89240)))*40-AVERAGE(_xlfn._xlws.FILTER(ETS!$P$2:$P$89240, (1=ETS!$A$2:$A$89240)*("ref"=ETS!$C$2:$C$89240)))*40</f>
        <v>#VALUE!</v>
      </c>
      <c r="BF8" t="e" cm="1" vm="1">
        <f t="array" ref="BF8">AVERAGE(_xlfn._xlws.FILTER(ETS!$P$2:$P$89240, (H8=ETS!$A$2:$A$89240)*("ref"=ETS!$C$2:$C$89240)))*40-AVERAGE(_xlfn._xlws.FILTER(ETS!$P$2:$P$89240, (1=ETS!$A$2:$A$89240)*("ref"=ETS!$C$2:$C$89240)))*40</f>
        <v>#VALUE!</v>
      </c>
      <c r="BG8" t="e" cm="1" vm="1">
        <f t="array" ref="BG8">AVERAGE(_xlfn._xlws.FILTER(ETS!$P$2:$P$89240, (I8=ETS!$A$2:$A$89240)*("ref"=ETS!$C$2:$C$89240)))*40-AVERAGE(_xlfn._xlws.FILTER(ETS!$P$2:$P$89240, (1=ETS!$A$2:$A$89240)*("ref"=ETS!$C$2:$C$89240)))*40</f>
        <v>#VALUE!</v>
      </c>
      <c r="BH8" t="e">
        <f t="shared" si="1"/>
        <v>#VALUE!</v>
      </c>
      <c r="BI8" t="e">
        <f t="shared" si="2"/>
        <v>#VALUE!</v>
      </c>
      <c r="BJ8" t="e">
        <f t="shared" si="3"/>
        <v>#VALUE!</v>
      </c>
      <c r="BK8" t="e">
        <f t="shared" si="4"/>
        <v>#VALUE!</v>
      </c>
      <c r="BL8" t="e">
        <f t="shared" si="5"/>
        <v>#VALUE!</v>
      </c>
      <c r="BM8" t="e">
        <f t="shared" si="6"/>
        <v>#VALUE!</v>
      </c>
      <c r="BN8" t="e">
        <f t="shared" si="7"/>
        <v>#N/A</v>
      </c>
      <c r="BO8" t="e">
        <f t="shared" si="8"/>
        <v>#N/A</v>
      </c>
      <c r="BP8" cm="1">
        <f t="array" ref="BP8">INDEX(agent_costs_16_repr_days!$X$1:$X$120559,MATCH(1,(B8=agent_costs_16_repr_days!$A$1:$A$120559)*("ref"=agent_costs_16_repr_days!$B$1:$B$120559),0))</f>
        <v>257.98504535853863</v>
      </c>
      <c r="BQ8" cm="1">
        <f t="array" ref="BQ8">INDEX(agent_costs_16_repr_days!$X$1:$X$120559,MATCH(1,(C8=agent_costs_16_repr_days!$A$1:$A$120559)*("ref"=agent_costs_16_repr_days!$B$1:$B$120559),0))</f>
        <v>26857.393783139065</v>
      </c>
      <c r="BR8" cm="1">
        <f t="array" ref="BR8">INDEX(agent_costs_16_repr_days!$X$1:$X$120559,MATCH(1,(D8=agent_costs_16_repr_days!$A$1:$A$120559)*("ref"=agent_costs_16_repr_days!$B$1:$B$120559),0))</f>
        <v>2969.1781623791903</v>
      </c>
      <c r="BS8" t="e" cm="1">
        <f t="array" ref="BS8">INDEX(agent_costs_16_repr_days!$X$1:$X$120559,MATCH(1,(E8=agent_costs_16_repr_days!$A$1:$A$120559)*("ref"=agent_costs_16_repr_days!$B$1:$B$120559),0))</f>
        <v>#N/A</v>
      </c>
      <c r="BT8" cm="1">
        <f t="array" ref="BT8">INDEX(agent_costs_16_repr_days!$X$1:$X$120559,MATCH(1,(F8=agent_costs_16_repr_days!$A$1:$A$120559)*("ref"=agent_costs_16_repr_days!$B$1:$B$120559),0))</f>
        <v>18857.959939588793</v>
      </c>
      <c r="BU8" t="e" cm="1">
        <f t="array" ref="BU8">INDEX(agent_costs_16_repr_days!$X$1:$X$120559,MATCH(1,(G8=agent_costs_16_repr_days!$A$1:$A$120559)*("ref"=agent_costs_16_repr_days!$B$1:$B$120559),0))</f>
        <v>#N/A</v>
      </c>
      <c r="BV8" cm="1">
        <f t="array" ref="BV8">INDEX(agent_costs_16_repr_days!$X$1:$X$120559,MATCH(1,(H8=agent_costs_16_repr_days!$A$1:$A$120559)*("ref"=agent_costs_16_repr_days!$B$1:$B$120559),0))</f>
        <v>49779.204613865353</v>
      </c>
      <c r="BW8" cm="1">
        <f t="array" ref="BW8">INDEX(agent_costs_16_repr_days!$X$1:$X$120559,MATCH(1,(I8=agent_costs_16_repr_days!$A$1:$A$120559)*("ref"=agent_costs_16_repr_days!$B$1:$B$120559),0))</f>
        <v>3070.3543004766107</v>
      </c>
      <c r="BX8" cm="1">
        <f t="array" ref="BX8">INDEX(agent_costs_16_repr_days!$AB$1:$AB$120559,MATCH(1,(B8=agent_costs_16_repr_days!$A$1:$A$120559)*("ref"=agent_costs_16_repr_days!$B$1:$B$120559),0))</f>
        <v>268.56707134463068</v>
      </c>
      <c r="BY8" cm="1">
        <f t="array" ref="BY8">INDEX(agent_costs_16_repr_days!$AB$1:$AB$120559,MATCH(1,(C8=agent_costs_16_repr_days!$A$1:$A$120559)*("ref"=agent_costs_16_repr_days!$B$1:$B$120559),0))</f>
        <v>43069.895526495719</v>
      </c>
      <c r="BZ8" cm="1">
        <f t="array" ref="BZ8">INDEX(agent_costs_16_repr_days!$AB$1:$AB$120559,MATCH(1,(D8=agent_costs_16_repr_days!$A$1:$A$120559)*("ref"=agent_costs_16_repr_days!$B$1:$B$120559),0))</f>
        <v>1265.2652617779677</v>
      </c>
      <c r="CA8" t="e" cm="1">
        <f t="array" ref="CA8">INDEX(agent_costs_16_repr_days!$AB$1:$AB$120559,MATCH(1,(E8=agent_costs_16_repr_days!$A$1:$A$120559)*("ref"=agent_costs_16_repr_days!$B$1:$B$120559),0))</f>
        <v>#N/A</v>
      </c>
      <c r="CB8" cm="1">
        <f t="array" ref="CB8">INDEX(agent_costs_16_repr_days!$AB$1:$AB$120559,MATCH(1,(F8=agent_costs_16_repr_days!$A$1:$A$120559)*("ref"=agent_costs_16_repr_days!$B$1:$B$120559),0))</f>
        <v>9877.157195256048</v>
      </c>
      <c r="CC8" t="e" cm="1">
        <f t="array" ref="CC8">INDEX(agent_costs_16_repr_days!$AB$1:$AB$120559,MATCH(1,(G8=agent_costs_16_repr_days!$A$1:$A$120559)*("ref"=agent_costs_16_repr_days!$B$1:$B$120559),0))</f>
        <v>#N/A</v>
      </c>
      <c r="CD8" cm="1">
        <f t="array" ref="CD8">INDEX(agent_costs_16_repr_days!$AB$1:$AB$120559,MATCH(1,(H8=agent_costs_16_repr_days!$A$1:$A$120559)*("ref"=agent_costs_16_repr_days!$B$1:$B$120559),0))</f>
        <v>19416.735623359142</v>
      </c>
      <c r="CE8" cm="1">
        <f t="array" ref="CE8">INDEX(agent_costs_16_repr_days!$AB$1:$AB$120559,MATCH(1,(I8=agent_costs_16_repr_days!$A$1:$A$120559)*("ref"=agent_costs_16_repr_days!$B$1:$B$120559),0))</f>
        <v>1342.0735239426576</v>
      </c>
      <c r="CF8" cm="1">
        <f t="array" ref="CF8">INDEX(agent_costs_16_repr_days!$AF$1:$AF$120936,MATCH(1,(B8=agent_costs_16_repr_days!$A$1:$A$120559)*("ref"=agent_costs_16_repr_days!$B$1:$B$120559),0))</f>
        <v>-157.00407841609558</v>
      </c>
      <c r="CG8" cm="1">
        <f t="array" ref="CG8">INDEX(agent_costs_16_repr_days!$AF$1:$AF$120936,MATCH(1,(C8=agent_costs_16_repr_days!$A$1:$A$120559)*("ref"=agent_costs_16_repr_days!$B$1:$B$120559),0))</f>
        <v>-685.26931399316527</v>
      </c>
      <c r="CH8" cm="1">
        <f t="array" ref="CH8">INDEX(agent_costs_16_repr_days!$AF$1:$AF$120936,MATCH(1,(D8=agent_costs_16_repr_days!$A$1:$A$120559)*("ref"=agent_costs_16_repr_days!$B$1:$B$120559),0))</f>
        <v>-842.63190474041039</v>
      </c>
      <c r="CI8" t="e" cm="1">
        <f t="array" ref="CI8">INDEX(agent_costs_16_repr_days!$AF$1:$AF$120936,MATCH(1,(E8=agent_costs_16_repr_days!$A$1:$A$120559)*("ref"=agent_costs_16_repr_days!$B$1:$B$120559),0))</f>
        <v>#N/A</v>
      </c>
      <c r="CJ8" cm="1">
        <f t="array" ref="CJ8">INDEX(agent_costs_16_repr_days!$AF$1:$AF$120936,MATCH(1,(F8=agent_costs_16_repr_days!$A$1:$A$120559)*("ref"=agent_costs_16_repr_days!$B$1:$B$120559),0))</f>
        <v>-3389.3636079260032</v>
      </c>
      <c r="CK8" t="e" cm="1">
        <f t="array" ref="CK8">INDEX(agent_costs_16_repr_days!$AF$1:$AF$120936,MATCH(1,(G8=agent_costs_16_repr_days!$A$1:$A$120559)*("ref"=agent_costs_16_repr_days!$B$1:$B$120559),0))</f>
        <v>#N/A</v>
      </c>
      <c r="CL8" cm="1">
        <f t="array" ref="CL8">INDEX(agent_costs_16_repr_days!$AF$1:$AF$120936,MATCH(1,(H8=agent_costs_16_repr_days!$A$1:$A$120559)*("ref"=agent_costs_16_repr_days!$B$1:$B$120559),0))</f>
        <v>-181.81996448972495</v>
      </c>
      <c r="CM8" cm="1">
        <f t="array" ref="CM8">INDEX(agent_costs_16_repr_days!$AF$1:$AF$120936,MATCH(1,(I8=agent_costs_16_repr_days!$A$1:$A$120559)*("ref"=agent_costs_16_repr_days!$B$1:$B$120559),0))</f>
        <v>-1324.4125309708179</v>
      </c>
    </row>
    <row r="9" spans="1:91" x14ac:dyDescent="0.25">
      <c r="A9">
        <v>8</v>
      </c>
      <c r="B9">
        <v>18</v>
      </c>
      <c r="C9">
        <v>48</v>
      </c>
      <c r="D9">
        <v>78</v>
      </c>
      <c r="E9">
        <v>108</v>
      </c>
      <c r="F9">
        <v>138</v>
      </c>
      <c r="G9">
        <v>168</v>
      </c>
      <c r="H9">
        <v>198</v>
      </c>
      <c r="I9">
        <v>228</v>
      </c>
      <c r="J9">
        <v>258</v>
      </c>
      <c r="L9" t="e" cm="1">
        <f t="array" ref="L9">INDEX('H2'!$I$1:$I$89280+'H2'!$H$1:$H$89280,MATCH(1,(B9='H2'!$B$1:$B$89280)*(2030='H2'!$E$1:$E$89280)*("ref"='H2'!$D$1:$D$89280),0))-L$2</f>
        <v>#N/A</v>
      </c>
      <c r="M9" t="e" cm="1">
        <f t="array" ref="M9">INDEX('H2'!$I$1:$I$89280+'H2'!$H$1:$H$89280,MATCH(1,(C9='H2'!$B$1:$B$89280)*(2030='H2'!$E$1:$E$89280)*("ref"='H2'!$D$1:$D$89280),0))-L$2</f>
        <v>#N/A</v>
      </c>
      <c r="N9" t="e" cm="1">
        <f t="array" ref="N9">INDEX('H2'!$I$1:$I$89280+'H2'!$H$1:$H$89280,MATCH(1,(D9='H2'!$B$1:$B$89280)*(2030='H2'!$E$1:$E$89280)*("ref"='H2'!$D$1:$D$89280),0))-L$2</f>
        <v>#N/A</v>
      </c>
      <c r="O9" t="e" cm="1">
        <f t="array" ref="O9">INDEX('H2'!$I$1:$I$89280+'H2'!$H$1:$H$89280,MATCH(1,(E9='H2'!$B$1:$B$89280)*(2030='H2'!$E$1:$E$89280)*("ref"='H2'!$D$1:$D$89280),0))-L$2</f>
        <v>#N/A</v>
      </c>
      <c r="P9" t="e" cm="1">
        <f t="array" ref="P9">INDEX('H2'!$I$1:$I$89280+'H2'!$H$1:$H$89280,MATCH(1,(F9='H2'!$B$1:$B$89280)*(2030='H2'!$E$1:$E$89280)*("ref"='H2'!$D$1:$D$89280),0))-L$2</f>
        <v>#N/A</v>
      </c>
      <c r="Q9" t="e" cm="1">
        <f t="array" ref="Q9">INDEX('H2'!$I$1:$I$89280+'H2'!$H$1:$H$89280,MATCH(1,(G9='H2'!$B$1:$B$89280)*(2030='H2'!$E$1:$E$89280)*("ref"='H2'!$D$1:$D$89280),0))-L$2</f>
        <v>#N/A</v>
      </c>
      <c r="R9" t="e" cm="1">
        <f t="array" ref="R9">INDEX('H2'!$I$1:$I$89280+'H2'!$H$1:$H$89280,MATCH(1,(H9='H2'!$B$1:$B$89280)*(2030='H2'!$E$1:$E$89280)*("ref"='H2'!$D$1:$D$89280),0))-L$2</f>
        <v>#N/A</v>
      </c>
      <c r="S9" t="e" cm="1">
        <f t="array" ref="S9">INDEX('H2'!$I$1:$I$89280+'H2'!$H$1:$H$89280,MATCH(1,(I9='H2'!$B$1:$B$89280)*(2030='H2'!$E$1:$E$89280)*("ref"='H2'!$D$1:$D$89280),0))-L$2</f>
        <v>#N/A</v>
      </c>
      <c r="T9" t="e" cm="1">
        <f t="array" ref="T9">INDEX('H2'!$L$1:$L$89280+'H2'!$M$1:$M$89280,MATCH(1,(B9='H2'!$B$1:$B$89280)*(2030='H2'!$E$1:$E$89280)*("ref"='H2'!$D$1:$D$89280),0))-T$2</f>
        <v>#N/A</v>
      </c>
      <c r="U9" t="e" cm="1">
        <f t="array" ref="U9">INDEX('H2'!$L$1:$L$89280+'H2'!$M$1:$M$89280,MATCH(1,(C9='H2'!$B$1:$B$89280)*(2030='H2'!$E$1:$E$89280)*("ref"='H2'!$D$1:$D$89280),0))-T$2</f>
        <v>#N/A</v>
      </c>
      <c r="V9" t="e" cm="1">
        <f t="array" ref="V9">INDEX('H2'!$L$1:$L$89280+'H2'!$M$1:$M$89280,MATCH(1,(D9='H2'!$B$1:$B$89280)*(2030='H2'!$E$1:$E$89280)*("ref"='H2'!$D$1:$D$89280),0))-T$2</f>
        <v>#N/A</v>
      </c>
      <c r="W9" t="e" cm="1">
        <f t="array" ref="W9">INDEX('H2'!$L$1:$L$89280+'H2'!$M$1:$M$89280,MATCH(1,(E9='H2'!$B$1:$B$89280)*(2030='H2'!$E$1:$E$89280)*("ref"='H2'!$D$1:$D$89280),0))-T$2</f>
        <v>#N/A</v>
      </c>
      <c r="X9" t="e" cm="1">
        <f t="array" ref="X9">INDEX('H2'!$L$1:$L$89280+'H2'!$M$1:$M$89280,MATCH(1,(F9='H2'!$B$1:$B$89280)*(2030='H2'!$E$1:$E$89280)*("ref"='H2'!$D$1:$D$89280),0))-T$2</f>
        <v>#N/A</v>
      </c>
      <c r="Y9" t="e" cm="1">
        <f t="array" ref="Y9">INDEX('H2'!$L$1:$L$89280+'H2'!$M$1:$M$89280,MATCH(1,(G9='H2'!$B$1:$B$89280)*(2030='H2'!$E$1:$E$89280)*("ref"='H2'!$D$1:$D$89280),0))-T$2</f>
        <v>#N/A</v>
      </c>
      <c r="Z9" t="e" cm="1">
        <f t="array" ref="Z9">INDEX('H2'!$L$1:$L$89280+'H2'!$M$1:$M$89280,MATCH(1,(H9='H2'!$B$1:$B$89280)*(2030='H2'!$E$1:$E$89280)*("ref"='H2'!$D$1:$D$89280),0))-T$2</f>
        <v>#N/A</v>
      </c>
      <c r="AA9" t="e" cm="1">
        <f t="array" ref="AA9">INDEX('H2'!$L$1:$L$89280+'H2'!$M$1:$M$89280,MATCH(1,(I9='H2'!$B$1:$B$89280)*(2030='H2'!$E$1:$E$89280)*("ref"='H2'!$D$1:$D$89280),0))-T$2</f>
        <v>#N/A</v>
      </c>
      <c r="AB9" t="e" cm="1">
        <f t="array" ref="AB9">AVERAGE(_xlfn._xlws.FILTER('H2'!$AM$2:$AM$98960, (B9='H2'!$B$2:$B$89280)*("ref"='H2'!$D$2:$D$89280)))*40</f>
        <v>#VALUE!</v>
      </c>
      <c r="AC9" t="e" cm="1">
        <f t="array" ref="AC9">AVERAGE(_xlfn._xlws.FILTER('H2'!$AM$2:$AM$98960, (C9='H2'!$B$2:$B$89280)*("ref"='H2'!$D$2:$D$89280)))*40</f>
        <v>#VALUE!</v>
      </c>
      <c r="AD9" t="e" cm="1">
        <f t="array" ref="AD9">AVERAGE(_xlfn._xlws.FILTER('H2'!$AM$2:$AM$98960, (D9='H2'!$B$2:$B$89280)*("ref"='H2'!$D$2:$D$89280)))*40</f>
        <v>#VALUE!</v>
      </c>
      <c r="AE9" t="e" cm="1">
        <f t="array" ref="AE9">AVERAGE(_xlfn._xlws.FILTER('H2'!$AM$2:$AM$98960, (E9='H2'!$B$2:$B$89280)*("ref"='H2'!$D$2:$D$89280)))*40</f>
        <v>#VALUE!</v>
      </c>
      <c r="AF9" t="e" cm="1">
        <f t="array" ref="AF9">AVERAGE(_xlfn._xlws.FILTER('H2'!$AO$2:$AO$98960, (F9='H2'!$B$2:$B$89280)*("ref"='H2'!$D$2:$D$89280)))*40</f>
        <v>#VALUE!</v>
      </c>
      <c r="AG9" t="e" cm="1">
        <f t="array" ref="AG9">AVERAGE(_xlfn._xlws.FILTER('H2'!$AN$2:$AN$98960, (G9='H2'!$B$2:$B$89280)*("ref"='H2'!$D$2:$D$89280)))*40</f>
        <v>#VALUE!</v>
      </c>
      <c r="AH9" t="e" cm="1">
        <f t="array" ref="AH9">INDEX(overview_results_2_repr_days!$W$1:$W$120247,MATCH(1,(H9=overview_results_2_repr_days!$A$1:$A$120247)*("ref"=overview_results_2_repr_days!$B$1:$B$120247),0))</f>
        <v>#N/A</v>
      </c>
      <c r="AI9" t="e" cm="1">
        <f t="array" ref="AI9">INDEX(overview_results_2_repr_days!$W$1:$W$120247,MATCH(1,(I9=overview_results_2_repr_days!$A$1:$A$120247)*("ref"=overview_results_2_repr_days!$B$1:$B$120247),0))</f>
        <v>#N/A</v>
      </c>
      <c r="AJ9" t="e" cm="1" vm="1">
        <f t="array" ref="AJ9">AVERAGE(_xlfn._xlws.FILTER(PS!$W$2:$W$89280, (B9=PS!$B$2:$B$89280)*("ref"=PS!$D$2:$D$89280)))*40-AVERAGE(_xlfn._xlws.FILTER(PS!$W$2:$W$89280, (1=PS!$B$2:$B$89280)*("ref"=PS!$D$2:$D$89280)))*40</f>
        <v>#VALUE!</v>
      </c>
      <c r="AK9" t="e" cm="1" vm="1">
        <f t="array" ref="AK9">AVERAGE(_xlfn._xlws.FILTER(PS!$W$2:$W$89280, (C9=PS!$B$2:$B$89280)*("ref"=PS!$D$2:$D$89280)))*40-AVERAGE(_xlfn._xlws.FILTER(PS!$W$2:$W$89280, (1=PS!$B$2:$B$89280)*("ref"=PS!$D$2:$D$89280)))*40</f>
        <v>#VALUE!</v>
      </c>
      <c r="AL9" t="e" cm="1" vm="1">
        <f t="array" ref="AL9">AVERAGE(_xlfn._xlws.FILTER(PS!$W$2:$W$89280, (D9=PS!$B$2:$B$89280)*("ref"=PS!$D$2:$D$89280)))*40-AVERAGE(_xlfn._xlws.FILTER(PS!$W$2:$W$89280, (1=PS!$B$2:$B$89280)*("ref"=PS!$D$2:$D$89280)))*40</f>
        <v>#VALUE!</v>
      </c>
      <c r="AM9" t="e" cm="1" vm="1">
        <f t="array" ref="AM9">AVERAGE(_xlfn._xlws.FILTER(PS!$W$2:$W$89280, (E9=PS!$B$2:$B$89280)*("ref"=PS!$D$2:$D$89280)))*40-AVERAGE(_xlfn._xlws.FILTER(PS!$W$2:$W$89280, (1=PS!$B$2:$B$89280)*("ref"=PS!$D$2:$D$89280)))*40</f>
        <v>#VALUE!</v>
      </c>
      <c r="AN9" t="e" cm="1" vm="1">
        <f t="array" ref="AN9">AVERAGE(_xlfn._xlws.FILTER(PS!$W$2:$W$89280, (F9=PS!$B$2:$B$89280)*("ref"=PS!$D$2:$D$89280)))*40-AVERAGE(_xlfn._xlws.FILTER(PS!$W$2:$W$89280, (1=PS!$B$2:$B$89280)*("ref"=PS!$D$2:$D$89280)))*40</f>
        <v>#VALUE!</v>
      </c>
      <c r="AO9" t="e" cm="1" vm="1">
        <f t="array" ref="AO9">AVERAGE(_xlfn._xlws.FILTER(PS!$W$2:$W$89280, (G9=PS!$B$2:$B$89280)*("ref"=PS!$D$2:$D$89280)))*40-AVERAGE(_xlfn._xlws.FILTER(PS!$W$2:$W$89280, (1=PS!$B$2:$B$89280)*("ref"=PS!$D$2:$D$89280)))*40</f>
        <v>#VALUE!</v>
      </c>
      <c r="AP9" t="e" cm="1" vm="1">
        <f t="array" ref="AP9">AVERAGE(_xlfn._xlws.FILTER(PS!$W$2:$W$89280, (H9=PS!$B$2:$B$89280)*("ref"=PS!$D$2:$D$89280)))*40-AVERAGE(_xlfn._xlws.FILTER(PS!$W$2:$W$89280, (1=PS!$B$2:$B$89280)*("ref"=PS!$D$2:$D$89280)))*40</f>
        <v>#VALUE!</v>
      </c>
      <c r="AQ9" t="e" cm="1" vm="1">
        <f t="array" ref="AQ9">AVERAGE(_xlfn._xlws.FILTER(PS!$W$2:$W$89280, (I9=PS!$B$2:$B$89280)*("ref"=PS!$D$2:$D$89280)))*40-AVERAGE(_xlfn._xlws.FILTER(PS!$W$2:$W$89280, (1=PS!$B$2:$B$89280)*("ref"=PS!$D$2:$D$89280)))*40</f>
        <v>#VALUE!</v>
      </c>
      <c r="AR9" t="e" cm="1">
        <f t="array" ref="AR9">INDEX(overview_results_2_repr_days!$V$1:$V$952,MATCH(1,(B9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9" t="e" cm="1">
        <f t="array" ref="AS9">INDEX(overview_results_2_repr_days!$V$1:$V$952,MATCH(1,(C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9" t="e" cm="1">
        <f t="array" ref="AT9">INDEX(overview_results_2_repr_days!$V$1:$V$952,MATCH(1,(D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9" t="e" cm="1">
        <f t="array" ref="AU9">INDEX(overview_results_2_repr_days!$V$1:$V$952,MATCH(1,(E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9" t="e" cm="1">
        <f t="array" ref="AV9">INDEX(overview_results_2_repr_days!$V$1:$V$952,MATCH(1,(F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9" t="e" cm="1">
        <f t="array" ref="AW9">INDEX(overview_results_2_repr_days!$V$1:$V$952,MATCH(1,(G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9" t="e" cm="1">
        <f t="array" ref="AX9">INDEX(overview_results_2_repr_days!$V$1:$V$952,MATCH(1,(H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9" t="e" cm="1">
        <f t="array" ref="AY9">INDEX(overview_results_2_repr_days!$V$1:$V$952,MATCH(1,(I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9" t="e" cm="1" vm="1">
        <f t="array" ref="AZ9">AVERAGE(_xlfn._xlws.FILTER(ETS!$P$2:$P$89240, (B9=ETS!$A$2:$A$89240)*("ref"=ETS!$C$2:$C$89240)))*40-AVERAGE(_xlfn._xlws.FILTER(ETS!$P$2:$P$89240, (1=ETS!$A$2:$A$89240)*("ref"=ETS!$C$2:$C$89240)))*40</f>
        <v>#VALUE!</v>
      </c>
      <c r="BA9" t="e" cm="1" vm="1">
        <f t="array" ref="BA9">AVERAGE(_xlfn._xlws.FILTER(ETS!$P$2:$P$89240, (C9=ETS!$A$2:$A$89240)*("ref"=ETS!$C$2:$C$89240)))*40-AVERAGE(_xlfn._xlws.FILTER(ETS!$P$2:$P$89240, (1=ETS!$A$2:$A$89240)*("ref"=ETS!$C$2:$C$89240)))*40</f>
        <v>#VALUE!</v>
      </c>
      <c r="BB9" t="e" cm="1" vm="1">
        <f t="array" ref="BB9">AVERAGE(_xlfn._xlws.FILTER(ETS!$P$2:$P$89240, (D9=ETS!$A$2:$A$89240)*("ref"=ETS!$C$2:$C$89240)))*40-AVERAGE(_xlfn._xlws.FILTER(ETS!$P$2:$P$89240, (1=ETS!$A$2:$A$89240)*("ref"=ETS!$C$2:$C$89240)))*40</f>
        <v>#VALUE!</v>
      </c>
      <c r="BC9" t="e" cm="1" vm="1">
        <f t="array" ref="BC9">AVERAGE(_xlfn._xlws.FILTER(ETS!$P$2:$P$89240, (E9=ETS!$A$2:$A$89240)*("ref"=ETS!$C$2:$C$89240)))*40-AVERAGE(_xlfn._xlws.FILTER(ETS!$P$2:$P$89240, (1=ETS!$A$2:$A$89240)*("ref"=ETS!$C$2:$C$89240)))*40</f>
        <v>#VALUE!</v>
      </c>
      <c r="BD9" t="e" cm="1" vm="1">
        <f t="array" ref="BD9">AVERAGE(_xlfn._xlws.FILTER(ETS!$P$2:$P$89240, (F9=ETS!$A$2:$A$89240)*("ref"=ETS!$C$2:$C$89240)))*40-AVERAGE(_xlfn._xlws.FILTER(ETS!$P$2:$P$89240, (1=ETS!$A$2:$A$89240)*("ref"=ETS!$C$2:$C$89240)))*40</f>
        <v>#VALUE!</v>
      </c>
      <c r="BE9" t="e" cm="1" vm="1">
        <f t="array" ref="BE9">AVERAGE(_xlfn._xlws.FILTER(ETS!$P$2:$P$89240, (G9=ETS!$A$2:$A$89240)*("ref"=ETS!$C$2:$C$89240)))*40-AVERAGE(_xlfn._xlws.FILTER(ETS!$P$2:$P$89240, (1=ETS!$A$2:$A$89240)*("ref"=ETS!$C$2:$C$89240)))*40</f>
        <v>#VALUE!</v>
      </c>
      <c r="BF9" t="e" cm="1" vm="1">
        <f t="array" ref="BF9">AVERAGE(_xlfn._xlws.FILTER(ETS!$P$2:$P$89240, (H9=ETS!$A$2:$A$89240)*("ref"=ETS!$C$2:$C$89240)))*40-AVERAGE(_xlfn._xlws.FILTER(ETS!$P$2:$P$89240, (1=ETS!$A$2:$A$89240)*("ref"=ETS!$C$2:$C$89240)))*40</f>
        <v>#VALUE!</v>
      </c>
      <c r="BG9" t="e" cm="1" vm="1">
        <f t="array" ref="BG9">AVERAGE(_xlfn._xlws.FILTER(ETS!$P$2:$P$89240, (I9=ETS!$A$2:$A$89240)*("ref"=ETS!$C$2:$C$89240)))*40-AVERAGE(_xlfn._xlws.FILTER(ETS!$P$2:$P$89240, (1=ETS!$A$2:$A$89240)*("ref"=ETS!$C$2:$C$89240)))*40</f>
        <v>#VALUE!</v>
      </c>
      <c r="BH9" t="e">
        <f t="shared" si="1"/>
        <v>#VALUE!</v>
      </c>
      <c r="BI9" t="e">
        <f t="shared" si="2"/>
        <v>#VALUE!</v>
      </c>
      <c r="BJ9" t="e">
        <f t="shared" si="3"/>
        <v>#VALUE!</v>
      </c>
      <c r="BK9" t="e">
        <f t="shared" si="4"/>
        <v>#VALUE!</v>
      </c>
      <c r="BL9" t="e">
        <f t="shared" si="5"/>
        <v>#VALUE!</v>
      </c>
      <c r="BM9" t="e">
        <f t="shared" si="6"/>
        <v>#VALUE!</v>
      </c>
      <c r="BN9" t="e">
        <f t="shared" si="7"/>
        <v>#N/A</v>
      </c>
      <c r="BO9" t="e">
        <f t="shared" si="8"/>
        <v>#N/A</v>
      </c>
      <c r="BP9" cm="1">
        <f t="array" ref="BP9">INDEX(agent_costs_16_repr_days!$X$1:$X$120559,MATCH(1,(B9=agent_costs_16_repr_days!$A$1:$A$120559)*("ref"=agent_costs_16_repr_days!$B$1:$B$120559),0))</f>
        <v>576.66593425814062</v>
      </c>
      <c r="BQ9" cm="1">
        <f t="array" ref="BQ9">INDEX(agent_costs_16_repr_days!$X$1:$X$120559,MATCH(1,(C9=agent_costs_16_repr_days!$A$1:$A$120559)*("ref"=agent_costs_16_repr_days!$B$1:$B$120559),0))</f>
        <v>27164.670328689739</v>
      </c>
      <c r="BR9" cm="1">
        <f t="array" ref="BR9">INDEX(agent_costs_16_repr_days!$X$1:$X$120559,MATCH(1,(D9=agent_costs_16_repr_days!$A$1:$A$120559)*("ref"=agent_costs_16_repr_days!$B$1:$B$120559),0))</f>
        <v>3664.4782541040331</v>
      </c>
      <c r="BS9" t="e" cm="1">
        <f t="array" ref="BS9">INDEX(agent_costs_16_repr_days!$X$1:$X$120559,MATCH(1,(E9=agent_costs_16_repr_days!$A$1:$A$120559)*("ref"=agent_costs_16_repr_days!$B$1:$B$120559),0))</f>
        <v>#N/A</v>
      </c>
      <c r="BT9" cm="1">
        <f t="array" ref="BT9">INDEX(agent_costs_16_repr_days!$X$1:$X$120559,MATCH(1,(F9=agent_costs_16_repr_days!$A$1:$A$120559)*("ref"=agent_costs_16_repr_days!$B$1:$B$120559),0))</f>
        <v>21364.57528381329</v>
      </c>
      <c r="BU9" t="e" cm="1">
        <f t="array" ref="BU9">INDEX(agent_costs_16_repr_days!$X$1:$X$120559,MATCH(1,(G9=agent_costs_16_repr_days!$A$1:$A$120559)*("ref"=agent_costs_16_repr_days!$B$1:$B$120559),0))</f>
        <v>#N/A</v>
      </c>
      <c r="BV9" cm="1">
        <f t="array" ref="BV9">INDEX(agent_costs_16_repr_days!$X$1:$X$120559,MATCH(1,(H9=agent_costs_16_repr_days!$A$1:$A$120559)*("ref"=agent_costs_16_repr_days!$B$1:$B$120559),0))</f>
        <v>53534.262353630736</v>
      </c>
      <c r="BW9" cm="1">
        <f t="array" ref="BW9">INDEX(agent_costs_16_repr_days!$X$1:$X$120559,MATCH(1,(I9=agent_costs_16_repr_days!$A$1:$A$120559)*("ref"=agent_costs_16_repr_days!$B$1:$B$120559),0))</f>
        <v>3548.5499867955223</v>
      </c>
      <c r="BX9" cm="1">
        <f t="array" ref="BX9">INDEX(agent_costs_16_repr_days!$AB$1:$AB$120559,MATCH(1,(B9=agent_costs_16_repr_days!$A$1:$A$120559)*("ref"=agent_costs_16_repr_days!$B$1:$B$120559),0))</f>
        <v>796.12751816459058</v>
      </c>
      <c r="BY9" cm="1">
        <f t="array" ref="BY9">INDEX(agent_costs_16_repr_days!$AB$1:$AB$120559,MATCH(1,(C9=agent_costs_16_repr_days!$A$1:$A$120559)*("ref"=agent_costs_16_repr_days!$B$1:$B$120559),0))</f>
        <v>45075.279597097702</v>
      </c>
      <c r="BZ9" cm="1">
        <f t="array" ref="BZ9">INDEX(agent_costs_16_repr_days!$AB$1:$AB$120559,MATCH(1,(D9=agent_costs_16_repr_days!$A$1:$A$120559)*("ref"=agent_costs_16_repr_days!$B$1:$B$120559),0))</f>
        <v>1709.051172076448</v>
      </c>
      <c r="CA9" t="e" cm="1">
        <f t="array" ref="CA9">INDEX(agent_costs_16_repr_days!$AB$1:$AB$120559,MATCH(1,(E9=agent_costs_16_repr_days!$A$1:$A$120559)*("ref"=agent_costs_16_repr_days!$B$1:$B$120559),0))</f>
        <v>#N/A</v>
      </c>
      <c r="CB9" cm="1">
        <f t="array" ref="CB9">INDEX(agent_costs_16_repr_days!$AB$1:$AB$120559,MATCH(1,(F9=agent_costs_16_repr_days!$A$1:$A$120559)*("ref"=agent_costs_16_repr_days!$B$1:$B$120559),0))</f>
        <v>10874.514372452017</v>
      </c>
      <c r="CC9" t="e" cm="1">
        <f t="array" ref="CC9">INDEX(agent_costs_16_repr_days!$AB$1:$AB$120559,MATCH(1,(G9=agent_costs_16_repr_days!$A$1:$A$120559)*("ref"=agent_costs_16_repr_days!$B$1:$B$120559),0))</f>
        <v>#N/A</v>
      </c>
      <c r="CD9" cm="1">
        <f t="array" ref="CD9">INDEX(agent_costs_16_repr_days!$AB$1:$AB$120559,MATCH(1,(H9=agent_costs_16_repr_days!$A$1:$A$120559)*("ref"=agent_costs_16_repr_days!$B$1:$B$120559),0))</f>
        <v>20972.076020335982</v>
      </c>
      <c r="CE9" cm="1">
        <f t="array" ref="CE9">INDEX(agent_costs_16_repr_days!$AB$1:$AB$120559,MATCH(1,(I9=agent_costs_16_repr_days!$A$1:$A$120559)*("ref"=agent_costs_16_repr_days!$B$1:$B$120559),0))</f>
        <v>1756.6058755829145</v>
      </c>
      <c r="CF9" cm="1">
        <f t="array" ref="CF9">INDEX(agent_costs_16_repr_days!$AF$1:$AF$120936,MATCH(1,(B9=agent_costs_16_repr_days!$A$1:$A$120559)*("ref"=agent_costs_16_repr_days!$B$1:$B$120559),0))</f>
        <v>-255.28677372989478</v>
      </c>
      <c r="CG9" cm="1">
        <f t="array" ref="CG9">INDEX(agent_costs_16_repr_days!$AF$1:$AF$120936,MATCH(1,(C9=agent_costs_16_repr_days!$A$1:$A$120559)*("ref"=agent_costs_16_repr_days!$B$1:$B$120559),0))</f>
        <v>-678.98799828108167</v>
      </c>
      <c r="CH9" cm="1">
        <f t="array" ref="CH9">INDEX(agent_costs_16_repr_days!$AF$1:$AF$120936,MATCH(1,(D9=agent_costs_16_repr_days!$A$1:$A$120559)*("ref"=agent_costs_16_repr_days!$B$1:$B$120559),0))</f>
        <v>-1179.3479817357729</v>
      </c>
      <c r="CI9" t="e" cm="1">
        <f t="array" ref="CI9">INDEX(agent_costs_16_repr_days!$AF$1:$AF$120936,MATCH(1,(E9=agent_costs_16_repr_days!$A$1:$A$120559)*("ref"=agent_costs_16_repr_days!$B$1:$B$120559),0))</f>
        <v>#N/A</v>
      </c>
      <c r="CJ9" cm="1">
        <f t="array" ref="CJ9">INDEX(agent_costs_16_repr_days!$AF$1:$AF$120936,MATCH(1,(F9=agent_costs_16_repr_days!$A$1:$A$120559)*("ref"=agent_costs_16_repr_days!$B$1:$B$120559),0))</f>
        <v>-3621.8857088148361</v>
      </c>
      <c r="CK9" t="e" cm="1">
        <f t="array" ref="CK9">INDEX(agent_costs_16_repr_days!$AF$1:$AF$120936,MATCH(1,(G9=agent_costs_16_repr_days!$A$1:$A$120559)*("ref"=agent_costs_16_repr_days!$B$1:$B$120559),0))</f>
        <v>#N/A</v>
      </c>
      <c r="CL9" cm="1">
        <f t="array" ref="CL9">INDEX(agent_costs_16_repr_days!$AF$1:$AF$120936,MATCH(1,(H9=agent_costs_16_repr_days!$A$1:$A$120559)*("ref"=agent_costs_16_repr_days!$B$1:$B$120559),0))</f>
        <v>90.40496348956367</v>
      </c>
      <c r="CM9" cm="1">
        <f t="array" ref="CM9">INDEX(agent_costs_16_repr_days!$AF$1:$AF$120936,MATCH(1,(I9=agent_costs_16_repr_days!$A$1:$A$120559)*("ref"=agent_costs_16_repr_days!$B$1:$B$120559),0))</f>
        <v>-1673.4292276922497</v>
      </c>
    </row>
    <row r="10" spans="1:91" x14ac:dyDescent="0.25">
      <c r="A10">
        <v>9</v>
      </c>
      <c r="B10">
        <v>19</v>
      </c>
      <c r="C10">
        <v>49</v>
      </c>
      <c r="D10">
        <v>79</v>
      </c>
      <c r="E10">
        <v>109</v>
      </c>
      <c r="F10">
        <v>139</v>
      </c>
      <c r="G10">
        <v>169</v>
      </c>
      <c r="H10">
        <v>199</v>
      </c>
      <c r="I10">
        <v>229</v>
      </c>
      <c r="J10">
        <v>259</v>
      </c>
      <c r="L10" t="e" cm="1">
        <f t="array" ref="L10">INDEX('H2'!$I$1:$I$89280+'H2'!$H$1:$H$89280,MATCH(1,(B10='H2'!$B$1:$B$89280)*(2030='H2'!$E$1:$E$89280)*("ref"='H2'!$D$1:$D$89280),0))-L$2</f>
        <v>#N/A</v>
      </c>
      <c r="M10" t="e" cm="1">
        <f t="array" ref="M10">INDEX('H2'!$I$1:$I$89280+'H2'!$H$1:$H$89280,MATCH(1,(C10='H2'!$B$1:$B$89280)*(2030='H2'!$E$1:$E$89280)*("ref"='H2'!$D$1:$D$89280),0))-L$2</f>
        <v>#N/A</v>
      </c>
      <c r="N10" t="e" cm="1">
        <f t="array" ref="N10">INDEX('H2'!$I$1:$I$89280+'H2'!$H$1:$H$89280,MATCH(1,(D10='H2'!$B$1:$B$89280)*(2030='H2'!$E$1:$E$89280)*("ref"='H2'!$D$1:$D$89280),0))-L$2</f>
        <v>#N/A</v>
      </c>
      <c r="O10" t="e" cm="1">
        <f t="array" ref="O10">INDEX('H2'!$I$1:$I$89280+'H2'!$H$1:$H$89280,MATCH(1,(E10='H2'!$B$1:$B$89280)*(2030='H2'!$E$1:$E$89280)*("ref"='H2'!$D$1:$D$89280),0))-L$2</f>
        <v>#N/A</v>
      </c>
      <c r="P10" t="e" cm="1">
        <f t="array" ref="P10">INDEX('H2'!$I$1:$I$89280+'H2'!$H$1:$H$89280,MATCH(1,(F10='H2'!$B$1:$B$89280)*(2030='H2'!$E$1:$E$89280)*("ref"='H2'!$D$1:$D$89280),0))-L$2</f>
        <v>#N/A</v>
      </c>
      <c r="Q10" t="e" cm="1">
        <f t="array" ref="Q10">INDEX('H2'!$I$1:$I$89280+'H2'!$H$1:$H$89280,MATCH(1,(G10='H2'!$B$1:$B$89280)*(2030='H2'!$E$1:$E$89280)*("ref"='H2'!$D$1:$D$89280),0))-L$2</f>
        <v>#N/A</v>
      </c>
      <c r="R10" t="e" cm="1">
        <f t="array" ref="R10">INDEX('H2'!$I$1:$I$89280+'H2'!$H$1:$H$89280,MATCH(1,(H10='H2'!$B$1:$B$89280)*(2030='H2'!$E$1:$E$89280)*("ref"='H2'!$D$1:$D$89280),0))-L$2</f>
        <v>#N/A</v>
      </c>
      <c r="S10" t="e" cm="1">
        <f t="array" ref="S10">INDEX('H2'!$I$1:$I$89280+'H2'!$H$1:$H$89280,MATCH(1,(I10='H2'!$B$1:$B$89280)*(2030='H2'!$E$1:$E$89280)*("ref"='H2'!$D$1:$D$89280),0))-L$2</f>
        <v>#N/A</v>
      </c>
      <c r="T10" t="e" cm="1">
        <f t="array" ref="T10">INDEX('H2'!$L$1:$L$89280+'H2'!$M$1:$M$89280,MATCH(1,(B10='H2'!$B$1:$B$89280)*(2030='H2'!$E$1:$E$89280)*("ref"='H2'!$D$1:$D$89280),0))-T$2</f>
        <v>#N/A</v>
      </c>
      <c r="U10" t="e" cm="1">
        <f t="array" ref="U10">INDEX('H2'!$L$1:$L$89280+'H2'!$M$1:$M$89280,MATCH(1,(C10='H2'!$B$1:$B$89280)*(2030='H2'!$E$1:$E$89280)*("ref"='H2'!$D$1:$D$89280),0))-T$2</f>
        <v>#N/A</v>
      </c>
      <c r="V10" t="e" cm="1">
        <f t="array" ref="V10">INDEX('H2'!$L$1:$L$89280+'H2'!$M$1:$M$89280,MATCH(1,(D10='H2'!$B$1:$B$89280)*(2030='H2'!$E$1:$E$89280)*("ref"='H2'!$D$1:$D$89280),0))-T$2</f>
        <v>#N/A</v>
      </c>
      <c r="W10" t="e" cm="1">
        <f t="array" ref="W10">INDEX('H2'!$L$1:$L$89280+'H2'!$M$1:$M$89280,MATCH(1,(E10='H2'!$B$1:$B$89280)*(2030='H2'!$E$1:$E$89280)*("ref"='H2'!$D$1:$D$89280),0))-T$2</f>
        <v>#N/A</v>
      </c>
      <c r="X10" t="e" cm="1">
        <f t="array" ref="X10">INDEX('H2'!$L$1:$L$89280+'H2'!$M$1:$M$89280,MATCH(1,(F10='H2'!$B$1:$B$89280)*(2030='H2'!$E$1:$E$89280)*("ref"='H2'!$D$1:$D$89280),0))-T$2</f>
        <v>#N/A</v>
      </c>
      <c r="Y10" t="e" cm="1">
        <f t="array" ref="Y10">INDEX('H2'!$L$1:$L$89280+'H2'!$M$1:$M$89280,MATCH(1,(G10='H2'!$B$1:$B$89280)*(2030='H2'!$E$1:$E$89280)*("ref"='H2'!$D$1:$D$89280),0))-T$2</f>
        <v>#N/A</v>
      </c>
      <c r="Z10" t="e" cm="1">
        <f t="array" ref="Z10">INDEX('H2'!$L$1:$L$89280+'H2'!$M$1:$M$89280,MATCH(1,(H10='H2'!$B$1:$B$89280)*(2030='H2'!$E$1:$E$89280)*("ref"='H2'!$D$1:$D$89280),0))-T$2</f>
        <v>#N/A</v>
      </c>
      <c r="AA10" t="e" cm="1">
        <f t="array" ref="AA10">INDEX('H2'!$L$1:$L$89280+'H2'!$M$1:$M$89280,MATCH(1,(I10='H2'!$B$1:$B$89280)*(2030='H2'!$E$1:$E$89280)*("ref"='H2'!$D$1:$D$89280),0))-T$2</f>
        <v>#N/A</v>
      </c>
      <c r="AB10" t="e" cm="1">
        <f t="array" ref="AB10">AVERAGE(_xlfn._xlws.FILTER('H2'!$AM$2:$AM$98960, (B10='H2'!$B$2:$B$89280)*("ref"='H2'!$D$2:$D$89280)))*40</f>
        <v>#VALUE!</v>
      </c>
      <c r="AC10" t="e" cm="1">
        <f t="array" ref="AC10">AVERAGE(_xlfn._xlws.FILTER('H2'!$AM$2:$AM$98960, (C10='H2'!$B$2:$B$89280)*("ref"='H2'!$D$2:$D$89280)))*40</f>
        <v>#VALUE!</v>
      </c>
      <c r="AD10" t="e" cm="1">
        <f t="array" ref="AD10">AVERAGE(_xlfn._xlws.FILTER('H2'!$AM$2:$AM$98960, (D10='H2'!$B$2:$B$89280)*("ref"='H2'!$D$2:$D$89280)))*40</f>
        <v>#VALUE!</v>
      </c>
      <c r="AE10" t="e" cm="1">
        <f t="array" ref="AE10">AVERAGE(_xlfn._xlws.FILTER('H2'!$AM$2:$AM$98960, (E10='H2'!$B$2:$B$89280)*("ref"='H2'!$D$2:$D$89280)))*40</f>
        <v>#VALUE!</v>
      </c>
      <c r="AF10" t="e" cm="1">
        <f t="array" ref="AF10">AVERAGE(_xlfn._xlws.FILTER('H2'!$AO$2:$AO$98960, (F10='H2'!$B$2:$B$89280)*("ref"='H2'!$D$2:$D$89280)))*40</f>
        <v>#VALUE!</v>
      </c>
      <c r="AG10" t="e" cm="1">
        <f t="array" ref="AG10">AVERAGE(_xlfn._xlws.FILTER('H2'!$AN$2:$AN$98960, (G10='H2'!$B$2:$B$89280)*("ref"='H2'!$D$2:$D$89280)))*40</f>
        <v>#VALUE!</v>
      </c>
      <c r="AH10" t="e" cm="1">
        <f t="array" ref="AH10">INDEX(overview_results_2_repr_days!$W$1:$W$120247,MATCH(1,(H10=overview_results_2_repr_days!$A$1:$A$120247)*("ref"=overview_results_2_repr_days!$B$1:$B$120247),0))</f>
        <v>#N/A</v>
      </c>
      <c r="AI10" t="e" cm="1">
        <f t="array" ref="AI10">INDEX(overview_results_2_repr_days!$W$1:$W$120247,MATCH(1,(I10=overview_results_2_repr_days!$A$1:$A$120247)*("ref"=overview_results_2_repr_days!$B$1:$B$120247),0))</f>
        <v>#N/A</v>
      </c>
      <c r="AJ10" t="e" cm="1" vm="1">
        <f t="array" ref="AJ10">AVERAGE(_xlfn._xlws.FILTER(PS!$W$2:$W$89280, (B10=PS!$B$2:$B$89280)*("ref"=PS!$D$2:$D$89280)))*40-AVERAGE(_xlfn._xlws.FILTER(PS!$W$2:$W$89280, (1=PS!$B$2:$B$89280)*("ref"=PS!$D$2:$D$89280)))*40</f>
        <v>#VALUE!</v>
      </c>
      <c r="AK10" t="e" cm="1" vm="1">
        <f t="array" ref="AK10">AVERAGE(_xlfn._xlws.FILTER(PS!$W$2:$W$89280, (C10=PS!$B$2:$B$89280)*("ref"=PS!$D$2:$D$89280)))*40-AVERAGE(_xlfn._xlws.FILTER(PS!$W$2:$W$89280, (1=PS!$B$2:$B$89280)*("ref"=PS!$D$2:$D$89280)))*40</f>
        <v>#VALUE!</v>
      </c>
      <c r="AL10" t="e" cm="1" vm="1">
        <f t="array" ref="AL10">AVERAGE(_xlfn._xlws.FILTER(PS!$W$2:$W$89280, (D10=PS!$B$2:$B$89280)*("ref"=PS!$D$2:$D$89280)))*40-AVERAGE(_xlfn._xlws.FILTER(PS!$W$2:$W$89280, (1=PS!$B$2:$B$89280)*("ref"=PS!$D$2:$D$89280)))*40</f>
        <v>#VALUE!</v>
      </c>
      <c r="AM10" t="e" cm="1" vm="1">
        <f t="array" ref="AM10">AVERAGE(_xlfn._xlws.FILTER(PS!$W$2:$W$89280, (E10=PS!$B$2:$B$89280)*("ref"=PS!$D$2:$D$89280)))*40-AVERAGE(_xlfn._xlws.FILTER(PS!$W$2:$W$89280, (1=PS!$B$2:$B$89280)*("ref"=PS!$D$2:$D$89280)))*40</f>
        <v>#VALUE!</v>
      </c>
      <c r="AN10" t="e" cm="1" vm="1">
        <f t="array" ref="AN10">AVERAGE(_xlfn._xlws.FILTER(PS!$W$2:$W$89280, (F10=PS!$B$2:$B$89280)*("ref"=PS!$D$2:$D$89280)))*40-AVERAGE(_xlfn._xlws.FILTER(PS!$W$2:$W$89280, (1=PS!$B$2:$B$89280)*("ref"=PS!$D$2:$D$89280)))*40</f>
        <v>#VALUE!</v>
      </c>
      <c r="AO10" t="e" cm="1" vm="1">
        <f t="array" ref="AO10">AVERAGE(_xlfn._xlws.FILTER(PS!$W$2:$W$89280, (G10=PS!$B$2:$B$89280)*("ref"=PS!$D$2:$D$89280)))*40-AVERAGE(_xlfn._xlws.FILTER(PS!$W$2:$W$89280, (1=PS!$B$2:$B$89280)*("ref"=PS!$D$2:$D$89280)))*40</f>
        <v>#VALUE!</v>
      </c>
      <c r="AP10" t="e" cm="1" vm="1">
        <f t="array" ref="AP10">AVERAGE(_xlfn._xlws.FILTER(PS!$W$2:$W$89280, (H10=PS!$B$2:$B$89280)*("ref"=PS!$D$2:$D$89280)))*40-AVERAGE(_xlfn._xlws.FILTER(PS!$W$2:$W$89280, (1=PS!$B$2:$B$89280)*("ref"=PS!$D$2:$D$89280)))*40</f>
        <v>#VALUE!</v>
      </c>
      <c r="AQ10" t="e" cm="1" vm="1">
        <f t="array" ref="AQ10">AVERAGE(_xlfn._xlws.FILTER(PS!$W$2:$W$89280, (I10=PS!$B$2:$B$89280)*("ref"=PS!$D$2:$D$89280)))*40-AVERAGE(_xlfn._xlws.FILTER(PS!$W$2:$W$89280, (1=PS!$B$2:$B$89280)*("ref"=PS!$D$2:$D$89280)))*40</f>
        <v>#VALUE!</v>
      </c>
      <c r="AR10" t="e" cm="1">
        <f t="array" ref="AR10">INDEX(overview_results_2_repr_days!$V$1:$V$952,MATCH(1,(B10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0" t="e" cm="1">
        <f t="array" ref="AS10">INDEX(overview_results_2_repr_days!$V$1:$V$952,MATCH(1,(C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0" t="e" cm="1">
        <f t="array" ref="AT10">INDEX(overview_results_2_repr_days!$V$1:$V$952,MATCH(1,(D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0" t="e" cm="1">
        <f t="array" ref="AU10">INDEX(overview_results_2_repr_days!$V$1:$V$952,MATCH(1,(E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0" t="e" cm="1">
        <f t="array" ref="AV10">INDEX(overview_results_2_repr_days!$V$1:$V$952,MATCH(1,(F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0" t="e" cm="1">
        <f t="array" ref="AW10">INDEX(overview_results_2_repr_days!$V$1:$V$952,MATCH(1,(G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0" t="e" cm="1">
        <f t="array" ref="AX10">INDEX(overview_results_2_repr_days!$V$1:$V$952,MATCH(1,(H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0" t="e" cm="1">
        <f t="array" ref="AY10">INDEX(overview_results_2_repr_days!$V$1:$V$952,MATCH(1,(I10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0" t="e" cm="1" vm="1">
        <f t="array" ref="AZ10">AVERAGE(_xlfn._xlws.FILTER(ETS!$P$2:$P$89240, (B10=ETS!$A$2:$A$89240)*("ref"=ETS!$C$2:$C$89240)))*40-AVERAGE(_xlfn._xlws.FILTER(ETS!$P$2:$P$89240, (1=ETS!$A$2:$A$89240)*("ref"=ETS!$C$2:$C$89240)))*40</f>
        <v>#VALUE!</v>
      </c>
      <c r="BA10" t="e" cm="1" vm="1">
        <f t="array" ref="BA10">AVERAGE(_xlfn._xlws.FILTER(ETS!$P$2:$P$89240, (C10=ETS!$A$2:$A$89240)*("ref"=ETS!$C$2:$C$89240)))*40-AVERAGE(_xlfn._xlws.FILTER(ETS!$P$2:$P$89240, (1=ETS!$A$2:$A$89240)*("ref"=ETS!$C$2:$C$89240)))*40</f>
        <v>#VALUE!</v>
      </c>
      <c r="BB10" t="e" cm="1" vm="1">
        <f t="array" ref="BB10">AVERAGE(_xlfn._xlws.FILTER(ETS!$P$2:$P$89240, (D10=ETS!$A$2:$A$89240)*("ref"=ETS!$C$2:$C$89240)))*40-AVERAGE(_xlfn._xlws.FILTER(ETS!$P$2:$P$89240, (1=ETS!$A$2:$A$89240)*("ref"=ETS!$C$2:$C$89240)))*40</f>
        <v>#VALUE!</v>
      </c>
      <c r="BC10" t="e" cm="1" vm="1">
        <f t="array" ref="BC10">AVERAGE(_xlfn._xlws.FILTER(ETS!$P$2:$P$89240, (E10=ETS!$A$2:$A$89240)*("ref"=ETS!$C$2:$C$89240)))*40-AVERAGE(_xlfn._xlws.FILTER(ETS!$P$2:$P$89240, (1=ETS!$A$2:$A$89240)*("ref"=ETS!$C$2:$C$89240)))*40</f>
        <v>#VALUE!</v>
      </c>
      <c r="BD10" t="e" cm="1" vm="1">
        <f t="array" ref="BD10">AVERAGE(_xlfn._xlws.FILTER(ETS!$P$2:$P$89240, (F10=ETS!$A$2:$A$89240)*("ref"=ETS!$C$2:$C$89240)))*40-AVERAGE(_xlfn._xlws.FILTER(ETS!$P$2:$P$89240, (1=ETS!$A$2:$A$89240)*("ref"=ETS!$C$2:$C$89240)))*40</f>
        <v>#VALUE!</v>
      </c>
      <c r="BE10" t="e" cm="1" vm="1">
        <f t="array" ref="BE10">AVERAGE(_xlfn._xlws.FILTER(ETS!$P$2:$P$89240, (G10=ETS!$A$2:$A$89240)*("ref"=ETS!$C$2:$C$89240)))*40-AVERAGE(_xlfn._xlws.FILTER(ETS!$P$2:$P$89240, (1=ETS!$A$2:$A$89240)*("ref"=ETS!$C$2:$C$89240)))*40</f>
        <v>#VALUE!</v>
      </c>
      <c r="BF10" t="e" cm="1" vm="1">
        <f t="array" ref="BF10">AVERAGE(_xlfn._xlws.FILTER(ETS!$P$2:$P$89240, (H10=ETS!$A$2:$A$89240)*("ref"=ETS!$C$2:$C$89240)))*40-AVERAGE(_xlfn._xlws.FILTER(ETS!$P$2:$P$89240, (1=ETS!$A$2:$A$89240)*("ref"=ETS!$C$2:$C$89240)))*40</f>
        <v>#VALUE!</v>
      </c>
      <c r="BG10" t="e" cm="1" vm="1">
        <f t="array" ref="BG10">AVERAGE(_xlfn._xlws.FILTER(ETS!$P$2:$P$89240, (I10=ETS!$A$2:$A$89240)*("ref"=ETS!$C$2:$C$89240)))*40-AVERAGE(_xlfn._xlws.FILTER(ETS!$P$2:$P$89240, (1=ETS!$A$2:$A$89240)*("ref"=ETS!$C$2:$C$89240)))*40</f>
        <v>#VALUE!</v>
      </c>
      <c r="BH10" t="e">
        <f t="shared" si="1"/>
        <v>#VALUE!</v>
      </c>
      <c r="BI10" t="e">
        <f t="shared" si="2"/>
        <v>#VALUE!</v>
      </c>
      <c r="BJ10" t="e">
        <f t="shared" si="3"/>
        <v>#VALUE!</v>
      </c>
      <c r="BK10" t="e">
        <f t="shared" si="4"/>
        <v>#VALUE!</v>
      </c>
      <c r="BL10" t="e">
        <f t="shared" si="5"/>
        <v>#VALUE!</v>
      </c>
      <c r="BM10" t="e">
        <f t="shared" si="6"/>
        <v>#VALUE!</v>
      </c>
      <c r="BN10" t="e">
        <f t="shared" si="7"/>
        <v>#N/A</v>
      </c>
      <c r="BO10" t="e">
        <f t="shared" si="8"/>
        <v>#N/A</v>
      </c>
      <c r="BP10" cm="1">
        <f t="array" ref="BP10">INDEX(agent_costs_16_repr_days!$X$1:$X$120559,MATCH(1,(B10=agent_costs_16_repr_days!$A$1:$A$120559)*("ref"=agent_costs_16_repr_days!$B$1:$B$120559),0))</f>
        <v>1302.0268874792382</v>
      </c>
      <c r="BQ10" cm="1">
        <f t="array" ref="BQ10">INDEX(agent_costs_16_repr_days!$X$1:$X$120559,MATCH(1,(C10=agent_costs_16_repr_days!$A$1:$A$120559)*("ref"=agent_costs_16_repr_days!$B$1:$B$120559),0))</f>
        <v>28075.55862227641</v>
      </c>
      <c r="BR10" cm="1">
        <f t="array" ref="BR10">INDEX(agent_costs_16_repr_days!$X$1:$X$120559,MATCH(1,(D10=agent_costs_16_repr_days!$A$1:$A$120559)*("ref"=agent_costs_16_repr_days!$B$1:$B$120559),0))</f>
        <v>4881.9821055876091</v>
      </c>
      <c r="BS10" t="e" cm="1">
        <f t="array" ref="BS10">INDEX(agent_costs_16_repr_days!$X$1:$X$120559,MATCH(1,(E10=agent_costs_16_repr_days!$A$1:$A$120559)*("ref"=agent_costs_16_repr_days!$B$1:$B$120559),0))</f>
        <v>#N/A</v>
      </c>
      <c r="BT10" cm="1">
        <f t="array" ref="BT10">INDEX(agent_costs_16_repr_days!$X$1:$X$120559,MATCH(1,(F10=agent_costs_16_repr_days!$A$1:$A$120559)*("ref"=agent_costs_16_repr_days!$B$1:$B$120559),0))</f>
        <v>22021.351844523102</v>
      </c>
      <c r="BU10" t="e" cm="1">
        <f t="array" ref="BU10">INDEX(agent_costs_16_repr_days!$X$1:$X$120559,MATCH(1,(G10=agent_costs_16_repr_days!$A$1:$A$120559)*("ref"=agent_costs_16_repr_days!$B$1:$B$120559),0))</f>
        <v>#N/A</v>
      </c>
      <c r="BV10" cm="1">
        <f t="array" ref="BV10">INDEX(agent_costs_16_repr_days!$X$1:$X$120559,MATCH(1,(H10=agent_costs_16_repr_days!$A$1:$A$120559)*("ref"=agent_costs_16_repr_days!$B$1:$B$120559),0))</f>
        <v>57759.246158095077</v>
      </c>
      <c r="BW10" cm="1">
        <f t="array" ref="BW10">INDEX(agent_costs_16_repr_days!$X$1:$X$120559,MATCH(1,(I10=agent_costs_16_repr_days!$A$1:$A$120559)*("ref"=agent_costs_16_repr_days!$B$1:$B$120559),0))</f>
        <v>5251.9603534415364</v>
      </c>
      <c r="BX10" cm="1">
        <f t="array" ref="BX10">INDEX(agent_costs_16_repr_days!$AB$1:$AB$120559,MATCH(1,(B10=agent_costs_16_repr_days!$A$1:$A$120559)*("ref"=agent_costs_16_repr_days!$B$1:$B$120559),0))</f>
        <v>1472.0534369238158</v>
      </c>
      <c r="BY10" cm="1">
        <f t="array" ref="BY10">INDEX(agent_costs_16_repr_days!$AB$1:$AB$120559,MATCH(1,(C10=agent_costs_16_repr_days!$A$1:$A$120559)*("ref"=agent_costs_16_repr_days!$B$1:$B$120559),0))</f>
        <v>47020.821242128048</v>
      </c>
      <c r="BZ10" cm="1">
        <f t="array" ref="BZ10">INDEX(agent_costs_16_repr_days!$AB$1:$AB$120559,MATCH(1,(D10=agent_costs_16_repr_days!$A$1:$A$120559)*("ref"=agent_costs_16_repr_days!$B$1:$B$120559),0))</f>
        <v>2193.7987685460394</v>
      </c>
      <c r="CA10" t="e" cm="1">
        <f t="array" ref="CA10">INDEX(agent_costs_16_repr_days!$AB$1:$AB$120559,MATCH(1,(E10=agent_costs_16_repr_days!$A$1:$A$120559)*("ref"=agent_costs_16_repr_days!$B$1:$B$120559),0))</f>
        <v>#N/A</v>
      </c>
      <c r="CB10" cm="1">
        <f t="array" ref="CB10">INDEX(agent_costs_16_repr_days!$AB$1:$AB$120559,MATCH(1,(F10=agent_costs_16_repr_days!$A$1:$A$120559)*("ref"=agent_costs_16_repr_days!$B$1:$B$120559),0))</f>
        <v>12112.806668836216</v>
      </c>
      <c r="CC10" t="e" cm="1">
        <f t="array" ref="CC10">INDEX(agent_costs_16_repr_days!$AB$1:$AB$120559,MATCH(1,(G10=agent_costs_16_repr_days!$A$1:$A$120559)*("ref"=agent_costs_16_repr_days!$B$1:$B$120559),0))</f>
        <v>#N/A</v>
      </c>
      <c r="CD10" cm="1">
        <f t="array" ref="CD10">INDEX(agent_costs_16_repr_days!$AB$1:$AB$120559,MATCH(1,(H10=agent_costs_16_repr_days!$A$1:$A$120559)*("ref"=agent_costs_16_repr_days!$B$1:$B$120559),0))</f>
        <v>22997.524886692263</v>
      </c>
      <c r="CE10" cm="1">
        <f t="array" ref="CE10">INDEX(agent_costs_16_repr_days!$AB$1:$AB$120559,MATCH(1,(I10=agent_costs_16_repr_days!$A$1:$A$120559)*("ref"=agent_costs_16_repr_days!$B$1:$B$120559),0))</f>
        <v>2267.0349019434652</v>
      </c>
      <c r="CF10" cm="1">
        <f t="array" ref="CF10">INDEX(agent_costs_16_repr_days!$AF$1:$AF$120936,MATCH(1,(B10=agent_costs_16_repr_days!$A$1:$A$120559)*("ref"=agent_costs_16_repr_days!$B$1:$B$120559),0))</f>
        <v>-448.35555712151108</v>
      </c>
      <c r="CG10" cm="1">
        <f t="array" ref="CG10">INDEX(agent_costs_16_repr_days!$AF$1:$AF$120936,MATCH(1,(C10=agent_costs_16_repr_days!$A$1:$A$120559)*("ref"=agent_costs_16_repr_days!$B$1:$B$120559),0))</f>
        <v>-591.42506461252924</v>
      </c>
      <c r="CH10" cm="1">
        <f t="array" ref="CH10">INDEX(agent_costs_16_repr_days!$AF$1:$AF$120936,MATCH(1,(D10=agent_costs_16_repr_days!$A$1:$A$120559)*("ref"=agent_costs_16_repr_days!$B$1:$B$120559),0))</f>
        <v>-1486.978599883616</v>
      </c>
      <c r="CI10" t="e" cm="1">
        <f t="array" ref="CI10">INDEX(agent_costs_16_repr_days!$AF$1:$AF$120936,MATCH(1,(E10=agent_costs_16_repr_days!$A$1:$A$120559)*("ref"=agent_costs_16_repr_days!$B$1:$B$120559),0))</f>
        <v>#N/A</v>
      </c>
      <c r="CJ10" cm="1">
        <f t="array" ref="CJ10">INDEX(agent_costs_16_repr_days!$AF$1:$AF$120936,MATCH(1,(F10=agent_costs_16_repr_days!$A$1:$A$120559)*("ref"=agent_costs_16_repr_days!$B$1:$B$120559),0))</f>
        <v>-3683.1717347381637</v>
      </c>
      <c r="CK10" t="e" cm="1">
        <f t="array" ref="CK10">INDEX(agent_costs_16_repr_days!$AF$1:$AF$120936,MATCH(1,(G10=agent_costs_16_repr_days!$A$1:$A$120559)*("ref"=agent_costs_16_repr_days!$B$1:$B$120559),0))</f>
        <v>#N/A</v>
      </c>
      <c r="CL10" cm="1">
        <f t="array" ref="CL10">INDEX(agent_costs_16_repr_days!$AF$1:$AF$120936,MATCH(1,(H10=agent_costs_16_repr_days!$A$1:$A$120559)*("ref"=agent_costs_16_repr_days!$B$1:$B$120559),0))</f>
        <v>467.84288098971592</v>
      </c>
      <c r="CM10" cm="1">
        <f t="array" ref="CM10">INDEX(agent_costs_16_repr_days!$AF$1:$AF$120936,MATCH(1,(I10=agent_costs_16_repr_days!$A$1:$A$120559)*("ref"=agent_costs_16_repr_days!$B$1:$B$120559),0))</f>
        <v>-1979.3731869364274</v>
      </c>
    </row>
    <row r="11" spans="1:91" x14ac:dyDescent="0.25">
      <c r="A11">
        <v>10</v>
      </c>
      <c r="B11">
        <v>20</v>
      </c>
      <c r="C11">
        <v>50</v>
      </c>
      <c r="D11">
        <v>80</v>
      </c>
      <c r="E11">
        <v>110</v>
      </c>
      <c r="F11">
        <v>140</v>
      </c>
      <c r="G11">
        <v>170</v>
      </c>
      <c r="H11">
        <v>200</v>
      </c>
      <c r="I11">
        <v>230</v>
      </c>
      <c r="J11">
        <v>260</v>
      </c>
      <c r="L11" t="e" cm="1">
        <f t="array" ref="L11">INDEX('H2'!$I$1:$I$89280+'H2'!$H$1:$H$89280,MATCH(1,(B11='H2'!$B$1:$B$89280)*(2030='H2'!$E$1:$E$89280)*("ref"='H2'!$D$1:$D$89280),0))-L$2</f>
        <v>#N/A</v>
      </c>
      <c r="M11" t="e" cm="1">
        <f t="array" ref="M11">INDEX('H2'!$I$1:$I$89280+'H2'!$H$1:$H$89280,MATCH(1,(C11='H2'!$B$1:$B$89280)*(2030='H2'!$E$1:$E$89280)*("ref"='H2'!$D$1:$D$89280),0))-L$2</f>
        <v>#N/A</v>
      </c>
      <c r="N11" t="e" cm="1">
        <f t="array" ref="N11">INDEX('H2'!$I$1:$I$89280+'H2'!$H$1:$H$89280,MATCH(1,(D11='H2'!$B$1:$B$89280)*(2030='H2'!$E$1:$E$89280)*("ref"='H2'!$D$1:$D$89280),0))-L$2</f>
        <v>#N/A</v>
      </c>
      <c r="O11" t="e" cm="1">
        <f t="array" ref="O11">INDEX('H2'!$I$1:$I$89280+'H2'!$H$1:$H$89280,MATCH(1,(E11='H2'!$B$1:$B$89280)*(2030='H2'!$E$1:$E$89280)*("ref"='H2'!$D$1:$D$89280),0))-L$2</f>
        <v>#N/A</v>
      </c>
      <c r="P11" t="e" cm="1">
        <f t="array" ref="P11">INDEX('H2'!$I$1:$I$89280+'H2'!$H$1:$H$89280,MATCH(1,(F11='H2'!$B$1:$B$89280)*(2030='H2'!$E$1:$E$89280)*("ref"='H2'!$D$1:$D$89280),0))-L$2</f>
        <v>#N/A</v>
      </c>
      <c r="Q11" t="e" cm="1">
        <f t="array" ref="Q11">INDEX('H2'!$I$1:$I$89280+'H2'!$H$1:$H$89280,MATCH(1,(G11='H2'!$B$1:$B$89280)*(2030='H2'!$E$1:$E$89280)*("ref"='H2'!$D$1:$D$89280),0))-L$2</f>
        <v>#N/A</v>
      </c>
      <c r="R11" t="e" cm="1">
        <f t="array" ref="R11">INDEX('H2'!$I$1:$I$89280+'H2'!$H$1:$H$89280,MATCH(1,(H11='H2'!$B$1:$B$89280)*(2030='H2'!$E$1:$E$89280)*("ref"='H2'!$D$1:$D$89280),0))-L$2</f>
        <v>#N/A</v>
      </c>
      <c r="S11" t="e" cm="1">
        <f t="array" ref="S11">INDEX('H2'!$I$1:$I$89280+'H2'!$H$1:$H$89280,MATCH(1,(I11='H2'!$B$1:$B$89280)*(2030='H2'!$E$1:$E$89280)*("ref"='H2'!$D$1:$D$89280),0))-L$2</f>
        <v>#N/A</v>
      </c>
      <c r="T11" t="e" cm="1">
        <f t="array" ref="T11">INDEX('H2'!$L$1:$L$89280+'H2'!$M$1:$M$89280,MATCH(1,(B11='H2'!$B$1:$B$89280)*(2030='H2'!$E$1:$E$89280)*("ref"='H2'!$D$1:$D$89280),0))-T$2</f>
        <v>#N/A</v>
      </c>
      <c r="U11" t="e" cm="1">
        <f t="array" ref="U11">INDEX('H2'!$L$1:$L$89280+'H2'!$M$1:$M$89280,MATCH(1,(C11='H2'!$B$1:$B$89280)*(2030='H2'!$E$1:$E$89280)*("ref"='H2'!$D$1:$D$89280),0))-T$2</f>
        <v>#N/A</v>
      </c>
      <c r="V11" t="e" cm="1">
        <f t="array" ref="V11">INDEX('H2'!$L$1:$L$89280+'H2'!$M$1:$M$89280,MATCH(1,(D11='H2'!$B$1:$B$89280)*(2030='H2'!$E$1:$E$89280)*("ref"='H2'!$D$1:$D$89280),0))-T$2</f>
        <v>#N/A</v>
      </c>
      <c r="W11" t="e" cm="1">
        <f t="array" ref="W11">INDEX('H2'!$L$1:$L$89280+'H2'!$M$1:$M$89280,MATCH(1,(E11='H2'!$B$1:$B$89280)*(2030='H2'!$E$1:$E$89280)*("ref"='H2'!$D$1:$D$89280),0))-T$2</f>
        <v>#N/A</v>
      </c>
      <c r="X11" t="e" cm="1">
        <f t="array" ref="X11">INDEX('H2'!$L$1:$L$89280+'H2'!$M$1:$M$89280,MATCH(1,(F11='H2'!$B$1:$B$89280)*(2030='H2'!$E$1:$E$89280)*("ref"='H2'!$D$1:$D$89280),0))-T$2</f>
        <v>#N/A</v>
      </c>
      <c r="Y11" t="e" cm="1">
        <f t="array" ref="Y11">INDEX('H2'!$L$1:$L$89280+'H2'!$M$1:$M$89280,MATCH(1,(G11='H2'!$B$1:$B$89280)*(2030='H2'!$E$1:$E$89280)*("ref"='H2'!$D$1:$D$89280),0))-T$2</f>
        <v>#N/A</v>
      </c>
      <c r="Z11" t="e" cm="1">
        <f t="array" ref="Z11">INDEX('H2'!$L$1:$L$89280+'H2'!$M$1:$M$89280,MATCH(1,(H11='H2'!$B$1:$B$89280)*(2030='H2'!$E$1:$E$89280)*("ref"='H2'!$D$1:$D$89280),0))-T$2</f>
        <v>#N/A</v>
      </c>
      <c r="AA11" t="e" cm="1">
        <f t="array" ref="AA11">INDEX('H2'!$L$1:$L$89280+'H2'!$M$1:$M$89280,MATCH(1,(I11='H2'!$B$1:$B$89280)*(2030='H2'!$E$1:$E$89280)*("ref"='H2'!$D$1:$D$89280),0))-T$2</f>
        <v>#N/A</v>
      </c>
      <c r="AB11" t="e" cm="1">
        <f t="array" ref="AB11">AVERAGE(_xlfn._xlws.FILTER('H2'!$AM$2:$AM$98960, (B11='H2'!$B$2:$B$89280)*("ref"='H2'!$D$2:$D$89280)))*40</f>
        <v>#VALUE!</v>
      </c>
      <c r="AC11" t="e" cm="1">
        <f t="array" ref="AC11">AVERAGE(_xlfn._xlws.FILTER('H2'!$AM$2:$AM$98960, (C11='H2'!$B$2:$B$89280)*("ref"='H2'!$D$2:$D$89280)))*40</f>
        <v>#VALUE!</v>
      </c>
      <c r="AD11" t="e" cm="1">
        <f t="array" ref="AD11">AVERAGE(_xlfn._xlws.FILTER('H2'!$AM$2:$AM$98960, (D11='H2'!$B$2:$B$89280)*("ref"='H2'!$D$2:$D$89280)))*40</f>
        <v>#VALUE!</v>
      </c>
      <c r="AE11" t="e" cm="1">
        <f t="array" ref="AE11">AVERAGE(_xlfn._xlws.FILTER('H2'!$AM$2:$AM$98960, (E11='H2'!$B$2:$B$89280)*("ref"='H2'!$D$2:$D$89280)))*40</f>
        <v>#VALUE!</v>
      </c>
      <c r="AF11" t="e" cm="1">
        <f t="array" ref="AF11">AVERAGE(_xlfn._xlws.FILTER('H2'!$AO$2:$AO$98960, (F11='H2'!$B$2:$B$89280)*("ref"='H2'!$D$2:$D$89280)))*40</f>
        <v>#VALUE!</v>
      </c>
      <c r="AG11" t="e" cm="1">
        <f t="array" ref="AG11">AVERAGE(_xlfn._xlws.FILTER('H2'!$AN$2:$AN$98960, (G11='H2'!$B$2:$B$89280)*("ref"='H2'!$D$2:$D$89280)))*40</f>
        <v>#VALUE!</v>
      </c>
      <c r="AH11" t="e" cm="1">
        <f t="array" ref="AH11">INDEX(overview_results_2_repr_days!$W$1:$W$120247,MATCH(1,(H11=overview_results_2_repr_days!$A$1:$A$120247)*("ref"=overview_results_2_repr_days!$B$1:$B$120247),0))</f>
        <v>#N/A</v>
      </c>
      <c r="AI11" t="e" cm="1">
        <f t="array" ref="AI11">INDEX(overview_results_2_repr_days!$W$1:$W$120247,MATCH(1,(I11=overview_results_2_repr_days!$A$1:$A$120247)*("ref"=overview_results_2_repr_days!$B$1:$B$120247),0))</f>
        <v>#N/A</v>
      </c>
      <c r="AJ11" t="e" cm="1" vm="1">
        <f t="array" ref="AJ11">AVERAGE(_xlfn._xlws.FILTER(PS!$W$2:$W$89280, (B11=PS!$B$2:$B$89280)*("ref"=PS!$D$2:$D$89280)))*40-AVERAGE(_xlfn._xlws.FILTER(PS!$W$2:$W$89280, (1=PS!$B$2:$B$89280)*("ref"=PS!$D$2:$D$89280)))*40</f>
        <v>#VALUE!</v>
      </c>
      <c r="AK11" t="e" cm="1" vm="1">
        <f t="array" ref="AK11">AVERAGE(_xlfn._xlws.FILTER(PS!$W$2:$W$89280, (C11=PS!$B$2:$B$89280)*("ref"=PS!$D$2:$D$89280)))*40-AVERAGE(_xlfn._xlws.FILTER(PS!$W$2:$W$89280, (1=PS!$B$2:$B$89280)*("ref"=PS!$D$2:$D$89280)))*40</f>
        <v>#VALUE!</v>
      </c>
      <c r="AL11" t="e" cm="1" vm="1">
        <f t="array" ref="AL11">AVERAGE(_xlfn._xlws.FILTER(PS!$W$2:$W$89280, (D11=PS!$B$2:$B$89280)*("ref"=PS!$D$2:$D$89280)))*40-AVERAGE(_xlfn._xlws.FILTER(PS!$W$2:$W$89280, (1=PS!$B$2:$B$89280)*("ref"=PS!$D$2:$D$89280)))*40</f>
        <v>#VALUE!</v>
      </c>
      <c r="AM11" t="e" cm="1" vm="1">
        <f t="array" ref="AM11">AVERAGE(_xlfn._xlws.FILTER(PS!$W$2:$W$89280, (E11=PS!$B$2:$B$89280)*("ref"=PS!$D$2:$D$89280)))*40-AVERAGE(_xlfn._xlws.FILTER(PS!$W$2:$W$89280, (1=PS!$B$2:$B$89280)*("ref"=PS!$D$2:$D$89280)))*40</f>
        <v>#VALUE!</v>
      </c>
      <c r="AN11" t="e" cm="1" vm="1">
        <f t="array" ref="AN11">AVERAGE(_xlfn._xlws.FILTER(PS!$W$2:$W$89280, (F11=PS!$B$2:$B$89280)*("ref"=PS!$D$2:$D$89280)))*40-AVERAGE(_xlfn._xlws.FILTER(PS!$W$2:$W$89280, (1=PS!$B$2:$B$89280)*("ref"=PS!$D$2:$D$89280)))*40</f>
        <v>#VALUE!</v>
      </c>
      <c r="AO11" t="e" cm="1" vm="1">
        <f t="array" ref="AO11">AVERAGE(_xlfn._xlws.FILTER(PS!$W$2:$W$89280, (G11=PS!$B$2:$B$89280)*("ref"=PS!$D$2:$D$89280)))*40-AVERAGE(_xlfn._xlws.FILTER(PS!$W$2:$W$89280, (1=PS!$B$2:$B$89280)*("ref"=PS!$D$2:$D$89280)))*40</f>
        <v>#VALUE!</v>
      </c>
      <c r="AP11" t="e" cm="1" vm="1">
        <f t="array" ref="AP11">AVERAGE(_xlfn._xlws.FILTER(PS!$W$2:$W$89280, (H11=PS!$B$2:$B$89280)*("ref"=PS!$D$2:$D$89280)))*40-AVERAGE(_xlfn._xlws.FILTER(PS!$W$2:$W$89280, (1=PS!$B$2:$B$89280)*("ref"=PS!$D$2:$D$89280)))*40</f>
        <v>#VALUE!</v>
      </c>
      <c r="AQ11" t="e" cm="1" vm="1">
        <f t="array" ref="AQ11">AVERAGE(_xlfn._xlws.FILTER(PS!$W$2:$W$89280, (I11=PS!$B$2:$B$89280)*("ref"=PS!$D$2:$D$89280)))*40-AVERAGE(_xlfn._xlws.FILTER(PS!$W$2:$W$89280, (1=PS!$B$2:$B$89280)*("ref"=PS!$D$2:$D$89280)))*40</f>
        <v>#VALUE!</v>
      </c>
      <c r="AR11" t="e" cm="1">
        <f t="array" ref="AR11">INDEX(overview_results_2_repr_days!$V$1:$V$952,MATCH(1,(B11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1" t="e" cm="1">
        <f t="array" ref="AS11">INDEX(overview_results_2_repr_days!$V$1:$V$952,MATCH(1,(C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1" t="e" cm="1">
        <f t="array" ref="AT11">INDEX(overview_results_2_repr_days!$V$1:$V$952,MATCH(1,(D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1" t="e" cm="1">
        <f t="array" ref="AU11">INDEX(overview_results_2_repr_days!$V$1:$V$952,MATCH(1,(E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1" t="e" cm="1">
        <f t="array" ref="AV11">INDEX(overview_results_2_repr_days!$V$1:$V$952,MATCH(1,(F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1" t="e" cm="1">
        <f t="array" ref="AW11">INDEX(overview_results_2_repr_days!$V$1:$V$952,MATCH(1,(G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1" t="e" cm="1">
        <f t="array" ref="AX11">INDEX(overview_results_2_repr_days!$V$1:$V$952,MATCH(1,(H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1" t="e" cm="1">
        <f t="array" ref="AY11">INDEX(overview_results_2_repr_days!$V$1:$V$952,MATCH(1,(I11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1" t="e" cm="1" vm="1">
        <f t="array" ref="AZ11">AVERAGE(_xlfn._xlws.FILTER(ETS!$P$2:$P$89240, (B11=ETS!$A$2:$A$89240)*("ref"=ETS!$C$2:$C$89240)))*40-AVERAGE(_xlfn._xlws.FILTER(ETS!$P$2:$P$89240, (1=ETS!$A$2:$A$89240)*("ref"=ETS!$C$2:$C$89240)))*40</f>
        <v>#VALUE!</v>
      </c>
      <c r="BA11" t="e" cm="1" vm="1">
        <f t="array" ref="BA11">AVERAGE(_xlfn._xlws.FILTER(ETS!$P$2:$P$89240, (C11=ETS!$A$2:$A$89240)*("ref"=ETS!$C$2:$C$89240)))*40-AVERAGE(_xlfn._xlws.FILTER(ETS!$P$2:$P$89240, (1=ETS!$A$2:$A$89240)*("ref"=ETS!$C$2:$C$89240)))*40</f>
        <v>#VALUE!</v>
      </c>
      <c r="BB11" t="e" cm="1" vm="1">
        <f t="array" ref="BB11">AVERAGE(_xlfn._xlws.FILTER(ETS!$P$2:$P$89240, (D11=ETS!$A$2:$A$89240)*("ref"=ETS!$C$2:$C$89240)))*40-AVERAGE(_xlfn._xlws.FILTER(ETS!$P$2:$P$89240, (1=ETS!$A$2:$A$89240)*("ref"=ETS!$C$2:$C$89240)))*40</f>
        <v>#VALUE!</v>
      </c>
      <c r="BC11" t="e" cm="1" vm="1">
        <f t="array" ref="BC11">AVERAGE(_xlfn._xlws.FILTER(ETS!$P$2:$P$89240, (E11=ETS!$A$2:$A$89240)*("ref"=ETS!$C$2:$C$89240)))*40-AVERAGE(_xlfn._xlws.FILTER(ETS!$P$2:$P$89240, (1=ETS!$A$2:$A$89240)*("ref"=ETS!$C$2:$C$89240)))*40</f>
        <v>#VALUE!</v>
      </c>
      <c r="BD11" t="e" cm="1" vm="1">
        <f t="array" ref="BD11">AVERAGE(_xlfn._xlws.FILTER(ETS!$P$2:$P$89240, (F11=ETS!$A$2:$A$89240)*("ref"=ETS!$C$2:$C$89240)))*40-AVERAGE(_xlfn._xlws.FILTER(ETS!$P$2:$P$89240, (1=ETS!$A$2:$A$89240)*("ref"=ETS!$C$2:$C$89240)))*40</f>
        <v>#VALUE!</v>
      </c>
      <c r="BE11" t="e" cm="1" vm="1">
        <f t="array" ref="BE11">AVERAGE(_xlfn._xlws.FILTER(ETS!$P$2:$P$89240, (G11=ETS!$A$2:$A$89240)*("ref"=ETS!$C$2:$C$89240)))*40-AVERAGE(_xlfn._xlws.FILTER(ETS!$P$2:$P$89240, (1=ETS!$A$2:$A$89240)*("ref"=ETS!$C$2:$C$89240)))*40</f>
        <v>#VALUE!</v>
      </c>
      <c r="BF11" t="e" cm="1" vm="1">
        <f t="array" ref="BF11">AVERAGE(_xlfn._xlws.FILTER(ETS!$P$2:$P$89240, (H11=ETS!$A$2:$A$89240)*("ref"=ETS!$C$2:$C$89240)))*40-AVERAGE(_xlfn._xlws.FILTER(ETS!$P$2:$P$89240, (1=ETS!$A$2:$A$89240)*("ref"=ETS!$C$2:$C$89240)))*40</f>
        <v>#VALUE!</v>
      </c>
      <c r="BG11" t="e" cm="1" vm="1">
        <f t="array" ref="BG11">AVERAGE(_xlfn._xlws.FILTER(ETS!$P$2:$P$89240, (I11=ETS!$A$2:$A$89240)*("ref"=ETS!$C$2:$C$89240)))*40-AVERAGE(_xlfn._xlws.FILTER(ETS!$P$2:$P$89240, (1=ETS!$A$2:$A$89240)*("ref"=ETS!$C$2:$C$89240)))*40</f>
        <v>#VALUE!</v>
      </c>
      <c r="BH11" t="e">
        <f t="shared" si="1"/>
        <v>#VALUE!</v>
      </c>
      <c r="BI11" t="e">
        <f t="shared" si="2"/>
        <v>#VALUE!</v>
      </c>
      <c r="BJ11" t="e">
        <f t="shared" si="3"/>
        <v>#VALUE!</v>
      </c>
      <c r="BK11" t="e">
        <f t="shared" si="4"/>
        <v>#VALUE!</v>
      </c>
      <c r="BL11" t="e">
        <f t="shared" si="5"/>
        <v>#VALUE!</v>
      </c>
      <c r="BM11" t="e">
        <f t="shared" si="6"/>
        <v>#VALUE!</v>
      </c>
      <c r="BN11" t="e">
        <f t="shared" si="7"/>
        <v>#N/A</v>
      </c>
      <c r="BO11" t="e">
        <f t="shared" si="8"/>
        <v>#N/A</v>
      </c>
      <c r="BP11" cm="1">
        <f t="array" ref="BP11">INDEX(agent_costs_16_repr_days!$X$1:$X$120559,MATCH(1,(B11=agent_costs_16_repr_days!$A$1:$A$120559)*("ref"=agent_costs_16_repr_days!$B$1:$B$120559),0))</f>
        <v>1719.4101191144437</v>
      </c>
      <c r="BQ11" cm="1">
        <f t="array" ref="BQ11">INDEX(agent_costs_16_repr_days!$X$1:$X$120559,MATCH(1,(C11=agent_costs_16_repr_days!$A$1:$A$120559)*("ref"=agent_costs_16_repr_days!$B$1:$B$120559),0))</f>
        <v>28923.21925137192</v>
      </c>
      <c r="BR11" cm="1">
        <f t="array" ref="BR11">INDEX(agent_costs_16_repr_days!$X$1:$X$120559,MATCH(1,(D11=agent_costs_16_repr_days!$A$1:$A$120559)*("ref"=agent_costs_16_repr_days!$B$1:$B$120559),0))</f>
        <v>6393.1546719223261</v>
      </c>
      <c r="BS11" t="e" cm="1">
        <f t="array" ref="BS11">INDEX(agent_costs_16_repr_days!$X$1:$X$120559,MATCH(1,(E11=agent_costs_16_repr_days!$A$1:$A$120559)*("ref"=agent_costs_16_repr_days!$B$1:$B$120559),0))</f>
        <v>#N/A</v>
      </c>
      <c r="BT11" cm="1">
        <f t="array" ref="BT11">INDEX(agent_costs_16_repr_days!$X$1:$X$120559,MATCH(1,(F11=agent_costs_16_repr_days!$A$1:$A$120559)*("ref"=agent_costs_16_repr_days!$B$1:$B$120559),0))</f>
        <v>25705.854834963568</v>
      </c>
      <c r="BU11" t="e" cm="1">
        <f t="array" ref="BU11">INDEX(agent_costs_16_repr_days!$X$1:$X$120559,MATCH(1,(G11=agent_costs_16_repr_days!$A$1:$A$120559)*("ref"=agent_costs_16_repr_days!$B$1:$B$120559),0))</f>
        <v>#N/A</v>
      </c>
      <c r="BV11" cm="1">
        <f t="array" ref="BV11">INDEX(agent_costs_16_repr_days!$X$1:$X$120559,MATCH(1,(H11=agent_costs_16_repr_days!$A$1:$A$120559)*("ref"=agent_costs_16_repr_days!$B$1:$B$120559),0))</f>
        <v>62714.891818951815</v>
      </c>
      <c r="BW11" cm="1">
        <f t="array" ref="BW11">INDEX(agent_costs_16_repr_days!$X$1:$X$120559,MATCH(1,(I11=agent_costs_16_repr_days!$A$1:$A$120559)*("ref"=agent_costs_16_repr_days!$B$1:$B$120559),0))</f>
        <v>6358.6582359457389</v>
      </c>
      <c r="BX11" cm="1">
        <f t="array" ref="BX11">INDEX(agent_costs_16_repr_days!$AB$1:$AB$120559,MATCH(1,(B11=agent_costs_16_repr_days!$A$1:$A$120559)*("ref"=agent_costs_16_repr_days!$B$1:$B$120559),0))</f>
        <v>2262.7852582881169</v>
      </c>
      <c r="BY11" cm="1">
        <f t="array" ref="BY11">INDEX(agent_costs_16_repr_days!$AB$1:$AB$120559,MATCH(1,(C11=agent_costs_16_repr_days!$A$1:$A$120559)*("ref"=agent_costs_16_repr_days!$B$1:$B$120559),0))</f>
        <v>49041.727183774419</v>
      </c>
      <c r="BZ11" cm="1">
        <f t="array" ref="BZ11">INDEX(agent_costs_16_repr_days!$AB$1:$AB$120559,MATCH(1,(D11=agent_costs_16_repr_days!$A$1:$A$120559)*("ref"=agent_costs_16_repr_days!$B$1:$B$120559),0))</f>
        <v>2587.0614984002314</v>
      </c>
      <c r="CA11" t="e" cm="1">
        <f t="array" ref="CA11">INDEX(agent_costs_16_repr_days!$AB$1:$AB$120559,MATCH(1,(E11=agent_costs_16_repr_days!$A$1:$A$120559)*("ref"=agent_costs_16_repr_days!$B$1:$B$120559),0))</f>
        <v>#N/A</v>
      </c>
      <c r="CB11" cm="1">
        <f t="array" ref="CB11">INDEX(agent_costs_16_repr_days!$AB$1:$AB$120559,MATCH(1,(F11=agent_costs_16_repr_days!$A$1:$A$120559)*("ref"=agent_costs_16_repr_days!$B$1:$B$120559),0))</f>
        <v>12775.822724824538</v>
      </c>
      <c r="CC11" t="e" cm="1">
        <f t="array" ref="CC11">INDEX(agent_costs_16_repr_days!$AB$1:$AB$120559,MATCH(1,(G11=agent_costs_16_repr_days!$A$1:$A$120559)*("ref"=agent_costs_16_repr_days!$B$1:$B$120559),0))</f>
        <v>#N/A</v>
      </c>
      <c r="CD11" cm="1">
        <f t="array" ref="CD11">INDEX(agent_costs_16_repr_days!$AB$1:$AB$120559,MATCH(1,(H11=agent_costs_16_repr_days!$A$1:$A$120559)*("ref"=agent_costs_16_repr_days!$B$1:$B$120559),0))</f>
        <v>25173.759984812103</v>
      </c>
      <c r="CE11" cm="1">
        <f t="array" ref="CE11">INDEX(agent_costs_16_repr_days!$AB$1:$AB$120559,MATCH(1,(I11=agent_costs_16_repr_days!$A$1:$A$120559)*("ref"=agent_costs_16_repr_days!$B$1:$B$120559),0))</f>
        <v>2680.5950077859015</v>
      </c>
      <c r="CF11" cm="1">
        <f t="array" ref="CF11">INDEX(agent_costs_16_repr_days!$AF$1:$AF$120936,MATCH(1,(B11=agent_costs_16_repr_days!$A$1:$A$120559)*("ref"=agent_costs_16_repr_days!$B$1:$B$120559),0))</f>
        <v>-520.91451502148993</v>
      </c>
      <c r="CG11" cm="1">
        <f t="array" ref="CG11">INDEX(agent_costs_16_repr_days!$AF$1:$AF$120936,MATCH(1,(C11=agent_costs_16_repr_days!$A$1:$A$120559)*("ref"=agent_costs_16_repr_days!$B$1:$B$120559),0))</f>
        <v>-550.74450698139844</v>
      </c>
      <c r="CH11" cm="1">
        <f t="array" ref="CH11">INDEX(agent_costs_16_repr_days!$AF$1:$AF$120936,MATCH(1,(D11=agent_costs_16_repr_days!$A$1:$A$120559)*("ref"=agent_costs_16_repr_days!$B$1:$B$120559),0))</f>
        <v>-1759.4343391968287</v>
      </c>
      <c r="CI11" t="e" cm="1">
        <f t="array" ref="CI11">INDEX(agent_costs_16_repr_days!$AF$1:$AF$120936,MATCH(1,(E11=agent_costs_16_repr_days!$A$1:$A$120559)*("ref"=agent_costs_16_repr_days!$B$1:$B$120559),0))</f>
        <v>#N/A</v>
      </c>
      <c r="CJ11" cm="1">
        <f t="array" ref="CJ11">INDEX(agent_costs_16_repr_days!$AF$1:$AF$120936,MATCH(1,(F11=agent_costs_16_repr_days!$A$1:$A$120559)*("ref"=agent_costs_16_repr_days!$B$1:$B$120559),0))</f>
        <v>-3336.0569229057292</v>
      </c>
      <c r="CK11" t="e" cm="1">
        <f t="array" ref="CK11">INDEX(agent_costs_16_repr_days!$AF$1:$AF$120936,MATCH(1,(G11=agent_costs_16_repr_days!$A$1:$A$120559)*("ref"=agent_costs_16_repr_days!$B$1:$B$120559),0))</f>
        <v>#N/A</v>
      </c>
      <c r="CL11" cm="1">
        <f t="array" ref="CL11">INDEX(agent_costs_16_repr_days!$AF$1:$AF$120936,MATCH(1,(H11=agent_costs_16_repr_days!$A$1:$A$120559)*("ref"=agent_costs_16_repr_days!$B$1:$B$120559),0))</f>
        <v>851.61738487990806</v>
      </c>
      <c r="CM11" cm="1">
        <f t="array" ref="CM11">INDEX(agent_costs_16_repr_days!$AF$1:$AF$120936,MATCH(1,(I11=agent_costs_16_repr_days!$A$1:$A$120559)*("ref"=agent_costs_16_repr_days!$B$1:$B$120559),0))</f>
        <v>-2268.5970761463977</v>
      </c>
    </row>
    <row r="12" spans="1:91" x14ac:dyDescent="0.25">
      <c r="A12">
        <v>11</v>
      </c>
      <c r="B12">
        <v>21</v>
      </c>
      <c r="C12">
        <v>51</v>
      </c>
      <c r="D12">
        <v>81</v>
      </c>
      <c r="E12">
        <v>111</v>
      </c>
      <c r="F12">
        <v>141</v>
      </c>
      <c r="G12">
        <v>171</v>
      </c>
      <c r="H12">
        <v>201</v>
      </c>
      <c r="I12">
        <v>231</v>
      </c>
      <c r="J12">
        <v>261</v>
      </c>
      <c r="L12" t="e" cm="1">
        <f t="array" ref="L12">INDEX('H2'!$I$1:$I$89280+'H2'!$H$1:$H$89280,MATCH(1,(B12='H2'!$B$1:$B$89280)*(2030='H2'!$E$1:$E$89280)*("ref"='H2'!$D$1:$D$89280),0))-L$2</f>
        <v>#N/A</v>
      </c>
      <c r="M12" t="e" cm="1">
        <f t="array" ref="M12">INDEX('H2'!$I$1:$I$89280+'H2'!$H$1:$H$89280,MATCH(1,(C12='H2'!$B$1:$B$89280)*(2030='H2'!$E$1:$E$89280)*("ref"='H2'!$D$1:$D$89280),0))-L$2</f>
        <v>#N/A</v>
      </c>
      <c r="N12" t="e" cm="1">
        <f t="array" ref="N12">INDEX('H2'!$I$1:$I$89280+'H2'!$H$1:$H$89280,MATCH(1,(D12='H2'!$B$1:$B$89280)*(2030='H2'!$E$1:$E$89280)*("ref"='H2'!$D$1:$D$89280),0))-L$2</f>
        <v>#N/A</v>
      </c>
      <c r="O12" t="e" cm="1">
        <f t="array" ref="O12">INDEX('H2'!$I$1:$I$89280+'H2'!$H$1:$H$89280,MATCH(1,(E12='H2'!$B$1:$B$89280)*(2030='H2'!$E$1:$E$89280)*("ref"='H2'!$D$1:$D$89280),0))-L$2</f>
        <v>#N/A</v>
      </c>
      <c r="P12" t="e" cm="1">
        <f t="array" ref="P12">INDEX('H2'!$I$1:$I$89280+'H2'!$H$1:$H$89280,MATCH(1,(F12='H2'!$B$1:$B$89280)*(2030='H2'!$E$1:$E$89280)*("ref"='H2'!$D$1:$D$89280),0))-L$2</f>
        <v>#N/A</v>
      </c>
      <c r="Q12" t="e" cm="1">
        <f t="array" ref="Q12">INDEX('H2'!$I$1:$I$89280+'H2'!$H$1:$H$89280,MATCH(1,(G12='H2'!$B$1:$B$89280)*(2030='H2'!$E$1:$E$89280)*("ref"='H2'!$D$1:$D$89280),0))-L$2</f>
        <v>#N/A</v>
      </c>
      <c r="R12" t="e" cm="1">
        <f t="array" ref="R12">INDEX('H2'!$I$1:$I$89280+'H2'!$H$1:$H$89280,MATCH(1,(H12='H2'!$B$1:$B$89280)*(2030='H2'!$E$1:$E$89280)*("ref"='H2'!$D$1:$D$89280),0))-L$2</f>
        <v>#N/A</v>
      </c>
      <c r="S12" t="e" cm="1">
        <f t="array" ref="S12">INDEX('H2'!$I$1:$I$89280+'H2'!$H$1:$H$89280,MATCH(1,(I12='H2'!$B$1:$B$89280)*(2030='H2'!$E$1:$E$89280)*("ref"='H2'!$D$1:$D$89280),0))-L$2</f>
        <v>#N/A</v>
      </c>
      <c r="T12" t="e" cm="1">
        <f t="array" ref="T12">INDEX('H2'!$L$1:$L$89280+'H2'!$M$1:$M$89280,MATCH(1,(B12='H2'!$B$1:$B$89280)*(2030='H2'!$E$1:$E$89280)*("ref"='H2'!$D$1:$D$89280),0))-T$2</f>
        <v>#N/A</v>
      </c>
      <c r="U12" t="e" cm="1">
        <f t="array" ref="U12">INDEX('H2'!$L$1:$L$89280+'H2'!$M$1:$M$89280,MATCH(1,(C12='H2'!$B$1:$B$89280)*(2030='H2'!$E$1:$E$89280)*("ref"='H2'!$D$1:$D$89280),0))-T$2</f>
        <v>#N/A</v>
      </c>
      <c r="V12" t="e" cm="1">
        <f t="array" ref="V12">INDEX('H2'!$L$1:$L$89280+'H2'!$M$1:$M$89280,MATCH(1,(D12='H2'!$B$1:$B$89280)*(2030='H2'!$E$1:$E$89280)*("ref"='H2'!$D$1:$D$89280),0))-T$2</f>
        <v>#N/A</v>
      </c>
      <c r="W12" t="e" cm="1">
        <f t="array" ref="W12">INDEX('H2'!$L$1:$L$89280+'H2'!$M$1:$M$89280,MATCH(1,(E12='H2'!$B$1:$B$89280)*(2030='H2'!$E$1:$E$89280)*("ref"='H2'!$D$1:$D$89280),0))-T$2</f>
        <v>#N/A</v>
      </c>
      <c r="X12" t="e" cm="1">
        <f t="array" ref="X12">INDEX('H2'!$L$1:$L$89280+'H2'!$M$1:$M$89280,MATCH(1,(F12='H2'!$B$1:$B$89280)*(2030='H2'!$E$1:$E$89280)*("ref"='H2'!$D$1:$D$89280),0))-T$2</f>
        <v>#N/A</v>
      </c>
      <c r="Y12" t="e" cm="1">
        <f t="array" ref="Y12">INDEX('H2'!$L$1:$L$89280+'H2'!$M$1:$M$89280,MATCH(1,(G12='H2'!$B$1:$B$89280)*(2030='H2'!$E$1:$E$89280)*("ref"='H2'!$D$1:$D$89280),0))-T$2</f>
        <v>#N/A</v>
      </c>
      <c r="Z12" t="e" cm="1">
        <f t="array" ref="Z12">INDEX('H2'!$L$1:$L$89280+'H2'!$M$1:$M$89280,MATCH(1,(H12='H2'!$B$1:$B$89280)*(2030='H2'!$E$1:$E$89280)*("ref"='H2'!$D$1:$D$89280),0))-T$2</f>
        <v>#N/A</v>
      </c>
      <c r="AA12" t="e" cm="1">
        <f t="array" ref="AA12">INDEX('H2'!$L$1:$L$89280+'H2'!$M$1:$M$89280,MATCH(1,(I12='H2'!$B$1:$B$89280)*(2030='H2'!$E$1:$E$89280)*("ref"='H2'!$D$1:$D$89280),0))-T$2</f>
        <v>#N/A</v>
      </c>
      <c r="AB12" t="e" cm="1">
        <f t="array" ref="AB12">AVERAGE(_xlfn._xlws.FILTER('H2'!$AM$2:$AM$98960, (B12='H2'!$B$2:$B$89280)*("ref"='H2'!$D$2:$D$89280)))*40</f>
        <v>#VALUE!</v>
      </c>
      <c r="AC12" t="e" cm="1">
        <f t="array" ref="AC12">AVERAGE(_xlfn._xlws.FILTER('H2'!$AM$2:$AM$98960, (C12='H2'!$B$2:$B$89280)*("ref"='H2'!$D$2:$D$89280)))*40</f>
        <v>#VALUE!</v>
      </c>
      <c r="AD12" t="e" cm="1">
        <f t="array" ref="AD12">AVERAGE(_xlfn._xlws.FILTER('H2'!$AM$2:$AM$98960, (D12='H2'!$B$2:$B$89280)*("ref"='H2'!$D$2:$D$89280)))*40</f>
        <v>#VALUE!</v>
      </c>
      <c r="AE12" t="e" cm="1">
        <f t="array" ref="AE12">AVERAGE(_xlfn._xlws.FILTER('H2'!$AM$2:$AM$98960, (E12='H2'!$B$2:$B$89280)*("ref"='H2'!$D$2:$D$89280)))*40</f>
        <v>#VALUE!</v>
      </c>
      <c r="AF12" t="e" cm="1">
        <f t="array" ref="AF12">AVERAGE(_xlfn._xlws.FILTER('H2'!$AO$2:$AO$98960, (F12='H2'!$B$2:$B$89280)*("ref"='H2'!$D$2:$D$89280)))*40</f>
        <v>#VALUE!</v>
      </c>
      <c r="AG12" t="e" cm="1">
        <f t="array" ref="AG12">AVERAGE(_xlfn._xlws.FILTER('H2'!$AN$2:$AN$98960, (G12='H2'!$B$2:$B$89280)*("ref"='H2'!$D$2:$D$89280)))*40</f>
        <v>#VALUE!</v>
      </c>
      <c r="AH12" t="e" cm="1">
        <f t="array" ref="AH12">INDEX(overview_results_2_repr_days!$W$1:$W$120247,MATCH(1,(H12=overview_results_2_repr_days!$A$1:$A$120247)*("ref"=overview_results_2_repr_days!$B$1:$B$120247),0))</f>
        <v>#N/A</v>
      </c>
      <c r="AI12" t="e" cm="1">
        <f t="array" ref="AI12">INDEX(overview_results_2_repr_days!$W$1:$W$120247,MATCH(1,(I12=overview_results_2_repr_days!$A$1:$A$120247)*("ref"=overview_results_2_repr_days!$B$1:$B$120247),0))</f>
        <v>#N/A</v>
      </c>
      <c r="AJ12" t="e" cm="1" vm="1">
        <f t="array" ref="AJ12">AVERAGE(_xlfn._xlws.FILTER(PS!$W$2:$W$89280, (B12=PS!$B$2:$B$89280)*("ref"=PS!$D$2:$D$89280)))*40-AVERAGE(_xlfn._xlws.FILTER(PS!$W$2:$W$89280, (1=PS!$B$2:$B$89280)*("ref"=PS!$D$2:$D$89280)))*40</f>
        <v>#VALUE!</v>
      </c>
      <c r="AK12" t="e" cm="1" vm="1">
        <f t="array" ref="AK12">AVERAGE(_xlfn._xlws.FILTER(PS!$W$2:$W$89280, (C12=PS!$B$2:$B$89280)*("ref"=PS!$D$2:$D$89280)))*40-AVERAGE(_xlfn._xlws.FILTER(PS!$W$2:$W$89280, (1=PS!$B$2:$B$89280)*("ref"=PS!$D$2:$D$89280)))*40</f>
        <v>#VALUE!</v>
      </c>
      <c r="AL12" t="e" cm="1" vm="1">
        <f t="array" ref="AL12">AVERAGE(_xlfn._xlws.FILTER(PS!$W$2:$W$89280, (D12=PS!$B$2:$B$89280)*("ref"=PS!$D$2:$D$89280)))*40-AVERAGE(_xlfn._xlws.FILTER(PS!$W$2:$W$89280, (1=PS!$B$2:$B$89280)*("ref"=PS!$D$2:$D$89280)))*40</f>
        <v>#VALUE!</v>
      </c>
      <c r="AM12" t="e" cm="1" vm="1">
        <f t="array" ref="AM12">AVERAGE(_xlfn._xlws.FILTER(PS!$W$2:$W$89280, (E12=PS!$B$2:$B$89280)*("ref"=PS!$D$2:$D$89280)))*40-AVERAGE(_xlfn._xlws.FILTER(PS!$W$2:$W$89280, (1=PS!$B$2:$B$89280)*("ref"=PS!$D$2:$D$89280)))*40</f>
        <v>#VALUE!</v>
      </c>
      <c r="AN12" t="e" cm="1" vm="1">
        <f t="array" ref="AN12">AVERAGE(_xlfn._xlws.FILTER(PS!$W$2:$W$89280, (F12=PS!$B$2:$B$89280)*("ref"=PS!$D$2:$D$89280)))*40-AVERAGE(_xlfn._xlws.FILTER(PS!$W$2:$W$89280, (1=PS!$B$2:$B$89280)*("ref"=PS!$D$2:$D$89280)))*40</f>
        <v>#VALUE!</v>
      </c>
      <c r="AO12" t="e" cm="1" vm="1">
        <f t="array" ref="AO12">AVERAGE(_xlfn._xlws.FILTER(PS!$W$2:$W$89280, (G12=PS!$B$2:$B$89280)*("ref"=PS!$D$2:$D$89280)))*40-AVERAGE(_xlfn._xlws.FILTER(PS!$W$2:$W$89280, (1=PS!$B$2:$B$89280)*("ref"=PS!$D$2:$D$89280)))*40</f>
        <v>#VALUE!</v>
      </c>
      <c r="AP12" t="e" cm="1" vm="1">
        <f t="array" ref="AP12">AVERAGE(_xlfn._xlws.FILTER(PS!$W$2:$W$89280, (H12=PS!$B$2:$B$89280)*("ref"=PS!$D$2:$D$89280)))*40-AVERAGE(_xlfn._xlws.FILTER(PS!$W$2:$W$89280, (1=PS!$B$2:$B$89280)*("ref"=PS!$D$2:$D$89280)))*40</f>
        <v>#VALUE!</v>
      </c>
      <c r="AQ12" t="e" cm="1" vm="1">
        <f t="array" ref="AQ12">AVERAGE(_xlfn._xlws.FILTER(PS!$W$2:$W$89280, (I12=PS!$B$2:$B$89280)*("ref"=PS!$D$2:$D$89280)))*40-AVERAGE(_xlfn._xlws.FILTER(PS!$W$2:$W$89280, (1=PS!$B$2:$B$89280)*("ref"=PS!$D$2:$D$89280)))*40</f>
        <v>#VALUE!</v>
      </c>
      <c r="AR12" t="e" cm="1">
        <f t="array" ref="AR12">INDEX(overview_results_2_repr_days!$V$1:$V$952,MATCH(1,(B12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2" t="e" cm="1">
        <f t="array" ref="AS12">INDEX(overview_results_2_repr_days!$V$1:$V$952,MATCH(1,(C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2" t="e" cm="1">
        <f t="array" ref="AT12">INDEX(overview_results_2_repr_days!$V$1:$V$952,MATCH(1,(D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2" t="e" cm="1">
        <f t="array" ref="AU12">INDEX(overview_results_2_repr_days!$V$1:$V$952,MATCH(1,(E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2" t="e" cm="1">
        <f t="array" ref="AV12">INDEX(overview_results_2_repr_days!$V$1:$V$952,MATCH(1,(F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2" t="e" cm="1">
        <f t="array" ref="AW12">INDEX(overview_results_2_repr_days!$V$1:$V$952,MATCH(1,(G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2" t="e" cm="1">
        <f t="array" ref="AX12">INDEX(overview_results_2_repr_days!$V$1:$V$952,MATCH(1,(H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2" t="e" cm="1">
        <f t="array" ref="AY12">INDEX(overview_results_2_repr_days!$V$1:$V$952,MATCH(1,(I12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2" t="e" cm="1" vm="1">
        <f t="array" ref="AZ12">AVERAGE(_xlfn._xlws.FILTER(ETS!$P$2:$P$89240, (B12=ETS!$A$2:$A$89240)*("ref"=ETS!$C$2:$C$89240)))*40-AVERAGE(_xlfn._xlws.FILTER(ETS!$P$2:$P$89240, (1=ETS!$A$2:$A$89240)*("ref"=ETS!$C$2:$C$89240)))*40</f>
        <v>#VALUE!</v>
      </c>
      <c r="BA12" t="e" cm="1" vm="1">
        <f t="array" ref="BA12">AVERAGE(_xlfn._xlws.FILTER(ETS!$P$2:$P$89240, (C12=ETS!$A$2:$A$89240)*("ref"=ETS!$C$2:$C$89240)))*40-AVERAGE(_xlfn._xlws.FILTER(ETS!$P$2:$P$89240, (1=ETS!$A$2:$A$89240)*("ref"=ETS!$C$2:$C$89240)))*40</f>
        <v>#VALUE!</v>
      </c>
      <c r="BB12" t="e" cm="1" vm="1">
        <f t="array" ref="BB12">AVERAGE(_xlfn._xlws.FILTER(ETS!$P$2:$P$89240, (D12=ETS!$A$2:$A$89240)*("ref"=ETS!$C$2:$C$89240)))*40-AVERAGE(_xlfn._xlws.FILTER(ETS!$P$2:$P$89240, (1=ETS!$A$2:$A$89240)*("ref"=ETS!$C$2:$C$89240)))*40</f>
        <v>#VALUE!</v>
      </c>
      <c r="BC12" t="e" cm="1" vm="1">
        <f t="array" ref="BC12">AVERAGE(_xlfn._xlws.FILTER(ETS!$P$2:$P$89240, (E12=ETS!$A$2:$A$89240)*("ref"=ETS!$C$2:$C$89240)))*40-AVERAGE(_xlfn._xlws.FILTER(ETS!$P$2:$P$89240, (1=ETS!$A$2:$A$89240)*("ref"=ETS!$C$2:$C$89240)))*40</f>
        <v>#VALUE!</v>
      </c>
      <c r="BD12" t="e" cm="1" vm="1">
        <f t="array" ref="BD12">AVERAGE(_xlfn._xlws.FILTER(ETS!$P$2:$P$89240, (F12=ETS!$A$2:$A$89240)*("ref"=ETS!$C$2:$C$89240)))*40-AVERAGE(_xlfn._xlws.FILTER(ETS!$P$2:$P$89240, (1=ETS!$A$2:$A$89240)*("ref"=ETS!$C$2:$C$89240)))*40</f>
        <v>#VALUE!</v>
      </c>
      <c r="BE12" t="e" cm="1" vm="1">
        <f t="array" ref="BE12">AVERAGE(_xlfn._xlws.FILTER(ETS!$P$2:$P$89240, (G12=ETS!$A$2:$A$89240)*("ref"=ETS!$C$2:$C$89240)))*40-AVERAGE(_xlfn._xlws.FILTER(ETS!$P$2:$P$89240, (1=ETS!$A$2:$A$89240)*("ref"=ETS!$C$2:$C$89240)))*40</f>
        <v>#VALUE!</v>
      </c>
      <c r="BF12" t="e" cm="1" vm="1">
        <f t="array" ref="BF12">AVERAGE(_xlfn._xlws.FILTER(ETS!$P$2:$P$89240, (H12=ETS!$A$2:$A$89240)*("ref"=ETS!$C$2:$C$89240)))*40-AVERAGE(_xlfn._xlws.FILTER(ETS!$P$2:$P$89240, (1=ETS!$A$2:$A$89240)*("ref"=ETS!$C$2:$C$89240)))*40</f>
        <v>#VALUE!</v>
      </c>
      <c r="BG12" t="e" cm="1" vm="1">
        <f t="array" ref="BG12">AVERAGE(_xlfn._xlws.FILTER(ETS!$P$2:$P$89240, (I12=ETS!$A$2:$A$89240)*("ref"=ETS!$C$2:$C$89240)))*40-AVERAGE(_xlfn._xlws.FILTER(ETS!$P$2:$P$89240, (1=ETS!$A$2:$A$89240)*("ref"=ETS!$C$2:$C$89240)))*40</f>
        <v>#VALUE!</v>
      </c>
      <c r="BH12" t="e">
        <f t="shared" si="1"/>
        <v>#VALUE!</v>
      </c>
      <c r="BI12" t="e">
        <f t="shared" si="2"/>
        <v>#VALUE!</v>
      </c>
      <c r="BJ12" t="e">
        <f t="shared" si="3"/>
        <v>#VALUE!</v>
      </c>
      <c r="BK12" t="e">
        <f t="shared" si="4"/>
        <v>#VALUE!</v>
      </c>
      <c r="BL12" t="e">
        <f t="shared" si="5"/>
        <v>#VALUE!</v>
      </c>
      <c r="BM12" t="e">
        <f t="shared" si="6"/>
        <v>#VALUE!</v>
      </c>
      <c r="BN12" t="e">
        <f t="shared" si="7"/>
        <v>#N/A</v>
      </c>
      <c r="BO12" t="e">
        <f t="shared" si="8"/>
        <v>#N/A</v>
      </c>
      <c r="BP12" cm="1">
        <f t="array" ref="BP12">INDEX(agent_costs_16_repr_days!$X$1:$X$120559,MATCH(1,(B12=agent_costs_16_repr_days!$A$1:$A$120559)*("ref"=agent_costs_16_repr_days!$B$1:$B$120559),0))</f>
        <v>2607.1609394913539</v>
      </c>
      <c r="BQ12" cm="1">
        <f t="array" ref="BQ12">INDEX(agent_costs_16_repr_days!$X$1:$X$120559,MATCH(1,(C12=agent_costs_16_repr_days!$A$1:$A$120559)*("ref"=agent_costs_16_repr_days!$B$1:$B$120559),0))</f>
        <v>29959.763749087229</v>
      </c>
      <c r="BR12" cm="1">
        <f t="array" ref="BR12">INDEX(agent_costs_16_repr_days!$X$1:$X$120559,MATCH(1,(D12=agent_costs_16_repr_days!$A$1:$A$120559)*("ref"=agent_costs_16_repr_days!$B$1:$B$120559),0))</f>
        <v>7786.1882204245776</v>
      </c>
      <c r="BS12" t="e" cm="1">
        <f t="array" ref="BS12">INDEX(agent_costs_16_repr_days!$X$1:$X$120559,MATCH(1,(E12=agent_costs_16_repr_days!$A$1:$A$120559)*("ref"=agent_costs_16_repr_days!$B$1:$B$120559),0))</f>
        <v>#N/A</v>
      </c>
      <c r="BT12" cm="1">
        <f t="array" ref="BT12">INDEX(agent_costs_16_repr_days!$X$1:$X$120559,MATCH(1,(F12=agent_costs_16_repr_days!$A$1:$A$120559)*("ref"=agent_costs_16_repr_days!$B$1:$B$120559),0))</f>
        <v>30070.495499281213</v>
      </c>
      <c r="BU12" cm="1">
        <f t="array" ref="BU12">INDEX(agent_costs_16_repr_days!$X$1:$X$120559,MATCH(1,(G12=agent_costs_16_repr_days!$A$1:$A$120559)*("ref"=agent_costs_16_repr_days!$B$1:$B$120559),0))</f>
        <v>-600.36186550743878</v>
      </c>
      <c r="BV12" cm="1">
        <f t="array" ref="BV12">INDEX(agent_costs_16_repr_days!$X$1:$X$120559,MATCH(1,(H12=agent_costs_16_repr_days!$A$1:$A$120559)*("ref"=agent_costs_16_repr_days!$B$1:$B$120559),0))</f>
        <v>69004.175793946721</v>
      </c>
      <c r="BW12" cm="1">
        <f t="array" ref="BW12">INDEX(agent_costs_16_repr_days!$X$1:$X$120559,MATCH(1,(I12=agent_costs_16_repr_days!$A$1:$A$120559)*("ref"=agent_costs_16_repr_days!$B$1:$B$120559),0))</f>
        <v>7692.8849389608949</v>
      </c>
      <c r="BX12" cm="1">
        <f t="array" ref="BX12">INDEX(agent_costs_16_repr_days!$AB$1:$AB$120559,MATCH(1,(B12=agent_costs_16_repr_days!$A$1:$A$120559)*("ref"=agent_costs_16_repr_days!$B$1:$B$120559),0))</f>
        <v>3248.4783939342014</v>
      </c>
      <c r="BY12" cm="1">
        <f t="array" ref="BY12">INDEX(agent_costs_16_repr_days!$AB$1:$AB$120559,MATCH(1,(C12=agent_costs_16_repr_days!$A$1:$A$120559)*("ref"=agent_costs_16_repr_days!$B$1:$B$120559),0))</f>
        <v>51022.930865599061</v>
      </c>
      <c r="BZ12" cm="1">
        <f t="array" ref="BZ12">INDEX(agent_costs_16_repr_days!$AB$1:$AB$120559,MATCH(1,(D12=agent_costs_16_repr_days!$A$1:$A$120559)*("ref"=agent_costs_16_repr_days!$B$1:$B$120559),0))</f>
        <v>2677.0099332193058</v>
      </c>
      <c r="CA12" t="e" cm="1">
        <f t="array" ref="CA12">INDEX(agent_costs_16_repr_days!$AB$1:$AB$120559,MATCH(1,(E12=agent_costs_16_repr_days!$A$1:$A$120559)*("ref"=agent_costs_16_repr_days!$B$1:$B$120559),0))</f>
        <v>#N/A</v>
      </c>
      <c r="CB12" cm="1">
        <f t="array" ref="CB12">INDEX(agent_costs_16_repr_days!$AB$1:$AB$120559,MATCH(1,(F12=agent_costs_16_repr_days!$A$1:$A$120559)*("ref"=agent_costs_16_repr_days!$B$1:$B$120559),0))</f>
        <v>13230.588424232832</v>
      </c>
      <c r="CC12" cm="1">
        <f t="array" ref="CC12">INDEX(agent_costs_16_repr_days!$AB$1:$AB$120559,MATCH(1,(G12=agent_costs_16_repr_days!$A$1:$A$120559)*("ref"=agent_costs_16_repr_days!$B$1:$B$120559),0))</f>
        <v>32.468815500629717</v>
      </c>
      <c r="CD12" cm="1">
        <f t="array" ref="CD12">INDEX(agent_costs_16_repr_days!$AB$1:$AB$120559,MATCH(1,(H12=agent_costs_16_repr_days!$A$1:$A$120559)*("ref"=agent_costs_16_repr_days!$B$1:$B$120559),0))</f>
        <v>27162.846192539728</v>
      </c>
      <c r="CE12" cm="1">
        <f t="array" ref="CE12">INDEX(agent_costs_16_repr_days!$AB$1:$AB$120559,MATCH(1,(I12=agent_costs_16_repr_days!$A$1:$A$120559)*("ref"=agent_costs_16_repr_days!$B$1:$B$120559),0))</f>
        <v>2758.3782608083566</v>
      </c>
      <c r="CF12" cm="1">
        <f t="array" ref="CF12">INDEX(agent_costs_16_repr_days!$AF$1:$AF$120936,MATCH(1,(B12=agent_costs_16_repr_days!$A$1:$A$120559)*("ref"=agent_costs_16_repr_days!$B$1:$B$120559),0))</f>
        <v>-684.37493175815325</v>
      </c>
      <c r="CG12" cm="1">
        <f t="array" ref="CG12">INDEX(agent_costs_16_repr_days!$AF$1:$AF$120936,MATCH(1,(C12=agent_costs_16_repr_days!$A$1:$A$120559)*("ref"=agent_costs_16_repr_days!$B$1:$B$120559),0))</f>
        <v>-548.05738237011246</v>
      </c>
      <c r="CH12" cm="1">
        <f t="array" ref="CH12">INDEX(agent_costs_16_repr_days!$AF$1:$AF$120936,MATCH(1,(D12=agent_costs_16_repr_days!$A$1:$A$120559)*("ref"=agent_costs_16_repr_days!$B$1:$B$120559),0))</f>
        <v>-1719.0066750804544</v>
      </c>
      <c r="CI12" t="e" cm="1">
        <f t="array" ref="CI12">INDEX(agent_costs_16_repr_days!$AF$1:$AF$120936,MATCH(1,(E12=agent_costs_16_repr_days!$A$1:$A$120559)*("ref"=agent_costs_16_repr_days!$B$1:$B$120559),0))</f>
        <v>#N/A</v>
      </c>
      <c r="CJ12" cm="1">
        <f t="array" ref="CJ12">INDEX(agent_costs_16_repr_days!$AF$1:$AF$120936,MATCH(1,(F12=agent_costs_16_repr_days!$A$1:$A$120559)*("ref"=agent_costs_16_repr_days!$B$1:$B$120559),0))</f>
        <v>-2850.334714086086</v>
      </c>
      <c r="CK12" cm="1">
        <f t="array" ref="CK12">INDEX(agent_costs_16_repr_days!$AF$1:$AF$120936,MATCH(1,(G12=agent_costs_16_repr_days!$A$1:$A$120559)*("ref"=agent_costs_16_repr_days!$B$1:$B$120559),0))</f>
        <v>-342.89557138847886</v>
      </c>
      <c r="CL12" cm="1">
        <f t="array" ref="CL12">INDEX(agent_costs_16_repr_days!$AF$1:$AF$120936,MATCH(1,(H12=agent_costs_16_repr_days!$A$1:$A$120559)*("ref"=agent_costs_16_repr_days!$B$1:$B$120559),0))</f>
        <v>258.15245753404452</v>
      </c>
      <c r="CM12" cm="1">
        <f t="array" ref="CM12">INDEX(agent_costs_16_repr_days!$AF$1:$AF$120936,MATCH(1,(I12=agent_costs_16_repr_days!$A$1:$A$120559)*("ref"=agent_costs_16_repr_days!$B$1:$B$120559),0))</f>
        <v>-2251.6204161450732</v>
      </c>
    </row>
    <row r="13" spans="1:91" x14ac:dyDescent="0.25">
      <c r="A13">
        <v>12</v>
      </c>
      <c r="B13">
        <v>22</v>
      </c>
      <c r="C13">
        <v>52</v>
      </c>
      <c r="D13">
        <v>82</v>
      </c>
      <c r="E13">
        <v>112</v>
      </c>
      <c r="F13">
        <v>142</v>
      </c>
      <c r="G13">
        <v>172</v>
      </c>
      <c r="H13">
        <v>202</v>
      </c>
      <c r="I13">
        <v>232</v>
      </c>
      <c r="J13">
        <v>262</v>
      </c>
      <c r="L13" t="e" cm="1">
        <f t="array" ref="L13">INDEX('H2'!$I$1:$I$89280+'H2'!$H$1:$H$89280,MATCH(1,(B13='H2'!$B$1:$B$89280)*(2030='H2'!$E$1:$E$89280)*("ref"='H2'!$D$1:$D$89280),0))-L$2</f>
        <v>#N/A</v>
      </c>
      <c r="M13" t="e" cm="1">
        <f t="array" ref="M13">INDEX('H2'!$I$1:$I$89280+'H2'!$H$1:$H$89280,MATCH(1,(C13='H2'!$B$1:$B$89280)*(2030='H2'!$E$1:$E$89280)*("ref"='H2'!$D$1:$D$89280),0))-L$2</f>
        <v>#N/A</v>
      </c>
      <c r="N13" t="e" cm="1">
        <f t="array" ref="N13">INDEX('H2'!$I$1:$I$89280+'H2'!$H$1:$H$89280,MATCH(1,(D13='H2'!$B$1:$B$89280)*(2030='H2'!$E$1:$E$89280)*("ref"='H2'!$D$1:$D$89280),0))-L$2</f>
        <v>#N/A</v>
      </c>
      <c r="O13" t="e" cm="1">
        <f t="array" ref="O13">INDEX('H2'!$I$1:$I$89280+'H2'!$H$1:$H$89280,MATCH(1,(E13='H2'!$B$1:$B$89280)*(2030='H2'!$E$1:$E$89280)*("ref"='H2'!$D$1:$D$89280),0))-L$2</f>
        <v>#N/A</v>
      </c>
      <c r="P13" t="e" cm="1">
        <f t="array" ref="P13">INDEX('H2'!$I$1:$I$89280+'H2'!$H$1:$H$89280,MATCH(1,(F13='H2'!$B$1:$B$89280)*(2030='H2'!$E$1:$E$89280)*("ref"='H2'!$D$1:$D$89280),0))-L$2</f>
        <v>#N/A</v>
      </c>
      <c r="Q13" t="e" cm="1">
        <f t="array" ref="Q13">INDEX('H2'!$I$1:$I$89280+'H2'!$H$1:$H$89280,MATCH(1,(G13='H2'!$B$1:$B$89280)*(2030='H2'!$E$1:$E$89280)*("ref"='H2'!$D$1:$D$89280),0))-L$2</f>
        <v>#N/A</v>
      </c>
      <c r="R13" t="e" cm="1">
        <f t="array" ref="R13">INDEX('H2'!$I$1:$I$89280+'H2'!$H$1:$H$89280,MATCH(1,(H13='H2'!$B$1:$B$89280)*(2030='H2'!$E$1:$E$89280)*("ref"='H2'!$D$1:$D$89280),0))-L$2</f>
        <v>#N/A</v>
      </c>
      <c r="S13" t="e" cm="1">
        <f t="array" ref="S13">INDEX('H2'!$I$1:$I$89280+'H2'!$H$1:$H$89280,MATCH(1,(I13='H2'!$B$1:$B$89280)*(2030='H2'!$E$1:$E$89280)*("ref"='H2'!$D$1:$D$89280),0))-L$2</f>
        <v>#N/A</v>
      </c>
      <c r="T13" t="e" cm="1">
        <f t="array" ref="T13">INDEX('H2'!$L$1:$L$89280+'H2'!$M$1:$M$89280,MATCH(1,(B13='H2'!$B$1:$B$89280)*(2030='H2'!$E$1:$E$89280)*("ref"='H2'!$D$1:$D$89280),0))-T$2</f>
        <v>#N/A</v>
      </c>
      <c r="U13" t="e" cm="1">
        <f t="array" ref="U13">INDEX('H2'!$L$1:$L$89280+'H2'!$M$1:$M$89280,MATCH(1,(C13='H2'!$B$1:$B$89280)*(2030='H2'!$E$1:$E$89280)*("ref"='H2'!$D$1:$D$89280),0))-T$2</f>
        <v>#N/A</v>
      </c>
      <c r="V13" t="e" cm="1">
        <f t="array" ref="V13">INDEX('H2'!$L$1:$L$89280+'H2'!$M$1:$M$89280,MATCH(1,(D13='H2'!$B$1:$B$89280)*(2030='H2'!$E$1:$E$89280)*("ref"='H2'!$D$1:$D$89280),0))-T$2</f>
        <v>#N/A</v>
      </c>
      <c r="W13" t="e" cm="1">
        <f t="array" ref="W13">INDEX('H2'!$L$1:$L$89280+'H2'!$M$1:$M$89280,MATCH(1,(E13='H2'!$B$1:$B$89280)*(2030='H2'!$E$1:$E$89280)*("ref"='H2'!$D$1:$D$89280),0))-T$2</f>
        <v>#N/A</v>
      </c>
      <c r="X13" t="e" cm="1">
        <f t="array" ref="X13">INDEX('H2'!$L$1:$L$89280+'H2'!$M$1:$M$89280,MATCH(1,(F13='H2'!$B$1:$B$89280)*(2030='H2'!$E$1:$E$89280)*("ref"='H2'!$D$1:$D$89280),0))-T$2</f>
        <v>#N/A</v>
      </c>
      <c r="Y13" t="e" cm="1">
        <f t="array" ref="Y13">INDEX('H2'!$L$1:$L$89280+'H2'!$M$1:$M$89280,MATCH(1,(G13='H2'!$B$1:$B$89280)*(2030='H2'!$E$1:$E$89280)*("ref"='H2'!$D$1:$D$89280),0))-T$2</f>
        <v>#N/A</v>
      </c>
      <c r="Z13" t="e" cm="1">
        <f t="array" ref="Z13">INDEX('H2'!$L$1:$L$89280+'H2'!$M$1:$M$89280,MATCH(1,(H13='H2'!$B$1:$B$89280)*(2030='H2'!$E$1:$E$89280)*("ref"='H2'!$D$1:$D$89280),0))-T$2</f>
        <v>#N/A</v>
      </c>
      <c r="AA13" t="e" cm="1">
        <f t="array" ref="AA13">INDEX('H2'!$L$1:$L$89280+'H2'!$M$1:$M$89280,MATCH(1,(I13='H2'!$B$1:$B$89280)*(2030='H2'!$E$1:$E$89280)*("ref"='H2'!$D$1:$D$89280),0))-T$2</f>
        <v>#N/A</v>
      </c>
      <c r="AB13" t="e" cm="1">
        <f t="array" ref="AB13">AVERAGE(_xlfn._xlws.FILTER('H2'!$AM$2:$AM$98960, (B13='H2'!$B$2:$B$89280)*("ref"='H2'!$D$2:$D$89280)))*40</f>
        <v>#VALUE!</v>
      </c>
      <c r="AC13" t="e" cm="1">
        <f t="array" ref="AC13">AVERAGE(_xlfn._xlws.FILTER('H2'!$AM$2:$AM$98960, (C13='H2'!$B$2:$B$89280)*("ref"='H2'!$D$2:$D$89280)))*40</f>
        <v>#VALUE!</v>
      </c>
      <c r="AD13" t="e" cm="1">
        <f t="array" ref="AD13">AVERAGE(_xlfn._xlws.FILTER('H2'!$AM$2:$AM$98960, (D13='H2'!$B$2:$B$89280)*("ref"='H2'!$D$2:$D$89280)))*40</f>
        <v>#VALUE!</v>
      </c>
      <c r="AE13" t="e" cm="1">
        <f t="array" ref="AE13">AVERAGE(_xlfn._xlws.FILTER('H2'!$AM$2:$AM$98960, (E13='H2'!$B$2:$B$89280)*("ref"='H2'!$D$2:$D$89280)))*40</f>
        <v>#VALUE!</v>
      </c>
      <c r="AF13" t="e" cm="1">
        <f t="array" ref="AF13">AVERAGE(_xlfn._xlws.FILTER('H2'!$AO$2:$AO$98960, (F13='H2'!$B$2:$B$89280)*("ref"='H2'!$D$2:$D$89280)))*40</f>
        <v>#VALUE!</v>
      </c>
      <c r="AG13" t="e" cm="1">
        <f t="array" ref="AG13">AVERAGE(_xlfn._xlws.FILTER('H2'!$AN$2:$AN$98960, (G13='H2'!$B$2:$B$89280)*("ref"='H2'!$D$2:$D$89280)))*40</f>
        <v>#VALUE!</v>
      </c>
      <c r="AH13" t="e" cm="1">
        <f t="array" ref="AH13">INDEX(overview_results_2_repr_days!$W$1:$W$120247,MATCH(1,(H13=overview_results_2_repr_days!$A$1:$A$120247)*("ref"=overview_results_2_repr_days!$B$1:$B$120247),0))</f>
        <v>#N/A</v>
      </c>
      <c r="AI13" t="e" cm="1">
        <f t="array" ref="AI13">INDEX(overview_results_2_repr_days!$W$1:$W$120247,MATCH(1,(I13=overview_results_2_repr_days!$A$1:$A$120247)*("ref"=overview_results_2_repr_days!$B$1:$B$120247),0))</f>
        <v>#N/A</v>
      </c>
      <c r="AJ13" t="e" cm="1" vm="1">
        <f t="array" ref="AJ13">AVERAGE(_xlfn._xlws.FILTER(PS!$W$2:$W$89280, (B13=PS!$B$2:$B$89280)*("ref"=PS!$D$2:$D$89280)))*40-AVERAGE(_xlfn._xlws.FILTER(PS!$W$2:$W$89280, (1=PS!$B$2:$B$89280)*("ref"=PS!$D$2:$D$89280)))*40</f>
        <v>#VALUE!</v>
      </c>
      <c r="AK13" t="e" cm="1" vm="1">
        <f t="array" ref="AK13">AVERAGE(_xlfn._xlws.FILTER(PS!$W$2:$W$89280, (C13=PS!$B$2:$B$89280)*("ref"=PS!$D$2:$D$89280)))*40-AVERAGE(_xlfn._xlws.FILTER(PS!$W$2:$W$89280, (1=PS!$B$2:$B$89280)*("ref"=PS!$D$2:$D$89280)))*40</f>
        <v>#VALUE!</v>
      </c>
      <c r="AL13" t="e" cm="1" vm="1">
        <f t="array" ref="AL13">AVERAGE(_xlfn._xlws.FILTER(PS!$W$2:$W$89280, (D13=PS!$B$2:$B$89280)*("ref"=PS!$D$2:$D$89280)))*40-AVERAGE(_xlfn._xlws.FILTER(PS!$W$2:$W$89280, (1=PS!$B$2:$B$89280)*("ref"=PS!$D$2:$D$89280)))*40</f>
        <v>#VALUE!</v>
      </c>
      <c r="AM13" t="e" cm="1" vm="1">
        <f t="array" ref="AM13">AVERAGE(_xlfn._xlws.FILTER(PS!$W$2:$W$89280, (E13=PS!$B$2:$B$89280)*("ref"=PS!$D$2:$D$89280)))*40-AVERAGE(_xlfn._xlws.FILTER(PS!$W$2:$W$89280, (1=PS!$B$2:$B$89280)*("ref"=PS!$D$2:$D$89280)))*40</f>
        <v>#VALUE!</v>
      </c>
      <c r="AN13" t="e" cm="1" vm="1">
        <f t="array" ref="AN13">AVERAGE(_xlfn._xlws.FILTER(PS!$W$2:$W$89280, (F13=PS!$B$2:$B$89280)*("ref"=PS!$D$2:$D$89280)))*40-AVERAGE(_xlfn._xlws.FILTER(PS!$W$2:$W$89280, (1=PS!$B$2:$B$89280)*("ref"=PS!$D$2:$D$89280)))*40</f>
        <v>#VALUE!</v>
      </c>
      <c r="AO13" t="e" cm="1" vm="1">
        <f t="array" ref="AO13">AVERAGE(_xlfn._xlws.FILTER(PS!$W$2:$W$89280, (G13=PS!$B$2:$B$89280)*("ref"=PS!$D$2:$D$89280)))*40-AVERAGE(_xlfn._xlws.FILTER(PS!$W$2:$W$89280, (1=PS!$B$2:$B$89280)*("ref"=PS!$D$2:$D$89280)))*40</f>
        <v>#VALUE!</v>
      </c>
      <c r="AP13" t="e" cm="1" vm="1">
        <f t="array" ref="AP13">AVERAGE(_xlfn._xlws.FILTER(PS!$W$2:$W$89280, (H13=PS!$B$2:$B$89280)*("ref"=PS!$D$2:$D$89280)))*40-AVERAGE(_xlfn._xlws.FILTER(PS!$W$2:$W$89280, (1=PS!$B$2:$B$89280)*("ref"=PS!$D$2:$D$89280)))*40</f>
        <v>#VALUE!</v>
      </c>
      <c r="AQ13" t="e" cm="1" vm="1">
        <f t="array" ref="AQ13">AVERAGE(_xlfn._xlws.FILTER(PS!$W$2:$W$89280, (I13=PS!$B$2:$B$89280)*("ref"=PS!$D$2:$D$89280)))*40-AVERAGE(_xlfn._xlws.FILTER(PS!$W$2:$W$89280, (1=PS!$B$2:$B$89280)*("ref"=PS!$D$2:$D$89280)))*40</f>
        <v>#VALUE!</v>
      </c>
      <c r="AR13" t="e" cm="1">
        <f t="array" ref="AR13">INDEX(overview_results_2_repr_days!$V$1:$V$952,MATCH(1,(B13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3" t="e" cm="1">
        <f t="array" ref="AS13">INDEX(overview_results_2_repr_days!$V$1:$V$952,MATCH(1,(C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3" t="e" cm="1">
        <f t="array" ref="AT13">INDEX(overview_results_2_repr_days!$V$1:$V$952,MATCH(1,(D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3" t="e" cm="1">
        <f t="array" ref="AU13">INDEX(overview_results_2_repr_days!$V$1:$V$952,MATCH(1,(E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3" t="e" cm="1">
        <f t="array" ref="AV13">INDEX(overview_results_2_repr_days!$V$1:$V$952,MATCH(1,(F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3" t="e" cm="1">
        <f t="array" ref="AW13">INDEX(overview_results_2_repr_days!$V$1:$V$952,MATCH(1,(G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3" t="e" cm="1">
        <f t="array" ref="AX13">INDEX(overview_results_2_repr_days!$V$1:$V$952,MATCH(1,(H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3" t="e" cm="1">
        <f t="array" ref="AY13">INDEX(overview_results_2_repr_days!$V$1:$V$952,MATCH(1,(I13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3" t="e" cm="1" vm="1">
        <f t="array" ref="AZ13">AVERAGE(_xlfn._xlws.FILTER(ETS!$P$2:$P$89240, (B13=ETS!$A$2:$A$89240)*("ref"=ETS!$C$2:$C$89240)))*40-AVERAGE(_xlfn._xlws.FILTER(ETS!$P$2:$P$89240, (1=ETS!$A$2:$A$89240)*("ref"=ETS!$C$2:$C$89240)))*40</f>
        <v>#VALUE!</v>
      </c>
      <c r="BA13" t="e" cm="1" vm="1">
        <f t="array" ref="BA13">AVERAGE(_xlfn._xlws.FILTER(ETS!$P$2:$P$89240, (C13=ETS!$A$2:$A$89240)*("ref"=ETS!$C$2:$C$89240)))*40-AVERAGE(_xlfn._xlws.FILTER(ETS!$P$2:$P$89240, (1=ETS!$A$2:$A$89240)*("ref"=ETS!$C$2:$C$89240)))*40</f>
        <v>#VALUE!</v>
      </c>
      <c r="BB13" t="e" cm="1" vm="1">
        <f t="array" ref="BB13">AVERAGE(_xlfn._xlws.FILTER(ETS!$P$2:$P$89240, (D13=ETS!$A$2:$A$89240)*("ref"=ETS!$C$2:$C$89240)))*40-AVERAGE(_xlfn._xlws.FILTER(ETS!$P$2:$P$89240, (1=ETS!$A$2:$A$89240)*("ref"=ETS!$C$2:$C$89240)))*40</f>
        <v>#VALUE!</v>
      </c>
      <c r="BC13" t="e" cm="1" vm="1">
        <f t="array" ref="BC13">AVERAGE(_xlfn._xlws.FILTER(ETS!$P$2:$P$89240, (E13=ETS!$A$2:$A$89240)*("ref"=ETS!$C$2:$C$89240)))*40-AVERAGE(_xlfn._xlws.FILTER(ETS!$P$2:$P$89240, (1=ETS!$A$2:$A$89240)*("ref"=ETS!$C$2:$C$89240)))*40</f>
        <v>#VALUE!</v>
      </c>
      <c r="BD13" t="e" cm="1" vm="1">
        <f t="array" ref="BD13">AVERAGE(_xlfn._xlws.FILTER(ETS!$P$2:$P$89240, (F13=ETS!$A$2:$A$89240)*("ref"=ETS!$C$2:$C$89240)))*40-AVERAGE(_xlfn._xlws.FILTER(ETS!$P$2:$P$89240, (1=ETS!$A$2:$A$89240)*("ref"=ETS!$C$2:$C$89240)))*40</f>
        <v>#VALUE!</v>
      </c>
      <c r="BE13" t="e" cm="1" vm="1">
        <f t="array" ref="BE13">AVERAGE(_xlfn._xlws.FILTER(ETS!$P$2:$P$89240, (G13=ETS!$A$2:$A$89240)*("ref"=ETS!$C$2:$C$89240)))*40-AVERAGE(_xlfn._xlws.FILTER(ETS!$P$2:$P$89240, (1=ETS!$A$2:$A$89240)*("ref"=ETS!$C$2:$C$89240)))*40</f>
        <v>#VALUE!</v>
      </c>
      <c r="BF13" t="e" cm="1" vm="1">
        <f t="array" ref="BF13">AVERAGE(_xlfn._xlws.FILTER(ETS!$P$2:$P$89240, (H13=ETS!$A$2:$A$89240)*("ref"=ETS!$C$2:$C$89240)))*40-AVERAGE(_xlfn._xlws.FILTER(ETS!$P$2:$P$89240, (1=ETS!$A$2:$A$89240)*("ref"=ETS!$C$2:$C$89240)))*40</f>
        <v>#VALUE!</v>
      </c>
      <c r="BG13" t="e" cm="1" vm="1">
        <f t="array" ref="BG13">AVERAGE(_xlfn._xlws.FILTER(ETS!$P$2:$P$89240, (I13=ETS!$A$2:$A$89240)*("ref"=ETS!$C$2:$C$89240)))*40-AVERAGE(_xlfn._xlws.FILTER(ETS!$P$2:$P$89240, (1=ETS!$A$2:$A$89240)*("ref"=ETS!$C$2:$C$89240)))*40</f>
        <v>#VALUE!</v>
      </c>
      <c r="BH13" t="e">
        <f t="shared" si="1"/>
        <v>#VALUE!</v>
      </c>
      <c r="BI13" t="e">
        <f t="shared" si="2"/>
        <v>#VALUE!</v>
      </c>
      <c r="BJ13" t="e">
        <f t="shared" si="3"/>
        <v>#VALUE!</v>
      </c>
      <c r="BK13" t="e">
        <f t="shared" si="4"/>
        <v>#VALUE!</v>
      </c>
      <c r="BL13" t="e">
        <f t="shared" si="5"/>
        <v>#VALUE!</v>
      </c>
      <c r="BM13" t="e">
        <f t="shared" si="6"/>
        <v>#VALUE!</v>
      </c>
      <c r="BN13" t="e">
        <f t="shared" si="7"/>
        <v>#N/A</v>
      </c>
      <c r="BO13" t="e">
        <f t="shared" si="8"/>
        <v>#N/A</v>
      </c>
      <c r="BP13" cm="1">
        <f t="array" ref="BP13">INDEX(agent_costs_16_repr_days!$X$1:$X$120559,MATCH(1,(B13=agent_costs_16_repr_days!$A$1:$A$120559)*("ref"=agent_costs_16_repr_days!$B$1:$B$120559),0))</f>
        <v>3113.1472973255441</v>
      </c>
      <c r="BQ13" t="e" cm="1">
        <f t="array" ref="BQ13">INDEX(agent_costs_16_repr_days!$X$1:$X$120559,MATCH(1,(C13=agent_costs_16_repr_days!$A$1:$A$120559)*("ref"=agent_costs_16_repr_days!$B$1:$B$120559),0))</f>
        <v>#N/A</v>
      </c>
      <c r="BR13" cm="1">
        <f t="array" ref="BR13">INDEX(agent_costs_16_repr_days!$X$1:$X$120559,MATCH(1,(D13=agent_costs_16_repr_days!$A$1:$A$120559)*("ref"=agent_costs_16_repr_days!$B$1:$B$120559),0))</f>
        <v>9945.4338569547981</v>
      </c>
      <c r="BS13" t="e" cm="1">
        <f t="array" ref="BS13">INDEX(agent_costs_16_repr_days!$X$1:$X$120559,MATCH(1,(E13=agent_costs_16_repr_days!$A$1:$A$120559)*("ref"=agent_costs_16_repr_days!$B$1:$B$120559),0))</f>
        <v>#N/A</v>
      </c>
      <c r="BT13" cm="1">
        <f t="array" ref="BT13">INDEX(agent_costs_16_repr_days!$X$1:$X$120559,MATCH(1,(F13=agent_costs_16_repr_days!$A$1:$A$120559)*("ref"=agent_costs_16_repr_days!$B$1:$B$120559),0))</f>
        <v>33849.851893489249</v>
      </c>
      <c r="BU13" cm="1">
        <f t="array" ref="BU13">INDEX(agent_costs_16_repr_days!$X$1:$X$120559,MATCH(1,(G13=agent_costs_16_repr_days!$A$1:$A$120559)*("ref"=agent_costs_16_repr_days!$B$1:$B$120559),0))</f>
        <v>-652.63677657023072</v>
      </c>
      <c r="BV13" t="e" cm="1">
        <f t="array" ref="BV13">INDEX(agent_costs_16_repr_days!$X$1:$X$120559,MATCH(1,(H13=agent_costs_16_repr_days!$A$1:$A$120559)*("ref"=agent_costs_16_repr_days!$B$1:$B$120559),0))</f>
        <v>#N/A</v>
      </c>
      <c r="BW13" cm="1">
        <f t="array" ref="BW13">INDEX(agent_costs_16_repr_days!$X$1:$X$120559,MATCH(1,(I13=agent_costs_16_repr_days!$A$1:$A$120559)*("ref"=agent_costs_16_repr_days!$B$1:$B$120559),0))</f>
        <v>9913.4442833000794</v>
      </c>
      <c r="BX13" cm="1">
        <f t="array" ref="BX13">INDEX(agent_costs_16_repr_days!$AB$1:$AB$120559,MATCH(1,(B13=agent_costs_16_repr_days!$A$1:$A$120559)*("ref"=agent_costs_16_repr_days!$B$1:$B$120559),0))</f>
        <v>4328.2130016367591</v>
      </c>
      <c r="BY13" t="e" cm="1">
        <f t="array" ref="BY13">INDEX(agent_costs_16_repr_days!$AB$1:$AB$120559,MATCH(1,(C13=agent_costs_16_repr_days!$A$1:$A$120559)*("ref"=agent_costs_16_repr_days!$B$1:$B$120559),0))</f>
        <v>#N/A</v>
      </c>
      <c r="BZ13" cm="1">
        <f t="array" ref="BZ13">INDEX(agent_costs_16_repr_days!$AB$1:$AB$120559,MATCH(1,(D13=agent_costs_16_repr_days!$A$1:$A$120559)*("ref"=agent_costs_16_repr_days!$B$1:$B$120559),0))</f>
        <v>3020.9901852936746</v>
      </c>
      <c r="CA13" t="e" cm="1">
        <f t="array" ref="CA13">INDEX(agent_costs_16_repr_days!$AB$1:$AB$120559,MATCH(1,(E13=agent_costs_16_repr_days!$A$1:$A$120559)*("ref"=agent_costs_16_repr_days!$B$1:$B$120559),0))</f>
        <v>#N/A</v>
      </c>
      <c r="CB13" cm="1">
        <f t="array" ref="CB13">INDEX(agent_costs_16_repr_days!$AB$1:$AB$120559,MATCH(1,(F13=agent_costs_16_repr_days!$A$1:$A$120559)*("ref"=agent_costs_16_repr_days!$B$1:$B$120559),0))</f>
        <v>13731.868853919223</v>
      </c>
      <c r="CC13" cm="1">
        <f t="array" ref="CC13">INDEX(agent_costs_16_repr_days!$AB$1:$AB$120559,MATCH(1,(G13=agent_costs_16_repr_days!$A$1:$A$120559)*("ref"=agent_costs_16_repr_days!$B$1:$B$120559),0))</f>
        <v>43.369918145297561</v>
      </c>
      <c r="CD13" t="e" cm="1">
        <f t="array" ref="CD13">INDEX(agent_costs_16_repr_days!$AB$1:$AB$120559,MATCH(1,(H13=agent_costs_16_repr_days!$A$1:$A$120559)*("ref"=agent_costs_16_repr_days!$B$1:$B$120559),0))</f>
        <v>#N/A</v>
      </c>
      <c r="CE13" cm="1">
        <f t="array" ref="CE13">INDEX(agent_costs_16_repr_days!$AB$1:$AB$120559,MATCH(1,(I13=agent_costs_16_repr_days!$A$1:$A$120559)*("ref"=agent_costs_16_repr_days!$B$1:$B$120559),0))</f>
        <v>3073.962240352208</v>
      </c>
      <c r="CF13" cm="1">
        <f t="array" ref="CF13">INDEX(agent_costs_16_repr_days!$AF$1:$AF$120936,MATCH(1,(B13=agent_costs_16_repr_days!$A$1:$A$120559)*("ref"=agent_costs_16_repr_days!$B$1:$B$120559),0))</f>
        <v>-810.74948626378318</v>
      </c>
      <c r="CG13" t="e" cm="1">
        <f t="array" ref="CG13">INDEX(agent_costs_16_repr_days!$AF$1:$AF$120936,MATCH(1,(C13=agent_costs_16_repr_days!$A$1:$A$120559)*("ref"=agent_costs_16_repr_days!$B$1:$B$120559),0))</f>
        <v>#N/A</v>
      </c>
      <c r="CH13" cm="1">
        <f t="array" ref="CH13">INDEX(agent_costs_16_repr_days!$AF$1:$AF$120936,MATCH(1,(D13=agent_costs_16_repr_days!$A$1:$A$120559)*("ref"=agent_costs_16_repr_days!$B$1:$B$120559),0))</f>
        <v>-1920.6706403708085</v>
      </c>
      <c r="CI13" t="e" cm="1">
        <f t="array" ref="CI13">INDEX(agent_costs_16_repr_days!$AF$1:$AF$120936,MATCH(1,(E13=agent_costs_16_repr_days!$A$1:$A$120559)*("ref"=agent_costs_16_repr_days!$B$1:$B$120559),0))</f>
        <v>#N/A</v>
      </c>
      <c r="CJ13" cm="1">
        <f t="array" ref="CJ13">INDEX(agent_costs_16_repr_days!$AF$1:$AF$120936,MATCH(1,(F13=agent_costs_16_repr_days!$A$1:$A$120559)*("ref"=agent_costs_16_repr_days!$B$1:$B$120559),0))</f>
        <v>-2455.4931039296789</v>
      </c>
      <c r="CK13" cm="1">
        <f t="array" ref="CK13">INDEX(agent_costs_16_repr_days!$AF$1:$AF$120936,MATCH(1,(G13=agent_costs_16_repr_days!$A$1:$A$120559)*("ref"=agent_costs_16_repr_days!$B$1:$B$120559),0))</f>
        <v>-342.42385702877073</v>
      </c>
      <c r="CL13" t="e" cm="1">
        <f t="array" ref="CL13">INDEX(agent_costs_16_repr_days!$AF$1:$AF$120936,MATCH(1,(H13=agent_costs_16_repr_days!$A$1:$A$120559)*("ref"=agent_costs_16_repr_days!$B$1:$B$120559),0))</f>
        <v>#N/A</v>
      </c>
      <c r="CM13" cm="1">
        <f t="array" ref="CM13">INDEX(agent_costs_16_repr_days!$AF$1:$AF$120936,MATCH(1,(I13=agent_costs_16_repr_days!$A$1:$A$120559)*("ref"=agent_costs_16_repr_days!$B$1:$B$120559),0))</f>
        <v>-2483.0334139799816</v>
      </c>
    </row>
    <row r="14" spans="1:91" x14ac:dyDescent="0.25">
      <c r="A14">
        <v>13</v>
      </c>
      <c r="B14">
        <v>23</v>
      </c>
      <c r="C14">
        <v>53</v>
      </c>
      <c r="D14">
        <v>83</v>
      </c>
      <c r="E14">
        <v>113</v>
      </c>
      <c r="F14">
        <v>143</v>
      </c>
      <c r="G14">
        <v>173</v>
      </c>
      <c r="H14">
        <v>203</v>
      </c>
      <c r="I14">
        <v>233</v>
      </c>
      <c r="J14">
        <v>263</v>
      </c>
      <c r="L14" t="e" cm="1">
        <f t="array" ref="L14">INDEX('H2'!$I$1:$I$89280+'H2'!$H$1:$H$89280,MATCH(1,(B14='H2'!$B$1:$B$89280)*(2030='H2'!$E$1:$E$89280)*("ref"='H2'!$D$1:$D$89280),0))-L$2</f>
        <v>#N/A</v>
      </c>
      <c r="M14" t="e" cm="1">
        <f t="array" ref="M14">INDEX('H2'!$I$1:$I$89280+'H2'!$H$1:$H$89280,MATCH(1,(C14='H2'!$B$1:$B$89280)*(2030='H2'!$E$1:$E$89280)*("ref"='H2'!$D$1:$D$89280),0))-L$2</f>
        <v>#N/A</v>
      </c>
      <c r="N14" t="e" cm="1">
        <f t="array" ref="N14">INDEX('H2'!$I$1:$I$89280+'H2'!$H$1:$H$89280,MATCH(1,(D14='H2'!$B$1:$B$89280)*(2030='H2'!$E$1:$E$89280)*("ref"='H2'!$D$1:$D$89280),0))-L$2</f>
        <v>#N/A</v>
      </c>
      <c r="O14" t="e" cm="1">
        <f t="array" ref="O14">INDEX('H2'!$I$1:$I$89280+'H2'!$H$1:$H$89280,MATCH(1,(E14='H2'!$B$1:$B$89280)*(2030='H2'!$E$1:$E$89280)*("ref"='H2'!$D$1:$D$89280),0))-L$2</f>
        <v>#N/A</v>
      </c>
      <c r="P14" t="e" cm="1">
        <f t="array" ref="P14">INDEX('H2'!$I$1:$I$89280+'H2'!$H$1:$H$89280,MATCH(1,(F14='H2'!$B$1:$B$89280)*(2030='H2'!$E$1:$E$89280)*("ref"='H2'!$D$1:$D$89280),0))-L$2</f>
        <v>#N/A</v>
      </c>
      <c r="Q14" t="e" cm="1">
        <f t="array" ref="Q14">INDEX('H2'!$I$1:$I$89280+'H2'!$H$1:$H$89280,MATCH(1,(G14='H2'!$B$1:$B$89280)*(2030='H2'!$E$1:$E$89280)*("ref"='H2'!$D$1:$D$89280),0))-L$2</f>
        <v>#N/A</v>
      </c>
      <c r="R14" t="e" cm="1">
        <f t="array" ref="R14">INDEX('H2'!$I$1:$I$89280+'H2'!$H$1:$H$89280,MATCH(1,(H14='H2'!$B$1:$B$89280)*(2030='H2'!$E$1:$E$89280)*("ref"='H2'!$D$1:$D$89280),0))-L$2</f>
        <v>#N/A</v>
      </c>
      <c r="S14" t="e" cm="1">
        <f t="array" ref="S14">INDEX('H2'!$I$1:$I$89280+'H2'!$H$1:$H$89280,MATCH(1,(I14='H2'!$B$1:$B$89280)*(2030='H2'!$E$1:$E$89280)*("ref"='H2'!$D$1:$D$89280),0))-L$2</f>
        <v>#N/A</v>
      </c>
      <c r="T14" t="e" cm="1">
        <f t="array" ref="T14">INDEX('H2'!$L$1:$L$89280+'H2'!$M$1:$M$89280,MATCH(1,(B14='H2'!$B$1:$B$89280)*(2030='H2'!$E$1:$E$89280)*("ref"='H2'!$D$1:$D$89280),0))-T$2</f>
        <v>#N/A</v>
      </c>
      <c r="U14" t="e" cm="1">
        <f t="array" ref="U14">INDEX('H2'!$L$1:$L$89280+'H2'!$M$1:$M$89280,MATCH(1,(C14='H2'!$B$1:$B$89280)*(2030='H2'!$E$1:$E$89280)*("ref"='H2'!$D$1:$D$89280),0))-T$2</f>
        <v>#N/A</v>
      </c>
      <c r="V14" t="e" cm="1">
        <f t="array" ref="V14">INDEX('H2'!$L$1:$L$89280+'H2'!$M$1:$M$89280,MATCH(1,(D14='H2'!$B$1:$B$89280)*(2030='H2'!$E$1:$E$89280)*("ref"='H2'!$D$1:$D$89280),0))-T$2</f>
        <v>#N/A</v>
      </c>
      <c r="W14" t="e" cm="1">
        <f t="array" ref="W14">INDEX('H2'!$L$1:$L$89280+'H2'!$M$1:$M$89280,MATCH(1,(E14='H2'!$B$1:$B$89280)*(2030='H2'!$E$1:$E$89280)*("ref"='H2'!$D$1:$D$89280),0))-T$2</f>
        <v>#N/A</v>
      </c>
      <c r="X14" t="e" cm="1">
        <f t="array" ref="X14">INDEX('H2'!$L$1:$L$89280+'H2'!$M$1:$M$89280,MATCH(1,(F14='H2'!$B$1:$B$89280)*(2030='H2'!$E$1:$E$89280)*("ref"='H2'!$D$1:$D$89280),0))-T$2</f>
        <v>#N/A</v>
      </c>
      <c r="Y14" t="e" cm="1">
        <f t="array" ref="Y14">INDEX('H2'!$L$1:$L$89280+'H2'!$M$1:$M$89280,MATCH(1,(G14='H2'!$B$1:$B$89280)*(2030='H2'!$E$1:$E$89280)*("ref"='H2'!$D$1:$D$89280),0))-T$2</f>
        <v>#N/A</v>
      </c>
      <c r="Z14" t="e" cm="1">
        <f t="array" ref="Z14">INDEX('H2'!$L$1:$L$89280+'H2'!$M$1:$M$89280,MATCH(1,(H14='H2'!$B$1:$B$89280)*(2030='H2'!$E$1:$E$89280)*("ref"='H2'!$D$1:$D$89280),0))-T$2</f>
        <v>#N/A</v>
      </c>
      <c r="AA14" t="e" cm="1">
        <f t="array" ref="AA14">INDEX('H2'!$L$1:$L$89280+'H2'!$M$1:$M$89280,MATCH(1,(I14='H2'!$B$1:$B$89280)*(2030='H2'!$E$1:$E$89280)*("ref"='H2'!$D$1:$D$89280),0))-T$2</f>
        <v>#N/A</v>
      </c>
      <c r="AB14" t="e" cm="1">
        <f t="array" ref="AB14">AVERAGE(_xlfn._xlws.FILTER('H2'!$AM$2:$AM$98960, (B14='H2'!$B$2:$B$89280)*("ref"='H2'!$D$2:$D$89280)))*40</f>
        <v>#VALUE!</v>
      </c>
      <c r="AC14" t="e" cm="1">
        <f t="array" ref="AC14">AVERAGE(_xlfn._xlws.FILTER('H2'!$AM$2:$AM$98960, (C14='H2'!$B$2:$B$89280)*("ref"='H2'!$D$2:$D$89280)))*40</f>
        <v>#VALUE!</v>
      </c>
      <c r="AD14" t="e" cm="1">
        <f t="array" ref="AD14">AVERAGE(_xlfn._xlws.FILTER('H2'!$AM$2:$AM$98960, (D14='H2'!$B$2:$B$89280)*("ref"='H2'!$D$2:$D$89280)))*40</f>
        <v>#VALUE!</v>
      </c>
      <c r="AE14" t="e" cm="1">
        <f t="array" ref="AE14">AVERAGE(_xlfn._xlws.FILTER('H2'!$AM$2:$AM$98960, (E14='H2'!$B$2:$B$89280)*("ref"='H2'!$D$2:$D$89280)))*40</f>
        <v>#VALUE!</v>
      </c>
      <c r="AF14" t="e" cm="1">
        <f t="array" ref="AF14">AVERAGE(_xlfn._xlws.FILTER('H2'!$AO$2:$AO$98960, (F14='H2'!$B$2:$B$89280)*("ref"='H2'!$D$2:$D$89280)))*40</f>
        <v>#VALUE!</v>
      </c>
      <c r="AG14" t="e" cm="1">
        <f t="array" ref="AG14">AVERAGE(_xlfn._xlws.FILTER('H2'!$AN$2:$AN$98960, (G14='H2'!$B$2:$B$89280)*("ref"='H2'!$D$2:$D$89280)))*40</f>
        <v>#VALUE!</v>
      </c>
      <c r="AH14" t="e" cm="1">
        <f t="array" ref="AH14">INDEX(overview_results_2_repr_days!$W$1:$W$120247,MATCH(1,(H14=overview_results_2_repr_days!$A$1:$A$120247)*("ref"=overview_results_2_repr_days!$B$1:$B$120247),0))</f>
        <v>#N/A</v>
      </c>
      <c r="AI14" t="e" cm="1">
        <f t="array" ref="AI14">INDEX(overview_results_2_repr_days!$W$1:$W$120247,MATCH(1,(I14=overview_results_2_repr_days!$A$1:$A$120247)*("ref"=overview_results_2_repr_days!$B$1:$B$120247),0))</f>
        <v>#N/A</v>
      </c>
      <c r="AJ14" t="e" cm="1" vm="1">
        <f t="array" ref="AJ14">AVERAGE(_xlfn._xlws.FILTER(PS!$W$2:$W$89280, (B14=PS!$B$2:$B$89280)*("ref"=PS!$D$2:$D$89280)))*40-AVERAGE(_xlfn._xlws.FILTER(PS!$W$2:$W$89280, (1=PS!$B$2:$B$89280)*("ref"=PS!$D$2:$D$89280)))*40</f>
        <v>#VALUE!</v>
      </c>
      <c r="AK14" t="e" cm="1" vm="1">
        <f t="array" ref="AK14">AVERAGE(_xlfn._xlws.FILTER(PS!$W$2:$W$89280, (C14=PS!$B$2:$B$89280)*("ref"=PS!$D$2:$D$89280)))*40-AVERAGE(_xlfn._xlws.FILTER(PS!$W$2:$W$89280, (1=PS!$B$2:$B$89280)*("ref"=PS!$D$2:$D$89280)))*40</f>
        <v>#VALUE!</v>
      </c>
      <c r="AL14" t="e" cm="1" vm="1">
        <f t="array" ref="AL14">AVERAGE(_xlfn._xlws.FILTER(PS!$W$2:$W$89280, (D14=PS!$B$2:$B$89280)*("ref"=PS!$D$2:$D$89280)))*40-AVERAGE(_xlfn._xlws.FILTER(PS!$W$2:$W$89280, (1=PS!$B$2:$B$89280)*("ref"=PS!$D$2:$D$89280)))*40</f>
        <v>#VALUE!</v>
      </c>
      <c r="AM14" t="e" cm="1" vm="1">
        <f t="array" ref="AM14">AVERAGE(_xlfn._xlws.FILTER(PS!$W$2:$W$89280, (E14=PS!$B$2:$B$89280)*("ref"=PS!$D$2:$D$89280)))*40-AVERAGE(_xlfn._xlws.FILTER(PS!$W$2:$W$89280, (1=PS!$B$2:$B$89280)*("ref"=PS!$D$2:$D$89280)))*40</f>
        <v>#VALUE!</v>
      </c>
      <c r="AN14" t="e" cm="1" vm="1">
        <f t="array" ref="AN14">AVERAGE(_xlfn._xlws.FILTER(PS!$W$2:$W$89280, (F14=PS!$B$2:$B$89280)*("ref"=PS!$D$2:$D$89280)))*40-AVERAGE(_xlfn._xlws.FILTER(PS!$W$2:$W$89280, (1=PS!$B$2:$B$89280)*("ref"=PS!$D$2:$D$89280)))*40</f>
        <v>#VALUE!</v>
      </c>
      <c r="AO14" t="e" cm="1" vm="1">
        <f t="array" ref="AO14">AVERAGE(_xlfn._xlws.FILTER(PS!$W$2:$W$89280, (G14=PS!$B$2:$B$89280)*("ref"=PS!$D$2:$D$89280)))*40-AVERAGE(_xlfn._xlws.FILTER(PS!$W$2:$W$89280, (1=PS!$B$2:$B$89280)*("ref"=PS!$D$2:$D$89280)))*40</f>
        <v>#VALUE!</v>
      </c>
      <c r="AP14" t="e" cm="1" vm="1">
        <f t="array" ref="AP14">AVERAGE(_xlfn._xlws.FILTER(PS!$W$2:$W$89280, (H14=PS!$B$2:$B$89280)*("ref"=PS!$D$2:$D$89280)))*40-AVERAGE(_xlfn._xlws.FILTER(PS!$W$2:$W$89280, (1=PS!$B$2:$B$89280)*("ref"=PS!$D$2:$D$89280)))*40</f>
        <v>#VALUE!</v>
      </c>
      <c r="AQ14" t="e" cm="1" vm="1">
        <f t="array" ref="AQ14">AVERAGE(_xlfn._xlws.FILTER(PS!$W$2:$W$89280, (I14=PS!$B$2:$B$89280)*("ref"=PS!$D$2:$D$89280)))*40-AVERAGE(_xlfn._xlws.FILTER(PS!$W$2:$W$89280, (1=PS!$B$2:$B$89280)*("ref"=PS!$D$2:$D$89280)))*40</f>
        <v>#VALUE!</v>
      </c>
      <c r="AR14" t="e" cm="1">
        <f t="array" ref="AR14">INDEX(overview_results_2_repr_days!$V$1:$V$952,MATCH(1,(B14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4" t="e" cm="1">
        <f t="array" ref="AS14">INDEX(overview_results_2_repr_days!$V$1:$V$952,MATCH(1,(C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4" t="e" cm="1">
        <f t="array" ref="AT14">INDEX(overview_results_2_repr_days!$V$1:$V$952,MATCH(1,(D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4" t="e" cm="1">
        <f t="array" ref="AU14">INDEX(overview_results_2_repr_days!$V$1:$V$952,MATCH(1,(E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4" t="e" cm="1">
        <f t="array" ref="AV14">INDEX(overview_results_2_repr_days!$V$1:$V$952,MATCH(1,(F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4" t="e" cm="1">
        <f t="array" ref="AW14">INDEX(overview_results_2_repr_days!$V$1:$V$952,MATCH(1,(G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4" t="e" cm="1">
        <f t="array" ref="AX14">INDEX(overview_results_2_repr_days!$V$1:$V$952,MATCH(1,(H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4" t="e" cm="1">
        <f t="array" ref="AY14">INDEX(overview_results_2_repr_days!$V$1:$V$952,MATCH(1,(I14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4" t="e" cm="1" vm="1">
        <f t="array" ref="AZ14">AVERAGE(_xlfn._xlws.FILTER(ETS!$P$2:$P$89240, (B14=ETS!$A$2:$A$89240)*("ref"=ETS!$C$2:$C$89240)))*40-AVERAGE(_xlfn._xlws.FILTER(ETS!$P$2:$P$89240, (1=ETS!$A$2:$A$89240)*("ref"=ETS!$C$2:$C$89240)))*40</f>
        <v>#VALUE!</v>
      </c>
      <c r="BA14" t="e" cm="1" vm="1">
        <f t="array" ref="BA14">AVERAGE(_xlfn._xlws.FILTER(ETS!$P$2:$P$89240, (C14=ETS!$A$2:$A$89240)*("ref"=ETS!$C$2:$C$89240)))*40-AVERAGE(_xlfn._xlws.FILTER(ETS!$P$2:$P$89240, (1=ETS!$A$2:$A$89240)*("ref"=ETS!$C$2:$C$89240)))*40</f>
        <v>#VALUE!</v>
      </c>
      <c r="BB14" t="e" cm="1" vm="1">
        <f t="array" ref="BB14">AVERAGE(_xlfn._xlws.FILTER(ETS!$P$2:$P$89240, (D14=ETS!$A$2:$A$89240)*("ref"=ETS!$C$2:$C$89240)))*40-AVERAGE(_xlfn._xlws.FILTER(ETS!$P$2:$P$89240, (1=ETS!$A$2:$A$89240)*("ref"=ETS!$C$2:$C$89240)))*40</f>
        <v>#VALUE!</v>
      </c>
      <c r="BC14" t="e" cm="1" vm="1">
        <f t="array" ref="BC14">AVERAGE(_xlfn._xlws.FILTER(ETS!$P$2:$P$89240, (E14=ETS!$A$2:$A$89240)*("ref"=ETS!$C$2:$C$89240)))*40-AVERAGE(_xlfn._xlws.FILTER(ETS!$P$2:$P$89240, (1=ETS!$A$2:$A$89240)*("ref"=ETS!$C$2:$C$89240)))*40</f>
        <v>#VALUE!</v>
      </c>
      <c r="BD14" t="e" cm="1" vm="1">
        <f t="array" ref="BD14">AVERAGE(_xlfn._xlws.FILTER(ETS!$P$2:$P$89240, (F14=ETS!$A$2:$A$89240)*("ref"=ETS!$C$2:$C$89240)))*40-AVERAGE(_xlfn._xlws.FILTER(ETS!$P$2:$P$89240, (1=ETS!$A$2:$A$89240)*("ref"=ETS!$C$2:$C$89240)))*40</f>
        <v>#VALUE!</v>
      </c>
      <c r="BE14" t="e" cm="1" vm="1">
        <f t="array" ref="BE14">AVERAGE(_xlfn._xlws.FILTER(ETS!$P$2:$P$89240, (G14=ETS!$A$2:$A$89240)*("ref"=ETS!$C$2:$C$89240)))*40-AVERAGE(_xlfn._xlws.FILTER(ETS!$P$2:$P$89240, (1=ETS!$A$2:$A$89240)*("ref"=ETS!$C$2:$C$89240)))*40</f>
        <v>#VALUE!</v>
      </c>
      <c r="BF14" t="e" cm="1" vm="1">
        <f t="array" ref="BF14">AVERAGE(_xlfn._xlws.FILTER(ETS!$P$2:$P$89240, (H14=ETS!$A$2:$A$89240)*("ref"=ETS!$C$2:$C$89240)))*40-AVERAGE(_xlfn._xlws.FILTER(ETS!$P$2:$P$89240, (1=ETS!$A$2:$A$89240)*("ref"=ETS!$C$2:$C$89240)))*40</f>
        <v>#VALUE!</v>
      </c>
      <c r="BG14" t="e" cm="1" vm="1">
        <f t="array" ref="BG14">AVERAGE(_xlfn._xlws.FILTER(ETS!$P$2:$P$89240, (I14=ETS!$A$2:$A$89240)*("ref"=ETS!$C$2:$C$89240)))*40-AVERAGE(_xlfn._xlws.FILTER(ETS!$P$2:$P$89240, (1=ETS!$A$2:$A$89240)*("ref"=ETS!$C$2:$C$89240)))*40</f>
        <v>#VALUE!</v>
      </c>
      <c r="BH14" t="e">
        <f t="shared" si="1"/>
        <v>#VALUE!</v>
      </c>
      <c r="BI14" t="e">
        <f t="shared" si="2"/>
        <v>#VALUE!</v>
      </c>
      <c r="BJ14" t="e">
        <f t="shared" si="3"/>
        <v>#VALUE!</v>
      </c>
      <c r="BK14" t="e">
        <f t="shared" si="4"/>
        <v>#VALUE!</v>
      </c>
      <c r="BL14" t="e">
        <f t="shared" si="5"/>
        <v>#VALUE!</v>
      </c>
      <c r="BM14" t="e">
        <f t="shared" si="6"/>
        <v>#VALUE!</v>
      </c>
      <c r="BN14" t="e">
        <f t="shared" si="7"/>
        <v>#N/A</v>
      </c>
      <c r="BO14" t="e">
        <f t="shared" si="8"/>
        <v>#N/A</v>
      </c>
      <c r="BP14" cm="1">
        <f t="array" ref="BP14">INDEX(agent_costs_16_repr_days!$X$1:$X$120559,MATCH(1,(B14=agent_costs_16_repr_days!$A$1:$A$120559)*("ref"=agent_costs_16_repr_days!$B$1:$B$120559),0))</f>
        <v>4390.020061490126</v>
      </c>
      <c r="BQ14" t="e" cm="1">
        <f t="array" ref="BQ14">INDEX(agent_costs_16_repr_days!$X$1:$X$120559,MATCH(1,(C14=agent_costs_16_repr_days!$A$1:$A$120559)*("ref"=agent_costs_16_repr_days!$B$1:$B$120559),0))</f>
        <v>#N/A</v>
      </c>
      <c r="BR14" cm="1">
        <f t="array" ref="BR14">INDEX(agent_costs_16_repr_days!$X$1:$X$120559,MATCH(1,(D14=agent_costs_16_repr_days!$A$1:$A$120559)*("ref"=agent_costs_16_repr_days!$B$1:$B$120559),0))</f>
        <v>11802.938362545334</v>
      </c>
      <c r="BS14" t="e" cm="1">
        <f t="array" ref="BS14">INDEX(agent_costs_16_repr_days!$X$1:$X$120559,MATCH(1,(E14=agent_costs_16_repr_days!$A$1:$A$120559)*("ref"=agent_costs_16_repr_days!$B$1:$B$120559),0))</f>
        <v>#N/A</v>
      </c>
      <c r="BT14" cm="1">
        <f t="array" ref="BT14">INDEX(agent_costs_16_repr_days!$X$1:$X$120559,MATCH(1,(F14=agent_costs_16_repr_days!$A$1:$A$120559)*("ref"=agent_costs_16_repr_days!$B$1:$B$120559),0))</f>
        <v>36723.603842047043</v>
      </c>
      <c r="BU14" cm="1">
        <f t="array" ref="BU14">INDEX(agent_costs_16_repr_days!$X$1:$X$120559,MATCH(1,(G14=agent_costs_16_repr_days!$A$1:$A$120559)*("ref"=agent_costs_16_repr_days!$B$1:$B$120559),0))</f>
        <v>-482.69288954418153</v>
      </c>
      <c r="BV14" t="e" cm="1">
        <f t="array" ref="BV14">INDEX(agent_costs_16_repr_days!$X$1:$X$120559,MATCH(1,(H14=agent_costs_16_repr_days!$A$1:$A$120559)*("ref"=agent_costs_16_repr_days!$B$1:$B$120559),0))</f>
        <v>#N/A</v>
      </c>
      <c r="BW14" cm="1">
        <f t="array" ref="BW14">INDEX(agent_costs_16_repr_days!$X$1:$X$120559,MATCH(1,(I14=agent_costs_16_repr_days!$A$1:$A$120559)*("ref"=agent_costs_16_repr_days!$B$1:$B$120559),0))</f>
        <v>13553.358306699432</v>
      </c>
      <c r="BX14" cm="1">
        <f t="array" ref="BX14">INDEX(agent_costs_16_repr_days!$AB$1:$AB$120559,MATCH(1,(B14=agent_costs_16_repr_days!$A$1:$A$120559)*("ref"=agent_costs_16_repr_days!$B$1:$B$120559),0))</f>
        <v>5498.2160270158638</v>
      </c>
      <c r="BY14" t="e" cm="1">
        <f t="array" ref="BY14">INDEX(agent_costs_16_repr_days!$AB$1:$AB$120559,MATCH(1,(C14=agent_costs_16_repr_days!$A$1:$A$120559)*("ref"=agent_costs_16_repr_days!$B$1:$B$120559),0))</f>
        <v>#N/A</v>
      </c>
      <c r="BZ14" cm="1">
        <f t="array" ref="BZ14">INDEX(agent_costs_16_repr_days!$AB$1:$AB$120559,MATCH(1,(D14=agent_costs_16_repr_days!$A$1:$A$120559)*("ref"=agent_costs_16_repr_days!$B$1:$B$120559),0))</f>
        <v>3573.2066395494476</v>
      </c>
      <c r="CA14" t="e" cm="1">
        <f t="array" ref="CA14">INDEX(agent_costs_16_repr_days!$AB$1:$AB$120559,MATCH(1,(E14=agent_costs_16_repr_days!$A$1:$A$120559)*("ref"=agent_costs_16_repr_days!$B$1:$B$120559),0))</f>
        <v>#N/A</v>
      </c>
      <c r="CB14" cm="1">
        <f t="array" ref="CB14">INDEX(agent_costs_16_repr_days!$AB$1:$AB$120559,MATCH(1,(F14=agent_costs_16_repr_days!$A$1:$A$120559)*("ref"=agent_costs_16_repr_days!$B$1:$B$120559),0))</f>
        <v>14756.664236330151</v>
      </c>
      <c r="CC14" cm="1">
        <f t="array" ref="CC14">INDEX(agent_costs_16_repr_days!$AB$1:$AB$120559,MATCH(1,(G14=agent_costs_16_repr_days!$A$1:$A$120559)*("ref"=agent_costs_16_repr_days!$B$1:$B$120559),0))</f>
        <v>171.64248273262638</v>
      </c>
      <c r="CD14" t="e" cm="1">
        <f t="array" ref="CD14">INDEX(agent_costs_16_repr_days!$AB$1:$AB$120559,MATCH(1,(H14=agent_costs_16_repr_days!$A$1:$A$120559)*("ref"=agent_costs_16_repr_days!$B$1:$B$120559),0))</f>
        <v>#N/A</v>
      </c>
      <c r="CE14" cm="1">
        <f t="array" ref="CE14">INDEX(agent_costs_16_repr_days!$AB$1:$AB$120559,MATCH(1,(I14=agent_costs_16_repr_days!$A$1:$A$120559)*("ref"=agent_costs_16_repr_days!$B$1:$B$120559),0))</f>
        <v>3606.8462892440584</v>
      </c>
      <c r="CF14" cm="1">
        <f t="array" ref="CF14">INDEX(agent_costs_16_repr_days!$AF$1:$AF$120936,MATCH(1,(B14=agent_costs_16_repr_days!$A$1:$A$120559)*("ref"=agent_costs_16_repr_days!$B$1:$B$120559),0))</f>
        <v>-922.56108979828423</v>
      </c>
      <c r="CG14" t="e" cm="1">
        <f t="array" ref="CG14">INDEX(agent_costs_16_repr_days!$AF$1:$AF$120936,MATCH(1,(C14=agent_costs_16_repr_days!$A$1:$A$120559)*("ref"=agent_costs_16_repr_days!$B$1:$B$120559),0))</f>
        <v>#N/A</v>
      </c>
      <c r="CH14" cm="1">
        <f t="array" ref="CH14">INDEX(agent_costs_16_repr_days!$AF$1:$AF$120936,MATCH(1,(D14=agent_costs_16_repr_days!$A$1:$A$120559)*("ref"=agent_costs_16_repr_days!$B$1:$B$120559),0))</f>
        <v>-2208.0928364477004</v>
      </c>
      <c r="CI14" t="e" cm="1">
        <f t="array" ref="CI14">INDEX(agent_costs_16_repr_days!$AF$1:$AF$120936,MATCH(1,(E14=agent_costs_16_repr_days!$A$1:$A$120559)*("ref"=agent_costs_16_repr_days!$B$1:$B$120559),0))</f>
        <v>#N/A</v>
      </c>
      <c r="CJ14" cm="1">
        <f t="array" ref="CJ14">INDEX(agent_costs_16_repr_days!$AF$1:$AF$120936,MATCH(1,(F14=agent_costs_16_repr_days!$A$1:$A$120559)*("ref"=agent_costs_16_repr_days!$B$1:$B$120559),0))</f>
        <v>-2027.1165762337041</v>
      </c>
      <c r="CK14" cm="1">
        <f t="array" ref="CK14">INDEX(agent_costs_16_repr_days!$AF$1:$AF$120936,MATCH(1,(G14=agent_costs_16_repr_days!$A$1:$A$120559)*("ref"=agent_costs_16_repr_days!$B$1:$B$120559),0))</f>
        <v>-378.8000756468391</v>
      </c>
      <c r="CL14" t="e" cm="1">
        <f t="array" ref="CL14">INDEX(agent_costs_16_repr_days!$AF$1:$AF$120936,MATCH(1,(H14=agent_costs_16_repr_days!$A$1:$A$120559)*("ref"=agent_costs_16_repr_days!$B$1:$B$120559),0))</f>
        <v>#N/A</v>
      </c>
      <c r="CM14" cm="1">
        <f t="array" ref="CM14">INDEX(agent_costs_16_repr_days!$AF$1:$AF$120936,MATCH(1,(I14=agent_costs_16_repr_days!$A$1:$A$120559)*("ref"=agent_costs_16_repr_days!$B$1:$B$120559),0))</f>
        <v>-2782.4820692021749</v>
      </c>
    </row>
    <row r="15" spans="1:91" x14ac:dyDescent="0.25">
      <c r="A15">
        <v>14</v>
      </c>
      <c r="B15">
        <v>24</v>
      </c>
      <c r="C15">
        <v>54</v>
      </c>
      <c r="D15">
        <v>84</v>
      </c>
      <c r="E15">
        <v>114</v>
      </c>
      <c r="F15">
        <v>144</v>
      </c>
      <c r="G15">
        <v>174</v>
      </c>
      <c r="H15">
        <v>204</v>
      </c>
      <c r="I15">
        <v>234</v>
      </c>
      <c r="J15">
        <v>264</v>
      </c>
      <c r="L15" t="e" cm="1">
        <f t="array" ref="L15">INDEX('H2'!$I$1:$I$89280+'H2'!$H$1:$H$89280,MATCH(1,(B15='H2'!$B$1:$B$89280)*(2030='H2'!$E$1:$E$89280)*("ref"='H2'!$D$1:$D$89280),0))-L$2</f>
        <v>#N/A</v>
      </c>
      <c r="M15" t="e" cm="1">
        <f t="array" ref="M15">INDEX('H2'!$I$1:$I$89280+'H2'!$H$1:$H$89280,MATCH(1,(C15='H2'!$B$1:$B$89280)*(2030='H2'!$E$1:$E$89280)*("ref"='H2'!$D$1:$D$89280),0))-L$2</f>
        <v>#N/A</v>
      </c>
      <c r="N15" t="e" cm="1">
        <f t="array" ref="N15">INDEX('H2'!$I$1:$I$89280+'H2'!$H$1:$H$89280,MATCH(1,(D15='H2'!$B$1:$B$89280)*(2030='H2'!$E$1:$E$89280)*("ref"='H2'!$D$1:$D$89280),0))-L$2</f>
        <v>#N/A</v>
      </c>
      <c r="O15" t="e" cm="1">
        <f t="array" ref="O15">INDEX('H2'!$I$1:$I$89280+'H2'!$H$1:$H$89280,MATCH(1,(E15='H2'!$B$1:$B$89280)*(2030='H2'!$E$1:$E$89280)*("ref"='H2'!$D$1:$D$89280),0))-L$2</f>
        <v>#N/A</v>
      </c>
      <c r="P15" t="e" cm="1">
        <f t="array" ref="P15">INDEX('H2'!$I$1:$I$89280+'H2'!$H$1:$H$89280,MATCH(1,(F15='H2'!$B$1:$B$89280)*(2030='H2'!$E$1:$E$89280)*("ref"='H2'!$D$1:$D$89280),0))-L$2</f>
        <v>#N/A</v>
      </c>
      <c r="Q15" t="e" cm="1">
        <f t="array" ref="Q15">INDEX('H2'!$I$1:$I$89280+'H2'!$H$1:$H$89280,MATCH(1,(G15='H2'!$B$1:$B$89280)*(2030='H2'!$E$1:$E$89280)*("ref"='H2'!$D$1:$D$89280),0))-L$2</f>
        <v>#N/A</v>
      </c>
      <c r="R15" t="e" cm="1">
        <f t="array" ref="R15">INDEX('H2'!$I$1:$I$89280+'H2'!$H$1:$H$89280,MATCH(1,(H15='H2'!$B$1:$B$89280)*(2030='H2'!$E$1:$E$89280)*("ref"='H2'!$D$1:$D$89280),0))-L$2</f>
        <v>#N/A</v>
      </c>
      <c r="S15" t="e" cm="1">
        <f t="array" ref="S15">INDEX('H2'!$I$1:$I$89280+'H2'!$H$1:$H$89280,MATCH(1,(I15='H2'!$B$1:$B$89280)*(2030='H2'!$E$1:$E$89280)*("ref"='H2'!$D$1:$D$89280),0))-L$2</f>
        <v>#N/A</v>
      </c>
      <c r="T15" t="e" cm="1">
        <f t="array" ref="T15">INDEX('H2'!$L$1:$L$89280+'H2'!$M$1:$M$89280,MATCH(1,(B15='H2'!$B$1:$B$89280)*(2030='H2'!$E$1:$E$89280)*("ref"='H2'!$D$1:$D$89280),0))-T$2</f>
        <v>#N/A</v>
      </c>
      <c r="U15" t="e" cm="1">
        <f t="array" ref="U15">INDEX('H2'!$L$1:$L$89280+'H2'!$M$1:$M$89280,MATCH(1,(C15='H2'!$B$1:$B$89280)*(2030='H2'!$E$1:$E$89280)*("ref"='H2'!$D$1:$D$89280),0))-T$2</f>
        <v>#N/A</v>
      </c>
      <c r="V15" t="e" cm="1">
        <f t="array" ref="V15">INDEX('H2'!$L$1:$L$89280+'H2'!$M$1:$M$89280,MATCH(1,(D15='H2'!$B$1:$B$89280)*(2030='H2'!$E$1:$E$89280)*("ref"='H2'!$D$1:$D$89280),0))-T$2</f>
        <v>#N/A</v>
      </c>
      <c r="W15" t="e" cm="1">
        <f t="array" ref="W15">INDEX('H2'!$L$1:$L$89280+'H2'!$M$1:$M$89280,MATCH(1,(E15='H2'!$B$1:$B$89280)*(2030='H2'!$E$1:$E$89280)*("ref"='H2'!$D$1:$D$89280),0))-T$2</f>
        <v>#N/A</v>
      </c>
      <c r="X15" t="e" cm="1">
        <f t="array" ref="X15">INDEX('H2'!$L$1:$L$89280+'H2'!$M$1:$M$89280,MATCH(1,(F15='H2'!$B$1:$B$89280)*(2030='H2'!$E$1:$E$89280)*("ref"='H2'!$D$1:$D$89280),0))-T$2</f>
        <v>#N/A</v>
      </c>
      <c r="Y15" t="e" cm="1">
        <f t="array" ref="Y15">INDEX('H2'!$L$1:$L$89280+'H2'!$M$1:$M$89280,MATCH(1,(G15='H2'!$B$1:$B$89280)*(2030='H2'!$E$1:$E$89280)*("ref"='H2'!$D$1:$D$89280),0))-T$2</f>
        <v>#N/A</v>
      </c>
      <c r="Z15" t="e" cm="1">
        <f t="array" ref="Z15">INDEX('H2'!$L$1:$L$89280+'H2'!$M$1:$M$89280,MATCH(1,(H15='H2'!$B$1:$B$89280)*(2030='H2'!$E$1:$E$89280)*("ref"='H2'!$D$1:$D$89280),0))-T$2</f>
        <v>#N/A</v>
      </c>
      <c r="AA15" t="e" cm="1">
        <f t="array" ref="AA15">INDEX('H2'!$L$1:$L$89280+'H2'!$M$1:$M$89280,MATCH(1,(I15='H2'!$B$1:$B$89280)*(2030='H2'!$E$1:$E$89280)*("ref"='H2'!$D$1:$D$89280),0))-T$2</f>
        <v>#N/A</v>
      </c>
      <c r="AB15" t="e" cm="1">
        <f t="array" ref="AB15">AVERAGE(_xlfn._xlws.FILTER('H2'!$AM$2:$AM$98960, (B15='H2'!$B$2:$B$89280)*("ref"='H2'!$D$2:$D$89280)))*40</f>
        <v>#VALUE!</v>
      </c>
      <c r="AC15" t="e" cm="1">
        <f t="array" ref="AC15">AVERAGE(_xlfn._xlws.FILTER('H2'!$AM$2:$AM$98960, (C15='H2'!$B$2:$B$89280)*("ref"='H2'!$D$2:$D$89280)))*40</f>
        <v>#VALUE!</v>
      </c>
      <c r="AD15" t="e" cm="1">
        <f t="array" ref="AD15">AVERAGE(_xlfn._xlws.FILTER('H2'!$AM$2:$AM$98960, (D15='H2'!$B$2:$B$89280)*("ref"='H2'!$D$2:$D$89280)))*40</f>
        <v>#VALUE!</v>
      </c>
      <c r="AE15" t="e" cm="1">
        <f t="array" ref="AE15">AVERAGE(_xlfn._xlws.FILTER('H2'!$AM$2:$AM$98960, (E15='H2'!$B$2:$B$89280)*("ref"='H2'!$D$2:$D$89280)))*40</f>
        <v>#VALUE!</v>
      </c>
      <c r="AF15" t="e" cm="1">
        <f t="array" ref="AF15">AVERAGE(_xlfn._xlws.FILTER('H2'!$AO$2:$AO$98960, (F15='H2'!$B$2:$B$89280)*("ref"='H2'!$D$2:$D$89280)))*40</f>
        <v>#VALUE!</v>
      </c>
      <c r="AG15" t="e" cm="1">
        <f t="array" ref="AG15">AVERAGE(_xlfn._xlws.FILTER('H2'!$AN$2:$AN$98960, (G15='H2'!$B$2:$B$89280)*("ref"='H2'!$D$2:$D$89280)))*40</f>
        <v>#VALUE!</v>
      </c>
      <c r="AH15" t="e" cm="1">
        <f t="array" ref="AH15">INDEX(overview_results_2_repr_days!$W$1:$W$120247,MATCH(1,(H15=overview_results_2_repr_days!$A$1:$A$120247)*("ref"=overview_results_2_repr_days!$B$1:$B$120247),0))</f>
        <v>#N/A</v>
      </c>
      <c r="AI15" t="e" cm="1">
        <f t="array" ref="AI15">INDEX(overview_results_2_repr_days!$W$1:$W$120247,MATCH(1,(I15=overview_results_2_repr_days!$A$1:$A$120247)*("ref"=overview_results_2_repr_days!$B$1:$B$120247),0))</f>
        <v>#N/A</v>
      </c>
      <c r="AJ15" t="e" cm="1" vm="1">
        <f t="array" ref="AJ15">AVERAGE(_xlfn._xlws.FILTER(PS!$W$2:$W$89280, (B15=PS!$B$2:$B$89280)*("ref"=PS!$D$2:$D$89280)))*40-AVERAGE(_xlfn._xlws.FILTER(PS!$W$2:$W$89280, (1=PS!$B$2:$B$89280)*("ref"=PS!$D$2:$D$89280)))*40</f>
        <v>#VALUE!</v>
      </c>
      <c r="AK15" t="e" cm="1" vm="1">
        <f t="array" ref="AK15">AVERAGE(_xlfn._xlws.FILTER(PS!$W$2:$W$89280, (C15=PS!$B$2:$B$89280)*("ref"=PS!$D$2:$D$89280)))*40-AVERAGE(_xlfn._xlws.FILTER(PS!$W$2:$W$89280, (1=PS!$B$2:$B$89280)*("ref"=PS!$D$2:$D$89280)))*40</f>
        <v>#VALUE!</v>
      </c>
      <c r="AL15" t="e" cm="1" vm="1">
        <f t="array" ref="AL15">AVERAGE(_xlfn._xlws.FILTER(PS!$W$2:$W$89280, (D15=PS!$B$2:$B$89280)*("ref"=PS!$D$2:$D$89280)))*40-AVERAGE(_xlfn._xlws.FILTER(PS!$W$2:$W$89280, (1=PS!$B$2:$B$89280)*("ref"=PS!$D$2:$D$89280)))*40</f>
        <v>#VALUE!</v>
      </c>
      <c r="AM15" t="e" cm="1" vm="1">
        <f t="array" ref="AM15">AVERAGE(_xlfn._xlws.FILTER(PS!$W$2:$W$89280, (E15=PS!$B$2:$B$89280)*("ref"=PS!$D$2:$D$89280)))*40-AVERAGE(_xlfn._xlws.FILTER(PS!$W$2:$W$89280, (1=PS!$B$2:$B$89280)*("ref"=PS!$D$2:$D$89280)))*40</f>
        <v>#VALUE!</v>
      </c>
      <c r="AN15" t="e" cm="1" vm="1">
        <f t="array" ref="AN15">AVERAGE(_xlfn._xlws.FILTER(PS!$W$2:$W$89280, (F15=PS!$B$2:$B$89280)*("ref"=PS!$D$2:$D$89280)))*40-AVERAGE(_xlfn._xlws.FILTER(PS!$W$2:$W$89280, (1=PS!$B$2:$B$89280)*("ref"=PS!$D$2:$D$89280)))*40</f>
        <v>#VALUE!</v>
      </c>
      <c r="AO15" t="e" cm="1" vm="1">
        <f t="array" ref="AO15">AVERAGE(_xlfn._xlws.FILTER(PS!$W$2:$W$89280, (G15=PS!$B$2:$B$89280)*("ref"=PS!$D$2:$D$89280)))*40-AVERAGE(_xlfn._xlws.FILTER(PS!$W$2:$W$89280, (1=PS!$B$2:$B$89280)*("ref"=PS!$D$2:$D$89280)))*40</f>
        <v>#VALUE!</v>
      </c>
      <c r="AP15" t="e" cm="1" vm="1">
        <f t="array" ref="AP15">AVERAGE(_xlfn._xlws.FILTER(PS!$W$2:$W$89280, (H15=PS!$B$2:$B$89280)*("ref"=PS!$D$2:$D$89280)))*40-AVERAGE(_xlfn._xlws.FILTER(PS!$W$2:$W$89280, (1=PS!$B$2:$B$89280)*("ref"=PS!$D$2:$D$89280)))*40</f>
        <v>#VALUE!</v>
      </c>
      <c r="AQ15" t="e" cm="1" vm="1">
        <f t="array" ref="AQ15">AVERAGE(_xlfn._xlws.FILTER(PS!$W$2:$W$89280, (I15=PS!$B$2:$B$89280)*("ref"=PS!$D$2:$D$89280)))*40-AVERAGE(_xlfn._xlws.FILTER(PS!$W$2:$W$89280, (1=PS!$B$2:$B$89280)*("ref"=PS!$D$2:$D$89280)))*40</f>
        <v>#VALUE!</v>
      </c>
      <c r="AR15" t="e" cm="1">
        <f t="array" ref="AR15">INDEX(overview_results_2_repr_days!$V$1:$V$952,MATCH(1,(B15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5" t="e" cm="1">
        <f t="array" ref="AS15">INDEX(overview_results_2_repr_days!$V$1:$V$952,MATCH(1,(C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5" t="e" cm="1">
        <f t="array" ref="AT15">INDEX(overview_results_2_repr_days!$V$1:$V$952,MATCH(1,(D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5" t="e" cm="1">
        <f t="array" ref="AU15">INDEX(overview_results_2_repr_days!$V$1:$V$952,MATCH(1,(E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5" t="e" cm="1">
        <f t="array" ref="AV15">INDEX(overview_results_2_repr_days!$V$1:$V$952,MATCH(1,(F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5" t="e" cm="1">
        <f t="array" ref="AW15">INDEX(overview_results_2_repr_days!$V$1:$V$952,MATCH(1,(G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5" t="e" cm="1">
        <f t="array" ref="AX15">INDEX(overview_results_2_repr_days!$V$1:$V$952,MATCH(1,(H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5" t="e" cm="1">
        <f t="array" ref="AY15">INDEX(overview_results_2_repr_days!$V$1:$V$952,MATCH(1,(I15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5" t="e" cm="1" vm="1">
        <f t="array" ref="AZ15">AVERAGE(_xlfn._xlws.FILTER(ETS!$P$2:$P$89240, (B15=ETS!$A$2:$A$89240)*("ref"=ETS!$C$2:$C$89240)))*40-AVERAGE(_xlfn._xlws.FILTER(ETS!$P$2:$P$89240, (1=ETS!$A$2:$A$89240)*("ref"=ETS!$C$2:$C$89240)))*40</f>
        <v>#VALUE!</v>
      </c>
      <c r="BA15" t="e" cm="1" vm="1">
        <f t="array" ref="BA15">AVERAGE(_xlfn._xlws.FILTER(ETS!$P$2:$P$89240, (C15=ETS!$A$2:$A$89240)*("ref"=ETS!$C$2:$C$89240)))*40-AVERAGE(_xlfn._xlws.FILTER(ETS!$P$2:$P$89240, (1=ETS!$A$2:$A$89240)*("ref"=ETS!$C$2:$C$89240)))*40</f>
        <v>#VALUE!</v>
      </c>
      <c r="BB15" t="e" cm="1" vm="1">
        <f t="array" ref="BB15">AVERAGE(_xlfn._xlws.FILTER(ETS!$P$2:$P$89240, (D15=ETS!$A$2:$A$89240)*("ref"=ETS!$C$2:$C$89240)))*40-AVERAGE(_xlfn._xlws.FILTER(ETS!$P$2:$P$89240, (1=ETS!$A$2:$A$89240)*("ref"=ETS!$C$2:$C$89240)))*40</f>
        <v>#VALUE!</v>
      </c>
      <c r="BC15" t="e" cm="1" vm="1">
        <f t="array" ref="BC15">AVERAGE(_xlfn._xlws.FILTER(ETS!$P$2:$P$89240, (E15=ETS!$A$2:$A$89240)*("ref"=ETS!$C$2:$C$89240)))*40-AVERAGE(_xlfn._xlws.FILTER(ETS!$P$2:$P$89240, (1=ETS!$A$2:$A$89240)*("ref"=ETS!$C$2:$C$89240)))*40</f>
        <v>#VALUE!</v>
      </c>
      <c r="BD15" t="e" cm="1" vm="1">
        <f t="array" ref="BD15">AVERAGE(_xlfn._xlws.FILTER(ETS!$P$2:$P$89240, (F15=ETS!$A$2:$A$89240)*("ref"=ETS!$C$2:$C$89240)))*40-AVERAGE(_xlfn._xlws.FILTER(ETS!$P$2:$P$89240, (1=ETS!$A$2:$A$89240)*("ref"=ETS!$C$2:$C$89240)))*40</f>
        <v>#VALUE!</v>
      </c>
      <c r="BE15" t="e" cm="1" vm="1">
        <f t="array" ref="BE15">AVERAGE(_xlfn._xlws.FILTER(ETS!$P$2:$P$89240, (G15=ETS!$A$2:$A$89240)*("ref"=ETS!$C$2:$C$89240)))*40-AVERAGE(_xlfn._xlws.FILTER(ETS!$P$2:$P$89240, (1=ETS!$A$2:$A$89240)*("ref"=ETS!$C$2:$C$89240)))*40</f>
        <v>#VALUE!</v>
      </c>
      <c r="BF15" t="e" cm="1" vm="1">
        <f t="array" ref="BF15">AVERAGE(_xlfn._xlws.FILTER(ETS!$P$2:$P$89240, (H15=ETS!$A$2:$A$89240)*("ref"=ETS!$C$2:$C$89240)))*40-AVERAGE(_xlfn._xlws.FILTER(ETS!$P$2:$P$89240, (1=ETS!$A$2:$A$89240)*("ref"=ETS!$C$2:$C$89240)))*40</f>
        <v>#VALUE!</v>
      </c>
      <c r="BG15" t="e" cm="1" vm="1">
        <f t="array" ref="BG15">AVERAGE(_xlfn._xlws.FILTER(ETS!$P$2:$P$89240, (I15=ETS!$A$2:$A$89240)*("ref"=ETS!$C$2:$C$89240)))*40-AVERAGE(_xlfn._xlws.FILTER(ETS!$P$2:$P$89240, (1=ETS!$A$2:$A$89240)*("ref"=ETS!$C$2:$C$89240)))*40</f>
        <v>#VALUE!</v>
      </c>
      <c r="BH15" t="e">
        <f t="shared" si="1"/>
        <v>#VALUE!</v>
      </c>
      <c r="BI15" t="e">
        <f t="shared" si="2"/>
        <v>#VALUE!</v>
      </c>
      <c r="BJ15" t="e">
        <f t="shared" si="3"/>
        <v>#VALUE!</v>
      </c>
      <c r="BK15" t="e">
        <f t="shared" si="4"/>
        <v>#VALUE!</v>
      </c>
      <c r="BL15" t="e">
        <f t="shared" si="5"/>
        <v>#VALUE!</v>
      </c>
      <c r="BM15" t="e">
        <f t="shared" si="6"/>
        <v>#VALUE!</v>
      </c>
      <c r="BN15" t="e">
        <f t="shared" si="7"/>
        <v>#N/A</v>
      </c>
      <c r="BO15" t="e">
        <f t="shared" si="8"/>
        <v>#N/A</v>
      </c>
      <c r="BP15" cm="1">
        <f t="array" ref="BP15">INDEX(agent_costs_16_repr_days!$X$1:$X$120559,MATCH(1,(B15=agent_costs_16_repr_days!$A$1:$A$120559)*("ref"=agent_costs_16_repr_days!$B$1:$B$120559),0))</f>
        <v>4839.1023255093023</v>
      </c>
      <c r="BQ15" t="e" cm="1">
        <f t="array" ref="BQ15">INDEX(agent_costs_16_repr_days!$X$1:$X$120559,MATCH(1,(C15=agent_costs_16_repr_days!$A$1:$A$120559)*("ref"=agent_costs_16_repr_days!$B$1:$B$120559),0))</f>
        <v>#N/A</v>
      </c>
      <c r="BR15" cm="1">
        <f t="array" ref="BR15">INDEX(agent_costs_16_repr_days!$X$1:$X$120559,MATCH(1,(D15=agent_costs_16_repr_days!$A$1:$A$120559)*("ref"=agent_costs_16_repr_days!$B$1:$B$120559),0))</f>
        <v>14685.123720750213</v>
      </c>
      <c r="BS15" t="e" cm="1">
        <f t="array" ref="BS15">INDEX(agent_costs_16_repr_days!$X$1:$X$120559,MATCH(1,(E15=agent_costs_16_repr_days!$A$1:$A$120559)*("ref"=agent_costs_16_repr_days!$B$1:$B$120559),0))</f>
        <v>#N/A</v>
      </c>
      <c r="BT15" cm="1">
        <f t="array" ref="BT15">INDEX(agent_costs_16_repr_days!$X$1:$X$120559,MATCH(1,(F15=agent_costs_16_repr_days!$A$1:$A$120559)*("ref"=agent_costs_16_repr_days!$B$1:$B$120559),0))</f>
        <v>39298.155367169529</v>
      </c>
      <c r="BU15" cm="1">
        <f t="array" ref="BU15">INDEX(agent_costs_16_repr_days!$X$1:$X$120559,MATCH(1,(G15=agent_costs_16_repr_days!$A$1:$A$120559)*("ref"=agent_costs_16_repr_days!$B$1:$B$120559),0))</f>
        <v>231.61523329932243</v>
      </c>
      <c r="BV15" t="e" cm="1">
        <f t="array" ref="BV15">INDEX(agent_costs_16_repr_days!$X$1:$X$120559,MATCH(1,(H15=agent_costs_16_repr_days!$A$1:$A$120559)*("ref"=agent_costs_16_repr_days!$B$1:$B$120559),0))</f>
        <v>#N/A</v>
      </c>
      <c r="BW15" cm="1">
        <f t="array" ref="BW15">INDEX(agent_costs_16_repr_days!$X$1:$X$120559,MATCH(1,(I15=agent_costs_16_repr_days!$A$1:$A$120559)*("ref"=agent_costs_16_repr_days!$B$1:$B$120559),0))</f>
        <v>16881.736418643966</v>
      </c>
      <c r="BX15" cm="1">
        <f t="array" ref="BX15">INDEX(agent_costs_16_repr_days!$AB$1:$AB$120559,MATCH(1,(B15=agent_costs_16_repr_days!$A$1:$A$120559)*("ref"=agent_costs_16_repr_days!$B$1:$B$120559),0))</f>
        <v>6766.510544392615</v>
      </c>
      <c r="BY15" t="e" cm="1">
        <f t="array" ref="BY15">INDEX(agent_costs_16_repr_days!$AB$1:$AB$120559,MATCH(1,(C15=agent_costs_16_repr_days!$A$1:$A$120559)*("ref"=agent_costs_16_repr_days!$B$1:$B$120559),0))</f>
        <v>#N/A</v>
      </c>
      <c r="BZ15" cm="1">
        <f t="array" ref="BZ15">INDEX(agent_costs_16_repr_days!$AB$1:$AB$120559,MATCH(1,(D15=agent_costs_16_repr_days!$A$1:$A$120559)*("ref"=agent_costs_16_repr_days!$B$1:$B$120559),0))</f>
        <v>4102.1817830964428</v>
      </c>
      <c r="CA15" t="e" cm="1">
        <f t="array" ref="CA15">INDEX(agent_costs_16_repr_days!$AB$1:$AB$120559,MATCH(1,(E15=agent_costs_16_repr_days!$A$1:$A$120559)*("ref"=agent_costs_16_repr_days!$B$1:$B$120559),0))</f>
        <v>#N/A</v>
      </c>
      <c r="CB15" cm="1">
        <f t="array" ref="CB15">INDEX(agent_costs_16_repr_days!$AB$1:$AB$120559,MATCH(1,(F15=agent_costs_16_repr_days!$A$1:$A$120559)*("ref"=agent_costs_16_repr_days!$B$1:$B$120559),0))</f>
        <v>16336.392282479545</v>
      </c>
      <c r="CC15" cm="1">
        <f t="array" ref="CC15">INDEX(agent_costs_16_repr_days!$AB$1:$AB$120559,MATCH(1,(G15=agent_costs_16_repr_days!$A$1:$A$120559)*("ref"=agent_costs_16_repr_days!$B$1:$B$120559),0))</f>
        <v>255.01804298725619</v>
      </c>
      <c r="CD15" t="e" cm="1">
        <f t="array" ref="CD15">INDEX(agent_costs_16_repr_days!$AB$1:$AB$120559,MATCH(1,(H15=agent_costs_16_repr_days!$A$1:$A$120559)*("ref"=agent_costs_16_repr_days!$B$1:$B$120559),0))</f>
        <v>#N/A</v>
      </c>
      <c r="CE15" cm="1">
        <f t="array" ref="CE15">INDEX(agent_costs_16_repr_days!$AB$1:$AB$120559,MATCH(1,(I15=agent_costs_16_repr_days!$A$1:$A$120559)*("ref"=agent_costs_16_repr_days!$B$1:$B$120559),0))</f>
        <v>4134.567851598069</v>
      </c>
      <c r="CF15" cm="1">
        <f t="array" ref="CF15">INDEX(agent_costs_16_repr_days!$AF$1:$AF$120936,MATCH(1,(B15=agent_costs_16_repr_days!$A$1:$A$120559)*("ref"=agent_costs_16_repr_days!$B$1:$B$120559),0))</f>
        <v>-1000.5991256639245</v>
      </c>
      <c r="CG15" t="e" cm="1">
        <f t="array" ref="CG15">INDEX(agent_costs_16_repr_days!$AF$1:$AF$120936,MATCH(1,(C15=agent_costs_16_repr_days!$A$1:$A$120559)*("ref"=agent_costs_16_repr_days!$B$1:$B$120559),0))</f>
        <v>#N/A</v>
      </c>
      <c r="CH15" cm="1">
        <f t="array" ref="CH15">INDEX(agent_costs_16_repr_days!$AF$1:$AF$120936,MATCH(1,(D15=agent_costs_16_repr_days!$A$1:$A$120559)*("ref"=agent_costs_16_repr_days!$B$1:$B$120559),0))</f>
        <v>-2392.2951297044638</v>
      </c>
      <c r="CI15" t="e" cm="1">
        <f t="array" ref="CI15">INDEX(agent_costs_16_repr_days!$AF$1:$AF$120936,MATCH(1,(E15=agent_costs_16_repr_days!$A$1:$A$120559)*("ref"=agent_costs_16_repr_days!$B$1:$B$120559),0))</f>
        <v>#N/A</v>
      </c>
      <c r="CJ15" cm="1">
        <f t="array" ref="CJ15">INDEX(agent_costs_16_repr_days!$AF$1:$AF$120936,MATCH(1,(F15=agent_costs_16_repr_days!$A$1:$A$120559)*("ref"=agent_costs_16_repr_days!$B$1:$B$120559),0))</f>
        <v>-1771.3028496661573</v>
      </c>
      <c r="CK15" cm="1">
        <f t="array" ref="CK15">INDEX(agent_costs_16_repr_days!$AF$1:$AF$120936,MATCH(1,(G15=agent_costs_16_repr_days!$A$1:$A$120559)*("ref"=agent_costs_16_repr_days!$B$1:$B$120559),0))</f>
        <v>-639.30535729107214</v>
      </c>
      <c r="CL15" t="e" cm="1">
        <f t="array" ref="CL15">INDEX(agent_costs_16_repr_days!$AF$1:$AF$120936,MATCH(1,(H15=agent_costs_16_repr_days!$A$1:$A$120559)*("ref"=agent_costs_16_repr_days!$B$1:$B$120559),0))</f>
        <v>#N/A</v>
      </c>
      <c r="CM15" cm="1">
        <f t="array" ref="CM15">INDEX(agent_costs_16_repr_days!$AF$1:$AF$120936,MATCH(1,(I15=agent_costs_16_repr_days!$A$1:$A$120559)*("ref"=agent_costs_16_repr_days!$B$1:$B$120559),0))</f>
        <v>-2932.0547135820962</v>
      </c>
    </row>
    <row r="16" spans="1:91" x14ac:dyDescent="0.25">
      <c r="A16">
        <v>15</v>
      </c>
      <c r="B16">
        <v>25</v>
      </c>
      <c r="C16">
        <v>55</v>
      </c>
      <c r="D16">
        <v>85</v>
      </c>
      <c r="E16">
        <v>115</v>
      </c>
      <c r="F16">
        <v>145</v>
      </c>
      <c r="G16">
        <v>175</v>
      </c>
      <c r="H16">
        <v>205</v>
      </c>
      <c r="I16">
        <v>235</v>
      </c>
      <c r="J16">
        <v>265</v>
      </c>
      <c r="L16" t="e" cm="1">
        <f t="array" ref="L16">INDEX('H2'!$I$1:$I$89280+'H2'!$H$1:$H$89280,MATCH(1,(B16='H2'!$B$1:$B$89280)*(2030='H2'!$E$1:$E$89280)*("ref"='H2'!$D$1:$D$89280),0))-L$2</f>
        <v>#N/A</v>
      </c>
      <c r="M16" t="e" cm="1">
        <f t="array" ref="M16">INDEX('H2'!$I$1:$I$89280+'H2'!$H$1:$H$89280,MATCH(1,(C16='H2'!$B$1:$B$89280)*(2030='H2'!$E$1:$E$89280)*("ref"='H2'!$D$1:$D$89280),0))-L$2</f>
        <v>#N/A</v>
      </c>
      <c r="N16" t="e" cm="1">
        <f t="array" ref="N16">INDEX('H2'!$I$1:$I$89280+'H2'!$H$1:$H$89280,MATCH(1,(D16='H2'!$B$1:$B$89280)*(2030='H2'!$E$1:$E$89280)*("ref"='H2'!$D$1:$D$89280),0))-L$2</f>
        <v>#N/A</v>
      </c>
      <c r="O16" t="e" cm="1">
        <f t="array" ref="O16">INDEX('H2'!$I$1:$I$89280+'H2'!$H$1:$H$89280,MATCH(1,(E16='H2'!$B$1:$B$89280)*(2030='H2'!$E$1:$E$89280)*("ref"='H2'!$D$1:$D$89280),0))-L$2</f>
        <v>#N/A</v>
      </c>
      <c r="P16" t="e" cm="1">
        <f t="array" ref="P16">INDEX('H2'!$I$1:$I$89280+'H2'!$H$1:$H$89280,MATCH(1,(F16='H2'!$B$1:$B$89280)*(2030='H2'!$E$1:$E$89280)*("ref"='H2'!$D$1:$D$89280),0))-L$2</f>
        <v>#N/A</v>
      </c>
      <c r="Q16" t="e" cm="1">
        <f t="array" ref="Q16">INDEX('H2'!$I$1:$I$89280+'H2'!$H$1:$H$89280,MATCH(1,(G16='H2'!$B$1:$B$89280)*(2030='H2'!$E$1:$E$89280)*("ref"='H2'!$D$1:$D$89280),0))-L$2</f>
        <v>#N/A</v>
      </c>
      <c r="R16" t="e" cm="1">
        <f t="array" ref="R16">INDEX('H2'!$I$1:$I$89280+'H2'!$H$1:$H$89280,MATCH(1,(H16='H2'!$B$1:$B$89280)*(2030='H2'!$E$1:$E$89280)*("ref"='H2'!$D$1:$D$89280),0))-L$2</f>
        <v>#N/A</v>
      </c>
      <c r="S16" t="e" cm="1">
        <f t="array" ref="S16">INDEX('H2'!$I$1:$I$89280+'H2'!$H$1:$H$89280,MATCH(1,(I16='H2'!$B$1:$B$89280)*(2030='H2'!$E$1:$E$89280)*("ref"='H2'!$D$1:$D$89280),0))-L$2</f>
        <v>#N/A</v>
      </c>
      <c r="T16" t="e" cm="1">
        <f t="array" ref="T16">INDEX('H2'!$L$1:$L$89280+'H2'!$M$1:$M$89280,MATCH(1,(B16='H2'!$B$1:$B$89280)*(2030='H2'!$E$1:$E$89280)*("ref"='H2'!$D$1:$D$89280),0))-T$2</f>
        <v>#N/A</v>
      </c>
      <c r="U16" t="e" cm="1">
        <f t="array" ref="U16">INDEX('H2'!$L$1:$L$89280+'H2'!$M$1:$M$89280,MATCH(1,(C16='H2'!$B$1:$B$89280)*(2030='H2'!$E$1:$E$89280)*("ref"='H2'!$D$1:$D$89280),0))-T$2</f>
        <v>#N/A</v>
      </c>
      <c r="V16" t="e" cm="1">
        <f t="array" ref="V16">INDEX('H2'!$L$1:$L$89280+'H2'!$M$1:$M$89280,MATCH(1,(D16='H2'!$B$1:$B$89280)*(2030='H2'!$E$1:$E$89280)*("ref"='H2'!$D$1:$D$89280),0))-T$2</f>
        <v>#N/A</v>
      </c>
      <c r="W16" t="e" cm="1">
        <f t="array" ref="W16">INDEX('H2'!$L$1:$L$89280+'H2'!$M$1:$M$89280,MATCH(1,(E16='H2'!$B$1:$B$89280)*(2030='H2'!$E$1:$E$89280)*("ref"='H2'!$D$1:$D$89280),0))-T$2</f>
        <v>#N/A</v>
      </c>
      <c r="X16" t="e" cm="1">
        <f t="array" ref="X16">INDEX('H2'!$L$1:$L$89280+'H2'!$M$1:$M$89280,MATCH(1,(F16='H2'!$B$1:$B$89280)*(2030='H2'!$E$1:$E$89280)*("ref"='H2'!$D$1:$D$89280),0))-T$2</f>
        <v>#N/A</v>
      </c>
      <c r="Y16" t="e" cm="1">
        <f t="array" ref="Y16">INDEX('H2'!$L$1:$L$89280+'H2'!$M$1:$M$89280,MATCH(1,(G16='H2'!$B$1:$B$89280)*(2030='H2'!$E$1:$E$89280)*("ref"='H2'!$D$1:$D$89280),0))-T$2</f>
        <v>#N/A</v>
      </c>
      <c r="Z16" t="e" cm="1">
        <f t="array" ref="Z16">INDEX('H2'!$L$1:$L$89280+'H2'!$M$1:$M$89280,MATCH(1,(H16='H2'!$B$1:$B$89280)*(2030='H2'!$E$1:$E$89280)*("ref"='H2'!$D$1:$D$89280),0))-T$2</f>
        <v>#N/A</v>
      </c>
      <c r="AA16" t="e" cm="1">
        <f t="array" ref="AA16">INDEX('H2'!$L$1:$L$89280+'H2'!$M$1:$M$89280,MATCH(1,(I16='H2'!$B$1:$B$89280)*(2030='H2'!$E$1:$E$89280)*("ref"='H2'!$D$1:$D$89280),0))-T$2</f>
        <v>#N/A</v>
      </c>
      <c r="AB16" t="e" cm="1">
        <f t="array" ref="AB16">AVERAGE(_xlfn._xlws.FILTER('H2'!$AM$2:$AM$98960, (B16='H2'!$B$2:$B$89280)*("ref"='H2'!$D$2:$D$89280)))*40</f>
        <v>#VALUE!</v>
      </c>
      <c r="AC16" t="e" cm="1">
        <f t="array" ref="AC16">AVERAGE(_xlfn._xlws.FILTER('H2'!$AM$2:$AM$98960, (C16='H2'!$B$2:$B$89280)*("ref"='H2'!$D$2:$D$89280)))*40</f>
        <v>#VALUE!</v>
      </c>
      <c r="AD16" t="e" cm="1">
        <f t="array" ref="AD16">AVERAGE(_xlfn._xlws.FILTER('H2'!$AM$2:$AM$98960, (D16='H2'!$B$2:$B$89280)*("ref"='H2'!$D$2:$D$89280)))*40</f>
        <v>#VALUE!</v>
      </c>
      <c r="AE16" t="e" cm="1">
        <f t="array" ref="AE16">AVERAGE(_xlfn._xlws.FILTER('H2'!$AM$2:$AM$98960, (E16='H2'!$B$2:$B$89280)*("ref"='H2'!$D$2:$D$89280)))*40</f>
        <v>#VALUE!</v>
      </c>
      <c r="AF16" t="e" cm="1">
        <f t="array" ref="AF16">AVERAGE(_xlfn._xlws.FILTER('H2'!$AO$2:$AO$98960, (F16='H2'!$B$2:$B$89280)*("ref"='H2'!$D$2:$D$89280)))*40</f>
        <v>#VALUE!</v>
      </c>
      <c r="AG16" t="e" cm="1">
        <f t="array" ref="AG16">AVERAGE(_xlfn._xlws.FILTER('H2'!$AN$2:$AN$98960, (G16='H2'!$B$2:$B$89280)*("ref"='H2'!$D$2:$D$89280)))*40</f>
        <v>#VALUE!</v>
      </c>
      <c r="AH16" t="e" cm="1">
        <f t="array" ref="AH16">INDEX(overview_results_2_repr_days!$W$1:$W$120247,MATCH(1,(H16=overview_results_2_repr_days!$A$1:$A$120247)*("ref"=overview_results_2_repr_days!$B$1:$B$120247),0))</f>
        <v>#N/A</v>
      </c>
      <c r="AI16" t="e" cm="1">
        <f t="array" ref="AI16">INDEX(overview_results_2_repr_days!$W$1:$W$120247,MATCH(1,(I16=overview_results_2_repr_days!$A$1:$A$120247)*("ref"=overview_results_2_repr_days!$B$1:$B$120247),0))</f>
        <v>#N/A</v>
      </c>
      <c r="AJ16" t="e" cm="1" vm="1">
        <f t="array" ref="AJ16">AVERAGE(_xlfn._xlws.FILTER(PS!$W$2:$W$89280, (B16=PS!$B$2:$B$89280)*("ref"=PS!$D$2:$D$89280)))*40-AVERAGE(_xlfn._xlws.FILTER(PS!$W$2:$W$89280, (1=PS!$B$2:$B$89280)*("ref"=PS!$D$2:$D$89280)))*40</f>
        <v>#VALUE!</v>
      </c>
      <c r="AK16" t="e" cm="1" vm="1">
        <f t="array" ref="AK16">AVERAGE(_xlfn._xlws.FILTER(PS!$W$2:$W$89280, (C16=PS!$B$2:$B$89280)*("ref"=PS!$D$2:$D$89280)))*40-AVERAGE(_xlfn._xlws.FILTER(PS!$W$2:$W$89280, (1=PS!$B$2:$B$89280)*("ref"=PS!$D$2:$D$89280)))*40</f>
        <v>#VALUE!</v>
      </c>
      <c r="AL16" t="e" cm="1" vm="1">
        <f t="array" ref="AL16">AVERAGE(_xlfn._xlws.FILTER(PS!$W$2:$W$89280, (D16=PS!$B$2:$B$89280)*("ref"=PS!$D$2:$D$89280)))*40-AVERAGE(_xlfn._xlws.FILTER(PS!$W$2:$W$89280, (1=PS!$B$2:$B$89280)*("ref"=PS!$D$2:$D$89280)))*40</f>
        <v>#VALUE!</v>
      </c>
      <c r="AM16" t="e" cm="1" vm="1">
        <f t="array" ref="AM16">AVERAGE(_xlfn._xlws.FILTER(PS!$W$2:$W$89280, (E16=PS!$B$2:$B$89280)*("ref"=PS!$D$2:$D$89280)))*40-AVERAGE(_xlfn._xlws.FILTER(PS!$W$2:$W$89280, (1=PS!$B$2:$B$89280)*("ref"=PS!$D$2:$D$89280)))*40</f>
        <v>#VALUE!</v>
      </c>
      <c r="AN16" t="e" cm="1" vm="1">
        <f t="array" ref="AN16">AVERAGE(_xlfn._xlws.FILTER(PS!$W$2:$W$89280, (F16=PS!$B$2:$B$89280)*("ref"=PS!$D$2:$D$89280)))*40-AVERAGE(_xlfn._xlws.FILTER(PS!$W$2:$W$89280, (1=PS!$B$2:$B$89280)*("ref"=PS!$D$2:$D$89280)))*40</f>
        <v>#VALUE!</v>
      </c>
      <c r="AO16" t="e" cm="1" vm="1">
        <f t="array" ref="AO16">AVERAGE(_xlfn._xlws.FILTER(PS!$W$2:$W$89280, (G16=PS!$B$2:$B$89280)*("ref"=PS!$D$2:$D$89280)))*40-AVERAGE(_xlfn._xlws.FILTER(PS!$W$2:$W$89280, (1=PS!$B$2:$B$89280)*("ref"=PS!$D$2:$D$89280)))*40</f>
        <v>#VALUE!</v>
      </c>
      <c r="AP16" t="e" cm="1" vm="1">
        <f t="array" ref="AP16">AVERAGE(_xlfn._xlws.FILTER(PS!$W$2:$W$89280, (H16=PS!$B$2:$B$89280)*("ref"=PS!$D$2:$D$89280)))*40-AVERAGE(_xlfn._xlws.FILTER(PS!$W$2:$W$89280, (1=PS!$B$2:$B$89280)*("ref"=PS!$D$2:$D$89280)))*40</f>
        <v>#VALUE!</v>
      </c>
      <c r="AQ16" t="e" cm="1" vm="1">
        <f t="array" ref="AQ16">AVERAGE(_xlfn._xlws.FILTER(PS!$W$2:$W$89280, (I16=PS!$B$2:$B$89280)*("ref"=PS!$D$2:$D$89280)))*40-AVERAGE(_xlfn._xlws.FILTER(PS!$W$2:$W$89280, (1=PS!$B$2:$B$89280)*("ref"=PS!$D$2:$D$89280)))*40</f>
        <v>#VALUE!</v>
      </c>
      <c r="AR16" t="e" cm="1">
        <f t="array" ref="AR16">INDEX(overview_results_2_repr_days!$V$1:$V$952,MATCH(1,(B16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6" t="e" cm="1">
        <f t="array" ref="AS16">INDEX(overview_results_2_repr_days!$V$1:$V$952,MATCH(1,(C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6" t="e" cm="1">
        <f t="array" ref="AT16">INDEX(overview_results_2_repr_days!$V$1:$V$952,MATCH(1,(D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6" t="e" cm="1">
        <f t="array" ref="AU16">INDEX(overview_results_2_repr_days!$V$1:$V$952,MATCH(1,(E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6" t="e" cm="1">
        <f t="array" ref="AV16">INDEX(overview_results_2_repr_days!$V$1:$V$952,MATCH(1,(F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6" t="e" cm="1">
        <f t="array" ref="AW16">INDEX(overview_results_2_repr_days!$V$1:$V$952,MATCH(1,(G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6" t="e" cm="1">
        <f t="array" ref="AX16">INDEX(overview_results_2_repr_days!$V$1:$V$952,MATCH(1,(H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6" t="e" cm="1">
        <f t="array" ref="AY16">INDEX(overview_results_2_repr_days!$V$1:$V$952,MATCH(1,(I16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6" t="e" cm="1" vm="1">
        <f t="array" ref="AZ16">AVERAGE(_xlfn._xlws.FILTER(ETS!$P$2:$P$89240, (B16=ETS!$A$2:$A$89240)*("ref"=ETS!$C$2:$C$89240)))*40-AVERAGE(_xlfn._xlws.FILTER(ETS!$P$2:$P$89240, (1=ETS!$A$2:$A$89240)*("ref"=ETS!$C$2:$C$89240)))*40</f>
        <v>#VALUE!</v>
      </c>
      <c r="BA16" t="e" cm="1" vm="1">
        <f t="array" ref="BA16">AVERAGE(_xlfn._xlws.FILTER(ETS!$P$2:$P$89240, (C16=ETS!$A$2:$A$89240)*("ref"=ETS!$C$2:$C$89240)))*40-AVERAGE(_xlfn._xlws.FILTER(ETS!$P$2:$P$89240, (1=ETS!$A$2:$A$89240)*("ref"=ETS!$C$2:$C$89240)))*40</f>
        <v>#VALUE!</v>
      </c>
      <c r="BB16" t="e" cm="1" vm="1">
        <f t="array" ref="BB16">AVERAGE(_xlfn._xlws.FILTER(ETS!$P$2:$P$89240, (D16=ETS!$A$2:$A$89240)*("ref"=ETS!$C$2:$C$89240)))*40-AVERAGE(_xlfn._xlws.FILTER(ETS!$P$2:$P$89240, (1=ETS!$A$2:$A$89240)*("ref"=ETS!$C$2:$C$89240)))*40</f>
        <v>#VALUE!</v>
      </c>
      <c r="BC16" t="e" cm="1" vm="1">
        <f t="array" ref="BC16">AVERAGE(_xlfn._xlws.FILTER(ETS!$P$2:$P$89240, (E16=ETS!$A$2:$A$89240)*("ref"=ETS!$C$2:$C$89240)))*40-AVERAGE(_xlfn._xlws.FILTER(ETS!$P$2:$P$89240, (1=ETS!$A$2:$A$89240)*("ref"=ETS!$C$2:$C$89240)))*40</f>
        <v>#VALUE!</v>
      </c>
      <c r="BD16" t="e" cm="1" vm="1">
        <f t="array" ref="BD16">AVERAGE(_xlfn._xlws.FILTER(ETS!$P$2:$P$89240, (F16=ETS!$A$2:$A$89240)*("ref"=ETS!$C$2:$C$89240)))*40-AVERAGE(_xlfn._xlws.FILTER(ETS!$P$2:$P$89240, (1=ETS!$A$2:$A$89240)*("ref"=ETS!$C$2:$C$89240)))*40</f>
        <v>#VALUE!</v>
      </c>
      <c r="BE16" t="e" cm="1" vm="1">
        <f t="array" ref="BE16">AVERAGE(_xlfn._xlws.FILTER(ETS!$P$2:$P$89240, (G16=ETS!$A$2:$A$89240)*("ref"=ETS!$C$2:$C$89240)))*40-AVERAGE(_xlfn._xlws.FILTER(ETS!$P$2:$P$89240, (1=ETS!$A$2:$A$89240)*("ref"=ETS!$C$2:$C$89240)))*40</f>
        <v>#VALUE!</v>
      </c>
      <c r="BF16" t="e" cm="1" vm="1">
        <f t="array" ref="BF16">AVERAGE(_xlfn._xlws.FILTER(ETS!$P$2:$P$89240, (H16=ETS!$A$2:$A$89240)*("ref"=ETS!$C$2:$C$89240)))*40-AVERAGE(_xlfn._xlws.FILTER(ETS!$P$2:$P$89240, (1=ETS!$A$2:$A$89240)*("ref"=ETS!$C$2:$C$89240)))*40</f>
        <v>#VALUE!</v>
      </c>
      <c r="BG16" t="e" cm="1" vm="1">
        <f t="array" ref="BG16">AVERAGE(_xlfn._xlws.FILTER(ETS!$P$2:$P$89240, (I16=ETS!$A$2:$A$89240)*("ref"=ETS!$C$2:$C$89240)))*40-AVERAGE(_xlfn._xlws.FILTER(ETS!$P$2:$P$89240, (1=ETS!$A$2:$A$89240)*("ref"=ETS!$C$2:$C$89240)))*40</f>
        <v>#VALUE!</v>
      </c>
      <c r="BH16" t="e">
        <f t="shared" si="1"/>
        <v>#VALUE!</v>
      </c>
      <c r="BI16" t="e">
        <f t="shared" si="2"/>
        <v>#VALUE!</v>
      </c>
      <c r="BJ16" t="e">
        <f t="shared" si="3"/>
        <v>#VALUE!</v>
      </c>
      <c r="BK16" t="e">
        <f t="shared" si="4"/>
        <v>#VALUE!</v>
      </c>
      <c r="BL16" t="e">
        <f t="shared" si="5"/>
        <v>#VALUE!</v>
      </c>
      <c r="BM16" t="e">
        <f t="shared" si="6"/>
        <v>#VALUE!</v>
      </c>
      <c r="BN16" t="e">
        <f t="shared" si="7"/>
        <v>#N/A</v>
      </c>
      <c r="BO16" t="e">
        <f t="shared" si="8"/>
        <v>#N/A</v>
      </c>
      <c r="BP16" cm="1">
        <f t="array" ref="BP16">INDEX(agent_costs_16_repr_days!$X$1:$X$120559,MATCH(1,(B16=agent_costs_16_repr_days!$A$1:$A$120559)*("ref"=agent_costs_16_repr_days!$B$1:$B$120559),0))</f>
        <v>5354.8129080738872</v>
      </c>
      <c r="BQ16" t="e" cm="1">
        <f t="array" ref="BQ16">INDEX(agent_costs_16_repr_days!$X$1:$X$120559,MATCH(1,(C16=agent_costs_16_repr_days!$A$1:$A$120559)*("ref"=agent_costs_16_repr_days!$B$1:$B$120559),0))</f>
        <v>#N/A</v>
      </c>
      <c r="BR16" cm="1">
        <f t="array" ref="BR16">INDEX(agent_costs_16_repr_days!$X$1:$X$120559,MATCH(1,(D16=agent_costs_16_repr_days!$A$1:$A$120559)*("ref"=agent_costs_16_repr_days!$B$1:$B$120559),0))</f>
        <v>16750.508355832659</v>
      </c>
      <c r="BS16" t="e" cm="1">
        <f t="array" ref="BS16">INDEX(agent_costs_16_repr_days!$X$1:$X$120559,MATCH(1,(E16=agent_costs_16_repr_days!$A$1:$A$120559)*("ref"=agent_costs_16_repr_days!$B$1:$B$120559),0))</f>
        <v>#N/A</v>
      </c>
      <c r="BT16" cm="1">
        <f t="array" ref="BT16">INDEX(agent_costs_16_repr_days!$X$1:$X$120559,MATCH(1,(F16=agent_costs_16_repr_days!$A$1:$A$120559)*("ref"=agent_costs_16_repr_days!$B$1:$B$120559),0))</f>
        <v>42244.094513451681</v>
      </c>
      <c r="BU16" cm="1">
        <f t="array" ref="BU16">INDEX(agent_costs_16_repr_days!$X$1:$X$120559,MATCH(1,(G16=agent_costs_16_repr_days!$A$1:$A$120559)*("ref"=agent_costs_16_repr_days!$B$1:$B$120559),0))</f>
        <v>1010.5975382300094</v>
      </c>
      <c r="BV16" t="e" cm="1">
        <f t="array" ref="BV16">INDEX(agent_costs_16_repr_days!$X$1:$X$120559,MATCH(1,(H16=agent_costs_16_repr_days!$A$1:$A$120559)*("ref"=agent_costs_16_repr_days!$B$1:$B$120559),0))</f>
        <v>#N/A</v>
      </c>
      <c r="BW16" cm="1">
        <f t="array" ref="BW16">INDEX(agent_costs_16_repr_days!$X$1:$X$120559,MATCH(1,(I16=agent_costs_16_repr_days!$A$1:$A$120559)*("ref"=agent_costs_16_repr_days!$B$1:$B$120559),0))</f>
        <v>18054.722098739818</v>
      </c>
      <c r="BX16" cm="1">
        <f t="array" ref="BX16">INDEX(agent_costs_16_repr_days!$AB$1:$AB$120559,MATCH(1,(B16=agent_costs_16_repr_days!$A$1:$A$120559)*("ref"=agent_costs_16_repr_days!$B$1:$B$120559),0))</f>
        <v>8106.7055544817849</v>
      </c>
      <c r="BY16" t="e" cm="1">
        <f t="array" ref="BY16">INDEX(agent_costs_16_repr_days!$AB$1:$AB$120559,MATCH(1,(C16=agent_costs_16_repr_days!$A$1:$A$120559)*("ref"=agent_costs_16_repr_days!$B$1:$B$120559),0))</f>
        <v>#N/A</v>
      </c>
      <c r="BZ16" cm="1">
        <f t="array" ref="BZ16">INDEX(agent_costs_16_repr_days!$AB$1:$AB$120559,MATCH(1,(D16=agent_costs_16_repr_days!$A$1:$A$120559)*("ref"=agent_costs_16_repr_days!$B$1:$B$120559),0))</f>
        <v>5174.0293228806258</v>
      </c>
      <c r="CA16" t="e" cm="1">
        <f t="array" ref="CA16">INDEX(agent_costs_16_repr_days!$AB$1:$AB$120559,MATCH(1,(E16=agent_costs_16_repr_days!$A$1:$A$120559)*("ref"=agent_costs_16_repr_days!$B$1:$B$120559),0))</f>
        <v>#N/A</v>
      </c>
      <c r="CB16" cm="1">
        <f t="array" ref="CB16">INDEX(agent_costs_16_repr_days!$AB$1:$AB$120559,MATCH(1,(F16=agent_costs_16_repr_days!$A$1:$A$120559)*("ref"=agent_costs_16_repr_days!$B$1:$B$120559),0))</f>
        <v>17686.919591981248</v>
      </c>
      <c r="CC16" cm="1">
        <f t="array" ref="CC16">INDEX(agent_costs_16_repr_days!$AB$1:$AB$120559,MATCH(1,(G16=agent_costs_16_repr_days!$A$1:$A$120559)*("ref"=agent_costs_16_repr_days!$B$1:$B$120559),0))</f>
        <v>583.68137983384077</v>
      </c>
      <c r="CD16" t="e" cm="1">
        <f t="array" ref="CD16">INDEX(agent_costs_16_repr_days!$AB$1:$AB$120559,MATCH(1,(H16=agent_costs_16_repr_days!$A$1:$A$120559)*("ref"=agent_costs_16_repr_days!$B$1:$B$120559),0))</f>
        <v>#N/A</v>
      </c>
      <c r="CE16" cm="1">
        <f t="array" ref="CE16">INDEX(agent_costs_16_repr_days!$AB$1:$AB$120559,MATCH(1,(I16=agent_costs_16_repr_days!$A$1:$A$120559)*("ref"=agent_costs_16_repr_days!$B$1:$B$120559),0))</f>
        <v>5169.9972864854353</v>
      </c>
      <c r="CF16" cm="1">
        <f t="array" ref="CF16">INDEX(agent_costs_16_repr_days!$AF$1:$AF$120936,MATCH(1,(B16=agent_costs_16_repr_days!$A$1:$A$120559)*("ref"=agent_costs_16_repr_days!$B$1:$B$120559),0))</f>
        <v>-1097.991364719579</v>
      </c>
      <c r="CG16" t="e" cm="1">
        <f t="array" ref="CG16">INDEX(agent_costs_16_repr_days!$AF$1:$AF$120936,MATCH(1,(C16=agent_costs_16_repr_days!$A$1:$A$120559)*("ref"=agent_costs_16_repr_days!$B$1:$B$120559),0))</f>
        <v>#N/A</v>
      </c>
      <c r="CH16" cm="1">
        <f t="array" ref="CH16">INDEX(agent_costs_16_repr_days!$AF$1:$AF$120936,MATCH(1,(D16=agent_costs_16_repr_days!$A$1:$A$120559)*("ref"=agent_costs_16_repr_days!$B$1:$B$120559),0))</f>
        <v>-2578.9334160999279</v>
      </c>
      <c r="CI16" t="e" cm="1">
        <f t="array" ref="CI16">INDEX(agent_costs_16_repr_days!$AF$1:$AF$120936,MATCH(1,(E16=agent_costs_16_repr_days!$A$1:$A$120559)*("ref"=agent_costs_16_repr_days!$B$1:$B$120559),0))</f>
        <v>#N/A</v>
      </c>
      <c r="CJ16" cm="1">
        <f t="array" ref="CJ16">INDEX(agent_costs_16_repr_days!$AF$1:$AF$120936,MATCH(1,(F16=agent_costs_16_repr_days!$A$1:$A$120559)*("ref"=agent_costs_16_repr_days!$B$1:$B$120559),0))</f>
        <v>-1092.409161692718</v>
      </c>
      <c r="CK16" cm="1">
        <f t="array" ref="CK16">INDEX(agent_costs_16_repr_days!$AF$1:$AF$120936,MATCH(1,(G16=agent_costs_16_repr_days!$A$1:$A$120559)*("ref"=agent_costs_16_repr_days!$B$1:$B$120559),0))</f>
        <v>-832.2144200381008</v>
      </c>
      <c r="CL16" t="e" cm="1">
        <f t="array" ref="CL16">INDEX(agent_costs_16_repr_days!$AF$1:$AF$120936,MATCH(1,(H16=agent_costs_16_repr_days!$A$1:$A$120559)*("ref"=agent_costs_16_repr_days!$B$1:$B$120559),0))</f>
        <v>#N/A</v>
      </c>
      <c r="CM16" cm="1">
        <f t="array" ref="CM16">INDEX(agent_costs_16_repr_days!$AF$1:$AF$120936,MATCH(1,(I16=agent_costs_16_repr_days!$A$1:$A$120559)*("ref"=agent_costs_16_repr_days!$B$1:$B$120559),0))</f>
        <v>-3138.3580291701946</v>
      </c>
    </row>
    <row r="17" spans="1:91" x14ac:dyDescent="0.25">
      <c r="A17">
        <v>16</v>
      </c>
      <c r="B17">
        <v>26</v>
      </c>
      <c r="C17">
        <v>56</v>
      </c>
      <c r="D17">
        <v>86</v>
      </c>
      <c r="E17">
        <v>116</v>
      </c>
      <c r="F17">
        <v>146</v>
      </c>
      <c r="G17">
        <v>176</v>
      </c>
      <c r="H17">
        <v>206</v>
      </c>
      <c r="I17">
        <v>236</v>
      </c>
      <c r="J17">
        <v>266</v>
      </c>
      <c r="L17" t="e" cm="1">
        <f t="array" ref="L17">INDEX('H2'!$I$1:$I$89280+'H2'!$H$1:$H$89280,MATCH(1,(B17='H2'!$B$1:$B$89280)*(2030='H2'!$E$1:$E$89280)*("ref"='H2'!$D$1:$D$89280),0))-L$2</f>
        <v>#N/A</v>
      </c>
      <c r="M17" t="e" cm="1">
        <f t="array" ref="M17">INDEX('H2'!$I$1:$I$89280+'H2'!$H$1:$H$89280,MATCH(1,(C17='H2'!$B$1:$B$89280)*(2030='H2'!$E$1:$E$89280)*("ref"='H2'!$D$1:$D$89280),0))-L$2</f>
        <v>#N/A</v>
      </c>
      <c r="N17" t="e" cm="1">
        <f t="array" ref="N17">INDEX('H2'!$I$1:$I$89280+'H2'!$H$1:$H$89280,MATCH(1,(D17='H2'!$B$1:$B$89280)*(2030='H2'!$E$1:$E$89280)*("ref"='H2'!$D$1:$D$89280),0))-L$2</f>
        <v>#N/A</v>
      </c>
      <c r="O17" t="e" cm="1">
        <f t="array" ref="O17">INDEX('H2'!$I$1:$I$89280+'H2'!$H$1:$H$89280,MATCH(1,(E17='H2'!$B$1:$B$89280)*(2030='H2'!$E$1:$E$89280)*("ref"='H2'!$D$1:$D$89280),0))-L$2</f>
        <v>#N/A</v>
      </c>
      <c r="P17" t="e" cm="1">
        <f t="array" ref="P17">INDEX('H2'!$I$1:$I$89280+'H2'!$H$1:$H$89280,MATCH(1,(F17='H2'!$B$1:$B$89280)*(2030='H2'!$E$1:$E$89280)*("ref"='H2'!$D$1:$D$89280),0))-L$2</f>
        <v>#N/A</v>
      </c>
      <c r="Q17" t="e" cm="1">
        <f t="array" ref="Q17">INDEX('H2'!$I$1:$I$89280+'H2'!$H$1:$H$89280,MATCH(1,(G17='H2'!$B$1:$B$89280)*(2030='H2'!$E$1:$E$89280)*("ref"='H2'!$D$1:$D$89280),0))-L$2</f>
        <v>#N/A</v>
      </c>
      <c r="R17" t="e" cm="1">
        <f t="array" ref="R17">INDEX('H2'!$I$1:$I$89280+'H2'!$H$1:$H$89280,MATCH(1,(H17='H2'!$B$1:$B$89280)*(2030='H2'!$E$1:$E$89280)*("ref"='H2'!$D$1:$D$89280),0))-L$2</f>
        <v>#N/A</v>
      </c>
      <c r="S17" t="e" cm="1">
        <f t="array" ref="S17">INDEX('H2'!$I$1:$I$89280+'H2'!$H$1:$H$89280,MATCH(1,(I17='H2'!$B$1:$B$89280)*(2030='H2'!$E$1:$E$89280)*("ref"='H2'!$D$1:$D$89280),0))-L$2</f>
        <v>#N/A</v>
      </c>
      <c r="T17" t="e" cm="1">
        <f t="array" ref="T17">INDEX('H2'!$L$1:$L$89280+'H2'!$M$1:$M$89280,MATCH(1,(B17='H2'!$B$1:$B$89280)*(2030='H2'!$E$1:$E$89280)*("ref"='H2'!$D$1:$D$89280),0))-T$2</f>
        <v>#N/A</v>
      </c>
      <c r="U17" t="e" cm="1">
        <f t="array" ref="U17">INDEX('H2'!$L$1:$L$89280+'H2'!$M$1:$M$89280,MATCH(1,(C17='H2'!$B$1:$B$89280)*(2030='H2'!$E$1:$E$89280)*("ref"='H2'!$D$1:$D$89280),0))-T$2</f>
        <v>#N/A</v>
      </c>
      <c r="V17" t="e" cm="1">
        <f t="array" ref="V17">INDEX('H2'!$L$1:$L$89280+'H2'!$M$1:$M$89280,MATCH(1,(D17='H2'!$B$1:$B$89280)*(2030='H2'!$E$1:$E$89280)*("ref"='H2'!$D$1:$D$89280),0))-T$2</f>
        <v>#N/A</v>
      </c>
      <c r="W17" t="e" cm="1">
        <f t="array" ref="W17">INDEX('H2'!$L$1:$L$89280+'H2'!$M$1:$M$89280,MATCH(1,(E17='H2'!$B$1:$B$89280)*(2030='H2'!$E$1:$E$89280)*("ref"='H2'!$D$1:$D$89280),0))-T$2</f>
        <v>#N/A</v>
      </c>
      <c r="X17" t="e" cm="1">
        <f t="array" ref="X17">INDEX('H2'!$L$1:$L$89280+'H2'!$M$1:$M$89280,MATCH(1,(F17='H2'!$B$1:$B$89280)*(2030='H2'!$E$1:$E$89280)*("ref"='H2'!$D$1:$D$89280),0))-T$2</f>
        <v>#N/A</v>
      </c>
      <c r="Y17" t="e" cm="1">
        <f t="array" ref="Y17">INDEX('H2'!$L$1:$L$89280+'H2'!$M$1:$M$89280,MATCH(1,(G17='H2'!$B$1:$B$89280)*(2030='H2'!$E$1:$E$89280)*("ref"='H2'!$D$1:$D$89280),0))-T$2</f>
        <v>#N/A</v>
      </c>
      <c r="Z17" t="e" cm="1">
        <f t="array" ref="Z17">INDEX('H2'!$L$1:$L$89280+'H2'!$M$1:$M$89280,MATCH(1,(H17='H2'!$B$1:$B$89280)*(2030='H2'!$E$1:$E$89280)*("ref"='H2'!$D$1:$D$89280),0))-T$2</f>
        <v>#N/A</v>
      </c>
      <c r="AA17" t="e" cm="1">
        <f t="array" ref="AA17">INDEX('H2'!$L$1:$L$89280+'H2'!$M$1:$M$89280,MATCH(1,(I17='H2'!$B$1:$B$89280)*(2030='H2'!$E$1:$E$89280)*("ref"='H2'!$D$1:$D$89280),0))-T$2</f>
        <v>#N/A</v>
      </c>
      <c r="AB17" t="e" cm="1">
        <f t="array" ref="AB17">AVERAGE(_xlfn._xlws.FILTER('H2'!$AM$2:$AM$98960, (B17='H2'!$B$2:$B$89280)*("ref"='H2'!$D$2:$D$89280)))*40</f>
        <v>#VALUE!</v>
      </c>
      <c r="AC17" t="e" cm="1">
        <f t="array" ref="AC17">AVERAGE(_xlfn._xlws.FILTER('H2'!$AM$2:$AM$98960, (C17='H2'!$B$2:$B$89280)*("ref"='H2'!$D$2:$D$89280)))*40</f>
        <v>#VALUE!</v>
      </c>
      <c r="AD17" t="e" cm="1">
        <f t="array" ref="AD17">AVERAGE(_xlfn._xlws.FILTER('H2'!$AM$2:$AM$98960, (D17='H2'!$B$2:$B$89280)*("ref"='H2'!$D$2:$D$89280)))*40</f>
        <v>#VALUE!</v>
      </c>
      <c r="AE17" t="e" cm="1">
        <f t="array" ref="AE17">AVERAGE(_xlfn._xlws.FILTER('H2'!$AM$2:$AM$98960, (E17='H2'!$B$2:$B$89280)*("ref"='H2'!$D$2:$D$89280)))*40</f>
        <v>#VALUE!</v>
      </c>
      <c r="AF17" t="e" cm="1">
        <f t="array" ref="AF17">AVERAGE(_xlfn._xlws.FILTER('H2'!$AO$2:$AO$98960, (F17='H2'!$B$2:$B$89280)*("ref"='H2'!$D$2:$D$89280)))*40</f>
        <v>#VALUE!</v>
      </c>
      <c r="AG17" t="e" cm="1">
        <f t="array" ref="AG17">AVERAGE(_xlfn._xlws.FILTER('H2'!$AN$2:$AN$98960, (G17='H2'!$B$2:$B$89280)*("ref"='H2'!$D$2:$D$89280)))*40</f>
        <v>#VALUE!</v>
      </c>
      <c r="AH17" t="e" cm="1">
        <f t="array" ref="AH17">INDEX(overview_results_2_repr_days!$W$1:$W$120247,MATCH(1,(H17=overview_results_2_repr_days!$A$1:$A$120247)*("ref"=overview_results_2_repr_days!$B$1:$B$120247),0))</f>
        <v>#N/A</v>
      </c>
      <c r="AI17" t="e" cm="1">
        <f t="array" ref="AI17">INDEX(overview_results_2_repr_days!$W$1:$W$120247,MATCH(1,(I17=overview_results_2_repr_days!$A$1:$A$120247)*("ref"=overview_results_2_repr_days!$B$1:$B$120247),0))</f>
        <v>#N/A</v>
      </c>
      <c r="AJ17" t="e" cm="1" vm="1">
        <f t="array" ref="AJ17">AVERAGE(_xlfn._xlws.FILTER(PS!$W$2:$W$89280, (B17=PS!$B$2:$B$89280)*("ref"=PS!$D$2:$D$89280)))*40-AVERAGE(_xlfn._xlws.FILTER(PS!$W$2:$W$89280, (1=PS!$B$2:$B$89280)*("ref"=PS!$D$2:$D$89280)))*40</f>
        <v>#VALUE!</v>
      </c>
      <c r="AK17" t="e" cm="1" vm="1">
        <f t="array" ref="AK17">AVERAGE(_xlfn._xlws.FILTER(PS!$W$2:$W$89280, (C17=PS!$B$2:$B$89280)*("ref"=PS!$D$2:$D$89280)))*40-AVERAGE(_xlfn._xlws.FILTER(PS!$W$2:$W$89280, (1=PS!$B$2:$B$89280)*("ref"=PS!$D$2:$D$89280)))*40</f>
        <v>#VALUE!</v>
      </c>
      <c r="AL17" t="e" cm="1" vm="1">
        <f t="array" ref="AL17">AVERAGE(_xlfn._xlws.FILTER(PS!$W$2:$W$89280, (D17=PS!$B$2:$B$89280)*("ref"=PS!$D$2:$D$89280)))*40-AVERAGE(_xlfn._xlws.FILTER(PS!$W$2:$W$89280, (1=PS!$B$2:$B$89280)*("ref"=PS!$D$2:$D$89280)))*40</f>
        <v>#VALUE!</v>
      </c>
      <c r="AM17" t="e" cm="1" vm="1">
        <f t="array" ref="AM17">AVERAGE(_xlfn._xlws.FILTER(PS!$W$2:$W$89280, (E17=PS!$B$2:$B$89280)*("ref"=PS!$D$2:$D$89280)))*40-AVERAGE(_xlfn._xlws.FILTER(PS!$W$2:$W$89280, (1=PS!$B$2:$B$89280)*("ref"=PS!$D$2:$D$89280)))*40</f>
        <v>#VALUE!</v>
      </c>
      <c r="AN17" t="e" cm="1" vm="1">
        <f t="array" ref="AN17">AVERAGE(_xlfn._xlws.FILTER(PS!$W$2:$W$89280, (F17=PS!$B$2:$B$89280)*("ref"=PS!$D$2:$D$89280)))*40-AVERAGE(_xlfn._xlws.FILTER(PS!$W$2:$W$89280, (1=PS!$B$2:$B$89280)*("ref"=PS!$D$2:$D$89280)))*40</f>
        <v>#VALUE!</v>
      </c>
      <c r="AO17" t="e" cm="1" vm="1">
        <f t="array" ref="AO17">AVERAGE(_xlfn._xlws.FILTER(PS!$W$2:$W$89280, (G17=PS!$B$2:$B$89280)*("ref"=PS!$D$2:$D$89280)))*40-AVERAGE(_xlfn._xlws.FILTER(PS!$W$2:$W$89280, (1=PS!$B$2:$B$89280)*("ref"=PS!$D$2:$D$89280)))*40</f>
        <v>#VALUE!</v>
      </c>
      <c r="AP17" t="e" cm="1" vm="1">
        <f t="array" ref="AP17">AVERAGE(_xlfn._xlws.FILTER(PS!$W$2:$W$89280, (H17=PS!$B$2:$B$89280)*("ref"=PS!$D$2:$D$89280)))*40-AVERAGE(_xlfn._xlws.FILTER(PS!$W$2:$W$89280, (1=PS!$B$2:$B$89280)*("ref"=PS!$D$2:$D$89280)))*40</f>
        <v>#VALUE!</v>
      </c>
      <c r="AQ17" t="e" cm="1" vm="1">
        <f t="array" ref="AQ17">AVERAGE(_xlfn._xlws.FILTER(PS!$W$2:$W$89280, (I17=PS!$B$2:$B$89280)*("ref"=PS!$D$2:$D$89280)))*40-AVERAGE(_xlfn._xlws.FILTER(PS!$W$2:$W$89280, (1=PS!$B$2:$B$89280)*("ref"=PS!$D$2:$D$89280)))*40</f>
        <v>#VALUE!</v>
      </c>
      <c r="AR17" t="e" cm="1">
        <f t="array" ref="AR17">INDEX(overview_results_2_repr_days!$V$1:$V$952,MATCH(1,(B17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7" t="e" cm="1">
        <f t="array" ref="AS17">INDEX(overview_results_2_repr_days!$V$1:$V$952,MATCH(1,(C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7" t="e" cm="1">
        <f t="array" ref="AT17">INDEX(overview_results_2_repr_days!$V$1:$V$952,MATCH(1,(D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7" t="e" cm="1">
        <f t="array" ref="AU17">INDEX(overview_results_2_repr_days!$V$1:$V$952,MATCH(1,(E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7" t="e" cm="1">
        <f t="array" ref="AV17">INDEX(overview_results_2_repr_days!$V$1:$V$952,MATCH(1,(F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7" t="e" cm="1">
        <f t="array" ref="AW17">INDEX(overview_results_2_repr_days!$V$1:$V$952,MATCH(1,(G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7" t="e" cm="1">
        <f t="array" ref="AX17">INDEX(overview_results_2_repr_days!$V$1:$V$952,MATCH(1,(H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7" t="e" cm="1">
        <f t="array" ref="AY17">INDEX(overview_results_2_repr_days!$V$1:$V$952,MATCH(1,(I17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7" t="e" cm="1" vm="1">
        <f t="array" ref="AZ17">AVERAGE(_xlfn._xlws.FILTER(ETS!$P$2:$P$89240, (B17=ETS!$A$2:$A$89240)*("ref"=ETS!$C$2:$C$89240)))*40-AVERAGE(_xlfn._xlws.FILTER(ETS!$P$2:$P$89240, (1=ETS!$A$2:$A$89240)*("ref"=ETS!$C$2:$C$89240)))*40</f>
        <v>#VALUE!</v>
      </c>
      <c r="BA17" t="e" cm="1" vm="1">
        <f t="array" ref="BA17">AVERAGE(_xlfn._xlws.FILTER(ETS!$P$2:$P$89240, (C17=ETS!$A$2:$A$89240)*("ref"=ETS!$C$2:$C$89240)))*40-AVERAGE(_xlfn._xlws.FILTER(ETS!$P$2:$P$89240, (1=ETS!$A$2:$A$89240)*("ref"=ETS!$C$2:$C$89240)))*40</f>
        <v>#VALUE!</v>
      </c>
      <c r="BB17" t="e" cm="1" vm="1">
        <f t="array" ref="BB17">AVERAGE(_xlfn._xlws.FILTER(ETS!$P$2:$P$89240, (D17=ETS!$A$2:$A$89240)*("ref"=ETS!$C$2:$C$89240)))*40-AVERAGE(_xlfn._xlws.FILTER(ETS!$P$2:$P$89240, (1=ETS!$A$2:$A$89240)*("ref"=ETS!$C$2:$C$89240)))*40</f>
        <v>#VALUE!</v>
      </c>
      <c r="BC17" t="e" cm="1" vm="1">
        <f t="array" ref="BC17">AVERAGE(_xlfn._xlws.FILTER(ETS!$P$2:$P$89240, (E17=ETS!$A$2:$A$89240)*("ref"=ETS!$C$2:$C$89240)))*40-AVERAGE(_xlfn._xlws.FILTER(ETS!$P$2:$P$89240, (1=ETS!$A$2:$A$89240)*("ref"=ETS!$C$2:$C$89240)))*40</f>
        <v>#VALUE!</v>
      </c>
      <c r="BD17" t="e" cm="1" vm="1">
        <f t="array" ref="BD17">AVERAGE(_xlfn._xlws.FILTER(ETS!$P$2:$P$89240, (F17=ETS!$A$2:$A$89240)*("ref"=ETS!$C$2:$C$89240)))*40-AVERAGE(_xlfn._xlws.FILTER(ETS!$P$2:$P$89240, (1=ETS!$A$2:$A$89240)*("ref"=ETS!$C$2:$C$89240)))*40</f>
        <v>#VALUE!</v>
      </c>
      <c r="BE17" t="e" cm="1" vm="1">
        <f t="array" ref="BE17">AVERAGE(_xlfn._xlws.FILTER(ETS!$P$2:$P$89240, (G17=ETS!$A$2:$A$89240)*("ref"=ETS!$C$2:$C$89240)))*40-AVERAGE(_xlfn._xlws.FILTER(ETS!$P$2:$P$89240, (1=ETS!$A$2:$A$89240)*("ref"=ETS!$C$2:$C$89240)))*40</f>
        <v>#VALUE!</v>
      </c>
      <c r="BF17" t="e" cm="1" vm="1">
        <f t="array" ref="BF17">AVERAGE(_xlfn._xlws.FILTER(ETS!$P$2:$P$89240, (H17=ETS!$A$2:$A$89240)*("ref"=ETS!$C$2:$C$89240)))*40-AVERAGE(_xlfn._xlws.FILTER(ETS!$P$2:$P$89240, (1=ETS!$A$2:$A$89240)*("ref"=ETS!$C$2:$C$89240)))*40</f>
        <v>#VALUE!</v>
      </c>
      <c r="BG17" t="e" cm="1" vm="1">
        <f t="array" ref="BG17">AVERAGE(_xlfn._xlws.FILTER(ETS!$P$2:$P$89240, (I17=ETS!$A$2:$A$89240)*("ref"=ETS!$C$2:$C$89240)))*40-AVERAGE(_xlfn._xlws.FILTER(ETS!$P$2:$P$89240, (1=ETS!$A$2:$A$89240)*("ref"=ETS!$C$2:$C$89240)))*40</f>
        <v>#VALUE!</v>
      </c>
      <c r="BH17" t="e">
        <f t="shared" si="1"/>
        <v>#VALUE!</v>
      </c>
      <c r="BI17" t="e">
        <f t="shared" si="2"/>
        <v>#VALUE!</v>
      </c>
      <c r="BJ17" t="e">
        <f t="shared" si="3"/>
        <v>#VALUE!</v>
      </c>
      <c r="BK17" t="e">
        <f t="shared" si="4"/>
        <v>#VALUE!</v>
      </c>
      <c r="BL17" t="e">
        <f t="shared" si="5"/>
        <v>#VALUE!</v>
      </c>
      <c r="BM17" t="e">
        <f t="shared" si="6"/>
        <v>#VALUE!</v>
      </c>
      <c r="BN17" t="e">
        <f t="shared" si="7"/>
        <v>#N/A</v>
      </c>
      <c r="BO17" t="e">
        <f t="shared" si="8"/>
        <v>#N/A</v>
      </c>
      <c r="BP17" cm="1">
        <f t="array" ref="BP17">INDEX(agent_costs_16_repr_days!$X$1:$X$120559,MATCH(1,(B17=agent_costs_16_repr_days!$A$1:$A$120559)*("ref"=agent_costs_16_repr_days!$B$1:$B$120559),0))</f>
        <v>6109.2854366628453</v>
      </c>
      <c r="BQ17" t="e" cm="1">
        <f t="array" ref="BQ17">INDEX(agent_costs_16_repr_days!$X$1:$X$120559,MATCH(1,(C17=agent_costs_16_repr_days!$A$1:$A$120559)*("ref"=agent_costs_16_repr_days!$B$1:$B$120559),0))</f>
        <v>#N/A</v>
      </c>
      <c r="BR17" cm="1">
        <f t="array" ref="BR17">INDEX(agent_costs_16_repr_days!$X$1:$X$120559,MATCH(1,(D17=agent_costs_16_repr_days!$A$1:$A$120559)*("ref"=agent_costs_16_repr_days!$B$1:$B$120559),0))</f>
        <v>17541.740952437744</v>
      </c>
      <c r="BS17" t="e" cm="1">
        <f t="array" ref="BS17">INDEX(agent_costs_16_repr_days!$X$1:$X$120559,MATCH(1,(E17=agent_costs_16_repr_days!$A$1:$A$120559)*("ref"=agent_costs_16_repr_days!$B$1:$B$120559),0))</f>
        <v>#N/A</v>
      </c>
      <c r="BT17" cm="1">
        <f t="array" ref="BT17">INDEX(agent_costs_16_repr_days!$X$1:$X$120559,MATCH(1,(F17=agent_costs_16_repr_days!$A$1:$A$120559)*("ref"=agent_costs_16_repr_days!$B$1:$B$120559),0))</f>
        <v>45612.038372998126</v>
      </c>
      <c r="BU17" cm="1">
        <f t="array" ref="BU17">INDEX(agent_costs_16_repr_days!$X$1:$X$120559,MATCH(1,(G17=agent_costs_16_repr_days!$A$1:$A$120559)*("ref"=agent_costs_16_repr_days!$B$1:$B$120559),0))</f>
        <v>1659.2828988274559</v>
      </c>
      <c r="BV17" t="e" cm="1">
        <f t="array" ref="BV17">INDEX(agent_costs_16_repr_days!$X$1:$X$120559,MATCH(1,(H17=agent_costs_16_repr_days!$A$1:$A$120559)*("ref"=agent_costs_16_repr_days!$B$1:$B$120559),0))</f>
        <v>#N/A</v>
      </c>
      <c r="BW17" cm="1">
        <f t="array" ref="BW17">INDEX(agent_costs_16_repr_days!$X$1:$X$120559,MATCH(1,(I17=agent_costs_16_repr_days!$A$1:$A$120559)*("ref"=agent_costs_16_repr_days!$B$1:$B$120559),0))</f>
        <v>19162.469792589545</v>
      </c>
      <c r="BX17" cm="1">
        <f t="array" ref="BX17">INDEX(agent_costs_16_repr_days!$AB$1:$AB$120559,MATCH(1,(B17=agent_costs_16_repr_days!$A$1:$A$120559)*("ref"=agent_costs_16_repr_days!$B$1:$B$120559),0))</f>
        <v>9450.4096446823241</v>
      </c>
      <c r="BY17" t="e" cm="1">
        <f t="array" ref="BY17">INDEX(agent_costs_16_repr_days!$AB$1:$AB$120559,MATCH(1,(C17=agent_costs_16_repr_days!$A$1:$A$120559)*("ref"=agent_costs_16_repr_days!$B$1:$B$120559),0))</f>
        <v>#N/A</v>
      </c>
      <c r="BZ17" cm="1">
        <f t="array" ref="BZ17">INDEX(agent_costs_16_repr_days!$AB$1:$AB$120559,MATCH(1,(D17=agent_costs_16_repr_days!$A$1:$A$120559)*("ref"=agent_costs_16_repr_days!$B$1:$B$120559),0))</f>
        <v>6140.9426617485733</v>
      </c>
      <c r="CA17" t="e" cm="1">
        <f t="array" ref="CA17">INDEX(agent_costs_16_repr_days!$AB$1:$AB$120559,MATCH(1,(E17=agent_costs_16_repr_days!$A$1:$A$120559)*("ref"=agent_costs_16_repr_days!$B$1:$B$120559),0))</f>
        <v>#N/A</v>
      </c>
      <c r="CB17" cm="1">
        <f t="array" ref="CB17">INDEX(agent_costs_16_repr_days!$AB$1:$AB$120559,MATCH(1,(F17=agent_costs_16_repr_days!$A$1:$A$120559)*("ref"=agent_costs_16_repr_days!$B$1:$B$120559),0))</f>
        <v>19224.683107655233</v>
      </c>
      <c r="CC17" cm="1">
        <f t="array" ref="CC17">INDEX(agent_costs_16_repr_days!$AB$1:$AB$120559,MATCH(1,(G17=agent_costs_16_repr_days!$A$1:$A$120559)*("ref"=agent_costs_16_repr_days!$B$1:$B$120559),0))</f>
        <v>866.49962145203608</v>
      </c>
      <c r="CD17" t="e" cm="1">
        <f t="array" ref="CD17">INDEX(agent_costs_16_repr_days!$AB$1:$AB$120559,MATCH(1,(H17=agent_costs_16_repr_days!$A$1:$A$120559)*("ref"=agent_costs_16_repr_days!$B$1:$B$120559),0))</f>
        <v>#N/A</v>
      </c>
      <c r="CE17" cm="1">
        <f t="array" ref="CE17">INDEX(agent_costs_16_repr_days!$AB$1:$AB$120559,MATCH(1,(I17=agent_costs_16_repr_days!$A$1:$A$120559)*("ref"=agent_costs_16_repr_days!$B$1:$B$120559),0))</f>
        <v>6110.830450151625</v>
      </c>
      <c r="CF17" cm="1">
        <f t="array" ref="CF17">INDEX(agent_costs_16_repr_days!$AF$1:$AF$120936,MATCH(1,(B17=agent_costs_16_repr_days!$A$1:$A$120559)*("ref"=agent_costs_16_repr_days!$B$1:$B$120559),0))</f>
        <v>-1132.2509050650988</v>
      </c>
      <c r="CG17" t="e" cm="1">
        <f t="array" ref="CG17">INDEX(agent_costs_16_repr_days!$AF$1:$AF$120936,MATCH(1,(C17=agent_costs_16_repr_days!$A$1:$A$120559)*("ref"=agent_costs_16_repr_days!$B$1:$B$120559),0))</f>
        <v>#N/A</v>
      </c>
      <c r="CH17" cm="1">
        <f t="array" ref="CH17">INDEX(agent_costs_16_repr_days!$AF$1:$AF$120936,MATCH(1,(D17=agent_costs_16_repr_days!$A$1:$A$120559)*("ref"=agent_costs_16_repr_days!$B$1:$B$120559),0))</f>
        <v>-2697.9746872720425</v>
      </c>
      <c r="CI17" t="e" cm="1">
        <f t="array" ref="CI17">INDEX(agent_costs_16_repr_days!$AF$1:$AF$120936,MATCH(1,(E17=agent_costs_16_repr_days!$A$1:$A$120559)*("ref"=agent_costs_16_repr_days!$B$1:$B$120559),0))</f>
        <v>#N/A</v>
      </c>
      <c r="CJ17" cm="1">
        <f t="array" ref="CJ17">INDEX(agent_costs_16_repr_days!$AF$1:$AF$120936,MATCH(1,(F17=agent_costs_16_repr_days!$A$1:$A$120559)*("ref"=agent_costs_16_repr_days!$B$1:$B$120559),0))</f>
        <v>-360.36737363249995</v>
      </c>
      <c r="CK17" cm="1">
        <f t="array" ref="CK17">INDEX(agent_costs_16_repr_days!$AF$1:$AF$120936,MATCH(1,(G17=agent_costs_16_repr_days!$A$1:$A$120559)*("ref"=agent_costs_16_repr_days!$B$1:$B$120559),0))</f>
        <v>-1056.8778250254691</v>
      </c>
      <c r="CL17" t="e" cm="1">
        <f t="array" ref="CL17">INDEX(agent_costs_16_repr_days!$AF$1:$AF$120936,MATCH(1,(H17=agent_costs_16_repr_days!$A$1:$A$120559)*("ref"=agent_costs_16_repr_days!$B$1:$B$120559),0))</f>
        <v>#N/A</v>
      </c>
      <c r="CM17" cm="1">
        <f t="array" ref="CM17">INDEX(agent_costs_16_repr_days!$AF$1:$AF$120936,MATCH(1,(I17=agent_costs_16_repr_days!$A$1:$A$120559)*("ref"=agent_costs_16_repr_days!$B$1:$B$120559),0))</f>
        <v>-3255.823707258387</v>
      </c>
    </row>
    <row r="18" spans="1:91" x14ac:dyDescent="0.25">
      <c r="A18">
        <v>17</v>
      </c>
      <c r="B18">
        <v>27</v>
      </c>
      <c r="C18">
        <v>57</v>
      </c>
      <c r="D18">
        <v>87</v>
      </c>
      <c r="E18">
        <v>117</v>
      </c>
      <c r="F18">
        <v>147</v>
      </c>
      <c r="G18">
        <v>177</v>
      </c>
      <c r="H18">
        <v>207</v>
      </c>
      <c r="I18">
        <v>237</v>
      </c>
      <c r="J18">
        <v>267</v>
      </c>
      <c r="L18" t="e" cm="1">
        <f t="array" ref="L18">INDEX('H2'!$I$1:$I$89280+'H2'!$H$1:$H$89280,MATCH(1,(B18='H2'!$B$1:$B$89280)*(2030='H2'!$E$1:$E$89280)*("ref"='H2'!$D$1:$D$89280),0))-L$2</f>
        <v>#N/A</v>
      </c>
      <c r="M18" t="e" cm="1">
        <f t="array" ref="M18">INDEX('H2'!$I$1:$I$89280+'H2'!$H$1:$H$89280,MATCH(1,(C18='H2'!$B$1:$B$89280)*(2030='H2'!$E$1:$E$89280)*("ref"='H2'!$D$1:$D$89280),0))-L$2</f>
        <v>#N/A</v>
      </c>
      <c r="N18" t="e" cm="1">
        <f t="array" ref="N18">INDEX('H2'!$I$1:$I$89280+'H2'!$H$1:$H$89280,MATCH(1,(D18='H2'!$B$1:$B$89280)*(2030='H2'!$E$1:$E$89280)*("ref"='H2'!$D$1:$D$89280),0))-L$2</f>
        <v>#N/A</v>
      </c>
      <c r="O18" t="e" cm="1">
        <f t="array" ref="O18">INDEX('H2'!$I$1:$I$89280+'H2'!$H$1:$H$89280,MATCH(1,(E18='H2'!$B$1:$B$89280)*(2030='H2'!$E$1:$E$89280)*("ref"='H2'!$D$1:$D$89280),0))-L$2</f>
        <v>#N/A</v>
      </c>
      <c r="P18" t="e" cm="1">
        <f t="array" ref="P18">INDEX('H2'!$I$1:$I$89280+'H2'!$H$1:$H$89280,MATCH(1,(F18='H2'!$B$1:$B$89280)*(2030='H2'!$E$1:$E$89280)*("ref"='H2'!$D$1:$D$89280),0))-L$2</f>
        <v>#N/A</v>
      </c>
      <c r="Q18" t="e" cm="1">
        <f t="array" ref="Q18">INDEX('H2'!$I$1:$I$89280+'H2'!$H$1:$H$89280,MATCH(1,(G18='H2'!$B$1:$B$89280)*(2030='H2'!$E$1:$E$89280)*("ref"='H2'!$D$1:$D$89280),0))-L$2</f>
        <v>#N/A</v>
      </c>
      <c r="R18" t="e" cm="1">
        <f t="array" ref="R18">INDEX('H2'!$I$1:$I$89280+'H2'!$H$1:$H$89280,MATCH(1,(H18='H2'!$B$1:$B$89280)*(2030='H2'!$E$1:$E$89280)*("ref"='H2'!$D$1:$D$89280),0))-L$2</f>
        <v>#N/A</v>
      </c>
      <c r="S18" t="e" cm="1">
        <f t="array" ref="S18">INDEX('H2'!$I$1:$I$89280+'H2'!$H$1:$H$89280,MATCH(1,(I18='H2'!$B$1:$B$89280)*(2030='H2'!$E$1:$E$89280)*("ref"='H2'!$D$1:$D$89280),0))-L$2</f>
        <v>#N/A</v>
      </c>
      <c r="T18" t="e" cm="1">
        <f t="array" ref="T18">INDEX('H2'!$L$1:$L$89280+'H2'!$M$1:$M$89280,MATCH(1,(B18='H2'!$B$1:$B$89280)*(2030='H2'!$E$1:$E$89280)*("ref"='H2'!$D$1:$D$89280),0))-T$2</f>
        <v>#N/A</v>
      </c>
      <c r="U18" t="e" cm="1">
        <f t="array" ref="U18">INDEX('H2'!$L$1:$L$89280+'H2'!$M$1:$M$89280,MATCH(1,(C18='H2'!$B$1:$B$89280)*(2030='H2'!$E$1:$E$89280)*("ref"='H2'!$D$1:$D$89280),0))-T$2</f>
        <v>#N/A</v>
      </c>
      <c r="V18" t="e" cm="1">
        <f t="array" ref="V18">INDEX('H2'!$L$1:$L$89280+'H2'!$M$1:$M$89280,MATCH(1,(D18='H2'!$B$1:$B$89280)*(2030='H2'!$E$1:$E$89280)*("ref"='H2'!$D$1:$D$89280),0))-T$2</f>
        <v>#N/A</v>
      </c>
      <c r="W18" t="e" cm="1">
        <f t="array" ref="W18">INDEX('H2'!$L$1:$L$89280+'H2'!$M$1:$M$89280,MATCH(1,(E18='H2'!$B$1:$B$89280)*(2030='H2'!$E$1:$E$89280)*("ref"='H2'!$D$1:$D$89280),0))-T$2</f>
        <v>#N/A</v>
      </c>
      <c r="X18" t="e" cm="1">
        <f t="array" ref="X18">INDEX('H2'!$L$1:$L$89280+'H2'!$M$1:$M$89280,MATCH(1,(F18='H2'!$B$1:$B$89280)*(2030='H2'!$E$1:$E$89280)*("ref"='H2'!$D$1:$D$89280),0))-T$2</f>
        <v>#N/A</v>
      </c>
      <c r="Y18" t="e" cm="1">
        <f t="array" ref="Y18">INDEX('H2'!$L$1:$L$89280+'H2'!$M$1:$M$89280,MATCH(1,(G18='H2'!$B$1:$B$89280)*(2030='H2'!$E$1:$E$89280)*("ref"='H2'!$D$1:$D$89280),0))-T$2</f>
        <v>#N/A</v>
      </c>
      <c r="Z18" t="e" cm="1">
        <f t="array" ref="Z18">INDEX('H2'!$L$1:$L$89280+'H2'!$M$1:$M$89280,MATCH(1,(H18='H2'!$B$1:$B$89280)*(2030='H2'!$E$1:$E$89280)*("ref"='H2'!$D$1:$D$89280),0))-T$2</f>
        <v>#N/A</v>
      </c>
      <c r="AA18" t="e" cm="1">
        <f t="array" ref="AA18">INDEX('H2'!$L$1:$L$89280+'H2'!$M$1:$M$89280,MATCH(1,(I18='H2'!$B$1:$B$89280)*(2030='H2'!$E$1:$E$89280)*("ref"='H2'!$D$1:$D$89280),0))-T$2</f>
        <v>#N/A</v>
      </c>
      <c r="AB18" t="e" cm="1">
        <f t="array" ref="AB18">AVERAGE(_xlfn._xlws.FILTER('H2'!$AM$2:$AM$98960, (B18='H2'!$B$2:$B$89280)*("ref"='H2'!$D$2:$D$89280)))*40</f>
        <v>#VALUE!</v>
      </c>
      <c r="AC18" t="e" cm="1">
        <f t="array" ref="AC18">AVERAGE(_xlfn._xlws.FILTER('H2'!$AM$2:$AM$98960, (C18='H2'!$B$2:$B$89280)*("ref"='H2'!$D$2:$D$89280)))*40</f>
        <v>#VALUE!</v>
      </c>
      <c r="AD18" t="e" cm="1">
        <f t="array" ref="AD18">AVERAGE(_xlfn._xlws.FILTER('H2'!$AM$2:$AM$98960, (D18='H2'!$B$2:$B$89280)*("ref"='H2'!$D$2:$D$89280)))*40</f>
        <v>#VALUE!</v>
      </c>
      <c r="AE18" t="e" cm="1">
        <f t="array" ref="AE18">AVERAGE(_xlfn._xlws.FILTER('H2'!$AM$2:$AM$98960, (E18='H2'!$B$2:$B$89280)*("ref"='H2'!$D$2:$D$89280)))*40</f>
        <v>#VALUE!</v>
      </c>
      <c r="AF18" t="e" cm="1">
        <f t="array" ref="AF18">AVERAGE(_xlfn._xlws.FILTER('H2'!$AO$2:$AO$98960, (F18='H2'!$B$2:$B$89280)*("ref"='H2'!$D$2:$D$89280)))*40</f>
        <v>#VALUE!</v>
      </c>
      <c r="AG18" t="e" cm="1">
        <f t="array" ref="AG18">AVERAGE(_xlfn._xlws.FILTER('H2'!$AN$2:$AN$98960, (G18='H2'!$B$2:$B$89280)*("ref"='H2'!$D$2:$D$89280)))*40</f>
        <v>#VALUE!</v>
      </c>
      <c r="AH18" t="e" cm="1">
        <f t="array" ref="AH18">INDEX(overview_results_2_repr_days!$W$1:$W$120247,MATCH(1,(H18=overview_results_2_repr_days!$A$1:$A$120247)*("ref"=overview_results_2_repr_days!$B$1:$B$120247),0))</f>
        <v>#N/A</v>
      </c>
      <c r="AI18" t="e" cm="1">
        <f t="array" ref="AI18">INDEX(overview_results_2_repr_days!$W$1:$W$120247,MATCH(1,(I18=overview_results_2_repr_days!$A$1:$A$120247)*("ref"=overview_results_2_repr_days!$B$1:$B$120247),0))</f>
        <v>#N/A</v>
      </c>
      <c r="AJ18" t="e" cm="1" vm="1">
        <f t="array" ref="AJ18">AVERAGE(_xlfn._xlws.FILTER(PS!$W$2:$W$89280, (B18=PS!$B$2:$B$89280)*("ref"=PS!$D$2:$D$89280)))*40-AVERAGE(_xlfn._xlws.FILTER(PS!$W$2:$W$89280, (1=PS!$B$2:$B$89280)*("ref"=PS!$D$2:$D$89280)))*40</f>
        <v>#VALUE!</v>
      </c>
      <c r="AK18" t="e" cm="1" vm="1">
        <f t="array" ref="AK18">AVERAGE(_xlfn._xlws.FILTER(PS!$W$2:$W$89280, (C18=PS!$B$2:$B$89280)*("ref"=PS!$D$2:$D$89280)))*40-AVERAGE(_xlfn._xlws.FILTER(PS!$W$2:$W$89280, (1=PS!$B$2:$B$89280)*("ref"=PS!$D$2:$D$89280)))*40</f>
        <v>#VALUE!</v>
      </c>
      <c r="AL18" t="e" cm="1" vm="1">
        <f t="array" ref="AL18">AVERAGE(_xlfn._xlws.FILTER(PS!$W$2:$W$89280, (D18=PS!$B$2:$B$89280)*("ref"=PS!$D$2:$D$89280)))*40-AVERAGE(_xlfn._xlws.FILTER(PS!$W$2:$W$89280, (1=PS!$B$2:$B$89280)*("ref"=PS!$D$2:$D$89280)))*40</f>
        <v>#VALUE!</v>
      </c>
      <c r="AM18" t="e" cm="1" vm="1">
        <f t="array" ref="AM18">AVERAGE(_xlfn._xlws.FILTER(PS!$W$2:$W$89280, (E18=PS!$B$2:$B$89280)*("ref"=PS!$D$2:$D$89280)))*40-AVERAGE(_xlfn._xlws.FILTER(PS!$W$2:$W$89280, (1=PS!$B$2:$B$89280)*("ref"=PS!$D$2:$D$89280)))*40</f>
        <v>#VALUE!</v>
      </c>
      <c r="AN18" t="e" cm="1" vm="1">
        <f t="array" ref="AN18">AVERAGE(_xlfn._xlws.FILTER(PS!$W$2:$W$89280, (F18=PS!$B$2:$B$89280)*("ref"=PS!$D$2:$D$89280)))*40-AVERAGE(_xlfn._xlws.FILTER(PS!$W$2:$W$89280, (1=PS!$B$2:$B$89280)*("ref"=PS!$D$2:$D$89280)))*40</f>
        <v>#VALUE!</v>
      </c>
      <c r="AO18" t="e" cm="1" vm="1">
        <f t="array" ref="AO18">AVERAGE(_xlfn._xlws.FILTER(PS!$W$2:$W$89280, (G18=PS!$B$2:$B$89280)*("ref"=PS!$D$2:$D$89280)))*40-AVERAGE(_xlfn._xlws.FILTER(PS!$W$2:$W$89280, (1=PS!$B$2:$B$89280)*("ref"=PS!$D$2:$D$89280)))*40</f>
        <v>#VALUE!</v>
      </c>
      <c r="AP18" t="e" cm="1" vm="1">
        <f t="array" ref="AP18">AVERAGE(_xlfn._xlws.FILTER(PS!$W$2:$W$89280, (H18=PS!$B$2:$B$89280)*("ref"=PS!$D$2:$D$89280)))*40-AVERAGE(_xlfn._xlws.FILTER(PS!$W$2:$W$89280, (1=PS!$B$2:$B$89280)*("ref"=PS!$D$2:$D$89280)))*40</f>
        <v>#VALUE!</v>
      </c>
      <c r="AQ18" t="e" cm="1" vm="1">
        <f t="array" ref="AQ18">AVERAGE(_xlfn._xlws.FILTER(PS!$W$2:$W$89280, (I18=PS!$B$2:$B$89280)*("ref"=PS!$D$2:$D$89280)))*40-AVERAGE(_xlfn._xlws.FILTER(PS!$W$2:$W$89280, (1=PS!$B$2:$B$89280)*("ref"=PS!$D$2:$D$89280)))*40</f>
        <v>#VALUE!</v>
      </c>
      <c r="AR18" t="e" cm="1">
        <f t="array" ref="AR18">INDEX(overview_results_2_repr_days!$V$1:$V$952,MATCH(1,(B18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8" t="e" cm="1">
        <f t="array" ref="AS18">INDEX(overview_results_2_repr_days!$V$1:$V$952,MATCH(1,(C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8" t="e" cm="1">
        <f t="array" ref="AT18">INDEX(overview_results_2_repr_days!$V$1:$V$952,MATCH(1,(D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8" t="e" cm="1">
        <f t="array" ref="AU18">INDEX(overview_results_2_repr_days!$V$1:$V$952,MATCH(1,(E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8" t="e" cm="1">
        <f t="array" ref="AV18">INDEX(overview_results_2_repr_days!$V$1:$V$952,MATCH(1,(F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8" t="e" cm="1">
        <f t="array" ref="AW18">INDEX(overview_results_2_repr_days!$V$1:$V$952,MATCH(1,(G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8" t="e" cm="1">
        <f t="array" ref="AX18">INDEX(overview_results_2_repr_days!$V$1:$V$952,MATCH(1,(H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8" t="e" cm="1">
        <f t="array" ref="AY18">INDEX(overview_results_2_repr_days!$V$1:$V$952,MATCH(1,(I18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8" t="e" cm="1" vm="1">
        <f t="array" ref="AZ18">AVERAGE(_xlfn._xlws.FILTER(ETS!$P$2:$P$89240, (B18=ETS!$A$2:$A$89240)*("ref"=ETS!$C$2:$C$89240)))*40-AVERAGE(_xlfn._xlws.FILTER(ETS!$P$2:$P$89240, (1=ETS!$A$2:$A$89240)*("ref"=ETS!$C$2:$C$89240)))*40</f>
        <v>#VALUE!</v>
      </c>
      <c r="BA18" t="e" cm="1" vm="1">
        <f t="array" ref="BA18">AVERAGE(_xlfn._xlws.FILTER(ETS!$P$2:$P$89240, (C18=ETS!$A$2:$A$89240)*("ref"=ETS!$C$2:$C$89240)))*40-AVERAGE(_xlfn._xlws.FILTER(ETS!$P$2:$P$89240, (1=ETS!$A$2:$A$89240)*("ref"=ETS!$C$2:$C$89240)))*40</f>
        <v>#VALUE!</v>
      </c>
      <c r="BB18" t="e" cm="1" vm="1">
        <f t="array" ref="BB18">AVERAGE(_xlfn._xlws.FILTER(ETS!$P$2:$P$89240, (D18=ETS!$A$2:$A$89240)*("ref"=ETS!$C$2:$C$89240)))*40-AVERAGE(_xlfn._xlws.FILTER(ETS!$P$2:$P$89240, (1=ETS!$A$2:$A$89240)*("ref"=ETS!$C$2:$C$89240)))*40</f>
        <v>#VALUE!</v>
      </c>
      <c r="BC18" t="e" cm="1" vm="1">
        <f t="array" ref="BC18">AVERAGE(_xlfn._xlws.FILTER(ETS!$P$2:$P$89240, (E18=ETS!$A$2:$A$89240)*("ref"=ETS!$C$2:$C$89240)))*40-AVERAGE(_xlfn._xlws.FILTER(ETS!$P$2:$P$89240, (1=ETS!$A$2:$A$89240)*("ref"=ETS!$C$2:$C$89240)))*40</f>
        <v>#VALUE!</v>
      </c>
      <c r="BD18" t="e" cm="1" vm="1">
        <f t="array" ref="BD18">AVERAGE(_xlfn._xlws.FILTER(ETS!$P$2:$P$89240, (F18=ETS!$A$2:$A$89240)*("ref"=ETS!$C$2:$C$89240)))*40-AVERAGE(_xlfn._xlws.FILTER(ETS!$P$2:$P$89240, (1=ETS!$A$2:$A$89240)*("ref"=ETS!$C$2:$C$89240)))*40</f>
        <v>#VALUE!</v>
      </c>
      <c r="BE18" t="e" cm="1" vm="1">
        <f t="array" ref="BE18">AVERAGE(_xlfn._xlws.FILTER(ETS!$P$2:$P$89240, (G18=ETS!$A$2:$A$89240)*("ref"=ETS!$C$2:$C$89240)))*40-AVERAGE(_xlfn._xlws.FILTER(ETS!$P$2:$P$89240, (1=ETS!$A$2:$A$89240)*("ref"=ETS!$C$2:$C$89240)))*40</f>
        <v>#VALUE!</v>
      </c>
      <c r="BF18" t="e" cm="1" vm="1">
        <f t="array" ref="BF18">AVERAGE(_xlfn._xlws.FILTER(ETS!$P$2:$P$89240, (H18=ETS!$A$2:$A$89240)*("ref"=ETS!$C$2:$C$89240)))*40-AVERAGE(_xlfn._xlws.FILTER(ETS!$P$2:$P$89240, (1=ETS!$A$2:$A$89240)*("ref"=ETS!$C$2:$C$89240)))*40</f>
        <v>#VALUE!</v>
      </c>
      <c r="BG18" t="e" cm="1" vm="1">
        <f t="array" ref="BG18">AVERAGE(_xlfn._xlws.FILTER(ETS!$P$2:$P$89240, (I18=ETS!$A$2:$A$89240)*("ref"=ETS!$C$2:$C$89240)))*40-AVERAGE(_xlfn._xlws.FILTER(ETS!$P$2:$P$89240, (1=ETS!$A$2:$A$89240)*("ref"=ETS!$C$2:$C$89240)))*40</f>
        <v>#VALUE!</v>
      </c>
      <c r="BH18" t="e">
        <f t="shared" si="1"/>
        <v>#VALUE!</v>
      </c>
      <c r="BI18" t="e">
        <f t="shared" si="2"/>
        <v>#VALUE!</v>
      </c>
      <c r="BJ18" t="e">
        <f t="shared" si="3"/>
        <v>#VALUE!</v>
      </c>
      <c r="BK18" t="e">
        <f t="shared" si="4"/>
        <v>#VALUE!</v>
      </c>
      <c r="BL18" t="e">
        <f t="shared" si="5"/>
        <v>#VALUE!</v>
      </c>
      <c r="BM18" t="e">
        <f t="shared" si="6"/>
        <v>#VALUE!</v>
      </c>
      <c r="BN18" t="e">
        <f t="shared" si="7"/>
        <v>#N/A</v>
      </c>
      <c r="BO18" t="e">
        <f t="shared" si="8"/>
        <v>#N/A</v>
      </c>
      <c r="BP18" cm="1">
        <f t="array" ref="BP18">INDEX(agent_costs_16_repr_days!$X$1:$X$120559,MATCH(1,(B18=agent_costs_16_repr_days!$A$1:$A$120559)*("ref"=agent_costs_16_repr_days!$B$1:$B$120559),0))</f>
        <v>6187.0735784834251</v>
      </c>
      <c r="BQ18" t="e" cm="1">
        <f t="array" ref="BQ18">INDEX(agent_costs_16_repr_days!$X$1:$X$120559,MATCH(1,(C18=agent_costs_16_repr_days!$A$1:$A$120559)*("ref"=agent_costs_16_repr_days!$B$1:$B$120559),0))</f>
        <v>#N/A</v>
      </c>
      <c r="BR18" cm="1">
        <f t="array" ref="BR18">INDEX(agent_costs_16_repr_days!$X$1:$X$120559,MATCH(1,(D18=agent_costs_16_repr_days!$A$1:$A$120559)*("ref"=agent_costs_16_repr_days!$B$1:$B$120559),0))</f>
        <v>19445.683825149201</v>
      </c>
      <c r="BS18" t="e" cm="1">
        <f t="array" ref="BS18">INDEX(agent_costs_16_repr_days!$X$1:$X$120559,MATCH(1,(E18=agent_costs_16_repr_days!$A$1:$A$120559)*("ref"=agent_costs_16_repr_days!$B$1:$B$120559),0))</f>
        <v>#N/A</v>
      </c>
      <c r="BT18" cm="1">
        <f t="array" ref="BT18">INDEX(agent_costs_16_repr_days!$X$1:$X$120559,MATCH(1,(F18=agent_costs_16_repr_days!$A$1:$A$120559)*("ref"=agent_costs_16_repr_days!$B$1:$B$120559),0))</f>
        <v>48368.650523174554</v>
      </c>
      <c r="BU18" cm="1">
        <f t="array" ref="BU18">INDEX(agent_costs_16_repr_days!$X$1:$X$120559,MATCH(1,(G18=agent_costs_16_repr_days!$A$1:$A$120559)*("ref"=agent_costs_16_repr_days!$B$1:$B$120559),0))</f>
        <v>3189.9773533111438</v>
      </c>
      <c r="BV18" t="e" cm="1">
        <f t="array" ref="BV18">INDEX(agent_costs_16_repr_days!$X$1:$X$120559,MATCH(1,(H18=agent_costs_16_repr_days!$A$1:$A$120559)*("ref"=agent_costs_16_repr_days!$B$1:$B$120559),0))</f>
        <v>#N/A</v>
      </c>
      <c r="BW18" cm="1">
        <f t="array" ref="BW18">INDEX(agent_costs_16_repr_days!$X$1:$X$120559,MATCH(1,(I18=agent_costs_16_repr_days!$A$1:$A$120559)*("ref"=agent_costs_16_repr_days!$B$1:$B$120559),0))</f>
        <v>20460.105007889681</v>
      </c>
      <c r="BX18" cm="1">
        <f t="array" ref="BX18">INDEX(agent_costs_16_repr_days!$AB$1:$AB$120559,MATCH(1,(B18=agent_costs_16_repr_days!$A$1:$A$120559)*("ref"=agent_costs_16_repr_days!$B$1:$B$120559),0))</f>
        <v>10682.0257863757</v>
      </c>
      <c r="BY18" t="e" cm="1">
        <f t="array" ref="BY18">INDEX(agent_costs_16_repr_days!$AB$1:$AB$120559,MATCH(1,(C18=agent_costs_16_repr_days!$A$1:$A$120559)*("ref"=agent_costs_16_repr_days!$B$1:$B$120559),0))</f>
        <v>#N/A</v>
      </c>
      <c r="BZ18" cm="1">
        <f t="array" ref="BZ18">INDEX(agent_costs_16_repr_days!$AB$1:$AB$120559,MATCH(1,(D18=agent_costs_16_repr_days!$A$1:$A$120559)*("ref"=agent_costs_16_repr_days!$B$1:$B$120559),0))</f>
        <v>7230.9213080906629</v>
      </c>
      <c r="CA18" t="e" cm="1">
        <f t="array" ref="CA18">INDEX(agent_costs_16_repr_days!$AB$1:$AB$120559,MATCH(1,(E18=agent_costs_16_repr_days!$A$1:$A$120559)*("ref"=agent_costs_16_repr_days!$B$1:$B$120559),0))</f>
        <v>#N/A</v>
      </c>
      <c r="CB18" cm="1">
        <f t="array" ref="CB18">INDEX(agent_costs_16_repr_days!$AB$1:$AB$120559,MATCH(1,(F18=agent_costs_16_repr_days!$A$1:$A$120559)*("ref"=agent_costs_16_repr_days!$B$1:$B$120559),0))</f>
        <v>20845.632852136172</v>
      </c>
      <c r="CC18" cm="1">
        <f t="array" ref="CC18">INDEX(agent_costs_16_repr_days!$AB$1:$AB$120559,MATCH(1,(G18=agent_costs_16_repr_days!$A$1:$A$120559)*("ref"=agent_costs_16_repr_days!$B$1:$B$120559),0))</f>
        <v>1332.8190483401413</v>
      </c>
      <c r="CD18" t="e" cm="1">
        <f t="array" ref="CD18">INDEX(agent_costs_16_repr_days!$AB$1:$AB$120559,MATCH(1,(H18=agent_costs_16_repr_days!$A$1:$A$120559)*("ref"=agent_costs_16_repr_days!$B$1:$B$120559),0))</f>
        <v>#N/A</v>
      </c>
      <c r="CE18" cm="1">
        <f t="array" ref="CE18">INDEX(agent_costs_16_repr_days!$AB$1:$AB$120559,MATCH(1,(I18=agent_costs_16_repr_days!$A$1:$A$120559)*("ref"=agent_costs_16_repr_days!$B$1:$B$120559),0))</f>
        <v>7284.0897005270963</v>
      </c>
      <c r="CF18" cm="1">
        <f t="array" ref="CF18">INDEX(agent_costs_16_repr_days!$AF$1:$AF$120936,MATCH(1,(B18=agent_costs_16_repr_days!$A$1:$A$120559)*("ref"=agent_costs_16_repr_days!$B$1:$B$120559),0))</f>
        <v>-1159.4495293623186</v>
      </c>
      <c r="CG18" t="e" cm="1">
        <f t="array" ref="CG18">INDEX(agent_costs_16_repr_days!$AF$1:$AF$120936,MATCH(1,(C18=agent_costs_16_repr_days!$A$1:$A$120559)*("ref"=agent_costs_16_repr_days!$B$1:$B$120559),0))</f>
        <v>#N/A</v>
      </c>
      <c r="CH18" cm="1">
        <f t="array" ref="CH18">INDEX(agent_costs_16_repr_days!$AF$1:$AF$120936,MATCH(1,(D18=agent_costs_16_repr_days!$A$1:$A$120559)*("ref"=agent_costs_16_repr_days!$B$1:$B$120559),0))</f>
        <v>-2775.0983167515369</v>
      </c>
      <c r="CI18" t="e" cm="1">
        <f t="array" ref="CI18">INDEX(agent_costs_16_repr_days!$AF$1:$AF$120936,MATCH(1,(E18=agent_costs_16_repr_days!$A$1:$A$120559)*("ref"=agent_costs_16_repr_days!$B$1:$B$120559),0))</f>
        <v>#N/A</v>
      </c>
      <c r="CJ18" cm="1">
        <f t="array" ref="CJ18">INDEX(agent_costs_16_repr_days!$AF$1:$AF$120936,MATCH(1,(F18=agent_costs_16_repr_days!$A$1:$A$120559)*("ref"=agent_costs_16_repr_days!$B$1:$B$120559),0))</f>
        <v>65.91917033091886</v>
      </c>
      <c r="CK18" cm="1">
        <f t="array" ref="CK18">INDEX(agent_costs_16_repr_days!$AF$1:$AF$120936,MATCH(1,(G18=agent_costs_16_repr_days!$A$1:$A$120559)*("ref"=agent_costs_16_repr_days!$B$1:$B$120559),0))</f>
        <v>-1334.2922393511981</v>
      </c>
      <c r="CL18" t="e" cm="1">
        <f t="array" ref="CL18">INDEX(agent_costs_16_repr_days!$AF$1:$AF$120936,MATCH(1,(H18=agent_costs_16_repr_days!$A$1:$A$120559)*("ref"=agent_costs_16_repr_days!$B$1:$B$120559),0))</f>
        <v>#N/A</v>
      </c>
      <c r="CM18" cm="1">
        <f t="array" ref="CM18">INDEX(agent_costs_16_repr_days!$AF$1:$AF$120936,MATCH(1,(I18=agent_costs_16_repr_days!$A$1:$A$120559)*("ref"=agent_costs_16_repr_days!$B$1:$B$120559),0))</f>
        <v>-3299.3177817976684</v>
      </c>
    </row>
    <row r="19" spans="1:91" x14ac:dyDescent="0.25">
      <c r="A19">
        <v>18</v>
      </c>
      <c r="B19">
        <v>28</v>
      </c>
      <c r="C19">
        <v>58</v>
      </c>
      <c r="D19">
        <v>88</v>
      </c>
      <c r="E19">
        <v>118</v>
      </c>
      <c r="F19">
        <v>148</v>
      </c>
      <c r="G19">
        <v>178</v>
      </c>
      <c r="H19">
        <v>208</v>
      </c>
      <c r="I19">
        <v>238</v>
      </c>
      <c r="J19">
        <v>268</v>
      </c>
      <c r="L19" t="e" cm="1">
        <f t="array" ref="L19">INDEX('H2'!$I$1:$I$89280+'H2'!$H$1:$H$89280,MATCH(1,(B19='H2'!$B$1:$B$89280)*(2030='H2'!$E$1:$E$89280)*("ref"='H2'!$D$1:$D$89280),0))-L$2</f>
        <v>#N/A</v>
      </c>
      <c r="M19" t="e" cm="1">
        <f t="array" ref="M19">INDEX('H2'!$I$1:$I$89280+'H2'!$H$1:$H$89280,MATCH(1,(C19='H2'!$B$1:$B$89280)*(2030='H2'!$E$1:$E$89280)*("ref"='H2'!$D$1:$D$89280),0))-L$2</f>
        <v>#N/A</v>
      </c>
      <c r="N19" t="e" cm="1">
        <f t="array" ref="N19">INDEX('H2'!$I$1:$I$89280+'H2'!$H$1:$H$89280,MATCH(1,(D19='H2'!$B$1:$B$89280)*(2030='H2'!$E$1:$E$89280)*("ref"='H2'!$D$1:$D$89280),0))-L$2</f>
        <v>#N/A</v>
      </c>
      <c r="O19" t="e" cm="1">
        <f t="array" ref="O19">INDEX('H2'!$I$1:$I$89280+'H2'!$H$1:$H$89280,MATCH(1,(E19='H2'!$B$1:$B$89280)*(2030='H2'!$E$1:$E$89280)*("ref"='H2'!$D$1:$D$89280),0))-L$2</f>
        <v>#N/A</v>
      </c>
      <c r="P19" t="e" cm="1">
        <f t="array" ref="P19">INDEX('H2'!$I$1:$I$89280+'H2'!$H$1:$H$89280,MATCH(1,(F19='H2'!$B$1:$B$89280)*(2030='H2'!$E$1:$E$89280)*("ref"='H2'!$D$1:$D$89280),0))-L$2</f>
        <v>#N/A</v>
      </c>
      <c r="Q19" t="e" cm="1">
        <f t="array" ref="Q19">INDEX('H2'!$I$1:$I$89280+'H2'!$H$1:$H$89280,MATCH(1,(G19='H2'!$B$1:$B$89280)*(2030='H2'!$E$1:$E$89280)*("ref"='H2'!$D$1:$D$89280),0))-L$2</f>
        <v>#N/A</v>
      </c>
      <c r="R19" t="e" cm="1">
        <f t="array" ref="R19">INDEX('H2'!$I$1:$I$89280+'H2'!$H$1:$H$89280,MATCH(1,(H19='H2'!$B$1:$B$89280)*(2030='H2'!$E$1:$E$89280)*("ref"='H2'!$D$1:$D$89280),0))-L$2</f>
        <v>#N/A</v>
      </c>
      <c r="S19" t="e" cm="1">
        <f t="array" ref="S19">INDEX('H2'!$I$1:$I$89280+'H2'!$H$1:$H$89280,MATCH(1,(I19='H2'!$B$1:$B$89280)*(2030='H2'!$E$1:$E$89280)*("ref"='H2'!$D$1:$D$89280),0))-L$2</f>
        <v>#N/A</v>
      </c>
      <c r="T19" t="e" cm="1">
        <f t="array" ref="T19">INDEX('H2'!$L$1:$L$89280+'H2'!$M$1:$M$89280,MATCH(1,(B19='H2'!$B$1:$B$89280)*(2030='H2'!$E$1:$E$89280)*("ref"='H2'!$D$1:$D$89280),0))-T$2</f>
        <v>#N/A</v>
      </c>
      <c r="U19" t="e" cm="1">
        <f t="array" ref="U19">INDEX('H2'!$L$1:$L$89280+'H2'!$M$1:$M$89280,MATCH(1,(C19='H2'!$B$1:$B$89280)*(2030='H2'!$E$1:$E$89280)*("ref"='H2'!$D$1:$D$89280),0))-T$2</f>
        <v>#N/A</v>
      </c>
      <c r="V19" t="e" cm="1">
        <f t="array" ref="V19">INDEX('H2'!$L$1:$L$89280+'H2'!$M$1:$M$89280,MATCH(1,(D19='H2'!$B$1:$B$89280)*(2030='H2'!$E$1:$E$89280)*("ref"='H2'!$D$1:$D$89280),0))-T$2</f>
        <v>#N/A</v>
      </c>
      <c r="W19" t="e" cm="1">
        <f t="array" ref="W19">INDEX('H2'!$L$1:$L$89280+'H2'!$M$1:$M$89280,MATCH(1,(E19='H2'!$B$1:$B$89280)*(2030='H2'!$E$1:$E$89280)*("ref"='H2'!$D$1:$D$89280),0))-T$2</f>
        <v>#N/A</v>
      </c>
      <c r="X19" t="e" cm="1">
        <f t="array" ref="X19">INDEX('H2'!$L$1:$L$89280+'H2'!$M$1:$M$89280,MATCH(1,(F19='H2'!$B$1:$B$89280)*(2030='H2'!$E$1:$E$89280)*("ref"='H2'!$D$1:$D$89280),0))-T$2</f>
        <v>#N/A</v>
      </c>
      <c r="Y19" t="e" cm="1">
        <f t="array" ref="Y19">INDEX('H2'!$L$1:$L$89280+'H2'!$M$1:$M$89280,MATCH(1,(G19='H2'!$B$1:$B$89280)*(2030='H2'!$E$1:$E$89280)*("ref"='H2'!$D$1:$D$89280),0))-T$2</f>
        <v>#N/A</v>
      </c>
      <c r="Z19" t="e" cm="1">
        <f t="array" ref="Z19">INDEX('H2'!$L$1:$L$89280+'H2'!$M$1:$M$89280,MATCH(1,(H19='H2'!$B$1:$B$89280)*(2030='H2'!$E$1:$E$89280)*("ref"='H2'!$D$1:$D$89280),0))-T$2</f>
        <v>#N/A</v>
      </c>
      <c r="AA19" t="e" cm="1">
        <f t="array" ref="AA19">INDEX('H2'!$L$1:$L$89280+'H2'!$M$1:$M$89280,MATCH(1,(I19='H2'!$B$1:$B$89280)*(2030='H2'!$E$1:$E$89280)*("ref"='H2'!$D$1:$D$89280),0))-T$2</f>
        <v>#N/A</v>
      </c>
      <c r="AB19" t="e" cm="1">
        <f t="array" ref="AB19">AVERAGE(_xlfn._xlws.FILTER('H2'!$AM$2:$AM$98960, (B19='H2'!$B$2:$B$89280)*("ref"='H2'!$D$2:$D$89280)))*40</f>
        <v>#VALUE!</v>
      </c>
      <c r="AC19" t="e" cm="1">
        <f t="array" ref="AC19">AVERAGE(_xlfn._xlws.FILTER('H2'!$AM$2:$AM$98960, (C19='H2'!$B$2:$B$89280)*("ref"='H2'!$D$2:$D$89280)))*40</f>
        <v>#VALUE!</v>
      </c>
      <c r="AD19" t="e" cm="1">
        <f t="array" ref="AD19">AVERAGE(_xlfn._xlws.FILTER('H2'!$AM$2:$AM$98960, (D19='H2'!$B$2:$B$89280)*("ref"='H2'!$D$2:$D$89280)))*40</f>
        <v>#VALUE!</v>
      </c>
      <c r="AE19" t="e" cm="1">
        <f t="array" ref="AE19">AVERAGE(_xlfn._xlws.FILTER('H2'!$AM$2:$AM$98960, (E19='H2'!$B$2:$B$89280)*("ref"='H2'!$D$2:$D$89280)))*40</f>
        <v>#VALUE!</v>
      </c>
      <c r="AF19" t="e" cm="1">
        <f t="array" ref="AF19">AVERAGE(_xlfn._xlws.FILTER('H2'!$AO$2:$AO$98960, (F19='H2'!$B$2:$B$89280)*("ref"='H2'!$D$2:$D$89280)))*40</f>
        <v>#VALUE!</v>
      </c>
      <c r="AG19" t="e" cm="1">
        <f t="array" ref="AG19">AVERAGE(_xlfn._xlws.FILTER('H2'!$AN$2:$AN$98960, (G19='H2'!$B$2:$B$89280)*("ref"='H2'!$D$2:$D$89280)))*40</f>
        <v>#VALUE!</v>
      </c>
      <c r="AH19" t="e" cm="1">
        <f t="array" ref="AH19">INDEX(overview_results_2_repr_days!$W$1:$W$120247,MATCH(1,(H19=overview_results_2_repr_days!$A$1:$A$120247)*("ref"=overview_results_2_repr_days!$B$1:$B$120247),0))</f>
        <v>#N/A</v>
      </c>
      <c r="AI19" t="e" cm="1">
        <f t="array" ref="AI19">INDEX(overview_results_2_repr_days!$W$1:$W$120247,MATCH(1,(I19=overview_results_2_repr_days!$A$1:$A$120247)*("ref"=overview_results_2_repr_days!$B$1:$B$120247),0))</f>
        <v>#N/A</v>
      </c>
      <c r="AJ19" t="e" cm="1" vm="1">
        <f t="array" ref="AJ19">AVERAGE(_xlfn._xlws.FILTER(PS!$W$2:$W$89280, (B19=PS!$B$2:$B$89280)*("ref"=PS!$D$2:$D$89280)))*40-AVERAGE(_xlfn._xlws.FILTER(PS!$W$2:$W$89280, (1=PS!$B$2:$B$89280)*("ref"=PS!$D$2:$D$89280)))*40</f>
        <v>#VALUE!</v>
      </c>
      <c r="AK19" t="e" cm="1" vm="1">
        <f t="array" ref="AK19">AVERAGE(_xlfn._xlws.FILTER(PS!$W$2:$W$89280, (C19=PS!$B$2:$B$89280)*("ref"=PS!$D$2:$D$89280)))*40-AVERAGE(_xlfn._xlws.FILTER(PS!$W$2:$W$89280, (1=PS!$B$2:$B$89280)*("ref"=PS!$D$2:$D$89280)))*40</f>
        <v>#VALUE!</v>
      </c>
      <c r="AL19" t="e" cm="1" vm="1">
        <f t="array" ref="AL19">AVERAGE(_xlfn._xlws.FILTER(PS!$W$2:$W$89280, (D19=PS!$B$2:$B$89280)*("ref"=PS!$D$2:$D$89280)))*40-AVERAGE(_xlfn._xlws.FILTER(PS!$W$2:$W$89280, (1=PS!$B$2:$B$89280)*("ref"=PS!$D$2:$D$89280)))*40</f>
        <v>#VALUE!</v>
      </c>
      <c r="AM19" t="e" cm="1" vm="1">
        <f t="array" ref="AM19">AVERAGE(_xlfn._xlws.FILTER(PS!$W$2:$W$89280, (E19=PS!$B$2:$B$89280)*("ref"=PS!$D$2:$D$89280)))*40-AVERAGE(_xlfn._xlws.FILTER(PS!$W$2:$W$89280, (1=PS!$B$2:$B$89280)*("ref"=PS!$D$2:$D$89280)))*40</f>
        <v>#VALUE!</v>
      </c>
      <c r="AN19" t="e" cm="1" vm="1">
        <f t="array" ref="AN19">AVERAGE(_xlfn._xlws.FILTER(PS!$W$2:$W$89280, (F19=PS!$B$2:$B$89280)*("ref"=PS!$D$2:$D$89280)))*40-AVERAGE(_xlfn._xlws.FILTER(PS!$W$2:$W$89280, (1=PS!$B$2:$B$89280)*("ref"=PS!$D$2:$D$89280)))*40</f>
        <v>#VALUE!</v>
      </c>
      <c r="AO19" t="e" cm="1" vm="1">
        <f t="array" ref="AO19">AVERAGE(_xlfn._xlws.FILTER(PS!$W$2:$W$89280, (G19=PS!$B$2:$B$89280)*("ref"=PS!$D$2:$D$89280)))*40-AVERAGE(_xlfn._xlws.FILTER(PS!$W$2:$W$89280, (1=PS!$B$2:$B$89280)*("ref"=PS!$D$2:$D$89280)))*40</f>
        <v>#VALUE!</v>
      </c>
      <c r="AP19" t="e" cm="1" vm="1">
        <f t="array" ref="AP19">AVERAGE(_xlfn._xlws.FILTER(PS!$W$2:$W$89280, (H19=PS!$B$2:$B$89280)*("ref"=PS!$D$2:$D$89280)))*40-AVERAGE(_xlfn._xlws.FILTER(PS!$W$2:$W$89280, (1=PS!$B$2:$B$89280)*("ref"=PS!$D$2:$D$89280)))*40</f>
        <v>#VALUE!</v>
      </c>
      <c r="AQ19" t="e" cm="1" vm="1">
        <f t="array" ref="AQ19">AVERAGE(_xlfn._xlws.FILTER(PS!$W$2:$W$89280, (I19=PS!$B$2:$B$89280)*("ref"=PS!$D$2:$D$89280)))*40-AVERAGE(_xlfn._xlws.FILTER(PS!$W$2:$W$89280, (1=PS!$B$2:$B$89280)*("ref"=PS!$D$2:$D$89280)))*40</f>
        <v>#VALUE!</v>
      </c>
      <c r="AR19" t="e" cm="1">
        <f t="array" ref="AR19">INDEX(overview_results_2_repr_days!$V$1:$V$952,MATCH(1,(B19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19" t="e" cm="1">
        <f t="array" ref="AS19">INDEX(overview_results_2_repr_days!$V$1:$V$952,MATCH(1,(C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19" t="e" cm="1">
        <f t="array" ref="AT19">INDEX(overview_results_2_repr_days!$V$1:$V$952,MATCH(1,(D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19" t="e" cm="1">
        <f t="array" ref="AU19">INDEX(overview_results_2_repr_days!$V$1:$V$952,MATCH(1,(E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19" t="e" cm="1">
        <f t="array" ref="AV19">INDEX(overview_results_2_repr_days!$V$1:$V$952,MATCH(1,(F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19" t="e" cm="1">
        <f t="array" ref="AW19">INDEX(overview_results_2_repr_days!$V$1:$V$952,MATCH(1,(G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19" t="e" cm="1">
        <f t="array" ref="AX19">INDEX(overview_results_2_repr_days!$V$1:$V$952,MATCH(1,(H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19" t="e" cm="1">
        <f t="array" ref="AY19">INDEX(overview_results_2_repr_days!$V$1:$V$952,MATCH(1,(I19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19" t="e" cm="1" vm="1">
        <f t="array" ref="AZ19">AVERAGE(_xlfn._xlws.FILTER(ETS!$P$2:$P$89240, (B19=ETS!$A$2:$A$89240)*("ref"=ETS!$C$2:$C$89240)))*40-AVERAGE(_xlfn._xlws.FILTER(ETS!$P$2:$P$89240, (1=ETS!$A$2:$A$89240)*("ref"=ETS!$C$2:$C$89240)))*40</f>
        <v>#VALUE!</v>
      </c>
      <c r="BA19" t="e" cm="1" vm="1">
        <f t="array" ref="BA19">AVERAGE(_xlfn._xlws.FILTER(ETS!$P$2:$P$89240, (C19=ETS!$A$2:$A$89240)*("ref"=ETS!$C$2:$C$89240)))*40-AVERAGE(_xlfn._xlws.FILTER(ETS!$P$2:$P$89240, (1=ETS!$A$2:$A$89240)*("ref"=ETS!$C$2:$C$89240)))*40</f>
        <v>#VALUE!</v>
      </c>
      <c r="BB19" t="e" cm="1" vm="1">
        <f t="array" ref="BB19">AVERAGE(_xlfn._xlws.FILTER(ETS!$P$2:$P$89240, (D19=ETS!$A$2:$A$89240)*("ref"=ETS!$C$2:$C$89240)))*40-AVERAGE(_xlfn._xlws.FILTER(ETS!$P$2:$P$89240, (1=ETS!$A$2:$A$89240)*("ref"=ETS!$C$2:$C$89240)))*40</f>
        <v>#VALUE!</v>
      </c>
      <c r="BC19" t="e" cm="1" vm="1">
        <f t="array" ref="BC19">AVERAGE(_xlfn._xlws.FILTER(ETS!$P$2:$P$89240, (E19=ETS!$A$2:$A$89240)*("ref"=ETS!$C$2:$C$89240)))*40-AVERAGE(_xlfn._xlws.FILTER(ETS!$P$2:$P$89240, (1=ETS!$A$2:$A$89240)*("ref"=ETS!$C$2:$C$89240)))*40</f>
        <v>#VALUE!</v>
      </c>
      <c r="BD19" t="e" cm="1" vm="1">
        <f t="array" ref="BD19">AVERAGE(_xlfn._xlws.FILTER(ETS!$P$2:$P$89240, (F19=ETS!$A$2:$A$89240)*("ref"=ETS!$C$2:$C$89240)))*40-AVERAGE(_xlfn._xlws.FILTER(ETS!$P$2:$P$89240, (1=ETS!$A$2:$A$89240)*("ref"=ETS!$C$2:$C$89240)))*40</f>
        <v>#VALUE!</v>
      </c>
      <c r="BE19" t="e" cm="1" vm="1">
        <f t="array" ref="BE19">AVERAGE(_xlfn._xlws.FILTER(ETS!$P$2:$P$89240, (G19=ETS!$A$2:$A$89240)*("ref"=ETS!$C$2:$C$89240)))*40-AVERAGE(_xlfn._xlws.FILTER(ETS!$P$2:$P$89240, (1=ETS!$A$2:$A$89240)*("ref"=ETS!$C$2:$C$89240)))*40</f>
        <v>#VALUE!</v>
      </c>
      <c r="BF19" t="e" cm="1" vm="1">
        <f t="array" ref="BF19">AVERAGE(_xlfn._xlws.FILTER(ETS!$P$2:$P$89240, (H19=ETS!$A$2:$A$89240)*("ref"=ETS!$C$2:$C$89240)))*40-AVERAGE(_xlfn._xlws.FILTER(ETS!$P$2:$P$89240, (1=ETS!$A$2:$A$89240)*("ref"=ETS!$C$2:$C$89240)))*40</f>
        <v>#VALUE!</v>
      </c>
      <c r="BG19" t="e" cm="1" vm="1">
        <f t="array" ref="BG19">AVERAGE(_xlfn._xlws.FILTER(ETS!$P$2:$P$89240, (I19=ETS!$A$2:$A$89240)*("ref"=ETS!$C$2:$C$89240)))*40-AVERAGE(_xlfn._xlws.FILTER(ETS!$P$2:$P$89240, (1=ETS!$A$2:$A$89240)*("ref"=ETS!$C$2:$C$89240)))*40</f>
        <v>#VALUE!</v>
      </c>
      <c r="BH19" t="e">
        <f t="shared" si="1"/>
        <v>#VALUE!</v>
      </c>
      <c r="BI19" t="e">
        <f t="shared" si="2"/>
        <v>#VALUE!</v>
      </c>
      <c r="BJ19" t="e">
        <f t="shared" si="3"/>
        <v>#VALUE!</v>
      </c>
      <c r="BK19" t="e">
        <f t="shared" si="4"/>
        <v>#VALUE!</v>
      </c>
      <c r="BL19" t="e">
        <f t="shared" si="5"/>
        <v>#VALUE!</v>
      </c>
      <c r="BM19" t="e">
        <f t="shared" si="6"/>
        <v>#VALUE!</v>
      </c>
      <c r="BN19" t="e">
        <f t="shared" si="7"/>
        <v>#N/A</v>
      </c>
      <c r="BO19" t="e">
        <f t="shared" si="8"/>
        <v>#N/A</v>
      </c>
      <c r="BP19" cm="1">
        <f t="array" ref="BP19">INDEX(agent_costs_16_repr_days!$X$1:$X$120559,MATCH(1,(B19=agent_costs_16_repr_days!$A$1:$A$120559)*("ref"=agent_costs_16_repr_days!$B$1:$B$120559),0))</f>
        <v>7050.1447003735229</v>
      </c>
      <c r="BQ19" t="e" cm="1">
        <f t="array" ref="BQ19">INDEX(agent_costs_16_repr_days!$X$1:$X$120559,MATCH(1,(C19=agent_costs_16_repr_days!$A$1:$A$120559)*("ref"=agent_costs_16_repr_days!$B$1:$B$120559),0))</f>
        <v>#N/A</v>
      </c>
      <c r="BR19" cm="1">
        <f t="array" ref="BR19">INDEX(agent_costs_16_repr_days!$X$1:$X$120559,MATCH(1,(D19=agent_costs_16_repr_days!$A$1:$A$120559)*("ref"=agent_costs_16_repr_days!$B$1:$B$120559),0))</f>
        <v>21341.757374067791</v>
      </c>
      <c r="BS19" t="e" cm="1">
        <f t="array" ref="BS19">INDEX(agent_costs_16_repr_days!$X$1:$X$120559,MATCH(1,(E19=agent_costs_16_repr_days!$A$1:$A$120559)*("ref"=agent_costs_16_repr_days!$B$1:$B$120559),0))</f>
        <v>#N/A</v>
      </c>
      <c r="BT19" cm="1">
        <f t="array" ref="BT19">INDEX(agent_costs_16_repr_days!$X$1:$X$120559,MATCH(1,(F19=agent_costs_16_repr_days!$A$1:$A$120559)*("ref"=agent_costs_16_repr_days!$B$1:$B$120559),0))</f>
        <v>53060.390991129912</v>
      </c>
      <c r="BU19" cm="1">
        <f t="array" ref="BU19">INDEX(agent_costs_16_repr_days!$X$1:$X$120559,MATCH(1,(G19=agent_costs_16_repr_days!$A$1:$A$120559)*("ref"=agent_costs_16_repr_days!$B$1:$B$120559),0))</f>
        <v>4608.4501166203991</v>
      </c>
      <c r="BV19" t="e" cm="1">
        <f t="array" ref="BV19">INDEX(agent_costs_16_repr_days!$X$1:$X$120559,MATCH(1,(H19=agent_costs_16_repr_days!$A$1:$A$120559)*("ref"=agent_costs_16_repr_days!$B$1:$B$120559),0))</f>
        <v>#N/A</v>
      </c>
      <c r="BW19" cm="1">
        <f t="array" ref="BW19">INDEX(agent_costs_16_repr_days!$X$1:$X$120559,MATCH(1,(I19=agent_costs_16_repr_days!$A$1:$A$120559)*("ref"=agent_costs_16_repr_days!$B$1:$B$120559),0))</f>
        <v>22606.908638893627</v>
      </c>
      <c r="BX19" cm="1">
        <f t="array" ref="BX19">INDEX(agent_costs_16_repr_days!$AB$1:$AB$120559,MATCH(1,(B19=agent_costs_16_repr_days!$A$1:$A$120559)*("ref"=agent_costs_16_repr_days!$B$1:$B$120559),0))</f>
        <v>12059.648787862374</v>
      </c>
      <c r="BY19" t="e" cm="1">
        <f t="array" ref="BY19">INDEX(agent_costs_16_repr_days!$AB$1:$AB$120559,MATCH(1,(C19=agent_costs_16_repr_days!$A$1:$A$120559)*("ref"=agent_costs_16_repr_days!$B$1:$B$120559),0))</f>
        <v>#N/A</v>
      </c>
      <c r="BZ19" cm="1">
        <f t="array" ref="BZ19">INDEX(agent_costs_16_repr_days!$AB$1:$AB$120559,MATCH(1,(D19=agent_costs_16_repr_days!$A$1:$A$120559)*("ref"=agent_costs_16_repr_days!$B$1:$B$120559),0))</f>
        <v>9027.5833135476132</v>
      </c>
      <c r="CA19" t="e" cm="1">
        <f t="array" ref="CA19">INDEX(agent_costs_16_repr_days!$AB$1:$AB$120559,MATCH(1,(E19=agent_costs_16_repr_days!$A$1:$A$120559)*("ref"=agent_costs_16_repr_days!$B$1:$B$120559),0))</f>
        <v>#N/A</v>
      </c>
      <c r="CB19" cm="1">
        <f t="array" ref="CB19">INDEX(agent_costs_16_repr_days!$AB$1:$AB$120559,MATCH(1,(F19=agent_costs_16_repr_days!$A$1:$A$120559)*("ref"=agent_costs_16_repr_days!$B$1:$B$120559),0))</f>
        <v>22763.130166677933</v>
      </c>
      <c r="CC19" cm="1">
        <f t="array" ref="CC19">INDEX(agent_costs_16_repr_days!$AB$1:$AB$120559,MATCH(1,(G19=agent_costs_16_repr_days!$A$1:$A$120559)*("ref"=agent_costs_16_repr_days!$B$1:$B$120559),0))</f>
        <v>1758.1135797845782</v>
      </c>
      <c r="CD19" t="e" cm="1">
        <f t="array" ref="CD19">INDEX(agent_costs_16_repr_days!$AB$1:$AB$120559,MATCH(1,(H19=agent_costs_16_repr_days!$A$1:$A$120559)*("ref"=agent_costs_16_repr_days!$B$1:$B$120559),0))</f>
        <v>#N/A</v>
      </c>
      <c r="CE19" cm="1">
        <f t="array" ref="CE19">INDEX(agent_costs_16_repr_days!$AB$1:$AB$120559,MATCH(1,(I19=agent_costs_16_repr_days!$A$1:$A$120559)*("ref"=agent_costs_16_repr_days!$B$1:$B$120559),0))</f>
        <v>9064.8407363492588</v>
      </c>
      <c r="CF19" cm="1">
        <f t="array" ref="CF19">INDEX(agent_costs_16_repr_days!$AF$1:$AF$120936,MATCH(1,(B19=agent_costs_16_repr_days!$A$1:$A$120559)*("ref"=agent_costs_16_repr_days!$B$1:$B$120559),0))</f>
        <v>-1236.1570250033401</v>
      </c>
      <c r="CG19" t="e" cm="1">
        <f t="array" ref="CG19">INDEX(agent_costs_16_repr_days!$AF$1:$AF$120936,MATCH(1,(C19=agent_costs_16_repr_days!$A$1:$A$120559)*("ref"=agent_costs_16_repr_days!$B$1:$B$120559),0))</f>
        <v>#N/A</v>
      </c>
      <c r="CH19" cm="1">
        <f t="array" ref="CH19">INDEX(agent_costs_16_repr_days!$AF$1:$AF$120936,MATCH(1,(D19=agent_costs_16_repr_days!$A$1:$A$120559)*("ref"=agent_costs_16_repr_days!$B$1:$B$120559),0))</f>
        <v>-2851.8961096821586</v>
      </c>
      <c r="CI19" t="e" cm="1">
        <f t="array" ref="CI19">INDEX(agent_costs_16_repr_days!$AF$1:$AF$120936,MATCH(1,(E19=agent_costs_16_repr_days!$A$1:$A$120559)*("ref"=agent_costs_16_repr_days!$B$1:$B$120559),0))</f>
        <v>#N/A</v>
      </c>
      <c r="CJ19" cm="1">
        <f t="array" ref="CJ19">INDEX(agent_costs_16_repr_days!$AF$1:$AF$120936,MATCH(1,(F19=agent_costs_16_repr_days!$A$1:$A$120559)*("ref"=agent_costs_16_repr_days!$B$1:$B$120559),0))</f>
        <v>286.2334656753228</v>
      </c>
      <c r="CK19" cm="1">
        <f t="array" ref="CK19">INDEX(agent_costs_16_repr_days!$AF$1:$AF$120936,MATCH(1,(G19=agent_costs_16_repr_days!$A$1:$A$120559)*("ref"=agent_costs_16_repr_days!$B$1:$B$120559),0))</f>
        <v>-1664.8698862442398</v>
      </c>
      <c r="CL19" t="e" cm="1">
        <f t="array" ref="CL19">INDEX(agent_costs_16_repr_days!$AF$1:$AF$120936,MATCH(1,(H19=agent_costs_16_repr_days!$A$1:$A$120559)*("ref"=agent_costs_16_repr_days!$B$1:$B$120559),0))</f>
        <v>#N/A</v>
      </c>
      <c r="CM19" cm="1">
        <f t="array" ref="CM19">INDEX(agent_costs_16_repr_days!$AF$1:$AF$120936,MATCH(1,(I19=agent_costs_16_repr_days!$A$1:$A$120559)*("ref"=agent_costs_16_repr_days!$B$1:$B$120559),0))</f>
        <v>-3364.764457344776</v>
      </c>
    </row>
    <row r="20" spans="1:91" x14ac:dyDescent="0.25">
      <c r="A20">
        <v>19</v>
      </c>
      <c r="B20">
        <v>29</v>
      </c>
      <c r="C20">
        <v>59</v>
      </c>
      <c r="D20">
        <v>89</v>
      </c>
      <c r="E20">
        <v>119</v>
      </c>
      <c r="F20">
        <v>149</v>
      </c>
      <c r="G20">
        <v>179</v>
      </c>
      <c r="H20">
        <v>209</v>
      </c>
      <c r="I20">
        <v>239</v>
      </c>
      <c r="J20">
        <v>269</v>
      </c>
      <c r="L20" t="e" cm="1">
        <f t="array" ref="L20">INDEX('H2'!$I$1:$I$89280+'H2'!$H$1:$H$89280,MATCH(1,(B20='H2'!$B$1:$B$89280)*(2030='H2'!$E$1:$E$89280)*("ref"='H2'!$D$1:$D$89280),0))-L$2</f>
        <v>#N/A</v>
      </c>
      <c r="M20" t="e" cm="1">
        <f t="array" ref="M20">INDEX('H2'!$I$1:$I$89280+'H2'!$H$1:$H$89280,MATCH(1,(C20='H2'!$B$1:$B$89280)*(2030='H2'!$E$1:$E$89280)*("ref"='H2'!$D$1:$D$89280),0))-L$2</f>
        <v>#N/A</v>
      </c>
      <c r="N20" t="e" cm="1">
        <f t="array" ref="N20">INDEX('H2'!$I$1:$I$89280+'H2'!$H$1:$H$89280,MATCH(1,(D20='H2'!$B$1:$B$89280)*(2030='H2'!$E$1:$E$89280)*("ref"='H2'!$D$1:$D$89280),0))-L$2</f>
        <v>#N/A</v>
      </c>
      <c r="O20" t="e" cm="1">
        <f t="array" ref="O20">INDEX('H2'!$I$1:$I$89280+'H2'!$H$1:$H$89280,MATCH(1,(E20='H2'!$B$1:$B$89280)*(2030='H2'!$E$1:$E$89280)*("ref"='H2'!$D$1:$D$89280),0))-L$2</f>
        <v>#N/A</v>
      </c>
      <c r="P20" t="e" cm="1">
        <f t="array" ref="P20">INDEX('H2'!$I$1:$I$89280+'H2'!$H$1:$H$89280,MATCH(1,(F20='H2'!$B$1:$B$89280)*(2030='H2'!$E$1:$E$89280)*("ref"='H2'!$D$1:$D$89280),0))-L$2</f>
        <v>#N/A</v>
      </c>
      <c r="Q20" t="e" cm="1">
        <f t="array" ref="Q20">INDEX('H2'!$I$1:$I$89280+'H2'!$H$1:$H$89280,MATCH(1,(G20='H2'!$B$1:$B$89280)*(2030='H2'!$E$1:$E$89280)*("ref"='H2'!$D$1:$D$89280),0))-L$2</f>
        <v>#N/A</v>
      </c>
      <c r="R20" t="e" cm="1">
        <f t="array" ref="R20">INDEX('H2'!$I$1:$I$89280+'H2'!$H$1:$H$89280,MATCH(1,(H20='H2'!$B$1:$B$89280)*(2030='H2'!$E$1:$E$89280)*("ref"='H2'!$D$1:$D$89280),0))-L$2</f>
        <v>#N/A</v>
      </c>
      <c r="S20" t="e" cm="1">
        <f t="array" ref="S20">INDEX('H2'!$I$1:$I$89280+'H2'!$H$1:$H$89280,MATCH(1,(I20='H2'!$B$1:$B$89280)*(2030='H2'!$E$1:$E$89280)*("ref"='H2'!$D$1:$D$89280),0))-L$2</f>
        <v>#N/A</v>
      </c>
      <c r="T20" t="e" cm="1">
        <f t="array" ref="T20">INDEX('H2'!$L$1:$L$89280+'H2'!$M$1:$M$89280,MATCH(1,(B20='H2'!$B$1:$B$89280)*(2030='H2'!$E$1:$E$89280)*("ref"='H2'!$D$1:$D$89280),0))-T$2</f>
        <v>#N/A</v>
      </c>
      <c r="U20" t="e" cm="1">
        <f t="array" ref="U20">INDEX('H2'!$L$1:$L$89280+'H2'!$M$1:$M$89280,MATCH(1,(C20='H2'!$B$1:$B$89280)*(2030='H2'!$E$1:$E$89280)*("ref"='H2'!$D$1:$D$89280),0))-T$2</f>
        <v>#N/A</v>
      </c>
      <c r="V20" t="e" cm="1">
        <f t="array" ref="V20">INDEX('H2'!$L$1:$L$89280+'H2'!$M$1:$M$89280,MATCH(1,(D20='H2'!$B$1:$B$89280)*(2030='H2'!$E$1:$E$89280)*("ref"='H2'!$D$1:$D$89280),0))-T$2</f>
        <v>#N/A</v>
      </c>
      <c r="W20" t="e" cm="1">
        <f t="array" ref="W20">INDEX('H2'!$L$1:$L$89280+'H2'!$M$1:$M$89280,MATCH(1,(E20='H2'!$B$1:$B$89280)*(2030='H2'!$E$1:$E$89280)*("ref"='H2'!$D$1:$D$89280),0))-T$2</f>
        <v>#N/A</v>
      </c>
      <c r="X20" t="e" cm="1">
        <f t="array" ref="X20">INDEX('H2'!$L$1:$L$89280+'H2'!$M$1:$M$89280,MATCH(1,(F20='H2'!$B$1:$B$89280)*(2030='H2'!$E$1:$E$89280)*("ref"='H2'!$D$1:$D$89280),0))-T$2</f>
        <v>#N/A</v>
      </c>
      <c r="Y20" t="e" cm="1">
        <f t="array" ref="Y20">INDEX('H2'!$L$1:$L$89280+'H2'!$M$1:$M$89280,MATCH(1,(G20='H2'!$B$1:$B$89280)*(2030='H2'!$E$1:$E$89280)*("ref"='H2'!$D$1:$D$89280),0))-T$2</f>
        <v>#N/A</v>
      </c>
      <c r="Z20" t="e" cm="1">
        <f t="array" ref="Z20">INDEX('H2'!$L$1:$L$89280+'H2'!$M$1:$M$89280,MATCH(1,(H20='H2'!$B$1:$B$89280)*(2030='H2'!$E$1:$E$89280)*("ref"='H2'!$D$1:$D$89280),0))-T$2</f>
        <v>#N/A</v>
      </c>
      <c r="AA20" t="e" cm="1">
        <f t="array" ref="AA20">INDEX('H2'!$L$1:$L$89280+'H2'!$M$1:$M$89280,MATCH(1,(I20='H2'!$B$1:$B$89280)*(2030='H2'!$E$1:$E$89280)*("ref"='H2'!$D$1:$D$89280),0))-T$2</f>
        <v>#N/A</v>
      </c>
      <c r="AB20" t="e" cm="1">
        <f t="array" ref="AB20">AVERAGE(_xlfn._xlws.FILTER('H2'!$AM$2:$AM$98960, (B20='H2'!$B$2:$B$89280)*("ref"='H2'!$D$2:$D$89280)))*40</f>
        <v>#VALUE!</v>
      </c>
      <c r="AC20" t="e" cm="1">
        <f t="array" ref="AC20">AVERAGE(_xlfn._xlws.FILTER('H2'!$AM$2:$AM$98960, (C20='H2'!$B$2:$B$89280)*("ref"='H2'!$D$2:$D$89280)))*40</f>
        <v>#VALUE!</v>
      </c>
      <c r="AD20" t="e" cm="1">
        <f t="array" ref="AD20">AVERAGE(_xlfn._xlws.FILTER('H2'!$AM$2:$AM$98960, (D20='H2'!$B$2:$B$89280)*("ref"='H2'!$D$2:$D$89280)))*40</f>
        <v>#VALUE!</v>
      </c>
      <c r="AE20" t="e" cm="1">
        <f t="array" ref="AE20">AVERAGE(_xlfn._xlws.FILTER('H2'!$AM$2:$AM$98960, (E20='H2'!$B$2:$B$89280)*("ref"='H2'!$D$2:$D$89280)))*40</f>
        <v>#VALUE!</v>
      </c>
      <c r="AF20" t="e" cm="1">
        <f t="array" ref="AF20">AVERAGE(_xlfn._xlws.FILTER('H2'!$AO$2:$AO$98960, (F20='H2'!$B$2:$B$89280)*("ref"='H2'!$D$2:$D$89280)))*40</f>
        <v>#VALUE!</v>
      </c>
      <c r="AG20" t="e" cm="1">
        <f t="array" ref="AG20">AVERAGE(_xlfn._xlws.FILTER('H2'!$AN$2:$AN$98960, (G20='H2'!$B$2:$B$89280)*("ref"='H2'!$D$2:$D$89280)))*40</f>
        <v>#VALUE!</v>
      </c>
      <c r="AH20" t="e" cm="1">
        <f t="array" ref="AH20">INDEX(overview_results_2_repr_days!$W$1:$W$120247,MATCH(1,(H20=overview_results_2_repr_days!$A$1:$A$120247)*("ref"=overview_results_2_repr_days!$B$1:$B$120247),0))</f>
        <v>#N/A</v>
      </c>
      <c r="AI20" t="e" cm="1">
        <f t="array" ref="AI20">INDEX(overview_results_2_repr_days!$W$1:$W$120247,MATCH(1,(I20=overview_results_2_repr_days!$A$1:$A$120247)*("ref"=overview_results_2_repr_days!$B$1:$B$120247),0))</f>
        <v>#N/A</v>
      </c>
      <c r="AJ20" t="e" cm="1" vm="1">
        <f t="array" ref="AJ20">AVERAGE(_xlfn._xlws.FILTER(PS!$W$2:$W$89280, (B20=PS!$B$2:$B$89280)*("ref"=PS!$D$2:$D$89280)))*40-AVERAGE(_xlfn._xlws.FILTER(PS!$W$2:$W$89280, (1=PS!$B$2:$B$89280)*("ref"=PS!$D$2:$D$89280)))*40</f>
        <v>#VALUE!</v>
      </c>
      <c r="AK20" t="e" cm="1" vm="1">
        <f t="array" ref="AK20">AVERAGE(_xlfn._xlws.FILTER(PS!$W$2:$W$89280, (C20=PS!$B$2:$B$89280)*("ref"=PS!$D$2:$D$89280)))*40-AVERAGE(_xlfn._xlws.FILTER(PS!$W$2:$W$89280, (1=PS!$B$2:$B$89280)*("ref"=PS!$D$2:$D$89280)))*40</f>
        <v>#VALUE!</v>
      </c>
      <c r="AL20" t="e" cm="1" vm="1">
        <f t="array" ref="AL20">AVERAGE(_xlfn._xlws.FILTER(PS!$W$2:$W$89280, (D20=PS!$B$2:$B$89280)*("ref"=PS!$D$2:$D$89280)))*40-AVERAGE(_xlfn._xlws.FILTER(PS!$W$2:$W$89280, (1=PS!$B$2:$B$89280)*("ref"=PS!$D$2:$D$89280)))*40</f>
        <v>#VALUE!</v>
      </c>
      <c r="AM20" t="e" cm="1" vm="1">
        <f t="array" ref="AM20">AVERAGE(_xlfn._xlws.FILTER(PS!$W$2:$W$89280, (E20=PS!$B$2:$B$89280)*("ref"=PS!$D$2:$D$89280)))*40-AVERAGE(_xlfn._xlws.FILTER(PS!$W$2:$W$89280, (1=PS!$B$2:$B$89280)*("ref"=PS!$D$2:$D$89280)))*40</f>
        <v>#VALUE!</v>
      </c>
      <c r="AN20" t="e" cm="1" vm="1">
        <f t="array" ref="AN20">AVERAGE(_xlfn._xlws.FILTER(PS!$W$2:$W$89280, (F20=PS!$B$2:$B$89280)*("ref"=PS!$D$2:$D$89280)))*40-AVERAGE(_xlfn._xlws.FILTER(PS!$W$2:$W$89280, (1=PS!$B$2:$B$89280)*("ref"=PS!$D$2:$D$89280)))*40</f>
        <v>#VALUE!</v>
      </c>
      <c r="AO20" t="e" cm="1" vm="1">
        <f t="array" ref="AO20">AVERAGE(_xlfn._xlws.FILTER(PS!$W$2:$W$89280, (G20=PS!$B$2:$B$89280)*("ref"=PS!$D$2:$D$89280)))*40-AVERAGE(_xlfn._xlws.FILTER(PS!$W$2:$W$89280, (1=PS!$B$2:$B$89280)*("ref"=PS!$D$2:$D$89280)))*40</f>
        <v>#VALUE!</v>
      </c>
      <c r="AP20" t="e" cm="1" vm="1">
        <f t="array" ref="AP20">AVERAGE(_xlfn._xlws.FILTER(PS!$W$2:$W$89280, (H20=PS!$B$2:$B$89280)*("ref"=PS!$D$2:$D$89280)))*40-AVERAGE(_xlfn._xlws.FILTER(PS!$W$2:$W$89280, (1=PS!$B$2:$B$89280)*("ref"=PS!$D$2:$D$89280)))*40</f>
        <v>#VALUE!</v>
      </c>
      <c r="AQ20" t="e" cm="1" vm="1">
        <f t="array" ref="AQ20">AVERAGE(_xlfn._xlws.FILTER(PS!$W$2:$W$89280, (I20=PS!$B$2:$B$89280)*("ref"=PS!$D$2:$D$89280)))*40-AVERAGE(_xlfn._xlws.FILTER(PS!$W$2:$W$89280, (1=PS!$B$2:$B$89280)*("ref"=PS!$D$2:$D$89280)))*40</f>
        <v>#VALUE!</v>
      </c>
      <c r="AR20" t="e" cm="1">
        <f t="array" ref="AR20">INDEX(overview_results_2_repr_days!$V$1:$V$952,MATCH(1,(B20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0" t="e" cm="1">
        <f t="array" ref="AS20">INDEX(overview_results_2_repr_days!$V$1:$V$952,MATCH(1,(C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0" t="e" cm="1">
        <f t="array" ref="AT20">INDEX(overview_results_2_repr_days!$V$1:$V$952,MATCH(1,(D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0" t="e" cm="1">
        <f t="array" ref="AU20">INDEX(overview_results_2_repr_days!$V$1:$V$952,MATCH(1,(E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0" t="e" cm="1">
        <f t="array" ref="AV20">INDEX(overview_results_2_repr_days!$V$1:$V$952,MATCH(1,(F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0" t="e" cm="1">
        <f t="array" ref="AW20">INDEX(overview_results_2_repr_days!$V$1:$V$952,MATCH(1,(G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0" t="e" cm="1">
        <f t="array" ref="AX20">INDEX(overview_results_2_repr_days!$V$1:$V$952,MATCH(1,(H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0" t="e" cm="1">
        <f t="array" ref="AY20">INDEX(overview_results_2_repr_days!$V$1:$V$952,MATCH(1,(I20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0" t="e" cm="1" vm="1">
        <f t="array" ref="AZ20">AVERAGE(_xlfn._xlws.FILTER(ETS!$P$2:$P$89240, (B20=ETS!$A$2:$A$89240)*("ref"=ETS!$C$2:$C$89240)))*40-AVERAGE(_xlfn._xlws.FILTER(ETS!$P$2:$P$89240, (1=ETS!$A$2:$A$89240)*("ref"=ETS!$C$2:$C$89240)))*40</f>
        <v>#VALUE!</v>
      </c>
      <c r="BA20" t="e" cm="1" vm="1">
        <f t="array" ref="BA20">AVERAGE(_xlfn._xlws.FILTER(ETS!$P$2:$P$89240, (C20=ETS!$A$2:$A$89240)*("ref"=ETS!$C$2:$C$89240)))*40-AVERAGE(_xlfn._xlws.FILTER(ETS!$P$2:$P$89240, (1=ETS!$A$2:$A$89240)*("ref"=ETS!$C$2:$C$89240)))*40</f>
        <v>#VALUE!</v>
      </c>
      <c r="BB20" t="e" cm="1" vm="1">
        <f t="array" ref="BB20">AVERAGE(_xlfn._xlws.FILTER(ETS!$P$2:$P$89240, (D20=ETS!$A$2:$A$89240)*("ref"=ETS!$C$2:$C$89240)))*40-AVERAGE(_xlfn._xlws.FILTER(ETS!$P$2:$P$89240, (1=ETS!$A$2:$A$89240)*("ref"=ETS!$C$2:$C$89240)))*40</f>
        <v>#VALUE!</v>
      </c>
      <c r="BC20" t="e" cm="1" vm="1">
        <f t="array" ref="BC20">AVERAGE(_xlfn._xlws.FILTER(ETS!$P$2:$P$89240, (E20=ETS!$A$2:$A$89240)*("ref"=ETS!$C$2:$C$89240)))*40-AVERAGE(_xlfn._xlws.FILTER(ETS!$P$2:$P$89240, (1=ETS!$A$2:$A$89240)*("ref"=ETS!$C$2:$C$89240)))*40</f>
        <v>#VALUE!</v>
      </c>
      <c r="BD20" t="e" cm="1" vm="1">
        <f t="array" ref="BD20">AVERAGE(_xlfn._xlws.FILTER(ETS!$P$2:$P$89240, (F20=ETS!$A$2:$A$89240)*("ref"=ETS!$C$2:$C$89240)))*40-AVERAGE(_xlfn._xlws.FILTER(ETS!$P$2:$P$89240, (1=ETS!$A$2:$A$89240)*("ref"=ETS!$C$2:$C$89240)))*40</f>
        <v>#VALUE!</v>
      </c>
      <c r="BE20" t="e" cm="1" vm="1">
        <f t="array" ref="BE20">AVERAGE(_xlfn._xlws.FILTER(ETS!$P$2:$P$89240, (G20=ETS!$A$2:$A$89240)*("ref"=ETS!$C$2:$C$89240)))*40-AVERAGE(_xlfn._xlws.FILTER(ETS!$P$2:$P$89240, (1=ETS!$A$2:$A$89240)*("ref"=ETS!$C$2:$C$89240)))*40</f>
        <v>#VALUE!</v>
      </c>
      <c r="BF20" t="e" cm="1" vm="1">
        <f t="array" ref="BF20">AVERAGE(_xlfn._xlws.FILTER(ETS!$P$2:$P$89240, (H20=ETS!$A$2:$A$89240)*("ref"=ETS!$C$2:$C$89240)))*40-AVERAGE(_xlfn._xlws.FILTER(ETS!$P$2:$P$89240, (1=ETS!$A$2:$A$89240)*("ref"=ETS!$C$2:$C$89240)))*40</f>
        <v>#VALUE!</v>
      </c>
      <c r="BG20" t="e" cm="1" vm="1">
        <f t="array" ref="BG20">AVERAGE(_xlfn._xlws.FILTER(ETS!$P$2:$P$89240, (I20=ETS!$A$2:$A$89240)*("ref"=ETS!$C$2:$C$89240)))*40-AVERAGE(_xlfn._xlws.FILTER(ETS!$P$2:$P$89240, (1=ETS!$A$2:$A$89240)*("ref"=ETS!$C$2:$C$89240)))*40</f>
        <v>#VALUE!</v>
      </c>
      <c r="BH20" t="e">
        <f t="shared" si="1"/>
        <v>#VALUE!</v>
      </c>
      <c r="BI20" t="e">
        <f t="shared" si="2"/>
        <v>#VALUE!</v>
      </c>
      <c r="BJ20" t="e">
        <f t="shared" si="3"/>
        <v>#VALUE!</v>
      </c>
      <c r="BK20" t="e">
        <f t="shared" si="4"/>
        <v>#VALUE!</v>
      </c>
      <c r="BL20" t="e">
        <f t="shared" si="5"/>
        <v>#VALUE!</v>
      </c>
      <c r="BM20" t="e">
        <f t="shared" si="6"/>
        <v>#VALUE!</v>
      </c>
      <c r="BN20" t="e">
        <f t="shared" si="7"/>
        <v>#N/A</v>
      </c>
      <c r="BO20" t="e">
        <f t="shared" si="8"/>
        <v>#N/A</v>
      </c>
      <c r="BP20" cm="1">
        <f t="array" ref="BP20">INDEX(agent_costs_16_repr_days!$X$1:$X$120559,MATCH(1,(B20=agent_costs_16_repr_days!$A$1:$A$120559)*("ref"=agent_costs_16_repr_days!$B$1:$B$120559),0))</f>
        <v>8431.3824462946504</v>
      </c>
      <c r="BQ20" t="e" cm="1">
        <f t="array" ref="BQ20">INDEX(agent_costs_16_repr_days!$X$1:$X$120559,MATCH(1,(C20=agent_costs_16_repr_days!$A$1:$A$120559)*("ref"=agent_costs_16_repr_days!$B$1:$B$120559),0))</f>
        <v>#N/A</v>
      </c>
      <c r="BR20" cm="1">
        <f t="array" ref="BR20">INDEX(agent_costs_16_repr_days!$X$1:$X$120559,MATCH(1,(D20=agent_costs_16_repr_days!$A$1:$A$120559)*("ref"=agent_costs_16_repr_days!$B$1:$B$120559),0))</f>
        <v>23488.586618642323</v>
      </c>
      <c r="BS20" t="e" cm="1">
        <f t="array" ref="BS20">INDEX(agent_costs_16_repr_days!$X$1:$X$120559,MATCH(1,(E20=agent_costs_16_repr_days!$A$1:$A$120559)*("ref"=agent_costs_16_repr_days!$B$1:$B$120559),0))</f>
        <v>#N/A</v>
      </c>
      <c r="BT20" cm="1">
        <f t="array" ref="BT20">INDEX(agent_costs_16_repr_days!$X$1:$X$120559,MATCH(1,(F20=agent_costs_16_repr_days!$A$1:$A$120559)*("ref"=agent_costs_16_repr_days!$B$1:$B$120559),0))</f>
        <v>57826.352321743034</v>
      </c>
      <c r="BU20" cm="1">
        <f t="array" ref="BU20">INDEX(agent_costs_16_repr_days!$X$1:$X$120559,MATCH(1,(G20=agent_costs_16_repr_days!$A$1:$A$120559)*("ref"=agent_costs_16_repr_days!$B$1:$B$120559),0))</f>
        <v>5295.6681449953467</v>
      </c>
      <c r="BV20" t="e" cm="1">
        <f t="array" ref="BV20">INDEX(agent_costs_16_repr_days!$X$1:$X$120559,MATCH(1,(H20=agent_costs_16_repr_days!$A$1:$A$120559)*("ref"=agent_costs_16_repr_days!$B$1:$B$120559),0))</f>
        <v>#N/A</v>
      </c>
      <c r="BW20" cm="1">
        <f t="array" ref="BW20">INDEX(agent_costs_16_repr_days!$X$1:$X$120559,MATCH(1,(I20=agent_costs_16_repr_days!$A$1:$A$120559)*("ref"=agent_costs_16_repr_days!$B$1:$B$120559),0))</f>
        <v>25022.043507174589</v>
      </c>
      <c r="BX20" cm="1">
        <f t="array" ref="BX20">INDEX(agent_costs_16_repr_days!$AB$1:$AB$120559,MATCH(1,(B20=agent_costs_16_repr_days!$A$1:$A$120559)*("ref"=agent_costs_16_repr_days!$B$1:$B$120559),0))</f>
        <v>13326.082902039314</v>
      </c>
      <c r="BY20" t="e" cm="1">
        <f t="array" ref="BY20">INDEX(agent_costs_16_repr_days!$AB$1:$AB$120559,MATCH(1,(C20=agent_costs_16_repr_days!$A$1:$A$120559)*("ref"=agent_costs_16_repr_days!$B$1:$B$120559),0))</f>
        <v>#N/A</v>
      </c>
      <c r="BZ20" cm="1">
        <f t="array" ref="BZ20">INDEX(agent_costs_16_repr_days!$AB$1:$AB$120559,MATCH(1,(D20=agent_costs_16_repr_days!$A$1:$A$120559)*("ref"=agent_costs_16_repr_days!$B$1:$B$120559),0))</f>
        <v>10502.990263352433</v>
      </c>
      <c r="CA20" t="e" cm="1">
        <f t="array" ref="CA20">INDEX(agent_costs_16_repr_days!$AB$1:$AB$120559,MATCH(1,(E20=agent_costs_16_repr_days!$A$1:$A$120559)*("ref"=agent_costs_16_repr_days!$B$1:$B$120559),0))</f>
        <v>#N/A</v>
      </c>
      <c r="CB20" cm="1">
        <f t="array" ref="CB20">INDEX(agent_costs_16_repr_days!$AB$1:$AB$120559,MATCH(1,(F20=agent_costs_16_repr_days!$A$1:$A$120559)*("ref"=agent_costs_16_repr_days!$B$1:$B$120559),0))</f>
        <v>24880.159942622195</v>
      </c>
      <c r="CC20" cm="1">
        <f t="array" ref="CC20">INDEX(agent_costs_16_repr_days!$AB$1:$AB$120559,MATCH(1,(G20=agent_costs_16_repr_days!$A$1:$A$120559)*("ref"=agent_costs_16_repr_days!$B$1:$B$120559),0))</f>
        <v>2263.4697313327197</v>
      </c>
      <c r="CD20" t="e" cm="1">
        <f t="array" ref="CD20">INDEX(agent_costs_16_repr_days!$AB$1:$AB$120559,MATCH(1,(H20=agent_costs_16_repr_days!$A$1:$A$120559)*("ref"=agent_costs_16_repr_days!$B$1:$B$120559),0))</f>
        <v>#N/A</v>
      </c>
      <c r="CE20" cm="1">
        <f t="array" ref="CE20">INDEX(agent_costs_16_repr_days!$AB$1:$AB$120559,MATCH(1,(I20=agent_costs_16_repr_days!$A$1:$A$120559)*("ref"=agent_costs_16_repr_days!$B$1:$B$120559),0))</f>
        <v>10477.761418704045</v>
      </c>
      <c r="CF20" cm="1">
        <f t="array" ref="CF20">INDEX(agent_costs_16_repr_days!$AF$1:$AF$120936,MATCH(1,(B20=agent_costs_16_repr_days!$A$1:$A$120559)*("ref"=agent_costs_16_repr_days!$B$1:$B$120559),0))</f>
        <v>-1236.9511410667328</v>
      </c>
      <c r="CG20" t="e" cm="1">
        <f t="array" ref="CG20">INDEX(agent_costs_16_repr_days!$AF$1:$AF$120936,MATCH(1,(C20=agent_costs_16_repr_days!$A$1:$A$120559)*("ref"=agent_costs_16_repr_days!$B$1:$B$120559),0))</f>
        <v>#N/A</v>
      </c>
      <c r="CH20" cm="1">
        <f t="array" ref="CH20">INDEX(agent_costs_16_repr_days!$AF$1:$AF$120936,MATCH(1,(D20=agent_costs_16_repr_days!$A$1:$A$120559)*("ref"=agent_costs_16_repr_days!$B$1:$B$120559),0))</f>
        <v>-2899.2500740117393</v>
      </c>
      <c r="CI20" t="e" cm="1">
        <f t="array" ref="CI20">INDEX(agent_costs_16_repr_days!$AF$1:$AF$120936,MATCH(1,(E20=agent_costs_16_repr_days!$A$1:$A$120559)*("ref"=agent_costs_16_repr_days!$B$1:$B$120559),0))</f>
        <v>#N/A</v>
      </c>
      <c r="CJ20" cm="1">
        <f t="array" ref="CJ20">INDEX(agent_costs_16_repr_days!$AF$1:$AF$120936,MATCH(1,(F20=agent_costs_16_repr_days!$A$1:$A$120559)*("ref"=agent_costs_16_repr_days!$B$1:$B$120559),0))</f>
        <v>296.73055611480959</v>
      </c>
      <c r="CK20" cm="1">
        <f t="array" ref="CK20">INDEX(agent_costs_16_repr_days!$AF$1:$AF$120936,MATCH(1,(G20=agent_costs_16_repr_days!$A$1:$A$120559)*("ref"=agent_costs_16_repr_days!$B$1:$B$120559),0))</f>
        <v>-1983.1016105855815</v>
      </c>
      <c r="CL20" t="e" cm="1">
        <f t="array" ref="CL20">INDEX(agent_costs_16_repr_days!$AF$1:$AF$120936,MATCH(1,(H20=agent_costs_16_repr_days!$A$1:$A$120559)*("ref"=agent_costs_16_repr_days!$B$1:$B$120559),0))</f>
        <v>#N/A</v>
      </c>
      <c r="CM20" cm="1">
        <f t="array" ref="CM20">INDEX(agent_costs_16_repr_days!$AF$1:$AF$120936,MATCH(1,(I20=agent_costs_16_repr_days!$A$1:$A$120559)*("ref"=agent_costs_16_repr_days!$B$1:$B$120559),0))</f>
        <v>-3439.6652818481089</v>
      </c>
    </row>
    <row r="21" spans="1:91" x14ac:dyDescent="0.25">
      <c r="A21">
        <v>20</v>
      </c>
      <c r="B21">
        <v>30</v>
      </c>
      <c r="C21">
        <v>60</v>
      </c>
      <c r="D21">
        <v>90</v>
      </c>
      <c r="E21">
        <v>120</v>
      </c>
      <c r="F21">
        <v>150</v>
      </c>
      <c r="G21">
        <v>180</v>
      </c>
      <c r="H21">
        <v>210</v>
      </c>
      <c r="I21">
        <v>240</v>
      </c>
      <c r="J21">
        <v>270</v>
      </c>
      <c r="L21" t="e" cm="1">
        <f t="array" ref="L21">INDEX('H2'!$I$1:$I$89280+'H2'!$H$1:$H$89280,MATCH(1,(B21='H2'!$B$1:$B$89280)*(2030='H2'!$E$1:$E$89280)*("ref"='H2'!$D$1:$D$89280),0))-L$2</f>
        <v>#N/A</v>
      </c>
      <c r="M21" t="e" cm="1">
        <f t="array" ref="M21">INDEX('H2'!$I$1:$I$89280+'H2'!$H$1:$H$89280,MATCH(1,(C21='H2'!$B$1:$B$89280)*(2030='H2'!$E$1:$E$89280)*("ref"='H2'!$D$1:$D$89280),0))-L$2</f>
        <v>#N/A</v>
      </c>
      <c r="N21" t="e" cm="1">
        <f t="array" ref="N21">INDEX('H2'!$I$1:$I$89280+'H2'!$H$1:$H$89280,MATCH(1,(D21='H2'!$B$1:$B$89280)*(2030='H2'!$E$1:$E$89280)*("ref"='H2'!$D$1:$D$89280),0))-L$2</f>
        <v>#N/A</v>
      </c>
      <c r="O21" t="e" cm="1">
        <f t="array" ref="O21">INDEX('H2'!$I$1:$I$89280+'H2'!$H$1:$H$89280,MATCH(1,(E21='H2'!$B$1:$B$89280)*(2030='H2'!$E$1:$E$89280)*("ref"='H2'!$D$1:$D$89280),0))-L$2</f>
        <v>#N/A</v>
      </c>
      <c r="P21" t="e" cm="1">
        <f t="array" ref="P21">INDEX('H2'!$I$1:$I$89280+'H2'!$H$1:$H$89280,MATCH(1,(F21='H2'!$B$1:$B$89280)*(2030='H2'!$E$1:$E$89280)*("ref"='H2'!$D$1:$D$89280),0))-L$2</f>
        <v>#N/A</v>
      </c>
      <c r="Q21" t="e" cm="1">
        <f t="array" ref="Q21">INDEX('H2'!$I$1:$I$89280+'H2'!$H$1:$H$89280,MATCH(1,(G21='H2'!$B$1:$B$89280)*(2030='H2'!$E$1:$E$89280)*("ref"='H2'!$D$1:$D$89280),0))-L$2</f>
        <v>#N/A</v>
      </c>
      <c r="R21" t="e" cm="1">
        <f t="array" ref="R21">INDEX('H2'!$I$1:$I$89280+'H2'!$H$1:$H$89280,MATCH(1,(H21='H2'!$B$1:$B$89280)*(2030='H2'!$E$1:$E$89280)*("ref"='H2'!$D$1:$D$89280),0))-L$2</f>
        <v>#N/A</v>
      </c>
      <c r="S21" t="e" cm="1">
        <f t="array" ref="S21">INDEX('H2'!$I$1:$I$89280+'H2'!$H$1:$H$89280,MATCH(1,(I21='H2'!$B$1:$B$89280)*(2030='H2'!$E$1:$E$89280)*("ref"='H2'!$D$1:$D$89280),0))-L$2</f>
        <v>#N/A</v>
      </c>
      <c r="T21" t="e" cm="1">
        <f t="array" ref="T21">INDEX('H2'!$L$1:$L$89280+'H2'!$M$1:$M$89280,MATCH(1,(B21='H2'!$B$1:$B$89280)*(2030='H2'!$E$1:$E$89280)*("ref"='H2'!$D$1:$D$89280),0))-T$2</f>
        <v>#N/A</v>
      </c>
      <c r="U21" t="e" cm="1">
        <f t="array" ref="U21">INDEX('H2'!$L$1:$L$89280+'H2'!$M$1:$M$89280,MATCH(1,(C21='H2'!$B$1:$B$89280)*(2030='H2'!$E$1:$E$89280)*("ref"='H2'!$D$1:$D$89280),0))-T$2</f>
        <v>#N/A</v>
      </c>
      <c r="V21" t="e" cm="1">
        <f t="array" ref="V21">INDEX('H2'!$L$1:$L$89280+'H2'!$M$1:$M$89280,MATCH(1,(D21='H2'!$B$1:$B$89280)*(2030='H2'!$E$1:$E$89280)*("ref"='H2'!$D$1:$D$89280),0))-T$2</f>
        <v>#N/A</v>
      </c>
      <c r="W21" t="e" cm="1">
        <f t="array" ref="W21">INDEX('H2'!$L$1:$L$89280+'H2'!$M$1:$M$89280,MATCH(1,(E21='H2'!$B$1:$B$89280)*(2030='H2'!$E$1:$E$89280)*("ref"='H2'!$D$1:$D$89280),0))-T$2</f>
        <v>#N/A</v>
      </c>
      <c r="X21" t="e" cm="1">
        <f t="array" ref="X21">INDEX('H2'!$L$1:$L$89280+'H2'!$M$1:$M$89280,MATCH(1,(F21='H2'!$B$1:$B$89280)*(2030='H2'!$E$1:$E$89280)*("ref"='H2'!$D$1:$D$89280),0))-T$2</f>
        <v>#N/A</v>
      </c>
      <c r="Y21" t="e" cm="1">
        <f t="array" ref="Y21">INDEX('H2'!$L$1:$L$89280+'H2'!$M$1:$M$89280,MATCH(1,(G21='H2'!$B$1:$B$89280)*(2030='H2'!$E$1:$E$89280)*("ref"='H2'!$D$1:$D$89280),0))-T$2</f>
        <v>#N/A</v>
      </c>
      <c r="Z21" t="e" cm="1">
        <f t="array" ref="Z21">INDEX('H2'!$L$1:$L$89280+'H2'!$M$1:$M$89280,MATCH(1,(H21='H2'!$B$1:$B$89280)*(2030='H2'!$E$1:$E$89280)*("ref"='H2'!$D$1:$D$89280),0))-T$2</f>
        <v>#N/A</v>
      </c>
      <c r="AA21" t="e" cm="1">
        <f t="array" ref="AA21">INDEX('H2'!$L$1:$L$89280+'H2'!$M$1:$M$89280,MATCH(1,(I21='H2'!$B$1:$B$89280)*(2030='H2'!$E$1:$E$89280)*("ref"='H2'!$D$1:$D$89280),0))-T$2</f>
        <v>#N/A</v>
      </c>
      <c r="AB21" t="e" cm="1">
        <f t="array" ref="AB21">AVERAGE(_xlfn._xlws.FILTER('H2'!$AM$2:$AM$98960, (B21='H2'!$B$2:$B$89280)*("ref"='H2'!$D$2:$D$89280)))*40</f>
        <v>#VALUE!</v>
      </c>
      <c r="AC21" t="e" cm="1">
        <f t="array" ref="AC21">AVERAGE(_xlfn._xlws.FILTER('H2'!$AM$2:$AM$98960, (C21='H2'!$B$2:$B$89280)*("ref"='H2'!$D$2:$D$89280)))*40</f>
        <v>#VALUE!</v>
      </c>
      <c r="AD21" t="e" cm="1">
        <f t="array" ref="AD21">AVERAGE(_xlfn._xlws.FILTER('H2'!$AM$2:$AM$98960, (D21='H2'!$B$2:$B$89280)*("ref"='H2'!$D$2:$D$89280)))*40</f>
        <v>#VALUE!</v>
      </c>
      <c r="AE21" t="e" cm="1">
        <f t="array" ref="AE21">AVERAGE(_xlfn._xlws.FILTER('H2'!$AM$2:$AM$98960, (E21='H2'!$B$2:$B$89280)*("ref"='H2'!$D$2:$D$89280)))*40</f>
        <v>#VALUE!</v>
      </c>
      <c r="AF21" t="e" cm="1">
        <f t="array" ref="AF21">AVERAGE(_xlfn._xlws.FILTER('H2'!$AO$2:$AO$98960, (F21='H2'!$B$2:$B$89280)*("ref"='H2'!$D$2:$D$89280)))*40</f>
        <v>#VALUE!</v>
      </c>
      <c r="AG21" t="e" cm="1">
        <f t="array" ref="AG21">AVERAGE(_xlfn._xlws.FILTER('H2'!$AN$2:$AN$98960, (G21='H2'!$B$2:$B$89280)*("ref"='H2'!$D$2:$D$89280)))*40</f>
        <v>#VALUE!</v>
      </c>
      <c r="AH21" t="e" cm="1">
        <f t="array" ref="AH21">INDEX(overview_results_2_repr_days!$W$1:$W$120247,MATCH(1,(H21=overview_results_2_repr_days!$A$1:$A$120247)*("ref"=overview_results_2_repr_days!$B$1:$B$120247),0))</f>
        <v>#N/A</v>
      </c>
      <c r="AI21" t="e" cm="1">
        <f t="array" ref="AI21">INDEX(overview_results_2_repr_days!$W$1:$W$120247,MATCH(1,(I21=overview_results_2_repr_days!$A$1:$A$120247)*("ref"=overview_results_2_repr_days!$B$1:$B$120247),0))</f>
        <v>#N/A</v>
      </c>
      <c r="AJ21" t="e" cm="1" vm="1">
        <f t="array" ref="AJ21">AVERAGE(_xlfn._xlws.FILTER(PS!$W$2:$W$89280, (B21=PS!$B$2:$B$89280)*("ref"=PS!$D$2:$D$89280)))*40-AVERAGE(_xlfn._xlws.FILTER(PS!$W$2:$W$89280, (1=PS!$B$2:$B$89280)*("ref"=PS!$D$2:$D$89280)))*40</f>
        <v>#VALUE!</v>
      </c>
      <c r="AK21" t="e" cm="1" vm="1">
        <f t="array" ref="AK21">AVERAGE(_xlfn._xlws.FILTER(PS!$W$2:$W$89280, (C21=PS!$B$2:$B$89280)*("ref"=PS!$D$2:$D$89280)))*40-AVERAGE(_xlfn._xlws.FILTER(PS!$W$2:$W$89280, (1=PS!$B$2:$B$89280)*("ref"=PS!$D$2:$D$89280)))*40</f>
        <v>#VALUE!</v>
      </c>
      <c r="AL21" t="e" cm="1" vm="1">
        <f t="array" ref="AL21">AVERAGE(_xlfn._xlws.FILTER(PS!$W$2:$W$89280, (D21=PS!$B$2:$B$89280)*("ref"=PS!$D$2:$D$89280)))*40-AVERAGE(_xlfn._xlws.FILTER(PS!$W$2:$W$89280, (1=PS!$B$2:$B$89280)*("ref"=PS!$D$2:$D$89280)))*40</f>
        <v>#VALUE!</v>
      </c>
      <c r="AM21" t="e" cm="1" vm="1">
        <f t="array" ref="AM21">AVERAGE(_xlfn._xlws.FILTER(PS!$W$2:$W$89280, (E21=PS!$B$2:$B$89280)*("ref"=PS!$D$2:$D$89280)))*40-AVERAGE(_xlfn._xlws.FILTER(PS!$W$2:$W$89280, (1=PS!$B$2:$B$89280)*("ref"=PS!$D$2:$D$89280)))*40</f>
        <v>#VALUE!</v>
      </c>
      <c r="AN21" t="e" cm="1" vm="1">
        <f t="array" ref="AN21">AVERAGE(_xlfn._xlws.FILTER(PS!$W$2:$W$89280, (F21=PS!$B$2:$B$89280)*("ref"=PS!$D$2:$D$89280)))*40-AVERAGE(_xlfn._xlws.FILTER(PS!$W$2:$W$89280, (1=PS!$B$2:$B$89280)*("ref"=PS!$D$2:$D$89280)))*40</f>
        <v>#VALUE!</v>
      </c>
      <c r="AO21" t="e" cm="1" vm="1">
        <f t="array" ref="AO21">AVERAGE(_xlfn._xlws.FILTER(PS!$W$2:$W$89280, (G21=PS!$B$2:$B$89280)*("ref"=PS!$D$2:$D$89280)))*40-AVERAGE(_xlfn._xlws.FILTER(PS!$W$2:$W$89280, (1=PS!$B$2:$B$89280)*("ref"=PS!$D$2:$D$89280)))*40</f>
        <v>#VALUE!</v>
      </c>
      <c r="AP21" t="e" cm="1" vm="1">
        <f t="array" ref="AP21">AVERAGE(_xlfn._xlws.FILTER(PS!$W$2:$W$89280, (H21=PS!$B$2:$B$89280)*("ref"=PS!$D$2:$D$89280)))*40-AVERAGE(_xlfn._xlws.FILTER(PS!$W$2:$W$89280, (1=PS!$B$2:$B$89280)*("ref"=PS!$D$2:$D$89280)))*40</f>
        <v>#VALUE!</v>
      </c>
      <c r="AQ21" t="e" cm="1" vm="1">
        <f t="array" ref="AQ21">AVERAGE(_xlfn._xlws.FILTER(PS!$W$2:$W$89280, (I21=PS!$B$2:$B$89280)*("ref"=PS!$D$2:$D$89280)))*40-AVERAGE(_xlfn._xlws.FILTER(PS!$W$2:$W$89280, (1=PS!$B$2:$B$89280)*("ref"=PS!$D$2:$D$89280)))*40</f>
        <v>#VALUE!</v>
      </c>
      <c r="AR21" t="e" cm="1">
        <f t="array" ref="AR21">INDEX(overview_results_2_repr_days!$V$1:$V$952,MATCH(1,(B21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1" t="e" cm="1">
        <f t="array" ref="AS21">INDEX(overview_results_2_repr_days!$V$1:$V$952,MATCH(1,(C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1" t="e" cm="1">
        <f t="array" ref="AT21">INDEX(overview_results_2_repr_days!$V$1:$V$952,MATCH(1,(D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1" t="e" cm="1">
        <f t="array" ref="AU21">INDEX(overview_results_2_repr_days!$V$1:$V$952,MATCH(1,(E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1" t="e" cm="1">
        <f t="array" ref="AV21">INDEX(overview_results_2_repr_days!$V$1:$V$952,MATCH(1,(F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1" t="e" cm="1">
        <f t="array" ref="AW21">INDEX(overview_results_2_repr_days!$V$1:$V$952,MATCH(1,(G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1" t="e" cm="1">
        <f t="array" ref="AX21">INDEX(overview_results_2_repr_days!$V$1:$V$952,MATCH(1,(H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1" t="e" cm="1">
        <f t="array" ref="AY21">INDEX(overview_results_2_repr_days!$V$1:$V$952,MATCH(1,(I21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1" t="e" cm="1" vm="1">
        <f t="array" ref="AZ21">AVERAGE(_xlfn._xlws.FILTER(ETS!$P$2:$P$89240, (B21=ETS!$A$2:$A$89240)*("ref"=ETS!$C$2:$C$89240)))*40-AVERAGE(_xlfn._xlws.FILTER(ETS!$P$2:$P$89240, (1=ETS!$A$2:$A$89240)*("ref"=ETS!$C$2:$C$89240)))*40</f>
        <v>#VALUE!</v>
      </c>
      <c r="BA21" t="e" cm="1" vm="1">
        <f t="array" ref="BA21">AVERAGE(_xlfn._xlws.FILTER(ETS!$P$2:$P$89240, (C21=ETS!$A$2:$A$89240)*("ref"=ETS!$C$2:$C$89240)))*40-AVERAGE(_xlfn._xlws.FILTER(ETS!$P$2:$P$89240, (1=ETS!$A$2:$A$89240)*("ref"=ETS!$C$2:$C$89240)))*40</f>
        <v>#VALUE!</v>
      </c>
      <c r="BB21" t="e" cm="1" vm="1">
        <f t="array" ref="BB21">AVERAGE(_xlfn._xlws.FILTER(ETS!$P$2:$P$89240, (D21=ETS!$A$2:$A$89240)*("ref"=ETS!$C$2:$C$89240)))*40-AVERAGE(_xlfn._xlws.FILTER(ETS!$P$2:$P$89240, (1=ETS!$A$2:$A$89240)*("ref"=ETS!$C$2:$C$89240)))*40</f>
        <v>#VALUE!</v>
      </c>
      <c r="BC21" t="e" cm="1" vm="1">
        <f t="array" ref="BC21">AVERAGE(_xlfn._xlws.FILTER(ETS!$P$2:$P$89240, (E21=ETS!$A$2:$A$89240)*("ref"=ETS!$C$2:$C$89240)))*40-AVERAGE(_xlfn._xlws.FILTER(ETS!$P$2:$P$89240, (1=ETS!$A$2:$A$89240)*("ref"=ETS!$C$2:$C$89240)))*40</f>
        <v>#VALUE!</v>
      </c>
      <c r="BD21" t="e" cm="1" vm="1">
        <f t="array" ref="BD21">AVERAGE(_xlfn._xlws.FILTER(ETS!$P$2:$P$89240, (F21=ETS!$A$2:$A$89240)*("ref"=ETS!$C$2:$C$89240)))*40-AVERAGE(_xlfn._xlws.FILTER(ETS!$P$2:$P$89240, (1=ETS!$A$2:$A$89240)*("ref"=ETS!$C$2:$C$89240)))*40</f>
        <v>#VALUE!</v>
      </c>
      <c r="BE21" t="e" cm="1" vm="1">
        <f t="array" ref="BE21">AVERAGE(_xlfn._xlws.FILTER(ETS!$P$2:$P$89240, (G21=ETS!$A$2:$A$89240)*("ref"=ETS!$C$2:$C$89240)))*40-AVERAGE(_xlfn._xlws.FILTER(ETS!$P$2:$P$89240, (1=ETS!$A$2:$A$89240)*("ref"=ETS!$C$2:$C$89240)))*40</f>
        <v>#VALUE!</v>
      </c>
      <c r="BF21" t="e" cm="1" vm="1">
        <f t="array" ref="BF21">AVERAGE(_xlfn._xlws.FILTER(ETS!$P$2:$P$89240, (H21=ETS!$A$2:$A$89240)*("ref"=ETS!$C$2:$C$89240)))*40-AVERAGE(_xlfn._xlws.FILTER(ETS!$P$2:$P$89240, (1=ETS!$A$2:$A$89240)*("ref"=ETS!$C$2:$C$89240)))*40</f>
        <v>#VALUE!</v>
      </c>
      <c r="BG21" t="e" cm="1" vm="1">
        <f t="array" ref="BG21">AVERAGE(_xlfn._xlws.FILTER(ETS!$P$2:$P$89240, (I21=ETS!$A$2:$A$89240)*("ref"=ETS!$C$2:$C$89240)))*40-AVERAGE(_xlfn._xlws.FILTER(ETS!$P$2:$P$89240, (1=ETS!$A$2:$A$89240)*("ref"=ETS!$C$2:$C$89240)))*40</f>
        <v>#VALUE!</v>
      </c>
      <c r="BH21" t="e">
        <f t="shared" si="1"/>
        <v>#VALUE!</v>
      </c>
      <c r="BI21" t="e">
        <f t="shared" si="2"/>
        <v>#VALUE!</v>
      </c>
      <c r="BJ21" t="e">
        <f t="shared" si="3"/>
        <v>#VALUE!</v>
      </c>
      <c r="BK21" t="e">
        <f t="shared" si="4"/>
        <v>#VALUE!</v>
      </c>
      <c r="BL21" t="e">
        <f t="shared" si="5"/>
        <v>#VALUE!</v>
      </c>
      <c r="BM21" t="e">
        <f t="shared" si="6"/>
        <v>#VALUE!</v>
      </c>
      <c r="BN21" t="e">
        <f t="shared" si="7"/>
        <v>#N/A</v>
      </c>
      <c r="BO21" t="e">
        <f t="shared" si="8"/>
        <v>#N/A</v>
      </c>
      <c r="BP21" cm="1">
        <f t="array" ref="BP21">INDEX(agent_costs_16_repr_days!$X$1:$X$120559,MATCH(1,(B21=agent_costs_16_repr_days!$A$1:$A$120559)*("ref"=agent_costs_16_repr_days!$B$1:$B$120559),0))</f>
        <v>9247.6378777716309</v>
      </c>
      <c r="BQ21" t="e" cm="1">
        <f t="array" ref="BQ21">INDEX(agent_costs_16_repr_days!$X$1:$X$120559,MATCH(1,(C21=agent_costs_16_repr_days!$A$1:$A$120559)*("ref"=agent_costs_16_repr_days!$B$1:$B$120559),0))</f>
        <v>#N/A</v>
      </c>
      <c r="BR21" cm="1">
        <f t="array" ref="BR21">INDEX(agent_costs_16_repr_days!$X$1:$X$120559,MATCH(1,(D21=agent_costs_16_repr_days!$A$1:$A$120559)*("ref"=agent_costs_16_repr_days!$B$1:$B$120559),0))</f>
        <v>25938.203051410615</v>
      </c>
      <c r="BS21" t="e" cm="1">
        <f t="array" ref="BS21">INDEX(agent_costs_16_repr_days!$X$1:$X$120559,MATCH(1,(E21=agent_costs_16_repr_days!$A$1:$A$120559)*("ref"=agent_costs_16_repr_days!$B$1:$B$120559),0))</f>
        <v>#N/A</v>
      </c>
      <c r="BT21" cm="1">
        <f t="array" ref="BT21">INDEX(agent_costs_16_repr_days!$X$1:$X$120559,MATCH(1,(F21=agent_costs_16_repr_days!$A$1:$A$120559)*("ref"=agent_costs_16_repr_days!$B$1:$B$120559),0))</f>
        <v>63376.450667946599</v>
      </c>
      <c r="BU21" cm="1">
        <f t="array" ref="BU21">INDEX(agent_costs_16_repr_days!$X$1:$X$120559,MATCH(1,(G21=agent_costs_16_repr_days!$A$1:$A$120559)*("ref"=agent_costs_16_repr_days!$B$1:$B$120559),0))</f>
        <v>6769.842284292914</v>
      </c>
      <c r="BV21" t="e" cm="1">
        <f t="array" ref="BV21">INDEX(agent_costs_16_repr_days!$X$1:$X$120559,MATCH(1,(H21=agent_costs_16_repr_days!$A$1:$A$120559)*("ref"=agent_costs_16_repr_days!$B$1:$B$120559),0))</f>
        <v>#N/A</v>
      </c>
      <c r="BW21" cm="1">
        <f t="array" ref="BW21">INDEX(agent_costs_16_repr_days!$X$1:$X$120559,MATCH(1,(I21=agent_costs_16_repr_days!$A$1:$A$120559)*("ref"=agent_costs_16_repr_days!$B$1:$B$120559),0))</f>
        <v>27395.421857914887</v>
      </c>
      <c r="BX21" cm="1">
        <f t="array" ref="BX21">INDEX(agent_costs_16_repr_days!$AB$1:$AB$120559,MATCH(1,(B21=agent_costs_16_repr_days!$A$1:$A$120559)*("ref"=agent_costs_16_repr_days!$B$1:$B$120559),0))</f>
        <v>14665.049741879848</v>
      </c>
      <c r="BY21" t="e" cm="1">
        <f t="array" ref="BY21">INDEX(agent_costs_16_repr_days!$AB$1:$AB$120559,MATCH(1,(C21=agent_costs_16_repr_days!$A$1:$A$120559)*("ref"=agent_costs_16_repr_days!$B$1:$B$120559),0))</f>
        <v>#N/A</v>
      </c>
      <c r="BZ21" cm="1">
        <f t="array" ref="BZ21">INDEX(agent_costs_16_repr_days!$AB$1:$AB$120559,MATCH(1,(D21=agent_costs_16_repr_days!$A$1:$A$120559)*("ref"=agent_costs_16_repr_days!$B$1:$B$120559),0))</f>
        <v>11710.549138090573</v>
      </c>
      <c r="CA21" t="e" cm="1">
        <f t="array" ref="CA21">INDEX(agent_costs_16_repr_days!$AB$1:$AB$120559,MATCH(1,(E21=agent_costs_16_repr_days!$A$1:$A$120559)*("ref"=agent_costs_16_repr_days!$B$1:$B$120559),0))</f>
        <v>#N/A</v>
      </c>
      <c r="CB21" cm="1">
        <f t="array" ref="CB21">INDEX(agent_costs_16_repr_days!$AB$1:$AB$120559,MATCH(1,(F21=agent_costs_16_repr_days!$A$1:$A$120559)*("ref"=agent_costs_16_repr_days!$B$1:$B$120559),0))</f>
        <v>27016.062655749454</v>
      </c>
      <c r="CC21" cm="1">
        <f t="array" ref="CC21">INDEX(agent_costs_16_repr_days!$AB$1:$AB$120559,MATCH(1,(G21=agent_costs_16_repr_days!$A$1:$A$120559)*("ref"=agent_costs_16_repr_days!$B$1:$B$120559),0))</f>
        <v>2693.9165257891436</v>
      </c>
      <c r="CD21" t="e" cm="1">
        <f t="array" ref="CD21">INDEX(agent_costs_16_repr_days!$AB$1:$AB$120559,MATCH(1,(H21=agent_costs_16_repr_days!$A$1:$A$120559)*("ref"=agent_costs_16_repr_days!$B$1:$B$120559),0))</f>
        <v>#N/A</v>
      </c>
      <c r="CE21" cm="1">
        <f t="array" ref="CE21">INDEX(agent_costs_16_repr_days!$AB$1:$AB$120559,MATCH(1,(I21=agent_costs_16_repr_days!$A$1:$A$120559)*("ref"=agent_costs_16_repr_days!$B$1:$B$120559),0))</f>
        <v>11878.240754230384</v>
      </c>
      <c r="CF21" cm="1">
        <f t="array" ref="CF21">INDEX(agent_costs_16_repr_days!$AF$1:$AF$120936,MATCH(1,(B21=agent_costs_16_repr_days!$A$1:$A$120559)*("ref"=agent_costs_16_repr_days!$B$1:$B$120559),0))</f>
        <v>-1230.5433225699817</v>
      </c>
      <c r="CG21" t="e" cm="1">
        <f t="array" ref="CG21">INDEX(agent_costs_16_repr_days!$AF$1:$AF$120936,MATCH(1,(C21=agent_costs_16_repr_days!$A$1:$A$120559)*("ref"=agent_costs_16_repr_days!$B$1:$B$120559),0))</f>
        <v>#N/A</v>
      </c>
      <c r="CH21" cm="1">
        <f t="array" ref="CH21">INDEX(agent_costs_16_repr_days!$AF$1:$AF$120936,MATCH(1,(D21=agent_costs_16_repr_days!$A$1:$A$120559)*("ref"=agent_costs_16_repr_days!$B$1:$B$120559),0))</f>
        <v>-2784.938686042442</v>
      </c>
      <c r="CI21" t="e" cm="1">
        <f t="array" ref="CI21">INDEX(agent_costs_16_repr_days!$AF$1:$AF$120936,MATCH(1,(E21=agent_costs_16_repr_days!$A$1:$A$120559)*("ref"=agent_costs_16_repr_days!$B$1:$B$120559),0))</f>
        <v>#N/A</v>
      </c>
      <c r="CJ21" cm="1">
        <f t="array" ref="CJ21">INDEX(agent_costs_16_repr_days!$AF$1:$AF$120936,MATCH(1,(F21=agent_costs_16_repr_days!$A$1:$A$120559)*("ref"=agent_costs_16_repr_days!$B$1:$B$120559),0))</f>
        <v>334.59491611190606</v>
      </c>
      <c r="CK21" cm="1">
        <f t="array" ref="CK21">INDEX(agent_costs_16_repr_days!$AF$1:$AF$120936,MATCH(1,(G21=agent_costs_16_repr_days!$A$1:$A$120559)*("ref"=agent_costs_16_repr_days!$B$1:$B$120559),0))</f>
        <v>-2269.0520011965418</v>
      </c>
      <c r="CL21" t="e" cm="1">
        <f t="array" ref="CL21">INDEX(agent_costs_16_repr_days!$AF$1:$AF$120936,MATCH(1,(H21=agent_costs_16_repr_days!$A$1:$A$120559)*("ref"=agent_costs_16_repr_days!$B$1:$B$120559),0))</f>
        <v>#N/A</v>
      </c>
      <c r="CM21" cm="1">
        <f t="array" ref="CM21">INDEX(agent_costs_16_repr_days!$AF$1:$AF$120936,MATCH(1,(I21=agent_costs_16_repr_days!$A$1:$A$120559)*("ref"=agent_costs_16_repr_days!$B$1:$B$120559),0))</f>
        <v>-3408.0736865772633</v>
      </c>
    </row>
    <row r="22" spans="1:91" x14ac:dyDescent="0.25">
      <c r="A22">
        <v>21</v>
      </c>
      <c r="B22">
        <v>31</v>
      </c>
      <c r="C22">
        <v>61</v>
      </c>
      <c r="D22">
        <v>91</v>
      </c>
      <c r="E22">
        <v>121</v>
      </c>
      <c r="F22">
        <v>151</v>
      </c>
      <c r="G22">
        <v>181</v>
      </c>
      <c r="H22">
        <v>211</v>
      </c>
      <c r="I22">
        <v>241</v>
      </c>
      <c r="J22">
        <v>271</v>
      </c>
      <c r="L22" t="e" cm="1">
        <f t="array" ref="L22">INDEX('H2'!$I$1:$I$89280+'H2'!$H$1:$H$89280,MATCH(1,(B22='H2'!$B$1:$B$89280)*(2030='H2'!$E$1:$E$89280)*("ref"='H2'!$D$1:$D$89280),0))-L$2</f>
        <v>#N/A</v>
      </c>
      <c r="M22" t="e" cm="1">
        <f t="array" ref="M22">INDEX('H2'!$I$1:$I$89280+'H2'!$H$1:$H$89280,MATCH(1,(C22='H2'!$B$1:$B$89280)*(2030='H2'!$E$1:$E$89280)*("ref"='H2'!$D$1:$D$89280),0))-L$2</f>
        <v>#N/A</v>
      </c>
      <c r="N22" t="e" cm="1">
        <f t="array" ref="N22">INDEX('H2'!$I$1:$I$89280+'H2'!$H$1:$H$89280,MATCH(1,(D22='H2'!$B$1:$B$89280)*(2030='H2'!$E$1:$E$89280)*("ref"='H2'!$D$1:$D$89280),0))-L$2</f>
        <v>#N/A</v>
      </c>
      <c r="O22" t="e" cm="1">
        <f t="array" ref="O22">INDEX('H2'!$I$1:$I$89280+'H2'!$H$1:$H$89280,MATCH(1,(E22='H2'!$B$1:$B$89280)*(2030='H2'!$E$1:$E$89280)*("ref"='H2'!$D$1:$D$89280),0))-L$2</f>
        <v>#N/A</v>
      </c>
      <c r="P22" t="e" cm="1">
        <f t="array" ref="P22">INDEX('H2'!$I$1:$I$89280+'H2'!$H$1:$H$89280,MATCH(1,(F22='H2'!$B$1:$B$89280)*(2030='H2'!$E$1:$E$89280)*("ref"='H2'!$D$1:$D$89280),0))-L$2</f>
        <v>#N/A</v>
      </c>
      <c r="Q22" t="e" cm="1">
        <f t="array" ref="Q22">INDEX('H2'!$I$1:$I$89280+'H2'!$H$1:$H$89280,MATCH(1,(G22='H2'!$B$1:$B$89280)*(2030='H2'!$E$1:$E$89280)*("ref"='H2'!$D$1:$D$89280),0))-L$2</f>
        <v>#N/A</v>
      </c>
      <c r="R22" t="e" cm="1">
        <f t="array" ref="R22">INDEX('H2'!$I$1:$I$89280+'H2'!$H$1:$H$89280,MATCH(1,(H22='H2'!$B$1:$B$89280)*(2030='H2'!$E$1:$E$89280)*("ref"='H2'!$D$1:$D$89280),0))-L$2</f>
        <v>#N/A</v>
      </c>
      <c r="S22" t="e" cm="1">
        <f t="array" ref="S22">INDEX('H2'!$I$1:$I$89280+'H2'!$H$1:$H$89280,MATCH(1,(I22='H2'!$B$1:$B$89280)*(2030='H2'!$E$1:$E$89280)*("ref"='H2'!$D$1:$D$89280),0))-L$2</f>
        <v>#N/A</v>
      </c>
      <c r="T22" t="e" cm="1">
        <f t="array" ref="T22">INDEX('H2'!$L$1:$L$89280+'H2'!$M$1:$M$89280,MATCH(1,(B22='H2'!$B$1:$B$89280)*(2030='H2'!$E$1:$E$89280)*("ref"='H2'!$D$1:$D$89280),0))-T$2</f>
        <v>#N/A</v>
      </c>
      <c r="U22" t="e" cm="1">
        <f t="array" ref="U22">INDEX('H2'!$L$1:$L$89280+'H2'!$M$1:$M$89280,MATCH(1,(C22='H2'!$B$1:$B$89280)*(2030='H2'!$E$1:$E$89280)*("ref"='H2'!$D$1:$D$89280),0))-T$2</f>
        <v>#N/A</v>
      </c>
      <c r="V22" t="e" cm="1">
        <f t="array" ref="V22">INDEX('H2'!$L$1:$L$89280+'H2'!$M$1:$M$89280,MATCH(1,(D22='H2'!$B$1:$B$89280)*(2030='H2'!$E$1:$E$89280)*("ref"='H2'!$D$1:$D$89280),0))-T$2</f>
        <v>#N/A</v>
      </c>
      <c r="W22" t="e" cm="1">
        <f t="array" ref="W22">INDEX('H2'!$L$1:$L$89280+'H2'!$M$1:$M$89280,MATCH(1,(E22='H2'!$B$1:$B$89280)*(2030='H2'!$E$1:$E$89280)*("ref"='H2'!$D$1:$D$89280),0))-T$2</f>
        <v>#N/A</v>
      </c>
      <c r="X22" t="e" cm="1">
        <f t="array" ref="X22">INDEX('H2'!$L$1:$L$89280+'H2'!$M$1:$M$89280,MATCH(1,(F22='H2'!$B$1:$B$89280)*(2030='H2'!$E$1:$E$89280)*("ref"='H2'!$D$1:$D$89280),0))-T$2</f>
        <v>#N/A</v>
      </c>
      <c r="Y22" t="e" cm="1">
        <f t="array" ref="Y22">INDEX('H2'!$L$1:$L$89280+'H2'!$M$1:$M$89280,MATCH(1,(G22='H2'!$B$1:$B$89280)*(2030='H2'!$E$1:$E$89280)*("ref"='H2'!$D$1:$D$89280),0))-T$2</f>
        <v>#N/A</v>
      </c>
      <c r="Z22" t="e" cm="1">
        <f t="array" ref="Z22">INDEX('H2'!$L$1:$L$89280+'H2'!$M$1:$M$89280,MATCH(1,(H22='H2'!$B$1:$B$89280)*(2030='H2'!$E$1:$E$89280)*("ref"='H2'!$D$1:$D$89280),0))-T$2</f>
        <v>#N/A</v>
      </c>
      <c r="AA22" t="e" cm="1">
        <f t="array" ref="AA22">INDEX('H2'!$L$1:$L$89280+'H2'!$M$1:$M$89280,MATCH(1,(I22='H2'!$B$1:$B$89280)*(2030='H2'!$E$1:$E$89280)*("ref"='H2'!$D$1:$D$89280),0))-T$2</f>
        <v>#N/A</v>
      </c>
      <c r="AB22" t="e" cm="1">
        <f t="array" ref="AB22">AVERAGE(_xlfn._xlws.FILTER('H2'!$AM$2:$AM$98960, (B22='H2'!$B$2:$B$89280)*("ref"='H2'!$D$2:$D$89280)))*40</f>
        <v>#VALUE!</v>
      </c>
      <c r="AC22" t="e" cm="1">
        <f t="array" ref="AC22">AVERAGE(_xlfn._xlws.FILTER('H2'!$AM$2:$AM$98960, (C22='H2'!$B$2:$B$89280)*("ref"='H2'!$D$2:$D$89280)))*40</f>
        <v>#VALUE!</v>
      </c>
      <c r="AD22" t="e" cm="1">
        <f t="array" ref="AD22">AVERAGE(_xlfn._xlws.FILTER('H2'!$AM$2:$AM$98960, (D22='H2'!$B$2:$B$89280)*("ref"='H2'!$D$2:$D$89280)))*40</f>
        <v>#VALUE!</v>
      </c>
      <c r="AE22" t="e" cm="1">
        <f t="array" ref="AE22">AVERAGE(_xlfn._xlws.FILTER('H2'!$AM$2:$AM$98960, (E22='H2'!$B$2:$B$89280)*("ref"='H2'!$D$2:$D$89280)))*40</f>
        <v>#VALUE!</v>
      </c>
      <c r="AF22" t="e" cm="1">
        <f t="array" ref="AF22">AVERAGE(_xlfn._xlws.FILTER('H2'!$AO$2:$AO$98960, (F22='H2'!$B$2:$B$89280)*("ref"='H2'!$D$2:$D$89280)))*40</f>
        <v>#VALUE!</v>
      </c>
      <c r="AG22" t="e" cm="1">
        <f t="array" ref="AG22">AVERAGE(_xlfn._xlws.FILTER('H2'!$AN$2:$AN$98960, (G22='H2'!$B$2:$B$89280)*("ref"='H2'!$D$2:$D$89280)))*40</f>
        <v>#VALUE!</v>
      </c>
      <c r="AH22" t="e" cm="1">
        <f t="array" ref="AH22">INDEX(overview_results_2_repr_days!$W$1:$W$120247,MATCH(1,(H22=overview_results_2_repr_days!$A$1:$A$120247)*("ref"=overview_results_2_repr_days!$B$1:$B$120247),0))</f>
        <v>#N/A</v>
      </c>
      <c r="AI22" t="e" cm="1">
        <f t="array" ref="AI22">INDEX(overview_results_2_repr_days!$W$1:$W$120247,MATCH(1,(I22=overview_results_2_repr_days!$A$1:$A$120247)*("ref"=overview_results_2_repr_days!$B$1:$B$120247),0))</f>
        <v>#N/A</v>
      </c>
      <c r="AJ22" t="e" cm="1" vm="1">
        <f t="array" ref="AJ22">AVERAGE(_xlfn._xlws.FILTER(PS!$W$2:$W$89280, (B22=PS!$B$2:$B$89280)*("ref"=PS!$D$2:$D$89280)))*40-AVERAGE(_xlfn._xlws.FILTER(PS!$W$2:$W$89280, (1=PS!$B$2:$B$89280)*("ref"=PS!$D$2:$D$89280)))*40</f>
        <v>#VALUE!</v>
      </c>
      <c r="AK22" t="e" cm="1" vm="1">
        <f t="array" ref="AK22">AVERAGE(_xlfn._xlws.FILTER(PS!$W$2:$W$89280, (C22=PS!$B$2:$B$89280)*("ref"=PS!$D$2:$D$89280)))*40-AVERAGE(_xlfn._xlws.FILTER(PS!$W$2:$W$89280, (1=PS!$B$2:$B$89280)*("ref"=PS!$D$2:$D$89280)))*40</f>
        <v>#VALUE!</v>
      </c>
      <c r="AL22" t="e" cm="1" vm="1">
        <f t="array" ref="AL22">AVERAGE(_xlfn._xlws.FILTER(PS!$W$2:$W$89280, (D22=PS!$B$2:$B$89280)*("ref"=PS!$D$2:$D$89280)))*40-AVERAGE(_xlfn._xlws.FILTER(PS!$W$2:$W$89280, (1=PS!$B$2:$B$89280)*("ref"=PS!$D$2:$D$89280)))*40</f>
        <v>#VALUE!</v>
      </c>
      <c r="AM22" t="e" cm="1" vm="1">
        <f t="array" ref="AM22">AVERAGE(_xlfn._xlws.FILTER(PS!$W$2:$W$89280, (E22=PS!$B$2:$B$89280)*("ref"=PS!$D$2:$D$89280)))*40-AVERAGE(_xlfn._xlws.FILTER(PS!$W$2:$W$89280, (1=PS!$B$2:$B$89280)*("ref"=PS!$D$2:$D$89280)))*40</f>
        <v>#VALUE!</v>
      </c>
      <c r="AN22" t="e" cm="1" vm="1">
        <f t="array" ref="AN22">AVERAGE(_xlfn._xlws.FILTER(PS!$W$2:$W$89280, (F22=PS!$B$2:$B$89280)*("ref"=PS!$D$2:$D$89280)))*40-AVERAGE(_xlfn._xlws.FILTER(PS!$W$2:$W$89280, (1=PS!$B$2:$B$89280)*("ref"=PS!$D$2:$D$89280)))*40</f>
        <v>#VALUE!</v>
      </c>
      <c r="AO22" t="e" cm="1" vm="1">
        <f t="array" ref="AO22">AVERAGE(_xlfn._xlws.FILTER(PS!$W$2:$W$89280, (G22=PS!$B$2:$B$89280)*("ref"=PS!$D$2:$D$89280)))*40-AVERAGE(_xlfn._xlws.FILTER(PS!$W$2:$W$89280, (1=PS!$B$2:$B$89280)*("ref"=PS!$D$2:$D$89280)))*40</f>
        <v>#VALUE!</v>
      </c>
      <c r="AP22" t="e" cm="1" vm="1">
        <f t="array" ref="AP22">AVERAGE(_xlfn._xlws.FILTER(PS!$W$2:$W$89280, (H22=PS!$B$2:$B$89280)*("ref"=PS!$D$2:$D$89280)))*40-AVERAGE(_xlfn._xlws.FILTER(PS!$W$2:$W$89280, (1=PS!$B$2:$B$89280)*("ref"=PS!$D$2:$D$89280)))*40</f>
        <v>#VALUE!</v>
      </c>
      <c r="AQ22" t="e" cm="1" vm="1">
        <f t="array" ref="AQ22">AVERAGE(_xlfn._xlws.FILTER(PS!$W$2:$W$89280, (I22=PS!$B$2:$B$89280)*("ref"=PS!$D$2:$D$89280)))*40-AVERAGE(_xlfn._xlws.FILTER(PS!$W$2:$W$89280, (1=PS!$B$2:$B$89280)*("ref"=PS!$D$2:$D$89280)))*40</f>
        <v>#VALUE!</v>
      </c>
      <c r="AR22" t="e" cm="1">
        <f t="array" ref="AR22">INDEX(overview_results_2_repr_days!$V$1:$V$952,MATCH(1,(B22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2" t="e" cm="1">
        <f t="array" ref="AS22">INDEX(overview_results_2_repr_days!$V$1:$V$952,MATCH(1,(C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2" t="e" cm="1">
        <f t="array" ref="AT22">INDEX(overview_results_2_repr_days!$V$1:$V$952,MATCH(1,(D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2" t="e" cm="1">
        <f t="array" ref="AU22">INDEX(overview_results_2_repr_days!$V$1:$V$952,MATCH(1,(E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2" t="e" cm="1">
        <f t="array" ref="AV22">INDEX(overview_results_2_repr_days!$V$1:$V$952,MATCH(1,(F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2" t="e" cm="1">
        <f t="array" ref="AW22">INDEX(overview_results_2_repr_days!$V$1:$V$952,MATCH(1,(G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2" t="e" cm="1">
        <f t="array" ref="AX22">INDEX(overview_results_2_repr_days!$V$1:$V$952,MATCH(1,(H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2" t="e" cm="1">
        <f t="array" ref="AY22">INDEX(overview_results_2_repr_days!$V$1:$V$952,MATCH(1,(I22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2" t="e" cm="1" vm="1">
        <f t="array" ref="AZ22">AVERAGE(_xlfn._xlws.FILTER(ETS!$P$2:$P$89240, (B22=ETS!$A$2:$A$89240)*("ref"=ETS!$C$2:$C$89240)))*40-AVERAGE(_xlfn._xlws.FILTER(ETS!$P$2:$P$89240, (1=ETS!$A$2:$A$89240)*("ref"=ETS!$C$2:$C$89240)))*40</f>
        <v>#VALUE!</v>
      </c>
      <c r="BA22" t="e" cm="1" vm="1">
        <f t="array" ref="BA22">AVERAGE(_xlfn._xlws.FILTER(ETS!$P$2:$P$89240, (C22=ETS!$A$2:$A$89240)*("ref"=ETS!$C$2:$C$89240)))*40-AVERAGE(_xlfn._xlws.FILTER(ETS!$P$2:$P$89240, (1=ETS!$A$2:$A$89240)*("ref"=ETS!$C$2:$C$89240)))*40</f>
        <v>#VALUE!</v>
      </c>
      <c r="BB22" t="e" cm="1" vm="1">
        <f t="array" ref="BB22">AVERAGE(_xlfn._xlws.FILTER(ETS!$P$2:$P$89240, (D22=ETS!$A$2:$A$89240)*("ref"=ETS!$C$2:$C$89240)))*40-AVERAGE(_xlfn._xlws.FILTER(ETS!$P$2:$P$89240, (1=ETS!$A$2:$A$89240)*("ref"=ETS!$C$2:$C$89240)))*40</f>
        <v>#VALUE!</v>
      </c>
      <c r="BC22" t="e" cm="1" vm="1">
        <f t="array" ref="BC22">AVERAGE(_xlfn._xlws.FILTER(ETS!$P$2:$P$89240, (E22=ETS!$A$2:$A$89240)*("ref"=ETS!$C$2:$C$89240)))*40-AVERAGE(_xlfn._xlws.FILTER(ETS!$P$2:$P$89240, (1=ETS!$A$2:$A$89240)*("ref"=ETS!$C$2:$C$89240)))*40</f>
        <v>#VALUE!</v>
      </c>
      <c r="BD22" t="e" cm="1" vm="1">
        <f t="array" ref="BD22">AVERAGE(_xlfn._xlws.FILTER(ETS!$P$2:$P$89240, (F22=ETS!$A$2:$A$89240)*("ref"=ETS!$C$2:$C$89240)))*40-AVERAGE(_xlfn._xlws.FILTER(ETS!$P$2:$P$89240, (1=ETS!$A$2:$A$89240)*("ref"=ETS!$C$2:$C$89240)))*40</f>
        <v>#VALUE!</v>
      </c>
      <c r="BE22" t="e" cm="1" vm="1">
        <f t="array" ref="BE22">AVERAGE(_xlfn._xlws.FILTER(ETS!$P$2:$P$89240, (G22=ETS!$A$2:$A$89240)*("ref"=ETS!$C$2:$C$89240)))*40-AVERAGE(_xlfn._xlws.FILTER(ETS!$P$2:$P$89240, (1=ETS!$A$2:$A$89240)*("ref"=ETS!$C$2:$C$89240)))*40</f>
        <v>#VALUE!</v>
      </c>
      <c r="BF22" t="e" cm="1" vm="1">
        <f t="array" ref="BF22">AVERAGE(_xlfn._xlws.FILTER(ETS!$P$2:$P$89240, (H22=ETS!$A$2:$A$89240)*("ref"=ETS!$C$2:$C$89240)))*40-AVERAGE(_xlfn._xlws.FILTER(ETS!$P$2:$P$89240, (1=ETS!$A$2:$A$89240)*("ref"=ETS!$C$2:$C$89240)))*40</f>
        <v>#VALUE!</v>
      </c>
      <c r="BG22" t="e" cm="1" vm="1">
        <f t="array" ref="BG22">AVERAGE(_xlfn._xlws.FILTER(ETS!$P$2:$P$89240, (I22=ETS!$A$2:$A$89240)*("ref"=ETS!$C$2:$C$89240)))*40-AVERAGE(_xlfn._xlws.FILTER(ETS!$P$2:$P$89240, (1=ETS!$A$2:$A$89240)*("ref"=ETS!$C$2:$C$89240)))*40</f>
        <v>#VALUE!</v>
      </c>
      <c r="BH22" t="e">
        <f t="shared" si="1"/>
        <v>#VALUE!</v>
      </c>
      <c r="BI22" t="e">
        <f t="shared" si="2"/>
        <v>#VALUE!</v>
      </c>
      <c r="BJ22" t="e">
        <f t="shared" si="3"/>
        <v>#VALUE!</v>
      </c>
      <c r="BK22" t="e">
        <f t="shared" si="4"/>
        <v>#VALUE!</v>
      </c>
      <c r="BL22" t="e">
        <f t="shared" si="5"/>
        <v>#VALUE!</v>
      </c>
      <c r="BM22" t="e">
        <f t="shared" si="6"/>
        <v>#VALUE!</v>
      </c>
      <c r="BN22" t="e">
        <f t="shared" si="7"/>
        <v>#N/A</v>
      </c>
      <c r="BO22" t="e">
        <f t="shared" si="8"/>
        <v>#N/A</v>
      </c>
      <c r="BP22" cm="1">
        <f t="array" ref="BP22">INDEX(agent_costs_16_repr_days!$X$1:$X$120559,MATCH(1,(B22=agent_costs_16_repr_days!$A$1:$A$120559)*("ref"=agent_costs_16_repr_days!$B$1:$B$120559),0))</f>
        <v>11101.721447881311</v>
      </c>
      <c r="BQ22" t="e" cm="1">
        <f t="array" ref="BQ22">INDEX(agent_costs_16_repr_days!$X$1:$X$120559,MATCH(1,(C22=agent_costs_16_repr_days!$A$1:$A$120559)*("ref"=agent_costs_16_repr_days!$B$1:$B$120559),0))</f>
        <v>#N/A</v>
      </c>
      <c r="BR22" cm="1">
        <f t="array" ref="BR22">INDEX(agent_costs_16_repr_days!$X$1:$X$120559,MATCH(1,(D22=agent_costs_16_repr_days!$A$1:$A$120559)*("ref"=agent_costs_16_repr_days!$B$1:$B$120559),0))</f>
        <v>27660.97178550344</v>
      </c>
      <c r="BS22" cm="1">
        <f t="array" ref="BS22">INDEX(agent_costs_16_repr_days!$X$1:$X$120559,MATCH(1,(E22=agent_costs_16_repr_days!$A$1:$A$120559)*("ref"=agent_costs_16_repr_days!$B$1:$B$120559),0))</f>
        <v>160.69050950463861</v>
      </c>
      <c r="BT22" cm="1">
        <f t="array" ref="BT22">INDEX(agent_costs_16_repr_days!$X$1:$X$120559,MATCH(1,(F22=agent_costs_16_repr_days!$A$1:$A$120559)*("ref"=agent_costs_16_repr_days!$B$1:$B$120559),0))</f>
        <v>69030.776216364466</v>
      </c>
      <c r="BU22" cm="1">
        <f t="array" ref="BU22">INDEX(agent_costs_16_repr_days!$X$1:$X$120559,MATCH(1,(G22=agent_costs_16_repr_days!$A$1:$A$120559)*("ref"=agent_costs_16_repr_days!$B$1:$B$120559),0))</f>
        <v>7613.4949032915756</v>
      </c>
      <c r="BV22" t="e" cm="1">
        <f t="array" ref="BV22">INDEX(agent_costs_16_repr_days!$X$1:$X$120559,MATCH(1,(H22=agent_costs_16_repr_days!$A$1:$A$120559)*("ref"=agent_costs_16_repr_days!$B$1:$B$120559),0))</f>
        <v>#N/A</v>
      </c>
      <c r="BW22" cm="1">
        <f t="array" ref="BW22">INDEX(agent_costs_16_repr_days!$X$1:$X$120559,MATCH(1,(I22=agent_costs_16_repr_days!$A$1:$A$120559)*("ref"=agent_costs_16_repr_days!$B$1:$B$120559),0))</f>
        <v>30160.355313867331</v>
      </c>
      <c r="BX22" cm="1">
        <f t="array" ref="BX22">INDEX(agent_costs_16_repr_days!$AB$1:$AB$120559,MATCH(1,(B22=agent_costs_16_repr_days!$A$1:$A$120559)*("ref"=agent_costs_16_repr_days!$B$1:$B$120559),0))</f>
        <v>15999.049832431323</v>
      </c>
      <c r="BY22" t="e" cm="1">
        <f t="array" ref="BY22">INDEX(agent_costs_16_repr_days!$AB$1:$AB$120559,MATCH(1,(C22=agent_costs_16_repr_days!$A$1:$A$120559)*("ref"=agent_costs_16_repr_days!$B$1:$B$120559),0))</f>
        <v>#N/A</v>
      </c>
      <c r="BZ22" cm="1">
        <f t="array" ref="BZ22">INDEX(agent_costs_16_repr_days!$AB$1:$AB$120559,MATCH(1,(D22=agent_costs_16_repr_days!$A$1:$A$120559)*("ref"=agent_costs_16_repr_days!$B$1:$B$120559),0))</f>
        <v>12601.338806736938</v>
      </c>
      <c r="CA22" cm="1">
        <f t="array" ref="CA22">INDEX(agent_costs_16_repr_days!$AB$1:$AB$120559,MATCH(1,(E22=agent_costs_16_repr_days!$A$1:$A$120559)*("ref"=agent_costs_16_repr_days!$B$1:$B$120559),0))</f>
        <v>-218.80344015992887</v>
      </c>
      <c r="CB22" cm="1">
        <f t="array" ref="CB22">INDEX(agent_costs_16_repr_days!$AB$1:$AB$120559,MATCH(1,(F22=agent_costs_16_repr_days!$A$1:$A$120559)*("ref"=agent_costs_16_repr_days!$B$1:$B$120559),0))</f>
        <v>29711.234658693764</v>
      </c>
      <c r="CC22" cm="1">
        <f t="array" ref="CC22">INDEX(agent_costs_16_repr_days!$AB$1:$AB$120559,MATCH(1,(G22=agent_costs_16_repr_days!$A$1:$A$120559)*("ref"=agent_costs_16_repr_days!$B$1:$B$120559),0))</f>
        <v>2790.5461374002334</v>
      </c>
      <c r="CD22" t="e" cm="1">
        <f t="array" ref="CD22">INDEX(agent_costs_16_repr_days!$AB$1:$AB$120559,MATCH(1,(H22=agent_costs_16_repr_days!$A$1:$A$120559)*("ref"=agent_costs_16_repr_days!$B$1:$B$120559),0))</f>
        <v>#N/A</v>
      </c>
      <c r="CE22" cm="1">
        <f t="array" ref="CE22">INDEX(agent_costs_16_repr_days!$AB$1:$AB$120559,MATCH(1,(I22=agent_costs_16_repr_days!$A$1:$A$120559)*("ref"=agent_costs_16_repr_days!$B$1:$B$120559),0))</f>
        <v>12666.760091815653</v>
      </c>
      <c r="CF22" cm="1">
        <f t="array" ref="CF22">INDEX(agent_costs_16_repr_days!$AF$1:$AF$120936,MATCH(1,(B22=agent_costs_16_repr_days!$A$1:$A$120559)*("ref"=agent_costs_16_repr_days!$B$1:$B$120559),0))</f>
        <v>-1358.4033730099327</v>
      </c>
      <c r="CG22" t="e" cm="1">
        <f t="array" ref="CG22">INDEX(agent_costs_16_repr_days!$AF$1:$AF$120936,MATCH(1,(C22=agent_costs_16_repr_days!$A$1:$A$120559)*("ref"=agent_costs_16_repr_days!$B$1:$B$120559),0))</f>
        <v>#N/A</v>
      </c>
      <c r="CH22" cm="1">
        <f t="array" ref="CH22">INDEX(agent_costs_16_repr_days!$AF$1:$AF$120936,MATCH(1,(D22=agent_costs_16_repr_days!$A$1:$A$120559)*("ref"=agent_costs_16_repr_days!$B$1:$B$120559),0))</f>
        <v>-2508.7342008908163</v>
      </c>
      <c r="CI22" cm="1">
        <f t="array" ref="CI22">INDEX(agent_costs_16_repr_days!$AF$1:$AF$120936,MATCH(1,(E22=agent_costs_16_repr_days!$A$1:$A$120559)*("ref"=agent_costs_16_repr_days!$B$1:$B$120559),0))</f>
        <v>-186.29007023706799</v>
      </c>
      <c r="CJ22" cm="1">
        <f t="array" ref="CJ22">INDEX(agent_costs_16_repr_days!$AF$1:$AF$120936,MATCH(1,(F22=agent_costs_16_repr_days!$A$1:$A$120559)*("ref"=agent_costs_16_repr_days!$B$1:$B$120559),0))</f>
        <v>-77.562702348455787</v>
      </c>
      <c r="CK22" cm="1">
        <f t="array" ref="CK22">INDEX(agent_costs_16_repr_days!$AF$1:$AF$120936,MATCH(1,(G22=agent_costs_16_repr_days!$A$1:$A$120559)*("ref"=agent_costs_16_repr_days!$B$1:$B$120559),0))</f>
        <v>-2262.9484188191127</v>
      </c>
      <c r="CL22" t="e" cm="1">
        <f t="array" ref="CL22">INDEX(agent_costs_16_repr_days!$AF$1:$AF$120936,MATCH(1,(H22=agent_costs_16_repr_days!$A$1:$A$120559)*("ref"=agent_costs_16_repr_days!$B$1:$B$120559),0))</f>
        <v>#N/A</v>
      </c>
      <c r="CM22" cm="1">
        <f t="array" ref="CM22">INDEX(agent_costs_16_repr_days!$AF$1:$AF$120936,MATCH(1,(I22=agent_costs_16_repr_days!$A$1:$A$120559)*("ref"=agent_costs_16_repr_days!$B$1:$B$120559),0))</f>
        <v>-3136.3962056920864</v>
      </c>
    </row>
    <row r="23" spans="1:91" x14ac:dyDescent="0.25">
      <c r="A23">
        <v>22</v>
      </c>
      <c r="B23">
        <v>32</v>
      </c>
      <c r="C23">
        <v>62</v>
      </c>
      <c r="D23">
        <v>92</v>
      </c>
      <c r="E23">
        <v>122</v>
      </c>
      <c r="F23">
        <v>152</v>
      </c>
      <c r="G23">
        <v>182</v>
      </c>
      <c r="H23">
        <v>212</v>
      </c>
      <c r="I23">
        <v>242</v>
      </c>
      <c r="J23">
        <v>272</v>
      </c>
      <c r="L23" t="e" cm="1">
        <f t="array" ref="L23">INDEX('H2'!$I$1:$I$89280+'H2'!$H$1:$H$89280,MATCH(1,(B23='H2'!$B$1:$B$89280)*(2030='H2'!$E$1:$E$89280)*("ref"='H2'!$D$1:$D$89280),0))-L$2</f>
        <v>#N/A</v>
      </c>
      <c r="M23" t="e" cm="1">
        <f t="array" ref="M23">INDEX('H2'!$I$1:$I$89280+'H2'!$H$1:$H$89280,MATCH(1,(C23='H2'!$B$1:$B$89280)*(2030='H2'!$E$1:$E$89280)*("ref"='H2'!$D$1:$D$89280),0))-L$2</f>
        <v>#N/A</v>
      </c>
      <c r="N23" t="e" cm="1">
        <f t="array" ref="N23">INDEX('H2'!$I$1:$I$89280+'H2'!$H$1:$H$89280,MATCH(1,(D23='H2'!$B$1:$B$89280)*(2030='H2'!$E$1:$E$89280)*("ref"='H2'!$D$1:$D$89280),0))-L$2</f>
        <v>#N/A</v>
      </c>
      <c r="O23" t="e" cm="1">
        <f t="array" ref="O23">INDEX('H2'!$I$1:$I$89280+'H2'!$H$1:$H$89280,MATCH(1,(E23='H2'!$B$1:$B$89280)*(2030='H2'!$E$1:$E$89280)*("ref"='H2'!$D$1:$D$89280),0))-L$2</f>
        <v>#N/A</v>
      </c>
      <c r="P23" t="e" cm="1">
        <f t="array" ref="P23">INDEX('H2'!$I$1:$I$89280+'H2'!$H$1:$H$89280,MATCH(1,(F23='H2'!$B$1:$B$89280)*(2030='H2'!$E$1:$E$89280)*("ref"='H2'!$D$1:$D$89280),0))-L$2</f>
        <v>#N/A</v>
      </c>
      <c r="Q23" t="e" cm="1">
        <f t="array" ref="Q23">INDEX('H2'!$I$1:$I$89280+'H2'!$H$1:$H$89280,MATCH(1,(G23='H2'!$B$1:$B$89280)*(2030='H2'!$E$1:$E$89280)*("ref"='H2'!$D$1:$D$89280),0))-L$2</f>
        <v>#N/A</v>
      </c>
      <c r="R23" t="e" cm="1">
        <f t="array" ref="R23">INDEX('H2'!$I$1:$I$89280+'H2'!$H$1:$H$89280,MATCH(1,(H23='H2'!$B$1:$B$89280)*(2030='H2'!$E$1:$E$89280)*("ref"='H2'!$D$1:$D$89280),0))-L$2</f>
        <v>#N/A</v>
      </c>
      <c r="S23" t="e" cm="1">
        <f t="array" ref="S23">INDEX('H2'!$I$1:$I$89280+'H2'!$H$1:$H$89280,MATCH(1,(I23='H2'!$B$1:$B$89280)*(2030='H2'!$E$1:$E$89280)*("ref"='H2'!$D$1:$D$89280),0))-L$2</f>
        <v>#N/A</v>
      </c>
      <c r="T23" t="e" cm="1">
        <f t="array" ref="T23">INDEX('H2'!$L$1:$L$89280+'H2'!$M$1:$M$89280,MATCH(1,(B23='H2'!$B$1:$B$89280)*(2030='H2'!$E$1:$E$89280)*("ref"='H2'!$D$1:$D$89280),0))-T$2</f>
        <v>#N/A</v>
      </c>
      <c r="U23" t="e" cm="1">
        <f t="array" ref="U23">INDEX('H2'!$L$1:$L$89280+'H2'!$M$1:$M$89280,MATCH(1,(C23='H2'!$B$1:$B$89280)*(2030='H2'!$E$1:$E$89280)*("ref"='H2'!$D$1:$D$89280),0))-T$2</f>
        <v>#N/A</v>
      </c>
      <c r="V23" t="e" cm="1">
        <f t="array" ref="V23">INDEX('H2'!$L$1:$L$89280+'H2'!$M$1:$M$89280,MATCH(1,(D23='H2'!$B$1:$B$89280)*(2030='H2'!$E$1:$E$89280)*("ref"='H2'!$D$1:$D$89280),0))-T$2</f>
        <v>#N/A</v>
      </c>
      <c r="W23" t="e" cm="1">
        <f t="array" ref="W23">INDEX('H2'!$L$1:$L$89280+'H2'!$M$1:$M$89280,MATCH(1,(E23='H2'!$B$1:$B$89280)*(2030='H2'!$E$1:$E$89280)*("ref"='H2'!$D$1:$D$89280),0))-T$2</f>
        <v>#N/A</v>
      </c>
      <c r="X23" t="e" cm="1">
        <f t="array" ref="X23">INDEX('H2'!$L$1:$L$89280+'H2'!$M$1:$M$89280,MATCH(1,(F23='H2'!$B$1:$B$89280)*(2030='H2'!$E$1:$E$89280)*("ref"='H2'!$D$1:$D$89280),0))-T$2</f>
        <v>#N/A</v>
      </c>
      <c r="Y23" t="e" cm="1">
        <f t="array" ref="Y23">INDEX('H2'!$L$1:$L$89280+'H2'!$M$1:$M$89280,MATCH(1,(G23='H2'!$B$1:$B$89280)*(2030='H2'!$E$1:$E$89280)*("ref"='H2'!$D$1:$D$89280),0))-T$2</f>
        <v>#N/A</v>
      </c>
      <c r="Z23" t="e" cm="1">
        <f t="array" ref="Z23">INDEX('H2'!$L$1:$L$89280+'H2'!$M$1:$M$89280,MATCH(1,(H23='H2'!$B$1:$B$89280)*(2030='H2'!$E$1:$E$89280)*("ref"='H2'!$D$1:$D$89280),0))-T$2</f>
        <v>#N/A</v>
      </c>
      <c r="AA23" t="e" cm="1">
        <f t="array" ref="AA23">INDEX('H2'!$L$1:$L$89280+'H2'!$M$1:$M$89280,MATCH(1,(I23='H2'!$B$1:$B$89280)*(2030='H2'!$E$1:$E$89280)*("ref"='H2'!$D$1:$D$89280),0))-T$2</f>
        <v>#N/A</v>
      </c>
      <c r="AB23" t="e" cm="1">
        <f t="array" ref="AB23">AVERAGE(_xlfn._xlws.FILTER('H2'!$AM$2:$AM$98960, (B23='H2'!$B$2:$B$89280)*("ref"='H2'!$D$2:$D$89280)))*40</f>
        <v>#VALUE!</v>
      </c>
      <c r="AC23" t="e" cm="1">
        <f t="array" ref="AC23">AVERAGE(_xlfn._xlws.FILTER('H2'!$AM$2:$AM$98960, (C23='H2'!$B$2:$B$89280)*("ref"='H2'!$D$2:$D$89280)))*40</f>
        <v>#VALUE!</v>
      </c>
      <c r="AD23" t="e" cm="1">
        <f t="array" ref="AD23">AVERAGE(_xlfn._xlws.FILTER('H2'!$AM$2:$AM$98960, (D23='H2'!$B$2:$B$89280)*("ref"='H2'!$D$2:$D$89280)))*40</f>
        <v>#VALUE!</v>
      </c>
      <c r="AE23" t="e" cm="1">
        <f t="array" ref="AE23">AVERAGE(_xlfn._xlws.FILTER('H2'!$AM$2:$AM$98960, (E23='H2'!$B$2:$B$89280)*("ref"='H2'!$D$2:$D$89280)))*40</f>
        <v>#VALUE!</v>
      </c>
      <c r="AF23" t="e" cm="1">
        <f t="array" ref="AF23">AVERAGE(_xlfn._xlws.FILTER('H2'!$AO$2:$AO$98960, (F23='H2'!$B$2:$B$89280)*("ref"='H2'!$D$2:$D$89280)))*40</f>
        <v>#VALUE!</v>
      </c>
      <c r="AG23" t="e" cm="1">
        <f t="array" ref="AG23">AVERAGE(_xlfn._xlws.FILTER('H2'!$AN$2:$AN$98960, (G23='H2'!$B$2:$B$89280)*("ref"='H2'!$D$2:$D$89280)))*40</f>
        <v>#VALUE!</v>
      </c>
      <c r="AH23" t="e" cm="1">
        <f t="array" ref="AH23">INDEX(overview_results_2_repr_days!$W$1:$W$120247,MATCH(1,(H23=overview_results_2_repr_days!$A$1:$A$120247)*("ref"=overview_results_2_repr_days!$B$1:$B$120247),0))</f>
        <v>#N/A</v>
      </c>
      <c r="AI23" t="e" cm="1">
        <f t="array" ref="AI23">INDEX(overview_results_2_repr_days!$W$1:$W$120247,MATCH(1,(I23=overview_results_2_repr_days!$A$1:$A$120247)*("ref"=overview_results_2_repr_days!$B$1:$B$120247),0))</f>
        <v>#N/A</v>
      </c>
      <c r="AJ23" t="e" cm="1" vm="1">
        <f t="array" ref="AJ23">AVERAGE(_xlfn._xlws.FILTER(PS!$W$2:$W$89280, (B23=PS!$B$2:$B$89280)*("ref"=PS!$D$2:$D$89280)))*40-AVERAGE(_xlfn._xlws.FILTER(PS!$W$2:$W$89280, (1=PS!$B$2:$B$89280)*("ref"=PS!$D$2:$D$89280)))*40</f>
        <v>#VALUE!</v>
      </c>
      <c r="AK23" t="e" cm="1" vm="1">
        <f t="array" ref="AK23">AVERAGE(_xlfn._xlws.FILTER(PS!$W$2:$W$89280, (C23=PS!$B$2:$B$89280)*("ref"=PS!$D$2:$D$89280)))*40-AVERAGE(_xlfn._xlws.FILTER(PS!$W$2:$W$89280, (1=PS!$B$2:$B$89280)*("ref"=PS!$D$2:$D$89280)))*40</f>
        <v>#VALUE!</v>
      </c>
      <c r="AL23" t="e" cm="1" vm="1">
        <f t="array" ref="AL23">AVERAGE(_xlfn._xlws.FILTER(PS!$W$2:$W$89280, (D23=PS!$B$2:$B$89280)*("ref"=PS!$D$2:$D$89280)))*40-AVERAGE(_xlfn._xlws.FILTER(PS!$W$2:$W$89280, (1=PS!$B$2:$B$89280)*("ref"=PS!$D$2:$D$89280)))*40</f>
        <v>#VALUE!</v>
      </c>
      <c r="AM23" t="e" cm="1" vm="1">
        <f t="array" ref="AM23">AVERAGE(_xlfn._xlws.FILTER(PS!$W$2:$W$89280, (E23=PS!$B$2:$B$89280)*("ref"=PS!$D$2:$D$89280)))*40-AVERAGE(_xlfn._xlws.FILTER(PS!$W$2:$W$89280, (1=PS!$B$2:$B$89280)*("ref"=PS!$D$2:$D$89280)))*40</f>
        <v>#VALUE!</v>
      </c>
      <c r="AN23" t="e" cm="1" vm="1">
        <f t="array" ref="AN23">AVERAGE(_xlfn._xlws.FILTER(PS!$W$2:$W$89280, (F23=PS!$B$2:$B$89280)*("ref"=PS!$D$2:$D$89280)))*40-AVERAGE(_xlfn._xlws.FILTER(PS!$W$2:$W$89280, (1=PS!$B$2:$B$89280)*("ref"=PS!$D$2:$D$89280)))*40</f>
        <v>#VALUE!</v>
      </c>
      <c r="AO23" t="e" cm="1" vm="1">
        <f t="array" ref="AO23">AVERAGE(_xlfn._xlws.FILTER(PS!$W$2:$W$89280, (G23=PS!$B$2:$B$89280)*("ref"=PS!$D$2:$D$89280)))*40-AVERAGE(_xlfn._xlws.FILTER(PS!$W$2:$W$89280, (1=PS!$B$2:$B$89280)*("ref"=PS!$D$2:$D$89280)))*40</f>
        <v>#VALUE!</v>
      </c>
      <c r="AP23" t="e" cm="1" vm="1">
        <f t="array" ref="AP23">AVERAGE(_xlfn._xlws.FILTER(PS!$W$2:$W$89280, (H23=PS!$B$2:$B$89280)*("ref"=PS!$D$2:$D$89280)))*40-AVERAGE(_xlfn._xlws.FILTER(PS!$W$2:$W$89280, (1=PS!$B$2:$B$89280)*("ref"=PS!$D$2:$D$89280)))*40</f>
        <v>#VALUE!</v>
      </c>
      <c r="AQ23" t="e" cm="1" vm="1">
        <f t="array" ref="AQ23">AVERAGE(_xlfn._xlws.FILTER(PS!$W$2:$W$89280, (I23=PS!$B$2:$B$89280)*("ref"=PS!$D$2:$D$89280)))*40-AVERAGE(_xlfn._xlws.FILTER(PS!$W$2:$W$89280, (1=PS!$B$2:$B$89280)*("ref"=PS!$D$2:$D$89280)))*40</f>
        <v>#VALUE!</v>
      </c>
      <c r="AR23" t="e" cm="1">
        <f t="array" ref="AR23">INDEX(overview_results_2_repr_days!$V$1:$V$952,MATCH(1,(B23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3" t="e" cm="1">
        <f t="array" ref="AS23">INDEX(overview_results_2_repr_days!$V$1:$V$952,MATCH(1,(C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3" t="e" cm="1">
        <f t="array" ref="AT23">INDEX(overview_results_2_repr_days!$V$1:$V$952,MATCH(1,(D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3" t="e" cm="1">
        <f t="array" ref="AU23">INDEX(overview_results_2_repr_days!$V$1:$V$952,MATCH(1,(E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3" t="e" cm="1">
        <f t="array" ref="AV23">INDEX(overview_results_2_repr_days!$V$1:$V$952,MATCH(1,(F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3" t="e" cm="1">
        <f t="array" ref="AW23">INDEX(overview_results_2_repr_days!$V$1:$V$952,MATCH(1,(G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3" t="e" cm="1">
        <f t="array" ref="AX23">INDEX(overview_results_2_repr_days!$V$1:$V$952,MATCH(1,(H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3" t="e" cm="1">
        <f t="array" ref="AY23">INDEX(overview_results_2_repr_days!$V$1:$V$952,MATCH(1,(I23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3" t="e" cm="1" vm="1">
        <f t="array" ref="AZ23">AVERAGE(_xlfn._xlws.FILTER(ETS!$P$2:$P$89240, (B23=ETS!$A$2:$A$89240)*("ref"=ETS!$C$2:$C$89240)))*40-AVERAGE(_xlfn._xlws.FILTER(ETS!$P$2:$P$89240, (1=ETS!$A$2:$A$89240)*("ref"=ETS!$C$2:$C$89240)))*40</f>
        <v>#VALUE!</v>
      </c>
      <c r="BA23" t="e" cm="1" vm="1">
        <f t="array" ref="BA23">AVERAGE(_xlfn._xlws.FILTER(ETS!$P$2:$P$89240, (C23=ETS!$A$2:$A$89240)*("ref"=ETS!$C$2:$C$89240)))*40-AVERAGE(_xlfn._xlws.FILTER(ETS!$P$2:$P$89240, (1=ETS!$A$2:$A$89240)*("ref"=ETS!$C$2:$C$89240)))*40</f>
        <v>#VALUE!</v>
      </c>
      <c r="BB23" t="e" cm="1" vm="1">
        <f t="array" ref="BB23">AVERAGE(_xlfn._xlws.FILTER(ETS!$P$2:$P$89240, (D23=ETS!$A$2:$A$89240)*("ref"=ETS!$C$2:$C$89240)))*40-AVERAGE(_xlfn._xlws.FILTER(ETS!$P$2:$P$89240, (1=ETS!$A$2:$A$89240)*("ref"=ETS!$C$2:$C$89240)))*40</f>
        <v>#VALUE!</v>
      </c>
      <c r="BC23" t="e" cm="1" vm="1">
        <f t="array" ref="BC23">AVERAGE(_xlfn._xlws.FILTER(ETS!$P$2:$P$89240, (E23=ETS!$A$2:$A$89240)*("ref"=ETS!$C$2:$C$89240)))*40-AVERAGE(_xlfn._xlws.FILTER(ETS!$P$2:$P$89240, (1=ETS!$A$2:$A$89240)*("ref"=ETS!$C$2:$C$89240)))*40</f>
        <v>#VALUE!</v>
      </c>
      <c r="BD23" t="e" cm="1" vm="1">
        <f t="array" ref="BD23">AVERAGE(_xlfn._xlws.FILTER(ETS!$P$2:$P$89240, (F23=ETS!$A$2:$A$89240)*("ref"=ETS!$C$2:$C$89240)))*40-AVERAGE(_xlfn._xlws.FILTER(ETS!$P$2:$P$89240, (1=ETS!$A$2:$A$89240)*("ref"=ETS!$C$2:$C$89240)))*40</f>
        <v>#VALUE!</v>
      </c>
      <c r="BE23" t="e" cm="1" vm="1">
        <f t="array" ref="BE23">AVERAGE(_xlfn._xlws.FILTER(ETS!$P$2:$P$89240, (G23=ETS!$A$2:$A$89240)*("ref"=ETS!$C$2:$C$89240)))*40-AVERAGE(_xlfn._xlws.FILTER(ETS!$P$2:$P$89240, (1=ETS!$A$2:$A$89240)*("ref"=ETS!$C$2:$C$89240)))*40</f>
        <v>#VALUE!</v>
      </c>
      <c r="BF23" t="e" cm="1" vm="1">
        <f t="array" ref="BF23">AVERAGE(_xlfn._xlws.FILTER(ETS!$P$2:$P$89240, (H23=ETS!$A$2:$A$89240)*("ref"=ETS!$C$2:$C$89240)))*40-AVERAGE(_xlfn._xlws.FILTER(ETS!$P$2:$P$89240, (1=ETS!$A$2:$A$89240)*("ref"=ETS!$C$2:$C$89240)))*40</f>
        <v>#VALUE!</v>
      </c>
      <c r="BG23" t="e" cm="1" vm="1">
        <f t="array" ref="BG23">AVERAGE(_xlfn._xlws.FILTER(ETS!$P$2:$P$89240, (I23=ETS!$A$2:$A$89240)*("ref"=ETS!$C$2:$C$89240)))*40-AVERAGE(_xlfn._xlws.FILTER(ETS!$P$2:$P$89240, (1=ETS!$A$2:$A$89240)*("ref"=ETS!$C$2:$C$89240)))*40</f>
        <v>#VALUE!</v>
      </c>
      <c r="BH23" t="e">
        <f t="shared" si="1"/>
        <v>#VALUE!</v>
      </c>
      <c r="BI23" t="e">
        <f t="shared" si="2"/>
        <v>#VALUE!</v>
      </c>
      <c r="BJ23" t="e">
        <f t="shared" si="3"/>
        <v>#VALUE!</v>
      </c>
      <c r="BK23" t="e">
        <f t="shared" si="4"/>
        <v>#VALUE!</v>
      </c>
      <c r="BL23" t="e">
        <f t="shared" si="5"/>
        <v>#VALUE!</v>
      </c>
      <c r="BM23" t="e">
        <f t="shared" si="6"/>
        <v>#VALUE!</v>
      </c>
      <c r="BN23" t="e">
        <f t="shared" si="7"/>
        <v>#N/A</v>
      </c>
      <c r="BO23" t="e">
        <f t="shared" si="8"/>
        <v>#N/A</v>
      </c>
      <c r="BP23" cm="1">
        <f t="array" ref="BP23">INDEX(agent_costs_16_repr_days!$X$1:$X$120559,MATCH(1,(B23=agent_costs_16_repr_days!$A$1:$A$120559)*("ref"=agent_costs_16_repr_days!$B$1:$B$120559),0))</f>
        <v>10800.849106492475</v>
      </c>
      <c r="BQ23" t="e" cm="1">
        <f t="array" ref="BQ23">INDEX(agent_costs_16_repr_days!$X$1:$X$120559,MATCH(1,(C23=agent_costs_16_repr_days!$A$1:$A$120559)*("ref"=agent_costs_16_repr_days!$B$1:$B$120559),0))</f>
        <v>#N/A</v>
      </c>
      <c r="BR23" cm="1">
        <f t="array" ref="BR23">INDEX(agent_costs_16_repr_days!$X$1:$X$120559,MATCH(1,(D23=agent_costs_16_repr_days!$A$1:$A$120559)*("ref"=agent_costs_16_repr_days!$B$1:$B$120559),0))</f>
        <v>30902.349806907587</v>
      </c>
      <c r="BS23" cm="1">
        <f t="array" ref="BS23">INDEX(agent_costs_16_repr_days!$X$1:$X$120559,MATCH(1,(E23=agent_costs_16_repr_days!$A$1:$A$120559)*("ref"=agent_costs_16_repr_days!$B$1:$B$120559),0))</f>
        <v>901.8018223149702</v>
      </c>
      <c r="BT23" t="e" cm="1">
        <f t="array" ref="BT23">INDEX(agent_costs_16_repr_days!$X$1:$X$120559,MATCH(1,(F23=agent_costs_16_repr_days!$A$1:$A$120559)*("ref"=agent_costs_16_repr_days!$B$1:$B$120559),0))</f>
        <v>#N/A</v>
      </c>
      <c r="BU23" cm="1">
        <f t="array" ref="BU23">INDEX(agent_costs_16_repr_days!$X$1:$X$120559,MATCH(1,(G23=agent_costs_16_repr_days!$A$1:$A$120559)*("ref"=agent_costs_16_repr_days!$B$1:$B$120559),0))</f>
        <v>10029.367981250398</v>
      </c>
      <c r="BV23" t="e" cm="1">
        <f t="array" ref="BV23">INDEX(agent_costs_16_repr_days!$X$1:$X$120559,MATCH(1,(H23=agent_costs_16_repr_days!$A$1:$A$120559)*("ref"=agent_costs_16_repr_days!$B$1:$B$120559),0))</f>
        <v>#N/A</v>
      </c>
      <c r="BW23" cm="1">
        <f t="array" ref="BW23">INDEX(agent_costs_16_repr_days!$X$1:$X$120559,MATCH(1,(I23=agent_costs_16_repr_days!$A$1:$A$120559)*("ref"=agent_costs_16_repr_days!$B$1:$B$120559),0))</f>
        <v>32945.822021239437</v>
      </c>
      <c r="BX23" cm="1">
        <f t="array" ref="BX23">INDEX(agent_costs_16_repr_days!$AB$1:$AB$120559,MATCH(1,(B23=agent_costs_16_repr_days!$A$1:$A$120559)*("ref"=agent_costs_16_repr_days!$B$1:$B$120559),0))</f>
        <v>17361.27370209519</v>
      </c>
      <c r="BY23" t="e" cm="1">
        <f t="array" ref="BY23">INDEX(agent_costs_16_repr_days!$AB$1:$AB$120559,MATCH(1,(C23=agent_costs_16_repr_days!$A$1:$A$120559)*("ref"=agent_costs_16_repr_days!$B$1:$B$120559),0))</f>
        <v>#N/A</v>
      </c>
      <c r="BZ23" cm="1">
        <f t="array" ref="BZ23">INDEX(agent_costs_16_repr_days!$AB$1:$AB$120559,MATCH(1,(D23=agent_costs_16_repr_days!$A$1:$A$120559)*("ref"=agent_costs_16_repr_days!$B$1:$B$120559),0))</f>
        <v>13051.753112128717</v>
      </c>
      <c r="CA23" cm="1">
        <f t="array" ref="CA23">INDEX(agent_costs_16_repr_days!$AB$1:$AB$120559,MATCH(1,(E23=agent_costs_16_repr_days!$A$1:$A$120559)*("ref"=agent_costs_16_repr_days!$B$1:$B$120559),0))</f>
        <v>-217.10143696058367</v>
      </c>
      <c r="CB23" t="e" cm="1">
        <f t="array" ref="CB23">INDEX(agent_costs_16_repr_days!$AB$1:$AB$120559,MATCH(1,(F23=agent_costs_16_repr_days!$A$1:$A$120559)*("ref"=agent_costs_16_repr_days!$B$1:$B$120559),0))</f>
        <v>#N/A</v>
      </c>
      <c r="CC23" cm="1">
        <f t="array" ref="CC23">INDEX(agent_costs_16_repr_days!$AB$1:$AB$120559,MATCH(1,(G23=agent_costs_16_repr_days!$A$1:$A$120559)*("ref"=agent_costs_16_repr_days!$B$1:$B$120559),0))</f>
        <v>3071.9514771426329</v>
      </c>
      <c r="CD23" t="e" cm="1">
        <f t="array" ref="CD23">INDEX(agent_costs_16_repr_days!$AB$1:$AB$120559,MATCH(1,(H23=agent_costs_16_repr_days!$A$1:$A$120559)*("ref"=agent_costs_16_repr_days!$B$1:$B$120559),0))</f>
        <v>#N/A</v>
      </c>
      <c r="CE23" cm="1">
        <f t="array" ref="CE23">INDEX(agent_costs_16_repr_days!$AB$1:$AB$120559,MATCH(1,(I23=agent_costs_16_repr_days!$A$1:$A$120559)*("ref"=agent_costs_16_repr_days!$B$1:$B$120559),0))</f>
        <v>13106.295976761394</v>
      </c>
      <c r="CF23" cm="1">
        <f t="array" ref="CF23">INDEX(agent_costs_16_repr_days!$AF$1:$AF$120936,MATCH(1,(B23=agent_costs_16_repr_days!$A$1:$A$120559)*("ref"=agent_costs_16_repr_days!$B$1:$B$120559),0))</f>
        <v>-1276.5251880665892</v>
      </c>
      <c r="CG23" t="e" cm="1">
        <f t="array" ref="CG23">INDEX(agent_costs_16_repr_days!$AF$1:$AF$120936,MATCH(1,(C23=agent_costs_16_repr_days!$A$1:$A$120559)*("ref"=agent_costs_16_repr_days!$B$1:$B$120559),0))</f>
        <v>#N/A</v>
      </c>
      <c r="CH23" cm="1">
        <f t="array" ref="CH23">INDEX(agent_costs_16_repr_days!$AF$1:$AF$120936,MATCH(1,(D23=agent_costs_16_repr_days!$A$1:$A$120559)*("ref"=agent_costs_16_repr_days!$B$1:$B$120559),0))</f>
        <v>-2155.0086094246362</v>
      </c>
      <c r="CI23" cm="1">
        <f t="array" ref="CI23">INDEX(agent_costs_16_repr_days!$AF$1:$AF$120936,MATCH(1,(E23=agent_costs_16_repr_days!$A$1:$A$120559)*("ref"=agent_costs_16_repr_days!$B$1:$B$120559),0))</f>
        <v>-346.37928181659663</v>
      </c>
      <c r="CJ23" t="e" cm="1">
        <f t="array" ref="CJ23">INDEX(agent_costs_16_repr_days!$AF$1:$AF$120936,MATCH(1,(F23=agent_costs_16_repr_days!$A$1:$A$120559)*("ref"=agent_costs_16_repr_days!$B$1:$B$120559),0))</f>
        <v>#N/A</v>
      </c>
      <c r="CK23" cm="1">
        <f t="array" ref="CK23">INDEX(agent_costs_16_repr_days!$AF$1:$AF$120936,MATCH(1,(G23=agent_costs_16_repr_days!$A$1:$A$120559)*("ref"=agent_costs_16_repr_days!$B$1:$B$120559),0))</f>
        <v>-2501.0463854978443</v>
      </c>
      <c r="CL23" t="e" cm="1">
        <f t="array" ref="CL23">INDEX(agent_costs_16_repr_days!$AF$1:$AF$120936,MATCH(1,(H23=agent_costs_16_repr_days!$A$1:$A$120559)*("ref"=agent_costs_16_repr_days!$B$1:$B$120559),0))</f>
        <v>#N/A</v>
      </c>
      <c r="CM23" cm="1">
        <f t="array" ref="CM23">INDEX(agent_costs_16_repr_days!$AF$1:$AF$120936,MATCH(1,(I23=agent_costs_16_repr_days!$A$1:$A$120559)*("ref"=agent_costs_16_repr_days!$B$1:$B$120559),0))</f>
        <v>-2718.7919385003624</v>
      </c>
    </row>
    <row r="24" spans="1:91" x14ac:dyDescent="0.25">
      <c r="A24">
        <v>23</v>
      </c>
      <c r="B24">
        <v>33</v>
      </c>
      <c r="C24">
        <v>63</v>
      </c>
      <c r="D24">
        <v>93</v>
      </c>
      <c r="E24">
        <v>123</v>
      </c>
      <c r="F24">
        <v>153</v>
      </c>
      <c r="G24">
        <v>183</v>
      </c>
      <c r="H24">
        <v>213</v>
      </c>
      <c r="I24">
        <v>243</v>
      </c>
      <c r="J24">
        <v>273</v>
      </c>
      <c r="L24" t="e" cm="1">
        <f t="array" ref="L24">INDEX('H2'!$I$1:$I$89280+'H2'!$H$1:$H$89280,MATCH(1,(B24='H2'!$B$1:$B$89280)*(2030='H2'!$E$1:$E$89280)*("ref"='H2'!$D$1:$D$89280),0))-L$2</f>
        <v>#N/A</v>
      </c>
      <c r="M24" t="e" cm="1">
        <f t="array" ref="M24">INDEX('H2'!$I$1:$I$89280+'H2'!$H$1:$H$89280,MATCH(1,(C24='H2'!$B$1:$B$89280)*(2030='H2'!$E$1:$E$89280)*("ref"='H2'!$D$1:$D$89280),0))-L$2</f>
        <v>#N/A</v>
      </c>
      <c r="N24" t="e" cm="1">
        <f t="array" ref="N24">INDEX('H2'!$I$1:$I$89280+'H2'!$H$1:$H$89280,MATCH(1,(D24='H2'!$B$1:$B$89280)*(2030='H2'!$E$1:$E$89280)*("ref"='H2'!$D$1:$D$89280),0))-L$2</f>
        <v>#N/A</v>
      </c>
      <c r="O24" t="e" cm="1">
        <f t="array" ref="O24">INDEX('H2'!$I$1:$I$89280+'H2'!$H$1:$H$89280,MATCH(1,(E24='H2'!$B$1:$B$89280)*(2030='H2'!$E$1:$E$89280)*("ref"='H2'!$D$1:$D$89280),0))-L$2</f>
        <v>#N/A</v>
      </c>
      <c r="P24" t="e" cm="1">
        <f t="array" ref="P24">INDEX('H2'!$I$1:$I$89280+'H2'!$H$1:$H$89280,MATCH(1,(F24='H2'!$B$1:$B$89280)*(2030='H2'!$E$1:$E$89280)*("ref"='H2'!$D$1:$D$89280),0))-L$2</f>
        <v>#N/A</v>
      </c>
      <c r="Q24" t="e" cm="1">
        <f t="array" ref="Q24">INDEX('H2'!$I$1:$I$89280+'H2'!$H$1:$H$89280,MATCH(1,(G24='H2'!$B$1:$B$89280)*(2030='H2'!$E$1:$E$89280)*("ref"='H2'!$D$1:$D$89280),0))-L$2</f>
        <v>#N/A</v>
      </c>
      <c r="R24" t="e" cm="1">
        <f t="array" ref="R24">INDEX('H2'!$I$1:$I$89280+'H2'!$H$1:$H$89280,MATCH(1,(H24='H2'!$B$1:$B$89280)*(2030='H2'!$E$1:$E$89280)*("ref"='H2'!$D$1:$D$89280),0))-L$2</f>
        <v>#N/A</v>
      </c>
      <c r="S24" t="e" cm="1">
        <f t="array" ref="S24">INDEX('H2'!$I$1:$I$89280+'H2'!$H$1:$H$89280,MATCH(1,(I24='H2'!$B$1:$B$89280)*(2030='H2'!$E$1:$E$89280)*("ref"='H2'!$D$1:$D$89280),0))-L$2</f>
        <v>#N/A</v>
      </c>
      <c r="T24" t="e" cm="1">
        <f t="array" ref="T24">INDEX('H2'!$L$1:$L$89280+'H2'!$M$1:$M$89280,MATCH(1,(B24='H2'!$B$1:$B$89280)*(2030='H2'!$E$1:$E$89280)*("ref"='H2'!$D$1:$D$89280),0))-T$2</f>
        <v>#N/A</v>
      </c>
      <c r="U24" t="e" cm="1">
        <f t="array" ref="U24">INDEX('H2'!$L$1:$L$89280+'H2'!$M$1:$M$89280,MATCH(1,(C24='H2'!$B$1:$B$89280)*(2030='H2'!$E$1:$E$89280)*("ref"='H2'!$D$1:$D$89280),0))-T$2</f>
        <v>#N/A</v>
      </c>
      <c r="V24" t="e" cm="1">
        <f t="array" ref="V24">INDEX('H2'!$L$1:$L$89280+'H2'!$M$1:$M$89280,MATCH(1,(D24='H2'!$B$1:$B$89280)*(2030='H2'!$E$1:$E$89280)*("ref"='H2'!$D$1:$D$89280),0))-T$2</f>
        <v>#N/A</v>
      </c>
      <c r="W24" t="e" cm="1">
        <f t="array" ref="W24">INDEX('H2'!$L$1:$L$89280+'H2'!$M$1:$M$89280,MATCH(1,(E24='H2'!$B$1:$B$89280)*(2030='H2'!$E$1:$E$89280)*("ref"='H2'!$D$1:$D$89280),0))-T$2</f>
        <v>#N/A</v>
      </c>
      <c r="X24" t="e" cm="1">
        <f t="array" ref="X24">INDEX('H2'!$L$1:$L$89280+'H2'!$M$1:$M$89280,MATCH(1,(F24='H2'!$B$1:$B$89280)*(2030='H2'!$E$1:$E$89280)*("ref"='H2'!$D$1:$D$89280),0))-T$2</f>
        <v>#N/A</v>
      </c>
      <c r="Y24" t="e" cm="1">
        <f t="array" ref="Y24">INDEX('H2'!$L$1:$L$89280+'H2'!$M$1:$M$89280,MATCH(1,(G24='H2'!$B$1:$B$89280)*(2030='H2'!$E$1:$E$89280)*("ref"='H2'!$D$1:$D$89280),0))-T$2</f>
        <v>#N/A</v>
      </c>
      <c r="Z24" t="e" cm="1">
        <f t="array" ref="Z24">INDEX('H2'!$L$1:$L$89280+'H2'!$M$1:$M$89280,MATCH(1,(H24='H2'!$B$1:$B$89280)*(2030='H2'!$E$1:$E$89280)*("ref"='H2'!$D$1:$D$89280),0))-T$2</f>
        <v>#N/A</v>
      </c>
      <c r="AA24" t="e" cm="1">
        <f t="array" ref="AA24">INDEX('H2'!$L$1:$L$89280+'H2'!$M$1:$M$89280,MATCH(1,(I24='H2'!$B$1:$B$89280)*(2030='H2'!$E$1:$E$89280)*("ref"='H2'!$D$1:$D$89280),0))-T$2</f>
        <v>#N/A</v>
      </c>
      <c r="AB24" t="e" cm="1">
        <f t="array" ref="AB24">AVERAGE(_xlfn._xlws.FILTER('H2'!$AM$2:$AM$98960, (B24='H2'!$B$2:$B$89280)*("ref"='H2'!$D$2:$D$89280)))*40</f>
        <v>#VALUE!</v>
      </c>
      <c r="AC24" t="e" cm="1">
        <f t="array" ref="AC24">AVERAGE(_xlfn._xlws.FILTER('H2'!$AM$2:$AM$98960, (C24='H2'!$B$2:$B$89280)*("ref"='H2'!$D$2:$D$89280)))*40</f>
        <v>#VALUE!</v>
      </c>
      <c r="AD24" t="e" cm="1">
        <f t="array" ref="AD24">AVERAGE(_xlfn._xlws.FILTER('H2'!$AM$2:$AM$98960, (D24='H2'!$B$2:$B$89280)*("ref"='H2'!$D$2:$D$89280)))*40</f>
        <v>#VALUE!</v>
      </c>
      <c r="AE24" t="e" cm="1">
        <f t="array" ref="AE24">AVERAGE(_xlfn._xlws.FILTER('H2'!$AM$2:$AM$98960, (E24='H2'!$B$2:$B$89280)*("ref"='H2'!$D$2:$D$89280)))*40</f>
        <v>#VALUE!</v>
      </c>
      <c r="AF24" t="e" cm="1">
        <f t="array" ref="AF24">AVERAGE(_xlfn._xlws.FILTER('H2'!$AO$2:$AO$98960, (F24='H2'!$B$2:$B$89280)*("ref"='H2'!$D$2:$D$89280)))*40</f>
        <v>#VALUE!</v>
      </c>
      <c r="AG24" t="e" cm="1">
        <f t="array" ref="AG24">AVERAGE(_xlfn._xlws.FILTER('H2'!$AN$2:$AN$98960, (G24='H2'!$B$2:$B$89280)*("ref"='H2'!$D$2:$D$89280)))*40</f>
        <v>#VALUE!</v>
      </c>
      <c r="AH24" t="e" cm="1">
        <f t="array" ref="AH24">INDEX(overview_results_2_repr_days!$W$1:$W$120247,MATCH(1,(H24=overview_results_2_repr_days!$A$1:$A$120247)*("ref"=overview_results_2_repr_days!$B$1:$B$120247),0))</f>
        <v>#N/A</v>
      </c>
      <c r="AI24" t="e" cm="1">
        <f t="array" ref="AI24">INDEX(overview_results_2_repr_days!$W$1:$W$120247,MATCH(1,(I24=overview_results_2_repr_days!$A$1:$A$120247)*("ref"=overview_results_2_repr_days!$B$1:$B$120247),0))</f>
        <v>#N/A</v>
      </c>
      <c r="AJ24" t="e" cm="1" vm="1">
        <f t="array" ref="AJ24">AVERAGE(_xlfn._xlws.FILTER(PS!$W$2:$W$89280, (B24=PS!$B$2:$B$89280)*("ref"=PS!$D$2:$D$89280)))*40-AVERAGE(_xlfn._xlws.FILTER(PS!$W$2:$W$89280, (1=PS!$B$2:$B$89280)*("ref"=PS!$D$2:$D$89280)))*40</f>
        <v>#VALUE!</v>
      </c>
      <c r="AK24" t="e" cm="1" vm="1">
        <f t="array" ref="AK24">AVERAGE(_xlfn._xlws.FILTER(PS!$W$2:$W$89280, (C24=PS!$B$2:$B$89280)*("ref"=PS!$D$2:$D$89280)))*40-AVERAGE(_xlfn._xlws.FILTER(PS!$W$2:$W$89280, (1=PS!$B$2:$B$89280)*("ref"=PS!$D$2:$D$89280)))*40</f>
        <v>#VALUE!</v>
      </c>
      <c r="AL24" t="e" cm="1" vm="1">
        <f t="array" ref="AL24">AVERAGE(_xlfn._xlws.FILTER(PS!$W$2:$W$89280, (D24=PS!$B$2:$B$89280)*("ref"=PS!$D$2:$D$89280)))*40-AVERAGE(_xlfn._xlws.FILTER(PS!$W$2:$W$89280, (1=PS!$B$2:$B$89280)*("ref"=PS!$D$2:$D$89280)))*40</f>
        <v>#VALUE!</v>
      </c>
      <c r="AM24" t="e" cm="1" vm="1">
        <f t="array" ref="AM24">AVERAGE(_xlfn._xlws.FILTER(PS!$W$2:$W$89280, (E24=PS!$B$2:$B$89280)*("ref"=PS!$D$2:$D$89280)))*40-AVERAGE(_xlfn._xlws.FILTER(PS!$W$2:$W$89280, (1=PS!$B$2:$B$89280)*("ref"=PS!$D$2:$D$89280)))*40</f>
        <v>#VALUE!</v>
      </c>
      <c r="AN24" t="e" cm="1" vm="1">
        <f t="array" ref="AN24">AVERAGE(_xlfn._xlws.FILTER(PS!$W$2:$W$89280, (F24=PS!$B$2:$B$89280)*("ref"=PS!$D$2:$D$89280)))*40-AVERAGE(_xlfn._xlws.FILTER(PS!$W$2:$W$89280, (1=PS!$B$2:$B$89280)*("ref"=PS!$D$2:$D$89280)))*40</f>
        <v>#VALUE!</v>
      </c>
      <c r="AO24" t="e" cm="1" vm="1">
        <f t="array" ref="AO24">AVERAGE(_xlfn._xlws.FILTER(PS!$W$2:$W$89280, (G24=PS!$B$2:$B$89280)*("ref"=PS!$D$2:$D$89280)))*40-AVERAGE(_xlfn._xlws.FILTER(PS!$W$2:$W$89280, (1=PS!$B$2:$B$89280)*("ref"=PS!$D$2:$D$89280)))*40</f>
        <v>#VALUE!</v>
      </c>
      <c r="AP24" t="e" cm="1" vm="1">
        <f t="array" ref="AP24">AVERAGE(_xlfn._xlws.FILTER(PS!$W$2:$W$89280, (H24=PS!$B$2:$B$89280)*("ref"=PS!$D$2:$D$89280)))*40-AVERAGE(_xlfn._xlws.FILTER(PS!$W$2:$W$89280, (1=PS!$B$2:$B$89280)*("ref"=PS!$D$2:$D$89280)))*40</f>
        <v>#VALUE!</v>
      </c>
      <c r="AQ24" t="e" cm="1" vm="1">
        <f t="array" ref="AQ24">AVERAGE(_xlfn._xlws.FILTER(PS!$W$2:$W$89280, (I24=PS!$B$2:$B$89280)*("ref"=PS!$D$2:$D$89280)))*40-AVERAGE(_xlfn._xlws.FILTER(PS!$W$2:$W$89280, (1=PS!$B$2:$B$89280)*("ref"=PS!$D$2:$D$89280)))*40</f>
        <v>#VALUE!</v>
      </c>
      <c r="AR24" t="e" cm="1">
        <f t="array" ref="AR24">INDEX(overview_results_2_repr_days!$V$1:$V$952,MATCH(1,(B24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4" t="e" cm="1">
        <f t="array" ref="AS24">INDEX(overview_results_2_repr_days!$V$1:$V$952,MATCH(1,(C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4" t="e" cm="1">
        <f t="array" ref="AT24">INDEX(overview_results_2_repr_days!$V$1:$V$952,MATCH(1,(D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4" t="e" cm="1">
        <f t="array" ref="AU24">INDEX(overview_results_2_repr_days!$V$1:$V$952,MATCH(1,(E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4" t="e" cm="1">
        <f t="array" ref="AV24">INDEX(overview_results_2_repr_days!$V$1:$V$952,MATCH(1,(F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4" t="e" cm="1">
        <f t="array" ref="AW24">INDEX(overview_results_2_repr_days!$V$1:$V$952,MATCH(1,(G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4" t="e" cm="1">
        <f t="array" ref="AX24">INDEX(overview_results_2_repr_days!$V$1:$V$952,MATCH(1,(H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4" t="e" cm="1">
        <f t="array" ref="AY24">INDEX(overview_results_2_repr_days!$V$1:$V$952,MATCH(1,(I24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4" t="e" cm="1" vm="1">
        <f t="array" ref="AZ24">AVERAGE(_xlfn._xlws.FILTER(ETS!$P$2:$P$89240, (B24=ETS!$A$2:$A$89240)*("ref"=ETS!$C$2:$C$89240)))*40-AVERAGE(_xlfn._xlws.FILTER(ETS!$P$2:$P$89240, (1=ETS!$A$2:$A$89240)*("ref"=ETS!$C$2:$C$89240)))*40</f>
        <v>#VALUE!</v>
      </c>
      <c r="BA24" t="e" cm="1" vm="1">
        <f t="array" ref="BA24">AVERAGE(_xlfn._xlws.FILTER(ETS!$P$2:$P$89240, (C24=ETS!$A$2:$A$89240)*("ref"=ETS!$C$2:$C$89240)))*40-AVERAGE(_xlfn._xlws.FILTER(ETS!$P$2:$P$89240, (1=ETS!$A$2:$A$89240)*("ref"=ETS!$C$2:$C$89240)))*40</f>
        <v>#VALUE!</v>
      </c>
      <c r="BB24" t="e" cm="1" vm="1">
        <f t="array" ref="BB24">AVERAGE(_xlfn._xlws.FILTER(ETS!$P$2:$P$89240, (D24=ETS!$A$2:$A$89240)*("ref"=ETS!$C$2:$C$89240)))*40-AVERAGE(_xlfn._xlws.FILTER(ETS!$P$2:$P$89240, (1=ETS!$A$2:$A$89240)*("ref"=ETS!$C$2:$C$89240)))*40</f>
        <v>#VALUE!</v>
      </c>
      <c r="BC24" t="e" cm="1" vm="1">
        <f t="array" ref="BC24">AVERAGE(_xlfn._xlws.FILTER(ETS!$P$2:$P$89240, (E24=ETS!$A$2:$A$89240)*("ref"=ETS!$C$2:$C$89240)))*40-AVERAGE(_xlfn._xlws.FILTER(ETS!$P$2:$P$89240, (1=ETS!$A$2:$A$89240)*("ref"=ETS!$C$2:$C$89240)))*40</f>
        <v>#VALUE!</v>
      </c>
      <c r="BD24" t="e" cm="1" vm="1">
        <f t="array" ref="BD24">AVERAGE(_xlfn._xlws.FILTER(ETS!$P$2:$P$89240, (F24=ETS!$A$2:$A$89240)*("ref"=ETS!$C$2:$C$89240)))*40-AVERAGE(_xlfn._xlws.FILTER(ETS!$P$2:$P$89240, (1=ETS!$A$2:$A$89240)*("ref"=ETS!$C$2:$C$89240)))*40</f>
        <v>#VALUE!</v>
      </c>
      <c r="BE24" t="e" cm="1" vm="1">
        <f t="array" ref="BE24">AVERAGE(_xlfn._xlws.FILTER(ETS!$P$2:$P$89240, (G24=ETS!$A$2:$A$89240)*("ref"=ETS!$C$2:$C$89240)))*40-AVERAGE(_xlfn._xlws.FILTER(ETS!$P$2:$P$89240, (1=ETS!$A$2:$A$89240)*("ref"=ETS!$C$2:$C$89240)))*40</f>
        <v>#VALUE!</v>
      </c>
      <c r="BF24" t="e" cm="1" vm="1">
        <f t="array" ref="BF24">AVERAGE(_xlfn._xlws.FILTER(ETS!$P$2:$P$89240, (H24=ETS!$A$2:$A$89240)*("ref"=ETS!$C$2:$C$89240)))*40-AVERAGE(_xlfn._xlws.FILTER(ETS!$P$2:$P$89240, (1=ETS!$A$2:$A$89240)*("ref"=ETS!$C$2:$C$89240)))*40</f>
        <v>#VALUE!</v>
      </c>
      <c r="BG24" t="e" cm="1" vm="1">
        <f t="array" ref="BG24">AVERAGE(_xlfn._xlws.FILTER(ETS!$P$2:$P$89240, (I24=ETS!$A$2:$A$89240)*("ref"=ETS!$C$2:$C$89240)))*40-AVERAGE(_xlfn._xlws.FILTER(ETS!$P$2:$P$89240, (1=ETS!$A$2:$A$89240)*("ref"=ETS!$C$2:$C$89240)))*40</f>
        <v>#VALUE!</v>
      </c>
      <c r="BH24" t="e">
        <f t="shared" si="1"/>
        <v>#VALUE!</v>
      </c>
      <c r="BI24" t="e">
        <f t="shared" si="2"/>
        <v>#VALUE!</v>
      </c>
      <c r="BJ24" t="e">
        <f t="shared" si="3"/>
        <v>#VALUE!</v>
      </c>
      <c r="BK24" t="e">
        <f t="shared" si="4"/>
        <v>#VALUE!</v>
      </c>
      <c r="BL24" t="e">
        <f t="shared" si="5"/>
        <v>#VALUE!</v>
      </c>
      <c r="BM24" t="e">
        <f t="shared" si="6"/>
        <v>#VALUE!</v>
      </c>
      <c r="BN24" t="e">
        <f t="shared" si="7"/>
        <v>#N/A</v>
      </c>
      <c r="BO24" t="e">
        <f t="shared" si="8"/>
        <v>#N/A</v>
      </c>
      <c r="BP24" cm="1">
        <f t="array" ref="BP24">INDEX(agent_costs_16_repr_days!$X$1:$X$120559,MATCH(1,(B24=agent_costs_16_repr_days!$A$1:$A$120559)*("ref"=agent_costs_16_repr_days!$B$1:$B$120559),0))</f>
        <v>12062.823515849188</v>
      </c>
      <c r="BQ24" t="e" cm="1">
        <f t="array" ref="BQ24">INDEX(agent_costs_16_repr_days!$X$1:$X$120559,MATCH(1,(C24=agent_costs_16_repr_days!$A$1:$A$120559)*("ref"=agent_costs_16_repr_days!$B$1:$B$120559),0))</f>
        <v>#N/A</v>
      </c>
      <c r="BR24" cm="1">
        <f t="array" ref="BR24">INDEX(agent_costs_16_repr_days!$X$1:$X$120559,MATCH(1,(D24=agent_costs_16_repr_days!$A$1:$A$120559)*("ref"=agent_costs_16_repr_days!$B$1:$B$120559),0))</f>
        <v>36093.139840887859</v>
      </c>
      <c r="BS24" cm="1">
        <f t="array" ref="BS24">INDEX(agent_costs_16_repr_days!$X$1:$X$120559,MATCH(1,(E24=agent_costs_16_repr_days!$A$1:$A$120559)*("ref"=agent_costs_16_repr_days!$B$1:$B$120559),0))</f>
        <v>926.67374449316412</v>
      </c>
      <c r="BT24" t="e" cm="1">
        <f t="array" ref="BT24">INDEX(agent_costs_16_repr_days!$X$1:$X$120559,MATCH(1,(F24=agent_costs_16_repr_days!$A$1:$A$120559)*("ref"=agent_costs_16_repr_days!$B$1:$B$120559),0))</f>
        <v>#N/A</v>
      </c>
      <c r="BU24" cm="1">
        <f t="array" ref="BU24">INDEX(agent_costs_16_repr_days!$X$1:$X$120559,MATCH(1,(G24=agent_costs_16_repr_days!$A$1:$A$120559)*("ref"=agent_costs_16_repr_days!$B$1:$B$120559),0))</f>
        <v>13766.053531116806</v>
      </c>
      <c r="BV24" t="e" cm="1">
        <f t="array" ref="BV24">INDEX(agent_costs_16_repr_days!$X$1:$X$120559,MATCH(1,(H24=agent_costs_16_repr_days!$A$1:$A$120559)*("ref"=agent_costs_16_repr_days!$B$1:$B$120559),0))</f>
        <v>#N/A</v>
      </c>
      <c r="BW24" cm="1">
        <f t="array" ref="BW24">INDEX(agent_costs_16_repr_days!$X$1:$X$120559,MATCH(1,(I24=agent_costs_16_repr_days!$A$1:$A$120559)*("ref"=agent_costs_16_repr_days!$B$1:$B$120559),0))</f>
        <v>37693.08484278433</v>
      </c>
      <c r="BX24" cm="1">
        <f t="array" ref="BX24">INDEX(agent_costs_16_repr_days!$AB$1:$AB$120559,MATCH(1,(B24=agent_costs_16_repr_days!$A$1:$A$120559)*("ref"=agent_costs_16_repr_days!$B$1:$B$120559),0))</f>
        <v>18694.459005544893</v>
      </c>
      <c r="BY24" t="e" cm="1">
        <f t="array" ref="BY24">INDEX(agent_costs_16_repr_days!$AB$1:$AB$120559,MATCH(1,(C24=agent_costs_16_repr_days!$A$1:$A$120559)*("ref"=agent_costs_16_repr_days!$B$1:$B$120559),0))</f>
        <v>#N/A</v>
      </c>
      <c r="BZ24" cm="1">
        <f t="array" ref="BZ24">INDEX(agent_costs_16_repr_days!$AB$1:$AB$120559,MATCH(1,(D24=agent_costs_16_repr_days!$A$1:$A$120559)*("ref"=agent_costs_16_repr_days!$B$1:$B$120559),0))</f>
        <v>13884.622299597962</v>
      </c>
      <c r="CA24" cm="1">
        <f t="array" ref="CA24">INDEX(agent_costs_16_repr_days!$AB$1:$AB$120559,MATCH(1,(E24=agent_costs_16_repr_days!$A$1:$A$120559)*("ref"=agent_costs_16_repr_days!$B$1:$B$120559),0))</f>
        <v>246.34505546327273</v>
      </c>
      <c r="CB24" t="e" cm="1">
        <f t="array" ref="CB24">INDEX(agent_costs_16_repr_days!$AB$1:$AB$120559,MATCH(1,(F24=agent_costs_16_repr_days!$A$1:$A$120559)*("ref"=agent_costs_16_repr_days!$B$1:$B$120559),0))</f>
        <v>#N/A</v>
      </c>
      <c r="CC24" cm="1">
        <f t="array" ref="CC24">INDEX(agent_costs_16_repr_days!$AB$1:$AB$120559,MATCH(1,(G24=agent_costs_16_repr_days!$A$1:$A$120559)*("ref"=agent_costs_16_repr_days!$B$1:$B$120559),0))</f>
        <v>3597.5174763633549</v>
      </c>
      <c r="CD24" t="e" cm="1">
        <f t="array" ref="CD24">INDEX(agent_costs_16_repr_days!$AB$1:$AB$120559,MATCH(1,(H24=agent_costs_16_repr_days!$A$1:$A$120559)*("ref"=agent_costs_16_repr_days!$B$1:$B$120559),0))</f>
        <v>#N/A</v>
      </c>
      <c r="CE24" cm="1">
        <f t="array" ref="CE24">INDEX(agent_costs_16_repr_days!$AB$1:$AB$120559,MATCH(1,(I24=agent_costs_16_repr_days!$A$1:$A$120559)*("ref"=agent_costs_16_repr_days!$B$1:$B$120559),0))</f>
        <v>13941.312026407686</v>
      </c>
      <c r="CF24" cm="1">
        <f t="array" ref="CF24">INDEX(agent_costs_16_repr_days!$AF$1:$AF$120936,MATCH(1,(B24=agent_costs_16_repr_days!$A$1:$A$120559)*("ref"=agent_costs_16_repr_days!$B$1:$B$120559),0))</f>
        <v>-1194.8772606553975</v>
      </c>
      <c r="CG24" t="e" cm="1">
        <f t="array" ref="CG24">INDEX(agent_costs_16_repr_days!$AF$1:$AF$120936,MATCH(1,(C24=agent_costs_16_repr_days!$A$1:$A$120559)*("ref"=agent_costs_16_repr_days!$B$1:$B$120559),0))</f>
        <v>#N/A</v>
      </c>
      <c r="CH24" cm="1">
        <f t="array" ref="CH24">INDEX(agent_costs_16_repr_days!$AF$1:$AF$120936,MATCH(1,(D24=agent_costs_16_repr_days!$A$1:$A$120559)*("ref"=agent_costs_16_repr_days!$B$1:$B$120559),0))</f>
        <v>-1928.5215376496199</v>
      </c>
      <c r="CI24" cm="1">
        <f t="array" ref="CI24">INDEX(agent_costs_16_repr_days!$AF$1:$AF$120936,MATCH(1,(E24=agent_costs_16_repr_days!$A$1:$A$120559)*("ref"=agent_costs_16_repr_days!$B$1:$B$120559),0))</f>
        <v>-396.47966294828802</v>
      </c>
      <c r="CJ24" t="e" cm="1">
        <f t="array" ref="CJ24">INDEX(agent_costs_16_repr_days!$AF$1:$AF$120936,MATCH(1,(F24=agent_costs_16_repr_days!$A$1:$A$120559)*("ref"=agent_costs_16_repr_days!$B$1:$B$120559),0))</f>
        <v>#N/A</v>
      </c>
      <c r="CK24" cm="1">
        <f t="array" ref="CK24">INDEX(agent_costs_16_repr_days!$AF$1:$AF$120936,MATCH(1,(G24=agent_costs_16_repr_days!$A$1:$A$120559)*("ref"=agent_costs_16_repr_days!$B$1:$B$120559),0))</f>
        <v>-2781.7369778658031</v>
      </c>
      <c r="CL24" t="e" cm="1">
        <f t="array" ref="CL24">INDEX(agent_costs_16_repr_days!$AF$1:$AF$120936,MATCH(1,(H24=agent_costs_16_repr_days!$A$1:$A$120559)*("ref"=agent_costs_16_repr_days!$B$1:$B$120559),0))</f>
        <v>#N/A</v>
      </c>
      <c r="CM24" cm="1">
        <f t="array" ref="CM24">INDEX(agent_costs_16_repr_days!$AF$1:$AF$120936,MATCH(1,(I24=agent_costs_16_repr_days!$A$1:$A$120559)*("ref"=agent_costs_16_repr_days!$B$1:$B$120559),0))</f>
        <v>-2457.853062034992</v>
      </c>
    </row>
    <row r="25" spans="1:91" x14ac:dyDescent="0.25">
      <c r="A25">
        <v>24</v>
      </c>
      <c r="B25">
        <v>34</v>
      </c>
      <c r="C25">
        <v>64</v>
      </c>
      <c r="D25">
        <v>94</v>
      </c>
      <c r="E25">
        <v>124</v>
      </c>
      <c r="F25">
        <v>154</v>
      </c>
      <c r="G25">
        <v>184</v>
      </c>
      <c r="H25">
        <v>214</v>
      </c>
      <c r="I25">
        <v>244</v>
      </c>
      <c r="J25">
        <v>274</v>
      </c>
      <c r="L25" t="e" cm="1">
        <f t="array" ref="L25">INDEX('H2'!$I$1:$I$89280+'H2'!$H$1:$H$89280,MATCH(1,(B25='H2'!$B$1:$B$89280)*(2030='H2'!$E$1:$E$89280)*("ref"='H2'!$D$1:$D$89280),0))-L$2</f>
        <v>#N/A</v>
      </c>
      <c r="M25" t="e" cm="1">
        <f t="array" ref="M25">INDEX('H2'!$I$1:$I$89280+'H2'!$H$1:$H$89280,MATCH(1,(C25='H2'!$B$1:$B$89280)*(2030='H2'!$E$1:$E$89280)*("ref"='H2'!$D$1:$D$89280),0))-L$2</f>
        <v>#N/A</v>
      </c>
      <c r="N25" t="e" cm="1">
        <f t="array" ref="N25">INDEX('H2'!$I$1:$I$89280+'H2'!$H$1:$H$89280,MATCH(1,(D25='H2'!$B$1:$B$89280)*(2030='H2'!$E$1:$E$89280)*("ref"='H2'!$D$1:$D$89280),0))-L$2</f>
        <v>#N/A</v>
      </c>
      <c r="O25" t="e" cm="1">
        <f t="array" ref="O25">INDEX('H2'!$I$1:$I$89280+'H2'!$H$1:$H$89280,MATCH(1,(E25='H2'!$B$1:$B$89280)*(2030='H2'!$E$1:$E$89280)*("ref"='H2'!$D$1:$D$89280),0))-L$2</f>
        <v>#N/A</v>
      </c>
      <c r="P25" t="e" cm="1">
        <f t="array" ref="P25">INDEX('H2'!$I$1:$I$89280+'H2'!$H$1:$H$89280,MATCH(1,(F25='H2'!$B$1:$B$89280)*(2030='H2'!$E$1:$E$89280)*("ref"='H2'!$D$1:$D$89280),0))-L$2</f>
        <v>#N/A</v>
      </c>
      <c r="Q25" t="e" cm="1">
        <f t="array" ref="Q25">INDEX('H2'!$I$1:$I$89280+'H2'!$H$1:$H$89280,MATCH(1,(G25='H2'!$B$1:$B$89280)*(2030='H2'!$E$1:$E$89280)*("ref"='H2'!$D$1:$D$89280),0))-L$2</f>
        <v>#N/A</v>
      </c>
      <c r="R25" t="e" cm="1">
        <f t="array" ref="R25">INDEX('H2'!$I$1:$I$89280+'H2'!$H$1:$H$89280,MATCH(1,(H25='H2'!$B$1:$B$89280)*(2030='H2'!$E$1:$E$89280)*("ref"='H2'!$D$1:$D$89280),0))-L$2</f>
        <v>#N/A</v>
      </c>
      <c r="S25" t="e" cm="1">
        <f t="array" ref="S25">INDEX('H2'!$I$1:$I$89280+'H2'!$H$1:$H$89280,MATCH(1,(I25='H2'!$B$1:$B$89280)*(2030='H2'!$E$1:$E$89280)*("ref"='H2'!$D$1:$D$89280),0))-L$2</f>
        <v>#N/A</v>
      </c>
      <c r="T25" t="e" cm="1">
        <f t="array" ref="T25">INDEX('H2'!$L$1:$L$89280+'H2'!$M$1:$M$89280,MATCH(1,(B25='H2'!$B$1:$B$89280)*(2030='H2'!$E$1:$E$89280)*("ref"='H2'!$D$1:$D$89280),0))-T$2</f>
        <v>#N/A</v>
      </c>
      <c r="U25" t="e" cm="1">
        <f t="array" ref="U25">INDEX('H2'!$L$1:$L$89280+'H2'!$M$1:$M$89280,MATCH(1,(C25='H2'!$B$1:$B$89280)*(2030='H2'!$E$1:$E$89280)*("ref"='H2'!$D$1:$D$89280),0))-T$2</f>
        <v>#N/A</v>
      </c>
      <c r="V25" t="e" cm="1">
        <f t="array" ref="V25">INDEX('H2'!$L$1:$L$89280+'H2'!$M$1:$M$89280,MATCH(1,(D25='H2'!$B$1:$B$89280)*(2030='H2'!$E$1:$E$89280)*("ref"='H2'!$D$1:$D$89280),0))-T$2</f>
        <v>#N/A</v>
      </c>
      <c r="W25" t="e" cm="1">
        <f t="array" ref="W25">INDEX('H2'!$L$1:$L$89280+'H2'!$M$1:$M$89280,MATCH(1,(E25='H2'!$B$1:$B$89280)*(2030='H2'!$E$1:$E$89280)*("ref"='H2'!$D$1:$D$89280),0))-T$2</f>
        <v>#N/A</v>
      </c>
      <c r="X25" t="e" cm="1">
        <f t="array" ref="X25">INDEX('H2'!$L$1:$L$89280+'H2'!$M$1:$M$89280,MATCH(1,(F25='H2'!$B$1:$B$89280)*(2030='H2'!$E$1:$E$89280)*("ref"='H2'!$D$1:$D$89280),0))-T$2</f>
        <v>#N/A</v>
      </c>
      <c r="Y25" t="e" cm="1">
        <f t="array" ref="Y25">INDEX('H2'!$L$1:$L$89280+'H2'!$M$1:$M$89280,MATCH(1,(G25='H2'!$B$1:$B$89280)*(2030='H2'!$E$1:$E$89280)*("ref"='H2'!$D$1:$D$89280),0))-T$2</f>
        <v>#N/A</v>
      </c>
      <c r="Z25" t="e" cm="1">
        <f t="array" ref="Z25">INDEX('H2'!$L$1:$L$89280+'H2'!$M$1:$M$89280,MATCH(1,(H25='H2'!$B$1:$B$89280)*(2030='H2'!$E$1:$E$89280)*("ref"='H2'!$D$1:$D$89280),0))-T$2</f>
        <v>#N/A</v>
      </c>
      <c r="AA25" t="e" cm="1">
        <f t="array" ref="AA25">INDEX('H2'!$L$1:$L$89280+'H2'!$M$1:$M$89280,MATCH(1,(I25='H2'!$B$1:$B$89280)*(2030='H2'!$E$1:$E$89280)*("ref"='H2'!$D$1:$D$89280),0))-T$2</f>
        <v>#N/A</v>
      </c>
      <c r="AB25" t="e" cm="1">
        <f t="array" ref="AB25">AVERAGE(_xlfn._xlws.FILTER('H2'!$AM$2:$AM$98960, (B25='H2'!$B$2:$B$89280)*("ref"='H2'!$D$2:$D$89280)))*40</f>
        <v>#VALUE!</v>
      </c>
      <c r="AC25" t="e" cm="1">
        <f t="array" ref="AC25">AVERAGE(_xlfn._xlws.FILTER('H2'!$AM$2:$AM$98960, (C25='H2'!$B$2:$B$89280)*("ref"='H2'!$D$2:$D$89280)))*40</f>
        <v>#VALUE!</v>
      </c>
      <c r="AD25" t="e" cm="1">
        <f t="array" ref="AD25">AVERAGE(_xlfn._xlws.FILTER('H2'!$AM$2:$AM$98960, (D25='H2'!$B$2:$B$89280)*("ref"='H2'!$D$2:$D$89280)))*40</f>
        <v>#VALUE!</v>
      </c>
      <c r="AE25" t="e" cm="1">
        <f t="array" ref="AE25">AVERAGE(_xlfn._xlws.FILTER('H2'!$AM$2:$AM$98960, (E25='H2'!$B$2:$B$89280)*("ref"='H2'!$D$2:$D$89280)))*40</f>
        <v>#VALUE!</v>
      </c>
      <c r="AF25" t="e" cm="1">
        <f t="array" ref="AF25">AVERAGE(_xlfn._xlws.FILTER('H2'!$AO$2:$AO$98960, (F25='H2'!$B$2:$B$89280)*("ref"='H2'!$D$2:$D$89280)))*40</f>
        <v>#VALUE!</v>
      </c>
      <c r="AG25" t="e" cm="1">
        <f t="array" ref="AG25">AVERAGE(_xlfn._xlws.FILTER('H2'!$AN$2:$AN$98960, (G25='H2'!$B$2:$B$89280)*("ref"='H2'!$D$2:$D$89280)))*40</f>
        <v>#VALUE!</v>
      </c>
      <c r="AH25" t="e" cm="1">
        <f t="array" ref="AH25">INDEX(overview_results_2_repr_days!$W$1:$W$120247,MATCH(1,(H25=overview_results_2_repr_days!$A$1:$A$120247)*("ref"=overview_results_2_repr_days!$B$1:$B$120247),0))</f>
        <v>#N/A</v>
      </c>
      <c r="AI25" t="e" cm="1">
        <f t="array" ref="AI25">INDEX(overview_results_2_repr_days!$W$1:$W$120247,MATCH(1,(I25=overview_results_2_repr_days!$A$1:$A$120247)*("ref"=overview_results_2_repr_days!$B$1:$B$120247),0))</f>
        <v>#N/A</v>
      </c>
      <c r="AJ25" t="e" cm="1" vm="1">
        <f t="array" ref="AJ25">AVERAGE(_xlfn._xlws.FILTER(PS!$W$2:$W$89280, (B25=PS!$B$2:$B$89280)*("ref"=PS!$D$2:$D$89280)))*40-AVERAGE(_xlfn._xlws.FILTER(PS!$W$2:$W$89280, (1=PS!$B$2:$B$89280)*("ref"=PS!$D$2:$D$89280)))*40</f>
        <v>#VALUE!</v>
      </c>
      <c r="AK25" t="e" cm="1" vm="1">
        <f t="array" ref="AK25">AVERAGE(_xlfn._xlws.FILTER(PS!$W$2:$W$89280, (C25=PS!$B$2:$B$89280)*("ref"=PS!$D$2:$D$89280)))*40-AVERAGE(_xlfn._xlws.FILTER(PS!$W$2:$W$89280, (1=PS!$B$2:$B$89280)*("ref"=PS!$D$2:$D$89280)))*40</f>
        <v>#VALUE!</v>
      </c>
      <c r="AL25" t="e" cm="1" vm="1">
        <f t="array" ref="AL25">AVERAGE(_xlfn._xlws.FILTER(PS!$W$2:$W$89280, (D25=PS!$B$2:$B$89280)*("ref"=PS!$D$2:$D$89280)))*40-AVERAGE(_xlfn._xlws.FILTER(PS!$W$2:$W$89280, (1=PS!$B$2:$B$89280)*("ref"=PS!$D$2:$D$89280)))*40</f>
        <v>#VALUE!</v>
      </c>
      <c r="AM25" t="e" cm="1" vm="1">
        <f t="array" ref="AM25">AVERAGE(_xlfn._xlws.FILTER(PS!$W$2:$W$89280, (E25=PS!$B$2:$B$89280)*("ref"=PS!$D$2:$D$89280)))*40-AVERAGE(_xlfn._xlws.FILTER(PS!$W$2:$W$89280, (1=PS!$B$2:$B$89280)*("ref"=PS!$D$2:$D$89280)))*40</f>
        <v>#VALUE!</v>
      </c>
      <c r="AN25" t="e" cm="1" vm="1">
        <f t="array" ref="AN25">AVERAGE(_xlfn._xlws.FILTER(PS!$W$2:$W$89280, (F25=PS!$B$2:$B$89280)*("ref"=PS!$D$2:$D$89280)))*40-AVERAGE(_xlfn._xlws.FILTER(PS!$W$2:$W$89280, (1=PS!$B$2:$B$89280)*("ref"=PS!$D$2:$D$89280)))*40</f>
        <v>#VALUE!</v>
      </c>
      <c r="AO25" t="e" cm="1" vm="1">
        <f t="array" ref="AO25">AVERAGE(_xlfn._xlws.FILTER(PS!$W$2:$W$89280, (G25=PS!$B$2:$B$89280)*("ref"=PS!$D$2:$D$89280)))*40-AVERAGE(_xlfn._xlws.FILTER(PS!$W$2:$W$89280, (1=PS!$B$2:$B$89280)*("ref"=PS!$D$2:$D$89280)))*40</f>
        <v>#VALUE!</v>
      </c>
      <c r="AP25" t="e" cm="1" vm="1">
        <f t="array" ref="AP25">AVERAGE(_xlfn._xlws.FILTER(PS!$W$2:$W$89280, (H25=PS!$B$2:$B$89280)*("ref"=PS!$D$2:$D$89280)))*40-AVERAGE(_xlfn._xlws.FILTER(PS!$W$2:$W$89280, (1=PS!$B$2:$B$89280)*("ref"=PS!$D$2:$D$89280)))*40</f>
        <v>#VALUE!</v>
      </c>
      <c r="AQ25" t="e" cm="1" vm="1">
        <f t="array" ref="AQ25">AVERAGE(_xlfn._xlws.FILTER(PS!$W$2:$W$89280, (I25=PS!$B$2:$B$89280)*("ref"=PS!$D$2:$D$89280)))*40-AVERAGE(_xlfn._xlws.FILTER(PS!$W$2:$W$89280, (1=PS!$B$2:$B$89280)*("ref"=PS!$D$2:$D$89280)))*40</f>
        <v>#VALUE!</v>
      </c>
      <c r="AR25" t="e" cm="1">
        <f t="array" ref="AR25">INDEX(overview_results_2_repr_days!$V$1:$V$952,MATCH(1,(B25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5" t="e" cm="1">
        <f t="array" ref="AS25">INDEX(overview_results_2_repr_days!$V$1:$V$952,MATCH(1,(C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5" t="e" cm="1">
        <f t="array" ref="AT25">INDEX(overview_results_2_repr_days!$V$1:$V$952,MATCH(1,(D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5" t="e" cm="1">
        <f t="array" ref="AU25">INDEX(overview_results_2_repr_days!$V$1:$V$952,MATCH(1,(E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5" t="e" cm="1">
        <f t="array" ref="AV25">INDEX(overview_results_2_repr_days!$V$1:$V$952,MATCH(1,(F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5" t="e" cm="1">
        <f t="array" ref="AW25">INDEX(overview_results_2_repr_days!$V$1:$V$952,MATCH(1,(G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5" t="e" cm="1">
        <f t="array" ref="AX25">INDEX(overview_results_2_repr_days!$V$1:$V$952,MATCH(1,(H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5" t="e" cm="1">
        <f t="array" ref="AY25">INDEX(overview_results_2_repr_days!$V$1:$V$952,MATCH(1,(I25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5" t="e" cm="1" vm="1">
        <f t="array" ref="AZ25">AVERAGE(_xlfn._xlws.FILTER(ETS!$P$2:$P$89240, (B25=ETS!$A$2:$A$89240)*("ref"=ETS!$C$2:$C$89240)))*40-AVERAGE(_xlfn._xlws.FILTER(ETS!$P$2:$P$89240, (1=ETS!$A$2:$A$89240)*("ref"=ETS!$C$2:$C$89240)))*40</f>
        <v>#VALUE!</v>
      </c>
      <c r="BA25" t="e" cm="1" vm="1">
        <f t="array" ref="BA25">AVERAGE(_xlfn._xlws.FILTER(ETS!$P$2:$P$89240, (C25=ETS!$A$2:$A$89240)*("ref"=ETS!$C$2:$C$89240)))*40-AVERAGE(_xlfn._xlws.FILTER(ETS!$P$2:$P$89240, (1=ETS!$A$2:$A$89240)*("ref"=ETS!$C$2:$C$89240)))*40</f>
        <v>#VALUE!</v>
      </c>
      <c r="BB25" t="e" cm="1" vm="1">
        <f t="array" ref="BB25">AVERAGE(_xlfn._xlws.FILTER(ETS!$P$2:$P$89240, (D25=ETS!$A$2:$A$89240)*("ref"=ETS!$C$2:$C$89240)))*40-AVERAGE(_xlfn._xlws.FILTER(ETS!$P$2:$P$89240, (1=ETS!$A$2:$A$89240)*("ref"=ETS!$C$2:$C$89240)))*40</f>
        <v>#VALUE!</v>
      </c>
      <c r="BC25" t="e" cm="1" vm="1">
        <f t="array" ref="BC25">AVERAGE(_xlfn._xlws.FILTER(ETS!$P$2:$P$89240, (E25=ETS!$A$2:$A$89240)*("ref"=ETS!$C$2:$C$89240)))*40-AVERAGE(_xlfn._xlws.FILTER(ETS!$P$2:$P$89240, (1=ETS!$A$2:$A$89240)*("ref"=ETS!$C$2:$C$89240)))*40</f>
        <v>#VALUE!</v>
      </c>
      <c r="BD25" t="e" cm="1" vm="1">
        <f t="array" ref="BD25">AVERAGE(_xlfn._xlws.FILTER(ETS!$P$2:$P$89240, (F25=ETS!$A$2:$A$89240)*("ref"=ETS!$C$2:$C$89240)))*40-AVERAGE(_xlfn._xlws.FILTER(ETS!$P$2:$P$89240, (1=ETS!$A$2:$A$89240)*("ref"=ETS!$C$2:$C$89240)))*40</f>
        <v>#VALUE!</v>
      </c>
      <c r="BE25" t="e" cm="1" vm="1">
        <f t="array" ref="BE25">AVERAGE(_xlfn._xlws.FILTER(ETS!$P$2:$P$89240, (G25=ETS!$A$2:$A$89240)*("ref"=ETS!$C$2:$C$89240)))*40-AVERAGE(_xlfn._xlws.FILTER(ETS!$P$2:$P$89240, (1=ETS!$A$2:$A$89240)*("ref"=ETS!$C$2:$C$89240)))*40</f>
        <v>#VALUE!</v>
      </c>
      <c r="BF25" t="e" cm="1" vm="1">
        <f t="array" ref="BF25">AVERAGE(_xlfn._xlws.FILTER(ETS!$P$2:$P$89240, (H25=ETS!$A$2:$A$89240)*("ref"=ETS!$C$2:$C$89240)))*40-AVERAGE(_xlfn._xlws.FILTER(ETS!$P$2:$P$89240, (1=ETS!$A$2:$A$89240)*("ref"=ETS!$C$2:$C$89240)))*40</f>
        <v>#VALUE!</v>
      </c>
      <c r="BG25" t="e" cm="1" vm="1">
        <f t="array" ref="BG25">AVERAGE(_xlfn._xlws.FILTER(ETS!$P$2:$P$89240, (I25=ETS!$A$2:$A$89240)*("ref"=ETS!$C$2:$C$89240)))*40-AVERAGE(_xlfn._xlws.FILTER(ETS!$P$2:$P$89240, (1=ETS!$A$2:$A$89240)*("ref"=ETS!$C$2:$C$89240)))*40</f>
        <v>#VALUE!</v>
      </c>
      <c r="BH25" t="e">
        <f t="shared" si="1"/>
        <v>#VALUE!</v>
      </c>
      <c r="BI25" t="e">
        <f t="shared" si="2"/>
        <v>#VALUE!</v>
      </c>
      <c r="BJ25" t="e">
        <f t="shared" si="3"/>
        <v>#VALUE!</v>
      </c>
      <c r="BK25" t="e">
        <f t="shared" si="4"/>
        <v>#VALUE!</v>
      </c>
      <c r="BL25" t="e">
        <f t="shared" si="5"/>
        <v>#VALUE!</v>
      </c>
      <c r="BM25" t="e">
        <f t="shared" si="6"/>
        <v>#VALUE!</v>
      </c>
      <c r="BN25" t="e">
        <f t="shared" si="7"/>
        <v>#N/A</v>
      </c>
      <c r="BO25" t="e">
        <f t="shared" si="8"/>
        <v>#N/A</v>
      </c>
      <c r="BP25" cm="1">
        <f t="array" ref="BP25">INDEX(agent_costs_16_repr_days!$X$1:$X$120559,MATCH(1,(B25=agent_costs_16_repr_days!$A$1:$A$120559)*("ref"=agent_costs_16_repr_days!$B$1:$B$120559),0))</f>
        <v>13271.200951347128</v>
      </c>
      <c r="BQ25" t="e" cm="1">
        <f t="array" ref="BQ25">INDEX(agent_costs_16_repr_days!$X$1:$X$120559,MATCH(1,(C25=agent_costs_16_repr_days!$A$1:$A$120559)*("ref"=agent_costs_16_repr_days!$B$1:$B$120559),0))</f>
        <v>#N/A</v>
      </c>
      <c r="BR25" cm="1">
        <f t="array" ref="BR25">INDEX(agent_costs_16_repr_days!$X$1:$X$120559,MATCH(1,(D25=agent_costs_16_repr_days!$A$1:$A$120559)*("ref"=agent_costs_16_repr_days!$B$1:$B$120559),0))</f>
        <v>39794.694582312368</v>
      </c>
      <c r="BS25" cm="1">
        <f t="array" ref="BS25">INDEX(agent_costs_16_repr_days!$X$1:$X$120559,MATCH(1,(E25=agent_costs_16_repr_days!$A$1:$A$120559)*("ref"=agent_costs_16_repr_days!$B$1:$B$120559),0))</f>
        <v>1790.1036567101255</v>
      </c>
      <c r="BT25" t="e" cm="1">
        <f t="array" ref="BT25">INDEX(agent_costs_16_repr_days!$X$1:$X$120559,MATCH(1,(F25=agent_costs_16_repr_days!$A$1:$A$120559)*("ref"=agent_costs_16_repr_days!$B$1:$B$120559),0))</f>
        <v>#N/A</v>
      </c>
      <c r="BU25" cm="1">
        <f t="array" ref="BU25">INDEX(agent_costs_16_repr_days!$X$1:$X$120559,MATCH(1,(G25=agent_costs_16_repr_days!$A$1:$A$120559)*("ref"=agent_costs_16_repr_days!$B$1:$B$120559),0))</f>
        <v>16817.688061727211</v>
      </c>
      <c r="BV25" t="e" cm="1">
        <f t="array" ref="BV25">INDEX(agent_costs_16_repr_days!$X$1:$X$120559,MATCH(1,(H25=agent_costs_16_repr_days!$A$1:$A$120559)*("ref"=agent_costs_16_repr_days!$B$1:$B$120559),0))</f>
        <v>#N/A</v>
      </c>
      <c r="BW25" cm="1">
        <f t="array" ref="BW25">INDEX(agent_costs_16_repr_days!$X$1:$X$120559,MATCH(1,(I25=agent_costs_16_repr_days!$A$1:$A$120559)*("ref"=agent_costs_16_repr_days!$B$1:$B$120559),0))</f>
        <v>41670.737137433141</v>
      </c>
      <c r="BX25" cm="1">
        <f t="array" ref="BX25">INDEX(agent_costs_16_repr_days!$AB$1:$AB$120559,MATCH(1,(B25=agent_costs_16_repr_days!$A$1:$A$120559)*("ref"=agent_costs_16_repr_days!$B$1:$B$120559),0))</f>
        <v>20114.600872307623</v>
      </c>
      <c r="BY25" t="e" cm="1">
        <f t="array" ref="BY25">INDEX(agent_costs_16_repr_days!$AB$1:$AB$120559,MATCH(1,(C25=agent_costs_16_repr_days!$A$1:$A$120559)*("ref"=agent_costs_16_repr_days!$B$1:$B$120559),0))</f>
        <v>#N/A</v>
      </c>
      <c r="BZ25" cm="1">
        <f t="array" ref="BZ25">INDEX(agent_costs_16_repr_days!$AB$1:$AB$120559,MATCH(1,(D25=agent_costs_16_repr_days!$A$1:$A$120559)*("ref"=agent_costs_16_repr_days!$B$1:$B$120559),0))</f>
        <v>14733.512178399469</v>
      </c>
      <c r="CA25" cm="1">
        <f t="array" ref="CA25">INDEX(agent_costs_16_repr_days!$AB$1:$AB$120559,MATCH(1,(E25=agent_costs_16_repr_days!$A$1:$A$120559)*("ref"=agent_costs_16_repr_days!$B$1:$B$120559),0))</f>
        <v>485.01433234660362</v>
      </c>
      <c r="CB25" t="e" cm="1">
        <f t="array" ref="CB25">INDEX(agent_costs_16_repr_days!$AB$1:$AB$120559,MATCH(1,(F25=agent_costs_16_repr_days!$A$1:$A$120559)*("ref"=agent_costs_16_repr_days!$B$1:$B$120559),0))</f>
        <v>#N/A</v>
      </c>
      <c r="CC25" cm="1">
        <f t="array" ref="CC25">INDEX(agent_costs_16_repr_days!$AB$1:$AB$120559,MATCH(1,(G25=agent_costs_16_repr_days!$A$1:$A$120559)*("ref"=agent_costs_16_repr_days!$B$1:$B$120559),0))</f>
        <v>4113.3110788214544</v>
      </c>
      <c r="CD25" t="e" cm="1">
        <f t="array" ref="CD25">INDEX(agent_costs_16_repr_days!$AB$1:$AB$120559,MATCH(1,(H25=agent_costs_16_repr_days!$A$1:$A$120559)*("ref"=agent_costs_16_repr_days!$B$1:$B$120559),0))</f>
        <v>#N/A</v>
      </c>
      <c r="CE25" cm="1">
        <f t="array" ref="CE25">INDEX(agent_costs_16_repr_days!$AB$1:$AB$120559,MATCH(1,(I25=agent_costs_16_repr_days!$A$1:$A$120559)*("ref"=agent_costs_16_repr_days!$B$1:$B$120559),0))</f>
        <v>14741.220094826524</v>
      </c>
      <c r="CF25" cm="1">
        <f t="array" ref="CF25">INDEX(agent_costs_16_repr_days!$AF$1:$AF$120936,MATCH(1,(B25=agent_costs_16_repr_days!$A$1:$A$120559)*("ref"=agent_costs_16_repr_days!$B$1:$B$120559),0))</f>
        <v>-1125.2051536135259</v>
      </c>
      <c r="CG25" t="e" cm="1">
        <f t="array" ref="CG25">INDEX(agent_costs_16_repr_days!$AF$1:$AF$120936,MATCH(1,(C25=agent_costs_16_repr_days!$A$1:$A$120559)*("ref"=agent_costs_16_repr_days!$B$1:$B$120559),0))</f>
        <v>#N/A</v>
      </c>
      <c r="CH25" cm="1">
        <f t="array" ref="CH25">INDEX(agent_costs_16_repr_days!$AF$1:$AF$120936,MATCH(1,(D25=agent_costs_16_repr_days!$A$1:$A$120559)*("ref"=agent_costs_16_repr_days!$B$1:$B$120559),0))</f>
        <v>-1395.5327290685964</v>
      </c>
      <c r="CI25" cm="1">
        <f t="array" ref="CI25">INDEX(agent_costs_16_repr_days!$AF$1:$AF$120936,MATCH(1,(E25=agent_costs_16_repr_days!$A$1:$A$120559)*("ref"=agent_costs_16_repr_days!$B$1:$B$120559),0))</f>
        <v>-573.12444304360542</v>
      </c>
      <c r="CJ25" t="e" cm="1">
        <f t="array" ref="CJ25">INDEX(agent_costs_16_repr_days!$AF$1:$AF$120936,MATCH(1,(F25=agent_costs_16_repr_days!$A$1:$A$120559)*("ref"=agent_costs_16_repr_days!$B$1:$B$120559),0))</f>
        <v>#N/A</v>
      </c>
      <c r="CK25" cm="1">
        <f t="array" ref="CK25">INDEX(agent_costs_16_repr_days!$AF$1:$AF$120936,MATCH(1,(G25=agent_costs_16_repr_days!$A$1:$A$120559)*("ref"=agent_costs_16_repr_days!$B$1:$B$120559),0))</f>
        <v>-2923.4425762790488</v>
      </c>
      <c r="CL25" t="e" cm="1">
        <f t="array" ref="CL25">INDEX(agent_costs_16_repr_days!$AF$1:$AF$120936,MATCH(1,(H25=agent_costs_16_repr_days!$A$1:$A$120559)*("ref"=agent_costs_16_repr_days!$B$1:$B$120559),0))</f>
        <v>#N/A</v>
      </c>
      <c r="CM25" cm="1">
        <f t="array" ref="CM25">INDEX(agent_costs_16_repr_days!$AF$1:$AF$120936,MATCH(1,(I25=agent_costs_16_repr_days!$A$1:$A$120559)*("ref"=agent_costs_16_repr_days!$B$1:$B$120559),0))</f>
        <v>-1812.202272075112</v>
      </c>
    </row>
    <row r="26" spans="1:91" x14ac:dyDescent="0.25">
      <c r="A26">
        <v>25</v>
      </c>
      <c r="B26">
        <v>35</v>
      </c>
      <c r="C26">
        <v>65</v>
      </c>
      <c r="D26">
        <v>95</v>
      </c>
      <c r="E26">
        <v>125</v>
      </c>
      <c r="F26">
        <v>155</v>
      </c>
      <c r="G26">
        <v>185</v>
      </c>
      <c r="H26">
        <v>215</v>
      </c>
      <c r="I26">
        <v>245</v>
      </c>
      <c r="J26">
        <v>275</v>
      </c>
      <c r="L26" t="e" cm="1">
        <f t="array" ref="L26">INDEX('H2'!$I$1:$I$89280+'H2'!$H$1:$H$89280,MATCH(1,(B26='H2'!$B$1:$B$89280)*(2030='H2'!$E$1:$E$89280)*("ref"='H2'!$D$1:$D$89280),0))-L$2</f>
        <v>#N/A</v>
      </c>
      <c r="M26" t="e" cm="1">
        <f t="array" ref="M26">INDEX('H2'!$I$1:$I$89280+'H2'!$H$1:$H$89280,MATCH(1,(C26='H2'!$B$1:$B$89280)*(2030='H2'!$E$1:$E$89280)*("ref"='H2'!$D$1:$D$89280),0))-L$2</f>
        <v>#N/A</v>
      </c>
      <c r="N26" t="e" cm="1">
        <f t="array" ref="N26">INDEX('H2'!$I$1:$I$89280+'H2'!$H$1:$H$89280,MATCH(1,(D26='H2'!$B$1:$B$89280)*(2030='H2'!$E$1:$E$89280)*("ref"='H2'!$D$1:$D$89280),0))-L$2</f>
        <v>#N/A</v>
      </c>
      <c r="O26" t="e" cm="1">
        <f t="array" ref="O26">INDEX('H2'!$I$1:$I$89280+'H2'!$H$1:$H$89280,MATCH(1,(E26='H2'!$B$1:$B$89280)*(2030='H2'!$E$1:$E$89280)*("ref"='H2'!$D$1:$D$89280),0))-L$2</f>
        <v>#N/A</v>
      </c>
      <c r="P26" t="e" cm="1">
        <f t="array" ref="P26">INDEX('H2'!$I$1:$I$89280+'H2'!$H$1:$H$89280,MATCH(1,(F26='H2'!$B$1:$B$89280)*(2030='H2'!$E$1:$E$89280)*("ref"='H2'!$D$1:$D$89280),0))-L$2</f>
        <v>#N/A</v>
      </c>
      <c r="Q26" t="e" cm="1">
        <f t="array" ref="Q26">INDEX('H2'!$I$1:$I$89280+'H2'!$H$1:$H$89280,MATCH(1,(G26='H2'!$B$1:$B$89280)*(2030='H2'!$E$1:$E$89280)*("ref"='H2'!$D$1:$D$89280),0))-L$2</f>
        <v>#N/A</v>
      </c>
      <c r="R26" t="e" cm="1">
        <f t="array" ref="R26">INDEX('H2'!$I$1:$I$89280+'H2'!$H$1:$H$89280,MATCH(1,(H26='H2'!$B$1:$B$89280)*(2030='H2'!$E$1:$E$89280)*("ref"='H2'!$D$1:$D$89280),0))-L$2</f>
        <v>#N/A</v>
      </c>
      <c r="S26" t="e" cm="1">
        <f t="array" ref="S26">INDEX('H2'!$I$1:$I$89280+'H2'!$H$1:$H$89280,MATCH(1,(I26='H2'!$B$1:$B$89280)*(2030='H2'!$E$1:$E$89280)*("ref"='H2'!$D$1:$D$89280),0))-L$2</f>
        <v>#N/A</v>
      </c>
      <c r="T26" t="e" cm="1">
        <f t="array" ref="T26">INDEX('H2'!$L$1:$L$89280+'H2'!$M$1:$M$89280,MATCH(1,(B26='H2'!$B$1:$B$89280)*(2030='H2'!$E$1:$E$89280)*("ref"='H2'!$D$1:$D$89280),0))-T$2</f>
        <v>#N/A</v>
      </c>
      <c r="U26" t="e" cm="1">
        <f t="array" ref="U26">INDEX('H2'!$L$1:$L$89280+'H2'!$M$1:$M$89280,MATCH(1,(C26='H2'!$B$1:$B$89280)*(2030='H2'!$E$1:$E$89280)*("ref"='H2'!$D$1:$D$89280),0))-T$2</f>
        <v>#N/A</v>
      </c>
      <c r="V26" t="e" cm="1">
        <f t="array" ref="V26">INDEX('H2'!$L$1:$L$89280+'H2'!$M$1:$M$89280,MATCH(1,(D26='H2'!$B$1:$B$89280)*(2030='H2'!$E$1:$E$89280)*("ref"='H2'!$D$1:$D$89280),0))-T$2</f>
        <v>#N/A</v>
      </c>
      <c r="W26" t="e" cm="1">
        <f t="array" ref="W26">INDEX('H2'!$L$1:$L$89280+'H2'!$M$1:$M$89280,MATCH(1,(E26='H2'!$B$1:$B$89280)*(2030='H2'!$E$1:$E$89280)*("ref"='H2'!$D$1:$D$89280),0))-T$2</f>
        <v>#N/A</v>
      </c>
      <c r="X26" t="e" cm="1">
        <f t="array" ref="X26">INDEX('H2'!$L$1:$L$89280+'H2'!$M$1:$M$89280,MATCH(1,(F26='H2'!$B$1:$B$89280)*(2030='H2'!$E$1:$E$89280)*("ref"='H2'!$D$1:$D$89280),0))-T$2</f>
        <v>#N/A</v>
      </c>
      <c r="Y26" t="e" cm="1">
        <f t="array" ref="Y26">INDEX('H2'!$L$1:$L$89280+'H2'!$M$1:$M$89280,MATCH(1,(G26='H2'!$B$1:$B$89280)*(2030='H2'!$E$1:$E$89280)*("ref"='H2'!$D$1:$D$89280),0))-T$2</f>
        <v>#N/A</v>
      </c>
      <c r="Z26" t="e" cm="1">
        <f t="array" ref="Z26">INDEX('H2'!$L$1:$L$89280+'H2'!$M$1:$M$89280,MATCH(1,(H26='H2'!$B$1:$B$89280)*(2030='H2'!$E$1:$E$89280)*("ref"='H2'!$D$1:$D$89280),0))-T$2</f>
        <v>#N/A</v>
      </c>
      <c r="AA26" t="e" cm="1">
        <f t="array" ref="AA26">INDEX('H2'!$L$1:$L$89280+'H2'!$M$1:$M$89280,MATCH(1,(I26='H2'!$B$1:$B$89280)*(2030='H2'!$E$1:$E$89280)*("ref"='H2'!$D$1:$D$89280),0))-T$2</f>
        <v>#N/A</v>
      </c>
      <c r="AB26" t="e" cm="1">
        <f t="array" ref="AB26">AVERAGE(_xlfn._xlws.FILTER('H2'!$AM$2:$AM$98960, (B26='H2'!$B$2:$B$89280)*("ref"='H2'!$D$2:$D$89280)))*40</f>
        <v>#VALUE!</v>
      </c>
      <c r="AC26" t="e" cm="1">
        <f t="array" ref="AC26">AVERAGE(_xlfn._xlws.FILTER('H2'!$AM$2:$AM$98960, (C26='H2'!$B$2:$B$89280)*("ref"='H2'!$D$2:$D$89280)))*40</f>
        <v>#VALUE!</v>
      </c>
      <c r="AD26" t="e" cm="1">
        <f t="array" ref="AD26">AVERAGE(_xlfn._xlws.FILTER('H2'!$AM$2:$AM$98960, (D26='H2'!$B$2:$B$89280)*("ref"='H2'!$D$2:$D$89280)))*40</f>
        <v>#VALUE!</v>
      </c>
      <c r="AE26" t="e" cm="1">
        <f t="array" ref="AE26">AVERAGE(_xlfn._xlws.FILTER('H2'!$AM$2:$AM$98960, (E26='H2'!$B$2:$B$89280)*("ref"='H2'!$D$2:$D$89280)))*40</f>
        <v>#VALUE!</v>
      </c>
      <c r="AF26" t="e" cm="1">
        <f t="array" ref="AF26">AVERAGE(_xlfn._xlws.FILTER('H2'!$AO$2:$AO$98960, (F26='H2'!$B$2:$B$89280)*("ref"='H2'!$D$2:$D$89280)))*40</f>
        <v>#VALUE!</v>
      </c>
      <c r="AG26" t="e" cm="1">
        <f t="array" ref="AG26">AVERAGE(_xlfn._xlws.FILTER('H2'!$AN$2:$AN$98960, (G26='H2'!$B$2:$B$89280)*("ref"='H2'!$D$2:$D$89280)))*40</f>
        <v>#VALUE!</v>
      </c>
      <c r="AH26" t="e" cm="1">
        <f t="array" ref="AH26">INDEX(overview_results_2_repr_days!$W$1:$W$120247,MATCH(1,(H26=overview_results_2_repr_days!$A$1:$A$120247)*("ref"=overview_results_2_repr_days!$B$1:$B$120247),0))</f>
        <v>#N/A</v>
      </c>
      <c r="AI26" t="e" cm="1">
        <f t="array" ref="AI26">INDEX(overview_results_2_repr_days!$W$1:$W$120247,MATCH(1,(I26=overview_results_2_repr_days!$A$1:$A$120247)*("ref"=overview_results_2_repr_days!$B$1:$B$120247),0))</f>
        <v>#N/A</v>
      </c>
      <c r="AJ26" t="e" cm="1" vm="1">
        <f t="array" ref="AJ26">AVERAGE(_xlfn._xlws.FILTER(PS!$W$2:$W$89280, (B26=PS!$B$2:$B$89280)*("ref"=PS!$D$2:$D$89280)))*40-AVERAGE(_xlfn._xlws.FILTER(PS!$W$2:$W$89280, (1=PS!$B$2:$B$89280)*("ref"=PS!$D$2:$D$89280)))*40</f>
        <v>#VALUE!</v>
      </c>
      <c r="AK26" t="e" cm="1" vm="1">
        <f t="array" ref="AK26">AVERAGE(_xlfn._xlws.FILTER(PS!$W$2:$W$89280, (C26=PS!$B$2:$B$89280)*("ref"=PS!$D$2:$D$89280)))*40-AVERAGE(_xlfn._xlws.FILTER(PS!$W$2:$W$89280, (1=PS!$B$2:$B$89280)*("ref"=PS!$D$2:$D$89280)))*40</f>
        <v>#VALUE!</v>
      </c>
      <c r="AL26" t="e" cm="1" vm="1">
        <f t="array" ref="AL26">AVERAGE(_xlfn._xlws.FILTER(PS!$W$2:$W$89280, (D26=PS!$B$2:$B$89280)*("ref"=PS!$D$2:$D$89280)))*40-AVERAGE(_xlfn._xlws.FILTER(PS!$W$2:$W$89280, (1=PS!$B$2:$B$89280)*("ref"=PS!$D$2:$D$89280)))*40</f>
        <v>#VALUE!</v>
      </c>
      <c r="AM26" t="e" cm="1" vm="1">
        <f t="array" ref="AM26">AVERAGE(_xlfn._xlws.FILTER(PS!$W$2:$W$89280, (E26=PS!$B$2:$B$89280)*("ref"=PS!$D$2:$D$89280)))*40-AVERAGE(_xlfn._xlws.FILTER(PS!$W$2:$W$89280, (1=PS!$B$2:$B$89280)*("ref"=PS!$D$2:$D$89280)))*40</f>
        <v>#VALUE!</v>
      </c>
      <c r="AN26" t="e" cm="1" vm="1">
        <f t="array" ref="AN26">AVERAGE(_xlfn._xlws.FILTER(PS!$W$2:$W$89280, (F26=PS!$B$2:$B$89280)*("ref"=PS!$D$2:$D$89280)))*40-AVERAGE(_xlfn._xlws.FILTER(PS!$W$2:$W$89280, (1=PS!$B$2:$B$89280)*("ref"=PS!$D$2:$D$89280)))*40</f>
        <v>#VALUE!</v>
      </c>
      <c r="AO26" t="e" cm="1" vm="1">
        <f t="array" ref="AO26">AVERAGE(_xlfn._xlws.FILTER(PS!$W$2:$W$89280, (G26=PS!$B$2:$B$89280)*("ref"=PS!$D$2:$D$89280)))*40-AVERAGE(_xlfn._xlws.FILTER(PS!$W$2:$W$89280, (1=PS!$B$2:$B$89280)*("ref"=PS!$D$2:$D$89280)))*40</f>
        <v>#VALUE!</v>
      </c>
      <c r="AP26" t="e" cm="1" vm="1">
        <f t="array" ref="AP26">AVERAGE(_xlfn._xlws.FILTER(PS!$W$2:$W$89280, (H26=PS!$B$2:$B$89280)*("ref"=PS!$D$2:$D$89280)))*40-AVERAGE(_xlfn._xlws.FILTER(PS!$W$2:$W$89280, (1=PS!$B$2:$B$89280)*("ref"=PS!$D$2:$D$89280)))*40</f>
        <v>#VALUE!</v>
      </c>
      <c r="AQ26" t="e" cm="1" vm="1">
        <f t="array" ref="AQ26">AVERAGE(_xlfn._xlws.FILTER(PS!$W$2:$W$89280, (I26=PS!$B$2:$B$89280)*("ref"=PS!$D$2:$D$89280)))*40-AVERAGE(_xlfn._xlws.FILTER(PS!$W$2:$W$89280, (1=PS!$B$2:$B$89280)*("ref"=PS!$D$2:$D$89280)))*40</f>
        <v>#VALUE!</v>
      </c>
      <c r="AR26" t="e" cm="1">
        <f t="array" ref="AR26">INDEX(overview_results_2_repr_days!$V$1:$V$952,MATCH(1,(B26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6" t="e" cm="1">
        <f t="array" ref="AS26">INDEX(overview_results_2_repr_days!$V$1:$V$952,MATCH(1,(C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6" t="e" cm="1">
        <f t="array" ref="AT26">INDEX(overview_results_2_repr_days!$V$1:$V$952,MATCH(1,(D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6" t="e" cm="1">
        <f t="array" ref="AU26">INDEX(overview_results_2_repr_days!$V$1:$V$952,MATCH(1,(E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6" t="e" cm="1">
        <f t="array" ref="AV26">INDEX(overview_results_2_repr_days!$V$1:$V$952,MATCH(1,(F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6" t="e" cm="1">
        <f t="array" ref="AW26">INDEX(overview_results_2_repr_days!$V$1:$V$952,MATCH(1,(G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6" t="e" cm="1">
        <f t="array" ref="AX26">INDEX(overview_results_2_repr_days!$V$1:$V$952,MATCH(1,(H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6" t="e" cm="1">
        <f t="array" ref="AY26">INDEX(overview_results_2_repr_days!$V$1:$V$952,MATCH(1,(I26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6" t="e" cm="1" vm="1">
        <f t="array" ref="AZ26">AVERAGE(_xlfn._xlws.FILTER(ETS!$P$2:$P$89240, (B26=ETS!$A$2:$A$89240)*("ref"=ETS!$C$2:$C$89240)))*40-AVERAGE(_xlfn._xlws.FILTER(ETS!$P$2:$P$89240, (1=ETS!$A$2:$A$89240)*("ref"=ETS!$C$2:$C$89240)))*40</f>
        <v>#VALUE!</v>
      </c>
      <c r="BA26" t="e" cm="1" vm="1">
        <f t="array" ref="BA26">AVERAGE(_xlfn._xlws.FILTER(ETS!$P$2:$P$89240, (C26=ETS!$A$2:$A$89240)*("ref"=ETS!$C$2:$C$89240)))*40-AVERAGE(_xlfn._xlws.FILTER(ETS!$P$2:$P$89240, (1=ETS!$A$2:$A$89240)*("ref"=ETS!$C$2:$C$89240)))*40</f>
        <v>#VALUE!</v>
      </c>
      <c r="BB26" t="e" cm="1" vm="1">
        <f t="array" ref="BB26">AVERAGE(_xlfn._xlws.FILTER(ETS!$P$2:$P$89240, (D26=ETS!$A$2:$A$89240)*("ref"=ETS!$C$2:$C$89240)))*40-AVERAGE(_xlfn._xlws.FILTER(ETS!$P$2:$P$89240, (1=ETS!$A$2:$A$89240)*("ref"=ETS!$C$2:$C$89240)))*40</f>
        <v>#VALUE!</v>
      </c>
      <c r="BC26" t="e" cm="1" vm="1">
        <f t="array" ref="BC26">AVERAGE(_xlfn._xlws.FILTER(ETS!$P$2:$P$89240, (E26=ETS!$A$2:$A$89240)*("ref"=ETS!$C$2:$C$89240)))*40-AVERAGE(_xlfn._xlws.FILTER(ETS!$P$2:$P$89240, (1=ETS!$A$2:$A$89240)*("ref"=ETS!$C$2:$C$89240)))*40</f>
        <v>#VALUE!</v>
      </c>
      <c r="BD26" t="e" cm="1" vm="1">
        <f t="array" ref="BD26">AVERAGE(_xlfn._xlws.FILTER(ETS!$P$2:$P$89240, (F26=ETS!$A$2:$A$89240)*("ref"=ETS!$C$2:$C$89240)))*40-AVERAGE(_xlfn._xlws.FILTER(ETS!$P$2:$P$89240, (1=ETS!$A$2:$A$89240)*("ref"=ETS!$C$2:$C$89240)))*40</f>
        <v>#VALUE!</v>
      </c>
      <c r="BE26" t="e" cm="1" vm="1">
        <f t="array" ref="BE26">AVERAGE(_xlfn._xlws.FILTER(ETS!$P$2:$P$89240, (G26=ETS!$A$2:$A$89240)*("ref"=ETS!$C$2:$C$89240)))*40-AVERAGE(_xlfn._xlws.FILTER(ETS!$P$2:$P$89240, (1=ETS!$A$2:$A$89240)*("ref"=ETS!$C$2:$C$89240)))*40</f>
        <v>#VALUE!</v>
      </c>
      <c r="BF26" t="e" cm="1" vm="1">
        <f t="array" ref="BF26">AVERAGE(_xlfn._xlws.FILTER(ETS!$P$2:$P$89240, (H26=ETS!$A$2:$A$89240)*("ref"=ETS!$C$2:$C$89240)))*40-AVERAGE(_xlfn._xlws.FILTER(ETS!$P$2:$P$89240, (1=ETS!$A$2:$A$89240)*("ref"=ETS!$C$2:$C$89240)))*40</f>
        <v>#VALUE!</v>
      </c>
      <c r="BG26" t="e" cm="1" vm="1">
        <f t="array" ref="BG26">AVERAGE(_xlfn._xlws.FILTER(ETS!$P$2:$P$89240, (I26=ETS!$A$2:$A$89240)*("ref"=ETS!$C$2:$C$89240)))*40-AVERAGE(_xlfn._xlws.FILTER(ETS!$P$2:$P$89240, (1=ETS!$A$2:$A$89240)*("ref"=ETS!$C$2:$C$89240)))*40</f>
        <v>#VALUE!</v>
      </c>
      <c r="BH26" t="e">
        <f t="shared" si="1"/>
        <v>#VALUE!</v>
      </c>
      <c r="BI26" t="e">
        <f t="shared" si="2"/>
        <v>#VALUE!</v>
      </c>
      <c r="BJ26" t="e">
        <f t="shared" si="3"/>
        <v>#VALUE!</v>
      </c>
      <c r="BK26" t="e">
        <f t="shared" si="4"/>
        <v>#VALUE!</v>
      </c>
      <c r="BL26" t="e">
        <f t="shared" si="5"/>
        <v>#VALUE!</v>
      </c>
      <c r="BM26" t="e">
        <f t="shared" si="6"/>
        <v>#VALUE!</v>
      </c>
      <c r="BN26" t="e">
        <f t="shared" si="7"/>
        <v>#N/A</v>
      </c>
      <c r="BO26" t="e">
        <f t="shared" si="8"/>
        <v>#N/A</v>
      </c>
      <c r="BP26" cm="1">
        <f t="array" ref="BP26">INDEX(agent_costs_16_repr_days!$X$1:$X$120559,MATCH(1,(B26=agent_costs_16_repr_days!$A$1:$A$120559)*("ref"=agent_costs_16_repr_days!$B$1:$B$120559),0))</f>
        <v>14324.553380288184</v>
      </c>
      <c r="BQ26" t="e" cm="1">
        <f t="array" ref="BQ26">INDEX(agent_costs_16_repr_days!$X$1:$X$120559,MATCH(1,(C26=agent_costs_16_repr_days!$A$1:$A$120559)*("ref"=agent_costs_16_repr_days!$B$1:$B$120559),0))</f>
        <v>#N/A</v>
      </c>
      <c r="BR26" cm="1">
        <f t="array" ref="BR26">INDEX(agent_costs_16_repr_days!$X$1:$X$120559,MATCH(1,(D26=agent_costs_16_repr_days!$A$1:$A$120559)*("ref"=agent_costs_16_repr_days!$B$1:$B$120559),0))</f>
        <v>43600.012471862137</v>
      </c>
      <c r="BS26" cm="1">
        <f t="array" ref="BS26">INDEX(agent_costs_16_repr_days!$X$1:$X$120559,MATCH(1,(E26=agent_costs_16_repr_days!$A$1:$A$120559)*("ref"=agent_costs_16_repr_days!$B$1:$B$120559),0))</f>
        <v>2410.0443785870448</v>
      </c>
      <c r="BT26" t="e" cm="1">
        <f t="array" ref="BT26">INDEX(agent_costs_16_repr_days!$X$1:$X$120559,MATCH(1,(F26=agent_costs_16_repr_days!$A$1:$A$120559)*("ref"=agent_costs_16_repr_days!$B$1:$B$120559),0))</f>
        <v>#N/A</v>
      </c>
      <c r="BU26" cm="1">
        <f t="array" ref="BU26">INDEX(agent_costs_16_repr_days!$X$1:$X$120559,MATCH(1,(G26=agent_costs_16_repr_days!$A$1:$A$120559)*("ref"=agent_costs_16_repr_days!$B$1:$B$120559),0))</f>
        <v>17962.163822478615</v>
      </c>
      <c r="BV26" t="e" cm="1">
        <f t="array" ref="BV26">INDEX(agent_costs_16_repr_days!$X$1:$X$120559,MATCH(1,(H26=agent_costs_16_repr_days!$A$1:$A$120559)*("ref"=agent_costs_16_repr_days!$B$1:$B$120559),0))</f>
        <v>#N/A</v>
      </c>
      <c r="BW26" cm="1">
        <f t="array" ref="BW26">INDEX(agent_costs_16_repr_days!$X$1:$X$120559,MATCH(1,(I26=agent_costs_16_repr_days!$A$1:$A$120559)*("ref"=agent_costs_16_repr_days!$B$1:$B$120559),0))</f>
        <v>44832.046258933842</v>
      </c>
      <c r="BX26" cm="1">
        <f t="array" ref="BX26">INDEX(agent_costs_16_repr_days!$AB$1:$AB$120559,MATCH(1,(B26=agent_costs_16_repr_days!$A$1:$A$120559)*("ref"=agent_costs_16_repr_days!$B$1:$B$120559),0))</f>
        <v>21503.131538922564</v>
      </c>
      <c r="BY26" t="e" cm="1">
        <f t="array" ref="BY26">INDEX(agent_costs_16_repr_days!$AB$1:$AB$120559,MATCH(1,(C26=agent_costs_16_repr_days!$A$1:$A$120559)*("ref"=agent_costs_16_repr_days!$B$1:$B$120559),0))</f>
        <v>#N/A</v>
      </c>
      <c r="BZ26" cm="1">
        <f t="array" ref="BZ26">INDEX(agent_costs_16_repr_days!$AB$1:$AB$120559,MATCH(1,(D26=agent_costs_16_repr_days!$A$1:$A$120559)*("ref"=agent_costs_16_repr_days!$B$1:$B$120559),0))</f>
        <v>16371.539934599743</v>
      </c>
      <c r="CA26" cm="1">
        <f t="array" ref="CA26">INDEX(agent_costs_16_repr_days!$AB$1:$AB$120559,MATCH(1,(E26=agent_costs_16_repr_days!$A$1:$A$120559)*("ref"=agent_costs_16_repr_days!$B$1:$B$120559),0))</f>
        <v>987.53962425743521</v>
      </c>
      <c r="CB26" t="e" cm="1">
        <f t="array" ref="CB26">INDEX(agent_costs_16_repr_days!$AB$1:$AB$120559,MATCH(1,(F26=agent_costs_16_repr_days!$A$1:$A$120559)*("ref"=agent_costs_16_repr_days!$B$1:$B$120559),0))</f>
        <v>#N/A</v>
      </c>
      <c r="CC26" cm="1">
        <f t="array" ref="CC26">INDEX(agent_costs_16_repr_days!$AB$1:$AB$120559,MATCH(1,(G26=agent_costs_16_repr_days!$A$1:$A$120559)*("ref"=agent_costs_16_repr_days!$B$1:$B$120559),0))</f>
        <v>5212.4260314243293</v>
      </c>
      <c r="CD26" t="e" cm="1">
        <f t="array" ref="CD26">INDEX(agent_costs_16_repr_days!$AB$1:$AB$120559,MATCH(1,(H26=agent_costs_16_repr_days!$A$1:$A$120559)*("ref"=agent_costs_16_repr_days!$B$1:$B$120559),0))</f>
        <v>#N/A</v>
      </c>
      <c r="CE26" cm="1">
        <f t="array" ref="CE26">INDEX(agent_costs_16_repr_days!$AB$1:$AB$120559,MATCH(1,(I26=agent_costs_16_repr_days!$A$1:$A$120559)*("ref"=agent_costs_16_repr_days!$B$1:$B$120559),0))</f>
        <v>16284.535214038857</v>
      </c>
      <c r="CF26" cm="1">
        <f t="array" ref="CF26">INDEX(agent_costs_16_repr_days!$AF$1:$AF$120936,MATCH(1,(B26=agent_costs_16_repr_days!$A$1:$A$120559)*("ref"=agent_costs_16_repr_days!$B$1:$B$120559),0))</f>
        <v>-1118.7271203698474</v>
      </c>
      <c r="CG26" t="e" cm="1">
        <f t="array" ref="CG26">INDEX(agent_costs_16_repr_days!$AF$1:$AF$120936,MATCH(1,(C26=agent_costs_16_repr_days!$A$1:$A$120559)*("ref"=agent_costs_16_repr_days!$B$1:$B$120559),0))</f>
        <v>#N/A</v>
      </c>
      <c r="CH26" cm="1">
        <f t="array" ref="CH26">INDEX(agent_costs_16_repr_days!$AF$1:$AF$120936,MATCH(1,(D26=agent_costs_16_repr_days!$A$1:$A$120559)*("ref"=agent_costs_16_repr_days!$B$1:$B$120559),0))</f>
        <v>-847.91854868730297</v>
      </c>
      <c r="CI26" cm="1">
        <f t="array" ref="CI26">INDEX(agent_costs_16_repr_days!$AF$1:$AF$120936,MATCH(1,(E26=agent_costs_16_repr_days!$A$1:$A$120559)*("ref"=agent_costs_16_repr_days!$B$1:$B$120559),0))</f>
        <v>-700.76188085862668</v>
      </c>
      <c r="CJ26" t="e" cm="1">
        <f t="array" ref="CJ26">INDEX(agent_costs_16_repr_days!$AF$1:$AF$120936,MATCH(1,(F26=agent_costs_16_repr_days!$A$1:$A$120559)*("ref"=agent_costs_16_repr_days!$B$1:$B$120559),0))</f>
        <v>#N/A</v>
      </c>
      <c r="CK26" cm="1">
        <f t="array" ref="CK26">INDEX(agent_costs_16_repr_days!$AF$1:$AF$120936,MATCH(1,(G26=agent_costs_16_repr_days!$A$1:$A$120559)*("ref"=agent_costs_16_repr_days!$B$1:$B$120559),0))</f>
        <v>-3144.3009705431177</v>
      </c>
      <c r="CL26" t="e" cm="1">
        <f t="array" ref="CL26">INDEX(agent_costs_16_repr_days!$AF$1:$AF$120936,MATCH(1,(H26=agent_costs_16_repr_days!$A$1:$A$120559)*("ref"=agent_costs_16_repr_days!$B$1:$B$120559),0))</f>
        <v>#N/A</v>
      </c>
      <c r="CM26" cm="1">
        <f t="array" ref="CM26">INDEX(agent_costs_16_repr_days!$AF$1:$AF$120936,MATCH(1,(I26=agent_costs_16_repr_days!$A$1:$A$120559)*("ref"=agent_costs_16_repr_days!$B$1:$B$120559),0))</f>
        <v>-1226.0091846801806</v>
      </c>
    </row>
    <row r="27" spans="1:91" x14ac:dyDescent="0.25">
      <c r="A27">
        <v>26</v>
      </c>
      <c r="B27">
        <v>36</v>
      </c>
      <c r="C27">
        <v>66</v>
      </c>
      <c r="D27">
        <v>96</v>
      </c>
      <c r="E27">
        <v>126</v>
      </c>
      <c r="F27">
        <v>156</v>
      </c>
      <c r="G27">
        <v>186</v>
      </c>
      <c r="H27">
        <v>216</v>
      </c>
      <c r="I27">
        <v>246</v>
      </c>
      <c r="J27">
        <v>276</v>
      </c>
      <c r="L27" t="e" cm="1">
        <f t="array" ref="L27">INDEX('H2'!$I$1:$I$89280+'H2'!$H$1:$H$89280,MATCH(1,(B27='H2'!$B$1:$B$89280)*(2030='H2'!$E$1:$E$89280)*("ref"='H2'!$D$1:$D$89280),0))-L$2</f>
        <v>#N/A</v>
      </c>
      <c r="M27" t="e" cm="1">
        <f t="array" ref="M27">INDEX('H2'!$I$1:$I$89280+'H2'!$H$1:$H$89280,MATCH(1,(C27='H2'!$B$1:$B$89280)*(2030='H2'!$E$1:$E$89280)*("ref"='H2'!$D$1:$D$89280),0))-L$2</f>
        <v>#N/A</v>
      </c>
      <c r="N27" t="e" cm="1">
        <f t="array" ref="N27">INDEX('H2'!$I$1:$I$89280+'H2'!$H$1:$H$89280,MATCH(1,(D27='H2'!$B$1:$B$89280)*(2030='H2'!$E$1:$E$89280)*("ref"='H2'!$D$1:$D$89280),0))-L$2</f>
        <v>#N/A</v>
      </c>
      <c r="O27" t="e" cm="1">
        <f t="array" ref="O27">INDEX('H2'!$I$1:$I$89280+'H2'!$H$1:$H$89280,MATCH(1,(E27='H2'!$B$1:$B$89280)*(2030='H2'!$E$1:$E$89280)*("ref"='H2'!$D$1:$D$89280),0))-L$2</f>
        <v>#N/A</v>
      </c>
      <c r="P27" t="e" cm="1">
        <f t="array" ref="P27">INDEX('H2'!$I$1:$I$89280+'H2'!$H$1:$H$89280,MATCH(1,(F27='H2'!$B$1:$B$89280)*(2030='H2'!$E$1:$E$89280)*("ref"='H2'!$D$1:$D$89280),0))-L$2</f>
        <v>#N/A</v>
      </c>
      <c r="Q27" t="e" cm="1">
        <f t="array" ref="Q27">INDEX('H2'!$I$1:$I$89280+'H2'!$H$1:$H$89280,MATCH(1,(G27='H2'!$B$1:$B$89280)*(2030='H2'!$E$1:$E$89280)*("ref"='H2'!$D$1:$D$89280),0))-L$2</f>
        <v>#N/A</v>
      </c>
      <c r="R27" t="e" cm="1">
        <f t="array" ref="R27">INDEX('H2'!$I$1:$I$89280+'H2'!$H$1:$H$89280,MATCH(1,(H27='H2'!$B$1:$B$89280)*(2030='H2'!$E$1:$E$89280)*("ref"='H2'!$D$1:$D$89280),0))-L$2</f>
        <v>#N/A</v>
      </c>
      <c r="S27" t="e" cm="1">
        <f t="array" ref="S27">INDEX('H2'!$I$1:$I$89280+'H2'!$H$1:$H$89280,MATCH(1,(I27='H2'!$B$1:$B$89280)*(2030='H2'!$E$1:$E$89280)*("ref"='H2'!$D$1:$D$89280),0))-L$2</f>
        <v>#N/A</v>
      </c>
      <c r="T27" t="e" cm="1">
        <f t="array" ref="T27">INDEX('H2'!$L$1:$L$89280+'H2'!$M$1:$M$89280,MATCH(1,(B27='H2'!$B$1:$B$89280)*(2030='H2'!$E$1:$E$89280)*("ref"='H2'!$D$1:$D$89280),0))-T$2</f>
        <v>#N/A</v>
      </c>
      <c r="U27" t="e" cm="1">
        <f t="array" ref="U27">INDEX('H2'!$L$1:$L$89280+'H2'!$M$1:$M$89280,MATCH(1,(C27='H2'!$B$1:$B$89280)*(2030='H2'!$E$1:$E$89280)*("ref"='H2'!$D$1:$D$89280),0))-T$2</f>
        <v>#N/A</v>
      </c>
      <c r="V27" t="e" cm="1">
        <f t="array" ref="V27">INDEX('H2'!$L$1:$L$89280+'H2'!$M$1:$M$89280,MATCH(1,(D27='H2'!$B$1:$B$89280)*(2030='H2'!$E$1:$E$89280)*("ref"='H2'!$D$1:$D$89280),0))-T$2</f>
        <v>#N/A</v>
      </c>
      <c r="W27" t="e" cm="1">
        <f t="array" ref="W27">INDEX('H2'!$L$1:$L$89280+'H2'!$M$1:$M$89280,MATCH(1,(E27='H2'!$B$1:$B$89280)*(2030='H2'!$E$1:$E$89280)*("ref"='H2'!$D$1:$D$89280),0))-T$2</f>
        <v>#N/A</v>
      </c>
      <c r="X27" t="e" cm="1">
        <f t="array" ref="X27">INDEX('H2'!$L$1:$L$89280+'H2'!$M$1:$M$89280,MATCH(1,(F27='H2'!$B$1:$B$89280)*(2030='H2'!$E$1:$E$89280)*("ref"='H2'!$D$1:$D$89280),0))-T$2</f>
        <v>#N/A</v>
      </c>
      <c r="Y27" t="e" cm="1">
        <f t="array" ref="Y27">INDEX('H2'!$L$1:$L$89280+'H2'!$M$1:$M$89280,MATCH(1,(G27='H2'!$B$1:$B$89280)*(2030='H2'!$E$1:$E$89280)*("ref"='H2'!$D$1:$D$89280),0))-T$2</f>
        <v>#N/A</v>
      </c>
      <c r="Z27" t="e" cm="1">
        <f t="array" ref="Z27">INDEX('H2'!$L$1:$L$89280+'H2'!$M$1:$M$89280,MATCH(1,(H27='H2'!$B$1:$B$89280)*(2030='H2'!$E$1:$E$89280)*("ref"='H2'!$D$1:$D$89280),0))-T$2</f>
        <v>#N/A</v>
      </c>
      <c r="AA27" t="e" cm="1">
        <f t="array" ref="AA27">INDEX('H2'!$L$1:$L$89280+'H2'!$M$1:$M$89280,MATCH(1,(I27='H2'!$B$1:$B$89280)*(2030='H2'!$E$1:$E$89280)*("ref"='H2'!$D$1:$D$89280),0))-T$2</f>
        <v>#N/A</v>
      </c>
      <c r="AB27" t="e" cm="1">
        <f t="array" ref="AB27">AVERAGE(_xlfn._xlws.FILTER('H2'!$AM$2:$AM$98960, (B27='H2'!$B$2:$B$89280)*("ref"='H2'!$D$2:$D$89280)))*40</f>
        <v>#VALUE!</v>
      </c>
      <c r="AC27" t="e" cm="1">
        <f t="array" ref="AC27">AVERAGE(_xlfn._xlws.FILTER('H2'!$AM$2:$AM$98960, (C27='H2'!$B$2:$B$89280)*("ref"='H2'!$D$2:$D$89280)))*40</f>
        <v>#VALUE!</v>
      </c>
      <c r="AD27" t="e" cm="1">
        <f t="array" ref="AD27">AVERAGE(_xlfn._xlws.FILTER('H2'!$AM$2:$AM$98960, (D27='H2'!$B$2:$B$89280)*("ref"='H2'!$D$2:$D$89280)))*40</f>
        <v>#VALUE!</v>
      </c>
      <c r="AE27" t="e" cm="1">
        <f t="array" ref="AE27">AVERAGE(_xlfn._xlws.FILTER('H2'!$AM$2:$AM$98960, (E27='H2'!$B$2:$B$89280)*("ref"='H2'!$D$2:$D$89280)))*40</f>
        <v>#VALUE!</v>
      </c>
      <c r="AF27" t="e" cm="1">
        <f t="array" ref="AF27">AVERAGE(_xlfn._xlws.FILTER('H2'!$AO$2:$AO$98960, (F27='H2'!$B$2:$B$89280)*("ref"='H2'!$D$2:$D$89280)))*40</f>
        <v>#VALUE!</v>
      </c>
      <c r="AG27" t="e" cm="1">
        <f t="array" ref="AG27">AVERAGE(_xlfn._xlws.FILTER('H2'!$AN$2:$AN$98960, (G27='H2'!$B$2:$B$89280)*("ref"='H2'!$D$2:$D$89280)))*40</f>
        <v>#VALUE!</v>
      </c>
      <c r="AH27" t="e" cm="1">
        <f t="array" ref="AH27">INDEX(overview_results_2_repr_days!$W$1:$W$120247,MATCH(1,(H27=overview_results_2_repr_days!$A$1:$A$120247)*("ref"=overview_results_2_repr_days!$B$1:$B$120247),0))</f>
        <v>#N/A</v>
      </c>
      <c r="AI27" t="e" cm="1">
        <f t="array" ref="AI27">INDEX(overview_results_2_repr_days!$W$1:$W$120247,MATCH(1,(I27=overview_results_2_repr_days!$A$1:$A$120247)*("ref"=overview_results_2_repr_days!$B$1:$B$120247),0))</f>
        <v>#N/A</v>
      </c>
      <c r="AJ27" t="e" cm="1" vm="1">
        <f t="array" ref="AJ27">AVERAGE(_xlfn._xlws.FILTER(PS!$W$2:$W$89280, (B27=PS!$B$2:$B$89280)*("ref"=PS!$D$2:$D$89280)))*40-AVERAGE(_xlfn._xlws.FILTER(PS!$W$2:$W$89280, (1=PS!$B$2:$B$89280)*("ref"=PS!$D$2:$D$89280)))*40</f>
        <v>#VALUE!</v>
      </c>
      <c r="AK27" t="e" cm="1" vm="1">
        <f t="array" ref="AK27">AVERAGE(_xlfn._xlws.FILTER(PS!$W$2:$W$89280, (C27=PS!$B$2:$B$89280)*("ref"=PS!$D$2:$D$89280)))*40-AVERAGE(_xlfn._xlws.FILTER(PS!$W$2:$W$89280, (1=PS!$B$2:$B$89280)*("ref"=PS!$D$2:$D$89280)))*40</f>
        <v>#VALUE!</v>
      </c>
      <c r="AL27" t="e" cm="1" vm="1">
        <f t="array" ref="AL27">AVERAGE(_xlfn._xlws.FILTER(PS!$W$2:$W$89280, (D27=PS!$B$2:$B$89280)*("ref"=PS!$D$2:$D$89280)))*40-AVERAGE(_xlfn._xlws.FILTER(PS!$W$2:$W$89280, (1=PS!$B$2:$B$89280)*("ref"=PS!$D$2:$D$89280)))*40</f>
        <v>#VALUE!</v>
      </c>
      <c r="AM27" t="e" cm="1" vm="1">
        <f t="array" ref="AM27">AVERAGE(_xlfn._xlws.FILTER(PS!$W$2:$W$89280, (E27=PS!$B$2:$B$89280)*("ref"=PS!$D$2:$D$89280)))*40-AVERAGE(_xlfn._xlws.FILTER(PS!$W$2:$W$89280, (1=PS!$B$2:$B$89280)*("ref"=PS!$D$2:$D$89280)))*40</f>
        <v>#VALUE!</v>
      </c>
      <c r="AN27" t="e" cm="1" vm="1">
        <f t="array" ref="AN27">AVERAGE(_xlfn._xlws.FILTER(PS!$W$2:$W$89280, (F27=PS!$B$2:$B$89280)*("ref"=PS!$D$2:$D$89280)))*40-AVERAGE(_xlfn._xlws.FILTER(PS!$W$2:$W$89280, (1=PS!$B$2:$B$89280)*("ref"=PS!$D$2:$D$89280)))*40</f>
        <v>#VALUE!</v>
      </c>
      <c r="AO27" t="e" cm="1" vm="1">
        <f t="array" ref="AO27">AVERAGE(_xlfn._xlws.FILTER(PS!$W$2:$W$89280, (G27=PS!$B$2:$B$89280)*("ref"=PS!$D$2:$D$89280)))*40-AVERAGE(_xlfn._xlws.FILTER(PS!$W$2:$W$89280, (1=PS!$B$2:$B$89280)*("ref"=PS!$D$2:$D$89280)))*40</f>
        <v>#VALUE!</v>
      </c>
      <c r="AP27" t="e" cm="1" vm="1">
        <f t="array" ref="AP27">AVERAGE(_xlfn._xlws.FILTER(PS!$W$2:$W$89280, (H27=PS!$B$2:$B$89280)*("ref"=PS!$D$2:$D$89280)))*40-AVERAGE(_xlfn._xlws.FILTER(PS!$W$2:$W$89280, (1=PS!$B$2:$B$89280)*("ref"=PS!$D$2:$D$89280)))*40</f>
        <v>#VALUE!</v>
      </c>
      <c r="AQ27" t="e" cm="1" vm="1">
        <f t="array" ref="AQ27">AVERAGE(_xlfn._xlws.FILTER(PS!$W$2:$W$89280, (I27=PS!$B$2:$B$89280)*("ref"=PS!$D$2:$D$89280)))*40-AVERAGE(_xlfn._xlws.FILTER(PS!$W$2:$W$89280, (1=PS!$B$2:$B$89280)*("ref"=PS!$D$2:$D$89280)))*40</f>
        <v>#VALUE!</v>
      </c>
      <c r="AR27" t="e" cm="1">
        <f t="array" ref="AR27">INDEX(overview_results_2_repr_days!$V$1:$V$952,MATCH(1,(B27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7" t="e" cm="1">
        <f t="array" ref="AS27">INDEX(overview_results_2_repr_days!$V$1:$V$952,MATCH(1,(C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7" t="e" cm="1">
        <f t="array" ref="AT27">INDEX(overview_results_2_repr_days!$V$1:$V$952,MATCH(1,(D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7" t="e" cm="1">
        <f t="array" ref="AU27">INDEX(overview_results_2_repr_days!$V$1:$V$952,MATCH(1,(E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7" t="e" cm="1">
        <f t="array" ref="AV27">INDEX(overview_results_2_repr_days!$V$1:$V$952,MATCH(1,(F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7" t="e" cm="1">
        <f t="array" ref="AW27">INDEX(overview_results_2_repr_days!$V$1:$V$952,MATCH(1,(G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7" t="e" cm="1">
        <f t="array" ref="AX27">INDEX(overview_results_2_repr_days!$V$1:$V$952,MATCH(1,(H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7" t="e" cm="1">
        <f t="array" ref="AY27">INDEX(overview_results_2_repr_days!$V$1:$V$952,MATCH(1,(I27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7" t="e" cm="1" vm="1">
        <f t="array" ref="AZ27">AVERAGE(_xlfn._xlws.FILTER(ETS!$P$2:$P$89240, (B27=ETS!$A$2:$A$89240)*("ref"=ETS!$C$2:$C$89240)))*40-AVERAGE(_xlfn._xlws.FILTER(ETS!$P$2:$P$89240, (1=ETS!$A$2:$A$89240)*("ref"=ETS!$C$2:$C$89240)))*40</f>
        <v>#VALUE!</v>
      </c>
      <c r="BA27" t="e" cm="1" vm="1">
        <f t="array" ref="BA27">AVERAGE(_xlfn._xlws.FILTER(ETS!$P$2:$P$89240, (C27=ETS!$A$2:$A$89240)*("ref"=ETS!$C$2:$C$89240)))*40-AVERAGE(_xlfn._xlws.FILTER(ETS!$P$2:$P$89240, (1=ETS!$A$2:$A$89240)*("ref"=ETS!$C$2:$C$89240)))*40</f>
        <v>#VALUE!</v>
      </c>
      <c r="BB27" t="e" cm="1" vm="1">
        <f t="array" ref="BB27">AVERAGE(_xlfn._xlws.FILTER(ETS!$P$2:$P$89240, (D27=ETS!$A$2:$A$89240)*("ref"=ETS!$C$2:$C$89240)))*40-AVERAGE(_xlfn._xlws.FILTER(ETS!$P$2:$P$89240, (1=ETS!$A$2:$A$89240)*("ref"=ETS!$C$2:$C$89240)))*40</f>
        <v>#VALUE!</v>
      </c>
      <c r="BC27" t="e" cm="1" vm="1">
        <f t="array" ref="BC27">AVERAGE(_xlfn._xlws.FILTER(ETS!$P$2:$P$89240, (E27=ETS!$A$2:$A$89240)*("ref"=ETS!$C$2:$C$89240)))*40-AVERAGE(_xlfn._xlws.FILTER(ETS!$P$2:$P$89240, (1=ETS!$A$2:$A$89240)*("ref"=ETS!$C$2:$C$89240)))*40</f>
        <v>#VALUE!</v>
      </c>
      <c r="BD27" t="e" cm="1" vm="1">
        <f t="array" ref="BD27">AVERAGE(_xlfn._xlws.FILTER(ETS!$P$2:$P$89240, (F27=ETS!$A$2:$A$89240)*("ref"=ETS!$C$2:$C$89240)))*40-AVERAGE(_xlfn._xlws.FILTER(ETS!$P$2:$P$89240, (1=ETS!$A$2:$A$89240)*("ref"=ETS!$C$2:$C$89240)))*40</f>
        <v>#VALUE!</v>
      </c>
      <c r="BE27" t="e" cm="1" vm="1">
        <f t="array" ref="BE27">AVERAGE(_xlfn._xlws.FILTER(ETS!$P$2:$P$89240, (G27=ETS!$A$2:$A$89240)*("ref"=ETS!$C$2:$C$89240)))*40-AVERAGE(_xlfn._xlws.FILTER(ETS!$P$2:$P$89240, (1=ETS!$A$2:$A$89240)*("ref"=ETS!$C$2:$C$89240)))*40</f>
        <v>#VALUE!</v>
      </c>
      <c r="BF27" t="e" cm="1" vm="1">
        <f t="array" ref="BF27">AVERAGE(_xlfn._xlws.FILTER(ETS!$P$2:$P$89240, (H27=ETS!$A$2:$A$89240)*("ref"=ETS!$C$2:$C$89240)))*40-AVERAGE(_xlfn._xlws.FILTER(ETS!$P$2:$P$89240, (1=ETS!$A$2:$A$89240)*("ref"=ETS!$C$2:$C$89240)))*40</f>
        <v>#VALUE!</v>
      </c>
      <c r="BG27" t="e" cm="1" vm="1">
        <f t="array" ref="BG27">AVERAGE(_xlfn._xlws.FILTER(ETS!$P$2:$P$89240, (I27=ETS!$A$2:$A$89240)*("ref"=ETS!$C$2:$C$89240)))*40-AVERAGE(_xlfn._xlws.FILTER(ETS!$P$2:$P$89240, (1=ETS!$A$2:$A$89240)*("ref"=ETS!$C$2:$C$89240)))*40</f>
        <v>#VALUE!</v>
      </c>
      <c r="BH27" t="e">
        <f t="shared" si="1"/>
        <v>#VALUE!</v>
      </c>
      <c r="BI27" t="e">
        <f t="shared" si="2"/>
        <v>#VALUE!</v>
      </c>
      <c r="BJ27" t="e">
        <f t="shared" si="3"/>
        <v>#VALUE!</v>
      </c>
      <c r="BK27" t="e">
        <f t="shared" si="4"/>
        <v>#VALUE!</v>
      </c>
      <c r="BL27" t="e">
        <f t="shared" si="5"/>
        <v>#VALUE!</v>
      </c>
      <c r="BM27" t="e">
        <f t="shared" si="6"/>
        <v>#VALUE!</v>
      </c>
      <c r="BN27" t="e">
        <f t="shared" si="7"/>
        <v>#N/A</v>
      </c>
      <c r="BO27" t="e">
        <f t="shared" si="8"/>
        <v>#N/A</v>
      </c>
      <c r="BP27" cm="1">
        <f t="array" ref="BP27">INDEX(agent_costs_16_repr_days!$X$1:$X$120559,MATCH(1,(B27=agent_costs_16_repr_days!$A$1:$A$120559)*("ref"=agent_costs_16_repr_days!$B$1:$B$120559),0))</f>
        <v>15697.738190729171</v>
      </c>
      <c r="BQ27" t="e" cm="1">
        <f t="array" ref="BQ27">INDEX(agent_costs_16_repr_days!$X$1:$X$120559,MATCH(1,(C27=agent_costs_16_repr_days!$A$1:$A$120559)*("ref"=agent_costs_16_repr_days!$B$1:$B$120559),0))</f>
        <v>#N/A</v>
      </c>
      <c r="BR27" cm="1">
        <f t="array" ref="BR27">INDEX(agent_costs_16_repr_days!$X$1:$X$120559,MATCH(1,(D27=agent_costs_16_repr_days!$A$1:$A$120559)*("ref"=agent_costs_16_repr_days!$B$1:$B$120559),0))</f>
        <v>47074.838782529347</v>
      </c>
      <c r="BS27" cm="1">
        <f t="array" ref="BS27">INDEX(agent_costs_16_repr_days!$X$1:$X$120559,MATCH(1,(E27=agent_costs_16_repr_days!$A$1:$A$120559)*("ref"=agent_costs_16_repr_days!$B$1:$B$120559),0))</f>
        <v>3625.9222443643957</v>
      </c>
      <c r="BT27" t="e" cm="1">
        <f t="array" ref="BT27">INDEX(agent_costs_16_repr_days!$X$1:$X$120559,MATCH(1,(F27=agent_costs_16_repr_days!$A$1:$A$120559)*("ref"=agent_costs_16_repr_days!$B$1:$B$120559),0))</f>
        <v>#N/A</v>
      </c>
      <c r="BU27" cm="1">
        <f t="array" ref="BU27">INDEX(agent_costs_16_repr_days!$X$1:$X$120559,MATCH(1,(G27=agent_costs_16_repr_days!$A$1:$A$120559)*("ref"=agent_costs_16_repr_days!$B$1:$B$120559),0))</f>
        <v>18974.042913879268</v>
      </c>
      <c r="BV27" t="e" cm="1">
        <f t="array" ref="BV27">INDEX(agent_costs_16_repr_days!$X$1:$X$120559,MATCH(1,(H27=agent_costs_16_repr_days!$A$1:$A$120559)*("ref"=agent_costs_16_repr_days!$B$1:$B$120559),0))</f>
        <v>#N/A</v>
      </c>
      <c r="BW27" cm="1">
        <f t="array" ref="BW27">INDEX(agent_costs_16_repr_days!$X$1:$X$120559,MATCH(1,(I27=agent_costs_16_repr_days!$A$1:$A$120559)*("ref"=agent_costs_16_repr_days!$B$1:$B$120559),0))</f>
        <v>46890.690568849444</v>
      </c>
      <c r="BX27" cm="1">
        <f t="array" ref="BX27">INDEX(agent_costs_16_repr_days!$AB$1:$AB$120559,MATCH(1,(B27=agent_costs_16_repr_days!$A$1:$A$120559)*("ref"=agent_costs_16_repr_days!$B$1:$B$120559),0))</f>
        <v>23002.702244476619</v>
      </c>
      <c r="BY27" t="e" cm="1">
        <f t="array" ref="BY27">INDEX(agent_costs_16_repr_days!$AB$1:$AB$120559,MATCH(1,(C27=agent_costs_16_repr_days!$A$1:$A$120559)*("ref"=agent_costs_16_repr_days!$B$1:$B$120559),0))</f>
        <v>#N/A</v>
      </c>
      <c r="BZ27" cm="1">
        <f t="array" ref="BZ27">INDEX(agent_costs_16_repr_days!$AB$1:$AB$120559,MATCH(1,(D27=agent_costs_16_repr_days!$A$1:$A$120559)*("ref"=agent_costs_16_repr_days!$B$1:$B$120559),0))</f>
        <v>18029.997634032261</v>
      </c>
      <c r="CA27" cm="1">
        <f t="array" ref="CA27">INDEX(agent_costs_16_repr_days!$AB$1:$AB$120559,MATCH(1,(E27=agent_costs_16_repr_days!$A$1:$A$120559)*("ref"=agent_costs_16_repr_days!$B$1:$B$120559),0))</f>
        <v>1526.3778624275437</v>
      </c>
      <c r="CB27" t="e" cm="1">
        <f t="array" ref="CB27">INDEX(agent_costs_16_repr_days!$AB$1:$AB$120559,MATCH(1,(F27=agent_costs_16_repr_days!$A$1:$A$120559)*("ref"=agent_costs_16_repr_days!$B$1:$B$120559),0))</f>
        <v>#N/A</v>
      </c>
      <c r="CC27" cm="1">
        <f t="array" ref="CC27">INDEX(agent_costs_16_repr_days!$AB$1:$AB$120559,MATCH(1,(G27=agent_costs_16_repr_days!$A$1:$A$120559)*("ref"=agent_costs_16_repr_days!$B$1:$B$120559),0))</f>
        <v>6186.4197458677081</v>
      </c>
      <c r="CD27" t="e" cm="1">
        <f t="array" ref="CD27">INDEX(agent_costs_16_repr_days!$AB$1:$AB$120559,MATCH(1,(H27=agent_costs_16_repr_days!$A$1:$A$120559)*("ref"=agent_costs_16_repr_days!$B$1:$B$120559),0))</f>
        <v>#N/A</v>
      </c>
      <c r="CE27" cm="1">
        <f t="array" ref="CE27">INDEX(agent_costs_16_repr_days!$AB$1:$AB$120559,MATCH(1,(I27=agent_costs_16_repr_days!$A$1:$A$120559)*("ref"=agent_costs_16_repr_days!$B$1:$B$120559),0))</f>
        <v>18042.378931258805</v>
      </c>
      <c r="CF27" cm="1">
        <f t="array" ref="CF27">INDEX(agent_costs_16_repr_days!$AF$1:$AF$120936,MATCH(1,(B27=agent_costs_16_repr_days!$A$1:$A$120559)*("ref"=agent_costs_16_repr_days!$B$1:$B$120559),0))</f>
        <v>-1079.9692061973619</v>
      </c>
      <c r="CG27" t="e" cm="1">
        <f t="array" ref="CG27">INDEX(agent_costs_16_repr_days!$AF$1:$AF$120936,MATCH(1,(C27=agent_costs_16_repr_days!$A$1:$A$120559)*("ref"=agent_costs_16_repr_days!$B$1:$B$120559),0))</f>
        <v>#N/A</v>
      </c>
      <c r="CH27" cm="1">
        <f t="array" ref="CH27">INDEX(agent_costs_16_repr_days!$AF$1:$AF$120936,MATCH(1,(D27=agent_costs_16_repr_days!$A$1:$A$120559)*("ref"=agent_costs_16_repr_days!$B$1:$B$120559),0))</f>
        <v>-200.93615630205022</v>
      </c>
      <c r="CI27" cm="1">
        <f t="array" ref="CI27">INDEX(agent_costs_16_repr_days!$AF$1:$AF$120936,MATCH(1,(E27=agent_costs_16_repr_days!$A$1:$A$120559)*("ref"=agent_costs_16_repr_days!$B$1:$B$120559),0))</f>
        <v>-916.47991730610374</v>
      </c>
      <c r="CJ27" t="e" cm="1">
        <f t="array" ref="CJ27">INDEX(agent_costs_16_repr_days!$AF$1:$AF$120936,MATCH(1,(F27=agent_costs_16_repr_days!$A$1:$A$120559)*("ref"=agent_costs_16_repr_days!$B$1:$B$120559),0))</f>
        <v>#N/A</v>
      </c>
      <c r="CK27" cm="1">
        <f t="array" ref="CK27">INDEX(agent_costs_16_repr_days!$AF$1:$AF$120936,MATCH(1,(G27=agent_costs_16_repr_days!$A$1:$A$120559)*("ref"=agent_costs_16_repr_days!$B$1:$B$120559),0))</f>
        <v>-3257.7211690628319</v>
      </c>
      <c r="CL27" t="e" cm="1">
        <f t="array" ref="CL27">INDEX(agent_costs_16_repr_days!$AF$1:$AF$120936,MATCH(1,(H27=agent_costs_16_repr_days!$A$1:$A$120559)*("ref"=agent_costs_16_repr_days!$B$1:$B$120559),0))</f>
        <v>#N/A</v>
      </c>
      <c r="CM27" cm="1">
        <f t="array" ref="CM27">INDEX(agent_costs_16_repr_days!$AF$1:$AF$120936,MATCH(1,(I27=agent_costs_16_repr_days!$A$1:$A$120559)*("ref"=agent_costs_16_repr_days!$B$1:$B$120559),0))</f>
        <v>-536.18714289099444</v>
      </c>
    </row>
    <row r="28" spans="1:91" x14ac:dyDescent="0.25">
      <c r="A28">
        <v>27</v>
      </c>
      <c r="B28">
        <v>37</v>
      </c>
      <c r="C28">
        <v>67</v>
      </c>
      <c r="D28">
        <v>97</v>
      </c>
      <c r="E28">
        <v>127</v>
      </c>
      <c r="F28">
        <v>157</v>
      </c>
      <c r="G28">
        <v>187</v>
      </c>
      <c r="H28">
        <v>217</v>
      </c>
      <c r="I28">
        <v>247</v>
      </c>
      <c r="J28">
        <v>277</v>
      </c>
      <c r="L28" t="e" cm="1">
        <f t="array" ref="L28">INDEX('H2'!$I$1:$I$89280+'H2'!$H$1:$H$89280,MATCH(1,(B28='H2'!$B$1:$B$89280)*(2030='H2'!$E$1:$E$89280)*("ref"='H2'!$D$1:$D$89280),0))-L$2</f>
        <v>#N/A</v>
      </c>
      <c r="M28" t="e" cm="1">
        <f t="array" ref="M28">INDEX('H2'!$I$1:$I$89280+'H2'!$H$1:$H$89280,MATCH(1,(C28='H2'!$B$1:$B$89280)*(2030='H2'!$E$1:$E$89280)*("ref"='H2'!$D$1:$D$89280),0))-L$2</f>
        <v>#N/A</v>
      </c>
      <c r="N28" t="e" cm="1">
        <f t="array" ref="N28">INDEX('H2'!$I$1:$I$89280+'H2'!$H$1:$H$89280,MATCH(1,(D28='H2'!$B$1:$B$89280)*(2030='H2'!$E$1:$E$89280)*("ref"='H2'!$D$1:$D$89280),0))-L$2</f>
        <v>#N/A</v>
      </c>
      <c r="O28" t="e" cm="1">
        <f t="array" ref="O28">INDEX('H2'!$I$1:$I$89280+'H2'!$H$1:$H$89280,MATCH(1,(E28='H2'!$B$1:$B$89280)*(2030='H2'!$E$1:$E$89280)*("ref"='H2'!$D$1:$D$89280),0))-L$2</f>
        <v>#N/A</v>
      </c>
      <c r="P28" t="e" cm="1">
        <f t="array" ref="P28">INDEX('H2'!$I$1:$I$89280+'H2'!$H$1:$H$89280,MATCH(1,(F28='H2'!$B$1:$B$89280)*(2030='H2'!$E$1:$E$89280)*("ref"='H2'!$D$1:$D$89280),0))-L$2</f>
        <v>#N/A</v>
      </c>
      <c r="Q28" t="e" cm="1">
        <f t="array" ref="Q28">INDEX('H2'!$I$1:$I$89280+'H2'!$H$1:$H$89280,MATCH(1,(G28='H2'!$B$1:$B$89280)*(2030='H2'!$E$1:$E$89280)*("ref"='H2'!$D$1:$D$89280),0))-L$2</f>
        <v>#N/A</v>
      </c>
      <c r="R28" t="e" cm="1">
        <f t="array" ref="R28">INDEX('H2'!$I$1:$I$89280+'H2'!$H$1:$H$89280,MATCH(1,(H28='H2'!$B$1:$B$89280)*(2030='H2'!$E$1:$E$89280)*("ref"='H2'!$D$1:$D$89280),0))-L$2</f>
        <v>#N/A</v>
      </c>
      <c r="S28" t="e" cm="1">
        <f t="array" ref="S28">INDEX('H2'!$I$1:$I$89280+'H2'!$H$1:$H$89280,MATCH(1,(I28='H2'!$B$1:$B$89280)*(2030='H2'!$E$1:$E$89280)*("ref"='H2'!$D$1:$D$89280),0))-L$2</f>
        <v>#N/A</v>
      </c>
      <c r="T28" t="e" cm="1">
        <f t="array" ref="T28">INDEX('H2'!$L$1:$L$89280+'H2'!$M$1:$M$89280,MATCH(1,(B28='H2'!$B$1:$B$89280)*(2030='H2'!$E$1:$E$89280)*("ref"='H2'!$D$1:$D$89280),0))-T$2</f>
        <v>#N/A</v>
      </c>
      <c r="U28" t="e" cm="1">
        <f t="array" ref="U28">INDEX('H2'!$L$1:$L$89280+'H2'!$M$1:$M$89280,MATCH(1,(C28='H2'!$B$1:$B$89280)*(2030='H2'!$E$1:$E$89280)*("ref"='H2'!$D$1:$D$89280),0))-T$2</f>
        <v>#N/A</v>
      </c>
      <c r="V28" t="e" cm="1">
        <f t="array" ref="V28">INDEX('H2'!$L$1:$L$89280+'H2'!$M$1:$M$89280,MATCH(1,(D28='H2'!$B$1:$B$89280)*(2030='H2'!$E$1:$E$89280)*("ref"='H2'!$D$1:$D$89280),0))-T$2</f>
        <v>#N/A</v>
      </c>
      <c r="W28" t="e" cm="1">
        <f t="array" ref="W28">INDEX('H2'!$L$1:$L$89280+'H2'!$M$1:$M$89280,MATCH(1,(E28='H2'!$B$1:$B$89280)*(2030='H2'!$E$1:$E$89280)*("ref"='H2'!$D$1:$D$89280),0))-T$2</f>
        <v>#N/A</v>
      </c>
      <c r="X28" t="e" cm="1">
        <f t="array" ref="X28">INDEX('H2'!$L$1:$L$89280+'H2'!$M$1:$M$89280,MATCH(1,(F28='H2'!$B$1:$B$89280)*(2030='H2'!$E$1:$E$89280)*("ref"='H2'!$D$1:$D$89280),0))-T$2</f>
        <v>#N/A</v>
      </c>
      <c r="Y28" t="e" cm="1">
        <f t="array" ref="Y28">INDEX('H2'!$L$1:$L$89280+'H2'!$M$1:$M$89280,MATCH(1,(G28='H2'!$B$1:$B$89280)*(2030='H2'!$E$1:$E$89280)*("ref"='H2'!$D$1:$D$89280),0))-T$2</f>
        <v>#N/A</v>
      </c>
      <c r="Z28" t="e" cm="1">
        <f t="array" ref="Z28">INDEX('H2'!$L$1:$L$89280+'H2'!$M$1:$M$89280,MATCH(1,(H28='H2'!$B$1:$B$89280)*(2030='H2'!$E$1:$E$89280)*("ref"='H2'!$D$1:$D$89280),0))-T$2</f>
        <v>#N/A</v>
      </c>
      <c r="AA28" t="e" cm="1">
        <f t="array" ref="AA28">INDEX('H2'!$L$1:$L$89280+'H2'!$M$1:$M$89280,MATCH(1,(I28='H2'!$B$1:$B$89280)*(2030='H2'!$E$1:$E$89280)*("ref"='H2'!$D$1:$D$89280),0))-T$2</f>
        <v>#N/A</v>
      </c>
      <c r="AB28" t="e" cm="1">
        <f t="array" ref="AB28">AVERAGE(_xlfn._xlws.FILTER('H2'!$AM$2:$AM$98960, (B28='H2'!$B$2:$B$89280)*("ref"='H2'!$D$2:$D$89280)))*40</f>
        <v>#VALUE!</v>
      </c>
      <c r="AC28" t="e" cm="1">
        <f t="array" ref="AC28">AVERAGE(_xlfn._xlws.FILTER('H2'!$AM$2:$AM$98960, (C28='H2'!$B$2:$B$89280)*("ref"='H2'!$D$2:$D$89280)))*40</f>
        <v>#VALUE!</v>
      </c>
      <c r="AD28" t="e" cm="1">
        <f t="array" ref="AD28">AVERAGE(_xlfn._xlws.FILTER('H2'!$AM$2:$AM$98960, (D28='H2'!$B$2:$B$89280)*("ref"='H2'!$D$2:$D$89280)))*40</f>
        <v>#VALUE!</v>
      </c>
      <c r="AE28" t="e" cm="1">
        <f t="array" ref="AE28">AVERAGE(_xlfn._xlws.FILTER('H2'!$AM$2:$AM$98960, (E28='H2'!$B$2:$B$89280)*("ref"='H2'!$D$2:$D$89280)))*40</f>
        <v>#VALUE!</v>
      </c>
      <c r="AF28" t="e" cm="1">
        <f t="array" ref="AF28">AVERAGE(_xlfn._xlws.FILTER('H2'!$AO$2:$AO$98960, (F28='H2'!$B$2:$B$89280)*("ref"='H2'!$D$2:$D$89280)))*40</f>
        <v>#VALUE!</v>
      </c>
      <c r="AG28" t="e" cm="1">
        <f t="array" ref="AG28">AVERAGE(_xlfn._xlws.FILTER('H2'!$AN$2:$AN$98960, (G28='H2'!$B$2:$B$89280)*("ref"='H2'!$D$2:$D$89280)))*40</f>
        <v>#VALUE!</v>
      </c>
      <c r="AH28" t="e" cm="1">
        <f t="array" ref="AH28">INDEX(overview_results_2_repr_days!$W$1:$W$120247,MATCH(1,(H28=overview_results_2_repr_days!$A$1:$A$120247)*("ref"=overview_results_2_repr_days!$B$1:$B$120247),0))</f>
        <v>#N/A</v>
      </c>
      <c r="AI28" t="e" cm="1">
        <f t="array" ref="AI28">INDEX(overview_results_2_repr_days!$W$1:$W$120247,MATCH(1,(I28=overview_results_2_repr_days!$A$1:$A$120247)*("ref"=overview_results_2_repr_days!$B$1:$B$120247),0))</f>
        <v>#N/A</v>
      </c>
      <c r="AJ28" t="e" cm="1" vm="1">
        <f t="array" ref="AJ28">AVERAGE(_xlfn._xlws.FILTER(PS!$W$2:$W$89280, (B28=PS!$B$2:$B$89280)*("ref"=PS!$D$2:$D$89280)))*40-AVERAGE(_xlfn._xlws.FILTER(PS!$W$2:$W$89280, (1=PS!$B$2:$B$89280)*("ref"=PS!$D$2:$D$89280)))*40</f>
        <v>#VALUE!</v>
      </c>
      <c r="AK28" t="e" cm="1" vm="1">
        <f t="array" ref="AK28">AVERAGE(_xlfn._xlws.FILTER(PS!$W$2:$W$89280, (C28=PS!$B$2:$B$89280)*("ref"=PS!$D$2:$D$89280)))*40-AVERAGE(_xlfn._xlws.FILTER(PS!$W$2:$W$89280, (1=PS!$B$2:$B$89280)*("ref"=PS!$D$2:$D$89280)))*40</f>
        <v>#VALUE!</v>
      </c>
      <c r="AL28" t="e" cm="1" vm="1">
        <f t="array" ref="AL28">AVERAGE(_xlfn._xlws.FILTER(PS!$W$2:$W$89280, (D28=PS!$B$2:$B$89280)*("ref"=PS!$D$2:$D$89280)))*40-AVERAGE(_xlfn._xlws.FILTER(PS!$W$2:$W$89280, (1=PS!$B$2:$B$89280)*("ref"=PS!$D$2:$D$89280)))*40</f>
        <v>#VALUE!</v>
      </c>
      <c r="AM28" t="e" cm="1" vm="1">
        <f t="array" ref="AM28">AVERAGE(_xlfn._xlws.FILTER(PS!$W$2:$W$89280, (E28=PS!$B$2:$B$89280)*("ref"=PS!$D$2:$D$89280)))*40-AVERAGE(_xlfn._xlws.FILTER(PS!$W$2:$W$89280, (1=PS!$B$2:$B$89280)*("ref"=PS!$D$2:$D$89280)))*40</f>
        <v>#VALUE!</v>
      </c>
      <c r="AN28" t="e" cm="1" vm="1">
        <f t="array" ref="AN28">AVERAGE(_xlfn._xlws.FILTER(PS!$W$2:$W$89280, (F28=PS!$B$2:$B$89280)*("ref"=PS!$D$2:$D$89280)))*40-AVERAGE(_xlfn._xlws.FILTER(PS!$W$2:$W$89280, (1=PS!$B$2:$B$89280)*("ref"=PS!$D$2:$D$89280)))*40</f>
        <v>#VALUE!</v>
      </c>
      <c r="AO28" t="e" cm="1" vm="1">
        <f t="array" ref="AO28">AVERAGE(_xlfn._xlws.FILTER(PS!$W$2:$W$89280, (G28=PS!$B$2:$B$89280)*("ref"=PS!$D$2:$D$89280)))*40-AVERAGE(_xlfn._xlws.FILTER(PS!$W$2:$W$89280, (1=PS!$B$2:$B$89280)*("ref"=PS!$D$2:$D$89280)))*40</f>
        <v>#VALUE!</v>
      </c>
      <c r="AP28" t="e" cm="1" vm="1">
        <f t="array" ref="AP28">AVERAGE(_xlfn._xlws.FILTER(PS!$W$2:$W$89280, (H28=PS!$B$2:$B$89280)*("ref"=PS!$D$2:$D$89280)))*40-AVERAGE(_xlfn._xlws.FILTER(PS!$W$2:$W$89280, (1=PS!$B$2:$B$89280)*("ref"=PS!$D$2:$D$89280)))*40</f>
        <v>#VALUE!</v>
      </c>
      <c r="AQ28" t="e" cm="1" vm="1">
        <f t="array" ref="AQ28">AVERAGE(_xlfn._xlws.FILTER(PS!$W$2:$W$89280, (I28=PS!$B$2:$B$89280)*("ref"=PS!$D$2:$D$89280)))*40-AVERAGE(_xlfn._xlws.FILTER(PS!$W$2:$W$89280, (1=PS!$B$2:$B$89280)*("ref"=PS!$D$2:$D$89280)))*40</f>
        <v>#VALUE!</v>
      </c>
      <c r="AR28" t="e" cm="1">
        <f t="array" ref="AR28">INDEX(overview_results_2_repr_days!$V$1:$V$952,MATCH(1,(B28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8" t="e" cm="1">
        <f t="array" ref="AS28">INDEX(overview_results_2_repr_days!$V$1:$V$952,MATCH(1,(C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8" t="e" cm="1">
        <f t="array" ref="AT28">INDEX(overview_results_2_repr_days!$V$1:$V$952,MATCH(1,(D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8" t="e" cm="1">
        <f t="array" ref="AU28">INDEX(overview_results_2_repr_days!$V$1:$V$952,MATCH(1,(E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8" t="e" cm="1">
        <f t="array" ref="AV28">INDEX(overview_results_2_repr_days!$V$1:$V$952,MATCH(1,(F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8" t="e" cm="1">
        <f t="array" ref="AW28">INDEX(overview_results_2_repr_days!$V$1:$V$952,MATCH(1,(G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8" t="e" cm="1">
        <f t="array" ref="AX28">INDEX(overview_results_2_repr_days!$V$1:$V$952,MATCH(1,(H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8" t="e" cm="1">
        <f t="array" ref="AY28">INDEX(overview_results_2_repr_days!$V$1:$V$952,MATCH(1,(I28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8" t="e" cm="1" vm="1">
        <f t="array" ref="AZ28">AVERAGE(_xlfn._xlws.FILTER(ETS!$P$2:$P$89240, (B28=ETS!$A$2:$A$89240)*("ref"=ETS!$C$2:$C$89240)))*40-AVERAGE(_xlfn._xlws.FILTER(ETS!$P$2:$P$89240, (1=ETS!$A$2:$A$89240)*("ref"=ETS!$C$2:$C$89240)))*40</f>
        <v>#VALUE!</v>
      </c>
      <c r="BA28" t="e" cm="1" vm="1">
        <f t="array" ref="BA28">AVERAGE(_xlfn._xlws.FILTER(ETS!$P$2:$P$89240, (C28=ETS!$A$2:$A$89240)*("ref"=ETS!$C$2:$C$89240)))*40-AVERAGE(_xlfn._xlws.FILTER(ETS!$P$2:$P$89240, (1=ETS!$A$2:$A$89240)*("ref"=ETS!$C$2:$C$89240)))*40</f>
        <v>#VALUE!</v>
      </c>
      <c r="BB28" t="e" cm="1" vm="1">
        <f t="array" ref="BB28">AVERAGE(_xlfn._xlws.FILTER(ETS!$P$2:$P$89240, (D28=ETS!$A$2:$A$89240)*("ref"=ETS!$C$2:$C$89240)))*40-AVERAGE(_xlfn._xlws.FILTER(ETS!$P$2:$P$89240, (1=ETS!$A$2:$A$89240)*("ref"=ETS!$C$2:$C$89240)))*40</f>
        <v>#VALUE!</v>
      </c>
      <c r="BC28" t="e" cm="1" vm="1">
        <f t="array" ref="BC28">AVERAGE(_xlfn._xlws.FILTER(ETS!$P$2:$P$89240, (E28=ETS!$A$2:$A$89240)*("ref"=ETS!$C$2:$C$89240)))*40-AVERAGE(_xlfn._xlws.FILTER(ETS!$P$2:$P$89240, (1=ETS!$A$2:$A$89240)*("ref"=ETS!$C$2:$C$89240)))*40</f>
        <v>#VALUE!</v>
      </c>
      <c r="BD28" t="e" cm="1" vm="1">
        <f t="array" ref="BD28">AVERAGE(_xlfn._xlws.FILTER(ETS!$P$2:$P$89240, (F28=ETS!$A$2:$A$89240)*("ref"=ETS!$C$2:$C$89240)))*40-AVERAGE(_xlfn._xlws.FILTER(ETS!$P$2:$P$89240, (1=ETS!$A$2:$A$89240)*("ref"=ETS!$C$2:$C$89240)))*40</f>
        <v>#VALUE!</v>
      </c>
      <c r="BE28" t="e" cm="1" vm="1">
        <f t="array" ref="BE28">AVERAGE(_xlfn._xlws.FILTER(ETS!$P$2:$P$89240, (G28=ETS!$A$2:$A$89240)*("ref"=ETS!$C$2:$C$89240)))*40-AVERAGE(_xlfn._xlws.FILTER(ETS!$P$2:$P$89240, (1=ETS!$A$2:$A$89240)*("ref"=ETS!$C$2:$C$89240)))*40</f>
        <v>#VALUE!</v>
      </c>
      <c r="BF28" t="e" cm="1" vm="1">
        <f t="array" ref="BF28">AVERAGE(_xlfn._xlws.FILTER(ETS!$P$2:$P$89240, (H28=ETS!$A$2:$A$89240)*("ref"=ETS!$C$2:$C$89240)))*40-AVERAGE(_xlfn._xlws.FILTER(ETS!$P$2:$P$89240, (1=ETS!$A$2:$A$89240)*("ref"=ETS!$C$2:$C$89240)))*40</f>
        <v>#VALUE!</v>
      </c>
      <c r="BG28" t="e" cm="1" vm="1">
        <f t="array" ref="BG28">AVERAGE(_xlfn._xlws.FILTER(ETS!$P$2:$P$89240, (I28=ETS!$A$2:$A$89240)*("ref"=ETS!$C$2:$C$89240)))*40-AVERAGE(_xlfn._xlws.FILTER(ETS!$P$2:$P$89240, (1=ETS!$A$2:$A$89240)*("ref"=ETS!$C$2:$C$89240)))*40</f>
        <v>#VALUE!</v>
      </c>
      <c r="BH28" t="e">
        <f t="shared" si="1"/>
        <v>#VALUE!</v>
      </c>
      <c r="BI28" t="e">
        <f t="shared" si="2"/>
        <v>#VALUE!</v>
      </c>
      <c r="BJ28" t="e">
        <f t="shared" si="3"/>
        <v>#VALUE!</v>
      </c>
      <c r="BK28" t="e">
        <f t="shared" si="4"/>
        <v>#VALUE!</v>
      </c>
      <c r="BL28" t="e">
        <f t="shared" si="5"/>
        <v>#VALUE!</v>
      </c>
      <c r="BM28" t="e">
        <f t="shared" si="6"/>
        <v>#VALUE!</v>
      </c>
      <c r="BN28" t="e">
        <f t="shared" si="7"/>
        <v>#N/A</v>
      </c>
      <c r="BO28" t="e">
        <f t="shared" si="8"/>
        <v>#N/A</v>
      </c>
      <c r="BP28" cm="1">
        <f t="array" ref="BP28">INDEX(agent_costs_16_repr_days!$X$1:$X$120559,MATCH(1,(B28=agent_costs_16_repr_days!$A$1:$A$120559)*("ref"=agent_costs_16_repr_days!$B$1:$B$120559),0))</f>
        <v>17566.506179792807</v>
      </c>
      <c r="BQ28" t="e" cm="1">
        <f t="array" ref="BQ28">INDEX(agent_costs_16_repr_days!$X$1:$X$120559,MATCH(1,(C28=agent_costs_16_repr_days!$A$1:$A$120559)*("ref"=agent_costs_16_repr_days!$B$1:$B$120559),0))</f>
        <v>#N/A</v>
      </c>
      <c r="BR28" cm="1">
        <f t="array" ref="BR28">INDEX(agent_costs_16_repr_days!$X$1:$X$120559,MATCH(1,(D28=agent_costs_16_repr_days!$A$1:$A$120559)*("ref"=agent_costs_16_repr_days!$B$1:$B$120559),0))</f>
        <v>51404.991576646455</v>
      </c>
      <c r="BS28" cm="1">
        <f t="array" ref="BS28">INDEX(agent_costs_16_repr_days!$X$1:$X$120559,MATCH(1,(E28=agent_costs_16_repr_days!$A$1:$A$120559)*("ref"=agent_costs_16_repr_days!$B$1:$B$120559),0))</f>
        <v>4184.4464338077232</v>
      </c>
      <c r="BT28" t="e" cm="1">
        <f t="array" ref="BT28">INDEX(agent_costs_16_repr_days!$X$1:$X$120559,MATCH(1,(F28=agent_costs_16_repr_days!$A$1:$A$120559)*("ref"=agent_costs_16_repr_days!$B$1:$B$120559),0))</f>
        <v>#N/A</v>
      </c>
      <c r="BU28" cm="1">
        <f t="array" ref="BU28">INDEX(agent_costs_16_repr_days!$X$1:$X$120559,MATCH(1,(G28=agent_costs_16_repr_days!$A$1:$A$120559)*("ref"=agent_costs_16_repr_days!$B$1:$B$120559),0))</f>
        <v>20468.875002717599</v>
      </c>
      <c r="BV28" t="e" cm="1">
        <f t="array" ref="BV28">INDEX(agent_costs_16_repr_days!$X$1:$X$120559,MATCH(1,(H28=agent_costs_16_repr_days!$A$1:$A$120559)*("ref"=agent_costs_16_repr_days!$B$1:$B$120559),0))</f>
        <v>#N/A</v>
      </c>
      <c r="BW28" cm="1">
        <f t="array" ref="BW28">INDEX(agent_costs_16_repr_days!$X$1:$X$120559,MATCH(1,(I28=agent_costs_16_repr_days!$A$1:$A$120559)*("ref"=agent_costs_16_repr_days!$B$1:$B$120559),0))</f>
        <v>49505.957260387018</v>
      </c>
      <c r="BX28" cm="1">
        <f t="array" ref="BX28">INDEX(agent_costs_16_repr_days!$AB$1:$AB$120559,MATCH(1,(B28=agent_costs_16_repr_days!$A$1:$A$120559)*("ref"=agent_costs_16_repr_days!$B$1:$B$120559),0))</f>
        <v>24519.433572649592</v>
      </c>
      <c r="BY28" t="e" cm="1">
        <f t="array" ref="BY28">INDEX(agent_costs_16_repr_days!$AB$1:$AB$120559,MATCH(1,(C28=agent_costs_16_repr_days!$A$1:$A$120559)*("ref"=agent_costs_16_repr_days!$B$1:$B$120559),0))</f>
        <v>#N/A</v>
      </c>
      <c r="BZ28" cm="1">
        <f t="array" ref="BZ28">INDEX(agent_costs_16_repr_days!$AB$1:$AB$120559,MATCH(1,(D28=agent_costs_16_repr_days!$A$1:$A$120559)*("ref"=agent_costs_16_repr_days!$B$1:$B$120559),0))</f>
        <v>19540.293795181162</v>
      </c>
      <c r="CA28" cm="1">
        <f t="array" ref="CA28">INDEX(agent_costs_16_repr_days!$AB$1:$AB$120559,MATCH(1,(E28=agent_costs_16_repr_days!$A$1:$A$120559)*("ref"=agent_costs_16_repr_days!$B$1:$B$120559),0))</f>
        <v>2119.1090780809609</v>
      </c>
      <c r="CB28" t="e" cm="1">
        <f t="array" ref="CB28">INDEX(agent_costs_16_repr_days!$AB$1:$AB$120559,MATCH(1,(F28=agent_costs_16_repr_days!$A$1:$A$120559)*("ref"=agent_costs_16_repr_days!$B$1:$B$120559),0))</f>
        <v>#N/A</v>
      </c>
      <c r="CC28" cm="1">
        <f t="array" ref="CC28">INDEX(agent_costs_16_repr_days!$AB$1:$AB$120559,MATCH(1,(G28=agent_costs_16_repr_days!$A$1:$A$120559)*("ref"=agent_costs_16_repr_days!$B$1:$B$120559),0))</f>
        <v>7253.2881415386364</v>
      </c>
      <c r="CD28" t="e" cm="1">
        <f t="array" ref="CD28">INDEX(agent_costs_16_repr_days!$AB$1:$AB$120559,MATCH(1,(H28=agent_costs_16_repr_days!$A$1:$A$120559)*("ref"=agent_costs_16_repr_days!$B$1:$B$120559),0))</f>
        <v>#N/A</v>
      </c>
      <c r="CE28" cm="1">
        <f t="array" ref="CE28">INDEX(agent_costs_16_repr_days!$AB$1:$AB$120559,MATCH(1,(I28=agent_costs_16_repr_days!$A$1:$A$120559)*("ref"=agent_costs_16_repr_days!$B$1:$B$120559),0))</f>
        <v>19523.4097194231</v>
      </c>
      <c r="CF28" cm="1">
        <f t="array" ref="CF28">INDEX(agent_costs_16_repr_days!$AF$1:$AF$120936,MATCH(1,(B28=agent_costs_16_repr_days!$A$1:$A$120559)*("ref"=agent_costs_16_repr_days!$B$1:$B$120559),0))</f>
        <v>-1082.3476407153066</v>
      </c>
      <c r="CG28" t="e" cm="1">
        <f t="array" ref="CG28">INDEX(agent_costs_16_repr_days!$AF$1:$AF$120936,MATCH(1,(C28=agent_costs_16_repr_days!$A$1:$A$120559)*("ref"=agent_costs_16_repr_days!$B$1:$B$120559),0))</f>
        <v>#N/A</v>
      </c>
      <c r="CH28" cm="1">
        <f t="array" ref="CH28">INDEX(agent_costs_16_repr_days!$AF$1:$AF$120936,MATCH(1,(D28=agent_costs_16_repr_days!$A$1:$A$120559)*("ref"=agent_costs_16_repr_days!$B$1:$B$120559),0))</f>
        <v>163.20657438784838</v>
      </c>
      <c r="CI28" cm="1">
        <f t="array" ref="CI28">INDEX(agent_costs_16_repr_days!$AF$1:$AF$120936,MATCH(1,(E28=agent_costs_16_repr_days!$A$1:$A$120559)*("ref"=agent_costs_16_repr_days!$B$1:$B$120559),0))</f>
        <v>-1263.4495343777235</v>
      </c>
      <c r="CJ28" t="e" cm="1">
        <f t="array" ref="CJ28">INDEX(agent_costs_16_repr_days!$AF$1:$AF$120936,MATCH(1,(F28=agent_costs_16_repr_days!$A$1:$A$120559)*("ref"=agent_costs_16_repr_days!$B$1:$B$120559),0))</f>
        <v>#N/A</v>
      </c>
      <c r="CK28" cm="1">
        <f t="array" ref="CK28">INDEX(agent_costs_16_repr_days!$AF$1:$AF$120936,MATCH(1,(G28=agent_costs_16_repr_days!$A$1:$A$120559)*("ref"=agent_costs_16_repr_days!$B$1:$B$120559),0))</f>
        <v>-3337.58328142151</v>
      </c>
      <c r="CL28" t="e" cm="1">
        <f t="array" ref="CL28">INDEX(agent_costs_16_repr_days!$AF$1:$AF$120936,MATCH(1,(H28=agent_costs_16_repr_days!$A$1:$A$120559)*("ref"=agent_costs_16_repr_days!$B$1:$B$120559),0))</f>
        <v>#N/A</v>
      </c>
      <c r="CM28" cm="1">
        <f t="array" ref="CM28">INDEX(agent_costs_16_repr_days!$AF$1:$AF$120936,MATCH(1,(I28=agent_costs_16_repr_days!$A$1:$A$120559)*("ref"=agent_costs_16_repr_days!$B$1:$B$120559),0))</f>
        <v>-167.91411874140613</v>
      </c>
    </row>
    <row r="29" spans="1:91" x14ac:dyDescent="0.25">
      <c r="A29">
        <v>28</v>
      </c>
      <c r="B29">
        <v>38</v>
      </c>
      <c r="C29">
        <v>68</v>
      </c>
      <c r="D29">
        <v>98</v>
      </c>
      <c r="E29">
        <v>128</v>
      </c>
      <c r="F29">
        <v>158</v>
      </c>
      <c r="G29">
        <v>188</v>
      </c>
      <c r="H29">
        <v>218</v>
      </c>
      <c r="I29">
        <v>248</v>
      </c>
      <c r="J29">
        <v>278</v>
      </c>
      <c r="L29" t="e" cm="1">
        <f t="array" ref="L29">INDEX('H2'!$I$1:$I$89280+'H2'!$H$1:$H$89280,MATCH(1,(B29='H2'!$B$1:$B$89280)*(2030='H2'!$E$1:$E$89280)*("ref"='H2'!$D$1:$D$89280),0))-L$2</f>
        <v>#N/A</v>
      </c>
      <c r="M29" t="e" cm="1">
        <f t="array" ref="M29">INDEX('H2'!$I$1:$I$89280+'H2'!$H$1:$H$89280,MATCH(1,(C29='H2'!$B$1:$B$89280)*(2030='H2'!$E$1:$E$89280)*("ref"='H2'!$D$1:$D$89280),0))-L$2</f>
        <v>#N/A</v>
      </c>
      <c r="N29" t="e" cm="1">
        <f t="array" ref="N29">INDEX('H2'!$I$1:$I$89280+'H2'!$H$1:$H$89280,MATCH(1,(D29='H2'!$B$1:$B$89280)*(2030='H2'!$E$1:$E$89280)*("ref"='H2'!$D$1:$D$89280),0))-L$2</f>
        <v>#N/A</v>
      </c>
      <c r="O29" t="e" cm="1">
        <f t="array" ref="O29">INDEX('H2'!$I$1:$I$89280+'H2'!$H$1:$H$89280,MATCH(1,(E29='H2'!$B$1:$B$89280)*(2030='H2'!$E$1:$E$89280)*("ref"='H2'!$D$1:$D$89280),0))-L$2</f>
        <v>#N/A</v>
      </c>
      <c r="P29" t="e" cm="1">
        <f t="array" ref="P29">INDEX('H2'!$I$1:$I$89280+'H2'!$H$1:$H$89280,MATCH(1,(F29='H2'!$B$1:$B$89280)*(2030='H2'!$E$1:$E$89280)*("ref"='H2'!$D$1:$D$89280),0))-L$2</f>
        <v>#N/A</v>
      </c>
      <c r="Q29" t="e" cm="1">
        <f t="array" ref="Q29">INDEX('H2'!$I$1:$I$89280+'H2'!$H$1:$H$89280,MATCH(1,(G29='H2'!$B$1:$B$89280)*(2030='H2'!$E$1:$E$89280)*("ref"='H2'!$D$1:$D$89280),0))-L$2</f>
        <v>#N/A</v>
      </c>
      <c r="R29" t="e" cm="1">
        <f t="array" ref="R29">INDEX('H2'!$I$1:$I$89280+'H2'!$H$1:$H$89280,MATCH(1,(H29='H2'!$B$1:$B$89280)*(2030='H2'!$E$1:$E$89280)*("ref"='H2'!$D$1:$D$89280),0))-L$2</f>
        <v>#N/A</v>
      </c>
      <c r="S29" t="e" cm="1">
        <f t="array" ref="S29">INDEX('H2'!$I$1:$I$89280+'H2'!$H$1:$H$89280,MATCH(1,(I29='H2'!$B$1:$B$89280)*(2030='H2'!$E$1:$E$89280)*("ref"='H2'!$D$1:$D$89280),0))-L$2</f>
        <v>#N/A</v>
      </c>
      <c r="T29" t="e" cm="1">
        <f t="array" ref="T29">INDEX('H2'!$L$1:$L$89280+'H2'!$M$1:$M$89280,MATCH(1,(B29='H2'!$B$1:$B$89280)*(2030='H2'!$E$1:$E$89280)*("ref"='H2'!$D$1:$D$89280),0))-T$2</f>
        <v>#N/A</v>
      </c>
      <c r="U29" t="e" cm="1">
        <f t="array" ref="U29">INDEX('H2'!$L$1:$L$89280+'H2'!$M$1:$M$89280,MATCH(1,(C29='H2'!$B$1:$B$89280)*(2030='H2'!$E$1:$E$89280)*("ref"='H2'!$D$1:$D$89280),0))-T$2</f>
        <v>#N/A</v>
      </c>
      <c r="V29" t="e" cm="1">
        <f t="array" ref="V29">INDEX('H2'!$L$1:$L$89280+'H2'!$M$1:$M$89280,MATCH(1,(D29='H2'!$B$1:$B$89280)*(2030='H2'!$E$1:$E$89280)*("ref"='H2'!$D$1:$D$89280),0))-T$2</f>
        <v>#N/A</v>
      </c>
      <c r="W29" t="e" cm="1">
        <f t="array" ref="W29">INDEX('H2'!$L$1:$L$89280+'H2'!$M$1:$M$89280,MATCH(1,(E29='H2'!$B$1:$B$89280)*(2030='H2'!$E$1:$E$89280)*("ref"='H2'!$D$1:$D$89280),0))-T$2</f>
        <v>#N/A</v>
      </c>
      <c r="X29" t="e" cm="1">
        <f t="array" ref="X29">INDEX('H2'!$L$1:$L$89280+'H2'!$M$1:$M$89280,MATCH(1,(F29='H2'!$B$1:$B$89280)*(2030='H2'!$E$1:$E$89280)*("ref"='H2'!$D$1:$D$89280),0))-T$2</f>
        <v>#N/A</v>
      </c>
      <c r="Y29" t="e" cm="1">
        <f t="array" ref="Y29">INDEX('H2'!$L$1:$L$89280+'H2'!$M$1:$M$89280,MATCH(1,(G29='H2'!$B$1:$B$89280)*(2030='H2'!$E$1:$E$89280)*("ref"='H2'!$D$1:$D$89280),0))-T$2</f>
        <v>#N/A</v>
      </c>
      <c r="Z29" t="e" cm="1">
        <f t="array" ref="Z29">INDEX('H2'!$L$1:$L$89280+'H2'!$M$1:$M$89280,MATCH(1,(H29='H2'!$B$1:$B$89280)*(2030='H2'!$E$1:$E$89280)*("ref"='H2'!$D$1:$D$89280),0))-T$2</f>
        <v>#N/A</v>
      </c>
      <c r="AA29" t="e" cm="1">
        <f t="array" ref="AA29">INDEX('H2'!$L$1:$L$89280+'H2'!$M$1:$M$89280,MATCH(1,(I29='H2'!$B$1:$B$89280)*(2030='H2'!$E$1:$E$89280)*("ref"='H2'!$D$1:$D$89280),0))-T$2</f>
        <v>#N/A</v>
      </c>
      <c r="AB29" t="e" cm="1">
        <f t="array" ref="AB29">AVERAGE(_xlfn._xlws.FILTER('H2'!$AM$2:$AM$98960, (B29='H2'!$B$2:$B$89280)*("ref"='H2'!$D$2:$D$89280)))*40</f>
        <v>#VALUE!</v>
      </c>
      <c r="AC29" t="e" cm="1">
        <f t="array" ref="AC29">AVERAGE(_xlfn._xlws.FILTER('H2'!$AM$2:$AM$98960, (C29='H2'!$B$2:$B$89280)*("ref"='H2'!$D$2:$D$89280)))*40</f>
        <v>#VALUE!</v>
      </c>
      <c r="AD29" t="e" cm="1">
        <f t="array" ref="AD29">AVERAGE(_xlfn._xlws.FILTER('H2'!$AM$2:$AM$98960, (D29='H2'!$B$2:$B$89280)*("ref"='H2'!$D$2:$D$89280)))*40</f>
        <v>#VALUE!</v>
      </c>
      <c r="AE29" t="e" cm="1">
        <f t="array" ref="AE29">AVERAGE(_xlfn._xlws.FILTER('H2'!$AM$2:$AM$98960, (E29='H2'!$B$2:$B$89280)*("ref"='H2'!$D$2:$D$89280)))*40</f>
        <v>#VALUE!</v>
      </c>
      <c r="AF29" t="e" cm="1">
        <f t="array" ref="AF29">AVERAGE(_xlfn._xlws.FILTER('H2'!$AO$2:$AO$98960, (F29='H2'!$B$2:$B$89280)*("ref"='H2'!$D$2:$D$89280)))*40</f>
        <v>#VALUE!</v>
      </c>
      <c r="AG29" t="e" cm="1">
        <f t="array" ref="AG29">AVERAGE(_xlfn._xlws.FILTER('H2'!$AN$2:$AN$98960, (G29='H2'!$B$2:$B$89280)*("ref"='H2'!$D$2:$D$89280)))*40</f>
        <v>#VALUE!</v>
      </c>
      <c r="AH29" t="e" cm="1">
        <f t="array" ref="AH29">INDEX(overview_results_2_repr_days!$W$1:$W$120247,MATCH(1,(H29=overview_results_2_repr_days!$A$1:$A$120247)*("ref"=overview_results_2_repr_days!$B$1:$B$120247),0))</f>
        <v>#N/A</v>
      </c>
      <c r="AI29" t="e" cm="1">
        <f t="array" ref="AI29">INDEX(overview_results_2_repr_days!$W$1:$W$120247,MATCH(1,(I29=overview_results_2_repr_days!$A$1:$A$120247)*("ref"=overview_results_2_repr_days!$B$1:$B$120247),0))</f>
        <v>#N/A</v>
      </c>
      <c r="AJ29" t="e" cm="1" vm="1">
        <f t="array" ref="AJ29">AVERAGE(_xlfn._xlws.FILTER(PS!$W$2:$W$89280, (B29=PS!$B$2:$B$89280)*("ref"=PS!$D$2:$D$89280)))*40-AVERAGE(_xlfn._xlws.FILTER(PS!$W$2:$W$89280, (1=PS!$B$2:$B$89280)*("ref"=PS!$D$2:$D$89280)))*40</f>
        <v>#VALUE!</v>
      </c>
      <c r="AK29" t="e" cm="1" vm="1">
        <f t="array" ref="AK29">AVERAGE(_xlfn._xlws.FILTER(PS!$W$2:$W$89280, (C29=PS!$B$2:$B$89280)*("ref"=PS!$D$2:$D$89280)))*40-AVERAGE(_xlfn._xlws.FILTER(PS!$W$2:$W$89280, (1=PS!$B$2:$B$89280)*("ref"=PS!$D$2:$D$89280)))*40</f>
        <v>#VALUE!</v>
      </c>
      <c r="AL29" t="e" cm="1" vm="1">
        <f t="array" ref="AL29">AVERAGE(_xlfn._xlws.FILTER(PS!$W$2:$W$89280, (D29=PS!$B$2:$B$89280)*("ref"=PS!$D$2:$D$89280)))*40-AVERAGE(_xlfn._xlws.FILTER(PS!$W$2:$W$89280, (1=PS!$B$2:$B$89280)*("ref"=PS!$D$2:$D$89280)))*40</f>
        <v>#VALUE!</v>
      </c>
      <c r="AM29" t="e" cm="1" vm="1">
        <f t="array" ref="AM29">AVERAGE(_xlfn._xlws.FILTER(PS!$W$2:$W$89280, (E29=PS!$B$2:$B$89280)*("ref"=PS!$D$2:$D$89280)))*40-AVERAGE(_xlfn._xlws.FILTER(PS!$W$2:$W$89280, (1=PS!$B$2:$B$89280)*("ref"=PS!$D$2:$D$89280)))*40</f>
        <v>#VALUE!</v>
      </c>
      <c r="AN29" t="e" cm="1" vm="1">
        <f t="array" ref="AN29">AVERAGE(_xlfn._xlws.FILTER(PS!$W$2:$W$89280, (F29=PS!$B$2:$B$89280)*("ref"=PS!$D$2:$D$89280)))*40-AVERAGE(_xlfn._xlws.FILTER(PS!$W$2:$W$89280, (1=PS!$B$2:$B$89280)*("ref"=PS!$D$2:$D$89280)))*40</f>
        <v>#VALUE!</v>
      </c>
      <c r="AO29" t="e" cm="1" vm="1">
        <f t="array" ref="AO29">AVERAGE(_xlfn._xlws.FILTER(PS!$W$2:$W$89280, (G29=PS!$B$2:$B$89280)*("ref"=PS!$D$2:$D$89280)))*40-AVERAGE(_xlfn._xlws.FILTER(PS!$W$2:$W$89280, (1=PS!$B$2:$B$89280)*("ref"=PS!$D$2:$D$89280)))*40</f>
        <v>#VALUE!</v>
      </c>
      <c r="AP29" t="e" cm="1" vm="1">
        <f t="array" ref="AP29">AVERAGE(_xlfn._xlws.FILTER(PS!$W$2:$W$89280, (H29=PS!$B$2:$B$89280)*("ref"=PS!$D$2:$D$89280)))*40-AVERAGE(_xlfn._xlws.FILTER(PS!$W$2:$W$89280, (1=PS!$B$2:$B$89280)*("ref"=PS!$D$2:$D$89280)))*40</f>
        <v>#VALUE!</v>
      </c>
      <c r="AQ29" t="e" cm="1" vm="1">
        <f t="array" ref="AQ29">AVERAGE(_xlfn._xlws.FILTER(PS!$W$2:$W$89280, (I29=PS!$B$2:$B$89280)*("ref"=PS!$D$2:$D$89280)))*40-AVERAGE(_xlfn._xlws.FILTER(PS!$W$2:$W$89280, (1=PS!$B$2:$B$89280)*("ref"=PS!$D$2:$D$89280)))*40</f>
        <v>#VALUE!</v>
      </c>
      <c r="AR29" t="e" cm="1">
        <f t="array" ref="AR29">INDEX(overview_results_2_repr_days!$V$1:$V$952,MATCH(1,(B29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29" t="e" cm="1">
        <f t="array" ref="AS29">INDEX(overview_results_2_repr_days!$V$1:$V$952,MATCH(1,(C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29" t="e" cm="1">
        <f t="array" ref="AT29">INDEX(overview_results_2_repr_days!$V$1:$V$952,MATCH(1,(D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29" t="e" cm="1">
        <f t="array" ref="AU29">INDEX(overview_results_2_repr_days!$V$1:$V$952,MATCH(1,(E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29" t="e" cm="1">
        <f t="array" ref="AV29">INDEX(overview_results_2_repr_days!$V$1:$V$952,MATCH(1,(F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29" t="e" cm="1">
        <f t="array" ref="AW29">INDEX(overview_results_2_repr_days!$V$1:$V$952,MATCH(1,(G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29" t="e" cm="1">
        <f t="array" ref="AX29">INDEX(overview_results_2_repr_days!$V$1:$V$952,MATCH(1,(H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29" t="e" cm="1">
        <f t="array" ref="AY29">INDEX(overview_results_2_repr_days!$V$1:$V$952,MATCH(1,(I29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29" t="e" cm="1" vm="1">
        <f t="array" ref="AZ29">AVERAGE(_xlfn._xlws.FILTER(ETS!$P$2:$P$89240, (B29=ETS!$A$2:$A$89240)*("ref"=ETS!$C$2:$C$89240)))*40-AVERAGE(_xlfn._xlws.FILTER(ETS!$P$2:$P$89240, (1=ETS!$A$2:$A$89240)*("ref"=ETS!$C$2:$C$89240)))*40</f>
        <v>#VALUE!</v>
      </c>
      <c r="BA29" t="e" cm="1" vm="1">
        <f t="array" ref="BA29">AVERAGE(_xlfn._xlws.FILTER(ETS!$P$2:$P$89240, (C29=ETS!$A$2:$A$89240)*("ref"=ETS!$C$2:$C$89240)))*40-AVERAGE(_xlfn._xlws.FILTER(ETS!$P$2:$P$89240, (1=ETS!$A$2:$A$89240)*("ref"=ETS!$C$2:$C$89240)))*40</f>
        <v>#VALUE!</v>
      </c>
      <c r="BB29" t="e" cm="1" vm="1">
        <f t="array" ref="BB29">AVERAGE(_xlfn._xlws.FILTER(ETS!$P$2:$P$89240, (D29=ETS!$A$2:$A$89240)*("ref"=ETS!$C$2:$C$89240)))*40-AVERAGE(_xlfn._xlws.FILTER(ETS!$P$2:$P$89240, (1=ETS!$A$2:$A$89240)*("ref"=ETS!$C$2:$C$89240)))*40</f>
        <v>#VALUE!</v>
      </c>
      <c r="BC29" t="e" cm="1" vm="1">
        <f t="array" ref="BC29">AVERAGE(_xlfn._xlws.FILTER(ETS!$P$2:$P$89240, (E29=ETS!$A$2:$A$89240)*("ref"=ETS!$C$2:$C$89240)))*40-AVERAGE(_xlfn._xlws.FILTER(ETS!$P$2:$P$89240, (1=ETS!$A$2:$A$89240)*("ref"=ETS!$C$2:$C$89240)))*40</f>
        <v>#VALUE!</v>
      </c>
      <c r="BD29" t="e" cm="1" vm="1">
        <f t="array" ref="BD29">AVERAGE(_xlfn._xlws.FILTER(ETS!$P$2:$P$89240, (F29=ETS!$A$2:$A$89240)*("ref"=ETS!$C$2:$C$89240)))*40-AVERAGE(_xlfn._xlws.FILTER(ETS!$P$2:$P$89240, (1=ETS!$A$2:$A$89240)*("ref"=ETS!$C$2:$C$89240)))*40</f>
        <v>#VALUE!</v>
      </c>
      <c r="BE29" t="e" cm="1" vm="1">
        <f t="array" ref="BE29">AVERAGE(_xlfn._xlws.FILTER(ETS!$P$2:$P$89240, (G29=ETS!$A$2:$A$89240)*("ref"=ETS!$C$2:$C$89240)))*40-AVERAGE(_xlfn._xlws.FILTER(ETS!$P$2:$P$89240, (1=ETS!$A$2:$A$89240)*("ref"=ETS!$C$2:$C$89240)))*40</f>
        <v>#VALUE!</v>
      </c>
      <c r="BF29" t="e" cm="1" vm="1">
        <f t="array" ref="BF29">AVERAGE(_xlfn._xlws.FILTER(ETS!$P$2:$P$89240, (H29=ETS!$A$2:$A$89240)*("ref"=ETS!$C$2:$C$89240)))*40-AVERAGE(_xlfn._xlws.FILTER(ETS!$P$2:$P$89240, (1=ETS!$A$2:$A$89240)*("ref"=ETS!$C$2:$C$89240)))*40</f>
        <v>#VALUE!</v>
      </c>
      <c r="BG29" t="e" cm="1" vm="1">
        <f t="array" ref="BG29">AVERAGE(_xlfn._xlws.FILTER(ETS!$P$2:$P$89240, (I29=ETS!$A$2:$A$89240)*("ref"=ETS!$C$2:$C$89240)))*40-AVERAGE(_xlfn._xlws.FILTER(ETS!$P$2:$P$89240, (1=ETS!$A$2:$A$89240)*("ref"=ETS!$C$2:$C$89240)))*40</f>
        <v>#VALUE!</v>
      </c>
      <c r="BH29" t="e">
        <f t="shared" si="1"/>
        <v>#VALUE!</v>
      </c>
      <c r="BI29" t="e">
        <f t="shared" si="2"/>
        <v>#VALUE!</v>
      </c>
      <c r="BJ29" t="e">
        <f t="shared" si="3"/>
        <v>#VALUE!</v>
      </c>
      <c r="BK29" t="e">
        <f t="shared" si="4"/>
        <v>#VALUE!</v>
      </c>
      <c r="BL29" t="e">
        <f t="shared" si="5"/>
        <v>#VALUE!</v>
      </c>
      <c r="BM29" t="e">
        <f t="shared" si="6"/>
        <v>#VALUE!</v>
      </c>
      <c r="BN29" t="e">
        <f t="shared" si="7"/>
        <v>#N/A</v>
      </c>
      <c r="BO29" t="e">
        <f t="shared" si="8"/>
        <v>#N/A</v>
      </c>
      <c r="BP29" cm="1">
        <f t="array" ref="BP29">INDEX(agent_costs_16_repr_days!$X$1:$X$120559,MATCH(1,(B29=agent_costs_16_repr_days!$A$1:$A$120559)*("ref"=agent_costs_16_repr_days!$B$1:$B$120559),0))</f>
        <v>19793.93719878234</v>
      </c>
      <c r="BQ29" t="e" cm="1">
        <f t="array" ref="BQ29">INDEX(agent_costs_16_repr_days!$X$1:$X$120559,MATCH(1,(C29=agent_costs_16_repr_days!$A$1:$A$120559)*("ref"=agent_costs_16_repr_days!$B$1:$B$120559),0))</f>
        <v>#N/A</v>
      </c>
      <c r="BR29" cm="1">
        <f t="array" ref="BR29">INDEX(agent_costs_16_repr_days!$X$1:$X$120559,MATCH(1,(D29=agent_costs_16_repr_days!$A$1:$A$120559)*("ref"=agent_costs_16_repr_days!$B$1:$B$120559),0))</f>
        <v>54609.13350534346</v>
      </c>
      <c r="BS29" cm="1">
        <f t="array" ref="BS29">INDEX(agent_costs_16_repr_days!$X$1:$X$120559,MATCH(1,(E29=agent_costs_16_repr_days!$A$1:$A$120559)*("ref"=agent_costs_16_repr_days!$B$1:$B$120559),0))</f>
        <v>4617.2826350377873</v>
      </c>
      <c r="BT29" t="e" cm="1">
        <f t="array" ref="BT29">INDEX(agent_costs_16_repr_days!$X$1:$X$120559,MATCH(1,(F29=agent_costs_16_repr_days!$A$1:$A$120559)*("ref"=agent_costs_16_repr_days!$B$1:$B$120559),0))</f>
        <v>#N/A</v>
      </c>
      <c r="BU29" cm="1">
        <f t="array" ref="BU29">INDEX(agent_costs_16_repr_days!$X$1:$X$120559,MATCH(1,(G29=agent_costs_16_repr_days!$A$1:$A$120559)*("ref"=agent_costs_16_repr_days!$B$1:$B$120559),0))</f>
        <v>22453.721263439395</v>
      </c>
      <c r="BV29" t="e" cm="1">
        <f t="array" ref="BV29">INDEX(agent_costs_16_repr_days!$X$1:$X$120559,MATCH(1,(H29=agent_costs_16_repr_days!$A$1:$A$120559)*("ref"=agent_costs_16_repr_days!$B$1:$B$120559),0))</f>
        <v>#N/A</v>
      </c>
      <c r="BW29" cm="1">
        <f t="array" ref="BW29">INDEX(agent_costs_16_repr_days!$X$1:$X$120559,MATCH(1,(I29=agent_costs_16_repr_days!$A$1:$A$120559)*("ref"=agent_costs_16_repr_days!$B$1:$B$120559),0))</f>
        <v>53253.012839115225</v>
      </c>
      <c r="BX29" cm="1">
        <f t="array" ref="BX29">INDEX(agent_costs_16_repr_days!$AB$1:$AB$120559,MATCH(1,(B29=agent_costs_16_repr_days!$A$1:$A$120559)*("ref"=agent_costs_16_repr_days!$B$1:$B$120559),0))</f>
        <v>26091.514307885518</v>
      </c>
      <c r="BY29" t="e" cm="1">
        <f t="array" ref="BY29">INDEX(agent_costs_16_repr_days!$AB$1:$AB$120559,MATCH(1,(C29=agent_costs_16_repr_days!$A$1:$A$120559)*("ref"=agent_costs_16_repr_days!$B$1:$B$120559),0))</f>
        <v>#N/A</v>
      </c>
      <c r="BZ29" cm="1">
        <f t="array" ref="BZ29">INDEX(agent_costs_16_repr_days!$AB$1:$AB$120559,MATCH(1,(D29=agent_costs_16_repr_days!$A$1:$A$120559)*("ref"=agent_costs_16_repr_days!$B$1:$B$120559),0))</f>
        <v>21312.733892783581</v>
      </c>
      <c r="CA29" cm="1">
        <f t="array" ref="CA29">INDEX(agent_costs_16_repr_days!$AB$1:$AB$120559,MATCH(1,(E29=agent_costs_16_repr_days!$A$1:$A$120559)*("ref"=agent_costs_16_repr_days!$B$1:$B$120559),0))</f>
        <v>2940.3196500912309</v>
      </c>
      <c r="CB29" t="e" cm="1">
        <f t="array" ref="CB29">INDEX(agent_costs_16_repr_days!$AB$1:$AB$120559,MATCH(1,(F29=agent_costs_16_repr_days!$A$1:$A$120559)*("ref"=agent_costs_16_repr_days!$B$1:$B$120559),0))</f>
        <v>#N/A</v>
      </c>
      <c r="CC29" cm="1">
        <f t="array" ref="CC29">INDEX(agent_costs_16_repr_days!$AB$1:$AB$120559,MATCH(1,(G29=agent_costs_16_repr_days!$A$1:$A$120559)*("ref"=agent_costs_16_repr_days!$B$1:$B$120559),0))</f>
        <v>9024.5363971200277</v>
      </c>
      <c r="CD29" t="e" cm="1">
        <f t="array" ref="CD29">INDEX(agent_costs_16_repr_days!$AB$1:$AB$120559,MATCH(1,(H29=agent_costs_16_repr_days!$A$1:$A$120559)*("ref"=agent_costs_16_repr_days!$B$1:$B$120559),0))</f>
        <v>#N/A</v>
      </c>
      <c r="CE29" cm="1">
        <f t="array" ref="CE29">INDEX(agent_costs_16_repr_days!$AB$1:$AB$120559,MATCH(1,(I29=agent_costs_16_repr_days!$A$1:$A$120559)*("ref"=agent_costs_16_repr_days!$B$1:$B$120559),0))</f>
        <v>21264.861531026851</v>
      </c>
      <c r="CF29" cm="1">
        <f t="array" ref="CF29">INDEX(agent_costs_16_repr_days!$AF$1:$AF$120936,MATCH(1,(B29=agent_costs_16_repr_days!$A$1:$A$120559)*("ref"=agent_costs_16_repr_days!$B$1:$B$120559),0))</f>
        <v>-1086.0518310639891</v>
      </c>
      <c r="CG29" t="e" cm="1">
        <f t="array" ref="CG29">INDEX(agent_costs_16_repr_days!$AF$1:$AF$120936,MATCH(1,(C29=agent_costs_16_repr_days!$A$1:$A$120559)*("ref"=agent_costs_16_repr_days!$B$1:$B$120559),0))</f>
        <v>#N/A</v>
      </c>
      <c r="CH29" cm="1">
        <f t="array" ref="CH29">INDEX(agent_costs_16_repr_days!$AF$1:$AF$120936,MATCH(1,(D29=agent_costs_16_repr_days!$A$1:$A$120559)*("ref"=agent_costs_16_repr_days!$B$1:$B$120559),0))</f>
        <v>464.22905068623368</v>
      </c>
      <c r="CI29" cm="1">
        <f t="array" ref="CI29">INDEX(agent_costs_16_repr_days!$AF$1:$AF$120936,MATCH(1,(E29=agent_costs_16_repr_days!$A$1:$A$120559)*("ref"=agent_costs_16_repr_days!$B$1:$B$120559),0))</f>
        <v>-1527.4096479945583</v>
      </c>
      <c r="CJ29" t="e" cm="1">
        <f t="array" ref="CJ29">INDEX(agent_costs_16_repr_days!$AF$1:$AF$120936,MATCH(1,(F29=agent_costs_16_repr_days!$A$1:$A$120559)*("ref"=agent_costs_16_repr_days!$B$1:$B$120559),0))</f>
        <v>#N/A</v>
      </c>
      <c r="CK29" cm="1">
        <f t="array" ref="CK29">INDEX(agent_costs_16_repr_days!$AF$1:$AF$120936,MATCH(1,(G29=agent_costs_16_repr_days!$A$1:$A$120559)*("ref"=agent_costs_16_repr_days!$B$1:$B$120559),0))</f>
        <v>-3366.3238944066688</v>
      </c>
      <c r="CL29" t="e" cm="1">
        <f t="array" ref="CL29">INDEX(agent_costs_16_repr_days!$AF$1:$AF$120936,MATCH(1,(H29=agent_costs_16_repr_days!$A$1:$A$120559)*("ref"=agent_costs_16_repr_days!$B$1:$B$120559),0))</f>
        <v>#N/A</v>
      </c>
      <c r="CM29" cm="1">
        <f t="array" ref="CM29">INDEX(agent_costs_16_repr_days!$AF$1:$AF$120936,MATCH(1,(I29=agent_costs_16_repr_days!$A$1:$A$120559)*("ref"=agent_costs_16_repr_days!$B$1:$B$120559),0))</f>
        <v>163.52353350189514</v>
      </c>
    </row>
    <row r="30" spans="1:91" x14ac:dyDescent="0.25">
      <c r="A30">
        <v>29</v>
      </c>
      <c r="B30">
        <v>39</v>
      </c>
      <c r="C30">
        <v>69</v>
      </c>
      <c r="D30">
        <v>99</v>
      </c>
      <c r="E30">
        <v>129</v>
      </c>
      <c r="F30">
        <v>159</v>
      </c>
      <c r="G30">
        <v>189</v>
      </c>
      <c r="H30">
        <v>219</v>
      </c>
      <c r="I30">
        <v>249</v>
      </c>
      <c r="J30">
        <v>279</v>
      </c>
      <c r="L30" t="e" cm="1">
        <f t="array" ref="L30">INDEX('H2'!$I$1:$I$89280+'H2'!$H$1:$H$89280,MATCH(1,(B30='H2'!$B$1:$B$89280)*(2030='H2'!$E$1:$E$89280)*("ref"='H2'!$D$1:$D$89280),0))-L$2</f>
        <v>#N/A</v>
      </c>
      <c r="M30" t="e" cm="1">
        <f t="array" ref="M30">INDEX('H2'!$I$1:$I$89280+'H2'!$H$1:$H$89280,MATCH(1,(C30='H2'!$B$1:$B$89280)*(2030='H2'!$E$1:$E$89280)*("ref"='H2'!$D$1:$D$89280),0))-L$2</f>
        <v>#N/A</v>
      </c>
      <c r="N30" t="e" cm="1">
        <f t="array" ref="N30">INDEX('H2'!$I$1:$I$89280+'H2'!$H$1:$H$89280,MATCH(1,(D30='H2'!$B$1:$B$89280)*(2030='H2'!$E$1:$E$89280)*("ref"='H2'!$D$1:$D$89280),0))-L$2</f>
        <v>#N/A</v>
      </c>
      <c r="O30" t="e" cm="1">
        <f t="array" ref="O30">INDEX('H2'!$I$1:$I$89280+'H2'!$H$1:$H$89280,MATCH(1,(E30='H2'!$B$1:$B$89280)*(2030='H2'!$E$1:$E$89280)*("ref"='H2'!$D$1:$D$89280),0))-L$2</f>
        <v>#N/A</v>
      </c>
      <c r="P30" t="e" cm="1">
        <f t="array" ref="P30">INDEX('H2'!$I$1:$I$89280+'H2'!$H$1:$H$89280,MATCH(1,(F30='H2'!$B$1:$B$89280)*(2030='H2'!$E$1:$E$89280)*("ref"='H2'!$D$1:$D$89280),0))-L$2</f>
        <v>#N/A</v>
      </c>
      <c r="Q30" t="e" cm="1">
        <f t="array" ref="Q30">INDEX('H2'!$I$1:$I$89280+'H2'!$H$1:$H$89280,MATCH(1,(G30='H2'!$B$1:$B$89280)*(2030='H2'!$E$1:$E$89280)*("ref"='H2'!$D$1:$D$89280),0))-L$2</f>
        <v>#N/A</v>
      </c>
      <c r="R30" t="e" cm="1">
        <f t="array" ref="R30">INDEX('H2'!$I$1:$I$89280+'H2'!$H$1:$H$89280,MATCH(1,(H30='H2'!$B$1:$B$89280)*(2030='H2'!$E$1:$E$89280)*("ref"='H2'!$D$1:$D$89280),0))-L$2</f>
        <v>#N/A</v>
      </c>
      <c r="S30" t="e" cm="1">
        <f t="array" ref="S30">INDEX('H2'!$I$1:$I$89280+'H2'!$H$1:$H$89280,MATCH(1,(I30='H2'!$B$1:$B$89280)*(2030='H2'!$E$1:$E$89280)*("ref"='H2'!$D$1:$D$89280),0))-L$2</f>
        <v>#N/A</v>
      </c>
      <c r="T30" t="e" cm="1">
        <f t="array" ref="T30">INDEX('H2'!$L$1:$L$89280+'H2'!$M$1:$M$89280,MATCH(1,(B30='H2'!$B$1:$B$89280)*(2030='H2'!$E$1:$E$89280)*("ref"='H2'!$D$1:$D$89280),0))-T$2</f>
        <v>#N/A</v>
      </c>
      <c r="U30" t="e" cm="1">
        <f t="array" ref="U30">INDEX('H2'!$L$1:$L$89280+'H2'!$M$1:$M$89280,MATCH(1,(C30='H2'!$B$1:$B$89280)*(2030='H2'!$E$1:$E$89280)*("ref"='H2'!$D$1:$D$89280),0))-T$2</f>
        <v>#N/A</v>
      </c>
      <c r="V30" t="e" cm="1">
        <f t="array" ref="V30">INDEX('H2'!$L$1:$L$89280+'H2'!$M$1:$M$89280,MATCH(1,(D30='H2'!$B$1:$B$89280)*(2030='H2'!$E$1:$E$89280)*("ref"='H2'!$D$1:$D$89280),0))-T$2</f>
        <v>#N/A</v>
      </c>
      <c r="W30" t="e" cm="1">
        <f t="array" ref="W30">INDEX('H2'!$L$1:$L$89280+'H2'!$M$1:$M$89280,MATCH(1,(E30='H2'!$B$1:$B$89280)*(2030='H2'!$E$1:$E$89280)*("ref"='H2'!$D$1:$D$89280),0))-T$2</f>
        <v>#N/A</v>
      </c>
      <c r="X30" t="e" cm="1">
        <f t="array" ref="X30">INDEX('H2'!$L$1:$L$89280+'H2'!$M$1:$M$89280,MATCH(1,(F30='H2'!$B$1:$B$89280)*(2030='H2'!$E$1:$E$89280)*("ref"='H2'!$D$1:$D$89280),0))-T$2</f>
        <v>#N/A</v>
      </c>
      <c r="Y30" t="e" cm="1">
        <f t="array" ref="Y30">INDEX('H2'!$L$1:$L$89280+'H2'!$M$1:$M$89280,MATCH(1,(G30='H2'!$B$1:$B$89280)*(2030='H2'!$E$1:$E$89280)*("ref"='H2'!$D$1:$D$89280),0))-T$2</f>
        <v>#N/A</v>
      </c>
      <c r="Z30" t="e" cm="1">
        <f t="array" ref="Z30">INDEX('H2'!$L$1:$L$89280+'H2'!$M$1:$M$89280,MATCH(1,(H30='H2'!$B$1:$B$89280)*(2030='H2'!$E$1:$E$89280)*("ref"='H2'!$D$1:$D$89280),0))-T$2</f>
        <v>#N/A</v>
      </c>
      <c r="AA30" t="e" cm="1">
        <f t="array" ref="AA30">INDEX('H2'!$L$1:$L$89280+'H2'!$M$1:$M$89280,MATCH(1,(I30='H2'!$B$1:$B$89280)*(2030='H2'!$E$1:$E$89280)*("ref"='H2'!$D$1:$D$89280),0))-T$2</f>
        <v>#N/A</v>
      </c>
      <c r="AB30" t="e" cm="1">
        <f t="array" ref="AB30">AVERAGE(_xlfn._xlws.FILTER('H2'!$AM$2:$AM$98960, (B30='H2'!$B$2:$B$89280)*("ref"='H2'!$D$2:$D$89280)))*40</f>
        <v>#VALUE!</v>
      </c>
      <c r="AC30" t="e" cm="1">
        <f t="array" ref="AC30">AVERAGE(_xlfn._xlws.FILTER('H2'!$AM$2:$AM$98960, (C30='H2'!$B$2:$B$89280)*("ref"='H2'!$D$2:$D$89280)))*40</f>
        <v>#VALUE!</v>
      </c>
      <c r="AD30" t="e" cm="1">
        <f t="array" ref="AD30">AVERAGE(_xlfn._xlws.FILTER('H2'!$AM$2:$AM$98960, (D30='H2'!$B$2:$B$89280)*("ref"='H2'!$D$2:$D$89280)))*40</f>
        <v>#VALUE!</v>
      </c>
      <c r="AE30" t="e" cm="1">
        <f t="array" ref="AE30">AVERAGE(_xlfn._xlws.FILTER('H2'!$AM$2:$AM$98960, (E30='H2'!$B$2:$B$89280)*("ref"='H2'!$D$2:$D$89280)))*40</f>
        <v>#VALUE!</v>
      </c>
      <c r="AF30" t="e" cm="1">
        <f t="array" ref="AF30">AVERAGE(_xlfn._xlws.FILTER('H2'!$AO$2:$AO$98960, (F30='H2'!$B$2:$B$89280)*("ref"='H2'!$D$2:$D$89280)))*40</f>
        <v>#VALUE!</v>
      </c>
      <c r="AG30" t="e" cm="1">
        <f t="array" ref="AG30">AVERAGE(_xlfn._xlws.FILTER('H2'!$AN$2:$AN$98960, (G30='H2'!$B$2:$B$89280)*("ref"='H2'!$D$2:$D$89280)))*40</f>
        <v>#VALUE!</v>
      </c>
      <c r="AH30" t="e" cm="1">
        <f t="array" ref="AH30">INDEX(overview_results_2_repr_days!$W$1:$W$120247,MATCH(1,(H30=overview_results_2_repr_days!$A$1:$A$120247)*("ref"=overview_results_2_repr_days!$B$1:$B$120247),0))</f>
        <v>#N/A</v>
      </c>
      <c r="AI30" t="e" cm="1">
        <f t="array" ref="AI30">INDEX(overview_results_2_repr_days!$W$1:$W$120247,MATCH(1,(I30=overview_results_2_repr_days!$A$1:$A$120247)*("ref"=overview_results_2_repr_days!$B$1:$B$120247),0))</f>
        <v>#N/A</v>
      </c>
      <c r="AJ30" t="e" cm="1" vm="1">
        <f t="array" ref="AJ30">AVERAGE(_xlfn._xlws.FILTER(PS!$W$2:$W$89280, (B30=PS!$B$2:$B$89280)*("ref"=PS!$D$2:$D$89280)))*40-AVERAGE(_xlfn._xlws.FILTER(PS!$W$2:$W$89280, (1=PS!$B$2:$B$89280)*("ref"=PS!$D$2:$D$89280)))*40</f>
        <v>#VALUE!</v>
      </c>
      <c r="AK30" t="e" cm="1" vm="1">
        <f t="array" ref="AK30">AVERAGE(_xlfn._xlws.FILTER(PS!$W$2:$W$89280, (C30=PS!$B$2:$B$89280)*("ref"=PS!$D$2:$D$89280)))*40-AVERAGE(_xlfn._xlws.FILTER(PS!$W$2:$W$89280, (1=PS!$B$2:$B$89280)*("ref"=PS!$D$2:$D$89280)))*40</f>
        <v>#VALUE!</v>
      </c>
      <c r="AL30" t="e" cm="1" vm="1">
        <f t="array" ref="AL30">AVERAGE(_xlfn._xlws.FILTER(PS!$W$2:$W$89280, (D30=PS!$B$2:$B$89280)*("ref"=PS!$D$2:$D$89280)))*40-AVERAGE(_xlfn._xlws.FILTER(PS!$W$2:$W$89280, (1=PS!$B$2:$B$89280)*("ref"=PS!$D$2:$D$89280)))*40</f>
        <v>#VALUE!</v>
      </c>
      <c r="AM30" t="e" cm="1" vm="1">
        <f t="array" ref="AM30">AVERAGE(_xlfn._xlws.FILTER(PS!$W$2:$W$89280, (E30=PS!$B$2:$B$89280)*("ref"=PS!$D$2:$D$89280)))*40-AVERAGE(_xlfn._xlws.FILTER(PS!$W$2:$W$89280, (1=PS!$B$2:$B$89280)*("ref"=PS!$D$2:$D$89280)))*40</f>
        <v>#VALUE!</v>
      </c>
      <c r="AN30" t="e" cm="1" vm="1">
        <f t="array" ref="AN30">AVERAGE(_xlfn._xlws.FILTER(PS!$W$2:$W$89280, (F30=PS!$B$2:$B$89280)*("ref"=PS!$D$2:$D$89280)))*40-AVERAGE(_xlfn._xlws.FILTER(PS!$W$2:$W$89280, (1=PS!$B$2:$B$89280)*("ref"=PS!$D$2:$D$89280)))*40</f>
        <v>#VALUE!</v>
      </c>
      <c r="AO30" t="e" cm="1" vm="1">
        <f t="array" ref="AO30">AVERAGE(_xlfn._xlws.FILTER(PS!$W$2:$W$89280, (G30=PS!$B$2:$B$89280)*("ref"=PS!$D$2:$D$89280)))*40-AVERAGE(_xlfn._xlws.FILTER(PS!$W$2:$W$89280, (1=PS!$B$2:$B$89280)*("ref"=PS!$D$2:$D$89280)))*40</f>
        <v>#VALUE!</v>
      </c>
      <c r="AP30" t="e" cm="1" vm="1">
        <f t="array" ref="AP30">AVERAGE(_xlfn._xlws.FILTER(PS!$W$2:$W$89280, (H30=PS!$B$2:$B$89280)*("ref"=PS!$D$2:$D$89280)))*40-AVERAGE(_xlfn._xlws.FILTER(PS!$W$2:$W$89280, (1=PS!$B$2:$B$89280)*("ref"=PS!$D$2:$D$89280)))*40</f>
        <v>#VALUE!</v>
      </c>
      <c r="AQ30" t="e" cm="1" vm="1">
        <f t="array" ref="AQ30">AVERAGE(_xlfn._xlws.FILTER(PS!$W$2:$W$89280, (I30=PS!$B$2:$B$89280)*("ref"=PS!$D$2:$D$89280)))*40-AVERAGE(_xlfn._xlws.FILTER(PS!$W$2:$W$89280, (1=PS!$B$2:$B$89280)*("ref"=PS!$D$2:$D$89280)))*40</f>
        <v>#VALUE!</v>
      </c>
      <c r="AR30" t="e" cm="1">
        <f t="array" ref="AR30">INDEX(overview_results_2_repr_days!$V$1:$V$952,MATCH(1,(B30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30" t="e" cm="1">
        <f t="array" ref="AS30">INDEX(overview_results_2_repr_days!$V$1:$V$952,MATCH(1,(C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30" t="e" cm="1">
        <f t="array" ref="AT30">INDEX(overview_results_2_repr_days!$V$1:$V$952,MATCH(1,(D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30" t="e" cm="1">
        <f t="array" ref="AU30">INDEX(overview_results_2_repr_days!$V$1:$V$952,MATCH(1,(E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30" t="e" cm="1">
        <f t="array" ref="AV30">INDEX(overview_results_2_repr_days!$V$1:$V$952,MATCH(1,(F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30" t="e" cm="1">
        <f t="array" ref="AW30">INDEX(overview_results_2_repr_days!$V$1:$V$952,MATCH(1,(G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30" t="e" cm="1">
        <f t="array" ref="AX30">INDEX(overview_results_2_repr_days!$V$1:$V$952,MATCH(1,(H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30" t="e" cm="1">
        <f t="array" ref="AY30">INDEX(overview_results_2_repr_days!$V$1:$V$952,MATCH(1,(I30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30" t="e" cm="1" vm="1">
        <f t="array" ref="AZ30">AVERAGE(_xlfn._xlws.FILTER(ETS!$P$2:$P$89240, (B30=ETS!$A$2:$A$89240)*("ref"=ETS!$C$2:$C$89240)))*40-AVERAGE(_xlfn._xlws.FILTER(ETS!$P$2:$P$89240, (1=ETS!$A$2:$A$89240)*("ref"=ETS!$C$2:$C$89240)))*40</f>
        <v>#VALUE!</v>
      </c>
      <c r="BA30" t="e" cm="1" vm="1">
        <f t="array" ref="BA30">AVERAGE(_xlfn._xlws.FILTER(ETS!$P$2:$P$89240, (C30=ETS!$A$2:$A$89240)*("ref"=ETS!$C$2:$C$89240)))*40-AVERAGE(_xlfn._xlws.FILTER(ETS!$P$2:$P$89240, (1=ETS!$A$2:$A$89240)*("ref"=ETS!$C$2:$C$89240)))*40</f>
        <v>#VALUE!</v>
      </c>
      <c r="BB30" t="e" cm="1" vm="1">
        <f t="array" ref="BB30">AVERAGE(_xlfn._xlws.FILTER(ETS!$P$2:$P$89240, (D30=ETS!$A$2:$A$89240)*("ref"=ETS!$C$2:$C$89240)))*40-AVERAGE(_xlfn._xlws.FILTER(ETS!$P$2:$P$89240, (1=ETS!$A$2:$A$89240)*("ref"=ETS!$C$2:$C$89240)))*40</f>
        <v>#VALUE!</v>
      </c>
      <c r="BC30" t="e" cm="1" vm="1">
        <f t="array" ref="BC30">AVERAGE(_xlfn._xlws.FILTER(ETS!$P$2:$P$89240, (E30=ETS!$A$2:$A$89240)*("ref"=ETS!$C$2:$C$89240)))*40-AVERAGE(_xlfn._xlws.FILTER(ETS!$P$2:$P$89240, (1=ETS!$A$2:$A$89240)*("ref"=ETS!$C$2:$C$89240)))*40</f>
        <v>#VALUE!</v>
      </c>
      <c r="BD30" t="e" cm="1" vm="1">
        <f t="array" ref="BD30">AVERAGE(_xlfn._xlws.FILTER(ETS!$P$2:$P$89240, (F30=ETS!$A$2:$A$89240)*("ref"=ETS!$C$2:$C$89240)))*40-AVERAGE(_xlfn._xlws.FILTER(ETS!$P$2:$P$89240, (1=ETS!$A$2:$A$89240)*("ref"=ETS!$C$2:$C$89240)))*40</f>
        <v>#VALUE!</v>
      </c>
      <c r="BE30" t="e" cm="1" vm="1">
        <f t="array" ref="BE30">AVERAGE(_xlfn._xlws.FILTER(ETS!$P$2:$P$89240, (G30=ETS!$A$2:$A$89240)*("ref"=ETS!$C$2:$C$89240)))*40-AVERAGE(_xlfn._xlws.FILTER(ETS!$P$2:$P$89240, (1=ETS!$A$2:$A$89240)*("ref"=ETS!$C$2:$C$89240)))*40</f>
        <v>#VALUE!</v>
      </c>
      <c r="BF30" t="e" cm="1" vm="1">
        <f t="array" ref="BF30">AVERAGE(_xlfn._xlws.FILTER(ETS!$P$2:$P$89240, (H30=ETS!$A$2:$A$89240)*("ref"=ETS!$C$2:$C$89240)))*40-AVERAGE(_xlfn._xlws.FILTER(ETS!$P$2:$P$89240, (1=ETS!$A$2:$A$89240)*("ref"=ETS!$C$2:$C$89240)))*40</f>
        <v>#VALUE!</v>
      </c>
      <c r="BG30" t="e" cm="1" vm="1">
        <f t="array" ref="BG30">AVERAGE(_xlfn._xlws.FILTER(ETS!$P$2:$P$89240, (I30=ETS!$A$2:$A$89240)*("ref"=ETS!$C$2:$C$89240)))*40-AVERAGE(_xlfn._xlws.FILTER(ETS!$P$2:$P$89240, (1=ETS!$A$2:$A$89240)*("ref"=ETS!$C$2:$C$89240)))*40</f>
        <v>#VALUE!</v>
      </c>
      <c r="BH30" t="e">
        <f t="shared" si="1"/>
        <v>#VALUE!</v>
      </c>
      <c r="BI30" t="e">
        <f t="shared" si="2"/>
        <v>#VALUE!</v>
      </c>
      <c r="BJ30" t="e">
        <f t="shared" si="3"/>
        <v>#VALUE!</v>
      </c>
      <c r="BK30" t="e">
        <f t="shared" si="4"/>
        <v>#VALUE!</v>
      </c>
      <c r="BL30" t="e">
        <f t="shared" si="5"/>
        <v>#VALUE!</v>
      </c>
      <c r="BM30" t="e">
        <f t="shared" si="6"/>
        <v>#VALUE!</v>
      </c>
      <c r="BN30" t="e">
        <f t="shared" si="7"/>
        <v>#N/A</v>
      </c>
      <c r="BO30" t="e">
        <f t="shared" si="8"/>
        <v>#N/A</v>
      </c>
      <c r="BP30" cm="1">
        <f t="array" ref="BP30">INDEX(agent_costs_16_repr_days!$X$1:$X$120559,MATCH(1,(B30=agent_costs_16_repr_days!$A$1:$A$120559)*("ref"=agent_costs_16_repr_days!$B$1:$B$120559),0))</f>
        <v>20445.270114783198</v>
      </c>
      <c r="BQ30" t="e" cm="1">
        <f t="array" ref="BQ30">INDEX(agent_costs_16_repr_days!$X$1:$X$120559,MATCH(1,(C30=agent_costs_16_repr_days!$A$1:$A$120559)*("ref"=agent_costs_16_repr_days!$B$1:$B$120559),0))</f>
        <v>#N/A</v>
      </c>
      <c r="BR30" cm="1">
        <f t="array" ref="BR30">INDEX(agent_costs_16_repr_days!$X$1:$X$120559,MATCH(1,(D30=agent_costs_16_repr_days!$A$1:$A$120559)*("ref"=agent_costs_16_repr_days!$B$1:$B$120559),0))</f>
        <v>59177.094494245015</v>
      </c>
      <c r="BS30" cm="1">
        <f t="array" ref="BS30">INDEX(agent_costs_16_repr_days!$X$1:$X$120559,MATCH(1,(E30=agent_costs_16_repr_days!$A$1:$A$120559)*("ref"=agent_costs_16_repr_days!$B$1:$B$120559),0))</f>
        <v>5967.9553154762834</v>
      </c>
      <c r="BT30" t="e" cm="1">
        <f t="array" ref="BT30">INDEX(agent_costs_16_repr_days!$X$1:$X$120559,MATCH(1,(F30=agent_costs_16_repr_days!$A$1:$A$120559)*("ref"=agent_costs_16_repr_days!$B$1:$B$120559),0))</f>
        <v>#N/A</v>
      </c>
      <c r="BU30" cm="1">
        <f t="array" ref="BU30">INDEX(agent_costs_16_repr_days!$X$1:$X$120559,MATCH(1,(G30=agent_costs_16_repr_days!$A$1:$A$120559)*("ref"=agent_costs_16_repr_days!$B$1:$B$120559),0))</f>
        <v>24933.719791326672</v>
      </c>
      <c r="BV30" t="e" cm="1">
        <f t="array" ref="BV30">INDEX(agent_costs_16_repr_days!$X$1:$X$120559,MATCH(1,(H30=agent_costs_16_repr_days!$A$1:$A$120559)*("ref"=agent_costs_16_repr_days!$B$1:$B$120559),0))</f>
        <v>#N/A</v>
      </c>
      <c r="BW30" cm="1">
        <f t="array" ref="BW30">INDEX(agent_costs_16_repr_days!$X$1:$X$120559,MATCH(1,(I30=agent_costs_16_repr_days!$A$1:$A$120559)*("ref"=agent_costs_16_repr_days!$B$1:$B$120559),0))</f>
        <v>56894.23431983497</v>
      </c>
      <c r="BX30" cm="1">
        <f t="array" ref="BX30">INDEX(agent_costs_16_repr_days!$AB$1:$AB$120559,MATCH(1,(B30=agent_costs_16_repr_days!$A$1:$A$120559)*("ref"=agent_costs_16_repr_days!$B$1:$B$120559),0))</f>
        <v>27851.487225780584</v>
      </c>
      <c r="BY30" t="e" cm="1">
        <f t="array" ref="BY30">INDEX(agent_costs_16_repr_days!$AB$1:$AB$120559,MATCH(1,(C30=agent_costs_16_repr_days!$A$1:$A$120559)*("ref"=agent_costs_16_repr_days!$B$1:$B$120559),0))</f>
        <v>#N/A</v>
      </c>
      <c r="BZ30" cm="1">
        <f t="array" ref="BZ30">INDEX(agent_costs_16_repr_days!$AB$1:$AB$120559,MATCH(1,(D30=agent_costs_16_repr_days!$A$1:$A$120559)*("ref"=agent_costs_16_repr_days!$B$1:$B$120559),0))</f>
        <v>23094.447841316985</v>
      </c>
      <c r="CA30" cm="1">
        <f t="array" ref="CA30">INDEX(agent_costs_16_repr_days!$AB$1:$AB$120559,MATCH(1,(E30=agent_costs_16_repr_days!$A$1:$A$120559)*("ref"=agent_costs_16_repr_days!$B$1:$B$120559),0))</f>
        <v>3727.7798461962957</v>
      </c>
      <c r="CB30" t="e" cm="1">
        <f t="array" ref="CB30">INDEX(agent_costs_16_repr_days!$AB$1:$AB$120559,MATCH(1,(F30=agent_costs_16_repr_days!$A$1:$A$120559)*("ref"=agent_costs_16_repr_days!$B$1:$B$120559),0))</f>
        <v>#N/A</v>
      </c>
      <c r="CC30" cm="1">
        <f t="array" ref="CC30">INDEX(agent_costs_16_repr_days!$AB$1:$AB$120559,MATCH(1,(G30=agent_costs_16_repr_days!$A$1:$A$120559)*("ref"=agent_costs_16_repr_days!$B$1:$B$120559),0))</f>
        <v>10477.908236272589</v>
      </c>
      <c r="CD30" t="e" cm="1">
        <f t="array" ref="CD30">INDEX(agent_costs_16_repr_days!$AB$1:$AB$120559,MATCH(1,(H30=agent_costs_16_repr_days!$A$1:$A$120559)*("ref"=agent_costs_16_repr_days!$B$1:$B$120559),0))</f>
        <v>#N/A</v>
      </c>
      <c r="CE30" cm="1">
        <f t="array" ref="CE30">INDEX(agent_costs_16_repr_days!$AB$1:$AB$120559,MATCH(1,(I30=agent_costs_16_repr_days!$A$1:$A$120559)*("ref"=agent_costs_16_repr_days!$B$1:$B$120559),0))</f>
        <v>23115.088335086301</v>
      </c>
      <c r="CF30" cm="1">
        <f t="array" ref="CF30">INDEX(agent_costs_16_repr_days!$AF$1:$AF$120936,MATCH(1,(B30=agent_costs_16_repr_days!$A$1:$A$120559)*("ref"=agent_costs_16_repr_days!$B$1:$B$120559),0))</f>
        <v>-1117.096721220878</v>
      </c>
      <c r="CG30" t="e" cm="1">
        <f t="array" ref="CG30">INDEX(agent_costs_16_repr_days!$AF$1:$AF$120936,MATCH(1,(C30=agent_costs_16_repr_days!$A$1:$A$120559)*("ref"=agent_costs_16_repr_days!$B$1:$B$120559),0))</f>
        <v>#N/A</v>
      </c>
      <c r="CH30" cm="1">
        <f t="array" ref="CH30">INDEX(agent_costs_16_repr_days!$AF$1:$AF$120936,MATCH(1,(D30=agent_costs_16_repr_days!$A$1:$A$120559)*("ref"=agent_costs_16_repr_days!$B$1:$B$120559),0))</f>
        <v>711.59938979306025</v>
      </c>
      <c r="CI30" cm="1">
        <f t="array" ref="CI30">INDEX(agent_costs_16_repr_days!$AF$1:$AF$120936,MATCH(1,(E30=agent_costs_16_repr_days!$A$1:$A$120559)*("ref"=agent_costs_16_repr_days!$B$1:$B$120559),0))</f>
        <v>-1828.943505408999</v>
      </c>
      <c r="CJ30" t="e" cm="1">
        <f t="array" ref="CJ30">INDEX(agent_costs_16_repr_days!$AF$1:$AF$120936,MATCH(1,(F30=agent_costs_16_repr_days!$A$1:$A$120559)*("ref"=agent_costs_16_repr_days!$B$1:$B$120559),0))</f>
        <v>#N/A</v>
      </c>
      <c r="CK30" cm="1">
        <f t="array" ref="CK30">INDEX(agent_costs_16_repr_days!$AF$1:$AF$120936,MATCH(1,(G30=agent_costs_16_repr_days!$A$1:$A$120559)*("ref"=agent_costs_16_repr_days!$B$1:$B$120559),0))</f>
        <v>-3443.7738543867599</v>
      </c>
      <c r="CL30" t="e" cm="1">
        <f t="array" ref="CL30">INDEX(agent_costs_16_repr_days!$AF$1:$AF$120936,MATCH(1,(H30=agent_costs_16_repr_days!$A$1:$A$120559)*("ref"=agent_costs_16_repr_days!$B$1:$B$120559),0))</f>
        <v>#N/A</v>
      </c>
      <c r="CM30" cm="1">
        <f t="array" ref="CM30">INDEX(agent_costs_16_repr_days!$AF$1:$AF$120936,MATCH(1,(I30=agent_costs_16_repr_days!$A$1:$A$120559)*("ref"=agent_costs_16_repr_days!$B$1:$B$120559),0))</f>
        <v>497.58703823370161</v>
      </c>
    </row>
    <row r="31" spans="1:91" x14ac:dyDescent="0.25">
      <c r="A31">
        <v>30</v>
      </c>
      <c r="B31">
        <v>40</v>
      </c>
      <c r="C31">
        <v>70</v>
      </c>
      <c r="D31">
        <v>100</v>
      </c>
      <c r="E31">
        <v>130</v>
      </c>
      <c r="F31">
        <v>160</v>
      </c>
      <c r="G31">
        <v>190</v>
      </c>
      <c r="H31">
        <v>220</v>
      </c>
      <c r="I31">
        <v>250</v>
      </c>
      <c r="J31">
        <v>280</v>
      </c>
      <c r="L31" t="e" cm="1">
        <f t="array" ref="L31">INDEX('H2'!$I$1:$I$89280+'H2'!$H$1:$H$89280,MATCH(1,(B31='H2'!$B$1:$B$89280)*(2030='H2'!$E$1:$E$89280)*("ref"='H2'!$D$1:$D$89280),0))-L$2</f>
        <v>#N/A</v>
      </c>
      <c r="M31" t="e" cm="1">
        <f t="array" ref="M31">INDEX('H2'!$I$1:$I$89280+'H2'!$H$1:$H$89280,MATCH(1,(C31='H2'!$B$1:$B$89280)*(2030='H2'!$E$1:$E$89280)*("ref"='H2'!$D$1:$D$89280),0))-L$2</f>
        <v>#N/A</v>
      </c>
      <c r="N31" t="e" cm="1">
        <f t="array" ref="N31">INDEX('H2'!$I$1:$I$89280+'H2'!$H$1:$H$89280,MATCH(1,(D31='H2'!$B$1:$B$89280)*(2030='H2'!$E$1:$E$89280)*("ref"='H2'!$D$1:$D$89280),0))-L$2</f>
        <v>#N/A</v>
      </c>
      <c r="O31" t="e" cm="1">
        <f t="array" ref="O31">INDEX('H2'!$I$1:$I$89280+'H2'!$H$1:$H$89280,MATCH(1,(E31='H2'!$B$1:$B$89280)*(2030='H2'!$E$1:$E$89280)*("ref"='H2'!$D$1:$D$89280),0))-L$2</f>
        <v>#N/A</v>
      </c>
      <c r="P31" t="e" cm="1">
        <f t="array" ref="P31">INDEX('H2'!$I$1:$I$89280+'H2'!$H$1:$H$89280,MATCH(1,(F31='H2'!$B$1:$B$89280)*(2030='H2'!$E$1:$E$89280)*("ref"='H2'!$D$1:$D$89280),0))-L$2</f>
        <v>#N/A</v>
      </c>
      <c r="Q31" t="e" cm="1">
        <f t="array" ref="Q31">INDEX('H2'!$I$1:$I$89280+'H2'!$H$1:$H$89280,MATCH(1,(G31='H2'!$B$1:$B$89280)*(2030='H2'!$E$1:$E$89280)*("ref"='H2'!$D$1:$D$89280),0))-L$2</f>
        <v>#N/A</v>
      </c>
      <c r="R31" t="e" cm="1">
        <f t="array" ref="R31">INDEX('H2'!$I$1:$I$89280+'H2'!$H$1:$H$89280,MATCH(1,(H31='H2'!$B$1:$B$89280)*(2030='H2'!$E$1:$E$89280)*("ref"='H2'!$D$1:$D$89280),0))-L$2</f>
        <v>#N/A</v>
      </c>
      <c r="S31" t="e" cm="1">
        <f t="array" ref="S31">INDEX('H2'!$I$1:$I$89280+'H2'!$H$1:$H$89280,MATCH(1,(I31='H2'!$B$1:$B$89280)*(2030='H2'!$E$1:$E$89280)*("ref"='H2'!$D$1:$D$89280),0))-L$2</f>
        <v>#N/A</v>
      </c>
      <c r="T31" t="e" cm="1">
        <f t="array" ref="T31">INDEX('H2'!$L$1:$L$89280+'H2'!$M$1:$M$89280,MATCH(1,(B31='H2'!$B$1:$B$89280)*(2030='H2'!$E$1:$E$89280)*("ref"='H2'!$D$1:$D$89280),0))-T$2</f>
        <v>#N/A</v>
      </c>
      <c r="U31" t="e" cm="1">
        <f t="array" ref="U31">INDEX('H2'!$L$1:$L$89280+'H2'!$M$1:$M$89280,MATCH(1,(C31='H2'!$B$1:$B$89280)*(2030='H2'!$E$1:$E$89280)*("ref"='H2'!$D$1:$D$89280),0))-T$2</f>
        <v>#N/A</v>
      </c>
      <c r="V31" t="e" cm="1">
        <f t="array" ref="V31">INDEX('H2'!$L$1:$L$89280+'H2'!$M$1:$M$89280,MATCH(1,(D31='H2'!$B$1:$B$89280)*(2030='H2'!$E$1:$E$89280)*("ref"='H2'!$D$1:$D$89280),0))-T$2</f>
        <v>#N/A</v>
      </c>
      <c r="W31" t="e" cm="1">
        <f t="array" ref="W31">INDEX('H2'!$L$1:$L$89280+'H2'!$M$1:$M$89280,MATCH(1,(E31='H2'!$B$1:$B$89280)*(2030='H2'!$E$1:$E$89280)*("ref"='H2'!$D$1:$D$89280),0))-T$2</f>
        <v>#N/A</v>
      </c>
      <c r="X31" t="e" cm="1">
        <f t="array" ref="X31">INDEX('H2'!$L$1:$L$89280+'H2'!$M$1:$M$89280,MATCH(1,(F31='H2'!$B$1:$B$89280)*(2030='H2'!$E$1:$E$89280)*("ref"='H2'!$D$1:$D$89280),0))-T$2</f>
        <v>#N/A</v>
      </c>
      <c r="Y31" t="e" cm="1">
        <f t="array" ref="Y31">INDEX('H2'!$L$1:$L$89280+'H2'!$M$1:$M$89280,MATCH(1,(G31='H2'!$B$1:$B$89280)*(2030='H2'!$E$1:$E$89280)*("ref"='H2'!$D$1:$D$89280),0))-T$2</f>
        <v>#N/A</v>
      </c>
      <c r="Z31" t="e" cm="1">
        <f t="array" ref="Z31">INDEX('H2'!$L$1:$L$89280+'H2'!$M$1:$M$89280,MATCH(1,(H31='H2'!$B$1:$B$89280)*(2030='H2'!$E$1:$E$89280)*("ref"='H2'!$D$1:$D$89280),0))-T$2</f>
        <v>#N/A</v>
      </c>
      <c r="AA31" t="e" cm="1">
        <f t="array" ref="AA31">INDEX('H2'!$L$1:$L$89280+'H2'!$M$1:$M$89280,MATCH(1,(I31='H2'!$B$1:$B$89280)*(2030='H2'!$E$1:$E$89280)*("ref"='H2'!$D$1:$D$89280),0))-T$2</f>
        <v>#N/A</v>
      </c>
      <c r="AB31" t="e" cm="1">
        <f t="array" ref="AB31">AVERAGE(_xlfn._xlws.FILTER('H2'!$AM$2:$AM$98960, (B31='H2'!$B$2:$B$89280)*("ref"='H2'!$D$2:$D$89280)))*40</f>
        <v>#VALUE!</v>
      </c>
      <c r="AC31" t="e" cm="1">
        <f t="array" ref="AC31">AVERAGE(_xlfn._xlws.FILTER('H2'!$AM$2:$AM$98960, (C31='H2'!$B$2:$B$89280)*("ref"='H2'!$D$2:$D$89280)))*40</f>
        <v>#VALUE!</v>
      </c>
      <c r="AD31" t="e" cm="1">
        <f t="array" ref="AD31">AVERAGE(_xlfn._xlws.FILTER('H2'!$AM$2:$AM$98960, (D31='H2'!$B$2:$B$89280)*("ref"='H2'!$D$2:$D$89280)))*40</f>
        <v>#VALUE!</v>
      </c>
      <c r="AE31" t="e" cm="1">
        <f t="array" ref="AE31">AVERAGE(_xlfn._xlws.FILTER('H2'!$AM$2:$AM$98960, (E31='H2'!$B$2:$B$89280)*("ref"='H2'!$D$2:$D$89280)))*40</f>
        <v>#VALUE!</v>
      </c>
      <c r="AF31" t="e" cm="1">
        <f t="array" ref="AF31">AVERAGE(_xlfn._xlws.FILTER('H2'!$AO$2:$AO$98960, (F31='H2'!$B$2:$B$89280)*("ref"='H2'!$D$2:$D$89280)))*40</f>
        <v>#VALUE!</v>
      </c>
      <c r="AG31" t="e" cm="1">
        <f t="array" ref="AG31">AVERAGE(_xlfn._xlws.FILTER('H2'!$AN$2:$AN$98960, (G31='H2'!$B$2:$B$89280)*("ref"='H2'!$D$2:$D$89280)))*40</f>
        <v>#VALUE!</v>
      </c>
      <c r="AH31" t="e" cm="1">
        <f t="array" ref="AH31">INDEX(overview_results_2_repr_days!$W$1:$W$120247,MATCH(1,(H31=overview_results_2_repr_days!$A$1:$A$120247)*("ref"=overview_results_2_repr_days!$B$1:$B$120247),0))</f>
        <v>#N/A</v>
      </c>
      <c r="AI31" t="e" cm="1">
        <f t="array" ref="AI31">INDEX(overview_results_2_repr_days!$W$1:$W$120247,MATCH(1,(I31=overview_results_2_repr_days!$A$1:$A$120247)*("ref"=overview_results_2_repr_days!$B$1:$B$120247),0))</f>
        <v>#N/A</v>
      </c>
      <c r="AJ31" t="e" cm="1" vm="1">
        <f t="array" ref="AJ31">AVERAGE(_xlfn._xlws.FILTER(PS!$W$2:$W$89280, (B31=PS!$B$2:$B$89280)*("ref"=PS!$D$2:$D$89280)))*40-AVERAGE(_xlfn._xlws.FILTER(PS!$W$2:$W$89280, (1=PS!$B$2:$B$89280)*("ref"=PS!$D$2:$D$89280)))*40</f>
        <v>#VALUE!</v>
      </c>
      <c r="AK31" t="e" cm="1" vm="1">
        <f t="array" ref="AK31">AVERAGE(_xlfn._xlws.FILTER(PS!$W$2:$W$89280, (C31=PS!$B$2:$B$89280)*("ref"=PS!$D$2:$D$89280)))*40-AVERAGE(_xlfn._xlws.FILTER(PS!$W$2:$W$89280, (1=PS!$B$2:$B$89280)*("ref"=PS!$D$2:$D$89280)))*40</f>
        <v>#VALUE!</v>
      </c>
      <c r="AL31" t="e" cm="1" vm="1">
        <f t="array" ref="AL31">AVERAGE(_xlfn._xlws.FILTER(PS!$W$2:$W$89280, (D31=PS!$B$2:$B$89280)*("ref"=PS!$D$2:$D$89280)))*40-AVERAGE(_xlfn._xlws.FILTER(PS!$W$2:$W$89280, (1=PS!$B$2:$B$89280)*("ref"=PS!$D$2:$D$89280)))*40</f>
        <v>#VALUE!</v>
      </c>
      <c r="AM31" t="e" cm="1" vm="1">
        <f t="array" ref="AM31">AVERAGE(_xlfn._xlws.FILTER(PS!$W$2:$W$89280, (E31=PS!$B$2:$B$89280)*("ref"=PS!$D$2:$D$89280)))*40-AVERAGE(_xlfn._xlws.FILTER(PS!$W$2:$W$89280, (1=PS!$B$2:$B$89280)*("ref"=PS!$D$2:$D$89280)))*40</f>
        <v>#VALUE!</v>
      </c>
      <c r="AN31" t="e" cm="1" vm="1">
        <f t="array" ref="AN31">AVERAGE(_xlfn._xlws.FILTER(PS!$W$2:$W$89280, (F31=PS!$B$2:$B$89280)*("ref"=PS!$D$2:$D$89280)))*40-AVERAGE(_xlfn._xlws.FILTER(PS!$W$2:$W$89280, (1=PS!$B$2:$B$89280)*("ref"=PS!$D$2:$D$89280)))*40</f>
        <v>#VALUE!</v>
      </c>
      <c r="AO31" t="e" cm="1" vm="1">
        <f t="array" ref="AO31">AVERAGE(_xlfn._xlws.FILTER(PS!$W$2:$W$89280, (G31=PS!$B$2:$B$89280)*("ref"=PS!$D$2:$D$89280)))*40-AVERAGE(_xlfn._xlws.FILTER(PS!$W$2:$W$89280, (1=PS!$B$2:$B$89280)*("ref"=PS!$D$2:$D$89280)))*40</f>
        <v>#VALUE!</v>
      </c>
      <c r="AP31" t="e" cm="1" vm="1">
        <f t="array" ref="AP31">AVERAGE(_xlfn._xlws.FILTER(PS!$W$2:$W$89280, (H31=PS!$B$2:$B$89280)*("ref"=PS!$D$2:$D$89280)))*40-AVERAGE(_xlfn._xlws.FILTER(PS!$W$2:$W$89280, (1=PS!$B$2:$B$89280)*("ref"=PS!$D$2:$D$89280)))*40</f>
        <v>#VALUE!</v>
      </c>
      <c r="AQ31" t="e" cm="1" vm="1">
        <f t="array" ref="AQ31">AVERAGE(_xlfn._xlws.FILTER(PS!$W$2:$W$89280, (I31=PS!$B$2:$B$89280)*("ref"=PS!$D$2:$D$89280)))*40-AVERAGE(_xlfn._xlws.FILTER(PS!$W$2:$W$89280, (1=PS!$B$2:$B$89280)*("ref"=PS!$D$2:$D$89280)))*40</f>
        <v>#VALUE!</v>
      </c>
      <c r="AR31" t="e" cm="1">
        <f t="array" ref="AR31">INDEX(overview_results_2_repr_days!$V$1:$V$952,MATCH(1,(B31=overview_results_2_repr_days!$A$1:$A$952)*("ref"=overview_results_2_repr_days!$B$1:$B$952),0))-INDEX(overview_results_2_repr_days!$V$1:$V$952,MATCH(1,(1=overview_results_2_repr_days!$A$1:$A$952)*("ref"=overview_results_2_repr_days!$B$1:$B$952),0))</f>
        <v>#N/A</v>
      </c>
      <c r="AS31" t="e" cm="1">
        <f t="array" ref="AS31">INDEX(overview_results_2_repr_days!$V$1:$V$952,MATCH(1,(C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T31" t="e" cm="1">
        <f t="array" ref="AT31">INDEX(overview_results_2_repr_days!$V$1:$V$952,MATCH(1,(D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U31" t="e" cm="1">
        <f t="array" ref="AU31">INDEX(overview_results_2_repr_days!$V$1:$V$952,MATCH(1,(E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V31" t="e" cm="1">
        <f t="array" ref="AV31">INDEX(overview_results_2_repr_days!$V$1:$V$952,MATCH(1,(F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W31" t="e" cm="1">
        <f t="array" ref="AW31">INDEX(overview_results_2_repr_days!$V$1:$V$952,MATCH(1,(G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X31" t="e" cm="1">
        <f t="array" ref="AX31">INDEX(overview_results_2_repr_days!$V$1:$V$952,MATCH(1,(H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Y31" t="e" cm="1">
        <f t="array" ref="AY31">INDEX(overview_results_2_repr_days!$V$1:$V$952,MATCH(1,(I31=overview_results_2_repr_days!$A$1:$A$952)*("ref"=overview_results_2_repr_days!$B$1:$B$120247),0))-INDEX(overview_results_2_repr_days!$V$1:$V$952,MATCH(1,(1=overview_results_2_repr_days!$A$1:$A$952)*("ref"=overview_results_2_repr_days!$B$1:$B$120247),0))</f>
        <v>#N/A</v>
      </c>
      <c r="AZ31" t="e" cm="1" vm="1">
        <f t="array" ref="AZ31">AVERAGE(_xlfn._xlws.FILTER(ETS!$P$2:$P$89240, (B31=ETS!$A$2:$A$89240)*("ref"=ETS!$C$2:$C$89240)))*40-AVERAGE(_xlfn._xlws.FILTER(ETS!$P$2:$P$89240, (1=ETS!$A$2:$A$89240)*("ref"=ETS!$C$2:$C$89240)))*40</f>
        <v>#VALUE!</v>
      </c>
      <c r="BA31" t="e" cm="1" vm="1">
        <f t="array" ref="BA31">AVERAGE(_xlfn._xlws.FILTER(ETS!$P$2:$P$89240, (C31=ETS!$A$2:$A$89240)*("ref"=ETS!$C$2:$C$89240)))*40-AVERAGE(_xlfn._xlws.FILTER(ETS!$P$2:$P$89240, (1=ETS!$A$2:$A$89240)*("ref"=ETS!$C$2:$C$89240)))*40</f>
        <v>#VALUE!</v>
      </c>
      <c r="BB31" t="e" cm="1" vm="1">
        <f t="array" ref="BB31">AVERAGE(_xlfn._xlws.FILTER(ETS!$P$2:$P$89240, (D31=ETS!$A$2:$A$89240)*("ref"=ETS!$C$2:$C$89240)))*40-AVERAGE(_xlfn._xlws.FILTER(ETS!$P$2:$P$89240, (1=ETS!$A$2:$A$89240)*("ref"=ETS!$C$2:$C$89240)))*40</f>
        <v>#VALUE!</v>
      </c>
      <c r="BC31" t="e" cm="1" vm="1">
        <f t="array" ref="BC31">AVERAGE(_xlfn._xlws.FILTER(ETS!$P$2:$P$89240, (E31=ETS!$A$2:$A$89240)*("ref"=ETS!$C$2:$C$89240)))*40-AVERAGE(_xlfn._xlws.FILTER(ETS!$P$2:$P$89240, (1=ETS!$A$2:$A$89240)*("ref"=ETS!$C$2:$C$89240)))*40</f>
        <v>#VALUE!</v>
      </c>
      <c r="BD31" t="e" cm="1" vm="1">
        <f t="array" ref="BD31">AVERAGE(_xlfn._xlws.FILTER(ETS!$P$2:$P$89240, (F31=ETS!$A$2:$A$89240)*("ref"=ETS!$C$2:$C$89240)))*40-AVERAGE(_xlfn._xlws.FILTER(ETS!$P$2:$P$89240, (1=ETS!$A$2:$A$89240)*("ref"=ETS!$C$2:$C$89240)))*40</f>
        <v>#VALUE!</v>
      </c>
      <c r="BE31" t="e" cm="1" vm="1">
        <f t="array" ref="BE31">AVERAGE(_xlfn._xlws.FILTER(ETS!$P$2:$P$89240, (G31=ETS!$A$2:$A$89240)*("ref"=ETS!$C$2:$C$89240)))*40-AVERAGE(_xlfn._xlws.FILTER(ETS!$P$2:$P$89240, (1=ETS!$A$2:$A$89240)*("ref"=ETS!$C$2:$C$89240)))*40</f>
        <v>#VALUE!</v>
      </c>
      <c r="BF31" t="e" cm="1" vm="1">
        <f t="array" ref="BF31">AVERAGE(_xlfn._xlws.FILTER(ETS!$P$2:$P$89240, (H31=ETS!$A$2:$A$89240)*("ref"=ETS!$C$2:$C$89240)))*40-AVERAGE(_xlfn._xlws.FILTER(ETS!$P$2:$P$89240, (1=ETS!$A$2:$A$89240)*("ref"=ETS!$C$2:$C$89240)))*40</f>
        <v>#VALUE!</v>
      </c>
      <c r="BG31" t="e" cm="1" vm="1">
        <f t="array" ref="BG31">AVERAGE(_xlfn._xlws.FILTER(ETS!$P$2:$P$89240, (I31=ETS!$A$2:$A$89240)*("ref"=ETS!$C$2:$C$89240)))*40-AVERAGE(_xlfn._xlws.FILTER(ETS!$P$2:$P$89240, (1=ETS!$A$2:$A$89240)*("ref"=ETS!$C$2:$C$89240)))*40</f>
        <v>#VALUE!</v>
      </c>
      <c r="BH31" t="e">
        <f t="shared" si="1"/>
        <v>#VALUE!</v>
      </c>
      <c r="BI31" t="e">
        <f t="shared" si="2"/>
        <v>#VALUE!</v>
      </c>
      <c r="BJ31" t="e">
        <f t="shared" si="3"/>
        <v>#VALUE!</v>
      </c>
      <c r="BK31" t="e">
        <f t="shared" si="4"/>
        <v>#VALUE!</v>
      </c>
      <c r="BL31" t="e">
        <f t="shared" si="5"/>
        <v>#VALUE!</v>
      </c>
      <c r="BM31" t="e">
        <f t="shared" si="6"/>
        <v>#VALUE!</v>
      </c>
      <c r="BN31" t="e">
        <f t="shared" si="7"/>
        <v>#N/A</v>
      </c>
      <c r="BO31" t="e">
        <f t="shared" si="8"/>
        <v>#N/A</v>
      </c>
      <c r="BP31" cm="1">
        <f t="array" ref="BP31">INDEX(agent_costs_16_repr_days!$X$1:$X$120559,MATCH(1,(B31=agent_costs_16_repr_days!$A$1:$A$120559)*("ref"=agent_costs_16_repr_days!$B$1:$B$120559),0))</f>
        <v>21010.79641912505</v>
      </c>
      <c r="BQ31" t="e" cm="1">
        <f t="array" ref="BQ31">INDEX(agent_costs_16_repr_days!$X$1:$X$120559,MATCH(1,(C31=agent_costs_16_repr_days!$A$1:$A$120559)*("ref"=agent_costs_16_repr_days!$B$1:$B$120559),0))</f>
        <v>#N/A</v>
      </c>
      <c r="BR31" cm="1">
        <f t="array" ref="BR31">INDEX(agent_costs_16_repr_days!$X$1:$X$120559,MATCH(1,(D31=agent_costs_16_repr_days!$A$1:$A$120559)*("ref"=agent_costs_16_repr_days!$B$1:$B$120559),0))</f>
        <v>64195.761250305921</v>
      </c>
      <c r="BS31" cm="1">
        <f t="array" ref="BS31">INDEX(agent_costs_16_repr_days!$X$1:$X$120559,MATCH(1,(E31=agent_costs_16_repr_days!$A$1:$A$120559)*("ref"=agent_costs_16_repr_days!$B$1:$B$120559),0))</f>
        <v>8216.5715848039836</v>
      </c>
      <c r="BT31" t="e" cm="1">
        <f t="array" ref="BT31">INDEX(agent_costs_16_repr_days!$X$1:$X$120559,MATCH(1,(F31=agent_costs_16_repr_days!$A$1:$A$120559)*("ref"=agent_costs_16_repr_days!$B$1:$B$120559),0))</f>
        <v>#N/A</v>
      </c>
      <c r="BU31" cm="1">
        <f t="array" ref="BU31">INDEX(agent_costs_16_repr_days!$X$1:$X$120559,MATCH(1,(G31=agent_costs_16_repr_days!$A$1:$A$120559)*("ref"=agent_costs_16_repr_days!$B$1:$B$120559),0))</f>
        <v>27783.528216087259</v>
      </c>
      <c r="BV31" t="e" cm="1">
        <f t="array" ref="BV31">INDEX(agent_costs_16_repr_days!$X$1:$X$120559,MATCH(1,(H31=agent_costs_16_repr_days!$A$1:$A$120559)*("ref"=agent_costs_16_repr_days!$B$1:$B$120559),0))</f>
        <v>#N/A</v>
      </c>
      <c r="BW31" cm="1">
        <f t="array" ref="BW31">INDEX(agent_costs_16_repr_days!$X$1:$X$120559,MATCH(1,(I31=agent_costs_16_repr_days!$A$1:$A$120559)*("ref"=agent_costs_16_repr_days!$B$1:$B$120559),0))</f>
        <v>62069.778057597578</v>
      </c>
      <c r="BX31" cm="1">
        <f t="array" ref="BX31">INDEX(agent_costs_16_repr_days!$AB$1:$AB$120559,MATCH(1,(B31=agent_costs_16_repr_days!$A$1:$A$120559)*("ref"=agent_costs_16_repr_days!$B$1:$B$120559),0))</f>
        <v>29677.126568401873</v>
      </c>
      <c r="BY31" t="e" cm="1">
        <f t="array" ref="BY31">INDEX(agent_costs_16_repr_days!$AB$1:$AB$120559,MATCH(1,(C31=agent_costs_16_repr_days!$A$1:$A$120559)*("ref"=agent_costs_16_repr_days!$B$1:$B$120559),0))</f>
        <v>#N/A</v>
      </c>
      <c r="BZ31" cm="1">
        <f t="array" ref="BZ31">INDEX(agent_costs_16_repr_days!$AB$1:$AB$120559,MATCH(1,(D31=agent_costs_16_repr_days!$A$1:$A$120559)*("ref"=agent_costs_16_repr_days!$B$1:$B$120559),0))</f>
        <v>25584.557739599375</v>
      </c>
      <c r="CA31" cm="1">
        <f t="array" ref="CA31">INDEX(agent_costs_16_repr_days!$AB$1:$AB$120559,MATCH(1,(E31=agent_costs_16_repr_days!$A$1:$A$120559)*("ref"=agent_costs_16_repr_days!$B$1:$B$120559),0))</f>
        <v>4141.9716686661559</v>
      </c>
      <c r="CB31" t="e" cm="1">
        <f t="array" ref="CB31">INDEX(agent_costs_16_repr_days!$AB$1:$AB$120559,MATCH(1,(F31=agent_costs_16_repr_days!$A$1:$A$120559)*("ref"=agent_costs_16_repr_days!$B$1:$B$120559),0))</f>
        <v>#N/A</v>
      </c>
      <c r="CC31" cm="1">
        <f t="array" ref="CC31">INDEX(agent_costs_16_repr_days!$AB$1:$AB$120559,MATCH(1,(G31=agent_costs_16_repr_days!$A$1:$A$120559)*("ref"=agent_costs_16_repr_days!$B$1:$B$120559),0))</f>
        <v>11909.50066268009</v>
      </c>
      <c r="CD31" t="e" cm="1">
        <f t="array" ref="CD31">INDEX(agent_costs_16_repr_days!$AB$1:$AB$120559,MATCH(1,(H31=agent_costs_16_repr_days!$A$1:$A$120559)*("ref"=agent_costs_16_repr_days!$B$1:$B$120559),0))</f>
        <v>#N/A</v>
      </c>
      <c r="CE31" cm="1">
        <f t="array" ref="CE31">INDEX(agent_costs_16_repr_days!$AB$1:$AB$120559,MATCH(1,(I31=agent_costs_16_repr_days!$A$1:$A$120559)*("ref"=agent_costs_16_repr_days!$B$1:$B$120559),0))</f>
        <v>25513.172842311644</v>
      </c>
      <c r="CF31" cm="1">
        <f t="array" ref="CF31">INDEX(agent_costs_16_repr_days!$AF$1:$AF$120936,MATCH(1,(B31=agent_costs_16_repr_days!$A$1:$A$120559)*("ref"=agent_costs_16_repr_days!$B$1:$B$120559),0))</f>
        <v>-1086.9618211169145</v>
      </c>
      <c r="CG31" t="e" cm="1">
        <f t="array" ref="CG31">INDEX(agent_costs_16_repr_days!$AF$1:$AF$120936,MATCH(1,(C31=agent_costs_16_repr_days!$A$1:$A$120559)*("ref"=agent_costs_16_repr_days!$B$1:$B$120559),0))</f>
        <v>#N/A</v>
      </c>
      <c r="CH31" cm="1">
        <f t="array" ref="CH31">INDEX(agent_costs_16_repr_days!$AF$1:$AF$120936,MATCH(1,(D31=agent_costs_16_repr_days!$A$1:$A$120559)*("ref"=agent_costs_16_repr_days!$B$1:$B$120559),0))</f>
        <v>1057.9765049924026</v>
      </c>
      <c r="CI31" cm="1">
        <f t="array" ref="CI31">INDEX(agent_costs_16_repr_days!$AF$1:$AF$120936,MATCH(1,(E31=agent_costs_16_repr_days!$A$1:$A$120559)*("ref"=agent_costs_16_repr_days!$B$1:$B$120559),0))</f>
        <v>-2013.0055475716945</v>
      </c>
      <c r="CJ31" t="e" cm="1">
        <f t="array" ref="CJ31">INDEX(agent_costs_16_repr_days!$AF$1:$AF$120936,MATCH(1,(F31=agent_costs_16_repr_days!$A$1:$A$120559)*("ref"=agent_costs_16_repr_days!$B$1:$B$120559),0))</f>
        <v>#N/A</v>
      </c>
      <c r="CK31" cm="1">
        <f t="array" ref="CK31">INDEX(agent_costs_16_repr_days!$AF$1:$AF$120936,MATCH(1,(G31=agent_costs_16_repr_days!$A$1:$A$120559)*("ref"=agent_costs_16_repr_days!$B$1:$B$120559),0))</f>
        <v>-3408.4310218871105</v>
      </c>
      <c r="CL31" t="e" cm="1">
        <f t="array" ref="CL31">INDEX(agent_costs_16_repr_days!$AF$1:$AF$120936,MATCH(1,(H31=agent_costs_16_repr_days!$A$1:$A$120559)*("ref"=agent_costs_16_repr_days!$B$1:$B$120559),0))</f>
        <v>#N/A</v>
      </c>
      <c r="CM31" cm="1">
        <f t="array" ref="CM31">INDEX(agent_costs_16_repr_days!$AF$1:$AF$120936,MATCH(1,(I31=agent_costs_16_repr_days!$A$1:$A$120559)*("ref"=agent_costs_16_repr_days!$B$1:$B$120559),0))</f>
        <v>866.24404486018466</v>
      </c>
    </row>
  </sheetData>
  <conditionalFormatting sqref="AZ2:BW51">
    <cfRule type="colorScale" priority="5">
      <colorScale>
        <cfvo type="min"/>
        <cfvo type="max"/>
        <color rgb="FFFCFCFF"/>
        <color rgb="FF63BE7B"/>
      </colorScale>
    </cfRule>
  </conditionalFormatting>
  <conditionalFormatting sqref="AR2:AY51">
    <cfRule type="colorScale" priority="4">
      <colorScale>
        <cfvo type="min"/>
        <cfvo type="max"/>
        <color rgb="FFFCFCFF"/>
        <color rgb="FFF8696B"/>
      </colorScale>
    </cfRule>
  </conditionalFormatting>
  <conditionalFormatting sqref="AJ1:AQ51">
    <cfRule type="colorScale" priority="3">
      <colorScale>
        <cfvo type="min"/>
        <cfvo type="max"/>
        <color rgb="FFFCFCFF"/>
        <color rgb="FFF8696B"/>
      </colorScale>
    </cfRule>
  </conditionalFormatting>
  <conditionalFormatting sqref="BX2:CE51">
    <cfRule type="colorScale" priority="2">
      <colorScale>
        <cfvo type="min"/>
        <cfvo type="max"/>
        <color rgb="FFFCFCFF"/>
        <color rgb="FF63BE7B"/>
      </colorScale>
    </cfRule>
  </conditionalFormatting>
  <conditionalFormatting sqref="AB1:A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D6EA9-ECC6-4F18-A0A7-9C30864E5FBE}">
  <dimension ref="A1:P1321"/>
  <sheetViews>
    <sheetView workbookViewId="0">
      <selection activeCell="C2" sqref="C2"/>
    </sheetView>
  </sheetViews>
  <sheetFormatPr defaultRowHeight="15" x14ac:dyDescent="0.25"/>
  <cols>
    <col min="1" max="2" width="10.140625" bestFit="1" customWidth="1"/>
    <col min="3" max="4" width="20.85546875" bestFit="1" customWidth="1"/>
    <col min="5" max="5" width="20.42578125" bestFit="1" customWidth="1"/>
    <col min="6" max="6" width="22.85546875" bestFit="1" customWidth="1"/>
    <col min="7" max="7" width="28.140625" bestFit="1" customWidth="1"/>
    <col min="8" max="8" width="20.85546875" bestFit="1" customWidth="1"/>
    <col min="9" max="9" width="21.7109375" bestFit="1" customWidth="1"/>
    <col min="10" max="10" width="29.7109375" bestFit="1" customWidth="1"/>
    <col min="11" max="11" width="30.140625" bestFit="1" customWidth="1"/>
    <col min="12" max="12" width="29" bestFit="1" customWidth="1"/>
    <col min="13" max="13" width="25.140625" bestFit="1" customWidth="1"/>
    <col min="14" max="14" width="25.42578125" bestFit="1" customWidth="1"/>
    <col min="15" max="15" width="24.7109375" bestFit="1" customWidth="1"/>
    <col min="16" max="16" width="14.7109375" bestFit="1" customWidth="1"/>
  </cols>
  <sheetData>
    <row r="1" spans="1:16" x14ac:dyDescent="0.25">
      <c r="A1" t="s">
        <v>102</v>
      </c>
      <c r="B1" t="s">
        <v>103</v>
      </c>
      <c r="C1" t="s">
        <v>104</v>
      </c>
      <c r="D1" t="s">
        <v>109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160</v>
      </c>
    </row>
    <row r="2" spans="1:16" x14ac:dyDescent="0.25">
      <c r="A2">
        <v>10</v>
      </c>
      <c r="B2" s="1" t="s">
        <v>106</v>
      </c>
      <c r="C2" s="1" t="s">
        <v>23</v>
      </c>
      <c r="D2">
        <v>2021</v>
      </c>
      <c r="E2">
        <v>1596</v>
      </c>
      <c r="F2">
        <v>3174.772426</v>
      </c>
      <c r="G2">
        <v>0</v>
      </c>
      <c r="H2">
        <v>0</v>
      </c>
      <c r="I2">
        <v>1936.6919331650431</v>
      </c>
      <c r="J2">
        <v>512.9</v>
      </c>
      <c r="K2">
        <v>89.467124423671152</v>
      </c>
      <c r="L2">
        <v>635.71336841128596</v>
      </c>
      <c r="M2">
        <v>80</v>
      </c>
      <c r="N2">
        <v>1495.5426839400611</v>
      </c>
      <c r="O2">
        <v>1679.3161902196305</v>
      </c>
      <c r="P2" s="1">
        <f>ETS[[#This Row],[Transform File.EUAprice]]*ETS[[#This Row],[Transform File.CAP]]*_xlfn.XLOOKUP(ETS[[#This Row],[Transform File.Year]],Graphs!$R$2:$R$41,Graphs!$T$2:$T$41)</f>
        <v>127680</v>
      </c>
    </row>
    <row r="3" spans="1:16" x14ac:dyDescent="0.25">
      <c r="A3">
        <v>10</v>
      </c>
      <c r="B3" s="1" t="s">
        <v>106</v>
      </c>
      <c r="C3" s="1" t="s">
        <v>23</v>
      </c>
      <c r="D3">
        <v>2022</v>
      </c>
      <c r="E3">
        <v>1552</v>
      </c>
      <c r="F3">
        <v>1552</v>
      </c>
      <c r="G3">
        <v>0</v>
      </c>
      <c r="H3">
        <v>0</v>
      </c>
      <c r="I3">
        <v>2090.1343624932606</v>
      </c>
      <c r="J3">
        <v>745.31407522641143</v>
      </c>
      <c r="K3">
        <v>99.892168621672965</v>
      </c>
      <c r="L3">
        <v>553.3513268236984</v>
      </c>
      <c r="M3">
        <v>80.20316642688617</v>
      </c>
      <c r="N3">
        <v>1128.1302584743057</v>
      </c>
      <c r="O3">
        <v>423.8691638950778</v>
      </c>
      <c r="P3" s="1">
        <f>ETS[[#This Row],[Transform File.EUAprice]]*ETS[[#This Row],[Transform File.CAP]]*_xlfn.XLOOKUP(ETS[[#This Row],[Transform File.Year]],Graphs!$R$2:$R$41,Graphs!$T$2:$T$41)</f>
        <v>124475.31429452734</v>
      </c>
    </row>
    <row r="4" spans="1:16" x14ac:dyDescent="0.25">
      <c r="A4">
        <v>10</v>
      </c>
      <c r="B4" s="1" t="s">
        <v>106</v>
      </c>
      <c r="C4" s="1" t="s">
        <v>23</v>
      </c>
      <c r="D4">
        <v>2023</v>
      </c>
      <c r="E4">
        <v>1509</v>
      </c>
      <c r="F4">
        <v>1509</v>
      </c>
      <c r="G4">
        <v>0</v>
      </c>
      <c r="H4">
        <v>0</v>
      </c>
      <c r="I4">
        <v>2338.8532193935312</v>
      </c>
      <c r="J4">
        <v>746.38634826118675</v>
      </c>
      <c r="K4">
        <v>101.87336875725458</v>
      </c>
      <c r="L4">
        <v>412.02142608128804</v>
      </c>
      <c r="M4">
        <v>80.203166426887677</v>
      </c>
      <c r="N4">
        <v>1117.3802583196627</v>
      </c>
      <c r="O4">
        <v>391.61916404972061</v>
      </c>
      <c r="P4" s="1">
        <f>ETS[[#This Row],[Transform File.EUAprice]]*ETS[[#This Row],[Transform File.CAP]]*_xlfn.XLOOKUP(ETS[[#This Row],[Transform File.Year]],Graphs!$R$2:$R$41,Graphs!$T$2:$T$41)</f>
        <v>121026.5781381735</v>
      </c>
    </row>
    <row r="5" spans="1:16" x14ac:dyDescent="0.25">
      <c r="A5">
        <v>10</v>
      </c>
      <c r="B5" s="1" t="s">
        <v>106</v>
      </c>
      <c r="C5" s="1" t="s">
        <v>23</v>
      </c>
      <c r="D5">
        <v>2024</v>
      </c>
      <c r="E5">
        <v>1412</v>
      </c>
      <c r="F5">
        <v>1412</v>
      </c>
      <c r="G5">
        <v>0</v>
      </c>
      <c r="H5">
        <v>0</v>
      </c>
      <c r="I5">
        <v>2626.191082653736</v>
      </c>
      <c r="J5">
        <v>822.18124394583663</v>
      </c>
      <c r="K5">
        <v>60.183159467689457</v>
      </c>
      <c r="L5">
        <v>242.29773332626917</v>
      </c>
      <c r="M5">
        <v>88.22365255607329</v>
      </c>
      <c r="N5">
        <v>1101.8700044937125</v>
      </c>
      <c r="O5">
        <v>310.1293512788252</v>
      </c>
      <c r="P5" s="1">
        <f>ETS[[#This Row],[Transform File.EUAprice]]*ETS[[#This Row],[Transform File.CAP]]*_xlfn.XLOOKUP(ETS[[#This Row],[Transform File.Year]],Graphs!$R$2:$R$41,Graphs!$T$2:$T$41)</f>
        <v>118639.8070563576</v>
      </c>
    </row>
    <row r="6" spans="1:16" x14ac:dyDescent="0.25">
      <c r="A6">
        <v>10</v>
      </c>
      <c r="B6" s="1" t="s">
        <v>106</v>
      </c>
      <c r="C6" s="1" t="s">
        <v>23</v>
      </c>
      <c r="D6">
        <v>2025</v>
      </c>
      <c r="E6">
        <v>1412</v>
      </c>
      <c r="F6">
        <v>1412</v>
      </c>
      <c r="G6">
        <v>0</v>
      </c>
      <c r="H6">
        <v>0</v>
      </c>
      <c r="I6">
        <v>2994.0323142049701</v>
      </c>
      <c r="J6">
        <v>817.64630775735498</v>
      </c>
      <c r="K6">
        <v>54.110587690559647</v>
      </c>
      <c r="L6">
        <v>172.40187300085094</v>
      </c>
      <c r="M6">
        <v>97.046221588679089</v>
      </c>
      <c r="N6">
        <v>1107.3454173131584</v>
      </c>
      <c r="O6">
        <v>304.65386582794321</v>
      </c>
      <c r="P6" s="1">
        <f>ETS[[#This Row],[Transform File.EUAprice]]*ETS[[#This Row],[Transform File.CAP]]*_xlfn.XLOOKUP(ETS[[#This Row],[Transform File.Year]],Graphs!$R$2:$R$41,Graphs!$T$2:$T$41)</f>
        <v>124289.58266051234</v>
      </c>
    </row>
    <row r="7" spans="1:16" x14ac:dyDescent="0.25">
      <c r="A7">
        <v>10</v>
      </c>
      <c r="B7" s="1" t="s">
        <v>106</v>
      </c>
      <c r="C7" s="1" t="s">
        <v>23</v>
      </c>
      <c r="D7">
        <v>2026</v>
      </c>
      <c r="E7">
        <v>1295</v>
      </c>
      <c r="F7">
        <v>1295</v>
      </c>
      <c r="G7">
        <v>0</v>
      </c>
      <c r="H7">
        <v>0</v>
      </c>
      <c r="I7">
        <v>3305.2335051847713</v>
      </c>
      <c r="J7">
        <v>812.75566762998483</v>
      </c>
      <c r="K7">
        <v>26.789032739846164</v>
      </c>
      <c r="L7">
        <v>144.25410865036793</v>
      </c>
      <c r="M7">
        <v>106.7510877750034</v>
      </c>
      <c r="N7">
        <v>1074.0022046775982</v>
      </c>
      <c r="O7">
        <v>220.99699955009964</v>
      </c>
      <c r="P7" s="1">
        <f>ETS[[#This Row],[Transform File.EUAprice]]*ETS[[#This Row],[Transform File.CAP]]*_xlfn.XLOOKUP(ETS[[#This Row],[Transform File.Year]],Graphs!$R$2:$R$41,Graphs!$T$2:$T$41)</f>
        <v>119419.20627891534</v>
      </c>
    </row>
    <row r="8" spans="1:16" x14ac:dyDescent="0.25">
      <c r="A8">
        <v>10</v>
      </c>
      <c r="B8" s="1" t="s">
        <v>106</v>
      </c>
      <c r="C8" s="1" t="s">
        <v>23</v>
      </c>
      <c r="D8">
        <v>2027</v>
      </c>
      <c r="E8">
        <v>1233</v>
      </c>
      <c r="F8">
        <v>1233</v>
      </c>
      <c r="G8">
        <v>0</v>
      </c>
      <c r="H8">
        <v>0</v>
      </c>
      <c r="I8">
        <v>3569.7625661950201</v>
      </c>
      <c r="J8">
        <v>807.48142206467378</v>
      </c>
      <c r="K8">
        <v>19.379457164062529</v>
      </c>
      <c r="L8">
        <v>141.61005976101472</v>
      </c>
      <c r="M8">
        <v>117.42648752555544</v>
      </c>
      <c r="N8">
        <v>1055.3728522489016</v>
      </c>
      <c r="O8">
        <v>177.62626659216269</v>
      </c>
      <c r="P8" s="1">
        <f>ETS[[#This Row],[Transform File.EUAprice]]*ETS[[#This Row],[Transform File.CAP]]*_xlfn.XLOOKUP(ETS[[#This Row],[Transform File.Year]],Graphs!$R$2:$R$41,Graphs!$T$2:$T$41)</f>
        <v>119116.50731455296</v>
      </c>
    </row>
    <row r="9" spans="1:16" x14ac:dyDescent="0.25">
      <c r="A9">
        <v>10</v>
      </c>
      <c r="B9" s="1" t="s">
        <v>106</v>
      </c>
      <c r="C9" s="1" t="s">
        <v>23</v>
      </c>
      <c r="D9">
        <v>2028</v>
      </c>
      <c r="E9">
        <v>1141</v>
      </c>
      <c r="F9">
        <v>1141</v>
      </c>
      <c r="G9">
        <v>0</v>
      </c>
      <c r="H9">
        <v>0</v>
      </c>
      <c r="I9">
        <v>3756.5961748019663</v>
      </c>
      <c r="J9">
        <v>801.79348104731218</v>
      </c>
      <c r="K9">
        <v>12.398570471722623</v>
      </c>
      <c r="L9">
        <v>139.97433987401945</v>
      </c>
      <c r="M9">
        <v>129.16948153009696</v>
      </c>
      <c r="N9">
        <v>1020.9614330646428</v>
      </c>
      <c r="O9">
        <v>120.03759382460264</v>
      </c>
      <c r="P9" s="1">
        <f>ETS[[#This Row],[Transform File.EUAprice]]*ETS[[#This Row],[Transform File.CAP]]*_xlfn.XLOOKUP(ETS[[#This Row],[Transform File.Year]],Graphs!$R$2:$R$41,Graphs!$T$2:$T$41)</f>
        <v>115477.94997300261</v>
      </c>
    </row>
    <row r="10" spans="1:16" x14ac:dyDescent="0.25">
      <c r="A10">
        <v>10</v>
      </c>
      <c r="B10" s="1" t="s">
        <v>106</v>
      </c>
      <c r="C10" s="1" t="s">
        <v>23</v>
      </c>
      <c r="D10">
        <v>2029</v>
      </c>
      <c r="E10">
        <v>1049</v>
      </c>
      <c r="F10">
        <v>1049</v>
      </c>
      <c r="G10">
        <v>0</v>
      </c>
      <c r="H10">
        <v>0</v>
      </c>
      <c r="I10">
        <v>3905.0649797829069</v>
      </c>
      <c r="J10">
        <v>795.65939457013371</v>
      </c>
      <c r="K10">
        <v>5.5106144236707593</v>
      </c>
      <c r="L10">
        <v>99.361186025254852</v>
      </c>
      <c r="M10">
        <v>142.08683694244249</v>
      </c>
      <c r="N10">
        <v>977.49550072482657</v>
      </c>
      <c r="O10">
        <v>71.503427712440271</v>
      </c>
      <c r="P10" s="1">
        <f>ETS[[#This Row],[Transform File.EUAprice]]*ETS[[#This Row],[Transform File.CAP]]*_xlfn.XLOOKUP(ETS[[#This Row],[Transform File.Year]],Graphs!$R$2:$R$41,Graphs!$T$2:$T$41)</f>
        <v>111222.72726975509</v>
      </c>
    </row>
    <row r="11" spans="1:16" x14ac:dyDescent="0.25">
      <c r="A11">
        <v>10</v>
      </c>
      <c r="B11" s="1" t="s">
        <v>106</v>
      </c>
      <c r="C11" s="1" t="s">
        <v>23</v>
      </c>
      <c r="D11">
        <v>2030</v>
      </c>
      <c r="E11">
        <v>958</v>
      </c>
      <c r="F11">
        <v>958</v>
      </c>
      <c r="G11">
        <v>0</v>
      </c>
      <c r="H11">
        <v>0</v>
      </c>
      <c r="I11">
        <v>3979.6873588516673</v>
      </c>
      <c r="J11">
        <v>789.04416779066901</v>
      </c>
      <c r="K11">
        <v>2.3875555925621708</v>
      </c>
      <c r="L11">
        <v>91.945897548007835</v>
      </c>
      <c r="M11">
        <v>156.29599760790296</v>
      </c>
      <c r="N11">
        <v>919.12497114041389</v>
      </c>
      <c r="O11">
        <v>38.873852633095957</v>
      </c>
      <c r="P11" s="1">
        <f>ETS[[#This Row],[Transform File.EUAprice]]*ETS[[#This Row],[Transform File.CAP]]*_xlfn.XLOOKUP(ETS[[#This Row],[Transform File.Year]],Graphs!$R$2:$R$41,Graphs!$T$2:$T$41)</f>
        <v>106411.42828009077</v>
      </c>
    </row>
    <row r="12" spans="1:16" x14ac:dyDescent="0.25">
      <c r="A12">
        <v>10</v>
      </c>
      <c r="B12" s="1" t="s">
        <v>106</v>
      </c>
      <c r="C12" s="1" t="s">
        <v>23</v>
      </c>
      <c r="D12">
        <v>2031</v>
      </c>
      <c r="E12">
        <v>866</v>
      </c>
      <c r="F12">
        <v>866</v>
      </c>
      <c r="G12">
        <v>0</v>
      </c>
      <c r="H12">
        <v>0</v>
      </c>
      <c r="I12">
        <v>4003.5918125984399</v>
      </c>
      <c r="J12">
        <v>781.91006178732596</v>
      </c>
      <c r="K12">
        <v>1.675834192965183</v>
      </c>
      <c r="L12">
        <v>58.509650272935865</v>
      </c>
      <c r="M12">
        <v>171.9261511044034</v>
      </c>
      <c r="N12">
        <v>841.24462283956041</v>
      </c>
      <c r="O12">
        <v>24.754090638756573</v>
      </c>
      <c r="P12" s="1">
        <f>ETS[[#This Row],[Transform File.EUAprice]]*ETS[[#This Row],[Transform File.CAP]]*_xlfn.XLOOKUP(ETS[[#This Row],[Transform File.Year]],Graphs!$R$2:$R$41,Graphs!$T$2:$T$41)</f>
        <v>100773.29064799203</v>
      </c>
    </row>
    <row r="13" spans="1:16" x14ac:dyDescent="0.25">
      <c r="A13">
        <v>10</v>
      </c>
      <c r="B13" s="1" t="s">
        <v>106</v>
      </c>
      <c r="C13" s="1" t="s">
        <v>23</v>
      </c>
      <c r="D13">
        <v>2032</v>
      </c>
      <c r="E13">
        <v>774</v>
      </c>
      <c r="F13">
        <v>774</v>
      </c>
      <c r="G13">
        <v>0</v>
      </c>
      <c r="H13">
        <v>0</v>
      </c>
      <c r="I13">
        <v>3942.0316227161802</v>
      </c>
      <c r="J13">
        <v>774.21637768093933</v>
      </c>
      <c r="K13">
        <v>1.2857659304015221</v>
      </c>
      <c r="L13">
        <v>60.058046270918531</v>
      </c>
      <c r="M13">
        <v>189.11940416462932</v>
      </c>
      <c r="N13">
        <v>748.76352721319734</v>
      </c>
      <c r="O13">
        <v>25.235070915201636</v>
      </c>
      <c r="P13" s="1">
        <f>ETS[[#This Row],[Transform File.EUAprice]]*ETS[[#This Row],[Transform File.CAP]]*_xlfn.XLOOKUP(ETS[[#This Row],[Transform File.Year]],Graphs!$R$2:$R$41,Graphs!$T$2:$T$41)</f>
        <v>94356.833915441544</v>
      </c>
    </row>
    <row r="14" spans="1:16" x14ac:dyDescent="0.25">
      <c r="A14">
        <v>10</v>
      </c>
      <c r="B14" s="1" t="s">
        <v>106</v>
      </c>
      <c r="C14" s="1" t="s">
        <v>23</v>
      </c>
      <c r="D14">
        <v>2033</v>
      </c>
      <c r="E14">
        <v>682</v>
      </c>
      <c r="F14">
        <v>682</v>
      </c>
      <c r="G14">
        <v>0</v>
      </c>
      <c r="H14">
        <v>0</v>
      </c>
      <c r="I14">
        <v>3798.4988301825051</v>
      </c>
      <c r="J14">
        <v>765.91718318408084</v>
      </c>
      <c r="K14">
        <v>1.042977129049403</v>
      </c>
      <c r="L14">
        <v>58.572632220545131</v>
      </c>
      <c r="M14">
        <v>208.03593653013917</v>
      </c>
      <c r="N14">
        <v>655.70867987443</v>
      </c>
      <c r="O14">
        <v>26.290651634991253</v>
      </c>
      <c r="P14" s="1">
        <f>ETS[[#This Row],[Transform File.EUAprice]]*ETS[[#This Row],[Transform File.CAP]]*_xlfn.XLOOKUP(ETS[[#This Row],[Transform File.Year]],Graphs!$R$2:$R$41,Graphs!$T$2:$T$41)</f>
        <v>87102.324718356511</v>
      </c>
    </row>
    <row r="15" spans="1:16" x14ac:dyDescent="0.25">
      <c r="A15">
        <v>10</v>
      </c>
      <c r="B15" s="1" t="s">
        <v>106</v>
      </c>
      <c r="C15" s="1" t="s">
        <v>23</v>
      </c>
      <c r="D15">
        <v>2034</v>
      </c>
      <c r="E15">
        <v>591</v>
      </c>
      <c r="F15">
        <v>591</v>
      </c>
      <c r="G15">
        <v>0</v>
      </c>
      <c r="H15">
        <v>0</v>
      </c>
      <c r="I15">
        <v>3577.6590004224636</v>
      </c>
      <c r="J15">
        <v>756.96932007676958</v>
      </c>
      <c r="K15">
        <v>1.0384745568722924</v>
      </c>
      <c r="L15">
        <v>53.832035126399703</v>
      </c>
      <c r="M15">
        <v>228.83988804835425</v>
      </c>
      <c r="N15">
        <v>562.56757508185217</v>
      </c>
      <c r="O15">
        <v>28.431703206557916</v>
      </c>
      <c r="P15" s="1">
        <f>ETS[[#This Row],[Transform File.EUAprice]]*ETS[[#This Row],[Transform File.CAP]]*_xlfn.XLOOKUP(ETS[[#This Row],[Transform File.Year]],Graphs!$R$2:$R$41,Graphs!$T$2:$T$41)</f>
        <v>79074.584347710406</v>
      </c>
    </row>
    <row r="16" spans="1:16" x14ac:dyDescent="0.25">
      <c r="A16">
        <v>10</v>
      </c>
      <c r="B16" s="1" t="s">
        <v>106</v>
      </c>
      <c r="C16" s="1" t="s">
        <v>23</v>
      </c>
      <c r="D16">
        <v>2035</v>
      </c>
      <c r="E16">
        <v>499</v>
      </c>
      <c r="F16">
        <v>499</v>
      </c>
      <c r="G16">
        <v>0</v>
      </c>
      <c r="H16">
        <v>0</v>
      </c>
      <c r="I16">
        <v>3274.5330744527196</v>
      </c>
      <c r="J16">
        <v>747.31964500952438</v>
      </c>
      <c r="K16">
        <v>1.0310334831436361</v>
      </c>
      <c r="L16">
        <v>53.775247477076164</v>
      </c>
      <c r="M16">
        <v>251.72427817034477</v>
      </c>
      <c r="N16">
        <v>471.32283491806385</v>
      </c>
      <c r="O16">
        <v>27.676389222977125</v>
      </c>
      <c r="P16" s="1">
        <f>ETS[[#This Row],[Transform File.EUAprice]]*ETS[[#This Row],[Transform File.CAP]]*_xlfn.XLOOKUP(ETS[[#This Row],[Transform File.Year]],Graphs!$R$2:$R$41,Graphs!$T$2:$T$41)</f>
        <v>69944.579077343267</v>
      </c>
    </row>
    <row r="17" spans="1:16" x14ac:dyDescent="0.25">
      <c r="A17">
        <v>10</v>
      </c>
      <c r="B17" s="1" t="s">
        <v>106</v>
      </c>
      <c r="C17" s="1" t="s">
        <v>23</v>
      </c>
      <c r="D17">
        <v>2036</v>
      </c>
      <c r="E17">
        <v>407</v>
      </c>
      <c r="F17">
        <v>407</v>
      </c>
      <c r="G17">
        <v>0</v>
      </c>
      <c r="H17">
        <v>0</v>
      </c>
      <c r="I17">
        <v>2888.9651246258727</v>
      </c>
      <c r="J17">
        <v>736.91310669244274</v>
      </c>
      <c r="K17">
        <v>1.0291427324074665</v>
      </c>
      <c r="L17">
        <v>54.625700401996454</v>
      </c>
      <c r="M17">
        <v>276.89716607749165</v>
      </c>
      <c r="N17">
        <v>371.89395418619392</v>
      </c>
      <c r="O17">
        <v>35.105213519029753</v>
      </c>
      <c r="P17" s="1">
        <f>ETS[[#This Row],[Transform File.EUAprice]]*ETS[[#This Row],[Transform File.CAP]]*_xlfn.XLOOKUP(ETS[[#This Row],[Transform File.Year]],Graphs!$R$2:$R$41,Graphs!$T$2:$T$41)</f>
        <v>59765.702995356398</v>
      </c>
    </row>
    <row r="18" spans="1:16" x14ac:dyDescent="0.25">
      <c r="A18">
        <v>10</v>
      </c>
      <c r="B18" s="1" t="s">
        <v>106</v>
      </c>
      <c r="C18" s="1" t="s">
        <v>23</v>
      </c>
      <c r="D18">
        <v>2037</v>
      </c>
      <c r="E18">
        <v>315</v>
      </c>
      <c r="F18">
        <v>315</v>
      </c>
      <c r="G18">
        <v>0</v>
      </c>
      <c r="H18">
        <v>0</v>
      </c>
      <c r="I18">
        <v>2415.3521443510404</v>
      </c>
      <c r="J18">
        <v>725.68257230261747</v>
      </c>
      <c r="K18">
        <v>1.0575563734985471</v>
      </c>
      <c r="L18">
        <v>61.872851598716124</v>
      </c>
      <c r="M18">
        <v>304.60289133617675</v>
      </c>
      <c r="N18">
        <v>276.29703253154184</v>
      </c>
      <c r="O18">
        <v>38.702985391317654</v>
      </c>
      <c r="P18" s="1">
        <f>ETS[[#This Row],[Transform File.EUAprice]]*ETS[[#This Row],[Transform File.CAP]]*_xlfn.XLOOKUP(ETS[[#This Row],[Transform File.Year]],Graphs!$R$2:$R$41,Graphs!$T$2:$T$41)</f>
        <v>48461.225023158921</v>
      </c>
    </row>
    <row r="19" spans="1:16" x14ac:dyDescent="0.25">
      <c r="A19">
        <v>10</v>
      </c>
      <c r="B19" s="1" t="s">
        <v>106</v>
      </c>
      <c r="C19" s="1" t="s">
        <v>23</v>
      </c>
      <c r="D19">
        <v>2038</v>
      </c>
      <c r="E19">
        <v>224</v>
      </c>
      <c r="F19">
        <v>224</v>
      </c>
      <c r="G19">
        <v>0</v>
      </c>
      <c r="H19">
        <v>0</v>
      </c>
      <c r="I19">
        <v>1859.9787484983865</v>
      </c>
      <c r="J19">
        <v>713.57963423216165</v>
      </c>
      <c r="K19">
        <v>1.0575551530518581</v>
      </c>
      <c r="L19">
        <v>64.736206467440411</v>
      </c>
      <c r="M19">
        <v>335.062409095048</v>
      </c>
      <c r="N19">
        <v>179.6473231746605</v>
      </c>
      <c r="O19">
        <v>44.352776110647127</v>
      </c>
      <c r="P19" s="1">
        <f>ETS[[#This Row],[Transform File.EUAprice]]*ETS[[#This Row],[Transform File.CAP]]*_xlfn.XLOOKUP(ETS[[#This Row],[Transform File.Year]],Graphs!$R$2:$R$41,Graphs!$T$2:$T$41)</f>
        <v>36102.247485308348</v>
      </c>
    </row>
    <row r="20" spans="1:16" x14ac:dyDescent="0.25">
      <c r="A20">
        <v>10</v>
      </c>
      <c r="B20" s="1" t="s">
        <v>106</v>
      </c>
      <c r="C20" s="1" t="s">
        <v>23</v>
      </c>
      <c r="D20">
        <v>2039</v>
      </c>
      <c r="E20">
        <v>132</v>
      </c>
      <c r="F20">
        <v>132</v>
      </c>
      <c r="G20">
        <v>0</v>
      </c>
      <c r="H20">
        <v>0</v>
      </c>
      <c r="I20">
        <v>1229.2650163550416</v>
      </c>
      <c r="J20">
        <v>700.52751645856222</v>
      </c>
      <c r="K20">
        <v>1.0086916164832416</v>
      </c>
      <c r="L20">
        <v>61.177524068299405</v>
      </c>
      <c r="M20">
        <v>368.56771838520552</v>
      </c>
      <c r="N20">
        <v>105.9590607946603</v>
      </c>
      <c r="O20">
        <v>26.041127364178774</v>
      </c>
      <c r="P20" s="1">
        <f>ETS[[#This Row],[Transform File.EUAprice]]*ETS[[#This Row],[Transform File.CAP]]*_xlfn.XLOOKUP(ETS[[#This Row],[Transform File.Year]],Graphs!$R$2:$R$41,Graphs!$T$2:$T$41)</f>
        <v>22287.555632277432</v>
      </c>
    </row>
    <row r="21" spans="1:16" x14ac:dyDescent="0.25">
      <c r="A21">
        <v>10</v>
      </c>
      <c r="B21" s="1" t="s">
        <v>106</v>
      </c>
      <c r="C21" s="1" t="s">
        <v>23</v>
      </c>
      <c r="D21">
        <v>2040</v>
      </c>
      <c r="E21">
        <v>40</v>
      </c>
      <c r="F21">
        <v>40</v>
      </c>
      <c r="G21">
        <v>0</v>
      </c>
      <c r="H21">
        <v>0</v>
      </c>
      <c r="I21">
        <v>525.4229076293808</v>
      </c>
      <c r="J21">
        <v>686.4517814950392</v>
      </c>
      <c r="K21">
        <v>0.96838152674334754</v>
      </c>
      <c r="L21">
        <v>56.421945703878215</v>
      </c>
      <c r="M21">
        <v>405.42337541048852</v>
      </c>
      <c r="N21">
        <v>3.5708936966216389</v>
      </c>
      <c r="O21">
        <v>36.429390732840403</v>
      </c>
      <c r="P21" s="1">
        <f>ETS[[#This Row],[Transform File.EUAprice]]*ETS[[#This Row],[Transform File.CAP]]*_xlfn.XLOOKUP(ETS[[#This Row],[Transform File.Year]],Graphs!$R$2:$R$41,Graphs!$T$2:$T$41)</f>
        <v>7075.3950308643653</v>
      </c>
    </row>
    <row r="22" spans="1:16" x14ac:dyDescent="0.25">
      <c r="A22">
        <v>10</v>
      </c>
      <c r="B22" s="1" t="s">
        <v>106</v>
      </c>
      <c r="C22" s="1" t="s">
        <v>23</v>
      </c>
      <c r="D22">
        <v>2041</v>
      </c>
      <c r="E22">
        <v>0</v>
      </c>
      <c r="F22">
        <v>0</v>
      </c>
      <c r="G22">
        <v>0</v>
      </c>
      <c r="H22">
        <v>0</v>
      </c>
      <c r="I22">
        <v>302.25297487976763</v>
      </c>
      <c r="J22">
        <v>173.55178149503922</v>
      </c>
      <c r="K22">
        <v>0.96838152655262322</v>
      </c>
      <c r="L22">
        <v>48.649769728021397</v>
      </c>
      <c r="M22">
        <v>4187.3994438123173</v>
      </c>
      <c r="N22">
        <v>1.3234687791863707E-14</v>
      </c>
      <c r="O22">
        <v>1.0571317124617646E-12</v>
      </c>
      <c r="P22" s="1">
        <f>ETS[[#This Row],[Transform File.EUAprice]]*ETS[[#This Row],[Transform File.CAP]]*_xlfn.XLOOKUP(ETS[[#This Row],[Transform File.Year]],Graphs!$R$2:$R$41,Graphs!$T$2:$T$41)</f>
        <v>0</v>
      </c>
    </row>
    <row r="23" spans="1:16" x14ac:dyDescent="0.25">
      <c r="A23">
        <v>10</v>
      </c>
      <c r="B23" s="1" t="s">
        <v>106</v>
      </c>
      <c r="C23" s="1" t="s">
        <v>23</v>
      </c>
      <c r="D23">
        <v>2042</v>
      </c>
      <c r="E23">
        <v>0</v>
      </c>
      <c r="F23">
        <v>0</v>
      </c>
      <c r="G23">
        <v>0</v>
      </c>
      <c r="H23">
        <v>0</v>
      </c>
      <c r="I23">
        <v>263.06954638225244</v>
      </c>
      <c r="J23">
        <v>0</v>
      </c>
      <c r="K23">
        <v>0.85693635831004522</v>
      </c>
      <c r="L23">
        <v>38.326492139205151</v>
      </c>
      <c r="M23">
        <v>4211.3720589423692</v>
      </c>
      <c r="N23">
        <v>1.4606218360999045E-14</v>
      </c>
      <c r="O23">
        <v>1.1692166591344295E-12</v>
      </c>
      <c r="P23" s="1">
        <f>ETS[[#This Row],[Transform File.EUAprice]]*ETS[[#This Row],[Transform File.CAP]]*_xlfn.XLOOKUP(ETS[[#This Row],[Transform File.Year]],Graphs!$R$2:$R$41,Graphs!$T$2:$T$41)</f>
        <v>0</v>
      </c>
    </row>
    <row r="24" spans="1:16" x14ac:dyDescent="0.25">
      <c r="A24">
        <v>10</v>
      </c>
      <c r="B24" s="1" t="s">
        <v>106</v>
      </c>
      <c r="C24" s="1" t="s">
        <v>23</v>
      </c>
      <c r="D24">
        <v>2043</v>
      </c>
      <c r="E24">
        <v>0</v>
      </c>
      <c r="F24">
        <v>0</v>
      </c>
      <c r="G24">
        <v>0</v>
      </c>
      <c r="H24">
        <v>0</v>
      </c>
      <c r="I24">
        <v>227.73681271787092</v>
      </c>
      <c r="J24">
        <v>0</v>
      </c>
      <c r="K24">
        <v>0.65257847179554807</v>
      </c>
      <c r="L24">
        <v>34.680155192585978</v>
      </c>
      <c r="M24">
        <v>4233.2425521246823</v>
      </c>
      <c r="N24">
        <v>1.612250236264711E-14</v>
      </c>
      <c r="O24">
        <v>1.2955057844398534E-12</v>
      </c>
      <c r="P24" s="1">
        <f>ETS[[#This Row],[Transform File.EUAprice]]*ETS[[#This Row],[Transform File.CAP]]*_xlfn.XLOOKUP(ETS[[#This Row],[Transform File.Year]],Graphs!$R$2:$R$41,Graphs!$T$2:$T$41)</f>
        <v>0</v>
      </c>
    </row>
    <row r="25" spans="1:16" x14ac:dyDescent="0.25">
      <c r="A25">
        <v>10</v>
      </c>
      <c r="B25" s="1" t="s">
        <v>106</v>
      </c>
      <c r="C25" s="1" t="s">
        <v>23</v>
      </c>
      <c r="D25">
        <v>2044</v>
      </c>
      <c r="E25">
        <v>0</v>
      </c>
      <c r="F25">
        <v>0</v>
      </c>
      <c r="G25">
        <v>0</v>
      </c>
      <c r="H25">
        <v>0</v>
      </c>
      <c r="I25">
        <v>195.68788208856449</v>
      </c>
      <c r="J25">
        <v>0</v>
      </c>
      <c r="K25">
        <v>0.48453519693194586</v>
      </c>
      <c r="L25">
        <v>31.564395432374475</v>
      </c>
      <c r="M25">
        <v>4253.8581566845405</v>
      </c>
      <c r="N25">
        <v>1.778235860212957E-14</v>
      </c>
      <c r="O25">
        <v>1.4379057938328256E-12</v>
      </c>
      <c r="P25" s="1">
        <f>ETS[[#This Row],[Transform File.EUAprice]]*ETS[[#This Row],[Transform File.CAP]]*_xlfn.XLOOKUP(ETS[[#This Row],[Transform File.Year]],Graphs!$R$2:$R$41,Graphs!$T$2:$T$41)</f>
        <v>0</v>
      </c>
    </row>
    <row r="26" spans="1:16" x14ac:dyDescent="0.25">
      <c r="A26">
        <v>10</v>
      </c>
      <c r="B26" s="1" t="s">
        <v>106</v>
      </c>
      <c r="C26" s="1" t="s">
        <v>23</v>
      </c>
      <c r="D26">
        <v>2045</v>
      </c>
      <c r="E26">
        <v>0</v>
      </c>
      <c r="F26">
        <v>0</v>
      </c>
      <c r="G26">
        <v>0</v>
      </c>
      <c r="H26">
        <v>0</v>
      </c>
      <c r="I26">
        <v>168.11624398230862</v>
      </c>
      <c r="J26">
        <v>0</v>
      </c>
      <c r="K26">
        <v>0.46491944814445779</v>
      </c>
      <c r="L26">
        <v>27.106718658111411</v>
      </c>
      <c r="M26">
        <v>4274.1768800518148</v>
      </c>
      <c r="N26">
        <v>1.9624874997120477E-14</v>
      </c>
      <c r="O26">
        <v>1.5985670931381786E-12</v>
      </c>
      <c r="P26" s="1">
        <f>ETS[[#This Row],[Transform File.EUAprice]]*ETS[[#This Row],[Transform File.CAP]]*_xlfn.XLOOKUP(ETS[[#This Row],[Transform File.Year]],Graphs!$R$2:$R$41,Graphs!$T$2:$T$41)</f>
        <v>0</v>
      </c>
    </row>
    <row r="27" spans="1:16" x14ac:dyDescent="0.25">
      <c r="A27">
        <v>10</v>
      </c>
      <c r="B27" s="1" t="s">
        <v>106</v>
      </c>
      <c r="C27" s="1" t="s">
        <v>23</v>
      </c>
      <c r="D27">
        <v>2046</v>
      </c>
      <c r="E27">
        <v>0</v>
      </c>
      <c r="F27">
        <v>0</v>
      </c>
      <c r="G27">
        <v>0</v>
      </c>
      <c r="H27">
        <v>0</v>
      </c>
      <c r="I27">
        <v>143.23293507992659</v>
      </c>
      <c r="J27">
        <v>0</v>
      </c>
      <c r="K27">
        <v>0.46491944816625153</v>
      </c>
      <c r="L27">
        <v>24.418389454215777</v>
      </c>
      <c r="M27">
        <v>4292.7038268982478</v>
      </c>
      <c r="N27">
        <v>2.1693110326762938E-14</v>
      </c>
      <c r="O27">
        <v>1.781180891233993E-12</v>
      </c>
      <c r="P27" s="1">
        <f>ETS[[#This Row],[Transform File.EUAprice]]*ETS[[#This Row],[Transform File.CAP]]*_xlfn.XLOOKUP(ETS[[#This Row],[Transform File.Year]],Graphs!$R$2:$R$41,Graphs!$T$2:$T$41)</f>
        <v>0</v>
      </c>
    </row>
    <row r="28" spans="1:16" x14ac:dyDescent="0.25">
      <c r="A28">
        <v>10</v>
      </c>
      <c r="B28" s="1" t="s">
        <v>106</v>
      </c>
      <c r="C28" s="1" t="s">
        <v>23</v>
      </c>
      <c r="D28">
        <v>2047</v>
      </c>
      <c r="E28">
        <v>0</v>
      </c>
      <c r="F28">
        <v>0</v>
      </c>
      <c r="G28">
        <v>0</v>
      </c>
      <c r="H28">
        <v>0</v>
      </c>
      <c r="I28">
        <v>120.90632919739002</v>
      </c>
      <c r="J28">
        <v>0</v>
      </c>
      <c r="K28">
        <v>0.464919448210176</v>
      </c>
      <c r="L28">
        <v>21.861686434326398</v>
      </c>
      <c r="M28">
        <v>4310.3094379767826</v>
      </c>
      <c r="N28">
        <v>2.3960417306067253E-14</v>
      </c>
      <c r="O28">
        <v>1.9891291841755179E-12</v>
      </c>
      <c r="P28" s="1">
        <f>ETS[[#This Row],[Transform File.EUAprice]]*ETS[[#This Row],[Transform File.CAP]]*_xlfn.XLOOKUP(ETS[[#This Row],[Transform File.Year]],Graphs!$R$2:$R$41,Graphs!$T$2:$T$41)</f>
        <v>0</v>
      </c>
    </row>
    <row r="29" spans="1:16" x14ac:dyDescent="0.25">
      <c r="A29">
        <v>10</v>
      </c>
      <c r="B29" s="1" t="s">
        <v>106</v>
      </c>
      <c r="C29" s="1" t="s">
        <v>23</v>
      </c>
      <c r="D29">
        <v>2048</v>
      </c>
      <c r="E29">
        <v>0</v>
      </c>
      <c r="F29">
        <v>0</v>
      </c>
      <c r="G29">
        <v>0</v>
      </c>
      <c r="H29">
        <v>0</v>
      </c>
      <c r="I29">
        <v>102.81944817784319</v>
      </c>
      <c r="J29">
        <v>0</v>
      </c>
      <c r="K29">
        <v>0.23245972526991748</v>
      </c>
      <c r="L29">
        <v>17.854421294276921</v>
      </c>
      <c r="M29">
        <v>4327.35314629815</v>
      </c>
      <c r="N29">
        <v>2.7013349785880803E-14</v>
      </c>
      <c r="O29">
        <v>2.2267580640591193E-12</v>
      </c>
      <c r="P29" s="1">
        <f>ETS[[#This Row],[Transform File.EUAprice]]*ETS[[#This Row],[Transform File.CAP]]*_xlfn.XLOOKUP(ETS[[#This Row],[Transform File.Year]],Graphs!$R$2:$R$41,Graphs!$T$2:$T$41)</f>
        <v>0</v>
      </c>
    </row>
    <row r="30" spans="1:16" x14ac:dyDescent="0.25">
      <c r="A30">
        <v>10</v>
      </c>
      <c r="B30" s="1" t="s">
        <v>106</v>
      </c>
      <c r="C30" s="1" t="s">
        <v>23</v>
      </c>
      <c r="D30">
        <v>2049</v>
      </c>
      <c r="E30">
        <v>0</v>
      </c>
      <c r="F30">
        <v>0</v>
      </c>
      <c r="G30">
        <v>0</v>
      </c>
      <c r="H30">
        <v>0</v>
      </c>
      <c r="I30">
        <v>87.633534769150828</v>
      </c>
      <c r="J30">
        <v>0</v>
      </c>
      <c r="K30">
        <v>2.4385425177908969E-9</v>
      </c>
      <c r="L30">
        <v>15.185913406253809</v>
      </c>
      <c r="M30">
        <v>4342.8864085114556</v>
      </c>
      <c r="N30">
        <v>3.0679695582571443E-14</v>
      </c>
      <c r="O30">
        <v>2.5003519038538965E-12</v>
      </c>
      <c r="P30" s="1">
        <f>ETS[[#This Row],[Transform File.EUAprice]]*ETS[[#This Row],[Transform File.CAP]]*_xlfn.XLOOKUP(ETS[[#This Row],[Transform File.Year]],Graphs!$R$2:$R$41,Graphs!$T$2:$T$41)</f>
        <v>0</v>
      </c>
    </row>
    <row r="31" spans="1:16" x14ac:dyDescent="0.25">
      <c r="A31">
        <v>10</v>
      </c>
      <c r="B31" s="1" t="s">
        <v>106</v>
      </c>
      <c r="C31" s="1" t="s">
        <v>23</v>
      </c>
      <c r="D31">
        <v>2050</v>
      </c>
      <c r="E31">
        <v>0</v>
      </c>
      <c r="F31">
        <v>0</v>
      </c>
      <c r="G31">
        <v>0</v>
      </c>
      <c r="H31">
        <v>0</v>
      </c>
      <c r="I31">
        <v>74.703921924339028</v>
      </c>
      <c r="J31">
        <v>0</v>
      </c>
      <c r="K31">
        <v>2.4221960892347727E-9</v>
      </c>
      <c r="L31">
        <v>12.929612842389602</v>
      </c>
      <c r="M31">
        <v>4357.8136967553864</v>
      </c>
      <c r="N31">
        <v>3.4347791320080098E-14</v>
      </c>
      <c r="O31">
        <v>2.816480503089163E-12</v>
      </c>
      <c r="P31" s="1">
        <f>ETS[[#This Row],[Transform File.EUAprice]]*ETS[[#This Row],[Transform File.CAP]]*_xlfn.XLOOKUP(ETS[[#This Row],[Transform File.Year]],Graphs!$R$2:$R$41,Graphs!$T$2:$T$41)</f>
        <v>0</v>
      </c>
    </row>
    <row r="32" spans="1:16" x14ac:dyDescent="0.25">
      <c r="A32">
        <v>10</v>
      </c>
      <c r="B32" s="1" t="s">
        <v>106</v>
      </c>
      <c r="C32" s="1" t="s">
        <v>23</v>
      </c>
      <c r="D32">
        <v>2051</v>
      </c>
      <c r="E32">
        <v>0</v>
      </c>
      <c r="F32">
        <v>0</v>
      </c>
      <c r="G32">
        <v>0</v>
      </c>
      <c r="H32">
        <v>0</v>
      </c>
      <c r="I32">
        <v>62.68065153073826</v>
      </c>
      <c r="J32">
        <v>0</v>
      </c>
      <c r="K32">
        <v>2.40111571588313E-9</v>
      </c>
      <c r="L32">
        <v>12.023270391199654</v>
      </c>
      <c r="M32">
        <v>4371.9811137986271</v>
      </c>
      <c r="N32">
        <v>3.7921658953365436E-14</v>
      </c>
      <c r="O32">
        <v>3.1843477112291042E-12</v>
      </c>
      <c r="P32" s="1">
        <f>ETS[[#This Row],[Transform File.EUAprice]]*ETS[[#This Row],[Transform File.CAP]]*_xlfn.XLOOKUP(ETS[[#This Row],[Transform File.Year]],Graphs!$R$2:$R$41,Graphs!$T$2:$T$41)</f>
        <v>0</v>
      </c>
    </row>
    <row r="33" spans="1:16" x14ac:dyDescent="0.25">
      <c r="A33">
        <v>10</v>
      </c>
      <c r="B33" s="1" t="s">
        <v>106</v>
      </c>
      <c r="C33" s="1" t="s">
        <v>23</v>
      </c>
      <c r="D33">
        <v>2052</v>
      </c>
      <c r="E33">
        <v>0</v>
      </c>
      <c r="F33">
        <v>0</v>
      </c>
      <c r="G33">
        <v>0</v>
      </c>
      <c r="H33">
        <v>0</v>
      </c>
      <c r="I33">
        <v>52.750046390049789</v>
      </c>
      <c r="J33">
        <v>0</v>
      </c>
      <c r="K33">
        <v>2.3822994245918833E-9</v>
      </c>
      <c r="L33">
        <v>9.9306051383061753</v>
      </c>
      <c r="M33">
        <v>4384.8875733576388</v>
      </c>
      <c r="N33">
        <v>4.3147398208963321E-14</v>
      </c>
      <c r="O33">
        <v>3.6161921713149679E-12</v>
      </c>
      <c r="P33" s="1">
        <f>ETS[[#This Row],[Transform File.EUAprice]]*ETS[[#This Row],[Transform File.CAP]]*_xlfn.XLOOKUP(ETS[[#This Row],[Transform File.Year]],Graphs!$R$2:$R$41,Graphs!$T$2:$T$41)</f>
        <v>0</v>
      </c>
    </row>
    <row r="34" spans="1:16" x14ac:dyDescent="0.25">
      <c r="A34">
        <v>10</v>
      </c>
      <c r="B34" s="1" t="s">
        <v>106</v>
      </c>
      <c r="C34" s="1" t="s">
        <v>23</v>
      </c>
      <c r="D34">
        <v>2053</v>
      </c>
      <c r="E34">
        <v>0</v>
      </c>
      <c r="F34">
        <v>0</v>
      </c>
      <c r="G34">
        <v>0</v>
      </c>
      <c r="H34">
        <v>0</v>
      </c>
      <c r="I34">
        <v>43.431613530744755</v>
      </c>
      <c r="J34">
        <v>0</v>
      </c>
      <c r="K34">
        <v>2.3754252535398372E-9</v>
      </c>
      <c r="L34">
        <v>9.318432856929606</v>
      </c>
      <c r="M34">
        <v>4397.4523733129072</v>
      </c>
      <c r="N34">
        <v>4.9761977095781546E-14</v>
      </c>
      <c r="O34">
        <v>4.1259481258908444E-12</v>
      </c>
      <c r="P34" s="1">
        <f>ETS[[#This Row],[Transform File.EUAprice]]*ETS[[#This Row],[Transform File.CAP]]*_xlfn.XLOOKUP(ETS[[#This Row],[Transform File.Year]],Graphs!$R$2:$R$41,Graphs!$T$2:$T$41)</f>
        <v>0</v>
      </c>
    </row>
    <row r="35" spans="1:16" x14ac:dyDescent="0.25">
      <c r="A35">
        <v>10</v>
      </c>
      <c r="B35" s="1" t="s">
        <v>106</v>
      </c>
      <c r="C35" s="1" t="s">
        <v>23</v>
      </c>
      <c r="D35">
        <v>2054</v>
      </c>
      <c r="E35">
        <v>0</v>
      </c>
      <c r="F35">
        <v>0</v>
      </c>
      <c r="G35">
        <v>0</v>
      </c>
      <c r="H35">
        <v>0</v>
      </c>
      <c r="I35">
        <v>35.490455933089116</v>
      </c>
      <c r="J35">
        <v>0</v>
      </c>
      <c r="K35">
        <v>2.3705878516069302E-9</v>
      </c>
      <c r="L35">
        <v>7.9411575952850502</v>
      </c>
      <c r="M35">
        <v>4409.1355817409212</v>
      </c>
      <c r="N35">
        <v>5.887079645850233E-14</v>
      </c>
      <c r="O35">
        <v>4.7362756657365942E-12</v>
      </c>
      <c r="P35" s="1">
        <f>ETS[[#This Row],[Transform File.EUAprice]]*ETS[[#This Row],[Transform File.CAP]]*_xlfn.XLOOKUP(ETS[[#This Row],[Transform File.Year]],Graphs!$R$2:$R$41,Graphs!$T$2:$T$41)</f>
        <v>0</v>
      </c>
    </row>
    <row r="36" spans="1:16" x14ac:dyDescent="0.25">
      <c r="A36">
        <v>10</v>
      </c>
      <c r="B36" s="1" t="s">
        <v>106</v>
      </c>
      <c r="C36" s="1" t="s">
        <v>23</v>
      </c>
      <c r="D36">
        <v>2055</v>
      </c>
      <c r="E36">
        <v>0</v>
      </c>
      <c r="F36">
        <v>0</v>
      </c>
      <c r="G36">
        <v>0</v>
      </c>
      <c r="H36">
        <v>0</v>
      </c>
      <c r="I36">
        <v>28.292972059776851</v>
      </c>
      <c r="J36">
        <v>0</v>
      </c>
      <c r="K36">
        <v>2.3671198946729378E-9</v>
      </c>
      <c r="L36">
        <v>7.1974838709451454</v>
      </c>
      <c r="M36">
        <v>4419.7750965343439</v>
      </c>
      <c r="N36">
        <v>7.6517258720227469E-14</v>
      </c>
      <c r="O36">
        <v>5.4744282856863798E-12</v>
      </c>
      <c r="P36" s="1">
        <f>ETS[[#This Row],[Transform File.EUAprice]]*ETS[[#This Row],[Transform File.CAP]]*_xlfn.XLOOKUP(ETS[[#This Row],[Transform File.Year]],Graphs!$R$2:$R$41,Graphs!$T$2:$T$41)</f>
        <v>0</v>
      </c>
    </row>
    <row r="37" spans="1:16" x14ac:dyDescent="0.25">
      <c r="A37">
        <v>10</v>
      </c>
      <c r="B37" s="1" t="s">
        <v>106</v>
      </c>
      <c r="C37" s="1" t="s">
        <v>23</v>
      </c>
      <c r="D37">
        <v>2056</v>
      </c>
      <c r="E37">
        <v>0</v>
      </c>
      <c r="F37">
        <v>0</v>
      </c>
      <c r="G37">
        <v>0</v>
      </c>
      <c r="H37">
        <v>0</v>
      </c>
      <c r="I37">
        <v>21.224241016693384</v>
      </c>
      <c r="J37">
        <v>0</v>
      </c>
      <c r="K37">
        <v>2.3721426109799339E-9</v>
      </c>
      <c r="L37">
        <v>7.0687310407113255</v>
      </c>
      <c r="M37">
        <v>4430.2772475256588</v>
      </c>
      <c r="N37">
        <v>1.0377113442929344E-13</v>
      </c>
      <c r="O37">
        <v>6.3782580805284051E-12</v>
      </c>
      <c r="P37" s="1">
        <f>ETS[[#This Row],[Transform File.EUAprice]]*ETS[[#This Row],[Transform File.CAP]]*_xlfn.XLOOKUP(ETS[[#This Row],[Transform File.Year]],Graphs!$R$2:$R$41,Graphs!$T$2:$T$41)</f>
        <v>0</v>
      </c>
    </row>
    <row r="38" spans="1:16" x14ac:dyDescent="0.25">
      <c r="A38">
        <v>10</v>
      </c>
      <c r="B38" s="1" t="s">
        <v>106</v>
      </c>
      <c r="C38" s="1" t="s">
        <v>23</v>
      </c>
      <c r="D38">
        <v>2057</v>
      </c>
      <c r="E38">
        <v>0</v>
      </c>
      <c r="F38">
        <v>0</v>
      </c>
      <c r="G38">
        <v>0</v>
      </c>
      <c r="H38">
        <v>0</v>
      </c>
      <c r="I38">
        <v>14.798091572735983</v>
      </c>
      <c r="J38">
        <v>0</v>
      </c>
      <c r="K38">
        <v>2.3757875089925767E-9</v>
      </c>
      <c r="L38">
        <v>6.4261494415816136</v>
      </c>
      <c r="M38">
        <v>4439.8446423004798</v>
      </c>
      <c r="N38">
        <v>2.5509168625063097E-13</v>
      </c>
      <c r="O38">
        <v>7.5035814878061698E-12</v>
      </c>
      <c r="P38" s="1">
        <f>ETS[[#This Row],[Transform File.EUAprice]]*ETS[[#This Row],[Transform File.CAP]]*_xlfn.XLOOKUP(ETS[[#This Row],[Transform File.Year]],Graphs!$R$2:$R$41,Graphs!$T$2:$T$41)</f>
        <v>0</v>
      </c>
    </row>
    <row r="39" spans="1:16" x14ac:dyDescent="0.25">
      <c r="A39">
        <v>10</v>
      </c>
      <c r="B39" s="1" t="s">
        <v>106</v>
      </c>
      <c r="C39" s="1" t="s">
        <v>23</v>
      </c>
      <c r="D39">
        <v>2058</v>
      </c>
      <c r="E39">
        <v>0</v>
      </c>
      <c r="F39">
        <v>0</v>
      </c>
      <c r="G39">
        <v>0</v>
      </c>
      <c r="H39">
        <v>0</v>
      </c>
      <c r="I39">
        <v>10.757935030437043</v>
      </c>
      <c r="J39">
        <v>0</v>
      </c>
      <c r="K39">
        <v>2.3717648140112029E-9</v>
      </c>
      <c r="L39">
        <v>4.0401565399271755</v>
      </c>
      <c r="M39">
        <v>4448.720659569346</v>
      </c>
      <c r="N39">
        <v>5.7315195897513881E-13</v>
      </c>
      <c r="O39">
        <v>8.9285566367840374E-12</v>
      </c>
      <c r="P39" s="1">
        <f>ETS[[#This Row],[Transform File.EUAprice]]*ETS[[#This Row],[Transform File.CAP]]*_xlfn.XLOOKUP(ETS[[#This Row],[Transform File.Year]],Graphs!$R$2:$R$41,Graphs!$T$2:$T$41)</f>
        <v>0</v>
      </c>
    </row>
    <row r="40" spans="1:16" x14ac:dyDescent="0.25">
      <c r="A40">
        <v>10</v>
      </c>
      <c r="B40" s="1" t="s">
        <v>106</v>
      </c>
      <c r="C40" s="1" t="s">
        <v>23</v>
      </c>
      <c r="D40">
        <v>2059</v>
      </c>
      <c r="E40">
        <v>0</v>
      </c>
      <c r="F40">
        <v>0</v>
      </c>
      <c r="G40">
        <v>0</v>
      </c>
      <c r="H40">
        <v>0</v>
      </c>
      <c r="I40">
        <v>5.8656087384438846</v>
      </c>
      <c r="J40">
        <v>0</v>
      </c>
      <c r="K40">
        <v>2.3904852761867571E-9</v>
      </c>
      <c r="L40">
        <v>4.8923262896026731</v>
      </c>
      <c r="M40">
        <v>4457.2748168627959</v>
      </c>
      <c r="N40">
        <v>1.058223568164057E-12</v>
      </c>
      <c r="O40">
        <v>1.0771893027705361E-11</v>
      </c>
      <c r="P40" s="1">
        <f>ETS[[#This Row],[Transform File.EUAprice]]*ETS[[#This Row],[Transform File.CAP]]*_xlfn.XLOOKUP(ETS[[#This Row],[Transform File.Year]],Graphs!$R$2:$R$41,Graphs!$T$2:$T$41)</f>
        <v>0</v>
      </c>
    </row>
    <row r="41" spans="1:16" x14ac:dyDescent="0.25">
      <c r="A41">
        <v>10</v>
      </c>
      <c r="B41" s="1" t="s">
        <v>106</v>
      </c>
      <c r="C41" s="1" t="s">
        <v>23</v>
      </c>
      <c r="D41">
        <v>2060</v>
      </c>
      <c r="E41">
        <v>0</v>
      </c>
      <c r="F41">
        <v>0</v>
      </c>
      <c r="G41">
        <v>0</v>
      </c>
      <c r="H41">
        <v>0</v>
      </c>
      <c r="I41">
        <v>-7.393703982055122E-2</v>
      </c>
      <c r="J41">
        <v>0</v>
      </c>
      <c r="K41">
        <v>6.4050170710885836E-10</v>
      </c>
      <c r="L41">
        <v>5.939545777623934</v>
      </c>
      <c r="M41">
        <v>4465.0613093033262</v>
      </c>
      <c r="N41">
        <v>1.6063425156281818E-12</v>
      </c>
      <c r="O41">
        <v>1.3086157776878007E-11</v>
      </c>
      <c r="P41" s="1">
        <f>ETS[[#This Row],[Transform File.EUAprice]]*ETS[[#This Row],[Transform File.CAP]]*_xlfn.XLOOKUP(ETS[[#This Row],[Transform File.Year]],Graphs!$R$2:$R$41,Graphs!$T$2:$T$41)</f>
        <v>0</v>
      </c>
    </row>
    <row r="42" spans="1:16" hidden="1" x14ac:dyDescent="0.25">
      <c r="A42">
        <v>1</v>
      </c>
      <c r="B42" s="1" t="s">
        <v>106</v>
      </c>
      <c r="C42" s="1" t="s">
        <v>372</v>
      </c>
      <c r="D42">
        <v>2021</v>
      </c>
      <c r="E42">
        <v>1596</v>
      </c>
      <c r="F42">
        <v>3174.772426</v>
      </c>
      <c r="G42">
        <v>0</v>
      </c>
      <c r="H42">
        <v>0</v>
      </c>
      <c r="I42">
        <v>1936.6885646402982</v>
      </c>
      <c r="J42">
        <v>512.9</v>
      </c>
      <c r="K42">
        <v>89.455429141809674</v>
      </c>
      <c r="L42">
        <v>635.72843221789208</v>
      </c>
      <c r="M42">
        <v>80</v>
      </c>
      <c r="N42">
        <v>1500.4886710004134</v>
      </c>
      <c r="O42">
        <v>1674.1713612393664</v>
      </c>
      <c r="P42" s="1">
        <f>ETS[[#This Row],[Transform File.EUAprice]]*ETS[[#This Row],[Transform File.CAP]]*_xlfn.XLOOKUP(ETS[[#This Row],[Transform File.Year]],Graphs!$R$2:$R$41,Graphs!$T$2:$T$41)</f>
        <v>127680</v>
      </c>
    </row>
    <row r="43" spans="1:16" hidden="1" x14ac:dyDescent="0.25">
      <c r="A43">
        <v>1</v>
      </c>
      <c r="B43" s="1" t="s">
        <v>106</v>
      </c>
      <c r="C43" s="1" t="s">
        <v>372</v>
      </c>
      <c r="D43">
        <v>2022</v>
      </c>
      <c r="E43">
        <v>1552</v>
      </c>
      <c r="F43">
        <v>1552</v>
      </c>
      <c r="G43">
        <v>0</v>
      </c>
      <c r="H43">
        <v>0</v>
      </c>
      <c r="I43">
        <v>2089.8465458452101</v>
      </c>
      <c r="J43">
        <v>745.53637831469098</v>
      </c>
      <c r="K43">
        <v>99.860404177983426</v>
      </c>
      <c r="L43">
        <v>553.44523630241315</v>
      </c>
      <c r="M43">
        <v>79.877248753398618</v>
      </c>
      <c r="N43">
        <v>1129.1475263774248</v>
      </c>
      <c r="O43">
        <v>422.8527512985188</v>
      </c>
      <c r="P43" s="1">
        <f>ETS[[#This Row],[Transform File.EUAprice]]*ETS[[#This Row],[Transform File.CAP]]*_xlfn.XLOOKUP(ETS[[#This Row],[Transform File.Year]],Graphs!$R$2:$R$41,Graphs!$T$2:$T$41)</f>
        <v>123969.49006527466</v>
      </c>
    </row>
    <row r="44" spans="1:16" hidden="1" x14ac:dyDescent="0.25">
      <c r="A44">
        <v>1</v>
      </c>
      <c r="B44" s="1" t="s">
        <v>106</v>
      </c>
      <c r="C44" s="1" t="s">
        <v>372</v>
      </c>
      <c r="D44">
        <v>2023</v>
      </c>
      <c r="E44">
        <v>1509</v>
      </c>
      <c r="F44">
        <v>1509</v>
      </c>
      <c r="G44">
        <v>0</v>
      </c>
      <c r="H44">
        <v>0</v>
      </c>
      <c r="I44">
        <v>2338.3411522389015</v>
      </c>
      <c r="J44">
        <v>746.60429246538399</v>
      </c>
      <c r="K44">
        <v>101.84853298405721</v>
      </c>
      <c r="L44">
        <v>412.05256815686715</v>
      </c>
      <c r="M44">
        <v>79.877248753397637</v>
      </c>
      <c r="N44">
        <v>1115.8145584802423</v>
      </c>
      <c r="O44">
        <v>393.18571919570081</v>
      </c>
      <c r="P44" s="1">
        <f>ETS[[#This Row],[Transform File.EUAprice]]*ETS[[#This Row],[Transform File.CAP]]*_xlfn.XLOOKUP(ETS[[#This Row],[Transform File.Year]],Graphs!$R$2:$R$41,Graphs!$T$2:$T$41)</f>
        <v>120534.76836887703</v>
      </c>
    </row>
    <row r="45" spans="1:16" hidden="1" x14ac:dyDescent="0.25">
      <c r="A45">
        <v>1</v>
      </c>
      <c r="B45" s="1" t="s">
        <v>106</v>
      </c>
      <c r="C45" s="1" t="s">
        <v>372</v>
      </c>
      <c r="D45">
        <v>2024</v>
      </c>
      <c r="E45">
        <v>1412</v>
      </c>
      <c r="F45">
        <v>1412</v>
      </c>
      <c r="G45">
        <v>0</v>
      </c>
      <c r="H45">
        <v>0</v>
      </c>
      <c r="I45">
        <v>2623.9218281251478</v>
      </c>
      <c r="J45">
        <v>822.41641936278472</v>
      </c>
      <c r="K45">
        <v>62.145069302719463</v>
      </c>
      <c r="L45">
        <v>241.85783544824935</v>
      </c>
      <c r="M45">
        <v>87.864935042005754</v>
      </c>
      <c r="N45">
        <v>1096.5538099533499</v>
      </c>
      <c r="O45">
        <v>315.44650027470027</v>
      </c>
      <c r="P45" s="1">
        <f>ETS[[#This Row],[Transform File.EUAprice]]*ETS[[#This Row],[Transform File.CAP]]*_xlfn.XLOOKUP(ETS[[#This Row],[Transform File.Year]],Graphs!$R$2:$R$41,Graphs!$T$2:$T$41)</f>
        <v>118157.41740886869</v>
      </c>
    </row>
    <row r="46" spans="1:16" hidden="1" x14ac:dyDescent="0.25">
      <c r="A46">
        <v>1</v>
      </c>
      <c r="B46" s="1" t="s">
        <v>106</v>
      </c>
      <c r="C46" s="1" t="s">
        <v>372</v>
      </c>
      <c r="D46">
        <v>2025</v>
      </c>
      <c r="E46">
        <v>1412</v>
      </c>
      <c r="F46">
        <v>1412</v>
      </c>
      <c r="G46">
        <v>0</v>
      </c>
      <c r="H46">
        <v>0</v>
      </c>
      <c r="I46">
        <v>2987.7793425167129</v>
      </c>
      <c r="J46">
        <v>817.90009036408162</v>
      </c>
      <c r="K46">
        <v>56.246222924626714</v>
      </c>
      <c r="L46">
        <v>173.99617231972675</v>
      </c>
      <c r="M46">
        <v>96.651381801806409</v>
      </c>
      <c r="N46">
        <v>1109.6275452996988</v>
      </c>
      <c r="O46">
        <v>302.37280070533649</v>
      </c>
      <c r="P46" s="1">
        <f>ETS[[#This Row],[Transform File.EUAprice]]*ETS[[#This Row],[Transform File.CAP]]*_xlfn.XLOOKUP(ETS[[#This Row],[Transform File.Year]],Graphs!$R$2:$R$41,Graphs!$T$2:$T$41)</f>
        <v>123783.90122825453</v>
      </c>
    </row>
    <row r="47" spans="1:16" hidden="1" x14ac:dyDescent="0.25">
      <c r="A47">
        <v>1</v>
      </c>
      <c r="B47" s="1" t="s">
        <v>106</v>
      </c>
      <c r="C47" s="1" t="s">
        <v>372</v>
      </c>
      <c r="D47">
        <v>2026</v>
      </c>
      <c r="E47">
        <v>1295</v>
      </c>
      <c r="F47">
        <v>1295</v>
      </c>
      <c r="G47">
        <v>0</v>
      </c>
      <c r="H47">
        <v>0</v>
      </c>
      <c r="I47">
        <v>3301.4305616856618</v>
      </c>
      <c r="J47">
        <v>813.02954496549296</v>
      </c>
      <c r="K47">
        <v>26.560706915716107</v>
      </c>
      <c r="L47">
        <v>141.75852894984192</v>
      </c>
      <c r="M47">
        <v>106.31646357823116</v>
      </c>
      <c r="N47">
        <v>1073.9256572184497</v>
      </c>
      <c r="O47">
        <v>221.07472795915609</v>
      </c>
      <c r="P47" s="1">
        <f>ETS[[#This Row],[Transform File.EUAprice]]*ETS[[#This Row],[Transform File.CAP]]*_xlfn.XLOOKUP(ETS[[#This Row],[Transform File.Year]],Graphs!$R$2:$R$41,Graphs!$T$2:$T$41)</f>
        <v>118933.00536340296</v>
      </c>
    </row>
    <row r="48" spans="1:16" hidden="1" x14ac:dyDescent="0.25">
      <c r="A48">
        <v>1</v>
      </c>
      <c r="B48" s="1" t="s">
        <v>106</v>
      </c>
      <c r="C48" s="1" t="s">
        <v>372</v>
      </c>
      <c r="D48">
        <v>2027</v>
      </c>
      <c r="E48">
        <v>1233</v>
      </c>
      <c r="F48">
        <v>1233</v>
      </c>
      <c r="G48">
        <v>0</v>
      </c>
      <c r="H48">
        <v>0</v>
      </c>
      <c r="I48">
        <v>3573.5587860508376</v>
      </c>
      <c r="J48">
        <v>807.77700238332136</v>
      </c>
      <c r="K48">
        <v>17.525361801966369</v>
      </c>
      <c r="L48">
        <v>135.56941144953635</v>
      </c>
      <c r="M48">
        <v>116.9480420483716</v>
      </c>
      <c r="N48">
        <v>1056.0909005872245</v>
      </c>
      <c r="O48">
        <v>176.90952738272264</v>
      </c>
      <c r="P48" s="1">
        <f>ETS[[#This Row],[Transform File.EUAprice]]*ETS[[#This Row],[Transform File.CAP]]*_xlfn.XLOOKUP(ETS[[#This Row],[Transform File.Year]],Graphs!$R$2:$R$41,Graphs!$T$2:$T$41)</f>
        <v>118631.17597761603</v>
      </c>
    </row>
    <row r="49" spans="1:16" hidden="1" x14ac:dyDescent="0.25">
      <c r="A49">
        <v>1</v>
      </c>
      <c r="B49" s="1" t="s">
        <v>106</v>
      </c>
      <c r="C49" s="1" t="s">
        <v>372</v>
      </c>
      <c r="D49">
        <v>2028</v>
      </c>
      <c r="E49">
        <v>1141</v>
      </c>
      <c r="F49">
        <v>1141</v>
      </c>
      <c r="G49">
        <v>0</v>
      </c>
      <c r="H49">
        <v>0</v>
      </c>
      <c r="I49">
        <v>3775.0996486514587</v>
      </c>
      <c r="J49">
        <v>802.11250315452173</v>
      </c>
      <c r="K49">
        <v>8.9858844232601722</v>
      </c>
      <c r="L49">
        <v>128.36074982159684</v>
      </c>
      <c r="M49">
        <v>128.64276462382173</v>
      </c>
      <c r="N49">
        <v>1024.6704407516745</v>
      </c>
      <c r="O49">
        <v>116.33003393206235</v>
      </c>
      <c r="P49" s="1">
        <f>ETS[[#This Row],[Transform File.EUAprice]]*ETS[[#This Row],[Transform File.CAP]]*_xlfn.XLOOKUP(ETS[[#This Row],[Transform File.Year]],Graphs!$R$2:$R$41,Graphs!$T$2:$T$41)</f>
        <v>115007.06329116195</v>
      </c>
    </row>
    <row r="50" spans="1:16" hidden="1" x14ac:dyDescent="0.25">
      <c r="A50">
        <v>1</v>
      </c>
      <c r="B50" s="1" t="s">
        <v>106</v>
      </c>
      <c r="C50" s="1" t="s">
        <v>372</v>
      </c>
      <c r="D50">
        <v>2029</v>
      </c>
      <c r="E50">
        <v>1049</v>
      </c>
      <c r="F50">
        <v>1049</v>
      </c>
      <c r="G50">
        <v>0</v>
      </c>
      <c r="H50">
        <v>0</v>
      </c>
      <c r="I50">
        <v>3936.6529690656816</v>
      </c>
      <c r="J50">
        <v>796.00373832491448</v>
      </c>
      <c r="K50">
        <v>4.1562071285091484</v>
      </c>
      <c r="L50">
        <v>87.286734132353146</v>
      </c>
      <c r="M50">
        <v>141.50694288463578</v>
      </c>
      <c r="N50">
        <v>978.8607242582292</v>
      </c>
      <c r="O50">
        <v>70.139801460614009</v>
      </c>
      <c r="P50" s="1">
        <f>ETS[[#This Row],[Transform File.EUAprice]]*ETS[[#This Row],[Transform File.CAP]]*_xlfn.XLOOKUP(ETS[[#This Row],[Transform File.Year]],Graphs!$R$2:$R$41,Graphs!$T$2:$T$41)</f>
        <v>110768.79782755832</v>
      </c>
    </row>
    <row r="51" spans="1:16" hidden="1" x14ac:dyDescent="0.25">
      <c r="A51">
        <v>1</v>
      </c>
      <c r="B51" s="1" t="s">
        <v>106</v>
      </c>
      <c r="C51" s="1" t="s">
        <v>372</v>
      </c>
      <c r="D51">
        <v>2030</v>
      </c>
      <c r="E51">
        <v>958</v>
      </c>
      <c r="F51">
        <v>958</v>
      </c>
      <c r="G51">
        <v>0</v>
      </c>
      <c r="H51">
        <v>0</v>
      </c>
      <c r="I51">
        <v>4022.5107638362711</v>
      </c>
      <c r="J51">
        <v>789.41586532794099</v>
      </c>
      <c r="K51">
        <v>2.3013897204149099</v>
      </c>
      <c r="L51">
        <v>80.42495018105501</v>
      </c>
      <c r="M51">
        <v>155.65751869792661</v>
      </c>
      <c r="N51">
        <v>917.59749226840529</v>
      </c>
      <c r="O51">
        <v>40.403089381698003</v>
      </c>
      <c r="P51" s="1">
        <f>ETS[[#This Row],[Transform File.EUAprice]]*ETS[[#This Row],[Transform File.CAP]]*_xlfn.XLOOKUP(ETS[[#This Row],[Transform File.Year]],Graphs!$R$2:$R$41,Graphs!$T$2:$T$41)</f>
        <v>105976.73095081083</v>
      </c>
    </row>
    <row r="52" spans="1:16" hidden="1" x14ac:dyDescent="0.25">
      <c r="A52">
        <v>1</v>
      </c>
      <c r="B52" s="1" t="s">
        <v>106</v>
      </c>
      <c r="C52" s="1" t="s">
        <v>372</v>
      </c>
      <c r="D52">
        <v>2031</v>
      </c>
      <c r="E52">
        <v>866</v>
      </c>
      <c r="F52">
        <v>866</v>
      </c>
      <c r="G52">
        <v>0</v>
      </c>
      <c r="H52">
        <v>0</v>
      </c>
      <c r="I52">
        <v>4030.871981183293</v>
      </c>
      <c r="J52">
        <v>782.31130908153523</v>
      </c>
      <c r="K52">
        <v>2.0301231235684059</v>
      </c>
      <c r="L52">
        <v>73.297350447874791</v>
      </c>
      <c r="M52">
        <v>171.22312749569232</v>
      </c>
      <c r="N52">
        <v>839.81022749070883</v>
      </c>
      <c r="O52">
        <v>26.190415530980136</v>
      </c>
      <c r="P52" s="1">
        <f>ETS[[#This Row],[Transform File.EUAprice]]*ETS[[#This Row],[Transform File.CAP]]*_xlfn.XLOOKUP(ETS[[#This Row],[Transform File.Year]],Graphs!$R$2:$R$41,Graphs!$T$2:$T$41)</f>
        <v>100361.21835998962</v>
      </c>
    </row>
    <row r="53" spans="1:16" hidden="1" x14ac:dyDescent="0.25">
      <c r="A53">
        <v>1</v>
      </c>
      <c r="B53" s="1" t="s">
        <v>106</v>
      </c>
      <c r="C53" s="1" t="s">
        <v>372</v>
      </c>
      <c r="D53">
        <v>2032</v>
      </c>
      <c r="E53">
        <v>774</v>
      </c>
      <c r="F53">
        <v>774</v>
      </c>
      <c r="G53">
        <v>0</v>
      </c>
      <c r="H53">
        <v>0</v>
      </c>
      <c r="I53">
        <v>3962.2432738565876</v>
      </c>
      <c r="J53">
        <v>774.64954853651523</v>
      </c>
      <c r="K53">
        <v>1.5910736335444242</v>
      </c>
      <c r="L53">
        <v>66.388085156645189</v>
      </c>
      <c r="M53">
        <v>188.34526609069178</v>
      </c>
      <c r="N53">
        <v>747.41534232428216</v>
      </c>
      <c r="O53">
        <v>26.585368592222963</v>
      </c>
      <c r="P53" s="1">
        <f>ETS[[#This Row],[Transform File.EUAprice]]*ETS[[#This Row],[Transform File.CAP]]*_xlfn.XLOOKUP(ETS[[#This Row],[Transform File.Year]],Graphs!$R$2:$R$41,Graphs!$T$2:$T$41)</f>
        <v>93970.595295492429</v>
      </c>
    </row>
    <row r="54" spans="1:16" hidden="1" x14ac:dyDescent="0.25">
      <c r="A54">
        <v>1</v>
      </c>
      <c r="B54" s="1" t="s">
        <v>106</v>
      </c>
      <c r="C54" s="1" t="s">
        <v>372</v>
      </c>
      <c r="D54">
        <v>2033</v>
      </c>
      <c r="E54">
        <v>682</v>
      </c>
      <c r="F54">
        <v>682</v>
      </c>
      <c r="G54">
        <v>0</v>
      </c>
      <c r="H54">
        <v>0</v>
      </c>
      <c r="I54">
        <v>3814.506175229028</v>
      </c>
      <c r="J54">
        <v>766.38692811879594</v>
      </c>
      <c r="K54">
        <v>1.0624281000600817</v>
      </c>
      <c r="L54">
        <v>62.287742408703593</v>
      </c>
      <c r="M54">
        <v>207.17949550303032</v>
      </c>
      <c r="N54">
        <v>655.17449894507399</v>
      </c>
      <c r="O54">
        <v>26.826214031412391</v>
      </c>
      <c r="P54" s="1">
        <f>ETS[[#This Row],[Transform File.EUAprice]]*ETS[[#This Row],[Transform File.CAP]]*_xlfn.XLOOKUP(ETS[[#This Row],[Transform File.Year]],Graphs!$R$2:$R$41,Graphs!$T$2:$T$41)</f>
        <v>86743.74241911732</v>
      </c>
    </row>
    <row r="55" spans="1:16" hidden="1" x14ac:dyDescent="0.25">
      <c r="A55">
        <v>1</v>
      </c>
      <c r="B55" s="1" t="s">
        <v>106</v>
      </c>
      <c r="C55" s="1" t="s">
        <v>372</v>
      </c>
      <c r="D55">
        <v>2034</v>
      </c>
      <c r="E55">
        <v>591</v>
      </c>
      <c r="F55">
        <v>591</v>
      </c>
      <c r="G55">
        <v>0</v>
      </c>
      <c r="H55">
        <v>0</v>
      </c>
      <c r="I55">
        <v>3588.833952713981</v>
      </c>
      <c r="J55">
        <v>757.47621568900388</v>
      </c>
      <c r="K55">
        <v>1.0453935851466025</v>
      </c>
      <c r="L55">
        <v>58.150613240896149</v>
      </c>
      <c r="M55">
        <v>227.89722778893315</v>
      </c>
      <c r="N55">
        <v>562.26088449854751</v>
      </c>
      <c r="O55">
        <v>28.739898069748325</v>
      </c>
      <c r="P55" s="1">
        <f>ETS[[#This Row],[Transform File.EUAprice]]*ETS[[#This Row],[Transform File.CAP]]*_xlfn.XLOOKUP(ETS[[#This Row],[Transform File.Year]],Graphs!$R$2:$R$41,Graphs!$T$2:$T$41)</f>
        <v>78748.852374886337</v>
      </c>
    </row>
    <row r="56" spans="1:16" hidden="1" x14ac:dyDescent="0.25">
      <c r="A56">
        <v>1</v>
      </c>
      <c r="B56" s="1" t="s">
        <v>106</v>
      </c>
      <c r="C56" s="1" t="s">
        <v>372</v>
      </c>
      <c r="D56">
        <v>2035</v>
      </c>
      <c r="E56">
        <v>499</v>
      </c>
      <c r="F56">
        <v>499</v>
      </c>
      <c r="G56">
        <v>0</v>
      </c>
      <c r="H56">
        <v>0</v>
      </c>
      <c r="I56">
        <v>3281.7105573282497</v>
      </c>
      <c r="J56">
        <v>747.86664821736485</v>
      </c>
      <c r="K56">
        <v>1.0133977542223391</v>
      </c>
      <c r="L56">
        <v>57.243349414144255</v>
      </c>
      <c r="M56">
        <v>250.68668286630566</v>
      </c>
      <c r="N56">
        <v>471.08138258233078</v>
      </c>
      <c r="O56">
        <v>27.919478245453242</v>
      </c>
      <c r="P56" s="1">
        <f>ETS[[#This Row],[Transform File.EUAprice]]*ETS[[#This Row],[Transform File.CAP]]*_xlfn.XLOOKUP(ETS[[#This Row],[Transform File.Year]],Graphs!$R$2:$R$41,Graphs!$T$2:$T$41)</f>
        <v>69656.27090412633</v>
      </c>
    </row>
    <row r="57" spans="1:16" hidden="1" x14ac:dyDescent="0.25">
      <c r="A57">
        <v>1</v>
      </c>
      <c r="B57" s="1" t="s">
        <v>106</v>
      </c>
      <c r="C57" s="1" t="s">
        <v>372</v>
      </c>
      <c r="D57">
        <v>2036</v>
      </c>
      <c r="E57">
        <v>407</v>
      </c>
      <c r="F57">
        <v>407</v>
      </c>
      <c r="G57">
        <v>0</v>
      </c>
      <c r="H57">
        <v>0</v>
      </c>
      <c r="I57">
        <v>2894.2376114708459</v>
      </c>
      <c r="J57">
        <v>737.5034163885432</v>
      </c>
      <c r="K57">
        <v>0.91122572052511541</v>
      </c>
      <c r="L57">
        <v>56.05830374833544</v>
      </c>
      <c r="M57">
        <v>275.75502551268551</v>
      </c>
      <c r="N57">
        <v>371.63909110031994</v>
      </c>
      <c r="O57">
        <v>35.361856727206145</v>
      </c>
      <c r="P57" s="1">
        <f>ETS[[#This Row],[Transform File.EUAprice]]*ETS[[#This Row],[Transform File.CAP]]*_xlfn.XLOOKUP(ETS[[#This Row],[Transform File.Year]],Graphs!$R$2:$R$41,Graphs!$T$2:$T$41)</f>
        <v>59519.182473885805</v>
      </c>
    </row>
    <row r="58" spans="1:16" hidden="1" x14ac:dyDescent="0.25">
      <c r="A58">
        <v>1</v>
      </c>
      <c r="B58" s="1" t="s">
        <v>106</v>
      </c>
      <c r="C58" s="1" t="s">
        <v>372</v>
      </c>
      <c r="D58">
        <v>2037</v>
      </c>
      <c r="E58">
        <v>315</v>
      </c>
      <c r="F58">
        <v>315</v>
      </c>
      <c r="G58">
        <v>0</v>
      </c>
      <c r="H58">
        <v>0</v>
      </c>
      <c r="I58">
        <v>2418.9954165883501</v>
      </c>
      <c r="J58">
        <v>726.32577717746301</v>
      </c>
      <c r="K58">
        <v>0.91090626262284113</v>
      </c>
      <c r="L58">
        <v>63.005511442410224</v>
      </c>
      <c r="M58">
        <v>303.33332877642135</v>
      </c>
      <c r="N58">
        <v>276.02885448003923</v>
      </c>
      <c r="O58">
        <v>38.971730554208577</v>
      </c>
      <c r="P58" s="1">
        <f>ETS[[#This Row],[Transform File.EUAprice]]*ETS[[#This Row],[Transform File.CAP]]*_xlfn.XLOOKUP(ETS[[#This Row],[Transform File.Year]],Graphs!$R$2:$R$41,Graphs!$T$2:$T$41)</f>
        <v>48259.24218373347</v>
      </c>
    </row>
    <row r="59" spans="1:16" hidden="1" x14ac:dyDescent="0.25">
      <c r="A59">
        <v>1</v>
      </c>
      <c r="B59" s="1" t="s">
        <v>106</v>
      </c>
      <c r="C59" s="1" t="s">
        <v>372</v>
      </c>
      <c r="D59">
        <v>2038</v>
      </c>
      <c r="E59">
        <v>224</v>
      </c>
      <c r="F59">
        <v>224</v>
      </c>
      <c r="G59">
        <v>0</v>
      </c>
      <c r="H59">
        <v>0</v>
      </c>
      <c r="I59">
        <v>1862.2810740950929</v>
      </c>
      <c r="J59">
        <v>714.27316578989087</v>
      </c>
      <c r="K59">
        <v>0.91090626245128226</v>
      </c>
      <c r="L59">
        <v>65.530270440914933</v>
      </c>
      <c r="M59">
        <v>333.66612506547335</v>
      </c>
      <c r="N59">
        <v>179.40084364221428</v>
      </c>
      <c r="O59">
        <v>44.599861091156569</v>
      </c>
      <c r="P59" s="1">
        <f>ETS[[#This Row],[Transform File.EUAprice]]*ETS[[#This Row],[Transform File.CAP]]*_xlfn.XLOOKUP(ETS[[#This Row],[Transform File.Year]],Graphs!$R$2:$R$41,Graphs!$T$2:$T$41)</f>
        <v>35951.800911096594</v>
      </c>
    </row>
    <row r="60" spans="1:16" hidden="1" x14ac:dyDescent="0.25">
      <c r="A60">
        <v>1</v>
      </c>
      <c r="B60" s="1" t="s">
        <v>106</v>
      </c>
      <c r="C60" s="1" t="s">
        <v>372</v>
      </c>
      <c r="D60">
        <v>2039</v>
      </c>
      <c r="E60">
        <v>132</v>
      </c>
      <c r="F60">
        <v>132</v>
      </c>
      <c r="G60">
        <v>0</v>
      </c>
      <c r="H60">
        <v>0</v>
      </c>
      <c r="I60">
        <v>1230.895692593313</v>
      </c>
      <c r="J60">
        <v>701.27530694959125</v>
      </c>
      <c r="K60">
        <v>0.87062570198574596</v>
      </c>
      <c r="L60">
        <v>61.239448850202962</v>
      </c>
      <c r="M60">
        <v>367.03207654206807</v>
      </c>
      <c r="N60">
        <v>105.73462984250531</v>
      </c>
      <c r="O60">
        <v>26.266208612860883</v>
      </c>
      <c r="P60" s="1">
        <f>ETS[[#This Row],[Transform File.EUAprice]]*ETS[[#This Row],[Transform File.CAP]]*_xlfn.XLOOKUP(ETS[[#This Row],[Transform File.Year]],Graphs!$R$2:$R$41,Graphs!$T$2:$T$41)</f>
        <v>22194.694262974303</v>
      </c>
    </row>
    <row r="61" spans="1:16" hidden="1" x14ac:dyDescent="0.25">
      <c r="A61">
        <v>1</v>
      </c>
      <c r="B61" s="1" t="s">
        <v>106</v>
      </c>
      <c r="C61" s="1" t="s">
        <v>372</v>
      </c>
      <c r="D61">
        <v>2040</v>
      </c>
      <c r="E61">
        <v>40</v>
      </c>
      <c r="F61">
        <v>40</v>
      </c>
      <c r="G61">
        <v>0</v>
      </c>
      <c r="H61">
        <v>0</v>
      </c>
      <c r="I61">
        <v>526.45141830052808</v>
      </c>
      <c r="J61">
        <v>687.25806758381862</v>
      </c>
      <c r="K61">
        <v>0.83409718600116933</v>
      </c>
      <c r="L61">
        <v>56.352109522965179</v>
      </c>
      <c r="M61">
        <v>403.73448541831874</v>
      </c>
      <c r="N61">
        <v>12.057204678339378</v>
      </c>
      <c r="O61">
        <v>27.943780336297262</v>
      </c>
      <c r="P61" s="1">
        <f>ETS[[#This Row],[Transform File.EUAprice]]*ETS[[#This Row],[Transform File.CAP]]*_xlfn.XLOOKUP(ETS[[#This Row],[Transform File.Year]],Graphs!$R$2:$R$41,Graphs!$T$2:$T$41)</f>
        <v>7045.9207464914534</v>
      </c>
    </row>
    <row r="62" spans="1:16" hidden="1" x14ac:dyDescent="0.25">
      <c r="A62">
        <v>1</v>
      </c>
      <c r="B62" s="1" t="s">
        <v>106</v>
      </c>
      <c r="C62" s="1" t="s">
        <v>372</v>
      </c>
      <c r="D62">
        <v>2041</v>
      </c>
      <c r="E62">
        <v>0</v>
      </c>
      <c r="F62">
        <v>0</v>
      </c>
      <c r="G62">
        <v>0</v>
      </c>
      <c r="H62">
        <v>0</v>
      </c>
      <c r="I62">
        <v>302.68506268769272</v>
      </c>
      <c r="J62">
        <v>174.35806758381864</v>
      </c>
      <c r="K62">
        <v>0.83409718594067639</v>
      </c>
      <c r="L62">
        <v>48.574190843076039</v>
      </c>
      <c r="M62">
        <v>4187.3994438163481</v>
      </c>
      <c r="N62">
        <v>1.3926002284313823E-14</v>
      </c>
      <c r="O62">
        <v>1.2437937526970109E-12</v>
      </c>
      <c r="P62" s="1">
        <f>ETS[[#This Row],[Transform File.EUAprice]]*ETS[[#This Row],[Transform File.CAP]]*_xlfn.XLOOKUP(ETS[[#This Row],[Transform File.Year]],Graphs!$R$2:$R$41,Graphs!$T$2:$T$41)</f>
        <v>0</v>
      </c>
    </row>
    <row r="63" spans="1:16" hidden="1" x14ac:dyDescent="0.25">
      <c r="A63">
        <v>1</v>
      </c>
      <c r="B63" s="1" t="s">
        <v>106</v>
      </c>
      <c r="C63" s="1" t="s">
        <v>372</v>
      </c>
      <c r="D63">
        <v>2042</v>
      </c>
      <c r="E63">
        <v>0</v>
      </c>
      <c r="F63">
        <v>0</v>
      </c>
      <c r="G63">
        <v>0</v>
      </c>
      <c r="H63">
        <v>0</v>
      </c>
      <c r="I63">
        <v>263.72936482233422</v>
      </c>
      <c r="J63">
        <v>0</v>
      </c>
      <c r="K63">
        <v>0.74315412651469992</v>
      </c>
      <c r="L63">
        <v>38.212543738843827</v>
      </c>
      <c r="M63">
        <v>4211.3720589468412</v>
      </c>
      <c r="N63">
        <v>1.535204159763515E-14</v>
      </c>
      <c r="O63">
        <v>1.3758210827870053E-12</v>
      </c>
      <c r="P63" s="1">
        <f>ETS[[#This Row],[Transform File.EUAprice]]*ETS[[#This Row],[Transform File.CAP]]*_xlfn.XLOOKUP(ETS[[#This Row],[Transform File.Year]],Graphs!$R$2:$R$41,Graphs!$T$2:$T$41)</f>
        <v>0</v>
      </c>
    </row>
    <row r="64" spans="1:16" hidden="1" x14ac:dyDescent="0.25">
      <c r="A64">
        <v>1</v>
      </c>
      <c r="B64" s="1" t="s">
        <v>106</v>
      </c>
      <c r="C64" s="1" t="s">
        <v>372</v>
      </c>
      <c r="D64">
        <v>2043</v>
      </c>
      <c r="E64">
        <v>0</v>
      </c>
      <c r="F64">
        <v>0</v>
      </c>
      <c r="G64">
        <v>0</v>
      </c>
      <c r="H64">
        <v>0</v>
      </c>
      <c r="I64">
        <v>228.31321090411569</v>
      </c>
      <c r="J64">
        <v>0</v>
      </c>
      <c r="K64">
        <v>0.57981899696473382</v>
      </c>
      <c r="L64">
        <v>34.836334921253808</v>
      </c>
      <c r="M64">
        <v>4233.2425521296555</v>
      </c>
      <c r="N64">
        <v>1.6967449277010439E-14</v>
      </c>
      <c r="O64">
        <v>1.5245931515039374E-12</v>
      </c>
      <c r="P64" s="1">
        <f>ETS[[#This Row],[Transform File.EUAprice]]*ETS[[#This Row],[Transform File.CAP]]*_xlfn.XLOOKUP(ETS[[#This Row],[Transform File.Year]],Graphs!$R$2:$R$41,Graphs!$T$2:$T$41)</f>
        <v>0</v>
      </c>
    </row>
    <row r="65" spans="1:16" hidden="1" x14ac:dyDescent="0.25">
      <c r="A65">
        <v>1</v>
      </c>
      <c r="B65" s="1" t="s">
        <v>106</v>
      </c>
      <c r="C65" s="1" t="s">
        <v>372</v>
      </c>
      <c r="D65">
        <v>2044</v>
      </c>
      <c r="E65">
        <v>0</v>
      </c>
      <c r="F65">
        <v>0</v>
      </c>
      <c r="G65">
        <v>0</v>
      </c>
      <c r="H65">
        <v>0</v>
      </c>
      <c r="I65">
        <v>196.37315210057946</v>
      </c>
      <c r="J65">
        <v>0</v>
      </c>
      <c r="K65">
        <v>0.41819750326627575</v>
      </c>
      <c r="L65">
        <v>31.521861300269965</v>
      </c>
      <c r="M65">
        <v>4253.8581566900621</v>
      </c>
      <c r="N65">
        <v>1.8767853483262306E-14</v>
      </c>
      <c r="O65">
        <v>1.6923673318942972E-12</v>
      </c>
      <c r="P65" s="1">
        <f>ETS[[#This Row],[Transform File.EUAprice]]*ETS[[#This Row],[Transform File.CAP]]*_xlfn.XLOOKUP(ETS[[#This Row],[Transform File.Year]],Graphs!$R$2:$R$41,Graphs!$T$2:$T$41)</f>
        <v>0</v>
      </c>
    </row>
    <row r="66" spans="1:16" hidden="1" x14ac:dyDescent="0.25">
      <c r="A66">
        <v>1</v>
      </c>
      <c r="B66" s="1" t="s">
        <v>106</v>
      </c>
      <c r="C66" s="1" t="s">
        <v>372</v>
      </c>
      <c r="D66">
        <v>2045</v>
      </c>
      <c r="E66">
        <v>0</v>
      </c>
      <c r="F66">
        <v>0</v>
      </c>
      <c r="G66">
        <v>0</v>
      </c>
      <c r="H66">
        <v>0</v>
      </c>
      <c r="I66">
        <v>168.82426046948649</v>
      </c>
      <c r="J66">
        <v>0</v>
      </c>
      <c r="K66">
        <v>0.40044960857690404</v>
      </c>
      <c r="L66">
        <v>27.148442022516072</v>
      </c>
      <c r="M66">
        <v>4274.1768800579666</v>
      </c>
      <c r="N66">
        <v>2.0653450567092986E-14</v>
      </c>
      <c r="O66">
        <v>1.8816336751611589E-12</v>
      </c>
      <c r="P66" s="1">
        <f>ETS[[#This Row],[Transform File.EUAprice]]*ETS[[#This Row],[Transform File.CAP]]*_xlfn.XLOOKUP(ETS[[#This Row],[Transform File.Year]],Graphs!$R$2:$R$41,Graphs!$T$2:$T$41)</f>
        <v>0</v>
      </c>
    </row>
    <row r="67" spans="1:16" hidden="1" x14ac:dyDescent="0.25">
      <c r="A67">
        <v>1</v>
      </c>
      <c r="B67" s="1" t="s">
        <v>106</v>
      </c>
      <c r="C67" s="1" t="s">
        <v>372</v>
      </c>
      <c r="D67">
        <v>2046</v>
      </c>
      <c r="E67">
        <v>0</v>
      </c>
      <c r="F67">
        <v>0</v>
      </c>
      <c r="G67">
        <v>0</v>
      </c>
      <c r="H67">
        <v>0</v>
      </c>
      <c r="I67">
        <v>143.85225720790086</v>
      </c>
      <c r="J67">
        <v>0</v>
      </c>
      <c r="K67">
        <v>0.40044960851213557</v>
      </c>
      <c r="L67">
        <v>24.571553653073487</v>
      </c>
      <c r="M67">
        <v>4292.7038269051227</v>
      </c>
      <c r="N67">
        <v>2.2560200372732079E-14</v>
      </c>
      <c r="O67">
        <v>2.0968873822059929E-12</v>
      </c>
      <c r="P67" s="1">
        <f>ETS[[#This Row],[Transform File.EUAprice]]*ETS[[#This Row],[Transform File.CAP]]*_xlfn.XLOOKUP(ETS[[#This Row],[Transform File.Year]],Graphs!$R$2:$R$41,Graphs!$T$2:$T$41)</f>
        <v>0</v>
      </c>
    </row>
    <row r="68" spans="1:16" hidden="1" x14ac:dyDescent="0.25">
      <c r="A68">
        <v>1</v>
      </c>
      <c r="B68" s="1" t="s">
        <v>106</v>
      </c>
      <c r="C68" s="1" t="s">
        <v>372</v>
      </c>
      <c r="D68">
        <v>2047</v>
      </c>
      <c r="E68">
        <v>0</v>
      </c>
      <c r="F68">
        <v>0</v>
      </c>
      <c r="G68">
        <v>0</v>
      </c>
      <c r="H68">
        <v>0</v>
      </c>
      <c r="I68">
        <v>122.47754780898038</v>
      </c>
      <c r="J68">
        <v>0</v>
      </c>
      <c r="K68">
        <v>0.40044960845156063</v>
      </c>
      <c r="L68">
        <v>20.974259790468917</v>
      </c>
      <c r="M68">
        <v>4310.3094379844733</v>
      </c>
      <c r="N68">
        <v>2.4750788849271449E-14</v>
      </c>
      <c r="O68">
        <v>2.34211984954324E-12</v>
      </c>
      <c r="P68" s="1">
        <f>ETS[[#This Row],[Transform File.EUAprice]]*ETS[[#This Row],[Transform File.CAP]]*_xlfn.XLOOKUP(ETS[[#This Row],[Transform File.Year]],Graphs!$R$2:$R$41,Graphs!$T$2:$T$41)</f>
        <v>0</v>
      </c>
    </row>
    <row r="69" spans="1:16" hidden="1" x14ac:dyDescent="0.25">
      <c r="A69">
        <v>1</v>
      </c>
      <c r="B69" s="1" t="s">
        <v>106</v>
      </c>
      <c r="C69" s="1" t="s">
        <v>372</v>
      </c>
      <c r="D69">
        <v>2048</v>
      </c>
      <c r="E69">
        <v>0</v>
      </c>
      <c r="F69">
        <v>0</v>
      </c>
      <c r="G69">
        <v>0</v>
      </c>
      <c r="H69">
        <v>0</v>
      </c>
      <c r="I69">
        <v>104.31386534785204</v>
      </c>
      <c r="J69">
        <v>0</v>
      </c>
      <c r="K69">
        <v>0.16798988557855174</v>
      </c>
      <c r="L69">
        <v>17.995692575549786</v>
      </c>
      <c r="M69">
        <v>4327.3531463067902</v>
      </c>
      <c r="N69">
        <v>2.7342924297659274E-14</v>
      </c>
      <c r="O69">
        <v>2.6225710803458078E-12</v>
      </c>
      <c r="P69" s="1">
        <f>ETS[[#This Row],[Transform File.EUAprice]]*ETS[[#This Row],[Transform File.CAP]]*_xlfn.XLOOKUP(ETS[[#This Row],[Transform File.Year]],Graphs!$R$2:$R$41,Graphs!$T$2:$T$41)</f>
        <v>0</v>
      </c>
    </row>
    <row r="70" spans="1:16" hidden="1" x14ac:dyDescent="0.25">
      <c r="A70">
        <v>1</v>
      </c>
      <c r="B70" s="1" t="s">
        <v>106</v>
      </c>
      <c r="C70" s="1" t="s">
        <v>372</v>
      </c>
      <c r="D70">
        <v>2049</v>
      </c>
      <c r="E70">
        <v>0</v>
      </c>
      <c r="F70">
        <v>0</v>
      </c>
      <c r="G70">
        <v>0</v>
      </c>
      <c r="H70">
        <v>0</v>
      </c>
      <c r="I70">
        <v>88.924784791923273</v>
      </c>
      <c r="J70">
        <v>0</v>
      </c>
      <c r="K70">
        <v>1.7103461333768794E-9</v>
      </c>
      <c r="L70">
        <v>15.389080554218427</v>
      </c>
      <c r="M70">
        <v>4342.8864085211399</v>
      </c>
      <c r="N70">
        <v>3.0358208762842484E-14</v>
      </c>
      <c r="O70">
        <v>2.945640407368931E-12</v>
      </c>
      <c r="P70" s="1">
        <f>ETS[[#This Row],[Transform File.EUAprice]]*ETS[[#This Row],[Transform File.CAP]]*_xlfn.XLOOKUP(ETS[[#This Row],[Transform File.Year]],Graphs!$R$2:$R$41,Graphs!$T$2:$T$41)</f>
        <v>0</v>
      </c>
    </row>
    <row r="71" spans="1:16" hidden="1" x14ac:dyDescent="0.25">
      <c r="A71">
        <v>1</v>
      </c>
      <c r="B71" s="1" t="s">
        <v>106</v>
      </c>
      <c r="C71" s="1" t="s">
        <v>372</v>
      </c>
      <c r="D71">
        <v>2050</v>
      </c>
      <c r="E71">
        <v>0</v>
      </c>
      <c r="F71">
        <v>0</v>
      </c>
      <c r="G71">
        <v>0</v>
      </c>
      <c r="H71">
        <v>0</v>
      </c>
      <c r="I71">
        <v>76.256057042276097</v>
      </c>
      <c r="J71">
        <v>0</v>
      </c>
      <c r="K71">
        <v>1.6965267011406336E-9</v>
      </c>
      <c r="L71">
        <v>12.668727747950655</v>
      </c>
      <c r="M71">
        <v>4357.8136967663331</v>
      </c>
      <c r="N71">
        <v>3.3773819361980922E-14</v>
      </c>
      <c r="O71">
        <v>3.3189852226579187E-12</v>
      </c>
      <c r="P71" s="1">
        <f>ETS[[#This Row],[Transform File.EUAprice]]*ETS[[#This Row],[Transform File.CAP]]*_xlfn.XLOOKUP(ETS[[#This Row],[Transform File.Year]],Graphs!$R$2:$R$41,Graphs!$T$2:$T$41)</f>
        <v>0</v>
      </c>
    </row>
    <row r="72" spans="1:16" hidden="1" x14ac:dyDescent="0.25">
      <c r="A72">
        <v>1</v>
      </c>
      <c r="B72" s="1" t="s">
        <v>106</v>
      </c>
      <c r="C72" s="1" t="s">
        <v>372</v>
      </c>
      <c r="D72">
        <v>2051</v>
      </c>
      <c r="E72">
        <v>0</v>
      </c>
      <c r="F72">
        <v>0</v>
      </c>
      <c r="G72">
        <v>0</v>
      </c>
      <c r="H72">
        <v>0</v>
      </c>
      <c r="I72">
        <v>64.762451721737307</v>
      </c>
      <c r="J72">
        <v>0</v>
      </c>
      <c r="K72">
        <v>1.6791015909196861E-9</v>
      </c>
      <c r="L72">
        <v>11.493605318859689</v>
      </c>
      <c r="M72">
        <v>4371.9811138110217</v>
      </c>
      <c r="N72">
        <v>3.7508103245808279E-14</v>
      </c>
      <c r="O72">
        <v>3.7543415417206616E-12</v>
      </c>
      <c r="P72" s="1">
        <f>ETS[[#This Row],[Transform File.EUAprice]]*ETS[[#This Row],[Transform File.CAP]]*_xlfn.XLOOKUP(ETS[[#This Row],[Transform File.Year]],Graphs!$R$2:$R$41,Graphs!$T$2:$T$41)</f>
        <v>0</v>
      </c>
    </row>
    <row r="73" spans="1:16" hidden="1" x14ac:dyDescent="0.25">
      <c r="A73">
        <v>1</v>
      </c>
      <c r="B73" s="1" t="s">
        <v>106</v>
      </c>
      <c r="C73" s="1" t="s">
        <v>372</v>
      </c>
      <c r="D73">
        <v>2052</v>
      </c>
      <c r="E73">
        <v>0</v>
      </c>
      <c r="F73">
        <v>0</v>
      </c>
      <c r="G73">
        <v>0</v>
      </c>
      <c r="H73">
        <v>0</v>
      </c>
      <c r="I73">
        <v>54.195959702170263</v>
      </c>
      <c r="J73">
        <v>0</v>
      </c>
      <c r="K73">
        <v>1.668444114518732E-9</v>
      </c>
      <c r="L73">
        <v>10.566492017898597</v>
      </c>
      <c r="M73">
        <v>4384.8875733717587</v>
      </c>
      <c r="N73">
        <v>4.1171702920706572E-14</v>
      </c>
      <c r="O73">
        <v>4.2663973023119695E-12</v>
      </c>
      <c r="P73" s="1">
        <f>ETS[[#This Row],[Transform File.EUAprice]]*ETS[[#This Row],[Transform File.CAP]]*_xlfn.XLOOKUP(ETS[[#This Row],[Transform File.Year]],Graphs!$R$2:$R$41,Graphs!$T$2:$T$41)</f>
        <v>0</v>
      </c>
    </row>
    <row r="74" spans="1:16" hidden="1" x14ac:dyDescent="0.25">
      <c r="A74">
        <v>1</v>
      </c>
      <c r="B74" s="1" t="s">
        <v>106</v>
      </c>
      <c r="C74" s="1" t="s">
        <v>372</v>
      </c>
      <c r="D74">
        <v>2053</v>
      </c>
      <c r="E74">
        <v>0</v>
      </c>
      <c r="F74">
        <v>0</v>
      </c>
      <c r="G74">
        <v>0</v>
      </c>
      <c r="H74">
        <v>0</v>
      </c>
      <c r="I74">
        <v>45.319665564210993</v>
      </c>
      <c r="J74">
        <v>0</v>
      </c>
      <c r="K74">
        <v>1.6592787361127419E-9</v>
      </c>
      <c r="L74">
        <v>8.8762941362999896</v>
      </c>
      <c r="M74">
        <v>4397.4523733291162</v>
      </c>
      <c r="N74">
        <v>4.7746650924703266E-14</v>
      </c>
      <c r="O74">
        <v>4.8717585129193412E-12</v>
      </c>
      <c r="P74" s="1">
        <f>ETS[[#This Row],[Transform File.EUAprice]]*ETS[[#This Row],[Transform File.CAP]]*_xlfn.XLOOKUP(ETS[[#This Row],[Transform File.Year]],Graphs!$R$2:$R$41,Graphs!$T$2:$T$41)</f>
        <v>0</v>
      </c>
    </row>
    <row r="75" spans="1:16" hidden="1" x14ac:dyDescent="0.25">
      <c r="A75">
        <v>1</v>
      </c>
      <c r="B75" s="1" t="s">
        <v>106</v>
      </c>
      <c r="C75" s="1" t="s">
        <v>372</v>
      </c>
      <c r="D75">
        <v>2054</v>
      </c>
      <c r="E75">
        <v>0</v>
      </c>
      <c r="F75">
        <v>0</v>
      </c>
      <c r="G75">
        <v>0</v>
      </c>
      <c r="H75">
        <v>0</v>
      </c>
      <c r="I75">
        <v>36.617379391716739</v>
      </c>
      <c r="J75">
        <v>0</v>
      </c>
      <c r="K75">
        <v>1.658600278352175E-9</v>
      </c>
      <c r="L75">
        <v>8.7022861708356505</v>
      </c>
      <c r="M75">
        <v>4409.1355817597259</v>
      </c>
      <c r="N75">
        <v>1.1921798853401618E-13</v>
      </c>
      <c r="O75">
        <v>5.5946038861477623E-12</v>
      </c>
      <c r="P75" s="1">
        <f>ETS[[#This Row],[Transform File.EUAprice]]*ETS[[#This Row],[Transform File.CAP]]*_xlfn.XLOOKUP(ETS[[#This Row],[Transform File.Year]],Graphs!$R$2:$R$41,Graphs!$T$2:$T$41)</f>
        <v>0</v>
      </c>
    </row>
    <row r="76" spans="1:16" hidden="1" x14ac:dyDescent="0.25">
      <c r="A76">
        <v>1</v>
      </c>
      <c r="B76" s="1" t="s">
        <v>106</v>
      </c>
      <c r="C76" s="1" t="s">
        <v>372</v>
      </c>
      <c r="D76">
        <v>2055</v>
      </c>
      <c r="E76">
        <v>0</v>
      </c>
      <c r="F76">
        <v>0</v>
      </c>
      <c r="G76">
        <v>0</v>
      </c>
      <c r="H76">
        <v>0</v>
      </c>
      <c r="I76">
        <v>29.102289702052214</v>
      </c>
      <c r="J76">
        <v>0</v>
      </c>
      <c r="K76">
        <v>1.6576323506457649E-9</v>
      </c>
      <c r="L76">
        <v>7.515089688006892</v>
      </c>
      <c r="M76">
        <v>4419.7750965567129</v>
      </c>
      <c r="N76">
        <v>2.033507208654762E-13</v>
      </c>
      <c r="O76">
        <v>6.4643715935438856E-12</v>
      </c>
      <c r="P76" s="1">
        <f>ETS[[#This Row],[Transform File.EUAprice]]*ETS[[#This Row],[Transform File.CAP]]*_xlfn.XLOOKUP(ETS[[#This Row],[Transform File.Year]],Graphs!$R$2:$R$41,Graphs!$T$2:$T$41)</f>
        <v>0</v>
      </c>
    </row>
    <row r="77" spans="1:16" hidden="1" x14ac:dyDescent="0.25">
      <c r="A77">
        <v>1</v>
      </c>
      <c r="B77" s="1" t="s">
        <v>106</v>
      </c>
      <c r="C77" s="1" t="s">
        <v>372</v>
      </c>
      <c r="D77">
        <v>2056</v>
      </c>
      <c r="E77">
        <v>0</v>
      </c>
      <c r="F77">
        <v>0</v>
      </c>
      <c r="G77">
        <v>0</v>
      </c>
      <c r="H77">
        <v>0</v>
      </c>
      <c r="I77">
        <v>22.138364777475502</v>
      </c>
      <c r="J77">
        <v>0</v>
      </c>
      <c r="K77">
        <v>1.6598708815348477E-9</v>
      </c>
      <c r="L77">
        <v>6.9639249229168412</v>
      </c>
      <c r="M77">
        <v>4430.2772475524062</v>
      </c>
      <c r="N77">
        <v>5.1121524264321275E-13</v>
      </c>
      <c r="O77">
        <v>7.5238096573656756E-12</v>
      </c>
      <c r="P77" s="1">
        <f>ETS[[#This Row],[Transform File.EUAprice]]*ETS[[#This Row],[Transform File.CAP]]*_xlfn.XLOOKUP(ETS[[#This Row],[Transform File.Year]],Graphs!$R$2:$R$41,Graphs!$T$2:$T$41)</f>
        <v>0</v>
      </c>
    </row>
    <row r="78" spans="1:16" hidden="1" x14ac:dyDescent="0.25">
      <c r="A78">
        <v>1</v>
      </c>
      <c r="B78" s="1" t="s">
        <v>106</v>
      </c>
      <c r="C78" s="1" t="s">
        <v>372</v>
      </c>
      <c r="D78">
        <v>2057</v>
      </c>
      <c r="E78">
        <v>0</v>
      </c>
      <c r="F78">
        <v>0</v>
      </c>
      <c r="G78">
        <v>0</v>
      </c>
      <c r="H78">
        <v>0</v>
      </c>
      <c r="I78">
        <v>15.886780599280261</v>
      </c>
      <c r="J78">
        <v>0</v>
      </c>
      <c r="K78">
        <v>1.6599910839073171E-9</v>
      </c>
      <c r="L78">
        <v>6.2515841765352498</v>
      </c>
      <c r="M78">
        <v>4439.8446423330588</v>
      </c>
      <c r="N78">
        <v>1.2507565166199869E-12</v>
      </c>
      <c r="O78">
        <v>8.8397328888003182E-12</v>
      </c>
      <c r="P78" s="1">
        <f>ETS[[#This Row],[Transform File.EUAprice]]*ETS[[#This Row],[Transform File.CAP]]*_xlfn.XLOOKUP(ETS[[#This Row],[Transform File.Year]],Graphs!$R$2:$R$41,Graphs!$T$2:$T$41)</f>
        <v>0</v>
      </c>
    </row>
    <row r="79" spans="1:16" hidden="1" x14ac:dyDescent="0.25">
      <c r="A79">
        <v>1</v>
      </c>
      <c r="B79" s="1" t="s">
        <v>106</v>
      </c>
      <c r="C79" s="1" t="s">
        <v>372</v>
      </c>
      <c r="D79">
        <v>2058</v>
      </c>
      <c r="E79">
        <v>0</v>
      </c>
      <c r="F79">
        <v>0</v>
      </c>
      <c r="G79">
        <v>0</v>
      </c>
      <c r="H79">
        <v>0</v>
      </c>
      <c r="I79">
        <v>11.095816296572877</v>
      </c>
      <c r="J79">
        <v>0</v>
      </c>
      <c r="K79">
        <v>1.6601022239738682E-9</v>
      </c>
      <c r="L79">
        <v>4.7909643010472811</v>
      </c>
      <c r="M79">
        <v>4448.7206596096448</v>
      </c>
      <c r="N79">
        <v>2.5090024142538653E-12</v>
      </c>
      <c r="O79">
        <v>1.0444423859465346E-11</v>
      </c>
      <c r="P79" s="1">
        <f>ETS[[#This Row],[Transform File.EUAprice]]*ETS[[#This Row],[Transform File.CAP]]*_xlfn.XLOOKUP(ETS[[#This Row],[Transform File.Year]],Graphs!$R$2:$R$41,Graphs!$T$2:$T$41)</f>
        <v>0</v>
      </c>
    </row>
    <row r="80" spans="1:16" hidden="1" x14ac:dyDescent="0.25">
      <c r="A80">
        <v>1</v>
      </c>
      <c r="B80" s="1" t="s">
        <v>106</v>
      </c>
      <c r="C80" s="1" t="s">
        <v>372</v>
      </c>
      <c r="D80">
        <v>2059</v>
      </c>
      <c r="E80">
        <v>0</v>
      </c>
      <c r="F80">
        <v>0</v>
      </c>
      <c r="G80">
        <v>0</v>
      </c>
      <c r="H80">
        <v>0</v>
      </c>
      <c r="I80">
        <v>6.218845806248706</v>
      </c>
      <c r="J80">
        <v>0</v>
      </c>
      <c r="K80">
        <v>1.6741271666638206E-9</v>
      </c>
      <c r="L80">
        <v>4.8769704886500449</v>
      </c>
      <c r="M80">
        <v>4457.2748169143406</v>
      </c>
      <c r="N80">
        <v>4.1265406853627284E-12</v>
      </c>
      <c r="O80">
        <v>1.2529833288250103E-11</v>
      </c>
      <c r="P80" s="1">
        <f>ETS[[#This Row],[Transform File.EUAprice]]*ETS[[#This Row],[Transform File.CAP]]*_xlfn.XLOOKUP(ETS[[#This Row],[Transform File.Year]],Graphs!$R$2:$R$41,Graphs!$T$2:$T$41)</f>
        <v>0</v>
      </c>
    </row>
    <row r="81" spans="1:16" hidden="1" x14ac:dyDescent="0.25">
      <c r="A81">
        <v>1</v>
      </c>
      <c r="B81" s="1" t="s">
        <v>106</v>
      </c>
      <c r="C81" s="1" t="s">
        <v>372</v>
      </c>
      <c r="D81">
        <v>2060</v>
      </c>
      <c r="E81">
        <v>0</v>
      </c>
      <c r="F81">
        <v>0</v>
      </c>
      <c r="G81">
        <v>0</v>
      </c>
      <c r="H81">
        <v>0</v>
      </c>
      <c r="I81">
        <v>0.10101561908904344</v>
      </c>
      <c r="J81">
        <v>0</v>
      </c>
      <c r="K81">
        <v>3.3600397830052189E-10</v>
      </c>
      <c r="L81">
        <v>6.1178301868236584</v>
      </c>
      <c r="M81">
        <v>4465.0613093691045</v>
      </c>
      <c r="N81">
        <v>5.7160435984371307E-12</v>
      </c>
      <c r="O81">
        <v>1.5079088172753173E-11</v>
      </c>
      <c r="P81" s="1">
        <f>ETS[[#This Row],[Transform File.EUAprice]]*ETS[[#This Row],[Transform File.CAP]]*_xlfn.XLOOKUP(ETS[[#This Row],[Transform File.Year]],Graphs!$R$2:$R$41,Graphs!$T$2:$T$41)</f>
        <v>0</v>
      </c>
    </row>
    <row r="82" spans="1:16" hidden="1" x14ac:dyDescent="0.25">
      <c r="A82">
        <v>1</v>
      </c>
      <c r="B82" s="1" t="s">
        <v>106</v>
      </c>
      <c r="C82" s="1" t="s">
        <v>373</v>
      </c>
      <c r="D82">
        <v>2021</v>
      </c>
      <c r="E82">
        <v>1596</v>
      </c>
      <c r="F82">
        <v>3174.772426</v>
      </c>
      <c r="G82">
        <v>0</v>
      </c>
      <c r="H82">
        <v>0</v>
      </c>
      <c r="I82">
        <v>1936.6916738131108</v>
      </c>
      <c r="J82">
        <v>512.9</v>
      </c>
      <c r="K82">
        <v>89.457508772918189</v>
      </c>
      <c r="L82">
        <v>635.7232434139712</v>
      </c>
      <c r="M82">
        <v>80</v>
      </c>
      <c r="N82">
        <v>1506.108054354554</v>
      </c>
      <c r="O82">
        <v>1668.5932304541154</v>
      </c>
      <c r="P82" s="1">
        <f>ETS[[#This Row],[Transform File.EUAprice]]*ETS[[#This Row],[Transform File.CAP]]*_xlfn.XLOOKUP(ETS[[#This Row],[Transform File.Year]],Graphs!$R$2:$R$41,Graphs!$T$2:$T$41)</f>
        <v>127680</v>
      </c>
    </row>
    <row r="83" spans="1:16" hidden="1" x14ac:dyDescent="0.25">
      <c r="A83">
        <v>1</v>
      </c>
      <c r="B83" s="1" t="s">
        <v>106</v>
      </c>
      <c r="C83" s="1" t="s">
        <v>373</v>
      </c>
      <c r="D83">
        <v>2022</v>
      </c>
      <c r="E83">
        <v>1552</v>
      </c>
      <c r="F83">
        <v>1552</v>
      </c>
      <c r="G83">
        <v>0</v>
      </c>
      <c r="H83">
        <v>0</v>
      </c>
      <c r="I83">
        <v>2089.8350281953935</v>
      </c>
      <c r="J83">
        <v>745.52247532515878</v>
      </c>
      <c r="K83">
        <v>99.860318642333255</v>
      </c>
      <c r="L83">
        <v>553.47385165022513</v>
      </c>
      <c r="M83">
        <v>79.897563417963312</v>
      </c>
      <c r="N83">
        <v>1126.6167533534394</v>
      </c>
      <c r="O83">
        <v>425.38270979627544</v>
      </c>
      <c r="P83" s="1">
        <f>ETS[[#This Row],[Transform File.EUAprice]]*ETS[[#This Row],[Transform File.CAP]]*_xlfn.XLOOKUP(ETS[[#This Row],[Transform File.Year]],Graphs!$R$2:$R$41,Graphs!$T$2:$T$41)</f>
        <v>124001.01842467906</v>
      </c>
    </row>
    <row r="84" spans="1:16" hidden="1" x14ac:dyDescent="0.25">
      <c r="A84">
        <v>1</v>
      </c>
      <c r="B84" s="1" t="s">
        <v>106</v>
      </c>
      <c r="C84" s="1" t="s">
        <v>373</v>
      </c>
      <c r="D84">
        <v>2023</v>
      </c>
      <c r="E84">
        <v>1509</v>
      </c>
      <c r="F84">
        <v>1509</v>
      </c>
      <c r="G84">
        <v>0</v>
      </c>
      <c r="H84">
        <v>0</v>
      </c>
      <c r="I84">
        <v>2338.3602999162977</v>
      </c>
      <c r="J84">
        <v>746.59066208348895</v>
      </c>
      <c r="K84">
        <v>101.8499921352861</v>
      </c>
      <c r="L84">
        <v>412.03407406032136</v>
      </c>
      <c r="M84">
        <v>79.897563417963227</v>
      </c>
      <c r="N84">
        <v>1113.2855637588739</v>
      </c>
      <c r="O84">
        <v>395.71389939084071</v>
      </c>
      <c r="P84" s="1">
        <f>ETS[[#This Row],[Transform File.EUAprice]]*ETS[[#This Row],[Transform File.CAP]]*_xlfn.XLOOKUP(ETS[[#This Row],[Transform File.Year]],Graphs!$R$2:$R$41,Graphs!$T$2:$T$41)</f>
        <v>120565.42319770651</v>
      </c>
    </row>
    <row r="85" spans="1:16" hidden="1" x14ac:dyDescent="0.25">
      <c r="A85">
        <v>1</v>
      </c>
      <c r="B85" s="1" t="s">
        <v>106</v>
      </c>
      <c r="C85" s="1" t="s">
        <v>373</v>
      </c>
      <c r="D85">
        <v>2024</v>
      </c>
      <c r="E85">
        <v>1412</v>
      </c>
      <c r="F85">
        <v>1412</v>
      </c>
      <c r="G85">
        <v>0</v>
      </c>
      <c r="H85">
        <v>0</v>
      </c>
      <c r="I85">
        <v>2623.8738410707792</v>
      </c>
      <c r="J85">
        <v>822.40164009643593</v>
      </c>
      <c r="K85">
        <v>62.147078450260643</v>
      </c>
      <c r="L85">
        <v>241.93774029882144</v>
      </c>
      <c r="M85">
        <v>87.887402807759727</v>
      </c>
      <c r="N85">
        <v>1094.0583980447593</v>
      </c>
      <c r="O85">
        <v>317.94101321472527</v>
      </c>
      <c r="P85" s="1">
        <f>ETS[[#This Row],[Transform File.EUAprice]]*ETS[[#This Row],[Transform File.CAP]]*_xlfn.XLOOKUP(ETS[[#This Row],[Transform File.Year]],Graphs!$R$2:$R$41,Graphs!$T$2:$T$41)</f>
        <v>118187.63120433975</v>
      </c>
    </row>
    <row r="86" spans="1:16" hidden="1" x14ac:dyDescent="0.25">
      <c r="A86">
        <v>1</v>
      </c>
      <c r="B86" s="1" t="s">
        <v>106</v>
      </c>
      <c r="C86" s="1" t="s">
        <v>373</v>
      </c>
      <c r="D86">
        <v>2025</v>
      </c>
      <c r="E86">
        <v>1412</v>
      </c>
      <c r="F86">
        <v>1412</v>
      </c>
      <c r="G86">
        <v>0</v>
      </c>
      <c r="H86">
        <v>0</v>
      </c>
      <c r="I86">
        <v>2988.219676804631</v>
      </c>
      <c r="J86">
        <v>817.88405810426912</v>
      </c>
      <c r="K86">
        <v>56.132424444210777</v>
      </c>
      <c r="L86">
        <v>173.63768171766822</v>
      </c>
      <c r="M86">
        <v>96.676242284021697</v>
      </c>
      <c r="N86">
        <v>1108.4490133361319</v>
      </c>
      <c r="O86">
        <v>303.55034159703473</v>
      </c>
      <c r="P86" s="1">
        <f>ETS[[#This Row],[Transform File.EUAprice]]*ETS[[#This Row],[Transform File.CAP]]*_xlfn.XLOOKUP(ETS[[#This Row],[Transform File.Year]],Graphs!$R$2:$R$41,Graphs!$T$2:$T$41)</f>
        <v>123815.74068484228</v>
      </c>
    </row>
    <row r="87" spans="1:16" hidden="1" x14ac:dyDescent="0.25">
      <c r="A87">
        <v>1</v>
      </c>
      <c r="B87" s="1" t="s">
        <v>106</v>
      </c>
      <c r="C87" s="1" t="s">
        <v>373</v>
      </c>
      <c r="D87">
        <v>2026</v>
      </c>
      <c r="E87">
        <v>1295</v>
      </c>
      <c r="F87">
        <v>1295</v>
      </c>
      <c r="G87">
        <v>0</v>
      </c>
      <c r="H87">
        <v>0</v>
      </c>
      <c r="I87">
        <v>3301.8953362431312</v>
      </c>
      <c r="J87">
        <v>813.01214539519174</v>
      </c>
      <c r="K87">
        <v>26.570864868272945</v>
      </c>
      <c r="L87">
        <v>141.74133029803463</v>
      </c>
      <c r="M87">
        <v>106.34398455840152</v>
      </c>
      <c r="N87">
        <v>1073.4952874172125</v>
      </c>
      <c r="O87">
        <v>221.50400660670792</v>
      </c>
      <c r="P87" s="1">
        <f>ETS[[#This Row],[Transform File.EUAprice]]*ETS[[#This Row],[Transform File.CAP]]*_xlfn.XLOOKUP(ETS[[#This Row],[Transform File.Year]],Graphs!$R$2:$R$41,Graphs!$T$2:$T$41)</f>
        <v>118963.79224976132</v>
      </c>
    </row>
    <row r="88" spans="1:16" hidden="1" x14ac:dyDescent="0.25">
      <c r="A88">
        <v>1</v>
      </c>
      <c r="B88" s="1" t="s">
        <v>106</v>
      </c>
      <c r="C88" s="1" t="s">
        <v>373</v>
      </c>
      <c r="D88">
        <v>2027</v>
      </c>
      <c r="E88">
        <v>1233</v>
      </c>
      <c r="F88">
        <v>1233</v>
      </c>
      <c r="G88">
        <v>0</v>
      </c>
      <c r="H88">
        <v>0</v>
      </c>
      <c r="I88">
        <v>3574.3686877180658</v>
      </c>
      <c r="J88">
        <v>807.75810996015844</v>
      </c>
      <c r="K88">
        <v>17.515009754344135</v>
      </c>
      <c r="L88">
        <v>135.25352881056293</v>
      </c>
      <c r="M88">
        <v>116.97852286958147</v>
      </c>
      <c r="N88">
        <v>1056.6046222770813</v>
      </c>
      <c r="O88">
        <v>176.39460618122212</v>
      </c>
      <c r="P88" s="1">
        <f>ETS[[#This Row],[Transform File.EUAprice]]*ETS[[#This Row],[Transform File.CAP]]*_xlfn.XLOOKUP(ETS[[#This Row],[Transform File.Year]],Graphs!$R$2:$R$41,Graphs!$T$2:$T$41)</f>
        <v>118662.09548342011</v>
      </c>
    </row>
    <row r="89" spans="1:16" hidden="1" x14ac:dyDescent="0.25">
      <c r="A89">
        <v>1</v>
      </c>
      <c r="B89" s="1" t="s">
        <v>106</v>
      </c>
      <c r="C89" s="1" t="s">
        <v>373</v>
      </c>
      <c r="D89">
        <v>2028</v>
      </c>
      <c r="E89">
        <v>1141</v>
      </c>
      <c r="F89">
        <v>1141</v>
      </c>
      <c r="G89">
        <v>0</v>
      </c>
      <c r="H89">
        <v>0</v>
      </c>
      <c r="I89">
        <v>3776.1498847093144</v>
      </c>
      <c r="J89">
        <v>802.09197997050876</v>
      </c>
      <c r="K89">
        <v>8.9302872683180681</v>
      </c>
      <c r="L89">
        <v>128.19653576992522</v>
      </c>
      <c r="M89">
        <v>128.6765400311829</v>
      </c>
      <c r="N89">
        <v>1025.6804910672058</v>
      </c>
      <c r="O89">
        <v>115.31866716776331</v>
      </c>
      <c r="P89" s="1">
        <f>ETS[[#This Row],[Transform File.EUAprice]]*ETS[[#This Row],[Transform File.CAP]]*_xlfn.XLOOKUP(ETS[[#This Row],[Transform File.Year]],Graphs!$R$2:$R$41,Graphs!$T$2:$T$41)</f>
        <v>115037.25861869109</v>
      </c>
    </row>
    <row r="90" spans="1:16" hidden="1" x14ac:dyDescent="0.25">
      <c r="A90">
        <v>1</v>
      </c>
      <c r="B90" s="1" t="s">
        <v>106</v>
      </c>
      <c r="C90" s="1" t="s">
        <v>373</v>
      </c>
      <c r="D90">
        <v>2029</v>
      </c>
      <c r="E90">
        <v>1049</v>
      </c>
      <c r="F90">
        <v>1049</v>
      </c>
      <c r="G90">
        <v>0</v>
      </c>
      <c r="H90">
        <v>0</v>
      </c>
      <c r="I90">
        <v>3937.8453015327677</v>
      </c>
      <c r="J90">
        <v>795.98143280264765</v>
      </c>
      <c r="K90">
        <v>4.1531948908964615</v>
      </c>
      <c r="L90">
        <v>87.169955483002497</v>
      </c>
      <c r="M90">
        <v>141.54438741529816</v>
      </c>
      <c r="N90">
        <v>978.4930701385681</v>
      </c>
      <c r="O90">
        <v>70.506013270967401</v>
      </c>
      <c r="P90" s="1">
        <f>ETS[[#This Row],[Transform File.EUAprice]]*ETS[[#This Row],[Transform File.CAP]]*_xlfn.XLOOKUP(ETS[[#This Row],[Transform File.Year]],Graphs!$R$2:$R$41,Graphs!$T$2:$T$41)</f>
        <v>110798.10865543813</v>
      </c>
    </row>
    <row r="91" spans="1:16" hidden="1" x14ac:dyDescent="0.25">
      <c r="A91">
        <v>1</v>
      </c>
      <c r="B91" s="1" t="s">
        <v>106</v>
      </c>
      <c r="C91" s="1" t="s">
        <v>373</v>
      </c>
      <c r="D91">
        <v>2030</v>
      </c>
      <c r="E91">
        <v>958</v>
      </c>
      <c r="F91">
        <v>958</v>
      </c>
      <c r="G91">
        <v>0</v>
      </c>
      <c r="H91">
        <v>0</v>
      </c>
      <c r="I91">
        <v>4025.3996818835803</v>
      </c>
      <c r="J91">
        <v>789.3916106299348</v>
      </c>
      <c r="K91">
        <v>2.2927751097507434</v>
      </c>
      <c r="L91">
        <v>78.761233909502039</v>
      </c>
      <c r="M91">
        <v>155.69905187470934</v>
      </c>
      <c r="N91">
        <v>917.20041486741752</v>
      </c>
      <c r="O91">
        <v>40.798589198701663</v>
      </c>
      <c r="P91" s="1">
        <f>ETS[[#This Row],[Transform File.EUAprice]]*ETS[[#This Row],[Transform File.CAP]]*_xlfn.XLOOKUP(ETS[[#This Row],[Transform File.Year]],Graphs!$R$2:$R$41,Graphs!$T$2:$T$41)</f>
        <v>106005.00809629187</v>
      </c>
    </row>
    <row r="92" spans="1:16" hidden="1" x14ac:dyDescent="0.25">
      <c r="A92">
        <v>1</v>
      </c>
      <c r="B92" s="1" t="s">
        <v>106</v>
      </c>
      <c r="C92" s="1" t="s">
        <v>373</v>
      </c>
      <c r="D92">
        <v>2031</v>
      </c>
      <c r="E92">
        <v>866</v>
      </c>
      <c r="F92">
        <v>866</v>
      </c>
      <c r="G92">
        <v>0</v>
      </c>
      <c r="H92">
        <v>0</v>
      </c>
      <c r="I92">
        <v>4035.2962153502608</v>
      </c>
      <c r="J92">
        <v>782.28492150709837</v>
      </c>
      <c r="K92">
        <v>2.0177477235532222</v>
      </c>
      <c r="L92">
        <v>71.800797302667988</v>
      </c>
      <c r="M92">
        <v>171.26921943949716</v>
      </c>
      <c r="N92">
        <v>839.5489199557768</v>
      </c>
      <c r="O92">
        <v>26.450000317901726</v>
      </c>
      <c r="P92" s="1">
        <f>ETS[[#This Row],[Transform File.EUAprice]]*ETS[[#This Row],[Transform File.CAP]]*_xlfn.XLOOKUP(ETS[[#This Row],[Transform File.Year]],Graphs!$R$2:$R$41,Graphs!$T$2:$T$41)</f>
        <v>100388.23482502266</v>
      </c>
    </row>
    <row r="93" spans="1:16" hidden="1" x14ac:dyDescent="0.25">
      <c r="A93">
        <v>1</v>
      </c>
      <c r="B93" s="1" t="s">
        <v>106</v>
      </c>
      <c r="C93" s="1" t="s">
        <v>373</v>
      </c>
      <c r="D93">
        <v>2032</v>
      </c>
      <c r="E93">
        <v>774</v>
      </c>
      <c r="F93">
        <v>774</v>
      </c>
      <c r="G93">
        <v>0</v>
      </c>
      <c r="H93">
        <v>0</v>
      </c>
      <c r="I93">
        <v>3967.9588534103973</v>
      </c>
      <c r="J93">
        <v>774.62082480776246</v>
      </c>
      <c r="K93">
        <v>1.5841828316623432</v>
      </c>
      <c r="L93">
        <v>65.132354300439061</v>
      </c>
      <c r="M93">
        <v>188.39644547862562</v>
      </c>
      <c r="N93">
        <v>747.13448989212566</v>
      </c>
      <c r="O93">
        <v>26.864342140532365</v>
      </c>
      <c r="P93" s="1">
        <f>ETS[[#This Row],[Transform File.EUAprice]]*ETS[[#This Row],[Transform File.CAP]]*_xlfn.XLOOKUP(ETS[[#This Row],[Transform File.Year]],Graphs!$R$2:$R$41,Graphs!$T$2:$T$41)</f>
        <v>93996.130089388913</v>
      </c>
    </row>
    <row r="94" spans="1:16" hidden="1" x14ac:dyDescent="0.25">
      <c r="A94">
        <v>1</v>
      </c>
      <c r="B94" s="1" t="s">
        <v>106</v>
      </c>
      <c r="C94" s="1" t="s">
        <v>373</v>
      </c>
      <c r="D94">
        <v>2033</v>
      </c>
      <c r="E94">
        <v>682</v>
      </c>
      <c r="F94">
        <v>682</v>
      </c>
      <c r="G94">
        <v>0</v>
      </c>
      <c r="H94">
        <v>0</v>
      </c>
      <c r="I94">
        <v>3820.251349854896</v>
      </c>
      <c r="J94">
        <v>766.35602957157016</v>
      </c>
      <c r="K94">
        <v>1.0654559673082229</v>
      </c>
      <c r="L94">
        <v>62.28601801662235</v>
      </c>
      <c r="M94">
        <v>207.23566226096366</v>
      </c>
      <c r="N94">
        <v>654.74352812723953</v>
      </c>
      <c r="O94">
        <v>27.255250587160173</v>
      </c>
      <c r="P94" s="1">
        <f>ETS[[#This Row],[Transform File.EUAprice]]*ETS[[#This Row],[Transform File.CAP]]*_xlfn.XLOOKUP(ETS[[#This Row],[Transform File.Year]],Graphs!$R$2:$R$41,Graphs!$T$2:$T$41)</f>
        <v>86767.258813782028</v>
      </c>
    </row>
    <row r="95" spans="1:16" hidden="1" x14ac:dyDescent="0.25">
      <c r="A95">
        <v>1</v>
      </c>
      <c r="B95" s="1" t="s">
        <v>106</v>
      </c>
      <c r="C95" s="1" t="s">
        <v>373</v>
      </c>
      <c r="D95">
        <v>2034</v>
      </c>
      <c r="E95">
        <v>591</v>
      </c>
      <c r="F95">
        <v>591</v>
      </c>
      <c r="G95">
        <v>0</v>
      </c>
      <c r="H95">
        <v>0</v>
      </c>
      <c r="I95">
        <v>3594.7632643041734</v>
      </c>
      <c r="J95">
        <v>757.44254288908064</v>
      </c>
      <c r="K95">
        <v>1.0487564141073278</v>
      </c>
      <c r="L95">
        <v>57.996786247534509</v>
      </c>
      <c r="M95">
        <v>227.95966562504441</v>
      </c>
      <c r="N95">
        <v>561.60448048589376</v>
      </c>
      <c r="O95">
        <v>29.394192909832775</v>
      </c>
      <c r="P95" s="1">
        <f>ETS[[#This Row],[Transform File.EUAprice]]*ETS[[#This Row],[Transform File.CAP]]*_xlfn.XLOOKUP(ETS[[#This Row],[Transform File.Year]],Graphs!$R$2:$R$41,Graphs!$T$2:$T$41)</f>
        <v>78770.427485677443</v>
      </c>
    </row>
    <row r="96" spans="1:16" hidden="1" x14ac:dyDescent="0.25">
      <c r="A96">
        <v>1</v>
      </c>
      <c r="B96" s="1" t="s">
        <v>106</v>
      </c>
      <c r="C96" s="1" t="s">
        <v>373</v>
      </c>
      <c r="D96">
        <v>2035</v>
      </c>
      <c r="E96">
        <v>499</v>
      </c>
      <c r="F96">
        <v>499</v>
      </c>
      <c r="G96">
        <v>0</v>
      </c>
      <c r="H96">
        <v>0</v>
      </c>
      <c r="I96">
        <v>3287.8283683945624</v>
      </c>
      <c r="J96">
        <v>747.82992515422666</v>
      </c>
      <c r="K96">
        <v>1.0059680770523483</v>
      </c>
      <c r="L96">
        <v>57.099002678332063</v>
      </c>
      <c r="M96">
        <v>250.7561430627004</v>
      </c>
      <c r="N96">
        <v>470.53735712955267</v>
      </c>
      <c r="O96">
        <v>28.46120448867773</v>
      </c>
      <c r="P96" s="1">
        <f>ETS[[#This Row],[Transform File.EUAprice]]*ETS[[#This Row],[Transform File.CAP]]*_xlfn.XLOOKUP(ETS[[#This Row],[Transform File.Year]],Graphs!$R$2:$R$41,Graphs!$T$2:$T$41)</f>
        <v>69675.571244303181</v>
      </c>
    </row>
    <row r="97" spans="1:16" hidden="1" x14ac:dyDescent="0.25">
      <c r="A97">
        <v>1</v>
      </c>
      <c r="B97" s="1" t="s">
        <v>106</v>
      </c>
      <c r="C97" s="1" t="s">
        <v>373</v>
      </c>
      <c r="D97">
        <v>2036</v>
      </c>
      <c r="E97">
        <v>407</v>
      </c>
      <c r="F97">
        <v>407</v>
      </c>
      <c r="G97">
        <v>0</v>
      </c>
      <c r="H97">
        <v>0</v>
      </c>
      <c r="I97">
        <v>2900.2063940714984</v>
      </c>
      <c r="J97">
        <v>737.46312575225807</v>
      </c>
      <c r="K97">
        <v>0.91407907936732824</v>
      </c>
      <c r="L97">
        <v>56.244769491438717</v>
      </c>
      <c r="M97">
        <v>275.83275624595757</v>
      </c>
      <c r="N97">
        <v>371.0542702446063</v>
      </c>
      <c r="O97">
        <v>35.944093184091436</v>
      </c>
      <c r="P97" s="1">
        <f>ETS[[#This Row],[Transform File.EUAprice]]*ETS[[#This Row],[Transform File.CAP]]*_xlfn.XLOOKUP(ETS[[#This Row],[Transform File.Year]],Graphs!$R$2:$R$41,Graphs!$T$2:$T$41)</f>
        <v>59535.95993674019</v>
      </c>
    </row>
    <row r="98" spans="1:16" hidden="1" x14ac:dyDescent="0.25">
      <c r="A98">
        <v>1</v>
      </c>
      <c r="B98" s="1" t="s">
        <v>106</v>
      </c>
      <c r="C98" s="1" t="s">
        <v>373</v>
      </c>
      <c r="D98">
        <v>2037</v>
      </c>
      <c r="E98">
        <v>315</v>
      </c>
      <c r="F98">
        <v>315</v>
      </c>
      <c r="G98">
        <v>0</v>
      </c>
      <c r="H98">
        <v>0</v>
      </c>
      <c r="I98">
        <v>2424.5661620271462</v>
      </c>
      <c r="J98">
        <v>726.28374377198759</v>
      </c>
      <c r="K98">
        <v>0.9135225444948577</v>
      </c>
      <c r="L98">
        <v>63.442965727869549</v>
      </c>
      <c r="M98">
        <v>303.41604809309712</v>
      </c>
      <c r="N98">
        <v>275.4506467139534</v>
      </c>
      <c r="O98">
        <v>39.547337725822409</v>
      </c>
      <c r="P98" s="1">
        <f>ETS[[#This Row],[Transform File.EUAprice]]*ETS[[#This Row],[Transform File.CAP]]*_xlfn.XLOOKUP(ETS[[#This Row],[Transform File.Year]],Graphs!$R$2:$R$41,Graphs!$T$2:$T$41)</f>
        <v>48272.402529656654</v>
      </c>
    </row>
    <row r="99" spans="1:16" hidden="1" x14ac:dyDescent="0.25">
      <c r="A99">
        <v>1</v>
      </c>
      <c r="B99" s="1" t="s">
        <v>106</v>
      </c>
      <c r="C99" s="1" t="s">
        <v>373</v>
      </c>
      <c r="D99">
        <v>2038</v>
      </c>
      <c r="E99">
        <v>224</v>
      </c>
      <c r="F99">
        <v>224</v>
      </c>
      <c r="G99">
        <v>0</v>
      </c>
      <c r="H99">
        <v>0</v>
      </c>
      <c r="I99">
        <v>1867.2928611183643</v>
      </c>
      <c r="J99">
        <v>714.22709927383039</v>
      </c>
      <c r="K99">
        <v>0.91352254437170477</v>
      </c>
      <c r="L99">
        <v>66.132679090579614</v>
      </c>
      <c r="M99">
        <v>333.75859885073754</v>
      </c>
      <c r="N99">
        <v>178.81376345868202</v>
      </c>
      <c r="O99">
        <v>45.184065015848425</v>
      </c>
      <c r="P99" s="1">
        <f>ETS[[#This Row],[Transform File.EUAprice]]*ETS[[#This Row],[Transform File.CAP]]*_xlfn.XLOOKUP(ETS[[#This Row],[Transform File.Year]],Graphs!$R$2:$R$41,Graphs!$T$2:$T$41)</f>
        <v>35961.764760788137</v>
      </c>
    </row>
    <row r="100" spans="1:16" hidden="1" x14ac:dyDescent="0.25">
      <c r="A100">
        <v>1</v>
      </c>
      <c r="B100" s="1" t="s">
        <v>106</v>
      </c>
      <c r="C100" s="1" t="s">
        <v>373</v>
      </c>
      <c r="D100">
        <v>2039</v>
      </c>
      <c r="E100">
        <v>132</v>
      </c>
      <c r="F100">
        <v>132</v>
      </c>
      <c r="G100">
        <v>0</v>
      </c>
      <c r="H100">
        <v>0</v>
      </c>
      <c r="I100">
        <v>1235.387154150759</v>
      </c>
      <c r="J100">
        <v>701.22476435305646</v>
      </c>
      <c r="K100">
        <v>0.87462814026265923</v>
      </c>
      <c r="L100">
        <v>61.806314474286225</v>
      </c>
      <c r="M100">
        <v>367.13557031592018</v>
      </c>
      <c r="N100">
        <v>105.13950556191772</v>
      </c>
      <c r="O100">
        <v>26.858156204915893</v>
      </c>
      <c r="P100" s="1">
        <f>ETS[[#This Row],[Transform File.EUAprice]]*ETS[[#This Row],[Transform File.CAP]]*_xlfn.XLOOKUP(ETS[[#This Row],[Transform File.Year]],Graphs!$R$2:$R$41,Graphs!$T$2:$T$41)</f>
        <v>22200.9526060881</v>
      </c>
    </row>
    <row r="101" spans="1:16" hidden="1" x14ac:dyDescent="0.25">
      <c r="A101">
        <v>1</v>
      </c>
      <c r="B101" s="1" t="s">
        <v>106</v>
      </c>
      <c r="C101" s="1" t="s">
        <v>373</v>
      </c>
      <c r="D101">
        <v>2040</v>
      </c>
      <c r="E101">
        <v>40</v>
      </c>
      <c r="F101">
        <v>40</v>
      </c>
      <c r="G101">
        <v>0</v>
      </c>
      <c r="H101">
        <v>0</v>
      </c>
      <c r="I101">
        <v>530.45538703088584</v>
      </c>
      <c r="J101">
        <v>687.20255296462346</v>
      </c>
      <c r="K101">
        <v>0.83649285887744573</v>
      </c>
      <c r="L101">
        <v>56.892721296372073</v>
      </c>
      <c r="M101">
        <v>403.85044056585019</v>
      </c>
      <c r="N101">
        <v>18.753567193178611</v>
      </c>
      <c r="O101">
        <v>21.243915399055478</v>
      </c>
      <c r="P101" s="1">
        <f>ETS[[#This Row],[Transform File.EUAprice]]*ETS[[#This Row],[Transform File.CAP]]*_xlfn.XLOOKUP(ETS[[#This Row],[Transform File.Year]],Graphs!$R$2:$R$41,Graphs!$T$2:$T$41)</f>
        <v>7047.9443803626291</v>
      </c>
    </row>
    <row r="102" spans="1:16" hidden="1" x14ac:dyDescent="0.25">
      <c r="A102">
        <v>1</v>
      </c>
      <c r="B102" s="1" t="s">
        <v>106</v>
      </c>
      <c r="C102" s="1" t="s">
        <v>373</v>
      </c>
      <c r="D102">
        <v>2041</v>
      </c>
      <c r="E102">
        <v>0</v>
      </c>
      <c r="F102">
        <v>0</v>
      </c>
      <c r="G102">
        <v>0</v>
      </c>
      <c r="H102">
        <v>0</v>
      </c>
      <c r="I102">
        <v>306.40375792291746</v>
      </c>
      <c r="J102">
        <v>174.30255296462349</v>
      </c>
      <c r="K102">
        <v>0.83649285870934353</v>
      </c>
      <c r="L102">
        <v>48.912583284635552</v>
      </c>
      <c r="M102">
        <v>4187.3994438133122</v>
      </c>
      <c r="N102">
        <v>3.1402544324670909E-13</v>
      </c>
      <c r="O102">
        <v>1.7039660856954171E-12</v>
      </c>
      <c r="P102" s="1">
        <f>ETS[[#This Row],[Transform File.EUAprice]]*ETS[[#This Row],[Transform File.CAP]]*_xlfn.XLOOKUP(ETS[[#This Row],[Transform File.Year]],Graphs!$R$2:$R$41,Graphs!$T$2:$T$41)</f>
        <v>0</v>
      </c>
    </row>
    <row r="103" spans="1:16" hidden="1" x14ac:dyDescent="0.25">
      <c r="A103">
        <v>1</v>
      </c>
      <c r="B103" s="1" t="s">
        <v>106</v>
      </c>
      <c r="C103" s="1" t="s">
        <v>373</v>
      </c>
      <c r="D103">
        <v>2042</v>
      </c>
      <c r="E103">
        <v>0</v>
      </c>
      <c r="F103">
        <v>0</v>
      </c>
      <c r="G103">
        <v>0</v>
      </c>
      <c r="H103">
        <v>0</v>
      </c>
      <c r="I103">
        <v>267.44929639943103</v>
      </c>
      <c r="J103">
        <v>0</v>
      </c>
      <c r="K103">
        <v>0.74080940930162276</v>
      </c>
      <c r="L103">
        <v>38.213652114184825</v>
      </c>
      <c r="M103">
        <v>4211.3720589434934</v>
      </c>
      <c r="N103">
        <v>3.390260330823282E-13</v>
      </c>
      <c r="O103">
        <v>1.8853308982241722E-12</v>
      </c>
      <c r="P103" s="1">
        <f>ETS[[#This Row],[Transform File.EUAprice]]*ETS[[#This Row],[Transform File.CAP]]*_xlfn.XLOOKUP(ETS[[#This Row],[Transform File.Year]],Graphs!$R$2:$R$41,Graphs!$T$2:$T$41)</f>
        <v>0</v>
      </c>
    </row>
    <row r="104" spans="1:16" hidden="1" x14ac:dyDescent="0.25">
      <c r="A104">
        <v>1</v>
      </c>
      <c r="B104" s="1" t="s">
        <v>106</v>
      </c>
      <c r="C104" s="1" t="s">
        <v>373</v>
      </c>
      <c r="D104">
        <v>2043</v>
      </c>
      <c r="E104">
        <v>0</v>
      </c>
      <c r="F104">
        <v>0</v>
      </c>
      <c r="G104">
        <v>0</v>
      </c>
      <c r="H104">
        <v>0</v>
      </c>
      <c r="I104">
        <v>230.90667631055092</v>
      </c>
      <c r="J104">
        <v>0</v>
      </c>
      <c r="K104">
        <v>0.60574200558991709</v>
      </c>
      <c r="L104">
        <v>35.936878083290196</v>
      </c>
      <c r="M104">
        <v>4233.2425521259374</v>
      </c>
      <c r="N104">
        <v>3.1982908965384477E-13</v>
      </c>
      <c r="O104">
        <v>2.0898559048010776E-12</v>
      </c>
      <c r="P104" s="1">
        <f>ETS[[#This Row],[Transform File.EUAprice]]*ETS[[#This Row],[Transform File.CAP]]*_xlfn.XLOOKUP(ETS[[#This Row],[Transform File.Year]],Graphs!$R$2:$R$41,Graphs!$T$2:$T$41)</f>
        <v>0</v>
      </c>
    </row>
    <row r="105" spans="1:16" hidden="1" x14ac:dyDescent="0.25">
      <c r="A105">
        <v>1</v>
      </c>
      <c r="B105" s="1" t="s">
        <v>106</v>
      </c>
      <c r="C105" s="1" t="s">
        <v>373</v>
      </c>
      <c r="D105">
        <v>2044</v>
      </c>
      <c r="E105">
        <v>0</v>
      </c>
      <c r="F105">
        <v>0</v>
      </c>
      <c r="G105">
        <v>0</v>
      </c>
      <c r="H105">
        <v>0</v>
      </c>
      <c r="I105">
        <v>199.37339092700762</v>
      </c>
      <c r="J105">
        <v>0</v>
      </c>
      <c r="K105">
        <v>0.42100152005927577</v>
      </c>
      <c r="L105">
        <v>31.112283863484031</v>
      </c>
      <c r="M105">
        <v>4253.858156685953</v>
      </c>
      <c r="N105">
        <v>2.8714986630871957E-13</v>
      </c>
      <c r="O105">
        <v>2.3206858098120987E-12</v>
      </c>
      <c r="P105" s="1">
        <f>ETS[[#This Row],[Transform File.EUAprice]]*ETS[[#This Row],[Transform File.CAP]]*_xlfn.XLOOKUP(ETS[[#This Row],[Transform File.Year]],Graphs!$R$2:$R$41,Graphs!$T$2:$T$41)</f>
        <v>0</v>
      </c>
    </row>
    <row r="106" spans="1:16" hidden="1" x14ac:dyDescent="0.25">
      <c r="A106">
        <v>1</v>
      </c>
      <c r="B106" s="1" t="s">
        <v>106</v>
      </c>
      <c r="C106" s="1" t="s">
        <v>373</v>
      </c>
      <c r="D106">
        <v>2045</v>
      </c>
      <c r="E106">
        <v>0</v>
      </c>
      <c r="F106">
        <v>0</v>
      </c>
      <c r="G106">
        <v>0</v>
      </c>
      <c r="H106">
        <v>0</v>
      </c>
      <c r="I106">
        <v>171.29703442401302</v>
      </c>
      <c r="J106">
        <v>0</v>
      </c>
      <c r="K106">
        <v>0.40159976960860161</v>
      </c>
      <c r="L106">
        <v>27.674756733386012</v>
      </c>
      <c r="M106">
        <v>4274.1768800534082</v>
      </c>
      <c r="N106">
        <v>3.8433653555552696E-13</v>
      </c>
      <c r="O106">
        <v>2.5814121828099272E-12</v>
      </c>
      <c r="P106" s="1">
        <f>ETS[[#This Row],[Transform File.EUAprice]]*ETS[[#This Row],[Transform File.CAP]]*_xlfn.XLOOKUP(ETS[[#This Row],[Transform File.Year]],Graphs!$R$2:$R$41,Graphs!$T$2:$T$41)</f>
        <v>0</v>
      </c>
    </row>
    <row r="107" spans="1:16" hidden="1" x14ac:dyDescent="0.25">
      <c r="A107">
        <v>1</v>
      </c>
      <c r="B107" s="1" t="s">
        <v>106</v>
      </c>
      <c r="C107" s="1" t="s">
        <v>373</v>
      </c>
      <c r="D107">
        <v>2046</v>
      </c>
      <c r="E107">
        <v>0</v>
      </c>
      <c r="F107">
        <v>0</v>
      </c>
      <c r="G107">
        <v>0</v>
      </c>
      <c r="H107">
        <v>0</v>
      </c>
      <c r="I107">
        <v>145.80801864878168</v>
      </c>
      <c r="J107">
        <v>0</v>
      </c>
      <c r="K107">
        <v>0.40159976955374355</v>
      </c>
      <c r="L107">
        <v>25.087416005677589</v>
      </c>
      <c r="M107">
        <v>4292.7038269000459</v>
      </c>
      <c r="N107">
        <v>4.6036942655343232E-13</v>
      </c>
      <c r="O107">
        <v>2.8781954966783628E-12</v>
      </c>
      <c r="P107" s="1">
        <f>ETS[[#This Row],[Transform File.EUAprice]]*ETS[[#This Row],[Transform File.CAP]]*_xlfn.XLOOKUP(ETS[[#This Row],[Transform File.Year]],Graphs!$R$2:$R$41,Graphs!$T$2:$T$41)</f>
        <v>0</v>
      </c>
    </row>
    <row r="108" spans="1:16" hidden="1" x14ac:dyDescent="0.25">
      <c r="A108">
        <v>1</v>
      </c>
      <c r="B108" s="1" t="s">
        <v>106</v>
      </c>
      <c r="C108" s="1" t="s">
        <v>373</v>
      </c>
      <c r="D108">
        <v>2047</v>
      </c>
      <c r="E108">
        <v>0</v>
      </c>
      <c r="F108">
        <v>0</v>
      </c>
      <c r="G108">
        <v>0</v>
      </c>
      <c r="H108">
        <v>0</v>
      </c>
      <c r="I108">
        <v>123.39492161025052</v>
      </c>
      <c r="J108">
        <v>0</v>
      </c>
      <c r="K108">
        <v>0.4015997694950742</v>
      </c>
      <c r="L108">
        <v>22.011497269036084</v>
      </c>
      <c r="M108">
        <v>4310.3094379788463</v>
      </c>
      <c r="N108">
        <v>5.8493616834275021E-13</v>
      </c>
      <c r="O108">
        <v>3.2166780482042786E-12</v>
      </c>
      <c r="P108" s="1">
        <f>ETS[[#This Row],[Transform File.EUAprice]]*ETS[[#This Row],[Transform File.CAP]]*_xlfn.XLOOKUP(ETS[[#This Row],[Transform File.Year]],Graphs!$R$2:$R$41,Graphs!$T$2:$T$41)</f>
        <v>0</v>
      </c>
    </row>
    <row r="109" spans="1:16" hidden="1" x14ac:dyDescent="0.25">
      <c r="A109">
        <v>1</v>
      </c>
      <c r="B109" s="1" t="s">
        <v>106</v>
      </c>
      <c r="C109" s="1" t="s">
        <v>373</v>
      </c>
      <c r="D109">
        <v>2048</v>
      </c>
      <c r="E109">
        <v>0</v>
      </c>
      <c r="F109">
        <v>0</v>
      </c>
      <c r="G109">
        <v>0</v>
      </c>
      <c r="H109">
        <v>0</v>
      </c>
      <c r="I109">
        <v>105.08841371423522</v>
      </c>
      <c r="J109">
        <v>0</v>
      </c>
      <c r="K109">
        <v>0.16914004654907075</v>
      </c>
      <c r="L109">
        <v>18.137367849466237</v>
      </c>
      <c r="M109">
        <v>4327.3531463004902</v>
      </c>
      <c r="N109">
        <v>7.7262148787807409E-13</v>
      </c>
      <c r="O109">
        <v>3.6042331060744413E-12</v>
      </c>
      <c r="P109" s="1">
        <f>ETS[[#This Row],[Transform File.EUAprice]]*ETS[[#This Row],[Transform File.CAP]]*_xlfn.XLOOKUP(ETS[[#This Row],[Transform File.Year]],Graphs!$R$2:$R$41,Graphs!$T$2:$T$41)</f>
        <v>0</v>
      </c>
    </row>
    <row r="110" spans="1:16" hidden="1" x14ac:dyDescent="0.25">
      <c r="A110">
        <v>1</v>
      </c>
      <c r="B110" s="1" t="s">
        <v>106</v>
      </c>
      <c r="C110" s="1" t="s">
        <v>373</v>
      </c>
      <c r="D110">
        <v>2049</v>
      </c>
      <c r="E110">
        <v>0</v>
      </c>
      <c r="F110">
        <v>0</v>
      </c>
      <c r="G110">
        <v>0</v>
      </c>
      <c r="H110">
        <v>0</v>
      </c>
      <c r="I110">
        <v>90.028454843724347</v>
      </c>
      <c r="J110">
        <v>0</v>
      </c>
      <c r="K110">
        <v>1.2694406139282956E-9</v>
      </c>
      <c r="L110">
        <v>15.059958869241427</v>
      </c>
      <c r="M110">
        <v>4342.8864085141231</v>
      </c>
      <c r="N110">
        <v>9.6013733295336427E-13</v>
      </c>
      <c r="O110">
        <v>4.0517902874311071E-12</v>
      </c>
      <c r="P110" s="1">
        <f>ETS[[#This Row],[Transform File.EUAprice]]*ETS[[#This Row],[Transform File.CAP]]*_xlfn.XLOOKUP(ETS[[#This Row],[Transform File.Year]],Graphs!$R$2:$R$41,Graphs!$T$2:$T$41)</f>
        <v>0</v>
      </c>
    </row>
    <row r="111" spans="1:16" hidden="1" x14ac:dyDescent="0.25">
      <c r="A111">
        <v>1</v>
      </c>
      <c r="B111" s="1" t="s">
        <v>106</v>
      </c>
      <c r="C111" s="1" t="s">
        <v>373</v>
      </c>
      <c r="D111">
        <v>2050</v>
      </c>
      <c r="E111">
        <v>0</v>
      </c>
      <c r="F111">
        <v>0</v>
      </c>
      <c r="G111">
        <v>0</v>
      </c>
      <c r="H111">
        <v>0</v>
      </c>
      <c r="I111">
        <v>76.692202549928879</v>
      </c>
      <c r="J111">
        <v>0</v>
      </c>
      <c r="K111">
        <v>1.2498440652227055E-9</v>
      </c>
      <c r="L111">
        <v>13.336252292545627</v>
      </c>
      <c r="M111">
        <v>4357.8136967584442</v>
      </c>
      <c r="N111">
        <v>1.170621404671358E-12</v>
      </c>
      <c r="O111">
        <v>4.5709250769300508E-12</v>
      </c>
      <c r="P111" s="1">
        <f>ETS[[#This Row],[Transform File.EUAprice]]*ETS[[#This Row],[Transform File.CAP]]*_xlfn.XLOOKUP(ETS[[#This Row],[Transform File.Year]],Graphs!$R$2:$R$41,Graphs!$T$2:$T$41)</f>
        <v>0</v>
      </c>
    </row>
    <row r="112" spans="1:16" hidden="1" x14ac:dyDescent="0.25">
      <c r="A112">
        <v>1</v>
      </c>
      <c r="B112" s="1" t="s">
        <v>106</v>
      </c>
      <c r="C112" s="1" t="s">
        <v>373</v>
      </c>
      <c r="D112">
        <v>2051</v>
      </c>
      <c r="E112">
        <v>0</v>
      </c>
      <c r="F112">
        <v>0</v>
      </c>
      <c r="G112">
        <v>0</v>
      </c>
      <c r="H112">
        <v>0</v>
      </c>
      <c r="I112">
        <v>65.61153710920513</v>
      </c>
      <c r="J112">
        <v>0</v>
      </c>
      <c r="K112">
        <v>1.2222906248430349E-9</v>
      </c>
      <c r="L112">
        <v>11.080665439501455</v>
      </c>
      <c r="M112">
        <v>4371.9811138021632</v>
      </c>
      <c r="N112">
        <v>2.0031951048497524E-12</v>
      </c>
      <c r="O112">
        <v>5.1770214436274851E-12</v>
      </c>
      <c r="P112" s="1">
        <f>ETS[[#This Row],[Transform File.EUAprice]]*ETS[[#This Row],[Transform File.CAP]]*_xlfn.XLOOKUP(ETS[[#This Row],[Transform File.Year]],Graphs!$R$2:$R$41,Graphs!$T$2:$T$41)</f>
        <v>0</v>
      </c>
    </row>
    <row r="113" spans="1:16" hidden="1" x14ac:dyDescent="0.25">
      <c r="A113">
        <v>1</v>
      </c>
      <c r="B113" s="1" t="s">
        <v>106</v>
      </c>
      <c r="C113" s="1" t="s">
        <v>373</v>
      </c>
      <c r="D113">
        <v>2052</v>
      </c>
      <c r="E113">
        <v>0</v>
      </c>
      <c r="F113">
        <v>0</v>
      </c>
      <c r="G113">
        <v>0</v>
      </c>
      <c r="H113">
        <v>0</v>
      </c>
      <c r="I113">
        <v>55.162256257481118</v>
      </c>
      <c r="J113">
        <v>0</v>
      </c>
      <c r="K113">
        <v>1.2086789783598024E-9</v>
      </c>
      <c r="L113">
        <v>10.449280850515331</v>
      </c>
      <c r="M113">
        <v>4384.887573361998</v>
      </c>
      <c r="N113">
        <v>6.4060222827937401E-12</v>
      </c>
      <c r="O113">
        <v>5.8910457503570419E-12</v>
      </c>
      <c r="P113" s="1">
        <f>ETS[[#This Row],[Transform File.EUAprice]]*ETS[[#This Row],[Transform File.CAP]]*_xlfn.XLOOKUP(ETS[[#This Row],[Transform File.Year]],Graphs!$R$2:$R$41,Graphs!$T$2:$T$41)</f>
        <v>0</v>
      </c>
    </row>
    <row r="114" spans="1:16" hidden="1" x14ac:dyDescent="0.25">
      <c r="A114">
        <v>1</v>
      </c>
      <c r="B114" s="1" t="s">
        <v>106</v>
      </c>
      <c r="C114" s="1" t="s">
        <v>373</v>
      </c>
      <c r="D114">
        <v>2053</v>
      </c>
      <c r="E114">
        <v>0</v>
      </c>
      <c r="F114">
        <v>0</v>
      </c>
      <c r="G114">
        <v>0</v>
      </c>
      <c r="H114">
        <v>0</v>
      </c>
      <c r="I114">
        <v>46.365608938542053</v>
      </c>
      <c r="J114">
        <v>0</v>
      </c>
      <c r="K114">
        <v>1.1985776079854191E-9</v>
      </c>
      <c r="L114">
        <v>8.7966473177404847</v>
      </c>
      <c r="M114">
        <v>4397.4523733185524</v>
      </c>
      <c r="N114">
        <v>1.213061328557511E-11</v>
      </c>
      <c r="O114">
        <v>6.7379367477047802E-12</v>
      </c>
      <c r="P114" s="1">
        <f>ETS[[#This Row],[Transform File.EUAprice]]*ETS[[#This Row],[Transform File.CAP]]*_xlfn.XLOOKUP(ETS[[#This Row],[Transform File.Year]],Graphs!$R$2:$R$41,Graphs!$T$2:$T$41)</f>
        <v>0</v>
      </c>
    </row>
    <row r="115" spans="1:16" hidden="1" x14ac:dyDescent="0.25">
      <c r="A115">
        <v>1</v>
      </c>
      <c r="B115" s="1" t="s">
        <v>106</v>
      </c>
      <c r="C115" s="1" t="s">
        <v>373</v>
      </c>
      <c r="D115">
        <v>2054</v>
      </c>
      <c r="E115">
        <v>0</v>
      </c>
      <c r="F115">
        <v>0</v>
      </c>
      <c r="G115">
        <v>0</v>
      </c>
      <c r="H115">
        <v>0</v>
      </c>
      <c r="I115">
        <v>38.053768004645065</v>
      </c>
      <c r="J115">
        <v>0</v>
      </c>
      <c r="K115">
        <v>1.1952170978217665E-9</v>
      </c>
      <c r="L115">
        <v>8.3118409327017737</v>
      </c>
      <c r="M115">
        <v>4409.1355817488229</v>
      </c>
      <c r="N115">
        <v>2.3850990210184671E-11</v>
      </c>
      <c r="O115">
        <v>7.7543460199368789E-12</v>
      </c>
      <c r="P115" s="1">
        <f>ETS[[#This Row],[Transform File.EUAprice]]*ETS[[#This Row],[Transform File.CAP]]*_xlfn.XLOOKUP(ETS[[#This Row],[Transform File.Year]],Graphs!$R$2:$R$41,Graphs!$T$2:$T$41)</f>
        <v>0</v>
      </c>
    </row>
    <row r="116" spans="1:16" hidden="1" x14ac:dyDescent="0.25">
      <c r="A116">
        <v>1</v>
      </c>
      <c r="B116" s="1" t="s">
        <v>106</v>
      </c>
      <c r="C116" s="1" t="s">
        <v>373</v>
      </c>
      <c r="D116">
        <v>2055</v>
      </c>
      <c r="E116">
        <v>0</v>
      </c>
      <c r="F116">
        <v>0</v>
      </c>
      <c r="G116">
        <v>0</v>
      </c>
      <c r="H116">
        <v>0</v>
      </c>
      <c r="I116">
        <v>30.30252412498551</v>
      </c>
      <c r="J116">
        <v>0</v>
      </c>
      <c r="K116">
        <v>1.1919998334037828E-9</v>
      </c>
      <c r="L116">
        <v>7.7512438784675544</v>
      </c>
      <c r="M116">
        <v>4419.7750965462528</v>
      </c>
      <c r="N116">
        <v>5.4570262262951574E-11</v>
      </c>
      <c r="O116">
        <v>8.9891149615773046E-12</v>
      </c>
      <c r="P116" s="1">
        <f>ETS[[#This Row],[Transform File.EUAprice]]*ETS[[#This Row],[Transform File.CAP]]*_xlfn.XLOOKUP(ETS[[#This Row],[Transform File.Year]],Graphs!$R$2:$R$41,Graphs!$T$2:$T$41)</f>
        <v>0</v>
      </c>
    </row>
    <row r="117" spans="1:16" hidden="1" x14ac:dyDescent="0.25">
      <c r="A117">
        <v>1</v>
      </c>
      <c r="B117" s="1" t="s">
        <v>106</v>
      </c>
      <c r="C117" s="1" t="s">
        <v>373</v>
      </c>
      <c r="D117">
        <v>2056</v>
      </c>
      <c r="E117">
        <v>0</v>
      </c>
      <c r="F117">
        <v>0</v>
      </c>
      <c r="G117">
        <v>0</v>
      </c>
      <c r="H117">
        <v>0</v>
      </c>
      <c r="I117">
        <v>22.935461387248743</v>
      </c>
      <c r="J117">
        <v>0</v>
      </c>
      <c r="K117">
        <v>1.1924462069944335E-9</v>
      </c>
      <c r="L117">
        <v>7.3670627365443222</v>
      </c>
      <c r="M117">
        <v>4430.2772475443035</v>
      </c>
      <c r="N117">
        <v>1.073926736219382E-10</v>
      </c>
      <c r="O117">
        <v>1.0501134913293537E-11</v>
      </c>
      <c r="P117" s="1">
        <f>ETS[[#This Row],[Transform File.EUAprice]]*ETS[[#This Row],[Transform File.CAP]]*_xlfn.XLOOKUP(ETS[[#This Row],[Transform File.Year]],Graphs!$R$2:$R$41,Graphs!$T$2:$T$41)</f>
        <v>0</v>
      </c>
    </row>
    <row r="118" spans="1:16" hidden="1" x14ac:dyDescent="0.25">
      <c r="A118">
        <v>1</v>
      </c>
      <c r="B118" s="1" t="s">
        <v>106</v>
      </c>
      <c r="C118" s="1" t="s">
        <v>373</v>
      </c>
      <c r="D118">
        <v>2057</v>
      </c>
      <c r="E118">
        <v>0</v>
      </c>
      <c r="F118">
        <v>0</v>
      </c>
      <c r="G118">
        <v>0</v>
      </c>
      <c r="H118">
        <v>0</v>
      </c>
      <c r="I118">
        <v>16.339021210347937</v>
      </c>
      <c r="J118">
        <v>0</v>
      </c>
      <c r="K118">
        <v>1.1897176608620167E-9</v>
      </c>
      <c r="L118">
        <v>6.5964401757110878</v>
      </c>
      <c r="M118">
        <v>4439.8446423313717</v>
      </c>
      <c r="N118">
        <v>1.8725921503735294E-10</v>
      </c>
      <c r="O118">
        <v>1.2377474028502966E-11</v>
      </c>
      <c r="P118" s="1">
        <f>ETS[[#This Row],[Transform File.EUAprice]]*ETS[[#This Row],[Transform File.CAP]]*_xlfn.XLOOKUP(ETS[[#This Row],[Transform File.Year]],Graphs!$R$2:$R$41,Graphs!$T$2:$T$41)</f>
        <v>0</v>
      </c>
    </row>
    <row r="119" spans="1:16" hidden="1" x14ac:dyDescent="0.25">
      <c r="A119">
        <v>1</v>
      </c>
      <c r="B119" s="1" t="s">
        <v>106</v>
      </c>
      <c r="C119" s="1" t="s">
        <v>373</v>
      </c>
      <c r="D119">
        <v>2058</v>
      </c>
      <c r="E119">
        <v>0</v>
      </c>
      <c r="F119">
        <v>0</v>
      </c>
      <c r="G119">
        <v>0</v>
      </c>
      <c r="H119">
        <v>0</v>
      </c>
      <c r="I119">
        <v>10.929184792772517</v>
      </c>
      <c r="J119">
        <v>0</v>
      </c>
      <c r="K119">
        <v>1.1917239132268853E-9</v>
      </c>
      <c r="L119">
        <v>5.4098364163836967</v>
      </c>
      <c r="M119">
        <v>4448.7206596181841</v>
      </c>
      <c r="N119">
        <v>2.8967658532957209E-10</v>
      </c>
      <c r="O119">
        <v>1.4765522486928809E-11</v>
      </c>
      <c r="P119" s="1">
        <f>ETS[[#This Row],[Transform File.EUAprice]]*ETS[[#This Row],[Transform File.CAP]]*_xlfn.XLOOKUP(ETS[[#This Row],[Transform File.Year]],Graphs!$R$2:$R$41,Graphs!$T$2:$T$41)</f>
        <v>0</v>
      </c>
    </row>
    <row r="120" spans="1:16" hidden="1" x14ac:dyDescent="0.25">
      <c r="A120">
        <v>1</v>
      </c>
      <c r="B120" s="1" t="s">
        <v>106</v>
      </c>
      <c r="C120" s="1" t="s">
        <v>373</v>
      </c>
      <c r="D120">
        <v>2059</v>
      </c>
      <c r="E120">
        <v>0</v>
      </c>
      <c r="F120">
        <v>0</v>
      </c>
      <c r="G120">
        <v>0</v>
      </c>
      <c r="H120">
        <v>0</v>
      </c>
      <c r="I120">
        <v>6.1457095482800215</v>
      </c>
      <c r="J120">
        <v>0</v>
      </c>
      <c r="K120">
        <v>1.2036628719792798E-9</v>
      </c>
      <c r="L120">
        <v>4.7834752432888328</v>
      </c>
      <c r="M120">
        <v>4457.2748169460137</v>
      </c>
      <c r="N120">
        <v>5.5508375255643153E-10</v>
      </c>
      <c r="O120">
        <v>1.7727364209474753E-11</v>
      </c>
      <c r="P120" s="1">
        <f>ETS[[#This Row],[Transform File.EUAprice]]*ETS[[#This Row],[Transform File.CAP]]*_xlfn.XLOOKUP(ETS[[#This Row],[Transform File.Year]],Graphs!$R$2:$R$41,Graphs!$T$2:$T$41)</f>
        <v>0</v>
      </c>
    </row>
    <row r="121" spans="1:16" hidden="1" x14ac:dyDescent="0.25">
      <c r="A121">
        <v>1</v>
      </c>
      <c r="B121" s="1" t="s">
        <v>106</v>
      </c>
      <c r="C121" s="1" t="s">
        <v>373</v>
      </c>
      <c r="D121">
        <v>2060</v>
      </c>
      <c r="E121">
        <v>0</v>
      </c>
      <c r="F121">
        <v>0</v>
      </c>
      <c r="G121">
        <v>0</v>
      </c>
      <c r="H121">
        <v>0</v>
      </c>
      <c r="I121">
        <v>9.4593766127682777E-2</v>
      </c>
      <c r="J121">
        <v>0</v>
      </c>
      <c r="K121">
        <v>1.5832202954402142E-10</v>
      </c>
      <c r="L121">
        <v>6.0511157819940173</v>
      </c>
      <c r="M121">
        <v>4465.0613094414466</v>
      </c>
      <c r="N121">
        <v>1.0838955197127361E-9</v>
      </c>
      <c r="O121">
        <v>2.1194640660519309E-11</v>
      </c>
      <c r="P121" s="1">
        <f>ETS[[#This Row],[Transform File.EUAprice]]*ETS[[#This Row],[Transform File.CAP]]*_xlfn.XLOOKUP(ETS[[#This Row],[Transform File.Year]],Graphs!$R$2:$R$41,Graphs!$T$2:$T$41)</f>
        <v>0</v>
      </c>
    </row>
    <row r="122" spans="1:16" hidden="1" x14ac:dyDescent="0.25">
      <c r="A122">
        <v>1</v>
      </c>
      <c r="B122" s="1" t="s">
        <v>106</v>
      </c>
      <c r="C122" s="1" t="s">
        <v>374</v>
      </c>
      <c r="D122">
        <v>2021</v>
      </c>
      <c r="E122">
        <v>1596</v>
      </c>
      <c r="F122">
        <v>3174.772426</v>
      </c>
      <c r="G122">
        <v>0</v>
      </c>
      <c r="H122">
        <v>0</v>
      </c>
      <c r="I122">
        <v>1936.6632868996903</v>
      </c>
      <c r="J122">
        <v>512.9</v>
      </c>
      <c r="K122">
        <v>89.458890903585626</v>
      </c>
      <c r="L122">
        <v>635.75024819672399</v>
      </c>
      <c r="M122">
        <v>80</v>
      </c>
      <c r="N122">
        <v>1495.9636707734746</v>
      </c>
      <c r="O122">
        <v>1678.6432637194985</v>
      </c>
      <c r="P122" s="1">
        <f>ETS[[#This Row],[Transform File.EUAprice]]*ETS[[#This Row],[Transform File.CAP]]*_xlfn.XLOOKUP(ETS[[#This Row],[Transform File.Year]],Graphs!$R$2:$R$41,Graphs!$T$2:$T$41)</f>
        <v>127680</v>
      </c>
    </row>
    <row r="123" spans="1:16" hidden="1" x14ac:dyDescent="0.25">
      <c r="A123">
        <v>1</v>
      </c>
      <c r="B123" s="1" t="s">
        <v>106</v>
      </c>
      <c r="C123" s="1" t="s">
        <v>374</v>
      </c>
      <c r="D123">
        <v>2022</v>
      </c>
      <c r="E123">
        <v>1552</v>
      </c>
      <c r="F123">
        <v>1552</v>
      </c>
      <c r="G123">
        <v>0</v>
      </c>
      <c r="H123">
        <v>0</v>
      </c>
      <c r="I123">
        <v>2089.6656642161288</v>
      </c>
      <c r="J123">
        <v>745.84123616800264</v>
      </c>
      <c r="K123">
        <v>99.91041440255556</v>
      </c>
      <c r="L123">
        <v>553.24597211300295</v>
      </c>
      <c r="M123">
        <v>79.430395738858977</v>
      </c>
      <c r="N123">
        <v>1127.8009377413837</v>
      </c>
      <c r="O123">
        <v>424.20022194383182</v>
      </c>
      <c r="P123" s="1">
        <f>ETS[[#This Row],[Transform File.EUAprice]]*ETS[[#This Row],[Transform File.CAP]]*_xlfn.XLOOKUP(ETS[[#This Row],[Transform File.Year]],Graphs!$R$2:$R$41,Graphs!$T$2:$T$41)</f>
        <v>123275.97418670914</v>
      </c>
    </row>
    <row r="124" spans="1:16" hidden="1" x14ac:dyDescent="0.25">
      <c r="A124">
        <v>1</v>
      </c>
      <c r="B124" s="1" t="s">
        <v>106</v>
      </c>
      <c r="C124" s="1" t="s">
        <v>374</v>
      </c>
      <c r="D124">
        <v>2023</v>
      </c>
      <c r="E124">
        <v>1509</v>
      </c>
      <c r="F124">
        <v>1509</v>
      </c>
      <c r="G124">
        <v>0</v>
      </c>
      <c r="H124">
        <v>0</v>
      </c>
      <c r="I124">
        <v>2337.8679381973971</v>
      </c>
      <c r="J124">
        <v>746.90317271372453</v>
      </c>
      <c r="K124">
        <v>101.90264003810418</v>
      </c>
      <c r="L124">
        <v>411.99191326690288</v>
      </c>
      <c r="M124">
        <v>79.430395738864334</v>
      </c>
      <c r="N124">
        <v>1117.0509375793476</v>
      </c>
      <c r="O124">
        <v>391.95022210586802</v>
      </c>
      <c r="P124" s="1">
        <f>ETS[[#This Row],[Transform File.EUAprice]]*ETS[[#This Row],[Transform File.CAP]]*_xlfn.XLOOKUP(ETS[[#This Row],[Transform File.Year]],Graphs!$R$2:$R$41,Graphs!$T$2:$T$41)</f>
        <v>119860.46716994628</v>
      </c>
    </row>
    <row r="125" spans="1:16" hidden="1" x14ac:dyDescent="0.25">
      <c r="A125">
        <v>1</v>
      </c>
      <c r="B125" s="1" t="s">
        <v>106</v>
      </c>
      <c r="C125" s="1" t="s">
        <v>374</v>
      </c>
      <c r="D125">
        <v>2024</v>
      </c>
      <c r="E125">
        <v>1412</v>
      </c>
      <c r="F125">
        <v>1412</v>
      </c>
      <c r="G125">
        <v>0</v>
      </c>
      <c r="H125">
        <v>0</v>
      </c>
      <c r="I125">
        <v>2609.8213880862372</v>
      </c>
      <c r="J125">
        <v>822.73903234680688</v>
      </c>
      <c r="K125">
        <v>69.767930994035709</v>
      </c>
      <c r="L125">
        <v>247.5395867703173</v>
      </c>
      <c r="M125">
        <v>87.372955130552882</v>
      </c>
      <c r="N125">
        <v>1101.5396430599117</v>
      </c>
      <c r="O125">
        <v>310.46164521786829</v>
      </c>
      <c r="P125" s="1">
        <f>ETS[[#This Row],[Transform File.EUAprice]]*ETS[[#This Row],[Transform File.CAP]]*_xlfn.XLOOKUP(ETS[[#This Row],[Transform File.Year]],Graphs!$R$2:$R$41,Graphs!$T$2:$T$41)</f>
        <v>117495.82156603872</v>
      </c>
    </row>
    <row r="126" spans="1:16" hidden="1" x14ac:dyDescent="0.25">
      <c r="A126">
        <v>1</v>
      </c>
      <c r="B126" s="1" t="s">
        <v>106</v>
      </c>
      <c r="C126" s="1" t="s">
        <v>374</v>
      </c>
      <c r="D126">
        <v>2025</v>
      </c>
      <c r="E126">
        <v>1412</v>
      </c>
      <c r="F126">
        <v>1412</v>
      </c>
      <c r="G126">
        <v>0</v>
      </c>
      <c r="H126">
        <v>0</v>
      </c>
      <c r="I126">
        <v>2952.7005937720996</v>
      </c>
      <c r="J126">
        <v>818.24835937385194</v>
      </c>
      <c r="K126">
        <v>67.039391193669744</v>
      </c>
      <c r="L126">
        <v>183.83304374661586</v>
      </c>
      <c r="M126">
        <v>96.109657771090497</v>
      </c>
      <c r="N126">
        <v>1107.2722917642416</v>
      </c>
      <c r="O126">
        <v>304.72914084265051</v>
      </c>
      <c r="P126" s="1">
        <f>ETS[[#This Row],[Transform File.EUAprice]]*ETS[[#This Row],[Transform File.CAP]]*_xlfn.XLOOKUP(ETS[[#This Row],[Transform File.Year]],Graphs!$R$2:$R$41,Graphs!$T$2:$T$41)</f>
        <v>123090.10138120614</v>
      </c>
    </row>
    <row r="127" spans="1:16" hidden="1" x14ac:dyDescent="0.25">
      <c r="A127">
        <v>1</v>
      </c>
      <c r="B127" s="1" t="s">
        <v>106</v>
      </c>
      <c r="C127" s="1" t="s">
        <v>374</v>
      </c>
      <c r="D127">
        <v>2026</v>
      </c>
      <c r="E127">
        <v>1295</v>
      </c>
      <c r="F127">
        <v>1295</v>
      </c>
      <c r="G127">
        <v>0</v>
      </c>
      <c r="H127">
        <v>0</v>
      </c>
      <c r="I127">
        <v>3253.1233902047015</v>
      </c>
      <c r="J127">
        <v>813.40555821958935</v>
      </c>
      <c r="K127">
        <v>33.751525014147312</v>
      </c>
      <c r="L127">
        <v>147.42012033366166</v>
      </c>
      <c r="M127">
        <v>105.71989025965918</v>
      </c>
      <c r="N127">
        <v>1073.6706658838182</v>
      </c>
      <c r="O127">
        <v>221.33092899472138</v>
      </c>
      <c r="P127" s="1">
        <f>ETS[[#This Row],[Transform File.EUAprice]]*ETS[[#This Row],[Transform File.CAP]]*_xlfn.XLOOKUP(ETS[[#This Row],[Transform File.Year]],Graphs!$R$2:$R$41,Graphs!$T$2:$T$41)</f>
        <v>118265.63687399516</v>
      </c>
    </row>
    <row r="128" spans="1:16" hidden="1" x14ac:dyDescent="0.25">
      <c r="A128">
        <v>1</v>
      </c>
      <c r="B128" s="1" t="s">
        <v>106</v>
      </c>
      <c r="C128" s="1" t="s">
        <v>374</v>
      </c>
      <c r="D128">
        <v>2027</v>
      </c>
      <c r="E128">
        <v>1233</v>
      </c>
      <c r="F128">
        <v>1233</v>
      </c>
      <c r="G128">
        <v>0</v>
      </c>
      <c r="H128">
        <v>0</v>
      </c>
      <c r="I128">
        <v>3519.2751355859391</v>
      </c>
      <c r="J128">
        <v>808.18302948471114</v>
      </c>
      <c r="K128">
        <v>21.651377107870555</v>
      </c>
      <c r="L128">
        <v>137.01384802618063</v>
      </c>
      <c r="M128">
        <v>116.29097041379987</v>
      </c>
      <c r="N128">
        <v>1055.0404254494752</v>
      </c>
      <c r="O128">
        <v>177.96135225743055</v>
      </c>
      <c r="P128" s="1">
        <f>ETS[[#This Row],[Transform File.EUAprice]]*ETS[[#This Row],[Transform File.CAP]]*_xlfn.XLOOKUP(ETS[[#This Row],[Transform File.Year]],Graphs!$R$2:$R$41,Graphs!$T$2:$T$41)</f>
        <v>117964.64766858681</v>
      </c>
    </row>
    <row r="129" spans="1:16" hidden="1" x14ac:dyDescent="0.25">
      <c r="A129">
        <v>1</v>
      </c>
      <c r="B129" s="1" t="s">
        <v>106</v>
      </c>
      <c r="C129" s="1" t="s">
        <v>374</v>
      </c>
      <c r="D129">
        <v>2028</v>
      </c>
      <c r="E129">
        <v>1141</v>
      </c>
      <c r="F129">
        <v>1141</v>
      </c>
      <c r="G129">
        <v>0</v>
      </c>
      <c r="H129">
        <v>0</v>
      </c>
      <c r="I129">
        <v>3716.2356541788636</v>
      </c>
      <c r="J129">
        <v>802.5510137565625</v>
      </c>
      <c r="K129">
        <v>11.730542828644769</v>
      </c>
      <c r="L129">
        <v>129.7579248218683</v>
      </c>
      <c r="M129">
        <v>127.91893825636646</v>
      </c>
      <c r="N129">
        <v>1020.6281917271702</v>
      </c>
      <c r="O129">
        <v>120.37379246281942</v>
      </c>
      <c r="P129" s="1">
        <f>ETS[[#This Row],[Transform File.EUAprice]]*ETS[[#This Row],[Transform File.CAP]]*_xlfn.XLOOKUP(ETS[[#This Row],[Transform File.Year]],Graphs!$R$2:$R$41,Graphs!$T$2:$T$41)</f>
        <v>114359.9600895387</v>
      </c>
    </row>
    <row r="130" spans="1:16" hidden="1" x14ac:dyDescent="0.25">
      <c r="A130">
        <v>1</v>
      </c>
      <c r="B130" s="1" t="s">
        <v>106</v>
      </c>
      <c r="C130" s="1" t="s">
        <v>374</v>
      </c>
      <c r="D130">
        <v>2029</v>
      </c>
      <c r="E130">
        <v>1049</v>
      </c>
      <c r="F130">
        <v>1049</v>
      </c>
      <c r="G130">
        <v>0</v>
      </c>
      <c r="H130">
        <v>0</v>
      </c>
      <c r="I130">
        <v>3876.623308060819</v>
      </c>
      <c r="J130">
        <v>796.47742340232571</v>
      </c>
      <c r="K130">
        <v>4.6152125957308403</v>
      </c>
      <c r="L130">
        <v>87.519710119987451</v>
      </c>
      <c r="M130">
        <v>140.7094255220085</v>
      </c>
      <c r="N130">
        <v>980.04683288632339</v>
      </c>
      <c r="O130">
        <v>68.955385103386334</v>
      </c>
      <c r="P130" s="1">
        <f>ETS[[#This Row],[Transform File.EUAprice]]*ETS[[#This Row],[Transform File.CAP]]*_xlfn.XLOOKUP(ETS[[#This Row],[Transform File.Year]],Graphs!$R$2:$R$41,Graphs!$T$2:$T$41)</f>
        <v>110144.51722546201</v>
      </c>
    </row>
    <row r="131" spans="1:16" hidden="1" x14ac:dyDescent="0.25">
      <c r="A131">
        <v>1</v>
      </c>
      <c r="B131" s="1" t="s">
        <v>106</v>
      </c>
      <c r="C131" s="1" t="s">
        <v>374</v>
      </c>
      <c r="D131">
        <v>2030</v>
      </c>
      <c r="E131">
        <v>958</v>
      </c>
      <c r="F131">
        <v>958</v>
      </c>
      <c r="G131">
        <v>0</v>
      </c>
      <c r="H131">
        <v>0</v>
      </c>
      <c r="I131">
        <v>3961.1721365568396</v>
      </c>
      <c r="J131">
        <v>789.92766144464281</v>
      </c>
      <c r="K131">
        <v>2.494864933041391</v>
      </c>
      <c r="L131">
        <v>81.028645126295345</v>
      </c>
      <c r="M131">
        <v>154.77861140402092</v>
      </c>
      <c r="N131">
        <v>920.73057854317767</v>
      </c>
      <c r="O131">
        <v>37.271904872088939</v>
      </c>
      <c r="P131" s="1">
        <f>ETS[[#This Row],[Transform File.EUAprice]]*ETS[[#This Row],[Transform File.CAP]]*_xlfn.XLOOKUP(ETS[[#This Row],[Transform File.Year]],Graphs!$R$2:$R$41,Graphs!$T$2:$T$41)</f>
        <v>105378.34211231403</v>
      </c>
    </row>
    <row r="132" spans="1:16" hidden="1" x14ac:dyDescent="0.25">
      <c r="A132">
        <v>1</v>
      </c>
      <c r="B132" s="1" t="s">
        <v>106</v>
      </c>
      <c r="C132" s="1" t="s">
        <v>374</v>
      </c>
      <c r="D132">
        <v>2031</v>
      </c>
      <c r="E132">
        <v>866</v>
      </c>
      <c r="F132">
        <v>866</v>
      </c>
      <c r="G132">
        <v>0</v>
      </c>
      <c r="H132">
        <v>0</v>
      </c>
      <c r="I132">
        <v>3969.8740200341776</v>
      </c>
      <c r="J132">
        <v>782.86442655217922</v>
      </c>
      <c r="K132">
        <v>2.2372432809484768</v>
      </c>
      <c r="L132">
        <v>72.19644668953363</v>
      </c>
      <c r="M132">
        <v>170.25427301489776</v>
      </c>
      <c r="N132">
        <v>842.91314409951951</v>
      </c>
      <c r="O132">
        <v>23.089641408576909</v>
      </c>
      <c r="P132" s="1">
        <f>ETS[[#This Row],[Transform File.EUAprice]]*ETS[[#This Row],[Transform File.CAP]]*_xlfn.XLOOKUP(ETS[[#This Row],[Transform File.Year]],Graphs!$R$2:$R$41,Graphs!$T$2:$T$41)</f>
        <v>99793.331197033069</v>
      </c>
    </row>
    <row r="133" spans="1:16" hidden="1" x14ac:dyDescent="0.25">
      <c r="A133">
        <v>1</v>
      </c>
      <c r="B133" s="1" t="s">
        <v>106</v>
      </c>
      <c r="C133" s="1" t="s">
        <v>374</v>
      </c>
      <c r="D133">
        <v>2032</v>
      </c>
      <c r="E133">
        <v>774</v>
      </c>
      <c r="F133">
        <v>774</v>
      </c>
      <c r="G133">
        <v>0</v>
      </c>
      <c r="H133">
        <v>0</v>
      </c>
      <c r="I133">
        <v>3900.9280851885028</v>
      </c>
      <c r="J133">
        <v>775.24713194499259</v>
      </c>
      <c r="K133">
        <v>1.8182584509506936</v>
      </c>
      <c r="L133">
        <v>65.880544449732085</v>
      </c>
      <c r="M133">
        <v>187.27770232541448</v>
      </c>
      <c r="N133">
        <v>750.45442431221761</v>
      </c>
      <c r="O133">
        <v>23.549118973639242</v>
      </c>
      <c r="P133" s="1">
        <f>ETS[[#This Row],[Transform File.EUAprice]]*ETS[[#This Row],[Transform File.CAP]]*_xlfn.XLOOKUP(ETS[[#This Row],[Transform File.Year]],Graphs!$R$2:$R$41,Graphs!$T$2:$T$41)</f>
        <v>93437.958587274348</v>
      </c>
    </row>
    <row r="134" spans="1:16" hidden="1" x14ac:dyDescent="0.25">
      <c r="A134">
        <v>1</v>
      </c>
      <c r="B134" s="1" t="s">
        <v>106</v>
      </c>
      <c r="C134" s="1" t="s">
        <v>374</v>
      </c>
      <c r="D134">
        <v>2033</v>
      </c>
      <c r="E134">
        <v>682</v>
      </c>
      <c r="F134">
        <v>682</v>
      </c>
      <c r="G134">
        <v>0</v>
      </c>
      <c r="H134">
        <v>0</v>
      </c>
      <c r="I134">
        <v>3753.5293676680549</v>
      </c>
      <c r="J134">
        <v>767.03305796763573</v>
      </c>
      <c r="K134">
        <v>1.2186195855860671</v>
      </c>
      <c r="L134">
        <v>61.147039967226469</v>
      </c>
      <c r="M134">
        <v>206.00212946696226</v>
      </c>
      <c r="N134">
        <v>657.3994062121244</v>
      </c>
      <c r="O134">
        <v>24.6045215539745</v>
      </c>
      <c r="P134" s="1">
        <f>ETS[[#This Row],[Transform File.EUAprice]]*ETS[[#This Row],[Transform File.CAP]]*_xlfn.XLOOKUP(ETS[[#This Row],[Transform File.Year]],Graphs!$R$2:$R$41,Graphs!$T$2:$T$41)</f>
        <v>86250.792400498263</v>
      </c>
    </row>
    <row r="135" spans="1:16" hidden="1" x14ac:dyDescent="0.25">
      <c r="A135">
        <v>1</v>
      </c>
      <c r="B135" s="1" t="s">
        <v>106</v>
      </c>
      <c r="C135" s="1" t="s">
        <v>374</v>
      </c>
      <c r="D135">
        <v>2034</v>
      </c>
      <c r="E135">
        <v>591</v>
      </c>
      <c r="F135">
        <v>591</v>
      </c>
      <c r="G135">
        <v>0</v>
      </c>
      <c r="H135">
        <v>0</v>
      </c>
      <c r="I135">
        <v>3529.8278473423607</v>
      </c>
      <c r="J135">
        <v>758.17474728888783</v>
      </c>
      <c r="K135">
        <v>0.63847593090957777</v>
      </c>
      <c r="L135">
        <v>55.888297105896875</v>
      </c>
      <c r="M135">
        <v>226.59892141143652</v>
      </c>
      <c r="N135">
        <v>564.3371007652471</v>
      </c>
      <c r="O135">
        <v>26.667238523227276</v>
      </c>
      <c r="P135" s="1">
        <f>ETS[[#This Row],[Transform File.EUAprice]]*ETS[[#This Row],[Transform File.CAP]]*_xlfn.XLOOKUP(ETS[[#This Row],[Transform File.Year]],Graphs!$R$2:$R$41,Graphs!$T$2:$T$41)</f>
        <v>78300.228500647965</v>
      </c>
    </row>
    <row r="136" spans="1:16" hidden="1" x14ac:dyDescent="0.25">
      <c r="A136">
        <v>1</v>
      </c>
      <c r="B136" s="1" t="s">
        <v>106</v>
      </c>
      <c r="C136" s="1" t="s">
        <v>374</v>
      </c>
      <c r="D136">
        <v>2035</v>
      </c>
      <c r="E136">
        <v>499</v>
      </c>
      <c r="F136">
        <v>499</v>
      </c>
      <c r="G136">
        <v>0</v>
      </c>
      <c r="H136">
        <v>0</v>
      </c>
      <c r="I136">
        <v>3225.1068378789332</v>
      </c>
      <c r="J136">
        <v>748.62267984170808</v>
      </c>
      <c r="K136">
        <v>0.5643667381704921</v>
      </c>
      <c r="L136">
        <v>54.533962883548533</v>
      </c>
      <c r="M136">
        <v>249.25341525269681</v>
      </c>
      <c r="N136">
        <v>473.00203779061508</v>
      </c>
      <c r="O136">
        <v>26.002806491500735</v>
      </c>
      <c r="P136" s="1">
        <f>ETS[[#This Row],[Transform File.EUAprice]]*ETS[[#This Row],[Transform File.CAP]]*_xlfn.XLOOKUP(ETS[[#This Row],[Transform File.Year]],Graphs!$R$2:$R$41,Graphs!$T$2:$T$41)</f>
        <v>69258.020482404114</v>
      </c>
    </row>
    <row r="137" spans="1:16" hidden="1" x14ac:dyDescent="0.25">
      <c r="A137">
        <v>1</v>
      </c>
      <c r="B137" s="1" t="s">
        <v>106</v>
      </c>
      <c r="C137" s="1" t="s">
        <v>374</v>
      </c>
      <c r="D137">
        <v>2036</v>
      </c>
      <c r="E137">
        <v>407</v>
      </c>
      <c r="F137">
        <v>407</v>
      </c>
      <c r="G137">
        <v>0</v>
      </c>
      <c r="H137">
        <v>0</v>
      </c>
      <c r="I137">
        <v>2840.3472356897082</v>
      </c>
      <c r="J137">
        <v>738.32191933161823</v>
      </c>
      <c r="K137">
        <v>0.54033812695520778</v>
      </c>
      <c r="L137">
        <v>52.897344730651461</v>
      </c>
      <c r="M137">
        <v>274.17230278371773</v>
      </c>
      <c r="N137">
        <v>373.5275652194527</v>
      </c>
      <c r="O137">
        <v>33.477827556128354</v>
      </c>
      <c r="P137" s="1">
        <f>ETS[[#This Row],[Transform File.EUAprice]]*ETS[[#This Row],[Transform File.CAP]]*_xlfn.XLOOKUP(ETS[[#This Row],[Transform File.Year]],Graphs!$R$2:$R$41,Graphs!$T$2:$T$41)</f>
        <v>59177.566350169262</v>
      </c>
    </row>
    <row r="138" spans="1:16" hidden="1" x14ac:dyDescent="0.25">
      <c r="A138">
        <v>1</v>
      </c>
      <c r="B138" s="1" t="s">
        <v>106</v>
      </c>
      <c r="C138" s="1" t="s">
        <v>374</v>
      </c>
      <c r="D138">
        <v>2037</v>
      </c>
      <c r="E138">
        <v>315</v>
      </c>
      <c r="F138">
        <v>315</v>
      </c>
      <c r="G138">
        <v>0</v>
      </c>
      <c r="H138">
        <v>0</v>
      </c>
      <c r="I138">
        <v>2367.5248342094419</v>
      </c>
      <c r="J138">
        <v>727.20762665651569</v>
      </c>
      <c r="K138">
        <v>0.5547361194178696</v>
      </c>
      <c r="L138">
        <v>60.060038704332811</v>
      </c>
      <c r="M138">
        <v>301.59421328423582</v>
      </c>
      <c r="N138">
        <v>277.91005698457161</v>
      </c>
      <c r="O138">
        <v>37.096573767359679</v>
      </c>
      <c r="P138" s="1">
        <f>ETS[[#This Row],[Transform File.EUAprice]]*ETS[[#This Row],[Transform File.CAP]]*_xlfn.XLOOKUP(ETS[[#This Row],[Transform File.Year]],Graphs!$R$2:$R$41,Graphs!$T$2:$T$41)</f>
        <v>47982.555160710275</v>
      </c>
    </row>
    <row r="139" spans="1:16" hidden="1" x14ac:dyDescent="0.25">
      <c r="A139">
        <v>1</v>
      </c>
      <c r="B139" s="1" t="s">
        <v>106</v>
      </c>
      <c r="C139" s="1" t="s">
        <v>374</v>
      </c>
      <c r="D139">
        <v>2038</v>
      </c>
      <c r="E139">
        <v>224</v>
      </c>
      <c r="F139">
        <v>224</v>
      </c>
      <c r="G139">
        <v>0</v>
      </c>
      <c r="H139">
        <v>0</v>
      </c>
      <c r="I139">
        <v>1814.9746972012481</v>
      </c>
      <c r="J139">
        <v>715.23002407377248</v>
      </c>
      <c r="K139">
        <v>0.52843924403245179</v>
      </c>
      <c r="L139">
        <v>60.791673690388969</v>
      </c>
      <c r="M139">
        <v>331.74137515754762</v>
      </c>
      <c r="N139">
        <v>181.93350586585544</v>
      </c>
      <c r="O139">
        <v>42.073988880413474</v>
      </c>
      <c r="P139" s="1">
        <f>ETS[[#This Row],[Transform File.EUAprice]]*ETS[[#This Row],[Transform File.CAP]]*_xlfn.XLOOKUP(ETS[[#This Row],[Transform File.Year]],Graphs!$R$2:$R$41,Graphs!$T$2:$T$41)</f>
        <v>35744.41328527806</v>
      </c>
    </row>
    <row r="140" spans="1:16" hidden="1" x14ac:dyDescent="0.25">
      <c r="A140">
        <v>1</v>
      </c>
      <c r="B140" s="1" t="s">
        <v>106</v>
      </c>
      <c r="C140" s="1" t="s">
        <v>374</v>
      </c>
      <c r="D140">
        <v>2039</v>
      </c>
      <c r="E140">
        <v>132</v>
      </c>
      <c r="F140">
        <v>132</v>
      </c>
      <c r="G140">
        <v>0</v>
      </c>
      <c r="H140">
        <v>0</v>
      </c>
      <c r="I140">
        <v>1187.3697966384955</v>
      </c>
      <c r="J140">
        <v>702.31426327463305</v>
      </c>
      <c r="K140">
        <v>0.51032254729136128</v>
      </c>
      <c r="L140">
        <v>56.780314740828238</v>
      </c>
      <c r="M140">
        <v>364.90042001009135</v>
      </c>
      <c r="N140">
        <v>108.24158330391057</v>
      </c>
      <c r="O140">
        <v>23.766877598964111</v>
      </c>
      <c r="P140" s="1">
        <f>ETS[[#This Row],[Transform File.EUAprice]]*ETS[[#This Row],[Transform File.CAP]]*_xlfn.XLOOKUP(ETS[[#This Row],[Transform File.Year]],Graphs!$R$2:$R$41,Graphs!$T$2:$T$41)</f>
        <v>22065.791455768373</v>
      </c>
    </row>
    <row r="141" spans="1:16" hidden="1" x14ac:dyDescent="0.25">
      <c r="A141">
        <v>1</v>
      </c>
      <c r="B141" s="1" t="s">
        <v>106</v>
      </c>
      <c r="C141" s="1" t="s">
        <v>374</v>
      </c>
      <c r="D141">
        <v>2040</v>
      </c>
      <c r="E141">
        <v>40</v>
      </c>
      <c r="F141">
        <v>40</v>
      </c>
      <c r="G141">
        <v>0</v>
      </c>
      <c r="H141">
        <v>0</v>
      </c>
      <c r="I141">
        <v>484.95088959155896</v>
      </c>
      <c r="J141">
        <v>688.38702071684168</v>
      </c>
      <c r="K141">
        <v>0.51032254638916996</v>
      </c>
      <c r="L141">
        <v>53.521563783705666</v>
      </c>
      <c r="M141">
        <v>401.37188858853222</v>
      </c>
      <c r="N141">
        <v>6.6034053140184517</v>
      </c>
      <c r="O141">
        <v>33.40613569259623</v>
      </c>
      <c r="P141" s="1">
        <f>ETS[[#This Row],[Transform File.EUAprice]]*ETS[[#This Row],[Transform File.CAP]]*_xlfn.XLOOKUP(ETS[[#This Row],[Transform File.Year]],Graphs!$R$2:$R$41,Graphs!$T$2:$T$41)</f>
        <v>7004.6890196516224</v>
      </c>
    </row>
    <row r="142" spans="1:16" hidden="1" x14ac:dyDescent="0.25">
      <c r="A142">
        <v>1</v>
      </c>
      <c r="B142" s="1" t="s">
        <v>106</v>
      </c>
      <c r="C142" s="1" t="s">
        <v>374</v>
      </c>
      <c r="D142">
        <v>2041</v>
      </c>
      <c r="E142">
        <v>0</v>
      </c>
      <c r="F142">
        <v>0</v>
      </c>
      <c r="G142">
        <v>0</v>
      </c>
      <c r="H142">
        <v>0</v>
      </c>
      <c r="I142">
        <v>264.55210500429882</v>
      </c>
      <c r="J142">
        <v>175.4870207168417</v>
      </c>
      <c r="K142">
        <v>0.34781129683515233</v>
      </c>
      <c r="L142">
        <v>44.563952573583258</v>
      </c>
      <c r="M142">
        <v>4187.3994438143782</v>
      </c>
      <c r="N142">
        <v>2.8241574463194507E-14</v>
      </c>
      <c r="O142">
        <v>6.1623703975569135E-12</v>
      </c>
      <c r="P142" s="1">
        <f>ETS[[#This Row],[Transform File.EUAprice]]*ETS[[#This Row],[Transform File.CAP]]*_xlfn.XLOOKUP(ETS[[#This Row],[Transform File.Year]],Graphs!$R$2:$R$41,Graphs!$T$2:$T$41)</f>
        <v>0</v>
      </c>
    </row>
    <row r="143" spans="1:16" hidden="1" x14ac:dyDescent="0.25">
      <c r="A143">
        <v>1</v>
      </c>
      <c r="B143" s="1" t="s">
        <v>106</v>
      </c>
      <c r="C143" s="1" t="s">
        <v>374</v>
      </c>
      <c r="D143">
        <v>2042</v>
      </c>
      <c r="E143">
        <v>0</v>
      </c>
      <c r="F143">
        <v>0</v>
      </c>
      <c r="G143">
        <v>0</v>
      </c>
      <c r="H143">
        <v>0</v>
      </c>
      <c r="I143">
        <v>229.03429852820116</v>
      </c>
      <c r="J143">
        <v>0</v>
      </c>
      <c r="K143">
        <v>0.27805507682447417</v>
      </c>
      <c r="L143">
        <v>35.239751399273182</v>
      </c>
      <c r="M143">
        <v>4211.372058944642</v>
      </c>
      <c r="N143">
        <v>3.1377852603855702E-14</v>
      </c>
      <c r="O143">
        <v>6.8150033263621458E-12</v>
      </c>
      <c r="P143" s="1">
        <f>ETS[[#This Row],[Transform File.EUAprice]]*ETS[[#This Row],[Transform File.CAP]]*_xlfn.XLOOKUP(ETS[[#This Row],[Transform File.Year]],Graphs!$R$2:$R$41,Graphs!$T$2:$T$41)</f>
        <v>0</v>
      </c>
    </row>
    <row r="144" spans="1:16" hidden="1" x14ac:dyDescent="0.25">
      <c r="A144">
        <v>1</v>
      </c>
      <c r="B144" s="1" t="s">
        <v>106</v>
      </c>
      <c r="C144" s="1" t="s">
        <v>374</v>
      </c>
      <c r="D144">
        <v>2043</v>
      </c>
      <c r="E144">
        <v>0</v>
      </c>
      <c r="F144">
        <v>0</v>
      </c>
      <c r="G144">
        <v>0</v>
      </c>
      <c r="H144">
        <v>0</v>
      </c>
      <c r="I144">
        <v>196.56461028490349</v>
      </c>
      <c r="J144">
        <v>0</v>
      </c>
      <c r="K144">
        <v>0.24500565180107353</v>
      </c>
      <c r="L144">
        <v>32.22468259149661</v>
      </c>
      <c r="M144">
        <v>4233.242552127198</v>
      </c>
      <c r="N144">
        <v>3.4757224567295035E-14</v>
      </c>
      <c r="O144">
        <v>7.5501852529929118E-12</v>
      </c>
      <c r="P144" s="1">
        <f>ETS[[#This Row],[Transform File.EUAprice]]*ETS[[#This Row],[Transform File.CAP]]*_xlfn.XLOOKUP(ETS[[#This Row],[Transform File.Year]],Graphs!$R$2:$R$41,Graphs!$T$2:$T$41)</f>
        <v>0</v>
      </c>
    </row>
    <row r="145" spans="1:16" hidden="1" x14ac:dyDescent="0.25">
      <c r="A145">
        <v>1</v>
      </c>
      <c r="B145" s="1" t="s">
        <v>106</v>
      </c>
      <c r="C145" s="1" t="s">
        <v>374</v>
      </c>
      <c r="D145">
        <v>2044</v>
      </c>
      <c r="E145">
        <v>0</v>
      </c>
      <c r="F145">
        <v>0</v>
      </c>
      <c r="G145">
        <v>0</v>
      </c>
      <c r="H145">
        <v>0</v>
      </c>
      <c r="I145">
        <v>168.66567926086171</v>
      </c>
      <c r="J145">
        <v>0</v>
      </c>
      <c r="K145">
        <v>0.24500558733798961</v>
      </c>
      <c r="L145">
        <v>27.653925436703798</v>
      </c>
      <c r="M145">
        <v>4253.8581566873472</v>
      </c>
      <c r="N145">
        <v>3.8197969064253728E-14</v>
      </c>
      <c r="O145">
        <v>8.3789634263232576E-12</v>
      </c>
      <c r="P145" s="1">
        <f>ETS[[#This Row],[Transform File.EUAprice]]*ETS[[#This Row],[Transform File.CAP]]*_xlfn.XLOOKUP(ETS[[#This Row],[Transform File.Year]],Graphs!$R$2:$R$41,Graphs!$T$2:$T$41)</f>
        <v>0</v>
      </c>
    </row>
    <row r="146" spans="1:16" hidden="1" x14ac:dyDescent="0.25">
      <c r="A146">
        <v>1</v>
      </c>
      <c r="B146" s="1" t="s">
        <v>106</v>
      </c>
      <c r="C146" s="1" t="s">
        <v>374</v>
      </c>
      <c r="D146">
        <v>2045</v>
      </c>
      <c r="E146">
        <v>0</v>
      </c>
      <c r="F146">
        <v>0</v>
      </c>
      <c r="G146">
        <v>0</v>
      </c>
      <c r="H146">
        <v>0</v>
      </c>
      <c r="I146">
        <v>142.72340350594467</v>
      </c>
      <c r="J146">
        <v>0</v>
      </c>
      <c r="K146">
        <v>0.24500558697262831</v>
      </c>
      <c r="L146">
        <v>25.697270167944403</v>
      </c>
      <c r="M146">
        <v>4274.1768800549235</v>
      </c>
      <c r="N146">
        <v>4.178282819376198E-14</v>
      </c>
      <c r="O146">
        <v>9.3137921279708923E-12</v>
      </c>
      <c r="P146" s="1">
        <f>ETS[[#This Row],[Transform File.EUAprice]]*ETS[[#This Row],[Transform File.CAP]]*_xlfn.XLOOKUP(ETS[[#This Row],[Transform File.Year]],Graphs!$R$2:$R$41,Graphs!$T$2:$T$41)</f>
        <v>0</v>
      </c>
    </row>
    <row r="147" spans="1:16" hidden="1" x14ac:dyDescent="0.25">
      <c r="A147">
        <v>1</v>
      </c>
      <c r="B147" s="1" t="s">
        <v>106</v>
      </c>
      <c r="C147" s="1" t="s">
        <v>374</v>
      </c>
      <c r="D147">
        <v>2046</v>
      </c>
      <c r="E147">
        <v>0</v>
      </c>
      <c r="F147">
        <v>0</v>
      </c>
      <c r="G147">
        <v>0</v>
      </c>
      <c r="H147">
        <v>0</v>
      </c>
      <c r="I147">
        <v>119.93137783719587</v>
      </c>
      <c r="J147">
        <v>0</v>
      </c>
      <c r="K147">
        <v>0.2450055862040644</v>
      </c>
      <c r="L147">
        <v>22.547020082544734</v>
      </c>
      <c r="M147">
        <v>4292.7038269017048</v>
      </c>
      <c r="N147">
        <v>5.6995416868204739E-14</v>
      </c>
      <c r="O147">
        <v>1.0376073028918556E-11</v>
      </c>
      <c r="P147" s="1">
        <f>ETS[[#This Row],[Transform File.EUAprice]]*ETS[[#This Row],[Transform File.CAP]]*_xlfn.XLOOKUP(ETS[[#This Row],[Transform File.Year]],Graphs!$R$2:$R$41,Graphs!$T$2:$T$41)</f>
        <v>0</v>
      </c>
    </row>
    <row r="148" spans="1:16" hidden="1" x14ac:dyDescent="0.25">
      <c r="A148">
        <v>1</v>
      </c>
      <c r="B148" s="1" t="s">
        <v>106</v>
      </c>
      <c r="C148" s="1" t="s">
        <v>374</v>
      </c>
      <c r="D148">
        <v>2047</v>
      </c>
      <c r="E148">
        <v>0</v>
      </c>
      <c r="F148">
        <v>0</v>
      </c>
      <c r="G148">
        <v>0</v>
      </c>
      <c r="H148">
        <v>0</v>
      </c>
      <c r="I148">
        <v>101.28532137847381</v>
      </c>
      <c r="J148">
        <v>0</v>
      </c>
      <c r="K148">
        <v>9.4664944886150224E-2</v>
      </c>
      <c r="L148">
        <v>18.551391513835906</v>
      </c>
      <c r="M148">
        <v>4310.3094379806507</v>
      </c>
      <c r="N148">
        <v>9.200669276658488E-14</v>
      </c>
      <c r="O148">
        <v>1.158540842650408E-11</v>
      </c>
      <c r="P148" s="1">
        <f>ETS[[#This Row],[Transform File.EUAprice]]*ETS[[#This Row],[Transform File.CAP]]*_xlfn.XLOOKUP(ETS[[#This Row],[Transform File.Year]],Graphs!$R$2:$R$41,Graphs!$T$2:$T$41)</f>
        <v>0</v>
      </c>
    </row>
    <row r="149" spans="1:16" hidden="1" x14ac:dyDescent="0.25">
      <c r="A149">
        <v>1</v>
      </c>
      <c r="B149" s="1" t="s">
        <v>106</v>
      </c>
      <c r="C149" s="1" t="s">
        <v>374</v>
      </c>
      <c r="D149">
        <v>2048</v>
      </c>
      <c r="E149">
        <v>0</v>
      </c>
      <c r="F149">
        <v>0</v>
      </c>
      <c r="G149">
        <v>0</v>
      </c>
      <c r="H149">
        <v>0</v>
      </c>
      <c r="I149">
        <v>85.351906531158107</v>
      </c>
      <c r="J149">
        <v>0</v>
      </c>
      <c r="K149">
        <v>4.8474653676818438E-3</v>
      </c>
      <c r="L149">
        <v>15.928567381948026</v>
      </c>
      <c r="M149">
        <v>4327.3531463024974</v>
      </c>
      <c r="N149">
        <v>1.5288628217076455E-13</v>
      </c>
      <c r="O149">
        <v>1.2967106951085759E-11</v>
      </c>
      <c r="P149" s="1">
        <f>ETS[[#This Row],[Transform File.EUAprice]]*ETS[[#This Row],[Transform File.CAP]]*_xlfn.XLOOKUP(ETS[[#This Row],[Transform File.Year]],Graphs!$R$2:$R$41,Graphs!$T$2:$T$41)</f>
        <v>0</v>
      </c>
    </row>
    <row r="150" spans="1:16" hidden="1" x14ac:dyDescent="0.25">
      <c r="A150">
        <v>1</v>
      </c>
      <c r="B150" s="1" t="s">
        <v>106</v>
      </c>
      <c r="C150" s="1" t="s">
        <v>374</v>
      </c>
      <c r="D150">
        <v>2049</v>
      </c>
      <c r="E150">
        <v>0</v>
      </c>
      <c r="F150">
        <v>0</v>
      </c>
      <c r="G150">
        <v>0</v>
      </c>
      <c r="H150">
        <v>0</v>
      </c>
      <c r="I150">
        <v>72.962714886639532</v>
      </c>
      <c r="J150">
        <v>0</v>
      </c>
      <c r="K150">
        <v>1.7936521221881167E-8</v>
      </c>
      <c r="L150">
        <v>12.389191626582054</v>
      </c>
      <c r="M150">
        <v>4342.8864085163477</v>
      </c>
      <c r="N150">
        <v>1.8298182066222401E-13</v>
      </c>
      <c r="O150">
        <v>1.4557307204668839E-11</v>
      </c>
      <c r="P150" s="1">
        <f>ETS[[#This Row],[Transform File.EUAprice]]*ETS[[#This Row],[Transform File.CAP]]*_xlfn.XLOOKUP(ETS[[#This Row],[Transform File.Year]],Graphs!$R$2:$R$41,Graphs!$T$2:$T$41)</f>
        <v>0</v>
      </c>
    </row>
    <row r="151" spans="1:16" hidden="1" x14ac:dyDescent="0.25">
      <c r="A151">
        <v>1</v>
      </c>
      <c r="B151" s="1" t="s">
        <v>106</v>
      </c>
      <c r="C151" s="1" t="s">
        <v>374</v>
      </c>
      <c r="D151">
        <v>2050</v>
      </c>
      <c r="E151">
        <v>0</v>
      </c>
      <c r="F151">
        <v>0</v>
      </c>
      <c r="G151">
        <v>0</v>
      </c>
      <c r="H151">
        <v>0</v>
      </c>
      <c r="I151">
        <v>61.063571881225855</v>
      </c>
      <c r="J151">
        <v>0</v>
      </c>
      <c r="K151">
        <v>1.7850502300560005E-8</v>
      </c>
      <c r="L151">
        <v>11.899142987563176</v>
      </c>
      <c r="M151">
        <v>4357.8136967609144</v>
      </c>
      <c r="N151">
        <v>2.2876226658051551E-13</v>
      </c>
      <c r="O151">
        <v>1.6394248269117155E-11</v>
      </c>
      <c r="P151" s="1">
        <f>ETS[[#This Row],[Transform File.EUAprice]]*ETS[[#This Row],[Transform File.CAP]]*_xlfn.XLOOKUP(ETS[[#This Row],[Transform File.Year]],Graphs!$R$2:$R$41,Graphs!$T$2:$T$41)</f>
        <v>0</v>
      </c>
    </row>
    <row r="152" spans="1:16" hidden="1" x14ac:dyDescent="0.25">
      <c r="A152">
        <v>1</v>
      </c>
      <c r="B152" s="1" t="s">
        <v>106</v>
      </c>
      <c r="C152" s="1" t="s">
        <v>374</v>
      </c>
      <c r="D152">
        <v>2051</v>
      </c>
      <c r="E152">
        <v>0</v>
      </c>
      <c r="F152">
        <v>0</v>
      </c>
      <c r="G152">
        <v>0</v>
      </c>
      <c r="H152">
        <v>0</v>
      </c>
      <c r="I152">
        <v>50.658628375982133</v>
      </c>
      <c r="J152">
        <v>0</v>
      </c>
      <c r="K152">
        <v>1.7744372162379349E-8</v>
      </c>
      <c r="L152">
        <v>10.404943487499347</v>
      </c>
      <c r="M152">
        <v>4371.9811138048972</v>
      </c>
      <c r="N152">
        <v>3.3941744689517144E-13</v>
      </c>
      <c r="O152">
        <v>1.8531056818792499E-11</v>
      </c>
      <c r="P152" s="1">
        <f>ETS[[#This Row],[Transform File.EUAprice]]*ETS[[#This Row],[Transform File.CAP]]*_xlfn.XLOOKUP(ETS[[#This Row],[Transform File.Year]],Graphs!$R$2:$R$41,Graphs!$T$2:$T$41)</f>
        <v>0</v>
      </c>
    </row>
    <row r="153" spans="1:16" hidden="1" x14ac:dyDescent="0.25">
      <c r="A153">
        <v>1</v>
      </c>
      <c r="B153" s="1" t="s">
        <v>106</v>
      </c>
      <c r="C153" s="1" t="s">
        <v>374</v>
      </c>
      <c r="D153">
        <v>2052</v>
      </c>
      <c r="E153">
        <v>0</v>
      </c>
      <c r="F153">
        <v>0</v>
      </c>
      <c r="G153">
        <v>0</v>
      </c>
      <c r="H153">
        <v>0</v>
      </c>
      <c r="I153">
        <v>41.71407848844855</v>
      </c>
      <c r="J153">
        <v>0</v>
      </c>
      <c r="K153">
        <v>1.7683513137788767E-8</v>
      </c>
      <c r="L153">
        <v>8.9445498698500696</v>
      </c>
      <c r="M153">
        <v>4384.8875733647692</v>
      </c>
      <c r="N153">
        <v>5.3053013042640684E-13</v>
      </c>
      <c r="O153">
        <v>2.1039307313059993E-11</v>
      </c>
      <c r="P153" s="1">
        <f>ETS[[#This Row],[Transform File.EUAprice]]*ETS[[#This Row],[Transform File.CAP]]*_xlfn.XLOOKUP(ETS[[#This Row],[Transform File.Year]],Graphs!$R$2:$R$41,Graphs!$T$2:$T$41)</f>
        <v>0</v>
      </c>
    </row>
    <row r="154" spans="1:16" hidden="1" x14ac:dyDescent="0.25">
      <c r="A154">
        <v>1</v>
      </c>
      <c r="B154" s="1" t="s">
        <v>106</v>
      </c>
      <c r="C154" s="1" t="s">
        <v>374</v>
      </c>
      <c r="D154">
        <v>2053</v>
      </c>
      <c r="E154">
        <v>0</v>
      </c>
      <c r="F154">
        <v>0</v>
      </c>
      <c r="G154">
        <v>0</v>
      </c>
      <c r="H154">
        <v>0</v>
      </c>
      <c r="I154">
        <v>33.162347865023897</v>
      </c>
      <c r="J154">
        <v>0</v>
      </c>
      <c r="K154">
        <v>1.7710326689847041E-8</v>
      </c>
      <c r="L154">
        <v>8.5517306057143259</v>
      </c>
      <c r="M154">
        <v>4397.4523733211045</v>
      </c>
      <c r="N154">
        <v>7.6582984145090348E-13</v>
      </c>
      <c r="O154">
        <v>2.4003478395066804E-11</v>
      </c>
      <c r="P154" s="1">
        <f>ETS[[#This Row],[Transform File.EUAprice]]*ETS[[#This Row],[Transform File.CAP]]*_xlfn.XLOOKUP(ETS[[#This Row],[Transform File.Year]],Graphs!$R$2:$R$41,Graphs!$T$2:$T$41)</f>
        <v>0</v>
      </c>
    </row>
    <row r="155" spans="1:16" hidden="1" x14ac:dyDescent="0.25">
      <c r="A155">
        <v>1</v>
      </c>
      <c r="B155" s="1" t="s">
        <v>106</v>
      </c>
      <c r="C155" s="1" t="s">
        <v>374</v>
      </c>
      <c r="D155">
        <v>2054</v>
      </c>
      <c r="E155">
        <v>0</v>
      </c>
      <c r="F155">
        <v>0</v>
      </c>
      <c r="G155">
        <v>0</v>
      </c>
      <c r="H155">
        <v>0</v>
      </c>
      <c r="I155">
        <v>26.155767746433298</v>
      </c>
      <c r="J155">
        <v>0</v>
      </c>
      <c r="K155">
        <v>1.7731002039265128E-8</v>
      </c>
      <c r="L155">
        <v>7.0065801008595967</v>
      </c>
      <c r="M155">
        <v>4409.1355817504591</v>
      </c>
      <c r="N155">
        <v>1.6909127612942608E-12</v>
      </c>
      <c r="O155">
        <v>2.7548137014859025E-11</v>
      </c>
      <c r="P155" s="1">
        <f>ETS[[#This Row],[Transform File.EUAprice]]*ETS[[#This Row],[Transform File.CAP]]*_xlfn.XLOOKUP(ETS[[#This Row],[Transform File.Year]],Graphs!$R$2:$R$41,Graphs!$T$2:$T$41)</f>
        <v>0</v>
      </c>
    </row>
    <row r="156" spans="1:16" hidden="1" x14ac:dyDescent="0.25">
      <c r="A156">
        <v>1</v>
      </c>
      <c r="B156" s="1" t="s">
        <v>106</v>
      </c>
      <c r="C156" s="1" t="s">
        <v>374</v>
      </c>
      <c r="D156">
        <v>2055</v>
      </c>
      <c r="E156">
        <v>0</v>
      </c>
      <c r="F156">
        <v>0</v>
      </c>
      <c r="G156">
        <v>0</v>
      </c>
      <c r="H156">
        <v>0</v>
      </c>
      <c r="I156">
        <v>19.226794448884291</v>
      </c>
      <c r="J156">
        <v>0</v>
      </c>
      <c r="K156">
        <v>1.7780973133305824E-8</v>
      </c>
      <c r="L156">
        <v>6.9289732797680355</v>
      </c>
      <c r="M156">
        <v>4419.7750965456644</v>
      </c>
      <c r="N156">
        <v>3.2973153781889522E-12</v>
      </c>
      <c r="O156">
        <v>3.1842797346070444E-11</v>
      </c>
      <c r="P156" s="1">
        <f>ETS[[#This Row],[Transform File.EUAprice]]*ETS[[#This Row],[Transform File.CAP]]*_xlfn.XLOOKUP(ETS[[#This Row],[Transform File.Year]],Graphs!$R$2:$R$41,Graphs!$T$2:$T$41)</f>
        <v>0</v>
      </c>
    </row>
    <row r="157" spans="1:16" hidden="1" x14ac:dyDescent="0.25">
      <c r="A157">
        <v>1</v>
      </c>
      <c r="B157" s="1" t="s">
        <v>106</v>
      </c>
      <c r="C157" s="1" t="s">
        <v>374</v>
      </c>
      <c r="D157">
        <v>2056</v>
      </c>
      <c r="E157">
        <v>0</v>
      </c>
      <c r="F157">
        <v>0</v>
      </c>
      <c r="G157">
        <v>0</v>
      </c>
      <c r="H157">
        <v>0</v>
      </c>
      <c r="I157">
        <v>12.717413175362445</v>
      </c>
      <c r="J157">
        <v>0</v>
      </c>
      <c r="K157">
        <v>1.7803643040647252E-8</v>
      </c>
      <c r="L157">
        <v>6.5093812557182034</v>
      </c>
      <c r="M157">
        <v>4430.2772475396423</v>
      </c>
      <c r="N157">
        <v>8.9060506908175161E-12</v>
      </c>
      <c r="O157">
        <v>3.7112745406366767E-11</v>
      </c>
      <c r="P157" s="1">
        <f>ETS[[#This Row],[Transform File.EUAprice]]*ETS[[#This Row],[Transform File.CAP]]*_xlfn.XLOOKUP(ETS[[#This Row],[Transform File.Year]],Graphs!$R$2:$R$41,Graphs!$T$2:$T$41)</f>
        <v>0</v>
      </c>
    </row>
    <row r="158" spans="1:16" hidden="1" x14ac:dyDescent="0.25">
      <c r="A158">
        <v>1</v>
      </c>
      <c r="B158" s="1" t="s">
        <v>106</v>
      </c>
      <c r="C158" s="1" t="s">
        <v>374</v>
      </c>
      <c r="D158">
        <v>2057</v>
      </c>
      <c r="E158">
        <v>0</v>
      </c>
      <c r="F158">
        <v>0</v>
      </c>
      <c r="G158">
        <v>0</v>
      </c>
      <c r="H158">
        <v>0</v>
      </c>
      <c r="I158">
        <v>9.0729507167588945</v>
      </c>
      <c r="J158">
        <v>0</v>
      </c>
      <c r="K158">
        <v>1.7733994200118419E-8</v>
      </c>
      <c r="L158">
        <v>3.6444624408695558</v>
      </c>
      <c r="M158">
        <v>4439.8446423182795</v>
      </c>
      <c r="N158">
        <v>1.9383363352135024E-11</v>
      </c>
      <c r="O158">
        <v>4.3710389321673876E-11</v>
      </c>
      <c r="P158" s="1">
        <f>ETS[[#This Row],[Transform File.EUAprice]]*ETS[[#This Row],[Transform File.CAP]]*_xlfn.XLOOKUP(ETS[[#This Row],[Transform File.Year]],Graphs!$R$2:$R$41,Graphs!$T$2:$T$41)</f>
        <v>0</v>
      </c>
    </row>
    <row r="159" spans="1:16" hidden="1" x14ac:dyDescent="0.25">
      <c r="A159">
        <v>1</v>
      </c>
      <c r="B159" s="1" t="s">
        <v>106</v>
      </c>
      <c r="C159" s="1" t="s">
        <v>374</v>
      </c>
      <c r="D159">
        <v>2058</v>
      </c>
      <c r="E159">
        <v>0</v>
      </c>
      <c r="F159">
        <v>0</v>
      </c>
      <c r="G159">
        <v>0</v>
      </c>
      <c r="H159">
        <v>0</v>
      </c>
      <c r="I159">
        <v>6.4316350635520445</v>
      </c>
      <c r="J159">
        <v>0</v>
      </c>
      <c r="K159">
        <v>1.7783790572436564E-8</v>
      </c>
      <c r="L159">
        <v>2.6413156354230591</v>
      </c>
      <c r="M159">
        <v>4448.7206595923371</v>
      </c>
      <c r="N159">
        <v>3.4796953709409342E-11</v>
      </c>
      <c r="O159">
        <v>5.2146542086368516E-11</v>
      </c>
      <c r="P159" s="1">
        <f>ETS[[#This Row],[Transform File.EUAprice]]*ETS[[#This Row],[Transform File.CAP]]*_xlfn.XLOOKUP(ETS[[#This Row],[Transform File.Year]],Graphs!$R$2:$R$41,Graphs!$T$2:$T$41)</f>
        <v>0</v>
      </c>
    </row>
    <row r="160" spans="1:16" hidden="1" x14ac:dyDescent="0.25">
      <c r="A160">
        <v>1</v>
      </c>
      <c r="B160" s="1" t="s">
        <v>106</v>
      </c>
      <c r="C160" s="1" t="s">
        <v>374</v>
      </c>
      <c r="D160">
        <v>2059</v>
      </c>
      <c r="E160">
        <v>0</v>
      </c>
      <c r="F160">
        <v>0</v>
      </c>
      <c r="G160">
        <v>0</v>
      </c>
      <c r="H160">
        <v>0</v>
      </c>
      <c r="I160">
        <v>3.7557276185399511</v>
      </c>
      <c r="J160">
        <v>0</v>
      </c>
      <c r="K160">
        <v>1.7961560482816123E-8</v>
      </c>
      <c r="L160">
        <v>2.6759074270505327</v>
      </c>
      <c r="M160">
        <v>4457.2748168923708</v>
      </c>
      <c r="N160">
        <v>5.2807906647928677E-11</v>
      </c>
      <c r="O160">
        <v>6.3146746333309564E-11</v>
      </c>
      <c r="P160" s="1">
        <f>ETS[[#This Row],[Transform File.EUAprice]]*ETS[[#This Row],[Transform File.CAP]]*_xlfn.XLOOKUP(ETS[[#This Row],[Transform File.Year]],Graphs!$R$2:$R$41,Graphs!$T$2:$T$41)</f>
        <v>0</v>
      </c>
    </row>
    <row r="161" spans="1:16" hidden="1" x14ac:dyDescent="0.25">
      <c r="A161">
        <v>1</v>
      </c>
      <c r="B161" s="1" t="s">
        <v>106</v>
      </c>
      <c r="C161" s="1" t="s">
        <v>374</v>
      </c>
      <c r="D161">
        <v>2060</v>
      </c>
      <c r="E161">
        <v>0</v>
      </c>
      <c r="F161">
        <v>0</v>
      </c>
      <c r="G161">
        <v>0</v>
      </c>
      <c r="H161">
        <v>0</v>
      </c>
      <c r="I161">
        <v>9.3432856835071298E-2</v>
      </c>
      <c r="J161">
        <v>0</v>
      </c>
      <c r="K161">
        <v>1.3148384105334198E-9</v>
      </c>
      <c r="L161">
        <v>3.6622947603900413</v>
      </c>
      <c r="M161">
        <v>4465.061309340048</v>
      </c>
      <c r="N161">
        <v>6.7960409423855269E-11</v>
      </c>
      <c r="O161">
        <v>1.2314307046247361E-10</v>
      </c>
      <c r="P161" s="1">
        <f>ETS[[#This Row],[Transform File.EUAprice]]*ETS[[#This Row],[Transform File.CAP]]*_xlfn.XLOOKUP(ETS[[#This Row],[Transform File.Year]],Graphs!$R$2:$R$41,Graphs!$T$2:$T$41)</f>
        <v>0</v>
      </c>
    </row>
    <row r="162" spans="1:16" hidden="1" x14ac:dyDescent="0.25">
      <c r="A162">
        <v>1</v>
      </c>
      <c r="B162" s="1" t="s">
        <v>106</v>
      </c>
      <c r="C162" s="1" t="s">
        <v>375</v>
      </c>
      <c r="D162">
        <v>2021</v>
      </c>
      <c r="E162">
        <v>1596</v>
      </c>
      <c r="F162">
        <v>3174.772426</v>
      </c>
      <c r="G162">
        <v>0</v>
      </c>
      <c r="H162">
        <v>0</v>
      </c>
      <c r="I162">
        <v>1936.7066083767218</v>
      </c>
      <c r="J162">
        <v>512.9</v>
      </c>
      <c r="K162">
        <v>89.457587025355323</v>
      </c>
      <c r="L162">
        <v>635.70823059792292</v>
      </c>
      <c r="M162">
        <v>80</v>
      </c>
      <c r="N162">
        <v>1495.6976688267259</v>
      </c>
      <c r="O162">
        <v>1679.0678092085438</v>
      </c>
      <c r="P162" s="1">
        <f>ETS[[#This Row],[Transform File.EUAprice]]*ETS[[#This Row],[Transform File.CAP]]*_xlfn.XLOOKUP(ETS[[#This Row],[Transform File.Year]],Graphs!$R$2:$R$41,Graphs!$T$2:$T$41)</f>
        <v>127680</v>
      </c>
    </row>
    <row r="163" spans="1:16" hidden="1" x14ac:dyDescent="0.25">
      <c r="A163">
        <v>1</v>
      </c>
      <c r="B163" s="1" t="s">
        <v>106</v>
      </c>
      <c r="C163" s="1" t="s">
        <v>375</v>
      </c>
      <c r="D163">
        <v>2022</v>
      </c>
      <c r="E163">
        <v>1552</v>
      </c>
      <c r="F163">
        <v>1552</v>
      </c>
      <c r="G163">
        <v>0</v>
      </c>
      <c r="H163">
        <v>0</v>
      </c>
      <c r="I163">
        <v>2089.9248428037345</v>
      </c>
      <c r="J163">
        <v>745.45406220100483</v>
      </c>
      <c r="K163">
        <v>99.854235068567917</v>
      </c>
      <c r="L163">
        <v>553.47346830341417</v>
      </c>
      <c r="M163">
        <v>79.997871239466278</v>
      </c>
      <c r="N163">
        <v>1128.3458206627554</v>
      </c>
      <c r="O163">
        <v>423.65162978828505</v>
      </c>
      <c r="P163" s="1">
        <f>ETS[[#This Row],[Transform File.EUAprice]]*ETS[[#This Row],[Transform File.CAP]]*_xlfn.XLOOKUP(ETS[[#This Row],[Transform File.Year]],Graphs!$R$2:$R$41,Graphs!$T$2:$T$41)</f>
        <v>124156.69616365166</v>
      </c>
    </row>
    <row r="164" spans="1:16" hidden="1" x14ac:dyDescent="0.25">
      <c r="A164">
        <v>1</v>
      </c>
      <c r="B164" s="1" t="s">
        <v>106</v>
      </c>
      <c r="C164" s="1" t="s">
        <v>375</v>
      </c>
      <c r="D164">
        <v>2023</v>
      </c>
      <c r="E164">
        <v>1509</v>
      </c>
      <c r="F164">
        <v>1509</v>
      </c>
      <c r="G164">
        <v>0</v>
      </c>
      <c r="H164">
        <v>0</v>
      </c>
      <c r="I164">
        <v>2338.5241083064584</v>
      </c>
      <c r="J164">
        <v>746.52359039314115</v>
      </c>
      <c r="K164">
        <v>101.8465319216017</v>
      </c>
      <c r="L164">
        <v>412.03061218253305</v>
      </c>
      <c r="M164">
        <v>79.997871239467443</v>
      </c>
      <c r="N164">
        <v>1117.5958198583171</v>
      </c>
      <c r="O164">
        <v>391.4016305927201</v>
      </c>
      <c r="P164" s="1">
        <f>ETS[[#This Row],[Transform File.EUAprice]]*ETS[[#This Row],[Transform File.CAP]]*_xlfn.XLOOKUP(ETS[[#This Row],[Transform File.Year]],Graphs!$R$2:$R$41,Graphs!$T$2:$T$41)</f>
        <v>120716.78770035638</v>
      </c>
    </row>
    <row r="165" spans="1:16" hidden="1" x14ac:dyDescent="0.25">
      <c r="A165">
        <v>1</v>
      </c>
      <c r="B165" s="1" t="s">
        <v>106</v>
      </c>
      <c r="C165" s="1" t="s">
        <v>375</v>
      </c>
      <c r="D165">
        <v>2024</v>
      </c>
      <c r="E165">
        <v>1412</v>
      </c>
      <c r="F165">
        <v>1412</v>
      </c>
      <c r="G165">
        <v>0</v>
      </c>
      <c r="H165">
        <v>0</v>
      </c>
      <c r="I165">
        <v>2624.1449908115601</v>
      </c>
      <c r="J165">
        <v>822.3292818966155</v>
      </c>
      <c r="K165">
        <v>62.131838289487618</v>
      </c>
      <c r="L165">
        <v>241.91799730879538</v>
      </c>
      <c r="M165">
        <v>87.997781334114762</v>
      </c>
      <c r="N165">
        <v>1102.0876118380095</v>
      </c>
      <c r="O165">
        <v>309.9095977435083</v>
      </c>
      <c r="P165" s="1">
        <f>ETS[[#This Row],[Transform File.EUAprice]]*ETS[[#This Row],[Transform File.CAP]]*_xlfn.XLOOKUP(ETS[[#This Row],[Transform File.Year]],Graphs!$R$2:$R$41,Graphs!$T$2:$T$41)</f>
        <v>118336.06404168575</v>
      </c>
    </row>
    <row r="166" spans="1:16" hidden="1" x14ac:dyDescent="0.25">
      <c r="A166">
        <v>1</v>
      </c>
      <c r="B166" s="1" t="s">
        <v>106</v>
      </c>
      <c r="C166" s="1" t="s">
        <v>375</v>
      </c>
      <c r="D166">
        <v>2025</v>
      </c>
      <c r="E166">
        <v>1412</v>
      </c>
      <c r="F166">
        <v>1412</v>
      </c>
      <c r="G166">
        <v>0</v>
      </c>
      <c r="H166">
        <v>0</v>
      </c>
      <c r="I166">
        <v>2989.8893958856693</v>
      </c>
      <c r="J166">
        <v>817.80599341478467</v>
      </c>
      <c r="K166">
        <v>55.814439830834587</v>
      </c>
      <c r="L166">
        <v>172.63516168027135</v>
      </c>
      <c r="M166">
        <v>96.797707662331945</v>
      </c>
      <c r="N166">
        <v>1107.5155598740184</v>
      </c>
      <c r="O166">
        <v>304.48138568794002</v>
      </c>
      <c r="P166" s="1">
        <f>ETS[[#This Row],[Transform File.EUAprice]]*ETS[[#This Row],[Transform File.CAP]]*_xlfn.XLOOKUP(ETS[[#This Row],[Transform File.Year]],Graphs!$R$2:$R$41,Graphs!$T$2:$T$41)</f>
        <v>123971.3045072224</v>
      </c>
    </row>
    <row r="167" spans="1:16" hidden="1" x14ac:dyDescent="0.25">
      <c r="A167">
        <v>1</v>
      </c>
      <c r="B167" s="1" t="s">
        <v>106</v>
      </c>
      <c r="C167" s="1" t="s">
        <v>375</v>
      </c>
      <c r="D167">
        <v>2026</v>
      </c>
      <c r="E167">
        <v>1295</v>
      </c>
      <c r="F167">
        <v>1295</v>
      </c>
      <c r="G167">
        <v>0</v>
      </c>
      <c r="H167">
        <v>0</v>
      </c>
      <c r="I167">
        <v>3303.846498894276</v>
      </c>
      <c r="J167">
        <v>812.92791988032673</v>
      </c>
      <c r="K167">
        <v>26.464604492922188</v>
      </c>
      <c r="L167">
        <v>141.65037261814484</v>
      </c>
      <c r="M167">
        <v>106.47765711545608</v>
      </c>
      <c r="N167">
        <v>1074.2697692381203</v>
      </c>
      <c r="O167">
        <v>220.72688678641072</v>
      </c>
      <c r="P167" s="1">
        <f>ETS[[#This Row],[Transform File.EUAprice]]*ETS[[#This Row],[Transform File.CAP]]*_xlfn.XLOOKUP(ETS[[#This Row],[Transform File.Year]],Graphs!$R$2:$R$41,Graphs!$T$2:$T$41)</f>
        <v>119113.32768773621</v>
      </c>
    </row>
    <row r="168" spans="1:16" hidden="1" x14ac:dyDescent="0.25">
      <c r="A168">
        <v>1</v>
      </c>
      <c r="B168" s="1" t="s">
        <v>106</v>
      </c>
      <c r="C168" s="1" t="s">
        <v>375</v>
      </c>
      <c r="D168">
        <v>2027</v>
      </c>
      <c r="E168">
        <v>1233</v>
      </c>
      <c r="F168">
        <v>1233</v>
      </c>
      <c r="G168">
        <v>0</v>
      </c>
      <c r="H168">
        <v>0</v>
      </c>
      <c r="I168">
        <v>3576.7781984681587</v>
      </c>
      <c r="J168">
        <v>807.66723177377287</v>
      </c>
      <c r="K168">
        <v>17.466989415836778</v>
      </c>
      <c r="L168">
        <v>134.9340792365077</v>
      </c>
      <c r="M168">
        <v>117.12563841004915</v>
      </c>
      <c r="N168">
        <v>1055.6412733477139</v>
      </c>
      <c r="O168">
        <v>177.355064972615</v>
      </c>
      <c r="P168" s="1">
        <f>ETS[[#This Row],[Transform File.EUAprice]]*ETS[[#This Row],[Transform File.CAP]]*_xlfn.XLOOKUP(ETS[[#This Row],[Transform File.Year]],Graphs!$R$2:$R$41,Graphs!$T$2:$T$41)</f>
        <v>118811.32833302222</v>
      </c>
    </row>
    <row r="169" spans="1:16" hidden="1" x14ac:dyDescent="0.25">
      <c r="A169">
        <v>1</v>
      </c>
      <c r="B169" s="1" t="s">
        <v>106</v>
      </c>
      <c r="C169" s="1" t="s">
        <v>375</v>
      </c>
      <c r="D169">
        <v>2028</v>
      </c>
      <c r="E169">
        <v>1141</v>
      </c>
      <c r="F169">
        <v>1141</v>
      </c>
      <c r="G169">
        <v>0</v>
      </c>
      <c r="H169">
        <v>0</v>
      </c>
      <c r="I169">
        <v>3778.5883707204866</v>
      </c>
      <c r="J169">
        <v>801.9939162318168</v>
      </c>
      <c r="K169">
        <v>8.8836684185756027</v>
      </c>
      <c r="L169">
        <v>128.31224309727992</v>
      </c>
      <c r="M169">
        <v>128.83846253249357</v>
      </c>
      <c r="N169">
        <v>1021.2307414941572</v>
      </c>
      <c r="O169">
        <v>119.7652479780229</v>
      </c>
      <c r="P169" s="1">
        <f>ETS[[#This Row],[Transform File.EUAprice]]*ETS[[#This Row],[Transform File.CAP]]*_xlfn.XLOOKUP(ETS[[#This Row],[Transform File.Year]],Graphs!$R$2:$R$41,Graphs!$T$2:$T$41)</f>
        <v>115182.01787826509</v>
      </c>
    </row>
    <row r="170" spans="1:16" hidden="1" x14ac:dyDescent="0.25">
      <c r="A170">
        <v>1</v>
      </c>
      <c r="B170" s="1" t="s">
        <v>106</v>
      </c>
      <c r="C170" s="1" t="s">
        <v>375</v>
      </c>
      <c r="D170">
        <v>2029</v>
      </c>
      <c r="E170">
        <v>1049</v>
      </c>
      <c r="F170">
        <v>1049</v>
      </c>
      <c r="G170">
        <v>0</v>
      </c>
      <c r="H170">
        <v>0</v>
      </c>
      <c r="I170">
        <v>3940.1627684715672</v>
      </c>
      <c r="J170">
        <v>795.87560567812318</v>
      </c>
      <c r="K170">
        <v>4.1450511251197337</v>
      </c>
      <c r="L170">
        <v>87.404945445676645</v>
      </c>
      <c r="M170">
        <v>141.72262327669469</v>
      </c>
      <c r="N170">
        <v>977.75610900287131</v>
      </c>
      <c r="O170">
        <v>71.2394971375669</v>
      </c>
      <c r="P170" s="1">
        <f>ETS[[#This Row],[Transform File.EUAprice]]*ETS[[#This Row],[Transform File.CAP]]*_xlfn.XLOOKUP(ETS[[#This Row],[Transform File.Year]],Graphs!$R$2:$R$41,Graphs!$T$2:$T$41)</f>
        <v>110937.62811430135</v>
      </c>
    </row>
    <row r="171" spans="1:16" hidden="1" x14ac:dyDescent="0.25">
      <c r="A171">
        <v>1</v>
      </c>
      <c r="B171" s="1" t="s">
        <v>106</v>
      </c>
      <c r="C171" s="1" t="s">
        <v>375</v>
      </c>
      <c r="D171">
        <v>2030</v>
      </c>
      <c r="E171">
        <v>958</v>
      </c>
      <c r="F171">
        <v>958</v>
      </c>
      <c r="G171">
        <v>0</v>
      </c>
      <c r="H171">
        <v>0</v>
      </c>
      <c r="I171">
        <v>4024.5726737525893</v>
      </c>
      <c r="J171">
        <v>789.27739298636288</v>
      </c>
      <c r="K171">
        <v>2.2938485261866672</v>
      </c>
      <c r="L171">
        <v>82.018853206428915</v>
      </c>
      <c r="M171">
        <v>155.89526590787938</v>
      </c>
      <c r="N171">
        <v>919.60125486225627</v>
      </c>
      <c r="O171">
        <v>38.393929719176917</v>
      </c>
      <c r="P171" s="1">
        <f>ETS[[#This Row],[Transform File.EUAprice]]*ETS[[#This Row],[Transform File.CAP]]*_xlfn.XLOOKUP(ETS[[#This Row],[Transform File.Year]],Graphs!$R$2:$R$41,Graphs!$T$2:$T$41)</f>
        <v>106138.59702907183</v>
      </c>
    </row>
    <row r="172" spans="1:16" hidden="1" x14ac:dyDescent="0.25">
      <c r="A172">
        <v>1</v>
      </c>
      <c r="B172" s="1" t="s">
        <v>106</v>
      </c>
      <c r="C172" s="1" t="s">
        <v>375</v>
      </c>
      <c r="D172">
        <v>2031</v>
      </c>
      <c r="E172">
        <v>866</v>
      </c>
      <c r="F172">
        <v>866</v>
      </c>
      <c r="G172">
        <v>0</v>
      </c>
      <c r="H172">
        <v>0</v>
      </c>
      <c r="I172">
        <v>4032.6191508507841</v>
      </c>
      <c r="J172">
        <v>782.16163213004813</v>
      </c>
      <c r="K172">
        <v>2.0127380710166856</v>
      </c>
      <c r="L172">
        <v>73.779152700740397</v>
      </c>
      <c r="M172">
        <v>171.48525275402801</v>
      </c>
      <c r="N172">
        <v>841.72119930446104</v>
      </c>
      <c r="O172">
        <v>24.273521322530456</v>
      </c>
      <c r="P172" s="1">
        <f>ETS[[#This Row],[Transform File.EUAprice]]*ETS[[#This Row],[Transform File.CAP]]*_xlfn.XLOOKUP(ETS[[#This Row],[Transform File.Year]],Graphs!$R$2:$R$41,Graphs!$T$2:$T$41)</f>
        <v>100514.8612158016</v>
      </c>
    </row>
    <row r="173" spans="1:16" hidden="1" x14ac:dyDescent="0.25">
      <c r="A173">
        <v>1</v>
      </c>
      <c r="B173" s="1" t="s">
        <v>106</v>
      </c>
      <c r="C173" s="1" t="s">
        <v>375</v>
      </c>
      <c r="D173">
        <v>2032</v>
      </c>
      <c r="E173">
        <v>774</v>
      </c>
      <c r="F173">
        <v>774</v>
      </c>
      <c r="G173">
        <v>0</v>
      </c>
      <c r="H173">
        <v>0</v>
      </c>
      <c r="I173">
        <v>3963.1797580458324</v>
      </c>
      <c r="J173">
        <v>774.48772317152816</v>
      </c>
      <c r="K173">
        <v>1.5740368057820717</v>
      </c>
      <c r="L173">
        <v>67.377632827640994</v>
      </c>
      <c r="M173">
        <v>188.63433543907539</v>
      </c>
      <c r="N173">
        <v>749.21094998623971</v>
      </c>
      <c r="O173">
        <v>24.78325968383616</v>
      </c>
      <c r="P173" s="1">
        <f>ETS[[#This Row],[Transform File.EUAprice]]*ETS[[#This Row],[Transform File.CAP]]*_xlfn.XLOOKUP(ETS[[#This Row],[Transform File.Year]],Graphs!$R$2:$R$41,Graphs!$T$2:$T$41)</f>
        <v>94114.819885327408</v>
      </c>
    </row>
    <row r="174" spans="1:16" hidden="1" x14ac:dyDescent="0.25">
      <c r="A174">
        <v>1</v>
      </c>
      <c r="B174" s="1" t="s">
        <v>106</v>
      </c>
      <c r="C174" s="1" t="s">
        <v>375</v>
      </c>
      <c r="D174">
        <v>2033</v>
      </c>
      <c r="E174">
        <v>682</v>
      </c>
      <c r="F174">
        <v>682</v>
      </c>
      <c r="G174">
        <v>0</v>
      </c>
      <c r="H174">
        <v>0</v>
      </c>
      <c r="I174">
        <v>3815.6735620050731</v>
      </c>
      <c r="J174">
        <v>766.21185344916194</v>
      </c>
      <c r="K174">
        <v>1.0584971784268979</v>
      </c>
      <c r="L174">
        <v>62.235845413170352</v>
      </c>
      <c r="M174">
        <v>207.4984967523165</v>
      </c>
      <c r="N174">
        <v>656.13711050927122</v>
      </c>
      <c r="O174">
        <v>25.856636491178186</v>
      </c>
      <c r="P174" s="1">
        <f>ETS[[#This Row],[Transform File.EUAprice]]*ETS[[#This Row],[Transform File.CAP]]*_xlfn.XLOOKUP(ETS[[#This Row],[Transform File.Year]],Graphs!$R$2:$R$41,Graphs!$T$2:$T$41)</f>
        <v>86877.304681793321</v>
      </c>
    </row>
    <row r="175" spans="1:16" hidden="1" x14ac:dyDescent="0.25">
      <c r="A175">
        <v>1</v>
      </c>
      <c r="B175" s="1" t="s">
        <v>106</v>
      </c>
      <c r="C175" s="1" t="s">
        <v>375</v>
      </c>
      <c r="D175">
        <v>2034</v>
      </c>
      <c r="E175">
        <v>591</v>
      </c>
      <c r="F175">
        <v>591</v>
      </c>
      <c r="G175">
        <v>0</v>
      </c>
      <c r="H175">
        <v>0</v>
      </c>
      <c r="I175">
        <v>3590.716307001092</v>
      </c>
      <c r="J175">
        <v>757.2868563637669</v>
      </c>
      <c r="K175">
        <v>1.0431555382942774</v>
      </c>
      <c r="L175">
        <v>57.627243101919653</v>
      </c>
      <c r="M175">
        <v>228.24915876768188</v>
      </c>
      <c r="N175">
        <v>562.93616457585517</v>
      </c>
      <c r="O175">
        <v>28.056966599777365</v>
      </c>
      <c r="P175" s="1">
        <f>ETS[[#This Row],[Transform File.EUAprice]]*ETS[[#This Row],[Transform File.CAP]]*_xlfn.XLOOKUP(ETS[[#This Row],[Transform File.Year]],Graphs!$R$2:$R$41,Graphs!$T$2:$T$41)</f>
        <v>78870.460526773561</v>
      </c>
    </row>
    <row r="176" spans="1:16" hidden="1" x14ac:dyDescent="0.25">
      <c r="A176">
        <v>1</v>
      </c>
      <c r="B176" s="1" t="s">
        <v>106</v>
      </c>
      <c r="C176" s="1" t="s">
        <v>375</v>
      </c>
      <c r="D176">
        <v>2035</v>
      </c>
      <c r="E176">
        <v>499</v>
      </c>
      <c r="F176">
        <v>499</v>
      </c>
      <c r="G176">
        <v>0</v>
      </c>
      <c r="H176">
        <v>0</v>
      </c>
      <c r="I176">
        <v>3283.988934653451</v>
      </c>
      <c r="J176">
        <v>747.66177655079071</v>
      </c>
      <c r="K176">
        <v>1.0050092614299573</v>
      </c>
      <c r="L176">
        <v>57.060586535420342</v>
      </c>
      <c r="M176">
        <v>251.07506054163991</v>
      </c>
      <c r="N176">
        <v>471.5917154882012</v>
      </c>
      <c r="O176">
        <v>27.400736113179939</v>
      </c>
      <c r="P176" s="1">
        <f>ETS[[#This Row],[Transform File.EUAprice]]*ETS[[#This Row],[Transform File.CAP]]*_xlfn.XLOOKUP(ETS[[#This Row],[Transform File.Year]],Graphs!$R$2:$R$41,Graphs!$T$2:$T$41)</f>
        <v>69764.186251909778</v>
      </c>
    </row>
    <row r="177" spans="1:16" hidden="1" x14ac:dyDescent="0.25">
      <c r="A177">
        <v>1</v>
      </c>
      <c r="B177" s="1" t="s">
        <v>106</v>
      </c>
      <c r="C177" s="1" t="s">
        <v>375</v>
      </c>
      <c r="D177">
        <v>2036</v>
      </c>
      <c r="E177">
        <v>407</v>
      </c>
      <c r="F177">
        <v>407</v>
      </c>
      <c r="G177">
        <v>0</v>
      </c>
      <c r="H177">
        <v>0</v>
      </c>
      <c r="I177">
        <v>2896.5887847659619</v>
      </c>
      <c r="J177">
        <v>737.281690593392</v>
      </c>
      <c r="K177">
        <v>0.91033254716548817</v>
      </c>
      <c r="L177">
        <v>56.208126746931484</v>
      </c>
      <c r="M177">
        <v>276.1837616597</v>
      </c>
      <c r="N177">
        <v>372.13883220028322</v>
      </c>
      <c r="O177">
        <v>34.852870460011111</v>
      </c>
      <c r="P177" s="1">
        <f>ETS[[#This Row],[Transform File.EUAprice]]*ETS[[#This Row],[Transform File.CAP]]*_xlfn.XLOOKUP(ETS[[#This Row],[Transform File.Year]],Graphs!$R$2:$R$41,Graphs!$T$2:$T$41)</f>
        <v>59611.721222435765</v>
      </c>
    </row>
    <row r="178" spans="1:16" hidden="1" x14ac:dyDescent="0.25">
      <c r="A178">
        <v>1</v>
      </c>
      <c r="B178" s="1" t="s">
        <v>106</v>
      </c>
      <c r="C178" s="1" t="s">
        <v>375</v>
      </c>
      <c r="D178">
        <v>2037</v>
      </c>
      <c r="E178">
        <v>315</v>
      </c>
      <c r="F178">
        <v>315</v>
      </c>
      <c r="G178">
        <v>0</v>
      </c>
      <c r="H178">
        <v>0</v>
      </c>
      <c r="I178">
        <v>2421.3067691564875</v>
      </c>
      <c r="J178">
        <v>726.08723685957852</v>
      </c>
      <c r="K178">
        <v>0.91062121460451062</v>
      </c>
      <c r="L178">
        <v>63.2841575352913</v>
      </c>
      <c r="M178">
        <v>303.80384417451307</v>
      </c>
      <c r="N178">
        <v>276.54482746799135</v>
      </c>
      <c r="O178">
        <v>38.446266863537716</v>
      </c>
      <c r="P178" s="1">
        <f>ETS[[#This Row],[Transform File.EUAprice]]*ETS[[#This Row],[Transform File.CAP]]*_xlfn.XLOOKUP(ETS[[#This Row],[Transform File.Year]],Graphs!$R$2:$R$41,Graphs!$T$2:$T$41)</f>
        <v>48334.099492158093</v>
      </c>
    </row>
    <row r="179" spans="1:16" hidden="1" x14ac:dyDescent="0.25">
      <c r="A179">
        <v>1</v>
      </c>
      <c r="B179" s="1" t="s">
        <v>106</v>
      </c>
      <c r="C179" s="1" t="s">
        <v>375</v>
      </c>
      <c r="D179">
        <v>2038</v>
      </c>
      <c r="E179">
        <v>224</v>
      </c>
      <c r="F179">
        <v>224</v>
      </c>
      <c r="G179">
        <v>0</v>
      </c>
      <c r="H179">
        <v>0</v>
      </c>
      <c r="I179">
        <v>1864.4963033567212</v>
      </c>
      <c r="J179">
        <v>714.01477336768403</v>
      </c>
      <c r="K179">
        <v>0.91062121467592749</v>
      </c>
      <c r="L179">
        <v>65.885071217406221</v>
      </c>
      <c r="M179">
        <v>334.1859880156195</v>
      </c>
      <c r="N179">
        <v>179.89687250211705</v>
      </c>
      <c r="O179">
        <v>44.09330965601395</v>
      </c>
      <c r="P179" s="1">
        <f>ETS[[#This Row],[Transform File.EUAprice]]*ETS[[#This Row],[Transform File.CAP]]*_xlfn.XLOOKUP(ETS[[#This Row],[Transform File.Year]],Graphs!$R$2:$R$41,Graphs!$T$2:$T$41)</f>
        <v>36007.815015857879</v>
      </c>
    </row>
    <row r="180" spans="1:16" hidden="1" x14ac:dyDescent="0.25">
      <c r="A180">
        <v>1</v>
      </c>
      <c r="B180" s="1" t="s">
        <v>106</v>
      </c>
      <c r="C180" s="1" t="s">
        <v>375</v>
      </c>
      <c r="D180">
        <v>2039</v>
      </c>
      <c r="E180">
        <v>132</v>
      </c>
      <c r="F180">
        <v>132</v>
      </c>
      <c r="G180">
        <v>0</v>
      </c>
      <c r="H180">
        <v>0</v>
      </c>
      <c r="I180">
        <v>1233.1369728230243</v>
      </c>
      <c r="J180">
        <v>700.9952935842972</v>
      </c>
      <c r="K180">
        <v>0.87083085928413784</v>
      </c>
      <c r="L180">
        <v>61.493206090115642</v>
      </c>
      <c r="M180">
        <v>367.60670285532365</v>
      </c>
      <c r="N180">
        <v>106.21031341391244</v>
      </c>
      <c r="O180">
        <v>25.778871731080734</v>
      </c>
      <c r="P180" s="1">
        <f>ETS[[#This Row],[Transform File.EUAprice]]*ETS[[#This Row],[Transform File.CAP]]*_xlfn.XLOOKUP(ETS[[#This Row],[Transform File.Year]],Graphs!$R$2:$R$41,Graphs!$T$2:$T$41)</f>
        <v>22229.442330386628</v>
      </c>
    </row>
    <row r="181" spans="1:16" hidden="1" x14ac:dyDescent="0.25">
      <c r="A181">
        <v>1</v>
      </c>
      <c r="B181" s="1" t="s">
        <v>106</v>
      </c>
      <c r="C181" s="1" t="s">
        <v>375</v>
      </c>
      <c r="D181">
        <v>2040</v>
      </c>
      <c r="E181">
        <v>40</v>
      </c>
      <c r="F181">
        <v>40</v>
      </c>
      <c r="G181">
        <v>0</v>
      </c>
      <c r="H181">
        <v>0</v>
      </c>
      <c r="I181">
        <v>528.8765779967074</v>
      </c>
      <c r="J181">
        <v>686.95449915824781</v>
      </c>
      <c r="K181">
        <v>0.83383617386498865</v>
      </c>
      <c r="L181">
        <v>56.472059494204245</v>
      </c>
      <c r="M181">
        <v>404.36990678827573</v>
      </c>
      <c r="N181">
        <v>3.8232143894753858</v>
      </c>
      <c r="O181">
        <v>36.164885945317621</v>
      </c>
      <c r="P181" s="1">
        <f>ETS[[#This Row],[Transform File.EUAprice]]*ETS[[#This Row],[Transform File.CAP]]*_xlfn.XLOOKUP(ETS[[#This Row],[Transform File.Year]],Graphs!$R$2:$R$41,Graphs!$T$2:$T$41)</f>
        <v>7057.0100360494289</v>
      </c>
    </row>
    <row r="182" spans="1:16" hidden="1" x14ac:dyDescent="0.25">
      <c r="A182">
        <v>1</v>
      </c>
      <c r="B182" s="1" t="s">
        <v>106</v>
      </c>
      <c r="C182" s="1" t="s">
        <v>375</v>
      </c>
      <c r="D182">
        <v>2041</v>
      </c>
      <c r="E182">
        <v>0</v>
      </c>
      <c r="F182">
        <v>0</v>
      </c>
      <c r="G182">
        <v>0</v>
      </c>
      <c r="H182">
        <v>0</v>
      </c>
      <c r="I182">
        <v>305.34502335944114</v>
      </c>
      <c r="J182">
        <v>174.05449915824784</v>
      </c>
      <c r="K182">
        <v>0.83383617398088883</v>
      </c>
      <c r="L182">
        <v>48.643219305037512</v>
      </c>
      <c r="M182">
        <v>4187.3994438120872</v>
      </c>
      <c r="N182">
        <v>3.8074384283937295E-13</v>
      </c>
      <c r="O182">
        <v>3.2178195498977649E-13</v>
      </c>
      <c r="P182" s="1">
        <f>ETS[[#This Row],[Transform File.EUAprice]]*ETS[[#This Row],[Transform File.CAP]]*_xlfn.XLOOKUP(ETS[[#This Row],[Transform File.Year]],Graphs!$R$2:$R$41,Graphs!$T$2:$T$41)</f>
        <v>0</v>
      </c>
    </row>
    <row r="183" spans="1:16" hidden="1" x14ac:dyDescent="0.25">
      <c r="A183">
        <v>1</v>
      </c>
      <c r="B183" s="1" t="s">
        <v>106</v>
      </c>
      <c r="C183" s="1" t="s">
        <v>375</v>
      </c>
      <c r="D183">
        <v>2042</v>
      </c>
      <c r="E183">
        <v>0</v>
      </c>
      <c r="F183">
        <v>0</v>
      </c>
      <c r="G183">
        <v>0</v>
      </c>
      <c r="H183">
        <v>0</v>
      </c>
      <c r="I183">
        <v>265.96658413286025</v>
      </c>
      <c r="J183">
        <v>0</v>
      </c>
      <c r="K183">
        <v>0.75432759238200553</v>
      </c>
      <c r="L183">
        <v>38.624111634198862</v>
      </c>
      <c r="M183">
        <v>4211.3720589421091</v>
      </c>
      <c r="N183">
        <v>4.1803814669453805E-13</v>
      </c>
      <c r="O183">
        <v>3.5589197493599851E-13</v>
      </c>
      <c r="P183" s="1">
        <f>ETS[[#This Row],[Transform File.EUAprice]]*ETS[[#This Row],[Transform File.CAP]]*_xlfn.XLOOKUP(ETS[[#This Row],[Transform File.Year]],Graphs!$R$2:$R$41,Graphs!$T$2:$T$41)</f>
        <v>0</v>
      </c>
    </row>
    <row r="184" spans="1:16" hidden="1" x14ac:dyDescent="0.25">
      <c r="A184">
        <v>1</v>
      </c>
      <c r="B184" s="1" t="s">
        <v>106</v>
      </c>
      <c r="C184" s="1" t="s">
        <v>375</v>
      </c>
      <c r="D184">
        <v>2043</v>
      </c>
      <c r="E184">
        <v>0</v>
      </c>
      <c r="F184">
        <v>0</v>
      </c>
      <c r="G184">
        <v>0</v>
      </c>
      <c r="H184">
        <v>0</v>
      </c>
      <c r="I184">
        <v>229.93158006586356</v>
      </c>
      <c r="J184">
        <v>0</v>
      </c>
      <c r="K184">
        <v>0.57756855085537107</v>
      </c>
      <c r="L184">
        <v>35.457435516141331</v>
      </c>
      <c r="M184">
        <v>4233.2425521243849</v>
      </c>
      <c r="N184">
        <v>4.5915630867663199E-13</v>
      </c>
      <c r="O184">
        <v>3.9431541970021672E-13</v>
      </c>
      <c r="P184" s="1">
        <f>ETS[[#This Row],[Transform File.EUAprice]]*ETS[[#This Row],[Transform File.CAP]]*_xlfn.XLOOKUP(ETS[[#This Row],[Transform File.Year]],Graphs!$R$2:$R$41,Graphs!$T$2:$T$41)</f>
        <v>0</v>
      </c>
    </row>
    <row r="185" spans="1:16" hidden="1" x14ac:dyDescent="0.25">
      <c r="A185">
        <v>1</v>
      </c>
      <c r="B185" s="1" t="s">
        <v>106</v>
      </c>
      <c r="C185" s="1" t="s">
        <v>375</v>
      </c>
      <c r="D185">
        <v>2044</v>
      </c>
      <c r="E185">
        <v>0</v>
      </c>
      <c r="F185">
        <v>0</v>
      </c>
      <c r="G185">
        <v>0</v>
      </c>
      <c r="H185">
        <v>0</v>
      </c>
      <c r="I185">
        <v>197.39339484122314</v>
      </c>
      <c r="J185">
        <v>0</v>
      </c>
      <c r="K185">
        <v>0.41533288178058297</v>
      </c>
      <c r="L185">
        <v>32.122852342859829</v>
      </c>
      <c r="M185">
        <v>4253.8581566841949</v>
      </c>
      <c r="N185">
        <v>5.043051596851447E-13</v>
      </c>
      <c r="O185">
        <v>4.3763885771302581E-13</v>
      </c>
      <c r="P185" s="1">
        <f>ETS[[#This Row],[Transform File.EUAprice]]*ETS[[#This Row],[Transform File.CAP]]*_xlfn.XLOOKUP(ETS[[#This Row],[Transform File.Year]],Graphs!$R$2:$R$41,Graphs!$T$2:$T$41)</f>
        <v>0</v>
      </c>
    </row>
    <row r="186" spans="1:16" hidden="1" x14ac:dyDescent="0.25">
      <c r="A186">
        <v>1</v>
      </c>
      <c r="B186" s="1" t="s">
        <v>106</v>
      </c>
      <c r="C186" s="1" t="s">
        <v>375</v>
      </c>
      <c r="D186">
        <v>2045</v>
      </c>
      <c r="E186">
        <v>0</v>
      </c>
      <c r="F186">
        <v>0</v>
      </c>
      <c r="G186">
        <v>0</v>
      </c>
      <c r="H186">
        <v>0</v>
      </c>
      <c r="I186">
        <v>169.71997005527783</v>
      </c>
      <c r="J186">
        <v>0</v>
      </c>
      <c r="K186">
        <v>0.40032429593248542</v>
      </c>
      <c r="L186">
        <v>27.273100490012823</v>
      </c>
      <c r="M186">
        <v>4274.1768800514265</v>
      </c>
      <c r="N186">
        <v>5.5363875083200409E-13</v>
      </c>
      <c r="O186">
        <v>4.8651121565098461E-13</v>
      </c>
      <c r="P186" s="1">
        <f>ETS[[#This Row],[Transform File.EUAprice]]*ETS[[#This Row],[Transform File.CAP]]*_xlfn.XLOOKUP(ETS[[#This Row],[Transform File.Year]],Graphs!$R$2:$R$41,Graphs!$T$2:$T$41)</f>
        <v>0</v>
      </c>
    </row>
    <row r="187" spans="1:16" hidden="1" x14ac:dyDescent="0.25">
      <c r="A187">
        <v>1</v>
      </c>
      <c r="B187" s="1" t="s">
        <v>106</v>
      </c>
      <c r="C187" s="1" t="s">
        <v>375</v>
      </c>
      <c r="D187">
        <v>2046</v>
      </c>
      <c r="E187">
        <v>0</v>
      </c>
      <c r="F187">
        <v>0</v>
      </c>
      <c r="G187">
        <v>0</v>
      </c>
      <c r="H187">
        <v>0</v>
      </c>
      <c r="I187">
        <v>144.55619023581784</v>
      </c>
      <c r="J187">
        <v>0</v>
      </c>
      <c r="K187">
        <v>0.40032429591201674</v>
      </c>
      <c r="L187">
        <v>24.763455523547965</v>
      </c>
      <c r="M187">
        <v>4292.7038268978013</v>
      </c>
      <c r="N187">
        <v>6.0771619683513426E-13</v>
      </c>
      <c r="O187">
        <v>5.4205197918107965E-13</v>
      </c>
      <c r="P187" s="1">
        <f>ETS[[#This Row],[Transform File.EUAprice]]*ETS[[#This Row],[Transform File.CAP]]*_xlfn.XLOOKUP(ETS[[#This Row],[Transform File.Year]],Graphs!$R$2:$R$41,Graphs!$T$2:$T$41)</f>
        <v>0</v>
      </c>
    </row>
    <row r="188" spans="1:16" hidden="1" x14ac:dyDescent="0.25">
      <c r="A188">
        <v>1</v>
      </c>
      <c r="B188" s="1" t="s">
        <v>106</v>
      </c>
      <c r="C188" s="1" t="s">
        <v>375</v>
      </c>
      <c r="D188">
        <v>2047</v>
      </c>
      <c r="E188">
        <v>0</v>
      </c>
      <c r="F188">
        <v>0</v>
      </c>
      <c r="G188">
        <v>0</v>
      </c>
      <c r="H188">
        <v>0</v>
      </c>
      <c r="I188">
        <v>121.89215423808625</v>
      </c>
      <c r="J188">
        <v>0</v>
      </c>
      <c r="K188">
        <v>0.40032429589361901</v>
      </c>
      <c r="L188">
        <v>22.26371170183797</v>
      </c>
      <c r="M188">
        <v>4310.3094379762761</v>
      </c>
      <c r="N188">
        <v>6.669464875261302E-13</v>
      </c>
      <c r="O188">
        <v>6.0528421296387468E-13</v>
      </c>
      <c r="P188" s="1">
        <f>ETS[[#This Row],[Transform File.EUAprice]]*ETS[[#This Row],[Transform File.CAP]]*_xlfn.XLOOKUP(ETS[[#This Row],[Transform File.Year]],Graphs!$R$2:$R$41,Graphs!$T$2:$T$41)</f>
        <v>0</v>
      </c>
    </row>
    <row r="189" spans="1:16" hidden="1" x14ac:dyDescent="0.25">
      <c r="A189">
        <v>1</v>
      </c>
      <c r="B189" s="1" t="s">
        <v>106</v>
      </c>
      <c r="C189" s="1" t="s">
        <v>375</v>
      </c>
      <c r="D189">
        <v>2048</v>
      </c>
      <c r="E189">
        <v>0</v>
      </c>
      <c r="F189">
        <v>0</v>
      </c>
      <c r="G189">
        <v>0</v>
      </c>
      <c r="H189">
        <v>0</v>
      </c>
      <c r="I189">
        <v>103.80379838799412</v>
      </c>
      <c r="J189">
        <v>0</v>
      </c>
      <c r="K189">
        <v>0.16786457308292646</v>
      </c>
      <c r="L189">
        <v>17.920491277009202</v>
      </c>
      <c r="M189">
        <v>4327.3531462975798</v>
      </c>
      <c r="N189">
        <v>7.3136025827940784E-13</v>
      </c>
      <c r="O189">
        <v>6.7751562503359434E-13</v>
      </c>
      <c r="P189" s="1">
        <f>ETS[[#This Row],[Transform File.EUAprice]]*ETS[[#This Row],[Transform File.CAP]]*_xlfn.XLOOKUP(ETS[[#This Row],[Transform File.Year]],Graphs!$R$2:$R$41,Graphs!$T$2:$T$41)</f>
        <v>0</v>
      </c>
    </row>
    <row r="190" spans="1:16" hidden="1" x14ac:dyDescent="0.25">
      <c r="A190">
        <v>1</v>
      </c>
      <c r="B190" s="1" t="s">
        <v>106</v>
      </c>
      <c r="C190" s="1" t="s">
        <v>375</v>
      </c>
      <c r="D190">
        <v>2049</v>
      </c>
      <c r="E190">
        <v>0</v>
      </c>
      <c r="F190">
        <v>0</v>
      </c>
      <c r="G190">
        <v>0</v>
      </c>
      <c r="H190">
        <v>0</v>
      </c>
      <c r="I190">
        <v>88.825524249912078</v>
      </c>
      <c r="J190">
        <v>0</v>
      </c>
      <c r="K190">
        <v>3.0392533105017343E-12</v>
      </c>
      <c r="L190">
        <v>14.978274138078998</v>
      </c>
      <c r="M190">
        <v>4342.8864085107962</v>
      </c>
      <c r="N190">
        <v>8.0158258078143003E-13</v>
      </c>
      <c r="O190">
        <v>7.6064261799160521E-13</v>
      </c>
      <c r="P190" s="1">
        <f>ETS[[#This Row],[Transform File.EUAprice]]*ETS[[#This Row],[Transform File.CAP]]*_xlfn.XLOOKUP(ETS[[#This Row],[Transform File.Year]],Graphs!$R$2:$R$41,Graphs!$T$2:$T$41)</f>
        <v>0</v>
      </c>
    </row>
    <row r="191" spans="1:16" hidden="1" x14ac:dyDescent="0.25">
      <c r="A191">
        <v>1</v>
      </c>
      <c r="B191" s="1" t="s">
        <v>106</v>
      </c>
      <c r="C191" s="1" t="s">
        <v>375</v>
      </c>
      <c r="D191">
        <v>2050</v>
      </c>
      <c r="E191">
        <v>0</v>
      </c>
      <c r="F191">
        <v>0</v>
      </c>
      <c r="G191">
        <v>0</v>
      </c>
      <c r="H191">
        <v>0</v>
      </c>
      <c r="I191">
        <v>75.817967378691364</v>
      </c>
      <c r="J191">
        <v>0</v>
      </c>
      <c r="K191">
        <v>2.9287372118420516E-12</v>
      </c>
      <c r="L191">
        <v>13.007556871217789</v>
      </c>
      <c r="M191">
        <v>4357.8136967546434</v>
      </c>
      <c r="N191">
        <v>8.781806029143295E-13</v>
      </c>
      <c r="O191">
        <v>8.5663470289333141E-13</v>
      </c>
      <c r="P191" s="1">
        <f>ETS[[#This Row],[Transform File.EUAprice]]*ETS[[#This Row],[Transform File.CAP]]*_xlfn.XLOOKUP(ETS[[#This Row],[Transform File.Year]],Graphs!$R$2:$R$41,Graphs!$T$2:$T$41)</f>
        <v>0</v>
      </c>
    </row>
    <row r="192" spans="1:16" hidden="1" x14ac:dyDescent="0.25">
      <c r="A192">
        <v>1</v>
      </c>
      <c r="B192" s="1" t="s">
        <v>106</v>
      </c>
      <c r="C192" s="1" t="s">
        <v>375</v>
      </c>
      <c r="D192">
        <v>2051</v>
      </c>
      <c r="E192">
        <v>0</v>
      </c>
      <c r="F192">
        <v>0</v>
      </c>
      <c r="G192">
        <v>0</v>
      </c>
      <c r="H192">
        <v>0</v>
      </c>
      <c r="I192">
        <v>63.597893876877777</v>
      </c>
      <c r="J192">
        <v>0</v>
      </c>
      <c r="K192">
        <v>2.7155684422051215E-12</v>
      </c>
      <c r="L192">
        <v>12.220073501810871</v>
      </c>
      <c r="M192">
        <v>4371.9811137977658</v>
      </c>
      <c r="N192">
        <v>9.6056528260408388E-13</v>
      </c>
      <c r="O192">
        <v>9.6824121640767413E-13</v>
      </c>
      <c r="P192" s="1">
        <f>ETS[[#This Row],[Transform File.EUAprice]]*ETS[[#This Row],[Transform File.CAP]]*_xlfn.XLOOKUP(ETS[[#This Row],[Transform File.Year]],Graphs!$R$2:$R$41,Graphs!$T$2:$T$41)</f>
        <v>0</v>
      </c>
    </row>
    <row r="193" spans="1:16" hidden="1" x14ac:dyDescent="0.25">
      <c r="A193">
        <v>1</v>
      </c>
      <c r="B193" s="1" t="s">
        <v>106</v>
      </c>
      <c r="C193" s="1" t="s">
        <v>375</v>
      </c>
      <c r="D193">
        <v>2052</v>
      </c>
      <c r="E193">
        <v>0</v>
      </c>
      <c r="F193">
        <v>0</v>
      </c>
      <c r="G193">
        <v>0</v>
      </c>
      <c r="H193">
        <v>0</v>
      </c>
      <c r="I193">
        <v>53.626529011019755</v>
      </c>
      <c r="J193">
        <v>0</v>
      </c>
      <c r="K193">
        <v>2.526725676561467E-12</v>
      </c>
      <c r="L193">
        <v>9.971364865855497</v>
      </c>
      <c r="M193">
        <v>4384.8875733566392</v>
      </c>
      <c r="N193">
        <v>1.0500783083708308E-12</v>
      </c>
      <c r="O193">
        <v>1.0991093696470481E-12</v>
      </c>
      <c r="P193" s="1">
        <f>ETS[[#This Row],[Transform File.EUAprice]]*ETS[[#This Row],[Transform File.CAP]]*_xlfn.XLOOKUP(ETS[[#This Row],[Transform File.Year]],Graphs!$R$2:$R$41,Graphs!$T$2:$T$41)</f>
        <v>0</v>
      </c>
    </row>
    <row r="194" spans="1:16" hidden="1" x14ac:dyDescent="0.25">
      <c r="A194">
        <v>1</v>
      </c>
      <c r="B194" s="1" t="s">
        <v>106</v>
      </c>
      <c r="C194" s="1" t="s">
        <v>375</v>
      </c>
      <c r="D194">
        <v>2053</v>
      </c>
      <c r="E194">
        <v>0</v>
      </c>
      <c r="F194">
        <v>0</v>
      </c>
      <c r="G194">
        <v>0</v>
      </c>
      <c r="H194">
        <v>0</v>
      </c>
      <c r="I194">
        <v>44.199452718173241</v>
      </c>
      <c r="J194">
        <v>0</v>
      </c>
      <c r="K194">
        <v>2.4378594296265225E-12</v>
      </c>
      <c r="L194">
        <v>9.4270762928440792</v>
      </c>
      <c r="M194">
        <v>4397.452373311743</v>
      </c>
      <c r="N194">
        <v>1.1468588888851062E-12</v>
      </c>
      <c r="O194">
        <v>1.2534966800048542E-12</v>
      </c>
      <c r="P194" s="1">
        <f>ETS[[#This Row],[Transform File.EUAprice]]*ETS[[#This Row],[Transform File.CAP]]*_xlfn.XLOOKUP(ETS[[#This Row],[Transform File.Year]],Graphs!$R$2:$R$41,Graphs!$T$2:$T$41)</f>
        <v>0</v>
      </c>
    </row>
    <row r="195" spans="1:16" hidden="1" x14ac:dyDescent="0.25">
      <c r="A195">
        <v>1</v>
      </c>
      <c r="B195" s="1" t="s">
        <v>106</v>
      </c>
      <c r="C195" s="1" t="s">
        <v>375</v>
      </c>
      <c r="D195">
        <v>2054</v>
      </c>
      <c r="E195">
        <v>0</v>
      </c>
      <c r="F195">
        <v>0</v>
      </c>
      <c r="G195">
        <v>0</v>
      </c>
      <c r="H195">
        <v>0</v>
      </c>
      <c r="I195">
        <v>36.064704636577382</v>
      </c>
      <c r="J195">
        <v>0</v>
      </c>
      <c r="K195">
        <v>2.3864778599461123E-12</v>
      </c>
      <c r="L195">
        <v>8.1347480815934734</v>
      </c>
      <c r="M195">
        <v>4409.1355817395752</v>
      </c>
      <c r="N195">
        <v>1.2493959243014023E-12</v>
      </c>
      <c r="O195">
        <v>1.4375879088373225E-12</v>
      </c>
      <c r="P195" s="1">
        <f>ETS[[#This Row],[Transform File.EUAprice]]*ETS[[#This Row],[Transform File.CAP]]*_xlfn.XLOOKUP(ETS[[#This Row],[Transform File.Year]],Graphs!$R$2:$R$41,Graphs!$T$2:$T$41)</f>
        <v>0</v>
      </c>
    </row>
    <row r="196" spans="1:16" hidden="1" x14ac:dyDescent="0.25">
      <c r="A196">
        <v>1</v>
      </c>
      <c r="B196" s="1" t="s">
        <v>106</v>
      </c>
      <c r="C196" s="1" t="s">
        <v>375</v>
      </c>
      <c r="D196">
        <v>2055</v>
      </c>
      <c r="E196">
        <v>0</v>
      </c>
      <c r="F196">
        <v>0</v>
      </c>
      <c r="G196">
        <v>0</v>
      </c>
      <c r="H196">
        <v>0</v>
      </c>
      <c r="I196">
        <v>28.780944148760586</v>
      </c>
      <c r="J196">
        <v>0</v>
      </c>
      <c r="K196">
        <v>2.3508408154154778E-12</v>
      </c>
      <c r="L196">
        <v>7.2837604878144457</v>
      </c>
      <c r="M196">
        <v>4419.7750965327723</v>
      </c>
      <c r="N196">
        <v>1.3595880663153059E-12</v>
      </c>
      <c r="O196">
        <v>1.6592824783896064E-12</v>
      </c>
      <c r="P196" s="1">
        <f>ETS[[#This Row],[Transform File.EUAprice]]*ETS[[#This Row],[Transform File.CAP]]*_xlfn.XLOOKUP(ETS[[#This Row],[Transform File.Year]],Graphs!$R$2:$R$41,Graphs!$T$2:$T$41)</f>
        <v>0</v>
      </c>
    </row>
    <row r="197" spans="1:16" hidden="1" x14ac:dyDescent="0.25">
      <c r="A197">
        <v>1</v>
      </c>
      <c r="B197" s="1" t="s">
        <v>106</v>
      </c>
      <c r="C197" s="1" t="s">
        <v>375</v>
      </c>
      <c r="D197">
        <v>2056</v>
      </c>
      <c r="E197">
        <v>0</v>
      </c>
      <c r="F197">
        <v>0</v>
      </c>
      <c r="G197">
        <v>0</v>
      </c>
      <c r="H197">
        <v>0</v>
      </c>
      <c r="I197">
        <v>21.672561131570511</v>
      </c>
      <c r="J197">
        <v>0</v>
      </c>
      <c r="K197">
        <v>2.3542599476887928E-12</v>
      </c>
      <c r="L197">
        <v>7.1083830171877196</v>
      </c>
      <c r="M197">
        <v>4430.277247523808</v>
      </c>
      <c r="N197">
        <v>1.4762101645772512E-12</v>
      </c>
      <c r="O197">
        <v>1.9287242131387509E-12</v>
      </c>
      <c r="P197" s="1">
        <f>ETS[[#This Row],[Transform File.EUAprice]]*ETS[[#This Row],[Transform File.CAP]]*_xlfn.XLOOKUP(ETS[[#This Row],[Transform File.Year]],Graphs!$R$2:$R$41,Graphs!$T$2:$T$41)</f>
        <v>0</v>
      </c>
    </row>
    <row r="198" spans="1:16" hidden="1" x14ac:dyDescent="0.25">
      <c r="A198">
        <v>1</v>
      </c>
      <c r="B198" s="1" t="s">
        <v>106</v>
      </c>
      <c r="C198" s="1" t="s">
        <v>375</v>
      </c>
      <c r="D198">
        <v>2057</v>
      </c>
      <c r="E198">
        <v>0</v>
      </c>
      <c r="F198">
        <v>0</v>
      </c>
      <c r="G198">
        <v>0</v>
      </c>
      <c r="H198">
        <v>0</v>
      </c>
      <c r="I198">
        <v>15.294640168765039</v>
      </c>
      <c r="J198">
        <v>0</v>
      </c>
      <c r="K198">
        <v>2.3336482791753295E-12</v>
      </c>
      <c r="L198">
        <v>6.377920962803139</v>
      </c>
      <c r="M198">
        <v>4439.8446422982834</v>
      </c>
      <c r="N198">
        <v>1.6001458373822304E-12</v>
      </c>
      <c r="O198">
        <v>2.2589726776464322E-12</v>
      </c>
      <c r="P198" s="1">
        <f>ETS[[#This Row],[Transform File.EUAprice]]*ETS[[#This Row],[Transform File.CAP]]*_xlfn.XLOOKUP(ETS[[#This Row],[Transform File.Year]],Graphs!$R$2:$R$41,Graphs!$T$2:$T$41)</f>
        <v>0</v>
      </c>
    </row>
    <row r="199" spans="1:16" hidden="1" x14ac:dyDescent="0.25">
      <c r="A199">
        <v>1</v>
      </c>
      <c r="B199" s="1" t="s">
        <v>106</v>
      </c>
      <c r="C199" s="1" t="s">
        <v>375</v>
      </c>
      <c r="D199">
        <v>2058</v>
      </c>
      <c r="E199">
        <v>0</v>
      </c>
      <c r="F199">
        <v>0</v>
      </c>
      <c r="G199">
        <v>0</v>
      </c>
      <c r="H199">
        <v>0</v>
      </c>
      <c r="I199">
        <v>10.97318225521688</v>
      </c>
      <c r="J199">
        <v>0</v>
      </c>
      <c r="K199">
        <v>2.2909754463515743E-12</v>
      </c>
      <c r="L199">
        <v>4.3214579135458679</v>
      </c>
      <c r="M199">
        <v>4448.7206595666921</v>
      </c>
      <c r="N199">
        <v>1.728115007482192E-12</v>
      </c>
      <c r="O199">
        <v>2.6657000438953884E-12</v>
      </c>
      <c r="P199" s="1">
        <f>ETS[[#This Row],[Transform File.EUAprice]]*ETS[[#This Row],[Transform File.CAP]]*_xlfn.XLOOKUP(ETS[[#This Row],[Transform File.Year]],Graphs!$R$2:$R$41,Graphs!$T$2:$T$41)</f>
        <v>0</v>
      </c>
    </row>
    <row r="200" spans="1:16" hidden="1" x14ac:dyDescent="0.25">
      <c r="A200">
        <v>1</v>
      </c>
      <c r="B200" s="1" t="s">
        <v>106</v>
      </c>
      <c r="C200" s="1" t="s">
        <v>375</v>
      </c>
      <c r="D200">
        <v>2059</v>
      </c>
      <c r="E200">
        <v>0</v>
      </c>
      <c r="F200">
        <v>0</v>
      </c>
      <c r="G200">
        <v>0</v>
      </c>
      <c r="H200">
        <v>0</v>
      </c>
      <c r="I200">
        <v>6.0119700837552177</v>
      </c>
      <c r="J200">
        <v>0</v>
      </c>
      <c r="K200">
        <v>2.3546034083003071E-12</v>
      </c>
      <c r="L200">
        <v>4.9612121714593078</v>
      </c>
      <c r="M200">
        <v>4457.2748168595563</v>
      </c>
      <c r="N200">
        <v>1.8605841833188449E-12</v>
      </c>
      <c r="O200">
        <v>3.1745618342392015E-12</v>
      </c>
      <c r="P200" s="1">
        <f>ETS[[#This Row],[Transform File.EUAprice]]*ETS[[#This Row],[Transform File.CAP]]*_xlfn.XLOOKUP(ETS[[#This Row],[Transform File.Year]],Graphs!$R$2:$R$41,Graphs!$T$2:$T$41)</f>
        <v>0</v>
      </c>
    </row>
    <row r="201" spans="1:16" hidden="1" x14ac:dyDescent="0.25">
      <c r="A201">
        <v>1</v>
      </c>
      <c r="B201" s="1" t="s">
        <v>106</v>
      </c>
      <c r="C201" s="1" t="s">
        <v>375</v>
      </c>
      <c r="D201">
        <v>2060</v>
      </c>
      <c r="E201">
        <v>0</v>
      </c>
      <c r="F201">
        <v>0</v>
      </c>
      <c r="G201">
        <v>0</v>
      </c>
      <c r="H201">
        <v>0</v>
      </c>
      <c r="I201">
        <v>0.11959267613330571</v>
      </c>
      <c r="J201">
        <v>0</v>
      </c>
      <c r="K201">
        <v>7.8767387128868538E-13</v>
      </c>
      <c r="L201">
        <v>5.8923774076211242</v>
      </c>
      <c r="M201">
        <v>4465.0613092993071</v>
      </c>
      <c r="N201">
        <v>1.9991286949458205E-12</v>
      </c>
      <c r="O201">
        <v>3.7997429777963295E-12</v>
      </c>
      <c r="P201" s="1">
        <f>ETS[[#This Row],[Transform File.EUAprice]]*ETS[[#This Row],[Transform File.CAP]]*_xlfn.XLOOKUP(ETS[[#This Row],[Transform File.Year]],Graphs!$R$2:$R$41,Graphs!$T$2:$T$41)</f>
        <v>0</v>
      </c>
    </row>
    <row r="202" spans="1:16" hidden="1" x14ac:dyDescent="0.25">
      <c r="A202">
        <v>1</v>
      </c>
      <c r="B202" s="1" t="s">
        <v>106</v>
      </c>
      <c r="C202" s="1" t="s">
        <v>343</v>
      </c>
      <c r="D202">
        <v>2021</v>
      </c>
      <c r="E202">
        <v>1596</v>
      </c>
      <c r="F202">
        <v>3174.772426</v>
      </c>
      <c r="G202">
        <v>0</v>
      </c>
      <c r="H202">
        <v>0</v>
      </c>
      <c r="I202">
        <v>1936.6815875481586</v>
      </c>
      <c r="J202">
        <v>512.9</v>
      </c>
      <c r="K202">
        <v>89.467097798105939</v>
      </c>
      <c r="L202">
        <v>635.72374065373515</v>
      </c>
      <c r="M202">
        <v>80</v>
      </c>
      <c r="N202">
        <v>1501.2044459243109</v>
      </c>
      <c r="O202">
        <v>1673.8774487253399</v>
      </c>
      <c r="P202" s="1">
        <f>ETS[[#This Row],[Transform File.EUAprice]]*ETS[[#This Row],[Transform File.CAP]]*_xlfn.XLOOKUP(ETS[[#This Row],[Transform File.Year]],Graphs!$R$2:$R$41,Graphs!$T$2:$T$41)</f>
        <v>127680</v>
      </c>
    </row>
    <row r="203" spans="1:16" hidden="1" x14ac:dyDescent="0.25">
      <c r="A203">
        <v>1</v>
      </c>
      <c r="B203" s="1" t="s">
        <v>106</v>
      </c>
      <c r="C203" s="1" t="s">
        <v>343</v>
      </c>
      <c r="D203">
        <v>2022</v>
      </c>
      <c r="E203">
        <v>1552</v>
      </c>
      <c r="F203">
        <v>1552</v>
      </c>
      <c r="G203">
        <v>0</v>
      </c>
      <c r="H203">
        <v>0</v>
      </c>
      <c r="I203">
        <v>2090.4384662985667</v>
      </c>
      <c r="J203">
        <v>744.99474912462688</v>
      </c>
      <c r="K203">
        <v>99.895699897678924</v>
      </c>
      <c r="L203">
        <v>553.35267222728635</v>
      </c>
      <c r="M203">
        <v>80.671031308693287</v>
      </c>
      <c r="N203">
        <v>1133.1897949222644</v>
      </c>
      <c r="O203">
        <v>418.80644853674823</v>
      </c>
      <c r="P203" s="1">
        <f>ETS[[#This Row],[Transform File.EUAprice]]*ETS[[#This Row],[Transform File.CAP]]*_xlfn.XLOOKUP(ETS[[#This Row],[Transform File.Year]],Graphs!$R$2:$R$41,Graphs!$T$2:$T$41)</f>
        <v>125201.44059109199</v>
      </c>
    </row>
    <row r="204" spans="1:16" hidden="1" x14ac:dyDescent="0.25">
      <c r="A204">
        <v>1</v>
      </c>
      <c r="B204" s="1" t="s">
        <v>106</v>
      </c>
      <c r="C204" s="1" t="s">
        <v>343</v>
      </c>
      <c r="D204">
        <v>2023</v>
      </c>
      <c r="E204">
        <v>1509</v>
      </c>
      <c r="F204">
        <v>1509</v>
      </c>
      <c r="G204">
        <v>0</v>
      </c>
      <c r="H204">
        <v>0</v>
      </c>
      <c r="I204">
        <v>2337.586469883533</v>
      </c>
      <c r="J204">
        <v>746.07328345504675</v>
      </c>
      <c r="K204">
        <v>103.71493732441884</v>
      </c>
      <c r="L204">
        <v>412.06377563556816</v>
      </c>
      <c r="M204">
        <v>80.671031319259399</v>
      </c>
      <c r="N204">
        <v>1119.7699924638291</v>
      </c>
      <c r="O204">
        <v>389.22625106153964</v>
      </c>
      <c r="P204" s="1">
        <f>ETS[[#This Row],[Transform File.EUAprice]]*ETS[[#This Row],[Transform File.CAP]]*_xlfn.XLOOKUP(ETS[[#This Row],[Transform File.Year]],Graphs!$R$2:$R$41,Graphs!$T$2:$T$41)</f>
        <v>121732.58626076243</v>
      </c>
    </row>
    <row r="205" spans="1:16" hidden="1" x14ac:dyDescent="0.25">
      <c r="A205">
        <v>1</v>
      </c>
      <c r="B205" s="1" t="s">
        <v>106</v>
      </c>
      <c r="C205" s="1" t="s">
        <v>343</v>
      </c>
      <c r="D205">
        <v>2024</v>
      </c>
      <c r="E205">
        <v>1412</v>
      </c>
      <c r="F205">
        <v>1412</v>
      </c>
      <c r="G205">
        <v>0</v>
      </c>
      <c r="H205">
        <v>0</v>
      </c>
      <c r="I205">
        <v>2640.738510702749</v>
      </c>
      <c r="J205">
        <v>821.84309664742602</v>
      </c>
      <c r="K205">
        <v>44.292074203917615</v>
      </c>
      <c r="L205">
        <v>242.71278832944026</v>
      </c>
      <c r="M205">
        <v>88.739105103565464</v>
      </c>
      <c r="N205">
        <v>1100.3808751232232</v>
      </c>
      <c r="O205">
        <v>311.61494881501767</v>
      </c>
      <c r="P205" s="1">
        <f>ETS[[#This Row],[Transform File.EUAprice]]*ETS[[#This Row],[Transform File.CAP]]*_xlfn.XLOOKUP(ETS[[#This Row],[Transform File.Year]],Graphs!$R$2:$R$41,Graphs!$T$2:$T$41)</f>
        <v>119332.96800593755</v>
      </c>
    </row>
    <row r="206" spans="1:16" hidden="1" x14ac:dyDescent="0.25">
      <c r="A206">
        <v>1</v>
      </c>
      <c r="B206" s="1" t="s">
        <v>106</v>
      </c>
      <c r="C206" s="1" t="s">
        <v>343</v>
      </c>
      <c r="D206">
        <v>2025</v>
      </c>
      <c r="E206">
        <v>1412</v>
      </c>
      <c r="F206">
        <v>1412</v>
      </c>
      <c r="G206">
        <v>0</v>
      </c>
      <c r="H206">
        <v>0</v>
      </c>
      <c r="I206">
        <v>3017.0152092885401</v>
      </c>
      <c r="J206">
        <v>817.28100962960866</v>
      </c>
      <c r="K206">
        <v>41.239661026551431</v>
      </c>
      <c r="L206">
        <v>177.20263075804871</v>
      </c>
      <c r="M206">
        <v>97.61419379189303</v>
      </c>
      <c r="N206">
        <v>1107.5489884027354</v>
      </c>
      <c r="O206">
        <v>304.44637323991657</v>
      </c>
      <c r="P206" s="1">
        <f>ETS[[#This Row],[Transform File.EUAprice]]*ETS[[#This Row],[Transform File.CAP]]*_xlfn.XLOOKUP(ETS[[#This Row],[Transform File.Year]],Graphs!$R$2:$R$41,Graphs!$T$2:$T$41)</f>
        <v>125016.99921465119</v>
      </c>
    </row>
    <row r="207" spans="1:16" hidden="1" x14ac:dyDescent="0.25">
      <c r="A207">
        <v>1</v>
      </c>
      <c r="B207" s="1" t="s">
        <v>106</v>
      </c>
      <c r="C207" s="1" t="s">
        <v>343</v>
      </c>
      <c r="D207">
        <v>2026</v>
      </c>
      <c r="E207">
        <v>1295</v>
      </c>
      <c r="F207">
        <v>1295</v>
      </c>
      <c r="G207">
        <v>0</v>
      </c>
      <c r="H207">
        <v>0</v>
      </c>
      <c r="I207">
        <v>3333.8516381934569</v>
      </c>
      <c r="J207">
        <v>812.36096923357923</v>
      </c>
      <c r="K207">
        <v>16.440734164331072</v>
      </c>
      <c r="L207">
        <v>149.3618676971727</v>
      </c>
      <c r="M207">
        <v>107.37704143390259</v>
      </c>
      <c r="N207">
        <v>1071.6956037950904</v>
      </c>
      <c r="O207">
        <v>223.29924904525126</v>
      </c>
      <c r="P207" s="1">
        <f>ETS[[#This Row],[Transform File.EUAprice]]*ETS[[#This Row],[Transform File.CAP]]*_xlfn.XLOOKUP(ETS[[#This Row],[Transform File.Year]],Graphs!$R$2:$R$41,Graphs!$T$2:$T$41)</f>
        <v>120119.44166453199</v>
      </c>
    </row>
    <row r="208" spans="1:16" hidden="1" x14ac:dyDescent="0.25">
      <c r="A208">
        <v>1</v>
      </c>
      <c r="B208" s="1" t="s">
        <v>106</v>
      </c>
      <c r="C208" s="1" t="s">
        <v>343</v>
      </c>
      <c r="D208">
        <v>2027</v>
      </c>
      <c r="E208">
        <v>1233</v>
      </c>
      <c r="F208">
        <v>1233</v>
      </c>
      <c r="G208">
        <v>0</v>
      </c>
      <c r="H208">
        <v>0</v>
      </c>
      <c r="I208">
        <v>3605.933268682536</v>
      </c>
      <c r="J208">
        <v>807.05487483340278</v>
      </c>
      <c r="K208">
        <v>9.329096923830468</v>
      </c>
      <c r="L208">
        <v>144.53439775368773</v>
      </c>
      <c r="M208">
        <v>118.11647537464451</v>
      </c>
      <c r="N208">
        <v>1053.0669979439633</v>
      </c>
      <c r="O208">
        <v>179.92729533175884</v>
      </c>
      <c r="P208" s="1">
        <f>ETS[[#This Row],[Transform File.EUAprice]]*ETS[[#This Row],[Transform File.CAP]]*_xlfn.XLOOKUP(ETS[[#This Row],[Transform File.Year]],Graphs!$R$2:$R$41,Graphs!$T$2:$T$41)</f>
        <v>119816.42557324296</v>
      </c>
    </row>
    <row r="209" spans="1:16" hidden="1" x14ac:dyDescent="0.25">
      <c r="A209">
        <v>1</v>
      </c>
      <c r="B209" s="1" t="s">
        <v>106</v>
      </c>
      <c r="C209" s="1" t="s">
        <v>343</v>
      </c>
      <c r="D209">
        <v>2028</v>
      </c>
      <c r="E209">
        <v>1141</v>
      </c>
      <c r="F209">
        <v>1141</v>
      </c>
      <c r="G209">
        <v>0</v>
      </c>
      <c r="H209">
        <v>0</v>
      </c>
      <c r="I209">
        <v>3804.9365193553799</v>
      </c>
      <c r="J209">
        <v>801.33241696587243</v>
      </c>
      <c r="K209">
        <v>3.7343491515194338</v>
      </c>
      <c r="L209">
        <v>136.92998320976443</v>
      </c>
      <c r="M209">
        <v>129.93021650969729</v>
      </c>
      <c r="N209">
        <v>1019.0669349538247</v>
      </c>
      <c r="O209">
        <v>121.9267432150052</v>
      </c>
      <c r="P209" s="1">
        <f>ETS[[#This Row],[Transform File.EUAprice]]*ETS[[#This Row],[Transform File.CAP]]*_xlfn.XLOOKUP(ETS[[#This Row],[Transform File.Year]],Graphs!$R$2:$R$41,Graphs!$T$2:$T$41)</f>
        <v>116158.04959774663</v>
      </c>
    </row>
    <row r="210" spans="1:16" hidden="1" x14ac:dyDescent="0.25">
      <c r="A210">
        <v>1</v>
      </c>
      <c r="B210" s="1" t="s">
        <v>106</v>
      </c>
      <c r="C210" s="1" t="s">
        <v>343</v>
      </c>
      <c r="D210">
        <v>2029</v>
      </c>
      <c r="E210">
        <v>1049</v>
      </c>
      <c r="F210">
        <v>1049</v>
      </c>
      <c r="G210">
        <v>0</v>
      </c>
      <c r="H210">
        <v>0</v>
      </c>
      <c r="I210">
        <v>3961.5669333920441</v>
      </c>
      <c r="J210">
        <v>795.16254881681004</v>
      </c>
      <c r="K210">
        <v>1.7746507200765445</v>
      </c>
      <c r="L210">
        <v>95.432386426449625</v>
      </c>
      <c r="M210">
        <v>142.922964044596</v>
      </c>
      <c r="N210">
        <v>976.03220592480397</v>
      </c>
      <c r="O210">
        <v>72.960564113292236</v>
      </c>
      <c r="P210" s="1">
        <f>ETS[[#This Row],[Transform File.EUAprice]]*ETS[[#This Row],[Transform File.CAP]]*_xlfn.XLOOKUP(ETS[[#This Row],[Transform File.Year]],Graphs!$R$2:$R$41,Graphs!$T$2:$T$41)</f>
        <v>111877.23080186866</v>
      </c>
    </row>
    <row r="211" spans="1:16" hidden="1" x14ac:dyDescent="0.25">
      <c r="A211">
        <v>1</v>
      </c>
      <c r="B211" s="1" t="s">
        <v>106</v>
      </c>
      <c r="C211" s="1" t="s">
        <v>343</v>
      </c>
      <c r="D211">
        <v>2030</v>
      </c>
      <c r="E211">
        <v>958</v>
      </c>
      <c r="F211">
        <v>958</v>
      </c>
      <c r="G211">
        <v>0</v>
      </c>
      <c r="H211">
        <v>0</v>
      </c>
      <c r="I211">
        <v>4042.4369779266749</v>
      </c>
      <c r="J211">
        <v>788.50780940557536</v>
      </c>
      <c r="K211">
        <v>0.42278498237151302</v>
      </c>
      <c r="L211">
        <v>88.199361077422395</v>
      </c>
      <c r="M211">
        <v>157.21669686718812</v>
      </c>
      <c r="N211">
        <v>917.56495487509881</v>
      </c>
      <c r="O211">
        <v>40.427256848781944</v>
      </c>
      <c r="P211" s="1">
        <f>ETS[[#This Row],[Transform File.EUAprice]]*ETS[[#This Row],[Transform File.CAP]]*_xlfn.XLOOKUP(ETS[[#This Row],[Transform File.Year]],Graphs!$R$2:$R$41,Graphs!$T$2:$T$41)</f>
        <v>107038.27045581136</v>
      </c>
    </row>
    <row r="212" spans="1:16" hidden="1" x14ac:dyDescent="0.25">
      <c r="A212">
        <v>1</v>
      </c>
      <c r="B212" s="1" t="s">
        <v>106</v>
      </c>
      <c r="C212" s="1" t="s">
        <v>343</v>
      </c>
      <c r="D212">
        <v>2031</v>
      </c>
      <c r="E212">
        <v>866</v>
      </c>
      <c r="F212">
        <v>866</v>
      </c>
      <c r="G212">
        <v>0</v>
      </c>
      <c r="H212">
        <v>0</v>
      </c>
      <c r="I212">
        <v>4049.9597791803171</v>
      </c>
      <c r="J212">
        <v>781.32984448250158</v>
      </c>
      <c r="K212">
        <v>0.41925976194662312</v>
      </c>
      <c r="L212">
        <v>76.728094501909311</v>
      </c>
      <c r="M212">
        <v>172.94205375895086</v>
      </c>
      <c r="N212">
        <v>839.68598957169797</v>
      </c>
      <c r="O212">
        <v>26.305406072940613</v>
      </c>
      <c r="P212" s="1">
        <f>ETS[[#This Row],[Transform File.EUAprice]]*ETS[[#This Row],[Transform File.CAP]]*_xlfn.XLOOKUP(ETS[[#This Row],[Transform File.Year]],Graphs!$R$2:$R$41,Graphs!$T$2:$T$41)</f>
        <v>101368.75476336452</v>
      </c>
    </row>
    <row r="213" spans="1:16" hidden="1" x14ac:dyDescent="0.25">
      <c r="A213">
        <v>1</v>
      </c>
      <c r="B213" s="1" t="s">
        <v>106</v>
      </c>
      <c r="C213" s="1" t="s">
        <v>343</v>
      </c>
      <c r="D213">
        <v>2032</v>
      </c>
      <c r="E213">
        <v>774</v>
      </c>
      <c r="F213">
        <v>774</v>
      </c>
      <c r="G213">
        <v>0</v>
      </c>
      <c r="H213">
        <v>0</v>
      </c>
      <c r="I213">
        <v>3980.5450941724198</v>
      </c>
      <c r="J213">
        <v>773.58851482345494</v>
      </c>
      <c r="K213">
        <v>0.41573453922051634</v>
      </c>
      <c r="L213">
        <v>69.410435645221852</v>
      </c>
      <c r="M213">
        <v>190.24071275117487</v>
      </c>
      <c r="N213">
        <v>747.17685021838986</v>
      </c>
      <c r="O213">
        <v>26.813651165313519</v>
      </c>
      <c r="P213" s="1">
        <f>ETS[[#This Row],[Transform File.EUAprice]]*ETS[[#This Row],[Transform File.CAP]]*_xlfn.XLOOKUP(ETS[[#This Row],[Transform File.Year]],Graphs!$R$2:$R$41,Graphs!$T$2:$T$41)</f>
        <v>94916.285382285932</v>
      </c>
    </row>
    <row r="214" spans="1:16" hidden="1" x14ac:dyDescent="0.25">
      <c r="A214">
        <v>1</v>
      </c>
      <c r="B214" s="1" t="s">
        <v>106</v>
      </c>
      <c r="C214" s="1" t="s">
        <v>343</v>
      </c>
      <c r="D214">
        <v>2033</v>
      </c>
      <c r="E214">
        <v>682</v>
      </c>
      <c r="F214">
        <v>682</v>
      </c>
      <c r="G214">
        <v>0</v>
      </c>
      <c r="H214">
        <v>0</v>
      </c>
      <c r="I214">
        <v>3835.2241160202257</v>
      </c>
      <c r="J214">
        <v>765.23956302823433</v>
      </c>
      <c r="K214">
        <v>0.41220924426414546</v>
      </c>
      <c r="L214">
        <v>61.669205879695291</v>
      </c>
      <c r="M214">
        <v>209.2701642176109</v>
      </c>
      <c r="N214">
        <v>654.08755150686568</v>
      </c>
      <c r="O214">
        <v>27.901968507788432</v>
      </c>
      <c r="P214" s="1">
        <f>ETS[[#This Row],[Transform File.EUAprice]]*ETS[[#This Row],[Transform File.CAP]]*_xlfn.XLOOKUP(ETS[[#This Row],[Transform File.Year]],Graphs!$R$2:$R$41,Graphs!$T$2:$T$41)</f>
        <v>87619.082075780549</v>
      </c>
    </row>
    <row r="215" spans="1:16" hidden="1" x14ac:dyDescent="0.25">
      <c r="A215">
        <v>1</v>
      </c>
      <c r="B215" s="1" t="s">
        <v>106</v>
      </c>
      <c r="C215" s="1" t="s">
        <v>343</v>
      </c>
      <c r="D215">
        <v>2034</v>
      </c>
      <c r="E215">
        <v>591</v>
      </c>
      <c r="F215">
        <v>591</v>
      </c>
      <c r="G215">
        <v>0</v>
      </c>
      <c r="H215">
        <v>0</v>
      </c>
      <c r="I215">
        <v>3609.7436722453003</v>
      </c>
      <c r="J215">
        <v>756.23524734429157</v>
      </c>
      <c r="K215">
        <v>0.39794652836534172</v>
      </c>
      <c r="L215">
        <v>59.84724990226853</v>
      </c>
      <c r="M215">
        <v>230.20368095263694</v>
      </c>
      <c r="N215">
        <v>561.00171410855796</v>
      </c>
      <c r="O215">
        <v>29.986728491717187</v>
      </c>
      <c r="P215" s="1">
        <f>ETS[[#This Row],[Transform File.EUAprice]]*ETS[[#This Row],[Transform File.CAP]]*_xlfn.XLOOKUP(ETS[[#This Row],[Transform File.Year]],Graphs!$R$2:$R$41,Graphs!$T$2:$T$41)</f>
        <v>79545.836793961047</v>
      </c>
    </row>
    <row r="216" spans="1:16" hidden="1" x14ac:dyDescent="0.25">
      <c r="A216">
        <v>1</v>
      </c>
      <c r="B216" s="1" t="s">
        <v>106</v>
      </c>
      <c r="C216" s="1" t="s">
        <v>343</v>
      </c>
      <c r="D216">
        <v>2035</v>
      </c>
      <c r="E216">
        <v>499</v>
      </c>
      <c r="F216">
        <v>499</v>
      </c>
      <c r="G216">
        <v>0</v>
      </c>
      <c r="H216">
        <v>0</v>
      </c>
      <c r="I216">
        <v>3301.5169048624894</v>
      </c>
      <c r="J216">
        <v>746.52406606565478</v>
      </c>
      <c r="K216">
        <v>0.38062997313473962</v>
      </c>
      <c r="L216">
        <v>60.322071344021253</v>
      </c>
      <c r="M216">
        <v>253.23190300529816</v>
      </c>
      <c r="N216">
        <v>469.77603186066113</v>
      </c>
      <c r="O216">
        <v>29.211227616928017</v>
      </c>
      <c r="P216" s="1">
        <f>ETS[[#This Row],[Transform File.EUAprice]]*ETS[[#This Row],[Transform File.CAP]]*_xlfn.XLOOKUP(ETS[[#This Row],[Transform File.Year]],Graphs!$R$2:$R$41,Graphs!$T$2:$T$41)</f>
        <v>70363.490535760502</v>
      </c>
    </row>
    <row r="217" spans="1:16" hidden="1" x14ac:dyDescent="0.25">
      <c r="A217">
        <v>1</v>
      </c>
      <c r="B217" s="1" t="s">
        <v>106</v>
      </c>
      <c r="C217" s="1" t="s">
        <v>343</v>
      </c>
      <c r="D217">
        <v>2036</v>
      </c>
      <c r="E217">
        <v>407</v>
      </c>
      <c r="F217">
        <v>407</v>
      </c>
      <c r="G217">
        <v>0</v>
      </c>
      <c r="H217">
        <v>0</v>
      </c>
      <c r="I217">
        <v>2911.9592788704822</v>
      </c>
      <c r="J217">
        <v>736.0504596262241</v>
      </c>
      <c r="K217">
        <v>0.36776731895125514</v>
      </c>
      <c r="L217">
        <v>60.139399046831898</v>
      </c>
      <c r="M217">
        <v>278.56458298399883</v>
      </c>
      <c r="N217">
        <v>370.3561734223328</v>
      </c>
      <c r="O217">
        <v>36.629786743543121</v>
      </c>
      <c r="P217" s="1">
        <f>ETS[[#This Row],[Transform File.EUAprice]]*ETS[[#This Row],[Transform File.CAP]]*_xlfn.XLOOKUP(ETS[[#This Row],[Transform File.Year]],Graphs!$R$2:$R$41,Graphs!$T$2:$T$41)</f>
        <v>60125.599577237102</v>
      </c>
    </row>
    <row r="218" spans="1:16" hidden="1" x14ac:dyDescent="0.25">
      <c r="A218">
        <v>1</v>
      </c>
      <c r="B218" s="1" t="s">
        <v>106</v>
      </c>
      <c r="C218" s="1" t="s">
        <v>343</v>
      </c>
      <c r="D218">
        <v>2037</v>
      </c>
      <c r="E218">
        <v>315</v>
      </c>
      <c r="F218">
        <v>315</v>
      </c>
      <c r="G218">
        <v>0</v>
      </c>
      <c r="H218">
        <v>0</v>
      </c>
      <c r="I218">
        <v>2434.1524049016662</v>
      </c>
      <c r="J218">
        <v>724.75120340813021</v>
      </c>
      <c r="K218">
        <v>0.38799046580519014</v>
      </c>
      <c r="L218">
        <v>67.667680094880552</v>
      </c>
      <c r="M218">
        <v>306.43903156224172</v>
      </c>
      <c r="N218">
        <v>274.73698554573753</v>
      </c>
      <c r="O218">
        <v>40.247809901757648</v>
      </c>
      <c r="P218" s="1">
        <f>ETS[[#This Row],[Transform File.EUAprice]]*ETS[[#This Row],[Transform File.CAP]]*_xlfn.XLOOKUP(ETS[[#This Row],[Transform File.Year]],Graphs!$R$2:$R$41,Graphs!$T$2:$T$41)</f>
        <v>48753.348332557209</v>
      </c>
    </row>
    <row r="219" spans="1:16" hidden="1" x14ac:dyDescent="0.25">
      <c r="A219">
        <v>1</v>
      </c>
      <c r="B219" s="1" t="s">
        <v>106</v>
      </c>
      <c r="C219" s="1" t="s">
        <v>343</v>
      </c>
      <c r="D219">
        <v>2038</v>
      </c>
      <c r="E219">
        <v>224</v>
      </c>
      <c r="F219">
        <v>224</v>
      </c>
      <c r="G219">
        <v>0</v>
      </c>
      <c r="H219">
        <v>0</v>
      </c>
      <c r="I219">
        <v>1875.7608469878467</v>
      </c>
      <c r="J219">
        <v>712.56812543792387</v>
      </c>
      <c r="K219">
        <v>0.37659257200969659</v>
      </c>
      <c r="L219">
        <v>69.446839903886058</v>
      </c>
      <c r="M219">
        <v>337.09642523862175</v>
      </c>
      <c r="N219">
        <v>178.08723866399399</v>
      </c>
      <c r="O219">
        <v>45.896019642425777</v>
      </c>
      <c r="P219" s="1">
        <f>ETS[[#This Row],[Transform File.EUAprice]]*ETS[[#This Row],[Transform File.CAP]]*_xlfn.XLOOKUP(ETS[[#This Row],[Transform File.Year]],Graphs!$R$2:$R$41,Graphs!$T$2:$T$41)</f>
        <v>36321.408310907202</v>
      </c>
    </row>
    <row r="220" spans="1:16" hidden="1" x14ac:dyDescent="0.25">
      <c r="A220">
        <v>1</v>
      </c>
      <c r="B220" s="1" t="s">
        <v>106</v>
      </c>
      <c r="C220" s="1" t="s">
        <v>343</v>
      </c>
      <c r="D220">
        <v>2039</v>
      </c>
      <c r="E220">
        <v>132</v>
      </c>
      <c r="F220">
        <v>132</v>
      </c>
      <c r="G220">
        <v>0</v>
      </c>
      <c r="H220">
        <v>0</v>
      </c>
      <c r="I220">
        <v>1243.7369002670584</v>
      </c>
      <c r="J220">
        <v>699.42825556515913</v>
      </c>
      <c r="K220">
        <v>0.36453930542642754</v>
      </c>
      <c r="L220">
        <v>64.231151850202778</v>
      </c>
      <c r="M220">
        <v>370.82240800798223</v>
      </c>
      <c r="N220">
        <v>104.39885708004165</v>
      </c>
      <c r="O220">
        <v>27.58270870057439</v>
      </c>
      <c r="P220" s="1">
        <f>ETS[[#This Row],[Transform File.EUAprice]]*ETS[[#This Row],[Transform File.CAP]]*_xlfn.XLOOKUP(ETS[[#This Row],[Transform File.Year]],Graphs!$R$2:$R$41,Graphs!$T$2:$T$41)</f>
        <v>22423.898339178948</v>
      </c>
    </row>
    <row r="221" spans="1:16" hidden="1" x14ac:dyDescent="0.25">
      <c r="A221">
        <v>1</v>
      </c>
      <c r="B221" s="1" t="s">
        <v>106</v>
      </c>
      <c r="C221" s="1" t="s">
        <v>343</v>
      </c>
      <c r="D221">
        <v>2040</v>
      </c>
      <c r="E221">
        <v>40</v>
      </c>
      <c r="F221">
        <v>40</v>
      </c>
      <c r="G221">
        <v>0</v>
      </c>
      <c r="H221">
        <v>0</v>
      </c>
      <c r="I221">
        <v>538.7857244009881</v>
      </c>
      <c r="J221">
        <v>685.25631601395889</v>
      </c>
      <c r="K221">
        <v>0.36453929825189252</v>
      </c>
      <c r="L221">
        <v>59.330320553859636</v>
      </c>
      <c r="M221">
        <v>407.92444019887773</v>
      </c>
      <c r="N221">
        <v>2.0104836141198623</v>
      </c>
      <c r="O221">
        <v>37.969218665284231</v>
      </c>
      <c r="P221" s="1">
        <f>ETS[[#This Row],[Transform File.EUAprice]]*ETS[[#This Row],[Transform File.CAP]]*_xlfn.XLOOKUP(ETS[[#This Row],[Transform File.Year]],Graphs!$R$2:$R$41,Graphs!$T$2:$T$41)</f>
        <v>7119.0432821713393</v>
      </c>
    </row>
    <row r="222" spans="1:16" hidden="1" x14ac:dyDescent="0.25">
      <c r="A222">
        <v>1</v>
      </c>
      <c r="B222" s="1" t="s">
        <v>106</v>
      </c>
      <c r="C222" s="1" t="s">
        <v>343</v>
      </c>
      <c r="D222">
        <v>2041</v>
      </c>
      <c r="E222">
        <v>0</v>
      </c>
      <c r="F222">
        <v>0</v>
      </c>
      <c r="G222">
        <v>0</v>
      </c>
      <c r="H222">
        <v>0</v>
      </c>
      <c r="I222">
        <v>315.39951280504886</v>
      </c>
      <c r="J222">
        <v>172.35631601395892</v>
      </c>
      <c r="K222">
        <v>0.36453926871364656</v>
      </c>
      <c r="L222">
        <v>50.665356313266656</v>
      </c>
      <c r="M222">
        <v>4187.3994438129621</v>
      </c>
      <c r="N222">
        <v>6.940378655050249E-13</v>
      </c>
      <c r="O222">
        <v>3.8700002239531725E-11</v>
      </c>
      <c r="P222" s="1">
        <f>ETS[[#This Row],[Transform File.EUAprice]]*ETS[[#This Row],[Transform File.CAP]]*_xlfn.XLOOKUP(ETS[[#This Row],[Transform File.Year]],Graphs!$R$2:$R$41,Graphs!$T$2:$T$41)</f>
        <v>0</v>
      </c>
    </row>
    <row r="223" spans="1:16" hidden="1" x14ac:dyDescent="0.25">
      <c r="A223">
        <v>1</v>
      </c>
      <c r="B223" s="1" t="s">
        <v>106</v>
      </c>
      <c r="C223" s="1" t="s">
        <v>343</v>
      </c>
      <c r="D223">
        <v>2042</v>
      </c>
      <c r="E223">
        <v>0</v>
      </c>
      <c r="F223">
        <v>0</v>
      </c>
      <c r="G223">
        <v>0</v>
      </c>
      <c r="H223">
        <v>0</v>
      </c>
      <c r="I223">
        <v>274.85690245292807</v>
      </c>
      <c r="J223">
        <v>0</v>
      </c>
      <c r="K223">
        <v>0.23953527517219583</v>
      </c>
      <c r="L223">
        <v>40.303075076948588</v>
      </c>
      <c r="M223">
        <v>4211.3720589430959</v>
      </c>
      <c r="N223">
        <v>7.6072279062387829E-13</v>
      </c>
      <c r="O223">
        <v>4.2807110553641191E-11</v>
      </c>
      <c r="P223" s="1">
        <f>ETS[[#This Row],[Transform File.EUAprice]]*ETS[[#This Row],[Transform File.CAP]]*_xlfn.XLOOKUP(ETS[[#This Row],[Transform File.Year]],Graphs!$R$2:$R$41,Graphs!$T$2:$T$41)</f>
        <v>0</v>
      </c>
    </row>
    <row r="224" spans="1:16" hidden="1" x14ac:dyDescent="0.25">
      <c r="A224">
        <v>1</v>
      </c>
      <c r="B224" s="1" t="s">
        <v>106</v>
      </c>
      <c r="C224" s="1" t="s">
        <v>343</v>
      </c>
      <c r="D224">
        <v>2043</v>
      </c>
      <c r="E224">
        <v>0</v>
      </c>
      <c r="F224">
        <v>0</v>
      </c>
      <c r="G224">
        <v>0</v>
      </c>
      <c r="H224">
        <v>0</v>
      </c>
      <c r="I224">
        <v>238.03228869152605</v>
      </c>
      <c r="J224">
        <v>0</v>
      </c>
      <c r="K224">
        <v>0.19294876442407841</v>
      </c>
      <c r="L224">
        <v>36.631664996977939</v>
      </c>
      <c r="M224">
        <v>4233.2425521255036</v>
      </c>
      <c r="N224">
        <v>8.3358184729118708E-13</v>
      </c>
      <c r="O224">
        <v>4.7435694564274104E-11</v>
      </c>
      <c r="P224" s="1">
        <f>ETS[[#This Row],[Transform File.EUAprice]]*ETS[[#This Row],[Transform File.CAP]]*_xlfn.XLOOKUP(ETS[[#This Row],[Transform File.Year]],Graphs!$R$2:$R$41,Graphs!$T$2:$T$41)</f>
        <v>0</v>
      </c>
    </row>
    <row r="225" spans="1:16" hidden="1" x14ac:dyDescent="0.25">
      <c r="A225">
        <v>1</v>
      </c>
      <c r="B225" s="1" t="s">
        <v>106</v>
      </c>
      <c r="C225" s="1" t="s">
        <v>343</v>
      </c>
      <c r="D225">
        <v>2044</v>
      </c>
      <c r="E225">
        <v>0</v>
      </c>
      <c r="F225">
        <v>0</v>
      </c>
      <c r="G225">
        <v>0</v>
      </c>
      <c r="H225">
        <v>0</v>
      </c>
      <c r="I225">
        <v>203.69863343931209</v>
      </c>
      <c r="J225">
        <v>0</v>
      </c>
      <c r="K225">
        <v>0.17501518076108508</v>
      </c>
      <c r="L225">
        <v>34.158640071452865</v>
      </c>
      <c r="M225">
        <v>4253.85815668544</v>
      </c>
      <c r="N225">
        <v>9.1430304226914495E-13</v>
      </c>
      <c r="O225">
        <v>5.2656074328601968E-11</v>
      </c>
      <c r="P225" s="1">
        <f>ETS[[#This Row],[Transform File.EUAprice]]*ETS[[#This Row],[Transform File.CAP]]*_xlfn.XLOOKUP(ETS[[#This Row],[Transform File.Year]],Graphs!$R$2:$R$41,Graphs!$T$2:$T$41)</f>
        <v>0</v>
      </c>
    </row>
    <row r="226" spans="1:16" hidden="1" x14ac:dyDescent="0.25">
      <c r="A226">
        <v>1</v>
      </c>
      <c r="B226" s="1" t="s">
        <v>106</v>
      </c>
      <c r="C226" s="1" t="s">
        <v>343</v>
      </c>
      <c r="D226">
        <v>2045</v>
      </c>
      <c r="E226">
        <v>0</v>
      </c>
      <c r="F226">
        <v>0</v>
      </c>
      <c r="G226">
        <v>0</v>
      </c>
      <c r="H226">
        <v>0</v>
      </c>
      <c r="I226">
        <v>175.14233130575172</v>
      </c>
      <c r="J226">
        <v>0</v>
      </c>
      <c r="K226">
        <v>0.17501517651625176</v>
      </c>
      <c r="L226">
        <v>28.3812869570441</v>
      </c>
      <c r="M226">
        <v>4274.1768800528234</v>
      </c>
      <c r="N226">
        <v>1.0048505061631822E-12</v>
      </c>
      <c r="O226">
        <v>5.8547661103677003E-11</v>
      </c>
      <c r="P226" s="1">
        <f>ETS[[#This Row],[Transform File.EUAprice]]*ETS[[#This Row],[Transform File.CAP]]*_xlfn.XLOOKUP(ETS[[#This Row],[Transform File.Year]],Graphs!$R$2:$R$41,Graphs!$T$2:$T$41)</f>
        <v>0</v>
      </c>
    </row>
    <row r="227" spans="1:16" hidden="1" x14ac:dyDescent="0.25">
      <c r="A227">
        <v>1</v>
      </c>
      <c r="B227" s="1" t="s">
        <v>106</v>
      </c>
      <c r="C227" s="1" t="s">
        <v>343</v>
      </c>
      <c r="D227">
        <v>2046</v>
      </c>
      <c r="E227">
        <v>0</v>
      </c>
      <c r="F227">
        <v>0</v>
      </c>
      <c r="G227">
        <v>0</v>
      </c>
      <c r="H227">
        <v>0</v>
      </c>
      <c r="I227">
        <v>149.26038083265252</v>
      </c>
      <c r="J227">
        <v>0</v>
      </c>
      <c r="K227">
        <v>0.175015174682597</v>
      </c>
      <c r="L227">
        <v>25.706935298416614</v>
      </c>
      <c r="M227">
        <v>4292.7038268993692</v>
      </c>
      <c r="N227">
        <v>1.1052547082815908E-12</v>
      </c>
      <c r="O227">
        <v>6.5246658028425368E-11</v>
      </c>
      <c r="P227" s="1">
        <f>ETS[[#This Row],[Transform File.EUAprice]]*ETS[[#This Row],[Transform File.CAP]]*_xlfn.XLOOKUP(ETS[[#This Row],[Transform File.Year]],Graphs!$R$2:$R$41,Graphs!$T$2:$T$41)</f>
        <v>0</v>
      </c>
    </row>
    <row r="228" spans="1:16" hidden="1" x14ac:dyDescent="0.25">
      <c r="A228">
        <v>1</v>
      </c>
      <c r="B228" s="1" t="s">
        <v>106</v>
      </c>
      <c r="C228" s="1" t="s">
        <v>343</v>
      </c>
      <c r="D228">
        <v>2047</v>
      </c>
      <c r="E228">
        <v>0</v>
      </c>
      <c r="F228">
        <v>0</v>
      </c>
      <c r="G228">
        <v>0</v>
      </c>
      <c r="H228">
        <v>0</v>
      </c>
      <c r="I228">
        <v>126.9009582986132</v>
      </c>
      <c r="J228">
        <v>0</v>
      </c>
      <c r="K228">
        <v>0.1750151730262966</v>
      </c>
      <c r="L228">
        <v>22.184407361013008</v>
      </c>
      <c r="M228">
        <v>4310.3094379780405</v>
      </c>
      <c r="N228">
        <v>1.2153407582574892E-12</v>
      </c>
      <c r="O228">
        <v>7.2878416937393616E-11</v>
      </c>
      <c r="P228" s="1">
        <f>ETS[[#This Row],[Transform File.EUAprice]]*ETS[[#This Row],[Transform File.CAP]]*_xlfn.XLOOKUP(ETS[[#This Row],[Transform File.Year]],Graphs!$R$2:$R$41,Graphs!$T$2:$T$41)</f>
        <v>0</v>
      </c>
    </row>
    <row r="229" spans="1:16" hidden="1" x14ac:dyDescent="0.25">
      <c r="A229">
        <v>1</v>
      </c>
      <c r="B229" s="1" t="s">
        <v>106</v>
      </c>
      <c r="C229" s="1" t="s">
        <v>343</v>
      </c>
      <c r="D229">
        <v>2048</v>
      </c>
      <c r="E229">
        <v>0</v>
      </c>
      <c r="F229">
        <v>0</v>
      </c>
      <c r="G229">
        <v>0</v>
      </c>
      <c r="H229">
        <v>0</v>
      </c>
      <c r="I229">
        <v>108.46825494529095</v>
      </c>
      <c r="J229">
        <v>0</v>
      </c>
      <c r="K229">
        <v>1.171953025470143E-7</v>
      </c>
      <c r="L229">
        <v>18.432703236126947</v>
      </c>
      <c r="M229">
        <v>4327.3531462995707</v>
      </c>
      <c r="N229">
        <v>1.3358563150825086E-12</v>
      </c>
      <c r="O229">
        <v>8.1603804888345662E-11</v>
      </c>
      <c r="P229" s="1">
        <f>ETS[[#This Row],[Transform File.EUAprice]]*ETS[[#This Row],[Transform File.CAP]]*_xlfn.XLOOKUP(ETS[[#This Row],[Transform File.Year]],Graphs!$R$2:$R$41,Graphs!$T$2:$T$41)</f>
        <v>0</v>
      </c>
    </row>
    <row r="230" spans="1:16" hidden="1" x14ac:dyDescent="0.25">
      <c r="A230">
        <v>1</v>
      </c>
      <c r="B230" s="1" t="s">
        <v>106</v>
      </c>
      <c r="C230" s="1" t="s">
        <v>343</v>
      </c>
      <c r="D230">
        <v>2049</v>
      </c>
      <c r="E230">
        <v>0</v>
      </c>
      <c r="F230">
        <v>0</v>
      </c>
      <c r="G230">
        <v>0</v>
      </c>
      <c r="H230">
        <v>0</v>
      </c>
      <c r="I230">
        <v>92.390227862198444</v>
      </c>
      <c r="J230">
        <v>0</v>
      </c>
      <c r="K230">
        <v>1.1627934451860314E-7</v>
      </c>
      <c r="L230">
        <v>16.078026966813162</v>
      </c>
      <c r="M230">
        <v>4342.8864085130272</v>
      </c>
      <c r="N230">
        <v>1.4688686488547818E-12</v>
      </c>
      <c r="O230">
        <v>9.1656266889479306E-11</v>
      </c>
      <c r="P230" s="1">
        <f>ETS[[#This Row],[Transform File.EUAprice]]*ETS[[#This Row],[Transform File.CAP]]*_xlfn.XLOOKUP(ETS[[#This Row],[Transform File.Year]],Graphs!$R$2:$R$41,Graphs!$T$2:$T$41)</f>
        <v>0</v>
      </c>
    </row>
    <row r="231" spans="1:16" hidden="1" x14ac:dyDescent="0.25">
      <c r="A231">
        <v>1</v>
      </c>
      <c r="B231" s="1" t="s">
        <v>106</v>
      </c>
      <c r="C231" s="1" t="s">
        <v>343</v>
      </c>
      <c r="D231">
        <v>2050</v>
      </c>
      <c r="E231">
        <v>0</v>
      </c>
      <c r="F231">
        <v>0</v>
      </c>
      <c r="G231">
        <v>0</v>
      </c>
      <c r="H231">
        <v>0</v>
      </c>
      <c r="I231">
        <v>78.777841619173671</v>
      </c>
      <c r="J231">
        <v>0</v>
      </c>
      <c r="K231">
        <v>1.1576930512176947E-7</v>
      </c>
      <c r="L231">
        <v>13.612386127255464</v>
      </c>
      <c r="M231">
        <v>4357.8136967571654</v>
      </c>
      <c r="N231">
        <v>1.6158695614111038E-12</v>
      </c>
      <c r="O231">
        <v>1.0328090423220566E-10</v>
      </c>
      <c r="P231" s="1">
        <f>ETS[[#This Row],[Transform File.EUAprice]]*ETS[[#This Row],[Transform File.CAP]]*_xlfn.XLOOKUP(ETS[[#This Row],[Transform File.Year]],Graphs!$R$2:$R$41,Graphs!$T$2:$T$41)</f>
        <v>0</v>
      </c>
    </row>
    <row r="232" spans="1:16" hidden="1" x14ac:dyDescent="0.25">
      <c r="A232">
        <v>1</v>
      </c>
      <c r="B232" s="1" t="s">
        <v>106</v>
      </c>
      <c r="C232" s="1" t="s">
        <v>343</v>
      </c>
      <c r="D232">
        <v>2051</v>
      </c>
      <c r="E232">
        <v>0</v>
      </c>
      <c r="F232">
        <v>0</v>
      </c>
      <c r="G232">
        <v>0</v>
      </c>
      <c r="H232">
        <v>0</v>
      </c>
      <c r="I232">
        <v>66.383026982071186</v>
      </c>
      <c r="J232">
        <v>0</v>
      </c>
      <c r="K232">
        <v>1.1503309100681607E-7</v>
      </c>
      <c r="L232">
        <v>12.394814522069392</v>
      </c>
      <c r="M232">
        <v>4371.9811138006598</v>
      </c>
      <c r="N232">
        <v>1.7776521904367592E-12</v>
      </c>
      <c r="O232">
        <v>1.1682032246530893E-10</v>
      </c>
      <c r="P232" s="1">
        <f>ETS[[#This Row],[Transform File.EUAprice]]*ETS[[#This Row],[Transform File.CAP]]*_xlfn.XLOOKUP(ETS[[#This Row],[Transform File.Year]],Graphs!$R$2:$R$41,Graphs!$T$2:$T$41)</f>
        <v>0</v>
      </c>
    </row>
    <row r="233" spans="1:16" hidden="1" x14ac:dyDescent="0.25">
      <c r="A233">
        <v>1</v>
      </c>
      <c r="B233" s="1" t="s">
        <v>106</v>
      </c>
      <c r="C233" s="1" t="s">
        <v>343</v>
      </c>
      <c r="D233">
        <v>2052</v>
      </c>
      <c r="E233">
        <v>0</v>
      </c>
      <c r="F233">
        <v>0</v>
      </c>
      <c r="G233">
        <v>0</v>
      </c>
      <c r="H233">
        <v>0</v>
      </c>
      <c r="I233">
        <v>55.363572040491192</v>
      </c>
      <c r="J233">
        <v>0</v>
      </c>
      <c r="K233">
        <v>1.1429934660050394E-7</v>
      </c>
      <c r="L233">
        <v>11.019454827280649</v>
      </c>
      <c r="M233">
        <v>4384.8875733599361</v>
      </c>
      <c r="N233">
        <v>1.943975157533364E-12</v>
      </c>
      <c r="O233">
        <v>1.3273660583021339E-10</v>
      </c>
      <c r="P233" s="1">
        <f>ETS[[#This Row],[Transform File.EUAprice]]*ETS[[#This Row],[Transform File.CAP]]*_xlfn.XLOOKUP(ETS[[#This Row],[Transform File.Year]],Graphs!$R$2:$R$41,Graphs!$T$2:$T$41)</f>
        <v>0</v>
      </c>
    </row>
    <row r="234" spans="1:16" hidden="1" x14ac:dyDescent="0.25">
      <c r="A234">
        <v>1</v>
      </c>
      <c r="B234" s="1" t="s">
        <v>106</v>
      </c>
      <c r="C234" s="1" t="s">
        <v>343</v>
      </c>
      <c r="D234">
        <v>2053</v>
      </c>
      <c r="E234">
        <v>0</v>
      </c>
      <c r="F234">
        <v>0</v>
      </c>
      <c r="G234">
        <v>0</v>
      </c>
      <c r="H234">
        <v>0</v>
      </c>
      <c r="I234">
        <v>45.628552184132751</v>
      </c>
      <c r="J234">
        <v>0</v>
      </c>
      <c r="K234">
        <v>1.1390489858684269E-7</v>
      </c>
      <c r="L234">
        <v>9.7350197424535416</v>
      </c>
      <c r="M234">
        <v>4397.4523733155293</v>
      </c>
      <c r="N234">
        <v>2.1357545704123992E-12</v>
      </c>
      <c r="O234">
        <v>1.5157876470451013E-10</v>
      </c>
      <c r="P234" s="1">
        <f>ETS[[#This Row],[Transform File.EUAprice]]*ETS[[#This Row],[Transform File.CAP]]*_xlfn.XLOOKUP(ETS[[#This Row],[Transform File.Year]],Graphs!$R$2:$R$41,Graphs!$T$2:$T$41)</f>
        <v>0</v>
      </c>
    </row>
    <row r="235" spans="1:16" hidden="1" x14ac:dyDescent="0.25">
      <c r="A235">
        <v>1</v>
      </c>
      <c r="B235" s="1" t="s">
        <v>106</v>
      </c>
      <c r="C235" s="1" t="s">
        <v>343</v>
      </c>
      <c r="D235">
        <v>2054</v>
      </c>
      <c r="E235">
        <v>0</v>
      </c>
      <c r="F235">
        <v>0</v>
      </c>
      <c r="G235">
        <v>0</v>
      </c>
      <c r="H235">
        <v>0</v>
      </c>
      <c r="I235">
        <v>37.18564450916908</v>
      </c>
      <c r="J235">
        <v>0</v>
      </c>
      <c r="K235">
        <v>1.1363423565074613E-7</v>
      </c>
      <c r="L235">
        <v>8.4429075613294344</v>
      </c>
      <c r="M235">
        <v>4409.1355817439389</v>
      </c>
      <c r="N235">
        <v>2.3497213957577762E-12</v>
      </c>
      <c r="O235">
        <v>1.7415774708799803E-10</v>
      </c>
      <c r="P235" s="1">
        <f>ETS[[#This Row],[Transform File.EUAprice]]*ETS[[#This Row],[Transform File.CAP]]*_xlfn.XLOOKUP(ETS[[#This Row],[Transform File.Year]],Graphs!$R$2:$R$41,Graphs!$T$2:$T$41)</f>
        <v>0</v>
      </c>
    </row>
    <row r="236" spans="1:16" hidden="1" x14ac:dyDescent="0.25">
      <c r="A236">
        <v>1</v>
      </c>
      <c r="B236" s="1" t="s">
        <v>106</v>
      </c>
      <c r="C236" s="1" t="s">
        <v>343</v>
      </c>
      <c r="D236">
        <v>2055</v>
      </c>
      <c r="E236">
        <v>0</v>
      </c>
      <c r="F236">
        <v>0</v>
      </c>
      <c r="G236">
        <v>0</v>
      </c>
      <c r="H236">
        <v>0</v>
      </c>
      <c r="I236">
        <v>29.773573902849247</v>
      </c>
      <c r="J236">
        <v>0</v>
      </c>
      <c r="K236">
        <v>1.1365054076864316E-7</v>
      </c>
      <c r="L236">
        <v>7.4120704926692937</v>
      </c>
      <c r="M236">
        <v>4419.7750965378355</v>
      </c>
      <c r="N236">
        <v>2.583366852654412E-12</v>
      </c>
      <c r="O236">
        <v>2.0158181579292873E-10</v>
      </c>
      <c r="P236" s="1">
        <f>ETS[[#This Row],[Transform File.EUAprice]]*ETS[[#This Row],[Transform File.CAP]]*_xlfn.XLOOKUP(ETS[[#This Row],[Transform File.Year]],Graphs!$R$2:$R$41,Graphs!$T$2:$T$41)</f>
        <v>0</v>
      </c>
    </row>
    <row r="237" spans="1:16" hidden="1" x14ac:dyDescent="0.25">
      <c r="A237">
        <v>1</v>
      </c>
      <c r="B237" s="1" t="s">
        <v>106</v>
      </c>
      <c r="C237" s="1" t="s">
        <v>343</v>
      </c>
      <c r="D237">
        <v>2056</v>
      </c>
      <c r="E237">
        <v>0</v>
      </c>
      <c r="F237">
        <v>0</v>
      </c>
      <c r="G237">
        <v>0</v>
      </c>
      <c r="H237">
        <v>0</v>
      </c>
      <c r="I237">
        <v>22.4539496750442</v>
      </c>
      <c r="J237">
        <v>0</v>
      </c>
      <c r="K237">
        <v>1.1375980867364373E-7</v>
      </c>
      <c r="L237">
        <v>7.3196241140452374</v>
      </c>
      <c r="M237">
        <v>4430.2772475297334</v>
      </c>
      <c r="N237">
        <v>2.8246678315862627E-12</v>
      </c>
      <c r="O237">
        <v>2.3533846956369489E-10</v>
      </c>
      <c r="P237" s="1">
        <f>ETS[[#This Row],[Transform File.EUAprice]]*ETS[[#This Row],[Transform File.CAP]]*_xlfn.XLOOKUP(ETS[[#This Row],[Transform File.Year]],Graphs!$R$2:$R$41,Graphs!$T$2:$T$41)</f>
        <v>0</v>
      </c>
    </row>
    <row r="238" spans="1:16" hidden="1" x14ac:dyDescent="0.25">
      <c r="A238">
        <v>1</v>
      </c>
      <c r="B238" s="1" t="s">
        <v>106</v>
      </c>
      <c r="C238" s="1" t="s">
        <v>343</v>
      </c>
      <c r="D238">
        <v>2057</v>
      </c>
      <c r="E238">
        <v>0</v>
      </c>
      <c r="F238">
        <v>0</v>
      </c>
      <c r="G238">
        <v>0</v>
      </c>
      <c r="H238">
        <v>0</v>
      </c>
      <c r="I238">
        <v>15.448026252022805</v>
      </c>
      <c r="J238">
        <v>0</v>
      </c>
      <c r="K238">
        <v>1.139997539381371E-7</v>
      </c>
      <c r="L238">
        <v>7.0059233090216413</v>
      </c>
      <c r="M238">
        <v>4439.844642305271</v>
      </c>
      <c r="N238">
        <v>3.0535893837715074E-12</v>
      </c>
      <c r="O238">
        <v>2.7776696871300831E-10</v>
      </c>
      <c r="P238" s="1">
        <f>ETS[[#This Row],[Transform File.EUAprice]]*ETS[[#This Row],[Transform File.CAP]]*_xlfn.XLOOKUP(ETS[[#This Row],[Transform File.Year]],Graphs!$R$2:$R$41,Graphs!$T$2:$T$41)</f>
        <v>0</v>
      </c>
    </row>
    <row r="239" spans="1:16" hidden="1" x14ac:dyDescent="0.25">
      <c r="A239">
        <v>1</v>
      </c>
      <c r="B239" s="1" t="s">
        <v>106</v>
      </c>
      <c r="C239" s="1" t="s">
        <v>343</v>
      </c>
      <c r="D239">
        <v>2058</v>
      </c>
      <c r="E239">
        <v>0</v>
      </c>
      <c r="F239">
        <v>0</v>
      </c>
      <c r="G239">
        <v>0</v>
      </c>
      <c r="H239">
        <v>0</v>
      </c>
      <c r="I239">
        <v>10.945561078832714</v>
      </c>
      <c r="J239">
        <v>0</v>
      </c>
      <c r="K239">
        <v>1.138459365083896E-7</v>
      </c>
      <c r="L239">
        <v>4.5024650593441544</v>
      </c>
      <c r="M239">
        <v>4448.7206595750476</v>
      </c>
      <c r="N239">
        <v>3.0994548903070326E-12</v>
      </c>
      <c r="O239">
        <v>3.3230227680179793E-10</v>
      </c>
      <c r="P239" s="1">
        <f>ETS[[#This Row],[Transform File.EUAprice]]*ETS[[#This Row],[Transform File.CAP]]*_xlfn.XLOOKUP(ETS[[#This Row],[Transform File.Year]],Graphs!$R$2:$R$41,Graphs!$T$2:$T$41)</f>
        <v>0</v>
      </c>
    </row>
    <row r="240" spans="1:16" hidden="1" x14ac:dyDescent="0.25">
      <c r="A240">
        <v>1</v>
      </c>
      <c r="B240" s="1" t="s">
        <v>106</v>
      </c>
      <c r="C240" s="1" t="s">
        <v>343</v>
      </c>
      <c r="D240">
        <v>2059</v>
      </c>
      <c r="E240">
        <v>0</v>
      </c>
      <c r="F240">
        <v>0</v>
      </c>
      <c r="G240">
        <v>0</v>
      </c>
      <c r="H240">
        <v>0</v>
      </c>
      <c r="I240">
        <v>5.8253115823749884</v>
      </c>
      <c r="J240">
        <v>0</v>
      </c>
      <c r="K240">
        <v>1.148014422616252E-7</v>
      </c>
      <c r="L240">
        <v>5.1202493816562837</v>
      </c>
      <c r="M240">
        <v>4457.274816869699</v>
      </c>
      <c r="N240">
        <v>3.378615436542682E-12</v>
      </c>
      <c r="O240">
        <v>4.0419570747457957E-10</v>
      </c>
      <c r="P240" s="1">
        <f>ETS[[#This Row],[Transform File.EUAprice]]*ETS[[#This Row],[Transform File.CAP]]*_xlfn.XLOOKUP(ETS[[#This Row],[Transform File.Year]],Graphs!$R$2:$R$41,Graphs!$T$2:$T$41)</f>
        <v>0</v>
      </c>
    </row>
    <row r="241" spans="1:16" hidden="1" x14ac:dyDescent="0.25">
      <c r="A241">
        <v>1</v>
      </c>
      <c r="B241" s="1" t="s">
        <v>106</v>
      </c>
      <c r="C241" s="1" t="s">
        <v>343</v>
      </c>
      <c r="D241">
        <v>2060</v>
      </c>
      <c r="E241">
        <v>0</v>
      </c>
      <c r="F241">
        <v>0</v>
      </c>
      <c r="G241">
        <v>0</v>
      </c>
      <c r="H241">
        <v>0</v>
      </c>
      <c r="I241">
        <v>-0.12334850203797743</v>
      </c>
      <c r="J241">
        <v>0</v>
      </c>
      <c r="K241">
        <v>3.0925355734529176E-8</v>
      </c>
      <c r="L241">
        <v>5.9486600534876093</v>
      </c>
      <c r="M241">
        <v>4465.0613093118955</v>
      </c>
      <c r="N241">
        <v>3.8904049488340389E-12</v>
      </c>
      <c r="O241">
        <v>4.9677801484255875E-10</v>
      </c>
      <c r="P241" s="1">
        <f>ETS[[#This Row],[Transform File.EUAprice]]*ETS[[#This Row],[Transform File.CAP]]*_xlfn.XLOOKUP(ETS[[#This Row],[Transform File.Year]],Graphs!$R$2:$R$41,Graphs!$T$2:$T$41)</f>
        <v>0</v>
      </c>
    </row>
    <row r="242" spans="1:16" hidden="1" x14ac:dyDescent="0.25">
      <c r="A242">
        <v>1</v>
      </c>
      <c r="B242" s="1" t="s">
        <v>106</v>
      </c>
      <c r="C242" s="1" t="s">
        <v>341</v>
      </c>
      <c r="D242">
        <v>2021</v>
      </c>
      <c r="E242">
        <v>1596</v>
      </c>
      <c r="F242">
        <v>3174.772426</v>
      </c>
      <c r="G242">
        <v>0</v>
      </c>
      <c r="H242">
        <v>0</v>
      </c>
      <c r="I242">
        <v>1936.7200058903732</v>
      </c>
      <c r="J242">
        <v>512.9</v>
      </c>
      <c r="K242">
        <v>89.444544241616597</v>
      </c>
      <c r="L242">
        <v>635.70787586801032</v>
      </c>
      <c r="M242">
        <v>80</v>
      </c>
      <c r="N242">
        <v>1497.6131811726445</v>
      </c>
      <c r="O242">
        <v>1676.967534467545</v>
      </c>
      <c r="P242" s="1">
        <f>ETS[[#This Row],[Transform File.EUAprice]]*ETS[[#This Row],[Transform File.CAP]]*_xlfn.XLOOKUP(ETS[[#This Row],[Transform File.Year]],Graphs!$R$2:$R$41,Graphs!$T$2:$T$41)</f>
        <v>127680</v>
      </c>
    </row>
    <row r="243" spans="1:16" hidden="1" x14ac:dyDescent="0.25">
      <c r="A243">
        <v>1</v>
      </c>
      <c r="B243" s="1" t="s">
        <v>106</v>
      </c>
      <c r="C243" s="1" t="s">
        <v>341</v>
      </c>
      <c r="D243">
        <v>2022</v>
      </c>
      <c r="E243">
        <v>1552</v>
      </c>
      <c r="F243">
        <v>1552</v>
      </c>
      <c r="G243">
        <v>0</v>
      </c>
      <c r="H243">
        <v>0</v>
      </c>
      <c r="I243">
        <v>2089.2115339816792</v>
      </c>
      <c r="J243">
        <v>745.79009062843545</v>
      </c>
      <c r="K243">
        <v>99.679771063343736</v>
      </c>
      <c r="L243">
        <v>554.03861021691478</v>
      </c>
      <c r="M243">
        <v>79.505291006145626</v>
      </c>
      <c r="N243">
        <v>1129.7891323541287</v>
      </c>
      <c r="O243">
        <v>422.21176841909016</v>
      </c>
      <c r="P243" s="1">
        <f>ETS[[#This Row],[Transform File.EUAprice]]*ETS[[#This Row],[Transform File.CAP]]*_xlfn.XLOOKUP(ETS[[#This Row],[Transform File.Year]],Graphs!$R$2:$R$41,Graphs!$T$2:$T$41)</f>
        <v>123392.21164153802</v>
      </c>
    </row>
    <row r="244" spans="1:16" hidden="1" x14ac:dyDescent="0.25">
      <c r="A244">
        <v>1</v>
      </c>
      <c r="B244" s="1" t="s">
        <v>106</v>
      </c>
      <c r="C244" s="1" t="s">
        <v>341</v>
      </c>
      <c r="D244">
        <v>2023</v>
      </c>
      <c r="E244">
        <v>1509</v>
      </c>
      <c r="F244">
        <v>1509</v>
      </c>
      <c r="G244">
        <v>0</v>
      </c>
      <c r="H244">
        <v>0</v>
      </c>
      <c r="I244">
        <v>2337.7586770783855</v>
      </c>
      <c r="J244">
        <v>746.85303002787202</v>
      </c>
      <c r="K244">
        <v>101.59665611634264</v>
      </c>
      <c r="L244">
        <v>412.00317075907896</v>
      </c>
      <c r="M244">
        <v>79.505291006153982</v>
      </c>
      <c r="N244">
        <v>1119.0391321158959</v>
      </c>
      <c r="O244">
        <v>389.96176865732082</v>
      </c>
      <c r="P244" s="1">
        <f>ETS[[#This Row],[Transform File.EUAprice]]*ETS[[#This Row],[Transform File.CAP]]*_xlfn.XLOOKUP(ETS[[#This Row],[Transform File.Year]],Graphs!$R$2:$R$41,Graphs!$T$2:$T$41)</f>
        <v>119973.48412828636</v>
      </c>
    </row>
    <row r="245" spans="1:16" hidden="1" x14ac:dyDescent="0.25">
      <c r="A245">
        <v>1</v>
      </c>
      <c r="B245" s="1" t="s">
        <v>106</v>
      </c>
      <c r="C245" s="1" t="s">
        <v>341</v>
      </c>
      <c r="D245">
        <v>2024</v>
      </c>
      <c r="E245">
        <v>1412</v>
      </c>
      <c r="F245">
        <v>1412</v>
      </c>
      <c r="G245">
        <v>0</v>
      </c>
      <c r="H245">
        <v>0</v>
      </c>
      <c r="I245">
        <v>2624.038374697157</v>
      </c>
      <c r="J245">
        <v>822.68470399650391</v>
      </c>
      <c r="K245">
        <v>64.545519265953402</v>
      </c>
      <c r="L245">
        <v>238.49007911877098</v>
      </c>
      <c r="M245">
        <v>87.455712682082861</v>
      </c>
      <c r="N245">
        <v>1102.8440914170606</v>
      </c>
      <c r="O245">
        <v>309.15684316956873</v>
      </c>
      <c r="P245" s="1">
        <f>ETS[[#This Row],[Transform File.EUAprice]]*ETS[[#This Row],[Transform File.CAP]]*_xlfn.XLOOKUP(ETS[[#This Row],[Transform File.Year]],Graphs!$R$2:$R$41,Graphs!$T$2:$T$41)</f>
        <v>117607.11076866761</v>
      </c>
    </row>
    <row r="246" spans="1:16" hidden="1" x14ac:dyDescent="0.25">
      <c r="A246">
        <v>1</v>
      </c>
      <c r="B246" s="1" t="s">
        <v>106</v>
      </c>
      <c r="C246" s="1" t="s">
        <v>341</v>
      </c>
      <c r="D246">
        <v>2025</v>
      </c>
      <c r="E246">
        <v>1412</v>
      </c>
      <c r="F246">
        <v>1412</v>
      </c>
      <c r="G246">
        <v>0</v>
      </c>
      <c r="H246">
        <v>0</v>
      </c>
      <c r="I246">
        <v>3001.1359363058023</v>
      </c>
      <c r="J246">
        <v>818.18944793925266</v>
      </c>
      <c r="K246">
        <v>53.178542045764445</v>
      </c>
      <c r="L246">
        <v>163.53444840633742</v>
      </c>
      <c r="M246">
        <v>96.201177176374145</v>
      </c>
      <c r="N246">
        <v>1110.4966154822682</v>
      </c>
      <c r="O246">
        <v>301.50434915590665</v>
      </c>
      <c r="P246" s="1">
        <f>ETS[[#This Row],[Transform File.EUAprice]]*ETS[[#This Row],[Transform File.CAP]]*_xlfn.XLOOKUP(ETS[[#This Row],[Transform File.Year]],Graphs!$R$2:$R$41,Graphs!$T$2:$T$41)</f>
        <v>123207.31262860796</v>
      </c>
    </row>
    <row r="247" spans="1:16" hidden="1" x14ac:dyDescent="0.25">
      <c r="A247">
        <v>1</v>
      </c>
      <c r="B247" s="1" t="s">
        <v>106</v>
      </c>
      <c r="C247" s="1" t="s">
        <v>341</v>
      </c>
      <c r="D247">
        <v>2026</v>
      </c>
      <c r="E247">
        <v>1295</v>
      </c>
      <c r="F247">
        <v>1295</v>
      </c>
      <c r="G247">
        <v>0</v>
      </c>
      <c r="H247">
        <v>0</v>
      </c>
      <c r="I247">
        <v>3318.9685311366029</v>
      </c>
      <c r="J247">
        <v>813.34161856961157</v>
      </c>
      <c r="K247">
        <v>27.528991549965998</v>
      </c>
      <c r="L247">
        <v>136.29679504962121</v>
      </c>
      <c r="M247">
        <v>105.82119160219622</v>
      </c>
      <c r="N247">
        <v>1075.7055121886431</v>
      </c>
      <c r="O247">
        <v>219.29547831329722</v>
      </c>
      <c r="P247" s="1">
        <f>ETS[[#This Row],[Transform File.EUAprice]]*ETS[[#This Row],[Transform File.CAP]]*_xlfn.XLOOKUP(ETS[[#This Row],[Transform File.Year]],Graphs!$R$2:$R$41,Graphs!$T$2:$T$41)</f>
        <v>118378.9596154576</v>
      </c>
    </row>
    <row r="248" spans="1:16" hidden="1" x14ac:dyDescent="0.25">
      <c r="A248">
        <v>1</v>
      </c>
      <c r="B248" s="1" t="s">
        <v>106</v>
      </c>
      <c r="C248" s="1" t="s">
        <v>341</v>
      </c>
      <c r="D248">
        <v>2027</v>
      </c>
      <c r="E248">
        <v>1233</v>
      </c>
      <c r="F248">
        <v>1233</v>
      </c>
      <c r="G248">
        <v>0</v>
      </c>
      <c r="H248">
        <v>0</v>
      </c>
      <c r="I248">
        <v>3593.2325146637345</v>
      </c>
      <c r="J248">
        <v>808.11356158541957</v>
      </c>
      <c r="K248">
        <v>18.913207628458533</v>
      </c>
      <c r="L248">
        <v>131.70924725899036</v>
      </c>
      <c r="M248">
        <v>116.4032136414372</v>
      </c>
      <c r="N248">
        <v>1057.0740669155095</v>
      </c>
      <c r="O248">
        <v>175.92694507401205</v>
      </c>
      <c r="P248" s="1">
        <f>ETS[[#This Row],[Transform File.EUAprice]]*ETS[[#This Row],[Transform File.CAP]]*_xlfn.XLOOKUP(ETS[[#This Row],[Transform File.Year]],Graphs!$R$2:$R$41,Graphs!$T$2:$T$41)</f>
        <v>118078.50631775199</v>
      </c>
    </row>
    <row r="249" spans="1:16" hidden="1" x14ac:dyDescent="0.25">
      <c r="A249">
        <v>1</v>
      </c>
      <c r="B249" s="1" t="s">
        <v>106</v>
      </c>
      <c r="C249" s="1" t="s">
        <v>341</v>
      </c>
      <c r="D249">
        <v>2028</v>
      </c>
      <c r="E249">
        <v>1141</v>
      </c>
      <c r="F249">
        <v>1141</v>
      </c>
      <c r="G249">
        <v>0</v>
      </c>
      <c r="H249">
        <v>0</v>
      </c>
      <c r="I249">
        <v>3793.984387636573</v>
      </c>
      <c r="J249">
        <v>802.47545445389892</v>
      </c>
      <c r="K249">
        <v>10.467563611026412</v>
      </c>
      <c r="L249">
        <v>127.30510896223585</v>
      </c>
      <c r="M249">
        <v>128.04344575765998</v>
      </c>
      <c r="N249">
        <v>1022.6604015831401</v>
      </c>
      <c r="O249">
        <v>118.3406277212959</v>
      </c>
      <c r="P249" s="1">
        <f>ETS[[#This Row],[Transform File.EUAprice]]*ETS[[#This Row],[Transform File.CAP]]*_xlfn.XLOOKUP(ETS[[#This Row],[Transform File.Year]],Graphs!$R$2:$R$41,Graphs!$T$2:$T$41)</f>
        <v>114471.27021353487</v>
      </c>
    </row>
    <row r="250" spans="1:16" hidden="1" x14ac:dyDescent="0.25">
      <c r="A250">
        <v>1</v>
      </c>
      <c r="B250" s="1" t="s">
        <v>106</v>
      </c>
      <c r="C250" s="1" t="s">
        <v>341</v>
      </c>
      <c r="D250">
        <v>2029</v>
      </c>
      <c r="E250">
        <v>1049</v>
      </c>
      <c r="F250">
        <v>1049</v>
      </c>
      <c r="G250">
        <v>0</v>
      </c>
      <c r="H250">
        <v>0</v>
      </c>
      <c r="I250">
        <v>3954.2172509946863</v>
      </c>
      <c r="J250">
        <v>796.39513716197541</v>
      </c>
      <c r="K250">
        <v>4.440579602698695</v>
      </c>
      <c r="L250">
        <v>87.931419877212534</v>
      </c>
      <c r="M250">
        <v>140.84770825109257</v>
      </c>
      <c r="N250">
        <v>979.22600012390228</v>
      </c>
      <c r="O250">
        <v>69.775043115463021</v>
      </c>
      <c r="P250" s="1">
        <f>ETS[[#This Row],[Transform File.EUAprice]]*ETS[[#This Row],[Transform File.CAP]]*_xlfn.XLOOKUP(ETS[[#This Row],[Transform File.Year]],Graphs!$R$2:$R$41,Graphs!$T$2:$T$41)</f>
        <v>110252.76217336851</v>
      </c>
    </row>
    <row r="251" spans="1:16" hidden="1" x14ac:dyDescent="0.25">
      <c r="A251">
        <v>1</v>
      </c>
      <c r="B251" s="1" t="s">
        <v>106</v>
      </c>
      <c r="C251" s="1" t="s">
        <v>341</v>
      </c>
      <c r="D251">
        <v>2030</v>
      </c>
      <c r="E251">
        <v>958</v>
      </c>
      <c r="F251">
        <v>958</v>
      </c>
      <c r="G251">
        <v>0</v>
      </c>
      <c r="H251">
        <v>0</v>
      </c>
      <c r="I251">
        <v>4036.7156518486622</v>
      </c>
      <c r="J251">
        <v>789.83793003692949</v>
      </c>
      <c r="K251">
        <v>2.4919085755867334</v>
      </c>
      <c r="L251">
        <v>83.171760533508149</v>
      </c>
      <c r="M251">
        <v>154.93239888723679</v>
      </c>
      <c r="N251">
        <v>918.73015504857449</v>
      </c>
      <c r="O251">
        <v>39.270900352078087</v>
      </c>
      <c r="P251" s="1">
        <f>ETS[[#This Row],[Transform File.EUAprice]]*ETS[[#This Row],[Transform File.CAP]]*_xlfn.XLOOKUP(ETS[[#This Row],[Transform File.Year]],Graphs!$R$2:$R$41,Graphs!$T$2:$T$41)</f>
        <v>105483.04566193181</v>
      </c>
    </row>
    <row r="252" spans="1:16" hidden="1" x14ac:dyDescent="0.25">
      <c r="A252">
        <v>1</v>
      </c>
      <c r="B252" s="1" t="s">
        <v>106</v>
      </c>
      <c r="C252" s="1" t="s">
        <v>341</v>
      </c>
      <c r="D252">
        <v>2031</v>
      </c>
      <c r="E252">
        <v>866</v>
      </c>
      <c r="F252">
        <v>866</v>
      </c>
      <c r="G252">
        <v>0</v>
      </c>
      <c r="H252">
        <v>0</v>
      </c>
      <c r="I252">
        <v>4043.4954600254878</v>
      </c>
      <c r="J252">
        <v>782.76643763251184</v>
      </c>
      <c r="K252">
        <v>2.232702830859957</v>
      </c>
      <c r="L252">
        <v>74.221051359802885</v>
      </c>
      <c r="M252">
        <v>170.425547655293</v>
      </c>
      <c r="N252">
        <v>840.92148379767684</v>
      </c>
      <c r="O252">
        <v>25.079584634287876</v>
      </c>
      <c r="P252" s="1">
        <f>ETS[[#This Row],[Transform File.EUAprice]]*ETS[[#This Row],[Transform File.CAP]]*_xlfn.XLOOKUP(ETS[[#This Row],[Transform File.Year]],Graphs!$R$2:$R$41,Graphs!$T$2:$T$41)</f>
        <v>99893.722609312754</v>
      </c>
    </row>
    <row r="253" spans="1:16" hidden="1" x14ac:dyDescent="0.25">
      <c r="A253">
        <v>1</v>
      </c>
      <c r="B253" s="1" t="s">
        <v>106</v>
      </c>
      <c r="C253" s="1" t="s">
        <v>341</v>
      </c>
      <c r="D253">
        <v>2032</v>
      </c>
      <c r="E253">
        <v>774</v>
      </c>
      <c r="F253">
        <v>774</v>
      </c>
      <c r="G253">
        <v>0</v>
      </c>
      <c r="H253">
        <v>0</v>
      </c>
      <c r="I253">
        <v>3973.920785591662</v>
      </c>
      <c r="J253">
        <v>775.14033751238867</v>
      </c>
      <c r="K253">
        <v>1.7955478726902649</v>
      </c>
      <c r="L253">
        <v>66.63878904874656</v>
      </c>
      <c r="M253">
        <v>187.4679762092405</v>
      </c>
      <c r="N253">
        <v>748.53580325557368</v>
      </c>
      <c r="O253">
        <v>25.465282937659691</v>
      </c>
      <c r="P253" s="1">
        <f>ETS[[#This Row],[Transform File.EUAprice]]*ETS[[#This Row],[Transform File.CAP]]*_xlfn.XLOOKUP(ETS[[#This Row],[Transform File.Year]],Graphs!$R$2:$R$41,Graphs!$T$2:$T$41)</f>
        <v>93532.891422611487</v>
      </c>
    </row>
    <row r="254" spans="1:16" hidden="1" x14ac:dyDescent="0.25">
      <c r="A254">
        <v>1</v>
      </c>
      <c r="B254" s="1" t="s">
        <v>106</v>
      </c>
      <c r="C254" s="1" t="s">
        <v>341</v>
      </c>
      <c r="D254">
        <v>2033</v>
      </c>
      <c r="E254">
        <v>682</v>
      </c>
      <c r="F254">
        <v>682</v>
      </c>
      <c r="G254">
        <v>0</v>
      </c>
      <c r="H254">
        <v>0</v>
      </c>
      <c r="I254">
        <v>3826.9208218878948</v>
      </c>
      <c r="J254">
        <v>766.91615260633193</v>
      </c>
      <c r="K254">
        <v>1.1854139356048359</v>
      </c>
      <c r="L254">
        <v>60.898397161830559</v>
      </c>
      <c r="M254">
        <v>206.21457263177564</v>
      </c>
      <c r="N254">
        <v>655.56114956560862</v>
      </c>
      <c r="O254">
        <v>26.43996428547533</v>
      </c>
      <c r="P254" s="1">
        <f>ETS[[#This Row],[Transform File.EUAprice]]*ETS[[#This Row],[Transform File.CAP]]*_xlfn.XLOOKUP(ETS[[#This Row],[Transform File.Year]],Graphs!$R$2:$R$41,Graphs!$T$2:$T$41)</f>
        <v>86339.739982509374</v>
      </c>
    </row>
    <row r="255" spans="1:16" hidden="1" x14ac:dyDescent="0.25">
      <c r="A255">
        <v>1</v>
      </c>
      <c r="B255" s="1" t="s">
        <v>106</v>
      </c>
      <c r="C255" s="1" t="s">
        <v>341</v>
      </c>
      <c r="D255">
        <v>2034</v>
      </c>
      <c r="E255">
        <v>591</v>
      </c>
      <c r="F255">
        <v>591</v>
      </c>
      <c r="G255">
        <v>0</v>
      </c>
      <c r="H255">
        <v>0</v>
      </c>
      <c r="I255">
        <v>3603.1411701889856</v>
      </c>
      <c r="J255">
        <v>758.04213458972276</v>
      </c>
      <c r="K255">
        <v>0.53935378770386988</v>
      </c>
      <c r="L255">
        <v>56.198163321482603</v>
      </c>
      <c r="M255">
        <v>226.84477293971139</v>
      </c>
      <c r="N255">
        <v>563.1665347571178</v>
      </c>
      <c r="O255">
        <v>27.834730282565484</v>
      </c>
      <c r="P255" s="1">
        <f>ETS[[#This Row],[Transform File.EUAprice]]*ETS[[#This Row],[Transform File.CAP]]*_xlfn.XLOOKUP(ETS[[#This Row],[Transform File.Year]],Graphs!$R$2:$R$41,Graphs!$T$2:$T$41)</f>
        <v>78385.181380040551</v>
      </c>
    </row>
    <row r="256" spans="1:16" hidden="1" x14ac:dyDescent="0.25">
      <c r="A256">
        <v>1</v>
      </c>
      <c r="B256" s="1" t="s">
        <v>106</v>
      </c>
      <c r="C256" s="1" t="s">
        <v>341</v>
      </c>
      <c r="D256">
        <v>2035</v>
      </c>
      <c r="E256">
        <v>499</v>
      </c>
      <c r="F256">
        <v>499</v>
      </c>
      <c r="G256">
        <v>0</v>
      </c>
      <c r="H256">
        <v>0</v>
      </c>
      <c r="I256">
        <v>3297.1101397681323</v>
      </c>
      <c r="J256">
        <v>748.47755896860372</v>
      </c>
      <c r="K256">
        <v>0.53582857505737325</v>
      </c>
      <c r="L256">
        <v>56.017642877192145</v>
      </c>
      <c r="M256">
        <v>249.52784166927825</v>
      </c>
      <c r="N256">
        <v>471.91470133962491</v>
      </c>
      <c r="O256">
        <v>27.086740012424137</v>
      </c>
      <c r="P256" s="1">
        <f>ETS[[#This Row],[Transform File.EUAprice]]*ETS[[#This Row],[Transform File.CAP]]*_xlfn.XLOOKUP(ETS[[#This Row],[Transform File.Year]],Graphs!$R$2:$R$41,Graphs!$T$2:$T$41)</f>
        <v>69334.273120151294</v>
      </c>
    </row>
    <row r="257" spans="1:16" hidden="1" x14ac:dyDescent="0.25">
      <c r="A257">
        <v>1</v>
      </c>
      <c r="B257" s="1" t="s">
        <v>106</v>
      </c>
      <c r="C257" s="1" t="s">
        <v>341</v>
      </c>
      <c r="D257">
        <v>2036</v>
      </c>
      <c r="E257">
        <v>407</v>
      </c>
      <c r="F257">
        <v>407</v>
      </c>
      <c r="G257">
        <v>0</v>
      </c>
      <c r="H257">
        <v>0</v>
      </c>
      <c r="I257">
        <v>2909.8653136168523</v>
      </c>
      <c r="J257">
        <v>738.16543500806063</v>
      </c>
      <c r="K257">
        <v>0.51783191561925612</v>
      </c>
      <c r="L257">
        <v>55.561559227600313</v>
      </c>
      <c r="M257">
        <v>274.47422743895044</v>
      </c>
      <c r="N257">
        <v>372.49478371039129</v>
      </c>
      <c r="O257">
        <v>34.507396058854816</v>
      </c>
      <c r="P257" s="1">
        <f>ETS[[#This Row],[Transform File.EUAprice]]*ETS[[#This Row],[Transform File.CAP]]*_xlfn.XLOOKUP(ETS[[#This Row],[Transform File.Year]],Graphs!$R$2:$R$41,Graphs!$T$2:$T$41)</f>
        <v>59242.734006188402</v>
      </c>
    </row>
    <row r="258" spans="1:16" hidden="1" x14ac:dyDescent="0.25">
      <c r="A258">
        <v>1</v>
      </c>
      <c r="B258" s="1" t="s">
        <v>106</v>
      </c>
      <c r="C258" s="1" t="s">
        <v>341</v>
      </c>
      <c r="D258">
        <v>2037</v>
      </c>
      <c r="E258">
        <v>315</v>
      </c>
      <c r="F258">
        <v>315</v>
      </c>
      <c r="G258">
        <v>0</v>
      </c>
      <c r="H258">
        <v>0</v>
      </c>
      <c r="I258">
        <v>2434.7113174601091</v>
      </c>
      <c r="J258">
        <v>727.03074103780432</v>
      </c>
      <c r="K258">
        <v>0.5287781921065875</v>
      </c>
      <c r="L258">
        <v>62.594476926832399</v>
      </c>
      <c r="M258">
        <v>301.94268173520891</v>
      </c>
      <c r="N258">
        <v>276.90093294070823</v>
      </c>
      <c r="O258">
        <v>38.104105377739948</v>
      </c>
      <c r="P258" s="1">
        <f>ETS[[#This Row],[Transform File.EUAprice]]*ETS[[#This Row],[Transform File.CAP]]*_xlfn.XLOOKUP(ETS[[#This Row],[Transform File.Year]],Graphs!$R$2:$R$41,Graphs!$T$2:$T$41)</f>
        <v>48037.995238583469</v>
      </c>
    </row>
    <row r="259" spans="1:16" hidden="1" x14ac:dyDescent="0.25">
      <c r="A259">
        <v>1</v>
      </c>
      <c r="B259" s="1" t="s">
        <v>106</v>
      </c>
      <c r="C259" s="1" t="s">
        <v>341</v>
      </c>
      <c r="D259">
        <v>2038</v>
      </c>
      <c r="E259">
        <v>224</v>
      </c>
      <c r="F259">
        <v>224</v>
      </c>
      <c r="G259">
        <v>0</v>
      </c>
      <c r="H259">
        <v>0</v>
      </c>
      <c r="I259">
        <v>1878.5727486408014</v>
      </c>
      <c r="J259">
        <v>715.03623104042845</v>
      </c>
      <c r="K259">
        <v>0.51158491746740131</v>
      </c>
      <c r="L259">
        <v>64.590752861411886</v>
      </c>
      <c r="M259">
        <v>332.13076434536941</v>
      </c>
      <c r="N259">
        <v>180.2514028579827</v>
      </c>
      <c r="O259">
        <v>43.754213913269517</v>
      </c>
      <c r="P259" s="1">
        <f>ETS[[#This Row],[Transform File.EUAprice]]*ETS[[#This Row],[Transform File.CAP]]*_xlfn.XLOOKUP(ETS[[#This Row],[Transform File.Year]],Graphs!$R$2:$R$41,Graphs!$T$2:$T$41)</f>
        <v>35786.369125280566</v>
      </c>
    </row>
    <row r="260" spans="1:16" hidden="1" x14ac:dyDescent="0.25">
      <c r="A260">
        <v>1</v>
      </c>
      <c r="B260" s="1" t="s">
        <v>106</v>
      </c>
      <c r="C260" s="1" t="s">
        <v>341</v>
      </c>
      <c r="D260">
        <v>2039</v>
      </c>
      <c r="E260">
        <v>132</v>
      </c>
      <c r="F260">
        <v>132</v>
      </c>
      <c r="G260">
        <v>0</v>
      </c>
      <c r="H260">
        <v>0</v>
      </c>
      <c r="I260">
        <v>1246.8530360892576</v>
      </c>
      <c r="J260">
        <v>702.10148374913638</v>
      </c>
      <c r="K260">
        <v>0.48419076710989772</v>
      </c>
      <c r="L260">
        <v>61.134038035297479</v>
      </c>
      <c r="M260">
        <v>365.33648470392234</v>
      </c>
      <c r="N260">
        <v>106.56317397144922</v>
      </c>
      <c r="O260">
        <v>25.443067490713787</v>
      </c>
      <c r="P260" s="1">
        <f>ETS[[#This Row],[Transform File.EUAprice]]*ETS[[#This Row],[Transform File.CAP]]*_xlfn.XLOOKUP(ETS[[#This Row],[Transform File.Year]],Graphs!$R$2:$R$41,Graphs!$T$2:$T$41)</f>
        <v>22092.160602164622</v>
      </c>
    </row>
    <row r="261" spans="1:16" hidden="1" x14ac:dyDescent="0.25">
      <c r="A261">
        <v>1</v>
      </c>
      <c r="B261" s="1" t="s">
        <v>106</v>
      </c>
      <c r="C261" s="1" t="s">
        <v>341</v>
      </c>
      <c r="D261">
        <v>2040</v>
      </c>
      <c r="E261">
        <v>40</v>
      </c>
      <c r="F261">
        <v>40</v>
      </c>
      <c r="G261">
        <v>0</v>
      </c>
      <c r="H261">
        <v>0</v>
      </c>
      <c r="I261">
        <v>540.91590589399368</v>
      </c>
      <c r="J261">
        <v>688.15282795253563</v>
      </c>
      <c r="K261">
        <v>0.48419076678429179</v>
      </c>
      <c r="L261">
        <v>57.300111475943858</v>
      </c>
      <c r="M261">
        <v>401.86140916536192</v>
      </c>
      <c r="N261">
        <v>4.1748878520602934</v>
      </c>
      <c r="O261">
        <v>35.832026489355115</v>
      </c>
      <c r="P261" s="1">
        <f>ETS[[#This Row],[Transform File.EUAprice]]*ETS[[#This Row],[Transform File.CAP]]*_xlfn.XLOOKUP(ETS[[#This Row],[Transform File.Year]],Graphs!$R$2:$R$41,Graphs!$T$2:$T$41)</f>
        <v>7013.2320678991482</v>
      </c>
    </row>
    <row r="262" spans="1:16" hidden="1" x14ac:dyDescent="0.25">
      <c r="A262">
        <v>1</v>
      </c>
      <c r="B262" s="1" t="s">
        <v>106</v>
      </c>
      <c r="C262" s="1" t="s">
        <v>341</v>
      </c>
      <c r="D262">
        <v>2041</v>
      </c>
      <c r="E262">
        <v>0</v>
      </c>
      <c r="F262">
        <v>0</v>
      </c>
      <c r="G262">
        <v>0</v>
      </c>
      <c r="H262">
        <v>0</v>
      </c>
      <c r="I262">
        <v>314.38827422200325</v>
      </c>
      <c r="J262">
        <v>175.25282795253565</v>
      </c>
      <c r="K262">
        <v>0.4841907664906045</v>
      </c>
      <c r="L262">
        <v>50.790612952964182</v>
      </c>
      <c r="M262">
        <v>4187.3994438125492</v>
      </c>
      <c r="N262">
        <v>1.195402919421088E-14</v>
      </c>
      <c r="O262">
        <v>1.5367638184684831E-12</v>
      </c>
      <c r="P262" s="1">
        <f>ETS[[#This Row],[Transform File.EUAprice]]*ETS[[#This Row],[Transform File.CAP]]*_xlfn.XLOOKUP(ETS[[#This Row],[Transform File.Year]],Graphs!$R$2:$R$41,Graphs!$T$2:$T$41)</f>
        <v>0</v>
      </c>
    </row>
    <row r="263" spans="1:16" hidden="1" x14ac:dyDescent="0.25">
      <c r="A263">
        <v>1</v>
      </c>
      <c r="B263" s="1" t="s">
        <v>106</v>
      </c>
      <c r="C263" s="1" t="s">
        <v>341</v>
      </c>
      <c r="D263">
        <v>2042</v>
      </c>
      <c r="E263">
        <v>0</v>
      </c>
      <c r="F263">
        <v>0</v>
      </c>
      <c r="G263">
        <v>0</v>
      </c>
      <c r="H263">
        <v>0</v>
      </c>
      <c r="I263">
        <v>275.20114776729775</v>
      </c>
      <c r="J263">
        <v>0</v>
      </c>
      <c r="K263">
        <v>0.300584955417035</v>
      </c>
      <c r="L263">
        <v>38.886541499288469</v>
      </c>
      <c r="M263">
        <v>4211.3720589426275</v>
      </c>
      <c r="N263">
        <v>1.3186497270727935E-14</v>
      </c>
      <c r="O263">
        <v>1.6995466499882586E-12</v>
      </c>
      <c r="P263" s="1">
        <f>ETS[[#This Row],[Transform File.EUAprice]]*ETS[[#This Row],[Transform File.CAP]]*_xlfn.XLOOKUP(ETS[[#This Row],[Transform File.Year]],Graphs!$R$2:$R$41,Graphs!$T$2:$T$41)</f>
        <v>0</v>
      </c>
    </row>
    <row r="264" spans="1:16" hidden="1" x14ac:dyDescent="0.25">
      <c r="A264">
        <v>1</v>
      </c>
      <c r="B264" s="1" t="s">
        <v>106</v>
      </c>
      <c r="C264" s="1" t="s">
        <v>341</v>
      </c>
      <c r="D264">
        <v>2043</v>
      </c>
      <c r="E264">
        <v>0</v>
      </c>
      <c r="F264">
        <v>0</v>
      </c>
      <c r="G264">
        <v>0</v>
      </c>
      <c r="H264">
        <v>0</v>
      </c>
      <c r="I264">
        <v>238.86435974952755</v>
      </c>
      <c r="J264">
        <v>0</v>
      </c>
      <c r="K264">
        <v>0.25173370040972959</v>
      </c>
      <c r="L264">
        <v>36.085054317360466</v>
      </c>
      <c r="M264">
        <v>4233.242552124957</v>
      </c>
      <c r="N264">
        <v>1.4522424877393909E-14</v>
      </c>
      <c r="O264">
        <v>1.8829239995792838E-12</v>
      </c>
      <c r="P264" s="1">
        <f>ETS[[#This Row],[Transform File.EUAprice]]*ETS[[#This Row],[Transform File.CAP]]*_xlfn.XLOOKUP(ETS[[#This Row],[Transform File.Year]],Graphs!$R$2:$R$41,Graphs!$T$2:$T$41)</f>
        <v>0</v>
      </c>
    </row>
    <row r="265" spans="1:16" hidden="1" x14ac:dyDescent="0.25">
      <c r="A265">
        <v>1</v>
      </c>
      <c r="B265" s="1" t="s">
        <v>106</v>
      </c>
      <c r="C265" s="1" t="s">
        <v>341</v>
      </c>
      <c r="D265">
        <v>2044</v>
      </c>
      <c r="E265">
        <v>0</v>
      </c>
      <c r="F265">
        <v>0</v>
      </c>
      <c r="G265">
        <v>0</v>
      </c>
      <c r="H265">
        <v>0</v>
      </c>
      <c r="I265">
        <v>203.80314939551113</v>
      </c>
      <c r="J265">
        <v>0</v>
      </c>
      <c r="K265">
        <v>0.2324597271139614</v>
      </c>
      <c r="L265">
        <v>34.828750626902448</v>
      </c>
      <c r="M265">
        <v>4253.8581566848379</v>
      </c>
      <c r="N265">
        <v>1.5979162547186069E-14</v>
      </c>
      <c r="O265">
        <v>2.0896518838126509E-12</v>
      </c>
      <c r="P265" s="1">
        <f>ETS[[#This Row],[Transform File.EUAprice]]*ETS[[#This Row],[Transform File.CAP]]*_xlfn.XLOOKUP(ETS[[#This Row],[Transform File.Year]],Graphs!$R$2:$R$41,Graphs!$T$2:$T$41)</f>
        <v>0</v>
      </c>
    </row>
    <row r="266" spans="1:16" hidden="1" x14ac:dyDescent="0.25">
      <c r="A266">
        <v>1</v>
      </c>
      <c r="B266" s="1" t="s">
        <v>106</v>
      </c>
      <c r="C266" s="1" t="s">
        <v>341</v>
      </c>
      <c r="D266">
        <v>2045</v>
      </c>
      <c r="E266">
        <v>0</v>
      </c>
      <c r="F266">
        <v>0</v>
      </c>
      <c r="G266">
        <v>0</v>
      </c>
      <c r="H266">
        <v>0</v>
      </c>
      <c r="I266">
        <v>174.80616326351299</v>
      </c>
      <c r="J266">
        <v>0</v>
      </c>
      <c r="K266">
        <v>0.23245972644796264</v>
      </c>
      <c r="L266">
        <v>28.764526405550196</v>
      </c>
      <c r="M266">
        <v>4274.1768800521586</v>
      </c>
      <c r="N266">
        <v>1.7580969250754429E-14</v>
      </c>
      <c r="O266">
        <v>2.3228354109358657E-12</v>
      </c>
      <c r="P266" s="1">
        <f>ETS[[#This Row],[Transform File.EUAprice]]*ETS[[#This Row],[Transform File.CAP]]*_xlfn.XLOOKUP(ETS[[#This Row],[Transform File.Year]],Graphs!$R$2:$R$41,Graphs!$T$2:$T$41)</f>
        <v>0</v>
      </c>
    </row>
    <row r="267" spans="1:16" hidden="1" x14ac:dyDescent="0.25">
      <c r="A267">
        <v>1</v>
      </c>
      <c r="B267" s="1" t="s">
        <v>106</v>
      </c>
      <c r="C267" s="1" t="s">
        <v>341</v>
      </c>
      <c r="D267">
        <v>2046</v>
      </c>
      <c r="E267">
        <v>0</v>
      </c>
      <c r="F267">
        <v>0</v>
      </c>
      <c r="G267">
        <v>0</v>
      </c>
      <c r="H267">
        <v>0</v>
      </c>
      <c r="I267">
        <v>148.77687456307396</v>
      </c>
      <c r="J267">
        <v>0</v>
      </c>
      <c r="K267">
        <v>0.23245972591929967</v>
      </c>
      <c r="L267">
        <v>25.796828974519727</v>
      </c>
      <c r="M267">
        <v>4292.703826898638</v>
      </c>
      <c r="N267">
        <v>1.9512172401673657E-14</v>
      </c>
      <c r="O267">
        <v>2.5878121300311121E-12</v>
      </c>
      <c r="P267" s="1">
        <f>ETS[[#This Row],[Transform File.EUAprice]]*ETS[[#This Row],[Transform File.CAP]]*_xlfn.XLOOKUP(ETS[[#This Row],[Transform File.Year]],Graphs!$R$2:$R$41,Graphs!$T$2:$T$41)</f>
        <v>0</v>
      </c>
    </row>
    <row r="268" spans="1:16" hidden="1" x14ac:dyDescent="0.25">
      <c r="A268">
        <v>1</v>
      </c>
      <c r="B268" s="1" t="s">
        <v>106</v>
      </c>
      <c r="C268" s="1" t="s">
        <v>341</v>
      </c>
      <c r="D268">
        <v>2047</v>
      </c>
      <c r="E268">
        <v>0</v>
      </c>
      <c r="F268">
        <v>0</v>
      </c>
      <c r="G268">
        <v>0</v>
      </c>
      <c r="H268">
        <v>0</v>
      </c>
      <c r="I268">
        <v>126.24922230151977</v>
      </c>
      <c r="J268">
        <v>0</v>
      </c>
      <c r="K268">
        <v>0.23245972584693153</v>
      </c>
      <c r="L268">
        <v>22.295192535707265</v>
      </c>
      <c r="M268">
        <v>4310.3094379772147</v>
      </c>
      <c r="N268">
        <v>2.3334108129545607E-14</v>
      </c>
      <c r="O268">
        <v>2.8894659101874981E-12</v>
      </c>
      <c r="P268" s="1">
        <f>ETS[[#This Row],[Transform File.EUAprice]]*ETS[[#This Row],[Transform File.CAP]]*_xlfn.XLOOKUP(ETS[[#This Row],[Transform File.Year]],Graphs!$R$2:$R$41,Graphs!$T$2:$T$41)</f>
        <v>0</v>
      </c>
    </row>
    <row r="269" spans="1:16" hidden="1" x14ac:dyDescent="0.25">
      <c r="A269">
        <v>1</v>
      </c>
      <c r="B269" s="1" t="s">
        <v>106</v>
      </c>
      <c r="C269" s="1" t="s">
        <v>341</v>
      </c>
      <c r="D269">
        <v>2048</v>
      </c>
      <c r="E269">
        <v>0</v>
      </c>
      <c r="F269">
        <v>0</v>
      </c>
      <c r="G269">
        <v>0</v>
      </c>
      <c r="H269">
        <v>0</v>
      </c>
      <c r="I269">
        <v>107.20554661011143</v>
      </c>
      <c r="J269">
        <v>0</v>
      </c>
      <c r="K269">
        <v>2.9929515228477655E-9</v>
      </c>
      <c r="L269">
        <v>19.043675688415387</v>
      </c>
      <c r="M269">
        <v>4327.3531462986593</v>
      </c>
      <c r="N269">
        <v>2.8831431140534488E-14</v>
      </c>
      <c r="O269">
        <v>3.2340713467699927E-12</v>
      </c>
      <c r="P269" s="1">
        <f>ETS[[#This Row],[Transform File.EUAprice]]*ETS[[#This Row],[Transform File.CAP]]*_xlfn.XLOOKUP(ETS[[#This Row],[Transform File.Year]],Graphs!$R$2:$R$41,Graphs!$T$2:$T$41)</f>
        <v>0</v>
      </c>
    </row>
    <row r="270" spans="1:16" hidden="1" x14ac:dyDescent="0.25">
      <c r="A270">
        <v>1</v>
      </c>
      <c r="B270" s="1" t="s">
        <v>106</v>
      </c>
      <c r="C270" s="1" t="s">
        <v>341</v>
      </c>
      <c r="D270">
        <v>2049</v>
      </c>
      <c r="E270">
        <v>0</v>
      </c>
      <c r="F270">
        <v>0</v>
      </c>
      <c r="G270">
        <v>0</v>
      </c>
      <c r="H270">
        <v>0</v>
      </c>
      <c r="I270">
        <v>91.17538537718896</v>
      </c>
      <c r="J270">
        <v>0</v>
      </c>
      <c r="K270">
        <v>2.9493327273271641E-9</v>
      </c>
      <c r="L270">
        <v>16.030161229973135</v>
      </c>
      <c r="M270">
        <v>4342.8864085120249</v>
      </c>
      <c r="N270">
        <v>3.451816623591104E-14</v>
      </c>
      <c r="O270">
        <v>3.6307073340719176E-12</v>
      </c>
      <c r="P270" s="1">
        <f>ETS[[#This Row],[Transform File.EUAprice]]*ETS[[#This Row],[Transform File.CAP]]*_xlfn.XLOOKUP(ETS[[#This Row],[Transform File.Year]],Graphs!$R$2:$R$41,Graphs!$T$2:$T$41)</f>
        <v>0</v>
      </c>
    </row>
    <row r="271" spans="1:16" hidden="1" x14ac:dyDescent="0.25">
      <c r="A271">
        <v>1</v>
      </c>
      <c r="B271" s="1" t="s">
        <v>106</v>
      </c>
      <c r="C271" s="1" t="s">
        <v>341</v>
      </c>
      <c r="D271">
        <v>2050</v>
      </c>
      <c r="E271">
        <v>0</v>
      </c>
      <c r="F271">
        <v>0</v>
      </c>
      <c r="G271">
        <v>0</v>
      </c>
      <c r="H271">
        <v>0</v>
      </c>
      <c r="I271">
        <v>77.999477140114152</v>
      </c>
      <c r="J271">
        <v>0</v>
      </c>
      <c r="K271">
        <v>4.0210982357158886E-9</v>
      </c>
      <c r="L271">
        <v>13.175908233053717</v>
      </c>
      <c r="M271">
        <v>4357.8136967560768</v>
      </c>
      <c r="N271">
        <v>3.9466118005394887E-14</v>
      </c>
      <c r="O271">
        <v>4.0888653628502046E-12</v>
      </c>
      <c r="P271" s="1">
        <f>ETS[[#This Row],[Transform File.EUAprice]]*ETS[[#This Row],[Transform File.CAP]]*_xlfn.XLOOKUP(ETS[[#This Row],[Transform File.Year]],Graphs!$R$2:$R$41,Graphs!$T$2:$T$41)</f>
        <v>0</v>
      </c>
    </row>
    <row r="272" spans="1:16" hidden="1" x14ac:dyDescent="0.25">
      <c r="A272">
        <v>1</v>
      </c>
      <c r="B272" s="1" t="s">
        <v>106</v>
      </c>
      <c r="C272" s="1" t="s">
        <v>341</v>
      </c>
      <c r="D272">
        <v>2051</v>
      </c>
      <c r="E272">
        <v>0</v>
      </c>
      <c r="F272">
        <v>0</v>
      </c>
      <c r="G272">
        <v>0</v>
      </c>
      <c r="H272">
        <v>0</v>
      </c>
      <c r="I272">
        <v>65.806499647355025</v>
      </c>
      <c r="J272">
        <v>0</v>
      </c>
      <c r="K272">
        <v>3.9976561439403371E-9</v>
      </c>
      <c r="L272">
        <v>12.192977488761464</v>
      </c>
      <c r="M272">
        <v>4371.9811137994047</v>
      </c>
      <c r="N272">
        <v>4.9548553780564666E-14</v>
      </c>
      <c r="O272">
        <v>4.6217500331618991E-12</v>
      </c>
      <c r="P272" s="1">
        <f>ETS[[#This Row],[Transform File.EUAprice]]*ETS[[#This Row],[Transform File.CAP]]*_xlfn.XLOOKUP(ETS[[#This Row],[Transform File.Year]],Graphs!$R$2:$R$41,Graphs!$T$2:$T$41)</f>
        <v>0</v>
      </c>
    </row>
    <row r="273" spans="1:16" hidden="1" x14ac:dyDescent="0.25">
      <c r="A273">
        <v>1</v>
      </c>
      <c r="B273" s="1" t="s">
        <v>106</v>
      </c>
      <c r="C273" s="1" t="s">
        <v>341</v>
      </c>
      <c r="D273">
        <v>2052</v>
      </c>
      <c r="E273">
        <v>0</v>
      </c>
      <c r="F273">
        <v>0</v>
      </c>
      <c r="G273">
        <v>0</v>
      </c>
      <c r="H273">
        <v>0</v>
      </c>
      <c r="I273">
        <v>55.009261621467196</v>
      </c>
      <c r="J273">
        <v>0</v>
      </c>
      <c r="K273">
        <v>3.9716899402917132E-9</v>
      </c>
      <c r="L273">
        <v>10.797238021916138</v>
      </c>
      <c r="M273">
        <v>4384.8875733585182</v>
      </c>
      <c r="N273">
        <v>6.3382081192809698E-14</v>
      </c>
      <c r="O273">
        <v>5.2471095485305678E-12</v>
      </c>
      <c r="P273" s="1">
        <f>ETS[[#This Row],[Transform File.EUAprice]]*ETS[[#This Row],[Transform File.CAP]]*_xlfn.XLOOKUP(ETS[[#This Row],[Transform File.Year]],Graphs!$R$2:$R$41,Graphs!$T$2:$T$41)</f>
        <v>0</v>
      </c>
    </row>
    <row r="274" spans="1:16" hidden="1" x14ac:dyDescent="0.25">
      <c r="A274">
        <v>1</v>
      </c>
      <c r="B274" s="1" t="s">
        <v>106</v>
      </c>
      <c r="C274" s="1" t="s">
        <v>341</v>
      </c>
      <c r="D274">
        <v>2053</v>
      </c>
      <c r="E274">
        <v>0</v>
      </c>
      <c r="F274">
        <v>0</v>
      </c>
      <c r="G274">
        <v>0</v>
      </c>
      <c r="H274">
        <v>0</v>
      </c>
      <c r="I274">
        <v>45.558203129569961</v>
      </c>
      <c r="J274">
        <v>0</v>
      </c>
      <c r="K274">
        <v>2.8328009156389611E-9</v>
      </c>
      <c r="L274">
        <v>9.4510584890644331</v>
      </c>
      <c r="M274">
        <v>4397.452373313954</v>
      </c>
      <c r="N274">
        <v>8.3398228224137591E-14</v>
      </c>
      <c r="O274">
        <v>5.9857641891177937E-12</v>
      </c>
      <c r="P274" s="1">
        <f>ETS[[#This Row],[Transform File.EUAprice]]*ETS[[#This Row],[Transform File.CAP]]*_xlfn.XLOOKUP(ETS[[#This Row],[Transform File.Year]],Graphs!$R$2:$R$41,Graphs!$T$2:$T$41)</f>
        <v>0</v>
      </c>
    </row>
    <row r="275" spans="1:16" hidden="1" x14ac:dyDescent="0.25">
      <c r="A275">
        <v>1</v>
      </c>
      <c r="B275" s="1" t="s">
        <v>106</v>
      </c>
      <c r="C275" s="1" t="s">
        <v>341</v>
      </c>
      <c r="D275">
        <v>2054</v>
      </c>
      <c r="E275">
        <v>0</v>
      </c>
      <c r="F275">
        <v>0</v>
      </c>
      <c r="G275">
        <v>0</v>
      </c>
      <c r="H275">
        <v>0</v>
      </c>
      <c r="I275">
        <v>37.345124707087081</v>
      </c>
      <c r="J275">
        <v>0</v>
      </c>
      <c r="K275">
        <v>2.8124887054651332E-9</v>
      </c>
      <c r="L275">
        <v>8.2130784196703939</v>
      </c>
      <c r="M275">
        <v>4409.1355817422209</v>
      </c>
      <c r="N275">
        <v>1.4170987901427332E-13</v>
      </c>
      <c r="O275">
        <v>6.8684267370370937E-12</v>
      </c>
      <c r="P275" s="1">
        <f>ETS[[#This Row],[Transform File.EUAprice]]*ETS[[#This Row],[Transform File.CAP]]*_xlfn.XLOOKUP(ETS[[#This Row],[Transform File.Year]],Graphs!$R$2:$R$41,Graphs!$T$2:$T$41)</f>
        <v>0</v>
      </c>
    </row>
    <row r="276" spans="1:16" hidden="1" x14ac:dyDescent="0.25">
      <c r="A276">
        <v>1</v>
      </c>
      <c r="B276" s="1" t="s">
        <v>106</v>
      </c>
      <c r="C276" s="1" t="s">
        <v>341</v>
      </c>
      <c r="D276">
        <v>2055</v>
      </c>
      <c r="E276">
        <v>0</v>
      </c>
      <c r="F276">
        <v>0</v>
      </c>
      <c r="G276">
        <v>0</v>
      </c>
      <c r="H276">
        <v>0</v>
      </c>
      <c r="I276">
        <v>29.81466227467979</v>
      </c>
      <c r="J276">
        <v>0</v>
      </c>
      <c r="K276">
        <v>2.5672529658525611E-9</v>
      </c>
      <c r="L276">
        <v>7.5304624298400356</v>
      </c>
      <c r="M276">
        <v>4419.7750965359983</v>
      </c>
      <c r="N276">
        <v>2.4347036616969326E-13</v>
      </c>
      <c r="O276">
        <v>7.9367611625560783E-12</v>
      </c>
      <c r="P276" s="1">
        <f>ETS[[#This Row],[Transform File.EUAprice]]*ETS[[#This Row],[Transform File.CAP]]*_xlfn.XLOOKUP(ETS[[#This Row],[Transform File.Year]],Graphs!$R$2:$R$41,Graphs!$T$2:$T$41)</f>
        <v>0</v>
      </c>
    </row>
    <row r="277" spans="1:16" hidden="1" x14ac:dyDescent="0.25">
      <c r="A277">
        <v>1</v>
      </c>
      <c r="B277" s="1" t="s">
        <v>106</v>
      </c>
      <c r="C277" s="1" t="s">
        <v>341</v>
      </c>
      <c r="D277">
        <v>2056</v>
      </c>
      <c r="E277">
        <v>0</v>
      </c>
      <c r="F277">
        <v>0</v>
      </c>
      <c r="G277">
        <v>0</v>
      </c>
      <c r="H277">
        <v>0</v>
      </c>
      <c r="I277">
        <v>22.722593156148445</v>
      </c>
      <c r="J277">
        <v>0</v>
      </c>
      <c r="K277">
        <v>3.9815688670019129E-9</v>
      </c>
      <c r="L277">
        <v>7.0920691145497763</v>
      </c>
      <c r="M277">
        <v>4430.277247527787</v>
      </c>
      <c r="N277">
        <v>4.4519249878555293E-13</v>
      </c>
      <c r="O277">
        <v>9.2450114278582471E-12</v>
      </c>
      <c r="P277" s="1">
        <f>ETS[[#This Row],[Transform File.EUAprice]]*ETS[[#This Row],[Transform File.CAP]]*_xlfn.XLOOKUP(ETS[[#This Row],[Transform File.Year]],Graphs!$R$2:$R$41,Graphs!$T$2:$T$41)</f>
        <v>0</v>
      </c>
    </row>
    <row r="278" spans="1:16" hidden="1" x14ac:dyDescent="0.25">
      <c r="A278">
        <v>1</v>
      </c>
      <c r="B278" s="1" t="s">
        <v>106</v>
      </c>
      <c r="C278" s="1" t="s">
        <v>341</v>
      </c>
      <c r="D278">
        <v>2057</v>
      </c>
      <c r="E278">
        <v>0</v>
      </c>
      <c r="F278">
        <v>0</v>
      </c>
      <c r="G278">
        <v>0</v>
      </c>
      <c r="H278">
        <v>0</v>
      </c>
      <c r="I278">
        <v>15.959971733953056</v>
      </c>
      <c r="J278">
        <v>0</v>
      </c>
      <c r="K278">
        <v>3.9893308515423756E-9</v>
      </c>
      <c r="L278">
        <v>6.7626214182060576</v>
      </c>
      <c r="M278">
        <v>4439.8446423032419</v>
      </c>
      <c r="N278">
        <v>1.0434581779369119E-12</v>
      </c>
      <c r="O278">
        <v>1.0876455111990099E-11</v>
      </c>
      <c r="P278" s="1">
        <f>ETS[[#This Row],[Transform File.EUAprice]]*ETS[[#This Row],[Transform File.CAP]]*_xlfn.XLOOKUP(ETS[[#This Row],[Transform File.Year]],Graphs!$R$2:$R$41,Graphs!$T$2:$T$41)</f>
        <v>0</v>
      </c>
    </row>
    <row r="279" spans="1:16" hidden="1" x14ac:dyDescent="0.25">
      <c r="A279">
        <v>1</v>
      </c>
      <c r="B279" s="1" t="s">
        <v>106</v>
      </c>
      <c r="C279" s="1" t="s">
        <v>341</v>
      </c>
      <c r="D279">
        <v>2058</v>
      </c>
      <c r="E279">
        <v>0</v>
      </c>
      <c r="F279">
        <v>0</v>
      </c>
      <c r="G279">
        <v>0</v>
      </c>
      <c r="H279">
        <v>0</v>
      </c>
      <c r="I279">
        <v>11.394539160956974</v>
      </c>
      <c r="J279">
        <v>0</v>
      </c>
      <c r="K279">
        <v>2.7833842483462658E-9</v>
      </c>
      <c r="L279">
        <v>4.5654325702126979</v>
      </c>
      <c r="M279">
        <v>4448.7206595732368</v>
      </c>
      <c r="N279">
        <v>2.1059621830119414E-12</v>
      </c>
      <c r="O279">
        <v>1.2946096236544025E-11</v>
      </c>
      <c r="P279" s="1">
        <f>ETS[[#This Row],[Transform File.EUAprice]]*ETS[[#This Row],[Transform File.CAP]]*_xlfn.XLOOKUP(ETS[[#This Row],[Transform File.Year]],Graphs!$R$2:$R$41,Graphs!$T$2:$T$41)</f>
        <v>0</v>
      </c>
    </row>
    <row r="280" spans="1:16" hidden="1" x14ac:dyDescent="0.25">
      <c r="A280">
        <v>1</v>
      </c>
      <c r="B280" s="1" t="s">
        <v>106</v>
      </c>
      <c r="C280" s="1" t="s">
        <v>341</v>
      </c>
      <c r="D280">
        <v>2059</v>
      </c>
      <c r="E280">
        <v>0</v>
      </c>
      <c r="F280">
        <v>0</v>
      </c>
      <c r="G280">
        <v>0</v>
      </c>
      <c r="H280">
        <v>0</v>
      </c>
      <c r="I280">
        <v>6.3247362983984443</v>
      </c>
      <c r="J280">
        <v>0</v>
      </c>
      <c r="K280">
        <v>4.0223817524352285E-9</v>
      </c>
      <c r="L280">
        <v>5.0698028585361481</v>
      </c>
      <c r="M280">
        <v>4457.2748168681392</v>
      </c>
      <c r="N280">
        <v>3.5351341525687759E-12</v>
      </c>
      <c r="O280">
        <v>1.5635534820963159E-11</v>
      </c>
      <c r="P280" s="1">
        <f>ETS[[#This Row],[Transform File.EUAprice]]*ETS[[#This Row],[Transform File.CAP]]*_xlfn.XLOOKUP(ETS[[#This Row],[Transform File.Year]],Graphs!$R$2:$R$41,Graphs!$T$2:$T$41)</f>
        <v>0</v>
      </c>
    </row>
    <row r="281" spans="1:16" hidden="1" x14ac:dyDescent="0.25">
      <c r="A281">
        <v>1</v>
      </c>
      <c r="B281" s="1" t="s">
        <v>106</v>
      </c>
      <c r="C281" s="1" t="s">
        <v>341</v>
      </c>
      <c r="D281">
        <v>2060</v>
      </c>
      <c r="E281">
        <v>0</v>
      </c>
      <c r="F281">
        <v>0</v>
      </c>
      <c r="G281">
        <v>0</v>
      </c>
      <c r="H281">
        <v>0</v>
      </c>
      <c r="I281">
        <v>0.15091369062646187</v>
      </c>
      <c r="J281">
        <v>0</v>
      </c>
      <c r="K281">
        <v>9.6125745367351123E-10</v>
      </c>
      <c r="L281">
        <v>6.1738226068107256</v>
      </c>
      <c r="M281">
        <v>4465.0613093105776</v>
      </c>
      <c r="N281">
        <v>5.098500047925863E-12</v>
      </c>
      <c r="O281">
        <v>2.1627535124881931E-11</v>
      </c>
      <c r="P281" s="1">
        <f>ETS[[#This Row],[Transform File.EUAprice]]*ETS[[#This Row],[Transform File.CAP]]*_xlfn.XLOOKUP(ETS[[#This Row],[Transform File.Year]],Graphs!$R$2:$R$41,Graphs!$T$2:$T$41)</f>
        <v>0</v>
      </c>
    </row>
    <row r="282" spans="1:16" hidden="1" x14ac:dyDescent="0.25">
      <c r="A282">
        <v>1</v>
      </c>
      <c r="B282" s="1" t="s">
        <v>106</v>
      </c>
      <c r="C282" s="1" t="s">
        <v>340</v>
      </c>
      <c r="D282">
        <v>2021</v>
      </c>
      <c r="E282">
        <v>1596</v>
      </c>
      <c r="F282">
        <v>3174.772426</v>
      </c>
      <c r="G282">
        <v>0</v>
      </c>
      <c r="H282">
        <v>0</v>
      </c>
      <c r="I282">
        <v>1936.6917096344628</v>
      </c>
      <c r="J282">
        <v>512.9</v>
      </c>
      <c r="K282">
        <v>89.452731044029932</v>
      </c>
      <c r="L282">
        <v>635.72798532150739</v>
      </c>
      <c r="M282">
        <v>80</v>
      </c>
      <c r="N282">
        <v>1496.5907740735652</v>
      </c>
      <c r="O282">
        <v>1678.3870933324756</v>
      </c>
      <c r="P282" s="1">
        <f>ETS[[#This Row],[Transform File.EUAprice]]*ETS[[#This Row],[Transform File.CAP]]*_xlfn.XLOOKUP(ETS[[#This Row],[Transform File.Year]],Graphs!$R$2:$R$41,Graphs!$T$2:$T$41)</f>
        <v>127680</v>
      </c>
    </row>
    <row r="283" spans="1:16" hidden="1" x14ac:dyDescent="0.25">
      <c r="A283">
        <v>1</v>
      </c>
      <c r="B283" s="1" t="s">
        <v>106</v>
      </c>
      <c r="C283" s="1" t="s">
        <v>340</v>
      </c>
      <c r="D283">
        <v>2022</v>
      </c>
      <c r="E283">
        <v>1552</v>
      </c>
      <c r="F283">
        <v>1552</v>
      </c>
      <c r="G283">
        <v>0</v>
      </c>
      <c r="H283">
        <v>0</v>
      </c>
      <c r="I283">
        <v>2090.1094389080827</v>
      </c>
      <c r="J283">
        <v>745.18131395049613</v>
      </c>
      <c r="K283">
        <v>99.833174593201349</v>
      </c>
      <c r="L283">
        <v>553.56778218268266</v>
      </c>
      <c r="M283">
        <v>80.397873062307852</v>
      </c>
      <c r="N283">
        <v>1129.2038321729049</v>
      </c>
      <c r="O283">
        <v>422.7954452357576</v>
      </c>
      <c r="P283" s="1">
        <f>ETS[[#This Row],[Transform File.EUAprice]]*ETS[[#This Row],[Transform File.CAP]]*_xlfn.XLOOKUP(ETS[[#This Row],[Transform File.Year]],Graphs!$R$2:$R$41,Graphs!$T$2:$T$41)</f>
        <v>124777.49899270179</v>
      </c>
    </row>
    <row r="284" spans="1:16" hidden="1" x14ac:dyDescent="0.25">
      <c r="A284">
        <v>1</v>
      </c>
      <c r="B284" s="1" t="s">
        <v>106</v>
      </c>
      <c r="C284" s="1" t="s">
        <v>340</v>
      </c>
      <c r="D284">
        <v>2023</v>
      </c>
      <c r="E284">
        <v>1509</v>
      </c>
      <c r="F284">
        <v>1509</v>
      </c>
      <c r="G284">
        <v>0</v>
      </c>
      <c r="H284">
        <v>0</v>
      </c>
      <c r="I284">
        <v>2338.9697809295012</v>
      </c>
      <c r="J284">
        <v>746.2561901475359</v>
      </c>
      <c r="K284">
        <v>101.82356601989285</v>
      </c>
      <c r="L284">
        <v>412.0599018111526</v>
      </c>
      <c r="M284">
        <v>80.397873062320897</v>
      </c>
      <c r="N284">
        <v>1118.4538313677115</v>
      </c>
      <c r="O284">
        <v>390.54544604094406</v>
      </c>
      <c r="P284" s="1">
        <f>ETS[[#This Row],[Transform File.EUAprice]]*ETS[[#This Row],[Transform File.CAP]]*_xlfn.XLOOKUP(ETS[[#This Row],[Transform File.Year]],Graphs!$R$2:$R$41,Graphs!$T$2:$T$41)</f>
        <v>121320.39045104223</v>
      </c>
    </row>
    <row r="285" spans="1:16" hidden="1" x14ac:dyDescent="0.25">
      <c r="A285">
        <v>1</v>
      </c>
      <c r="B285" s="1" t="s">
        <v>106</v>
      </c>
      <c r="C285" s="1" t="s">
        <v>340</v>
      </c>
      <c r="D285">
        <v>2024</v>
      </c>
      <c r="E285">
        <v>1412</v>
      </c>
      <c r="F285">
        <v>1412</v>
      </c>
      <c r="G285">
        <v>0</v>
      </c>
      <c r="H285">
        <v>0</v>
      </c>
      <c r="I285">
        <v>2628.9132777659415</v>
      </c>
      <c r="J285">
        <v>822.04088945729518</v>
      </c>
      <c r="K285">
        <v>59.89119123856976</v>
      </c>
      <c r="L285">
        <v>240.12442246769501</v>
      </c>
      <c r="M285">
        <v>88.437812891671314</v>
      </c>
      <c r="N285">
        <v>1101.8171684076938</v>
      </c>
      <c r="O285">
        <v>310.1820372025644</v>
      </c>
      <c r="P285" s="1">
        <f>ETS[[#This Row],[Transform File.EUAprice]]*ETS[[#This Row],[Transform File.CAP]]*_xlfn.XLOOKUP(ETS[[#This Row],[Transform File.Year]],Graphs!$R$2:$R$41,Graphs!$T$2:$T$41)</f>
        <v>118927.80171718085</v>
      </c>
    </row>
    <row r="286" spans="1:16" hidden="1" x14ac:dyDescent="0.25">
      <c r="A286">
        <v>1</v>
      </c>
      <c r="B286" s="1" t="s">
        <v>106</v>
      </c>
      <c r="C286" s="1" t="s">
        <v>340</v>
      </c>
      <c r="D286">
        <v>2025</v>
      </c>
      <c r="E286">
        <v>1412</v>
      </c>
      <c r="F286">
        <v>1412</v>
      </c>
      <c r="G286">
        <v>0</v>
      </c>
      <c r="H286">
        <v>0</v>
      </c>
      <c r="I286">
        <v>3001.2329503623614</v>
      </c>
      <c r="J286">
        <v>817.49495452413237</v>
      </c>
      <c r="K286">
        <v>52.838459200878567</v>
      </c>
      <c r="L286">
        <v>169.34691367856908</v>
      </c>
      <c r="M286">
        <v>97.281784306876105</v>
      </c>
      <c r="N286">
        <v>1108.9596318466515</v>
      </c>
      <c r="O286">
        <v>303.03949221900382</v>
      </c>
      <c r="P286" s="1">
        <f>ETS[[#This Row],[Transform File.EUAprice]]*ETS[[#This Row],[Transform File.CAP]]*_xlfn.XLOOKUP(ETS[[#This Row],[Transform File.Year]],Graphs!$R$2:$R$41,Graphs!$T$2:$T$41)</f>
        <v>124591.27386966806</v>
      </c>
    </row>
    <row r="287" spans="1:16" hidden="1" x14ac:dyDescent="0.25">
      <c r="A287">
        <v>1</v>
      </c>
      <c r="B287" s="1" t="s">
        <v>106</v>
      </c>
      <c r="C287" s="1" t="s">
        <v>340</v>
      </c>
      <c r="D287">
        <v>2026</v>
      </c>
      <c r="E287">
        <v>1295</v>
      </c>
      <c r="F287">
        <v>1295</v>
      </c>
      <c r="G287">
        <v>0</v>
      </c>
      <c r="H287">
        <v>0</v>
      </c>
      <c r="I287">
        <v>3318.9612613465256</v>
      </c>
      <c r="J287">
        <v>812.59244768933968</v>
      </c>
      <c r="K287">
        <v>24.546772104030428</v>
      </c>
      <c r="L287">
        <v>140.13246922246577</v>
      </c>
      <c r="M287">
        <v>107.01020066166934</v>
      </c>
      <c r="N287">
        <v>1074.0444471551741</v>
      </c>
      <c r="O287">
        <v>220.9545839763079</v>
      </c>
      <c r="P287" s="1">
        <f>ETS[[#This Row],[Transform File.EUAprice]]*ETS[[#This Row],[Transform File.CAP]]*_xlfn.XLOOKUP(ETS[[#This Row],[Transform File.Year]],Graphs!$R$2:$R$41,Graphs!$T$2:$T$41)</f>
        <v>119709.06801154242</v>
      </c>
    </row>
    <row r="288" spans="1:16" hidden="1" x14ac:dyDescent="0.25">
      <c r="A288">
        <v>1</v>
      </c>
      <c r="B288" s="1" t="s">
        <v>106</v>
      </c>
      <c r="C288" s="1" t="s">
        <v>340</v>
      </c>
      <c r="D288">
        <v>2027</v>
      </c>
      <c r="E288">
        <v>1233</v>
      </c>
      <c r="F288">
        <v>1233</v>
      </c>
      <c r="G288">
        <v>0</v>
      </c>
      <c r="H288">
        <v>0</v>
      </c>
      <c r="I288">
        <v>3594.369764394085</v>
      </c>
      <c r="J288">
        <v>807.30539570229337</v>
      </c>
      <c r="K288">
        <v>15.838708547138658</v>
      </c>
      <c r="L288">
        <v>134.44739270300818</v>
      </c>
      <c r="M288">
        <v>117.71151926485237</v>
      </c>
      <c r="N288">
        <v>1055.4164423593927</v>
      </c>
      <c r="O288">
        <v>177.58248262075668</v>
      </c>
      <c r="P288" s="1">
        <f>ETS[[#This Row],[Transform File.EUAprice]]*ETS[[#This Row],[Transform File.CAP]]*_xlfn.XLOOKUP(ETS[[#This Row],[Transform File.Year]],Graphs!$R$2:$R$41,Graphs!$T$2:$T$41)</f>
        <v>119405.64127380089</v>
      </c>
    </row>
    <row r="289" spans="1:16" hidden="1" x14ac:dyDescent="0.25">
      <c r="A289">
        <v>1</v>
      </c>
      <c r="B289" s="1" t="s">
        <v>106</v>
      </c>
      <c r="C289" s="1" t="s">
        <v>340</v>
      </c>
      <c r="D289">
        <v>2028</v>
      </c>
      <c r="E289">
        <v>1141</v>
      </c>
      <c r="F289">
        <v>1141</v>
      </c>
      <c r="G289">
        <v>0</v>
      </c>
      <c r="H289">
        <v>0</v>
      </c>
      <c r="I289">
        <v>3797.881829012475</v>
      </c>
      <c r="J289">
        <v>801.60362981702588</v>
      </c>
      <c r="K289">
        <v>8.1299384148541236</v>
      </c>
      <c r="L289">
        <v>127.75436714972997</v>
      </c>
      <c r="M289">
        <v>129.48304637482866</v>
      </c>
      <c r="N289">
        <v>1021.0063850419689</v>
      </c>
      <c r="O289">
        <v>119.99241854840135</v>
      </c>
      <c r="P289" s="1">
        <f>ETS[[#This Row],[Transform File.EUAprice]]*ETS[[#This Row],[Transform File.CAP]]*_xlfn.XLOOKUP(ETS[[#This Row],[Transform File.Year]],Graphs!$R$2:$R$41,Graphs!$T$2:$T$41)</f>
        <v>115758.27799649772</v>
      </c>
    </row>
    <row r="290" spans="1:16" hidden="1" x14ac:dyDescent="0.25">
      <c r="A290">
        <v>1</v>
      </c>
      <c r="B290" s="1" t="s">
        <v>106</v>
      </c>
      <c r="C290" s="1" t="s">
        <v>340</v>
      </c>
      <c r="D290">
        <v>2029</v>
      </c>
      <c r="E290">
        <v>1049</v>
      </c>
      <c r="F290">
        <v>1049</v>
      </c>
      <c r="G290">
        <v>0</v>
      </c>
      <c r="H290">
        <v>0</v>
      </c>
      <c r="I290">
        <v>3960.2311764403275</v>
      </c>
      <c r="J290">
        <v>795.45461331220326</v>
      </c>
      <c r="K290">
        <v>4.0688056033832485</v>
      </c>
      <c r="L290">
        <v>87.127233656560193</v>
      </c>
      <c r="M290">
        <v>142.43182280350794</v>
      </c>
      <c r="N290">
        <v>977.7090145969222</v>
      </c>
      <c r="O290">
        <v>71.289650144347348</v>
      </c>
      <c r="P290" s="1">
        <f>ETS[[#This Row],[Transform File.EUAprice]]*ETS[[#This Row],[Transform File.CAP]]*_xlfn.XLOOKUP(ETS[[#This Row],[Transform File.Year]],Graphs!$R$2:$R$41,Graphs!$T$2:$T$41)</f>
        <v>111492.77528520039</v>
      </c>
    </row>
    <row r="291" spans="1:16" hidden="1" x14ac:dyDescent="0.25">
      <c r="A291">
        <v>1</v>
      </c>
      <c r="B291" s="1" t="s">
        <v>106</v>
      </c>
      <c r="C291" s="1" t="s">
        <v>340</v>
      </c>
      <c r="D291">
        <v>2030</v>
      </c>
      <c r="E291">
        <v>958</v>
      </c>
      <c r="F291">
        <v>958</v>
      </c>
      <c r="G291">
        <v>0</v>
      </c>
      <c r="H291">
        <v>0</v>
      </c>
      <c r="I291">
        <v>4045.3842023294083</v>
      </c>
      <c r="J291">
        <v>788.82325546111952</v>
      </c>
      <c r="K291">
        <v>2.195856256163319</v>
      </c>
      <c r="L291">
        <v>81.827862393636693</v>
      </c>
      <c r="M291">
        <v>156.67559817905507</v>
      </c>
      <c r="N291">
        <v>917.68255332863225</v>
      </c>
      <c r="O291">
        <v>40.315952689039726</v>
      </c>
      <c r="P291" s="1">
        <f>ETS[[#This Row],[Transform File.EUAprice]]*ETS[[#This Row],[Transform File.CAP]]*_xlfn.XLOOKUP(ETS[[#This Row],[Transform File.Year]],Graphs!$R$2:$R$41,Graphs!$T$2:$T$41)</f>
        <v>106669.87276728469</v>
      </c>
    </row>
    <row r="292" spans="1:16" hidden="1" x14ac:dyDescent="0.25">
      <c r="A292">
        <v>1</v>
      </c>
      <c r="B292" s="1" t="s">
        <v>106</v>
      </c>
      <c r="C292" s="1" t="s">
        <v>340</v>
      </c>
      <c r="D292">
        <v>2031</v>
      </c>
      <c r="E292">
        <v>866</v>
      </c>
      <c r="F292">
        <v>866</v>
      </c>
      <c r="G292">
        <v>0</v>
      </c>
      <c r="H292">
        <v>0</v>
      </c>
      <c r="I292">
        <v>4053.9730123595218</v>
      </c>
      <c r="J292">
        <v>781.67190972064043</v>
      </c>
      <c r="K292">
        <v>1.9082187158062178</v>
      </c>
      <c r="L292">
        <v>73.831061533439652</v>
      </c>
      <c r="M292">
        <v>172.34356568402163</v>
      </c>
      <c r="N292">
        <v>839.84882947033827</v>
      </c>
      <c r="O292">
        <v>26.149580041552888</v>
      </c>
      <c r="P292" s="1">
        <f>ETS[[#This Row],[Transform File.EUAprice]]*ETS[[#This Row],[Transform File.CAP]]*_xlfn.XLOOKUP(ETS[[#This Row],[Transform File.Year]],Graphs!$R$2:$R$41,Graphs!$T$2:$T$41)</f>
        <v>101017.9552349811</v>
      </c>
    </row>
    <row r="293" spans="1:16" hidden="1" x14ac:dyDescent="0.25">
      <c r="A293">
        <v>1</v>
      </c>
      <c r="B293" s="1" t="s">
        <v>106</v>
      </c>
      <c r="C293" s="1" t="s">
        <v>340</v>
      </c>
      <c r="D293">
        <v>2032</v>
      </c>
      <c r="E293">
        <v>774</v>
      </c>
      <c r="F293">
        <v>774</v>
      </c>
      <c r="G293">
        <v>0</v>
      </c>
      <c r="H293">
        <v>0</v>
      </c>
      <c r="I293">
        <v>3985.6452731764525</v>
      </c>
      <c r="J293">
        <v>773.95939346132286</v>
      </c>
      <c r="K293">
        <v>1.4623886694501553</v>
      </c>
      <c r="L293">
        <v>66.905957052296316</v>
      </c>
      <c r="M293">
        <v>189.57882906226033</v>
      </c>
      <c r="N293">
        <v>747.45741877988598</v>
      </c>
      <c r="O293">
        <v>26.540805796653689</v>
      </c>
      <c r="P293" s="1">
        <f>ETS[[#This Row],[Transform File.EUAprice]]*ETS[[#This Row],[Transform File.CAP]]*_xlfn.XLOOKUP(ETS[[#This Row],[Transform File.Year]],Graphs!$R$2:$R$41,Graphs!$T$2:$T$41)</f>
        <v>94586.053539698871</v>
      </c>
    </row>
    <row r="294" spans="1:16" hidden="1" x14ac:dyDescent="0.25">
      <c r="A294">
        <v>1</v>
      </c>
      <c r="B294" s="1" t="s">
        <v>106</v>
      </c>
      <c r="C294" s="1" t="s">
        <v>340</v>
      </c>
      <c r="D294">
        <v>2033</v>
      </c>
      <c r="E294">
        <v>682</v>
      </c>
      <c r="F294">
        <v>682</v>
      </c>
      <c r="G294">
        <v>0</v>
      </c>
      <c r="H294">
        <v>0</v>
      </c>
      <c r="I294">
        <v>3838.5551877925327</v>
      </c>
      <c r="J294">
        <v>765.64145727401876</v>
      </c>
      <c r="K294">
        <v>1.1522252561984259</v>
      </c>
      <c r="L294">
        <v>62.296402853702794</v>
      </c>
      <c r="M294">
        <v>208.53853221231478</v>
      </c>
      <c r="N294">
        <v>654.76457914255263</v>
      </c>
      <c r="O294">
        <v>27.233094287590543</v>
      </c>
      <c r="P294" s="1">
        <f>ETS[[#This Row],[Transform File.EUAprice]]*ETS[[#This Row],[Transform File.CAP]]*_xlfn.XLOOKUP(ETS[[#This Row],[Transform File.Year]],Graphs!$R$2:$R$41,Graphs!$T$2:$T$41)</f>
        <v>87312.755920970201</v>
      </c>
    </row>
    <row r="295" spans="1:16" hidden="1" x14ac:dyDescent="0.25">
      <c r="A295">
        <v>1</v>
      </c>
      <c r="B295" s="1" t="s">
        <v>106</v>
      </c>
      <c r="C295" s="1" t="s">
        <v>340</v>
      </c>
      <c r="D295">
        <v>2034</v>
      </c>
      <c r="E295">
        <v>591</v>
      </c>
      <c r="F295">
        <v>591</v>
      </c>
      <c r="G295">
        <v>0</v>
      </c>
      <c r="H295">
        <v>0</v>
      </c>
      <c r="I295">
        <v>3613.8406028761483</v>
      </c>
      <c r="J295">
        <v>756.67149101660539</v>
      </c>
      <c r="K295">
        <v>1.1365106147544151</v>
      </c>
      <c r="L295">
        <v>57.906583285024567</v>
      </c>
      <c r="M295">
        <v>229.3936303248332</v>
      </c>
      <c r="N295">
        <v>561.77915454733863</v>
      </c>
      <c r="O295">
        <v>29.218293095462688</v>
      </c>
      <c r="P295" s="1">
        <f>ETS[[#This Row],[Transform File.EUAprice]]*ETS[[#This Row],[Transform File.CAP]]*_xlfn.XLOOKUP(ETS[[#This Row],[Transform File.Year]],Graphs!$R$2:$R$41,Graphs!$T$2:$T$41)</f>
        <v>79265.927477274745</v>
      </c>
    </row>
    <row r="296" spans="1:16" hidden="1" x14ac:dyDescent="0.25">
      <c r="A296">
        <v>1</v>
      </c>
      <c r="B296" s="1" t="s">
        <v>106</v>
      </c>
      <c r="C296" s="1" t="s">
        <v>340</v>
      </c>
      <c r="D296">
        <v>2035</v>
      </c>
      <c r="E296">
        <v>499</v>
      </c>
      <c r="F296">
        <v>499</v>
      </c>
      <c r="G296">
        <v>0</v>
      </c>
      <c r="H296">
        <v>0</v>
      </c>
      <c r="I296">
        <v>3306.4978179440959</v>
      </c>
      <c r="J296">
        <v>746.99795695877174</v>
      </c>
      <c r="K296">
        <v>1.1131898374693547</v>
      </c>
      <c r="L296">
        <v>58.2316381358116</v>
      </c>
      <c r="M296">
        <v>252.33434454860858</v>
      </c>
      <c r="N296">
        <v>470.4964570322781</v>
      </c>
      <c r="O296">
        <v>28.500768647728759</v>
      </c>
      <c r="P296" s="1">
        <f>ETS[[#This Row],[Transform File.EUAprice]]*ETS[[#This Row],[Transform File.CAP]]*_xlfn.XLOOKUP(ETS[[#This Row],[Transform File.Year]],Graphs!$R$2:$R$41,Graphs!$T$2:$T$41)</f>
        <v>70114.093263050949</v>
      </c>
    </row>
    <row r="297" spans="1:16" hidden="1" x14ac:dyDescent="0.25">
      <c r="A297">
        <v>1</v>
      </c>
      <c r="B297" s="1" t="s">
        <v>106</v>
      </c>
      <c r="C297" s="1" t="s">
        <v>340</v>
      </c>
      <c r="D297">
        <v>2036</v>
      </c>
      <c r="E297">
        <v>407</v>
      </c>
      <c r="F297">
        <v>407</v>
      </c>
      <c r="G297">
        <v>0</v>
      </c>
      <c r="H297">
        <v>0</v>
      </c>
      <c r="I297">
        <v>2917.7850565629997</v>
      </c>
      <c r="J297">
        <v>736.56549904281542</v>
      </c>
      <c r="K297">
        <v>1.0109031583765109</v>
      </c>
      <c r="L297">
        <v>58.136359179904296</v>
      </c>
      <c r="M297">
        <v>277.56957048069364</v>
      </c>
      <c r="N297">
        <v>371.10949574558526</v>
      </c>
      <c r="O297">
        <v>35.887461364391015</v>
      </c>
      <c r="P297" s="1">
        <f>ETS[[#This Row],[Transform File.EUAprice]]*ETS[[#This Row],[Transform File.CAP]]*_xlfn.XLOOKUP(ETS[[#This Row],[Transform File.Year]],Graphs!$R$2:$R$41,Graphs!$T$2:$T$41)</f>
        <v>59910.835292749762</v>
      </c>
    </row>
    <row r="298" spans="1:16" hidden="1" x14ac:dyDescent="0.25">
      <c r="A298">
        <v>1</v>
      </c>
      <c r="B298" s="1" t="s">
        <v>106</v>
      </c>
      <c r="C298" s="1" t="s">
        <v>340</v>
      </c>
      <c r="D298">
        <v>2037</v>
      </c>
      <c r="E298">
        <v>315</v>
      </c>
      <c r="F298">
        <v>315</v>
      </c>
      <c r="G298">
        <v>0</v>
      </c>
      <c r="H298">
        <v>0</v>
      </c>
      <c r="I298">
        <v>2441.2019126354267</v>
      </c>
      <c r="J298">
        <v>725.3166584702127</v>
      </c>
      <c r="K298">
        <v>1.0005190962543296</v>
      </c>
      <c r="L298">
        <v>65.26596636110591</v>
      </c>
      <c r="M298">
        <v>305.32456708036887</v>
      </c>
      <c r="N298">
        <v>275.5469115380161</v>
      </c>
      <c r="O298">
        <v>39.448733523048169</v>
      </c>
      <c r="P298" s="1">
        <f>ETS[[#This Row],[Transform File.EUAprice]]*ETS[[#This Row],[Transform File.CAP]]*_xlfn.XLOOKUP(ETS[[#This Row],[Transform File.Year]],Graphs!$R$2:$R$41,Graphs!$T$2:$T$41)</f>
        <v>48576.0410397753</v>
      </c>
    </row>
    <row r="299" spans="1:16" hidden="1" x14ac:dyDescent="0.25">
      <c r="A299">
        <v>1</v>
      </c>
      <c r="B299" s="1" t="s">
        <v>106</v>
      </c>
      <c r="C299" s="1" t="s">
        <v>340</v>
      </c>
      <c r="D299">
        <v>2038</v>
      </c>
      <c r="E299">
        <v>224</v>
      </c>
      <c r="F299">
        <v>224</v>
      </c>
      <c r="G299">
        <v>0</v>
      </c>
      <c r="H299">
        <v>0</v>
      </c>
      <c r="I299">
        <v>1882.9853431055012</v>
      </c>
      <c r="J299">
        <v>713.18318109295421</v>
      </c>
      <c r="K299">
        <v>1.0005190963095012</v>
      </c>
      <c r="L299">
        <v>68.03286934066162</v>
      </c>
      <c r="M299">
        <v>335.85995440221171</v>
      </c>
      <c r="N299">
        <v>178.90005520612917</v>
      </c>
      <c r="O299">
        <v>45.095228864130775</v>
      </c>
      <c r="P299" s="1">
        <f>ETS[[#This Row],[Transform File.EUAprice]]*ETS[[#This Row],[Transform File.CAP]]*_xlfn.XLOOKUP(ETS[[#This Row],[Transform File.Year]],Graphs!$R$2:$R$41,Graphs!$T$2:$T$41)</f>
        <v>36188.181261459889</v>
      </c>
    </row>
    <row r="300" spans="1:16" hidden="1" x14ac:dyDescent="0.25">
      <c r="A300">
        <v>1</v>
      </c>
      <c r="B300" s="1" t="s">
        <v>106</v>
      </c>
      <c r="C300" s="1" t="s">
        <v>340</v>
      </c>
      <c r="D300">
        <v>2039</v>
      </c>
      <c r="E300">
        <v>132</v>
      </c>
      <c r="F300">
        <v>132</v>
      </c>
      <c r="G300">
        <v>0</v>
      </c>
      <c r="H300">
        <v>0</v>
      </c>
      <c r="I300">
        <v>1250.6586324743855</v>
      </c>
      <c r="J300">
        <v>700.09787495311286</v>
      </c>
      <c r="K300">
        <v>0.9856269943925694</v>
      </c>
      <c r="L300">
        <v>63.243208683610405</v>
      </c>
      <c r="M300">
        <v>369.44931837718667</v>
      </c>
      <c r="N300">
        <v>105.21447352414867</v>
      </c>
      <c r="O300">
        <v>26.780433557915263</v>
      </c>
      <c r="P300" s="1">
        <f>ETS[[#This Row],[Transform File.EUAprice]]*ETS[[#This Row],[Transform File.CAP]]*_xlfn.XLOOKUP(ETS[[#This Row],[Transform File.Year]],Graphs!$R$2:$R$41,Graphs!$T$2:$T$41)</f>
        <v>22340.86661934049</v>
      </c>
    </row>
    <row r="301" spans="1:16" hidden="1" x14ac:dyDescent="0.25">
      <c r="A301">
        <v>1</v>
      </c>
      <c r="B301" s="1" t="s">
        <v>106</v>
      </c>
      <c r="C301" s="1" t="s">
        <v>340</v>
      </c>
      <c r="D301">
        <v>2040</v>
      </c>
      <c r="E301">
        <v>40</v>
      </c>
      <c r="F301">
        <v>40</v>
      </c>
      <c r="G301">
        <v>0</v>
      </c>
      <c r="H301">
        <v>0</v>
      </c>
      <c r="I301">
        <v>545.41573548040435</v>
      </c>
      <c r="J301">
        <v>685.98607763062887</v>
      </c>
      <c r="K301">
        <v>0.9168561800548849</v>
      </c>
      <c r="L301">
        <v>58.339963183297449</v>
      </c>
      <c r="M301">
        <v>406.3980926748211</v>
      </c>
      <c r="N301">
        <v>2.8288119762704791</v>
      </c>
      <c r="O301">
        <v>37.16570442105062</v>
      </c>
      <c r="P301" s="1">
        <f>ETS[[#This Row],[Transform File.EUAprice]]*ETS[[#This Row],[Transform File.CAP]]*_xlfn.XLOOKUP(ETS[[#This Row],[Transform File.Year]],Graphs!$R$2:$R$41,Graphs!$T$2:$T$41)</f>
        <v>7092.4056674157819</v>
      </c>
    </row>
    <row r="302" spans="1:16" hidden="1" x14ac:dyDescent="0.25">
      <c r="A302">
        <v>1</v>
      </c>
      <c r="B302" s="1" t="s">
        <v>106</v>
      </c>
      <c r="C302" s="1" t="s">
        <v>340</v>
      </c>
      <c r="D302">
        <v>2041</v>
      </c>
      <c r="E302">
        <v>0</v>
      </c>
      <c r="F302">
        <v>0</v>
      </c>
      <c r="G302">
        <v>0</v>
      </c>
      <c r="H302">
        <v>0</v>
      </c>
      <c r="I302">
        <v>320.54204782196371</v>
      </c>
      <c r="J302">
        <v>173.08607763062889</v>
      </c>
      <c r="K302">
        <v>0.91615372195276323</v>
      </c>
      <c r="L302">
        <v>50.871456305858985</v>
      </c>
      <c r="M302">
        <v>4187.3994438126783</v>
      </c>
      <c r="N302">
        <v>5.4403895568898553E-15</v>
      </c>
      <c r="O302">
        <v>1.5946446095600795E-12</v>
      </c>
      <c r="P302" s="1">
        <f>ETS[[#This Row],[Transform File.EUAprice]]*ETS[[#This Row],[Transform File.CAP]]*_xlfn.XLOOKUP(ETS[[#This Row],[Transform File.Year]],Graphs!$R$2:$R$41,Graphs!$T$2:$T$41)</f>
        <v>0</v>
      </c>
    </row>
    <row r="303" spans="1:16" hidden="1" x14ac:dyDescent="0.25">
      <c r="A303">
        <v>1</v>
      </c>
      <c r="B303" s="1" t="s">
        <v>106</v>
      </c>
      <c r="C303" s="1" t="s">
        <v>340</v>
      </c>
      <c r="D303">
        <v>2042</v>
      </c>
      <c r="E303">
        <v>0</v>
      </c>
      <c r="F303">
        <v>0</v>
      </c>
      <c r="G303">
        <v>0</v>
      </c>
      <c r="H303">
        <v>0</v>
      </c>
      <c r="I303">
        <v>278.32382763203015</v>
      </c>
      <c r="J303">
        <v>0</v>
      </c>
      <c r="K303">
        <v>0.91615287951447733</v>
      </c>
      <c r="L303">
        <v>41.302067310419091</v>
      </c>
      <c r="M303">
        <v>4211.3720589427621</v>
      </c>
      <c r="N303">
        <v>6.0224653535389707E-15</v>
      </c>
      <c r="O303">
        <v>1.7638830819535592E-12</v>
      </c>
      <c r="P303" s="1">
        <f>ETS[[#This Row],[Transform File.EUAprice]]*ETS[[#This Row],[Transform File.CAP]]*_xlfn.XLOOKUP(ETS[[#This Row],[Transform File.Year]],Graphs!$R$2:$R$41,Graphs!$T$2:$T$41)</f>
        <v>0</v>
      </c>
    </row>
    <row r="304" spans="1:16" hidden="1" x14ac:dyDescent="0.25">
      <c r="A304">
        <v>1</v>
      </c>
      <c r="B304" s="1" t="s">
        <v>106</v>
      </c>
      <c r="C304" s="1" t="s">
        <v>340</v>
      </c>
      <c r="D304">
        <v>2043</v>
      </c>
      <c r="E304">
        <v>0</v>
      </c>
      <c r="F304">
        <v>0</v>
      </c>
      <c r="G304">
        <v>0</v>
      </c>
      <c r="H304">
        <v>0</v>
      </c>
      <c r="I304">
        <v>240.96600570541256</v>
      </c>
      <c r="J304">
        <v>0</v>
      </c>
      <c r="K304">
        <v>0.81976515749507517</v>
      </c>
      <c r="L304">
        <v>36.53805676912252</v>
      </c>
      <c r="M304">
        <v>4233.242552125118</v>
      </c>
      <c r="N304">
        <v>6.6735868613102027E-15</v>
      </c>
      <c r="O304">
        <v>1.9546151644924806E-12</v>
      </c>
      <c r="P304" s="1">
        <f>ETS[[#This Row],[Transform File.EUAprice]]*ETS[[#This Row],[Transform File.CAP]]*_xlfn.XLOOKUP(ETS[[#This Row],[Transform File.Year]],Graphs!$R$2:$R$41,Graphs!$T$2:$T$41)</f>
        <v>0</v>
      </c>
    </row>
    <row r="305" spans="1:16" hidden="1" x14ac:dyDescent="0.25">
      <c r="A305">
        <v>1</v>
      </c>
      <c r="B305" s="1" t="s">
        <v>106</v>
      </c>
      <c r="C305" s="1" t="s">
        <v>340</v>
      </c>
      <c r="D305">
        <v>2044</v>
      </c>
      <c r="E305">
        <v>0</v>
      </c>
      <c r="F305">
        <v>0</v>
      </c>
      <c r="G305">
        <v>0</v>
      </c>
      <c r="H305">
        <v>0</v>
      </c>
      <c r="I305">
        <v>206.23058287893573</v>
      </c>
      <c r="J305">
        <v>0</v>
      </c>
      <c r="K305">
        <v>0.53301960140358895</v>
      </c>
      <c r="L305">
        <v>34.202403225073226</v>
      </c>
      <c r="M305">
        <v>4253.8581566850271</v>
      </c>
      <c r="N305">
        <v>7.3201812991018498E-15</v>
      </c>
      <c r="O305">
        <v>2.1697416537638965E-12</v>
      </c>
      <c r="P305" s="1">
        <f>ETS[[#This Row],[Transform File.EUAprice]]*ETS[[#This Row],[Transform File.CAP]]*_xlfn.XLOOKUP(ETS[[#This Row],[Transform File.Year]],Graphs!$R$2:$R$41,Graphs!$T$2:$T$41)</f>
        <v>0</v>
      </c>
    </row>
    <row r="306" spans="1:16" hidden="1" x14ac:dyDescent="0.25">
      <c r="A306">
        <v>1</v>
      </c>
      <c r="B306" s="1" t="s">
        <v>106</v>
      </c>
      <c r="C306" s="1" t="s">
        <v>340</v>
      </c>
      <c r="D306">
        <v>2045</v>
      </c>
      <c r="E306">
        <v>0</v>
      </c>
      <c r="F306">
        <v>0</v>
      </c>
      <c r="G306">
        <v>0</v>
      </c>
      <c r="H306">
        <v>0</v>
      </c>
      <c r="I306">
        <v>177.82321711652929</v>
      </c>
      <c r="J306">
        <v>0</v>
      </c>
      <c r="K306">
        <v>0.43984490647553054</v>
      </c>
      <c r="L306">
        <v>27.967520855930914</v>
      </c>
      <c r="M306">
        <v>4274.1768800523496</v>
      </c>
      <c r="N306">
        <v>7.7267447740367209E-15</v>
      </c>
      <c r="O306">
        <v>2.4125406331258973E-12</v>
      </c>
      <c r="P306" s="1">
        <f>ETS[[#This Row],[Transform File.EUAprice]]*ETS[[#This Row],[Transform File.CAP]]*_xlfn.XLOOKUP(ETS[[#This Row],[Transform File.Year]],Graphs!$R$2:$R$41,Graphs!$T$2:$T$41)</f>
        <v>0</v>
      </c>
    </row>
    <row r="307" spans="1:16" hidden="1" x14ac:dyDescent="0.25">
      <c r="A307">
        <v>1</v>
      </c>
      <c r="B307" s="1" t="s">
        <v>106</v>
      </c>
      <c r="C307" s="1" t="s">
        <v>340</v>
      </c>
      <c r="D307">
        <v>2046</v>
      </c>
      <c r="E307">
        <v>0</v>
      </c>
      <c r="F307">
        <v>0</v>
      </c>
      <c r="G307">
        <v>0</v>
      </c>
      <c r="H307">
        <v>0</v>
      </c>
      <c r="I307">
        <v>152.07033311987038</v>
      </c>
      <c r="J307">
        <v>0</v>
      </c>
      <c r="K307">
        <v>0.4398449064391462</v>
      </c>
      <c r="L307">
        <v>25.313039090219757</v>
      </c>
      <c r="M307">
        <v>4292.7038268988344</v>
      </c>
      <c r="N307">
        <v>8.4533406908802497E-15</v>
      </c>
      <c r="O307">
        <v>2.6886320643957336E-12</v>
      </c>
      <c r="P307" s="1">
        <f>ETS[[#This Row],[Transform File.EUAprice]]*ETS[[#This Row],[Transform File.CAP]]*_xlfn.XLOOKUP(ETS[[#This Row],[Transform File.Year]],Graphs!$R$2:$R$41,Graphs!$T$2:$T$41)</f>
        <v>0</v>
      </c>
    </row>
    <row r="308" spans="1:16" hidden="1" x14ac:dyDescent="0.25">
      <c r="A308">
        <v>1</v>
      </c>
      <c r="B308" s="1" t="s">
        <v>106</v>
      </c>
      <c r="C308" s="1" t="s">
        <v>340</v>
      </c>
      <c r="D308">
        <v>2047</v>
      </c>
      <c r="E308">
        <v>0</v>
      </c>
      <c r="F308">
        <v>0</v>
      </c>
      <c r="G308">
        <v>0</v>
      </c>
      <c r="H308">
        <v>0</v>
      </c>
      <c r="I308">
        <v>129.33698276724894</v>
      </c>
      <c r="J308">
        <v>0</v>
      </c>
      <c r="K308">
        <v>0.43984490642282759</v>
      </c>
      <c r="L308">
        <v>22.293505446198616</v>
      </c>
      <c r="M308">
        <v>4310.3094379774266</v>
      </c>
      <c r="N308">
        <v>9.2894645293270299E-15</v>
      </c>
      <c r="O308">
        <v>3.0031946765882123E-12</v>
      </c>
      <c r="P308" s="1">
        <f>ETS[[#This Row],[Transform File.EUAprice]]*ETS[[#This Row],[Transform File.CAP]]*_xlfn.XLOOKUP(ETS[[#This Row],[Transform File.Year]],Graphs!$R$2:$R$41,Graphs!$T$2:$T$41)</f>
        <v>0</v>
      </c>
    </row>
    <row r="309" spans="1:16" hidden="1" x14ac:dyDescent="0.25">
      <c r="A309">
        <v>1</v>
      </c>
      <c r="B309" s="1" t="s">
        <v>106</v>
      </c>
      <c r="C309" s="1" t="s">
        <v>340</v>
      </c>
      <c r="D309">
        <v>2048</v>
      </c>
      <c r="E309">
        <v>0</v>
      </c>
      <c r="F309">
        <v>0</v>
      </c>
      <c r="G309">
        <v>0</v>
      </c>
      <c r="H309">
        <v>0</v>
      </c>
      <c r="I309">
        <v>109.62697734966227</v>
      </c>
      <c r="J309">
        <v>0</v>
      </c>
      <c r="K309">
        <v>0.20738518355603996</v>
      </c>
      <c r="L309">
        <v>19.502620234030626</v>
      </c>
      <c r="M309">
        <v>4327.3531462988803</v>
      </c>
      <c r="N309">
        <v>1.0209286711686584E-14</v>
      </c>
      <c r="O309">
        <v>3.3628773068791457E-12</v>
      </c>
      <c r="P309" s="1">
        <f>ETS[[#This Row],[Transform File.EUAprice]]*ETS[[#This Row],[Transform File.CAP]]*_xlfn.XLOOKUP(ETS[[#This Row],[Transform File.Year]],Graphs!$R$2:$R$41,Graphs!$T$2:$T$41)</f>
        <v>0</v>
      </c>
    </row>
    <row r="310" spans="1:16" hidden="1" x14ac:dyDescent="0.25">
      <c r="A310">
        <v>1</v>
      </c>
      <c r="B310" s="1" t="s">
        <v>106</v>
      </c>
      <c r="C310" s="1" t="s">
        <v>340</v>
      </c>
      <c r="D310">
        <v>2049</v>
      </c>
      <c r="E310">
        <v>0</v>
      </c>
      <c r="F310">
        <v>0</v>
      </c>
      <c r="G310">
        <v>0</v>
      </c>
      <c r="H310">
        <v>0</v>
      </c>
      <c r="I310">
        <v>93.497975044151374</v>
      </c>
      <c r="J310">
        <v>0</v>
      </c>
      <c r="K310">
        <v>3.7951623167199745E-10</v>
      </c>
      <c r="L310">
        <v>16.129002305131372</v>
      </c>
      <c r="M310">
        <v>4342.8864085122723</v>
      </c>
      <c r="N310">
        <v>1.1279866847412347E-14</v>
      </c>
      <c r="O310">
        <v>3.7773373018100713E-12</v>
      </c>
      <c r="P310" s="1">
        <f>ETS[[#This Row],[Transform File.EUAprice]]*ETS[[#This Row],[Transform File.CAP]]*_xlfn.XLOOKUP(ETS[[#This Row],[Transform File.Year]],Graphs!$R$2:$R$41,Graphs!$T$2:$T$41)</f>
        <v>0</v>
      </c>
    </row>
    <row r="311" spans="1:16" hidden="1" x14ac:dyDescent="0.25">
      <c r="A311">
        <v>1</v>
      </c>
      <c r="B311" s="1" t="s">
        <v>106</v>
      </c>
      <c r="C311" s="1" t="s">
        <v>340</v>
      </c>
      <c r="D311">
        <v>2050</v>
      </c>
      <c r="E311">
        <v>0</v>
      </c>
      <c r="F311">
        <v>0</v>
      </c>
      <c r="G311">
        <v>0</v>
      </c>
      <c r="H311">
        <v>0</v>
      </c>
      <c r="I311">
        <v>80.027101514295751</v>
      </c>
      <c r="J311">
        <v>0</v>
      </c>
      <c r="K311">
        <v>3.7422796272436073E-10</v>
      </c>
      <c r="L311">
        <v>13.470873529481391</v>
      </c>
      <c r="M311">
        <v>4357.813696756315</v>
      </c>
      <c r="N311">
        <v>1.2391800949746464E-14</v>
      </c>
      <c r="O311">
        <v>4.2567303060176101E-12</v>
      </c>
      <c r="P311" s="1">
        <f>ETS[[#This Row],[Transform File.EUAprice]]*ETS[[#This Row],[Transform File.CAP]]*_xlfn.XLOOKUP(ETS[[#This Row],[Transform File.Year]],Graphs!$R$2:$R$41,Graphs!$T$2:$T$41)</f>
        <v>0</v>
      </c>
    </row>
    <row r="312" spans="1:16" hidden="1" x14ac:dyDescent="0.25">
      <c r="A312">
        <v>1</v>
      </c>
      <c r="B312" s="1" t="s">
        <v>106</v>
      </c>
      <c r="C312" s="1" t="s">
        <v>340</v>
      </c>
      <c r="D312">
        <v>2051</v>
      </c>
      <c r="E312">
        <v>0</v>
      </c>
      <c r="F312">
        <v>0</v>
      </c>
      <c r="G312">
        <v>0</v>
      </c>
      <c r="H312">
        <v>0</v>
      </c>
      <c r="I312">
        <v>67.490890230459669</v>
      </c>
      <c r="J312">
        <v>0</v>
      </c>
      <c r="K312">
        <v>3.2941642991786852E-10</v>
      </c>
      <c r="L312">
        <v>12.536211283506669</v>
      </c>
      <c r="M312">
        <v>4371.9811137996821</v>
      </c>
      <c r="N312">
        <v>1.3579725188520108E-14</v>
      </c>
      <c r="O312">
        <v>4.8152404267989965E-12</v>
      </c>
      <c r="P312" s="1">
        <f>ETS[[#This Row],[Transform File.EUAprice]]*ETS[[#This Row],[Transform File.CAP]]*_xlfn.XLOOKUP(ETS[[#This Row],[Transform File.Year]],Graphs!$R$2:$R$41,Graphs!$T$2:$T$41)</f>
        <v>0</v>
      </c>
    </row>
    <row r="313" spans="1:16" hidden="1" x14ac:dyDescent="0.25">
      <c r="A313">
        <v>1</v>
      </c>
      <c r="B313" s="1" t="s">
        <v>106</v>
      </c>
      <c r="C313" s="1" t="s">
        <v>340</v>
      </c>
      <c r="D313">
        <v>2052</v>
      </c>
      <c r="E313">
        <v>0</v>
      </c>
      <c r="F313">
        <v>0</v>
      </c>
      <c r="G313">
        <v>0</v>
      </c>
      <c r="H313">
        <v>0</v>
      </c>
      <c r="I313">
        <v>56.223568576236964</v>
      </c>
      <c r="J313">
        <v>0</v>
      </c>
      <c r="K313">
        <v>2.6517998497500166E-10</v>
      </c>
      <c r="L313">
        <v>11.267321653957524</v>
      </c>
      <c r="M313">
        <v>4384.8875733588275</v>
      </c>
      <c r="N313">
        <v>1.4957631665584965E-14</v>
      </c>
      <c r="O313">
        <v>5.4720271625980428E-12</v>
      </c>
      <c r="P313" s="1">
        <f>ETS[[#This Row],[Transform File.EUAprice]]*ETS[[#This Row],[Transform File.CAP]]*_xlfn.XLOOKUP(ETS[[#This Row],[Transform File.Year]],Graphs!$R$2:$R$41,Graphs!$T$2:$T$41)</f>
        <v>0</v>
      </c>
    </row>
    <row r="314" spans="1:16" hidden="1" x14ac:dyDescent="0.25">
      <c r="A314">
        <v>1</v>
      </c>
      <c r="B314" s="1" t="s">
        <v>106</v>
      </c>
      <c r="C314" s="1" t="s">
        <v>340</v>
      </c>
      <c r="D314">
        <v>2053</v>
      </c>
      <c r="E314">
        <v>0</v>
      </c>
      <c r="F314">
        <v>0</v>
      </c>
      <c r="G314">
        <v>0</v>
      </c>
      <c r="H314">
        <v>0</v>
      </c>
      <c r="I314">
        <v>46.480519041066799</v>
      </c>
      <c r="J314">
        <v>0</v>
      </c>
      <c r="K314">
        <v>3.6086712321733554E-10</v>
      </c>
      <c r="L314">
        <v>9.7430495348092983</v>
      </c>
      <c r="M314">
        <v>4397.4523733142523</v>
      </c>
      <c r="N314">
        <v>1.8081131027895449E-14</v>
      </c>
      <c r="O314">
        <v>6.2499721988472797E-12</v>
      </c>
      <c r="P314" s="1">
        <f>ETS[[#This Row],[Transform File.EUAprice]]*ETS[[#This Row],[Transform File.CAP]]*_xlfn.XLOOKUP(ETS[[#This Row],[Transform File.Year]],Graphs!$R$2:$R$41,Graphs!$T$2:$T$41)</f>
        <v>0</v>
      </c>
    </row>
    <row r="315" spans="1:16" hidden="1" x14ac:dyDescent="0.25">
      <c r="A315">
        <v>1</v>
      </c>
      <c r="B315" s="1" t="s">
        <v>106</v>
      </c>
      <c r="C315" s="1" t="s">
        <v>340</v>
      </c>
      <c r="D315">
        <v>2054</v>
      </c>
      <c r="E315">
        <v>0</v>
      </c>
      <c r="F315">
        <v>0</v>
      </c>
      <c r="G315">
        <v>0</v>
      </c>
      <c r="H315">
        <v>0</v>
      </c>
      <c r="I315">
        <v>38.12602845036249</v>
      </c>
      <c r="J315">
        <v>0</v>
      </c>
      <c r="K315">
        <v>3.5892618010667421E-10</v>
      </c>
      <c r="L315">
        <v>8.3544905903453834</v>
      </c>
      <c r="M315">
        <v>4409.1355817424737</v>
      </c>
      <c r="N315">
        <v>2.8441239962682418E-14</v>
      </c>
      <c r="O315">
        <v>7.1828166679946474E-12</v>
      </c>
      <c r="P315" s="1">
        <f>ETS[[#This Row],[Transform File.EUAprice]]*ETS[[#This Row],[Transform File.CAP]]*_xlfn.XLOOKUP(ETS[[#This Row],[Transform File.Year]],Graphs!$R$2:$R$41,Graphs!$T$2:$T$41)</f>
        <v>0</v>
      </c>
    </row>
    <row r="316" spans="1:16" hidden="1" x14ac:dyDescent="0.25">
      <c r="A316">
        <v>1</v>
      </c>
      <c r="B316" s="1" t="s">
        <v>106</v>
      </c>
      <c r="C316" s="1" t="s">
        <v>340</v>
      </c>
      <c r="D316">
        <v>2055</v>
      </c>
      <c r="E316">
        <v>0</v>
      </c>
      <c r="F316">
        <v>0</v>
      </c>
      <c r="G316">
        <v>0</v>
      </c>
      <c r="H316">
        <v>0</v>
      </c>
      <c r="I316">
        <v>30.855190114138814</v>
      </c>
      <c r="J316">
        <v>0</v>
      </c>
      <c r="K316">
        <v>3.5755639629241224E-10</v>
      </c>
      <c r="L316">
        <v>7.2708383358661202</v>
      </c>
      <c r="M316">
        <v>4419.7750965361465</v>
      </c>
      <c r="N316">
        <v>4.0838649678688077E-14</v>
      </c>
      <c r="O316">
        <v>8.3169364116295381E-12</v>
      </c>
      <c r="P316" s="1">
        <f>ETS[[#This Row],[Transform File.EUAprice]]*ETS[[#This Row],[Transform File.CAP]]*_xlfn.XLOOKUP(ETS[[#This Row],[Transform File.Year]],Graphs!$R$2:$R$41,Graphs!$T$2:$T$41)</f>
        <v>0</v>
      </c>
    </row>
    <row r="317" spans="1:16" hidden="1" x14ac:dyDescent="0.25">
      <c r="A317">
        <v>1</v>
      </c>
      <c r="B317" s="1" t="s">
        <v>106</v>
      </c>
      <c r="C317" s="1" t="s">
        <v>340</v>
      </c>
      <c r="D317">
        <v>2056</v>
      </c>
      <c r="E317">
        <v>0</v>
      </c>
      <c r="F317">
        <v>0</v>
      </c>
      <c r="G317">
        <v>0</v>
      </c>
      <c r="H317">
        <v>0</v>
      </c>
      <c r="I317">
        <v>23.622096832446751</v>
      </c>
      <c r="J317">
        <v>0</v>
      </c>
      <c r="K317">
        <v>3.575222926295932E-10</v>
      </c>
      <c r="L317">
        <v>7.2330932813345408</v>
      </c>
      <c r="M317">
        <v>4430.2772475278043</v>
      </c>
      <c r="N317">
        <v>6.2997218749559191E-14</v>
      </c>
      <c r="O317">
        <v>9.7147777511041729E-12</v>
      </c>
      <c r="P317" s="1">
        <f>ETS[[#This Row],[Transform File.EUAprice]]*ETS[[#This Row],[Transform File.CAP]]*_xlfn.XLOOKUP(ETS[[#This Row],[Transform File.Year]],Graphs!$R$2:$R$41,Graphs!$T$2:$T$41)</f>
        <v>0</v>
      </c>
    </row>
    <row r="318" spans="1:16" hidden="1" x14ac:dyDescent="0.25">
      <c r="A318">
        <v>1</v>
      </c>
      <c r="B318" s="1" t="s">
        <v>106</v>
      </c>
      <c r="C318" s="1" t="s">
        <v>340</v>
      </c>
      <c r="D318">
        <v>2057</v>
      </c>
      <c r="E318">
        <v>0</v>
      </c>
      <c r="F318">
        <v>0</v>
      </c>
      <c r="G318">
        <v>0</v>
      </c>
      <c r="H318">
        <v>0</v>
      </c>
      <c r="I318">
        <v>16.611510628012411</v>
      </c>
      <c r="J318">
        <v>0</v>
      </c>
      <c r="K318">
        <v>3.579213567558468E-10</v>
      </c>
      <c r="L318">
        <v>7.0105862040764197</v>
      </c>
      <c r="M318">
        <v>4439.8446423030755</v>
      </c>
      <c r="N318">
        <v>1.1094079164225149E-13</v>
      </c>
      <c r="O318">
        <v>1.1475725423430899E-11</v>
      </c>
      <c r="P318" s="1">
        <f>ETS[[#This Row],[Transform File.EUAprice]]*ETS[[#This Row],[Transform File.CAP]]*_xlfn.XLOOKUP(ETS[[#This Row],[Transform File.Year]],Graphs!$R$2:$R$41,Graphs!$T$2:$T$41)</f>
        <v>0</v>
      </c>
    </row>
    <row r="319" spans="1:16" hidden="1" x14ac:dyDescent="0.25">
      <c r="A319">
        <v>1</v>
      </c>
      <c r="B319" s="1" t="s">
        <v>106</v>
      </c>
      <c r="C319" s="1" t="s">
        <v>340</v>
      </c>
      <c r="D319">
        <v>2058</v>
      </c>
      <c r="E319">
        <v>0</v>
      </c>
      <c r="F319">
        <v>0</v>
      </c>
      <c r="G319">
        <v>0</v>
      </c>
      <c r="H319">
        <v>0</v>
      </c>
      <c r="I319">
        <v>11.758254373671177</v>
      </c>
      <c r="J319">
        <v>0</v>
      </c>
      <c r="K319">
        <v>3.5687478652226751E-10</v>
      </c>
      <c r="L319">
        <v>4.8532562539843589</v>
      </c>
      <c r="M319">
        <v>4448.7206595724983</v>
      </c>
      <c r="N319">
        <v>1.755047315103849E-13</v>
      </c>
      <c r="O319">
        <v>1.3746916443278319E-11</v>
      </c>
      <c r="P319" s="1">
        <f>ETS[[#This Row],[Transform File.EUAprice]]*ETS[[#This Row],[Transform File.CAP]]*_xlfn.XLOOKUP(ETS[[#This Row],[Transform File.Year]],Graphs!$R$2:$R$41,Graphs!$T$2:$T$41)</f>
        <v>0</v>
      </c>
    </row>
    <row r="320" spans="1:16" hidden="1" x14ac:dyDescent="0.25">
      <c r="A320">
        <v>1</v>
      </c>
      <c r="B320" s="1" t="s">
        <v>106</v>
      </c>
      <c r="C320" s="1" t="s">
        <v>340</v>
      </c>
      <c r="D320">
        <v>2059</v>
      </c>
      <c r="E320">
        <v>0</v>
      </c>
      <c r="F320">
        <v>0</v>
      </c>
      <c r="G320">
        <v>0</v>
      </c>
      <c r="H320">
        <v>0</v>
      </c>
      <c r="I320">
        <v>6.2911448586702621</v>
      </c>
      <c r="J320">
        <v>0</v>
      </c>
      <c r="K320">
        <v>3.6044448328169991E-10</v>
      </c>
      <c r="L320">
        <v>5.4671095146404705</v>
      </c>
      <c r="M320">
        <v>4457.274816866694</v>
      </c>
      <c r="N320">
        <v>2.6971302482825763E-13</v>
      </c>
      <c r="O320">
        <v>1.6769900480678639E-11</v>
      </c>
      <c r="P320" s="1">
        <f>ETS[[#This Row],[Transform File.EUAprice]]*ETS[[#This Row],[Transform File.CAP]]*_xlfn.XLOOKUP(ETS[[#This Row],[Transform File.Year]],Graphs!$R$2:$R$41,Graphs!$T$2:$T$41)</f>
        <v>0</v>
      </c>
    </row>
    <row r="321" spans="1:16" hidden="1" x14ac:dyDescent="0.25">
      <c r="A321">
        <v>1</v>
      </c>
      <c r="B321" s="1" t="s">
        <v>106</v>
      </c>
      <c r="C321" s="1" t="s">
        <v>340</v>
      </c>
      <c r="D321">
        <v>2060</v>
      </c>
      <c r="E321">
        <v>0</v>
      </c>
      <c r="F321">
        <v>0</v>
      </c>
      <c r="G321">
        <v>0</v>
      </c>
      <c r="H321">
        <v>0</v>
      </c>
      <c r="I321">
        <v>-0.16254692270016502</v>
      </c>
      <c r="J321">
        <v>0</v>
      </c>
      <c r="K321">
        <v>1.0137722088918241E-10</v>
      </c>
      <c r="L321">
        <v>6.4536917812690495</v>
      </c>
      <c r="M321">
        <v>4465.0613093082238</v>
      </c>
      <c r="N321">
        <v>3.6275721823722049E-13</v>
      </c>
      <c r="O321">
        <v>2.0947906065433608E-11</v>
      </c>
      <c r="P321" s="1">
        <f>ETS[[#This Row],[Transform File.EUAprice]]*ETS[[#This Row],[Transform File.CAP]]*_xlfn.XLOOKUP(ETS[[#This Row],[Transform File.Year]],Graphs!$R$2:$R$41,Graphs!$T$2:$T$41)</f>
        <v>0</v>
      </c>
    </row>
    <row r="322" spans="1:16" hidden="1" x14ac:dyDescent="0.25">
      <c r="A322">
        <v>1</v>
      </c>
      <c r="B322" s="1" t="s">
        <v>106</v>
      </c>
      <c r="C322" s="1" t="s">
        <v>376</v>
      </c>
      <c r="D322">
        <v>2021</v>
      </c>
      <c r="E322">
        <v>1596</v>
      </c>
      <c r="F322">
        <v>3174.772426</v>
      </c>
      <c r="G322">
        <v>0</v>
      </c>
      <c r="H322">
        <v>0</v>
      </c>
      <c r="I322">
        <v>1936.6903146685754</v>
      </c>
      <c r="J322">
        <v>512.9</v>
      </c>
      <c r="K322">
        <v>89.465526234770692</v>
      </c>
      <c r="L322">
        <v>635.71658509665417</v>
      </c>
      <c r="M322">
        <v>80</v>
      </c>
      <c r="N322">
        <v>1497.0107690652608</v>
      </c>
      <c r="O322">
        <v>1677.9105072412374</v>
      </c>
      <c r="P322" s="1">
        <f>ETS[[#This Row],[Transform File.EUAprice]]*ETS[[#This Row],[Transform File.CAP]]*_xlfn.XLOOKUP(ETS[[#This Row],[Transform File.Year]],Graphs!$R$2:$R$41,Graphs!$T$2:$T$41)</f>
        <v>127680</v>
      </c>
    </row>
    <row r="323" spans="1:16" hidden="1" x14ac:dyDescent="0.25">
      <c r="A323">
        <v>1</v>
      </c>
      <c r="B323" s="1" t="s">
        <v>106</v>
      </c>
      <c r="C323" s="1" t="s">
        <v>376</v>
      </c>
      <c r="D323">
        <v>2022</v>
      </c>
      <c r="E323">
        <v>1552</v>
      </c>
      <c r="F323">
        <v>1552</v>
      </c>
      <c r="G323">
        <v>0</v>
      </c>
      <c r="H323">
        <v>0</v>
      </c>
      <c r="I323">
        <v>2090.1599599955348</v>
      </c>
      <c r="J323">
        <v>745.1024832581935</v>
      </c>
      <c r="K323">
        <v>99.838503738258026</v>
      </c>
      <c r="L323">
        <v>553.58936767658918</v>
      </c>
      <c r="M323">
        <v>80.513263984557369</v>
      </c>
      <c r="N323">
        <v>1129.6331559004143</v>
      </c>
      <c r="O323">
        <v>422.36550283119982</v>
      </c>
      <c r="P323" s="1">
        <f>ETS[[#This Row],[Transform File.EUAprice]]*ETS[[#This Row],[Transform File.CAP]]*_xlfn.XLOOKUP(ETS[[#This Row],[Transform File.Year]],Graphs!$R$2:$R$41,Graphs!$T$2:$T$41)</f>
        <v>124956.58570403303</v>
      </c>
    </row>
    <row r="324" spans="1:16" hidden="1" x14ac:dyDescent="0.25">
      <c r="A324">
        <v>1</v>
      </c>
      <c r="B324" s="1" t="s">
        <v>106</v>
      </c>
      <c r="C324" s="1" t="s">
        <v>376</v>
      </c>
      <c r="D324">
        <v>2023</v>
      </c>
      <c r="E324">
        <v>1509</v>
      </c>
      <c r="F324">
        <v>1509</v>
      </c>
      <c r="G324">
        <v>0</v>
      </c>
      <c r="H324">
        <v>0</v>
      </c>
      <c r="I324">
        <v>2339.0924176571771</v>
      </c>
      <c r="J324">
        <v>746.17890515508827</v>
      </c>
      <c r="K324">
        <v>101.83379275165829</v>
      </c>
      <c r="L324">
        <v>412.05484443161083</v>
      </c>
      <c r="M324">
        <v>80.513263984562073</v>
      </c>
      <c r="N324">
        <v>1118.8831550933003</v>
      </c>
      <c r="O324">
        <v>390.11550363831265</v>
      </c>
      <c r="P324" s="1">
        <f>ETS[[#This Row],[Transform File.EUAprice]]*ETS[[#This Row],[Transform File.CAP]]*_xlfn.XLOOKUP(ETS[[#This Row],[Transform File.Year]],Graphs!$R$2:$R$41,Graphs!$T$2:$T$41)</f>
        <v>121494.51535270417</v>
      </c>
    </row>
    <row r="325" spans="1:16" hidden="1" x14ac:dyDescent="0.25">
      <c r="A325">
        <v>1</v>
      </c>
      <c r="B325" s="1" t="s">
        <v>106</v>
      </c>
      <c r="C325" s="1" t="s">
        <v>376</v>
      </c>
      <c r="D325">
        <v>2024</v>
      </c>
      <c r="E325">
        <v>1412</v>
      </c>
      <c r="F325">
        <v>1412</v>
      </c>
      <c r="G325">
        <v>0</v>
      </c>
      <c r="H325">
        <v>0</v>
      </c>
      <c r="I325">
        <v>2631.4378148700325</v>
      </c>
      <c r="J325">
        <v>821.95732509015261</v>
      </c>
      <c r="K325">
        <v>58.802044624564012</v>
      </c>
      <c r="L325">
        <v>238.8952330724278</v>
      </c>
      <c r="M325">
        <v>88.565076456986588</v>
      </c>
      <c r="N325">
        <v>1101.0014798173058</v>
      </c>
      <c r="O325">
        <v>310.99705008846649</v>
      </c>
      <c r="P325" s="1">
        <f>ETS[[#This Row],[Transform File.EUAprice]]*ETS[[#This Row],[Transform File.CAP]]*_xlfn.XLOOKUP(ETS[[#This Row],[Transform File.Year]],Graphs!$R$2:$R$41,Graphs!$T$2:$T$41)</f>
        <v>119098.940911681</v>
      </c>
    </row>
    <row r="326" spans="1:16" hidden="1" x14ac:dyDescent="0.25">
      <c r="A326">
        <v>1</v>
      </c>
      <c r="B326" s="1" t="s">
        <v>106</v>
      </c>
      <c r="C326" s="1" t="s">
        <v>376</v>
      </c>
      <c r="D326">
        <v>2025</v>
      </c>
      <c r="E326">
        <v>1412</v>
      </c>
      <c r="F326">
        <v>1412</v>
      </c>
      <c r="G326">
        <v>0</v>
      </c>
      <c r="H326">
        <v>0</v>
      </c>
      <c r="I326">
        <v>3006.8546885060887</v>
      </c>
      <c r="J326">
        <v>817.40457961759171</v>
      </c>
      <c r="K326">
        <v>51.187280896804793</v>
      </c>
      <c r="L326">
        <v>167.99126584954712</v>
      </c>
      <c r="M326">
        <v>97.422174774791159</v>
      </c>
      <c r="N326">
        <v>1109.331653741255</v>
      </c>
      <c r="O326">
        <v>302.66673372235294</v>
      </c>
      <c r="P326" s="1">
        <f>ETS[[#This Row],[Transform File.EUAprice]]*ETS[[#This Row],[Transform File.CAP]]*_xlfn.XLOOKUP(ETS[[#This Row],[Transform File.Year]],Graphs!$R$2:$R$41,Graphs!$T$2:$T$41)</f>
        <v>124771.07553923366</v>
      </c>
    </row>
    <row r="327" spans="1:16" hidden="1" x14ac:dyDescent="0.25">
      <c r="A327">
        <v>1</v>
      </c>
      <c r="B327" s="1" t="s">
        <v>106</v>
      </c>
      <c r="C327" s="1" t="s">
        <v>376</v>
      </c>
      <c r="D327">
        <v>2026</v>
      </c>
      <c r="E327">
        <v>1295</v>
      </c>
      <c r="F327">
        <v>1295</v>
      </c>
      <c r="G327">
        <v>0</v>
      </c>
      <c r="H327">
        <v>0</v>
      </c>
      <c r="I327">
        <v>3326.9472545128142</v>
      </c>
      <c r="J327">
        <v>812.49468207585141</v>
      </c>
      <c r="K327">
        <v>23.207293948466202</v>
      </c>
      <c r="L327">
        <v>139.20545796895686</v>
      </c>
      <c r="M327">
        <v>107.16511188984829</v>
      </c>
      <c r="N327">
        <v>1074.228686886564</v>
      </c>
      <c r="O327">
        <v>220.76954267610191</v>
      </c>
      <c r="P327" s="1">
        <f>ETS[[#This Row],[Transform File.EUAprice]]*ETS[[#This Row],[Transform File.CAP]]*_xlfn.XLOOKUP(ETS[[#This Row],[Transform File.Year]],Graphs!$R$2:$R$41,Graphs!$T$2:$T$41)</f>
        <v>119882.36250716209</v>
      </c>
    </row>
    <row r="328" spans="1:16" hidden="1" x14ac:dyDescent="0.25">
      <c r="A328">
        <v>1</v>
      </c>
      <c r="B328" s="1" t="s">
        <v>106</v>
      </c>
      <c r="C328" s="1" t="s">
        <v>376</v>
      </c>
      <c r="D328">
        <v>2027</v>
      </c>
      <c r="E328">
        <v>1233</v>
      </c>
      <c r="F328">
        <v>1233</v>
      </c>
      <c r="G328">
        <v>0</v>
      </c>
      <c r="H328">
        <v>0</v>
      </c>
      <c r="I328">
        <v>3604.2998260659961</v>
      </c>
      <c r="J328">
        <v>807.19960476762844</v>
      </c>
      <c r="K328">
        <v>15.016793531347322</v>
      </c>
      <c r="L328">
        <v>133.43103014784208</v>
      </c>
      <c r="M328">
        <v>117.88250201941393</v>
      </c>
      <c r="N328">
        <v>1055.6015806467701</v>
      </c>
      <c r="O328">
        <v>177.39647345405473</v>
      </c>
      <c r="P328" s="1">
        <f>ETS[[#This Row],[Transform File.EUAprice]]*ETS[[#This Row],[Transform File.CAP]]*_xlfn.XLOOKUP(ETS[[#This Row],[Transform File.Year]],Graphs!$R$2:$R$41,Graphs!$T$2:$T$41)</f>
        <v>119579.08483805605</v>
      </c>
    </row>
    <row r="329" spans="1:16" hidden="1" x14ac:dyDescent="0.25">
      <c r="A329">
        <v>1</v>
      </c>
      <c r="B329" s="1" t="s">
        <v>106</v>
      </c>
      <c r="C329" s="1" t="s">
        <v>376</v>
      </c>
      <c r="D329">
        <v>2028</v>
      </c>
      <c r="E329">
        <v>1141</v>
      </c>
      <c r="F329">
        <v>1141</v>
      </c>
      <c r="G329">
        <v>0</v>
      </c>
      <c r="H329">
        <v>0</v>
      </c>
      <c r="I329">
        <v>3809.2492863641824</v>
      </c>
      <c r="J329">
        <v>801.48911836527077</v>
      </c>
      <c r="K329">
        <v>7.6841670179317321</v>
      </c>
      <c r="L329">
        <v>126.87725431861134</v>
      </c>
      <c r="M329">
        <v>129.67182805153053</v>
      </c>
      <c r="N329">
        <v>1021.1925299349158</v>
      </c>
      <c r="O329">
        <v>119.80532878627906</v>
      </c>
      <c r="P329" s="1">
        <f>ETS[[#This Row],[Transform File.EUAprice]]*ETS[[#This Row],[Transform File.CAP]]*_xlfn.XLOOKUP(ETS[[#This Row],[Transform File.Year]],Graphs!$R$2:$R$41,Graphs!$T$2:$T$41)</f>
        <v>115927.04944900925</v>
      </c>
    </row>
    <row r="330" spans="1:16" hidden="1" x14ac:dyDescent="0.25">
      <c r="A330">
        <v>1</v>
      </c>
      <c r="B330" s="1" t="s">
        <v>106</v>
      </c>
      <c r="C330" s="1" t="s">
        <v>376</v>
      </c>
      <c r="D330">
        <v>2029</v>
      </c>
      <c r="E330">
        <v>1049</v>
      </c>
      <c r="F330">
        <v>1049</v>
      </c>
      <c r="G330">
        <v>0</v>
      </c>
      <c r="H330">
        <v>0</v>
      </c>
      <c r="I330">
        <v>3971.5454943193358</v>
      </c>
      <c r="J330">
        <v>795.33061868462346</v>
      </c>
      <c r="K330">
        <v>4.0402817504066579</v>
      </c>
      <c r="L330">
        <v>87.332891609815889</v>
      </c>
      <c r="M330">
        <v>142.64032985907312</v>
      </c>
      <c r="N330">
        <v>978.35953713826723</v>
      </c>
      <c r="O330">
        <v>70.638103689907382</v>
      </c>
      <c r="P330" s="1">
        <f>ETS[[#This Row],[Transform File.EUAprice]]*ETS[[#This Row],[Transform File.CAP]]*_xlfn.XLOOKUP(ETS[[#This Row],[Transform File.Year]],Graphs!$R$2:$R$41,Graphs!$T$2:$T$41)</f>
        <v>111655.99042795382</v>
      </c>
    </row>
    <row r="331" spans="1:16" hidden="1" x14ac:dyDescent="0.25">
      <c r="A331">
        <v>1</v>
      </c>
      <c r="B331" s="1" t="s">
        <v>106</v>
      </c>
      <c r="C331" s="1" t="s">
        <v>376</v>
      </c>
      <c r="D331">
        <v>2030</v>
      </c>
      <c r="E331">
        <v>958</v>
      </c>
      <c r="F331">
        <v>958</v>
      </c>
      <c r="G331">
        <v>0</v>
      </c>
      <c r="H331">
        <v>0</v>
      </c>
      <c r="I331">
        <v>4057.2166896885838</v>
      </c>
      <c r="J331">
        <v>788.69104241262642</v>
      </c>
      <c r="K331">
        <v>2.1533363717052794</v>
      </c>
      <c r="L331">
        <v>81.484425846420891</v>
      </c>
      <c r="M331">
        <v>156.90236925483507</v>
      </c>
      <c r="N331">
        <v>916.95057218670468</v>
      </c>
      <c r="O331">
        <v>41.046828109077495</v>
      </c>
      <c r="P331" s="1">
        <f>ETS[[#This Row],[Transform File.EUAprice]]*ETS[[#This Row],[Transform File.CAP]]*_xlfn.XLOOKUP(ETS[[#This Row],[Transform File.Year]],Graphs!$R$2:$R$41,Graphs!$T$2:$T$41)</f>
        <v>106824.26593432471</v>
      </c>
    </row>
    <row r="332" spans="1:16" hidden="1" x14ac:dyDescent="0.25">
      <c r="A332">
        <v>1</v>
      </c>
      <c r="B332" s="1" t="s">
        <v>106</v>
      </c>
      <c r="C332" s="1" t="s">
        <v>376</v>
      </c>
      <c r="D332">
        <v>2031</v>
      </c>
      <c r="E332">
        <v>866</v>
      </c>
      <c r="F332">
        <v>866</v>
      </c>
      <c r="G332">
        <v>0</v>
      </c>
      <c r="H332">
        <v>0</v>
      </c>
      <c r="I332">
        <v>4066.6135854253198</v>
      </c>
      <c r="J332">
        <v>781.52836528463365</v>
      </c>
      <c r="K332">
        <v>1.8642462368773878</v>
      </c>
      <c r="L332">
        <v>73.210492741752873</v>
      </c>
      <c r="M332">
        <v>172.59468647074857</v>
      </c>
      <c r="N332">
        <v>839.15540137296102</v>
      </c>
      <c r="O332">
        <v>26.841714199972422</v>
      </c>
      <c r="P332" s="1">
        <f>ETS[[#This Row],[Transform File.EUAprice]]*ETS[[#This Row],[Transform File.CAP]]*_xlfn.XLOOKUP(ETS[[#This Row],[Transform File.Year]],Graphs!$R$2:$R$41,Graphs!$T$2:$T$41)</f>
        <v>101165.14789802874</v>
      </c>
    </row>
    <row r="333" spans="1:16" hidden="1" x14ac:dyDescent="0.25">
      <c r="A333">
        <v>1</v>
      </c>
      <c r="B333" s="1" t="s">
        <v>106</v>
      </c>
      <c r="C333" s="1" t="s">
        <v>376</v>
      </c>
      <c r="D333">
        <v>2032</v>
      </c>
      <c r="E333">
        <v>774</v>
      </c>
      <c r="F333">
        <v>774</v>
      </c>
      <c r="G333">
        <v>0</v>
      </c>
      <c r="H333">
        <v>0</v>
      </c>
      <c r="I333">
        <v>3998.6115142959043</v>
      </c>
      <c r="J333">
        <v>773.80367249082485</v>
      </c>
      <c r="K333">
        <v>1.418755991548261</v>
      </c>
      <c r="L333">
        <v>66.779642647042223</v>
      </c>
      <c r="M333">
        <v>189.85670014530382</v>
      </c>
      <c r="N333">
        <v>746.7734574581707</v>
      </c>
      <c r="O333">
        <v>27.223341511460017</v>
      </c>
      <c r="P333" s="1">
        <f>ETS[[#This Row],[Transform File.EUAprice]]*ETS[[#This Row],[Transform File.CAP]]*_xlfn.XLOOKUP(ETS[[#This Row],[Transform File.Year]],Graphs!$R$2:$R$41,Graphs!$T$2:$T$41)</f>
        <v>94724.691009230111</v>
      </c>
    </row>
    <row r="334" spans="1:16" hidden="1" x14ac:dyDescent="0.25">
      <c r="A334">
        <v>1</v>
      </c>
      <c r="B334" s="1" t="s">
        <v>106</v>
      </c>
      <c r="C334" s="1" t="s">
        <v>376</v>
      </c>
      <c r="D334">
        <v>2033</v>
      </c>
      <c r="E334">
        <v>682</v>
      </c>
      <c r="F334">
        <v>682</v>
      </c>
      <c r="G334">
        <v>0</v>
      </c>
      <c r="H334">
        <v>0</v>
      </c>
      <c r="I334">
        <v>3853.4133702435511</v>
      </c>
      <c r="J334">
        <v>765.4731188357099</v>
      </c>
      <c r="K334">
        <v>1.213143923927585</v>
      </c>
      <c r="L334">
        <v>60.511881292715621</v>
      </c>
      <c r="M334">
        <v>208.84496798295177</v>
      </c>
      <c r="N334">
        <v>654.40860234721049</v>
      </c>
      <c r="O334">
        <v>27.587835883890531</v>
      </c>
      <c r="P334" s="1">
        <f>ETS[[#This Row],[Transform File.EUAprice]]*ETS[[#This Row],[Transform File.CAP]]*_xlfn.XLOOKUP(ETS[[#This Row],[Transform File.Year]],Graphs!$R$2:$R$41,Graphs!$T$2:$T$41)</f>
        <v>87441.057157980191</v>
      </c>
    </row>
    <row r="335" spans="1:16" hidden="1" x14ac:dyDescent="0.25">
      <c r="A335">
        <v>1</v>
      </c>
      <c r="B335" s="1" t="s">
        <v>106</v>
      </c>
      <c r="C335" s="1" t="s">
        <v>376</v>
      </c>
      <c r="D335">
        <v>2034</v>
      </c>
      <c r="E335">
        <v>591</v>
      </c>
      <c r="F335">
        <v>591</v>
      </c>
      <c r="G335">
        <v>0</v>
      </c>
      <c r="H335">
        <v>0</v>
      </c>
      <c r="I335">
        <v>3628.4597274245402</v>
      </c>
      <c r="J335">
        <v>756.48856975917238</v>
      </c>
      <c r="K335">
        <v>1.2019130445882147</v>
      </c>
      <c r="L335">
        <v>58.263160015250264</v>
      </c>
      <c r="M335">
        <v>229.73326690799504</v>
      </c>
      <c r="N335">
        <v>561.35153753784493</v>
      </c>
      <c r="O335">
        <v>29.64450982295001</v>
      </c>
      <c r="P335" s="1">
        <f>ETS[[#This Row],[Transform File.EUAprice]]*ETS[[#This Row],[Transform File.CAP]]*_xlfn.XLOOKUP(ETS[[#This Row],[Transform File.Year]],Graphs!$R$2:$R$41,Graphs!$T$2:$T$41)</f>
        <v>79383.287356585322</v>
      </c>
    </row>
    <row r="336" spans="1:16" hidden="1" x14ac:dyDescent="0.25">
      <c r="A336">
        <v>1</v>
      </c>
      <c r="B336" s="1" t="s">
        <v>106</v>
      </c>
      <c r="C336" s="1" t="s">
        <v>376</v>
      </c>
      <c r="D336">
        <v>2035</v>
      </c>
      <c r="E336">
        <v>499</v>
      </c>
      <c r="F336">
        <v>499</v>
      </c>
      <c r="G336">
        <v>0</v>
      </c>
      <c r="H336">
        <v>0</v>
      </c>
      <c r="I336">
        <v>3320.5053111107859</v>
      </c>
      <c r="J336">
        <v>746.79895098141867</v>
      </c>
      <c r="K336">
        <v>1.1835839476540748</v>
      </c>
      <c r="L336">
        <v>58.971881384681922</v>
      </c>
      <c r="M336">
        <v>252.71122854411848</v>
      </c>
      <c r="N336">
        <v>470.15422308643525</v>
      </c>
      <c r="O336">
        <v>28.841391249424969</v>
      </c>
      <c r="P336" s="1">
        <f>ETS[[#This Row],[Transform File.EUAprice]]*ETS[[#This Row],[Transform File.CAP]]*_xlfn.XLOOKUP(ETS[[#This Row],[Transform File.Year]],Graphs!$R$2:$R$41,Graphs!$T$2:$T$41)</f>
        <v>70218.814955446025</v>
      </c>
    </row>
    <row r="337" spans="1:16" hidden="1" x14ac:dyDescent="0.25">
      <c r="A337">
        <v>1</v>
      </c>
      <c r="B337" s="1" t="s">
        <v>106</v>
      </c>
      <c r="C337" s="1" t="s">
        <v>376</v>
      </c>
      <c r="D337">
        <v>2036</v>
      </c>
      <c r="E337">
        <v>407</v>
      </c>
      <c r="F337">
        <v>407</v>
      </c>
      <c r="G337">
        <v>0</v>
      </c>
      <c r="H337">
        <v>0</v>
      </c>
      <c r="I337">
        <v>2930.8903997919924</v>
      </c>
      <c r="J337">
        <v>736.34889044971169</v>
      </c>
      <c r="K337">
        <v>1.1142168154298853</v>
      </c>
      <c r="L337">
        <v>59.151804053651837</v>
      </c>
      <c r="M337">
        <v>277.98799134832075</v>
      </c>
      <c r="N337">
        <v>370.68556189268179</v>
      </c>
      <c r="O337">
        <v>36.309573589076813</v>
      </c>
      <c r="P337" s="1">
        <f>ETS[[#This Row],[Transform File.EUAprice]]*ETS[[#This Row],[Transform File.CAP]]*_xlfn.XLOOKUP(ETS[[#This Row],[Transform File.Year]],Graphs!$R$2:$R$41,Graphs!$T$2:$T$41)</f>
        <v>60001.147583250648</v>
      </c>
    </row>
    <row r="338" spans="1:16" hidden="1" x14ac:dyDescent="0.25">
      <c r="A338">
        <v>1</v>
      </c>
      <c r="B338" s="1" t="s">
        <v>106</v>
      </c>
      <c r="C338" s="1" t="s">
        <v>376</v>
      </c>
      <c r="D338">
        <v>2037</v>
      </c>
      <c r="E338">
        <v>315</v>
      </c>
      <c r="F338">
        <v>315</v>
      </c>
      <c r="G338">
        <v>0</v>
      </c>
      <c r="H338">
        <v>0</v>
      </c>
      <c r="I338">
        <v>2454.0643805701939</v>
      </c>
      <c r="J338">
        <v>725.07815951316536</v>
      </c>
      <c r="K338">
        <v>1.0575604535031529</v>
      </c>
      <c r="L338">
        <v>65.690299255130157</v>
      </c>
      <c r="M338">
        <v>305.79462560045482</v>
      </c>
      <c r="N338">
        <v>275.10550884028004</v>
      </c>
      <c r="O338">
        <v>39.889075614158969</v>
      </c>
      <c r="P338" s="1">
        <f>ETS[[#This Row],[Transform File.EUAprice]]*ETS[[#This Row],[Transform File.CAP]]*_xlfn.XLOOKUP(ETS[[#This Row],[Transform File.Year]],Graphs!$R$2:$R$41,Graphs!$T$2:$T$41)</f>
        <v>48650.825660551593</v>
      </c>
    </row>
    <row r="339" spans="1:16" hidden="1" x14ac:dyDescent="0.25">
      <c r="A339">
        <v>1</v>
      </c>
      <c r="B339" s="1" t="s">
        <v>106</v>
      </c>
      <c r="C339" s="1" t="s">
        <v>376</v>
      </c>
      <c r="D339">
        <v>2038</v>
      </c>
      <c r="E339">
        <v>224</v>
      </c>
      <c r="F339">
        <v>224</v>
      </c>
      <c r="G339">
        <v>0</v>
      </c>
      <c r="H339">
        <v>0</v>
      </c>
      <c r="I339">
        <v>1895.2584504484803</v>
      </c>
      <c r="J339">
        <v>712.92341345893385</v>
      </c>
      <c r="K339">
        <v>1.0575563739411127</v>
      </c>
      <c r="L339">
        <v>68.824960288838611</v>
      </c>
      <c r="M339">
        <v>336.38216283412953</v>
      </c>
      <c r="N339">
        <v>178.46090996169798</v>
      </c>
      <c r="O339">
        <v>45.533108547257683</v>
      </c>
      <c r="P339" s="1">
        <f>ETS[[#This Row],[Transform File.EUAprice]]*ETS[[#This Row],[Transform File.CAP]]*_xlfn.XLOOKUP(ETS[[#This Row],[Transform File.Year]],Graphs!$R$2:$R$41,Graphs!$T$2:$T$41)</f>
        <v>36244.448086792312</v>
      </c>
    </row>
    <row r="340" spans="1:16" hidden="1" x14ac:dyDescent="0.25">
      <c r="A340">
        <v>1</v>
      </c>
      <c r="B340" s="1" t="s">
        <v>106</v>
      </c>
      <c r="C340" s="1" t="s">
        <v>376</v>
      </c>
      <c r="D340">
        <v>2039</v>
      </c>
      <c r="E340">
        <v>132</v>
      </c>
      <c r="F340">
        <v>132</v>
      </c>
      <c r="G340">
        <v>0</v>
      </c>
      <c r="H340">
        <v>0</v>
      </c>
      <c r="I340">
        <v>1262.4406059289954</v>
      </c>
      <c r="J340">
        <v>699.81459005012289</v>
      </c>
      <c r="K340">
        <v>1.052448525357186</v>
      </c>
      <c r="L340">
        <v>63.950805944004891</v>
      </c>
      <c r="M340">
        <v>370.03018373526521</v>
      </c>
      <c r="N340">
        <v>104.77744514478512</v>
      </c>
      <c r="O340">
        <v>27.215948722404807</v>
      </c>
      <c r="P340" s="1">
        <f>ETS[[#This Row],[Transform File.EUAprice]]*ETS[[#This Row],[Transform File.CAP]]*_xlfn.XLOOKUP(ETS[[#This Row],[Transform File.Year]],Graphs!$R$2:$R$41,Graphs!$T$2:$T$41)</f>
        <v>22375.991966291</v>
      </c>
    </row>
    <row r="341" spans="1:16" hidden="1" x14ac:dyDescent="0.25">
      <c r="A341">
        <v>1</v>
      </c>
      <c r="B341" s="1" t="s">
        <v>106</v>
      </c>
      <c r="C341" s="1" t="s">
        <v>376</v>
      </c>
      <c r="D341">
        <v>2040</v>
      </c>
      <c r="E341">
        <v>40</v>
      </c>
      <c r="F341">
        <v>40</v>
      </c>
      <c r="G341">
        <v>0</v>
      </c>
      <c r="H341">
        <v>0</v>
      </c>
      <c r="I341">
        <v>556.32120355587688</v>
      </c>
      <c r="J341">
        <v>685.67671634251087</v>
      </c>
      <c r="K341">
        <v>0.99627239733366113</v>
      </c>
      <c r="L341">
        <v>59.446413633273991</v>
      </c>
      <c r="M341">
        <v>407.04510293369941</v>
      </c>
      <c r="N341">
        <v>2.393754882920518</v>
      </c>
      <c r="O341">
        <v>37.598949811586344</v>
      </c>
      <c r="P341" s="1">
        <f>ETS[[#This Row],[Transform File.EUAprice]]*ETS[[#This Row],[Transform File.CAP]]*_xlfn.XLOOKUP(ETS[[#This Row],[Transform File.Year]],Graphs!$R$2:$R$41,Graphs!$T$2:$T$41)</f>
        <v>7103.6972047277359</v>
      </c>
    </row>
    <row r="342" spans="1:16" hidden="1" x14ac:dyDescent="0.25">
      <c r="A342">
        <v>1</v>
      </c>
      <c r="B342" s="1" t="s">
        <v>106</v>
      </c>
      <c r="C342" s="1" t="s">
        <v>376</v>
      </c>
      <c r="D342">
        <v>2041</v>
      </c>
      <c r="E342">
        <v>0</v>
      </c>
      <c r="F342">
        <v>0</v>
      </c>
      <c r="G342">
        <v>0</v>
      </c>
      <c r="H342">
        <v>0</v>
      </c>
      <c r="I342">
        <v>331.05418550311902</v>
      </c>
      <c r="J342">
        <v>172.77671634251089</v>
      </c>
      <c r="K342">
        <v>0.9683815249944383</v>
      </c>
      <c r="L342">
        <v>51.521920185252519</v>
      </c>
      <c r="M342">
        <v>4187.3994438125392</v>
      </c>
      <c r="N342">
        <v>2.8297838638346485E-14</v>
      </c>
      <c r="O342">
        <v>1.1741968115607552E-12</v>
      </c>
      <c r="P342" s="1">
        <f>ETS[[#This Row],[Transform File.EUAprice]]*ETS[[#This Row],[Transform File.CAP]]*_xlfn.XLOOKUP(ETS[[#This Row],[Transform File.Year]],Graphs!$R$2:$R$41,Graphs!$T$2:$T$41)</f>
        <v>0</v>
      </c>
    </row>
    <row r="343" spans="1:16" hidden="1" x14ac:dyDescent="0.25">
      <c r="A343">
        <v>1</v>
      </c>
      <c r="B343" s="1" t="s">
        <v>106</v>
      </c>
      <c r="C343" s="1" t="s">
        <v>376</v>
      </c>
      <c r="D343">
        <v>2042</v>
      </c>
      <c r="E343">
        <v>0</v>
      </c>
      <c r="F343">
        <v>0</v>
      </c>
      <c r="G343">
        <v>0</v>
      </c>
      <c r="H343">
        <v>0</v>
      </c>
      <c r="I343">
        <v>288.4975127440751</v>
      </c>
      <c r="J343">
        <v>0</v>
      </c>
      <c r="K343">
        <v>0.96838151919051663</v>
      </c>
      <c r="L343">
        <v>41.58829123985339</v>
      </c>
      <c r="M343">
        <v>4211.3720589426275</v>
      </c>
      <c r="N343">
        <v>3.118182967893756E-14</v>
      </c>
      <c r="O343">
        <v>1.2987798312231166E-12</v>
      </c>
      <c r="P343" s="1">
        <f>ETS[[#This Row],[Transform File.EUAprice]]*ETS[[#This Row],[Transform File.CAP]]*_xlfn.XLOOKUP(ETS[[#This Row],[Transform File.Year]],Graphs!$R$2:$R$41,Graphs!$T$2:$T$41)</f>
        <v>0</v>
      </c>
    </row>
    <row r="344" spans="1:16" hidden="1" x14ac:dyDescent="0.25">
      <c r="A344">
        <v>1</v>
      </c>
      <c r="B344" s="1" t="s">
        <v>106</v>
      </c>
      <c r="C344" s="1" t="s">
        <v>376</v>
      </c>
      <c r="D344">
        <v>2043</v>
      </c>
      <c r="E344">
        <v>0</v>
      </c>
      <c r="F344">
        <v>0</v>
      </c>
      <c r="G344">
        <v>0</v>
      </c>
      <c r="H344">
        <v>0</v>
      </c>
      <c r="I344">
        <v>249.77187889033985</v>
      </c>
      <c r="J344">
        <v>0</v>
      </c>
      <c r="K344">
        <v>0.95076008239876142</v>
      </c>
      <c r="L344">
        <v>37.774873771336502</v>
      </c>
      <c r="M344">
        <v>4233.2425521249743</v>
      </c>
      <c r="N344">
        <v>3.4359251772517835E-14</v>
      </c>
      <c r="O344">
        <v>1.4391664648518679E-12</v>
      </c>
      <c r="P344" s="1">
        <f>ETS[[#This Row],[Transform File.EUAprice]]*ETS[[#This Row],[Transform File.CAP]]*_xlfn.XLOOKUP(ETS[[#This Row],[Transform File.Year]],Graphs!$R$2:$R$41,Graphs!$T$2:$T$41)</f>
        <v>0</v>
      </c>
    </row>
    <row r="345" spans="1:16" hidden="1" x14ac:dyDescent="0.25">
      <c r="A345">
        <v>1</v>
      </c>
      <c r="B345" s="1" t="s">
        <v>106</v>
      </c>
      <c r="C345" s="1" t="s">
        <v>376</v>
      </c>
      <c r="D345">
        <v>2044</v>
      </c>
      <c r="E345">
        <v>0</v>
      </c>
      <c r="F345">
        <v>0</v>
      </c>
      <c r="G345">
        <v>0</v>
      </c>
      <c r="H345">
        <v>0</v>
      </c>
      <c r="I345">
        <v>213.94918086514016</v>
      </c>
      <c r="J345">
        <v>0</v>
      </c>
      <c r="K345">
        <v>0.71408886539409355</v>
      </c>
      <c r="L345">
        <v>35.108609159805582</v>
      </c>
      <c r="M345">
        <v>4253.8581566848479</v>
      </c>
      <c r="N345">
        <v>3.7930897276095187E-14</v>
      </c>
      <c r="O345">
        <v>1.5974804241854062E-12</v>
      </c>
      <c r="P345" s="1">
        <f>ETS[[#This Row],[Transform File.EUAprice]]*ETS[[#This Row],[Transform File.CAP]]*_xlfn.XLOOKUP(ETS[[#This Row],[Transform File.Year]],Graphs!$R$2:$R$41,Graphs!$T$2:$T$41)</f>
        <v>0</v>
      </c>
    </row>
    <row r="346" spans="1:16" hidden="1" x14ac:dyDescent="0.25">
      <c r="A346">
        <v>1</v>
      </c>
      <c r="B346" s="1" t="s">
        <v>106</v>
      </c>
      <c r="C346" s="1" t="s">
        <v>376</v>
      </c>
      <c r="D346">
        <v>2045</v>
      </c>
      <c r="E346">
        <v>0</v>
      </c>
      <c r="F346">
        <v>0</v>
      </c>
      <c r="G346">
        <v>0</v>
      </c>
      <c r="H346">
        <v>0</v>
      </c>
      <c r="I346">
        <v>184.49447988108628</v>
      </c>
      <c r="J346">
        <v>0</v>
      </c>
      <c r="K346">
        <v>0.47653463041244926</v>
      </c>
      <c r="L346">
        <v>28.978166353641438</v>
      </c>
      <c r="M346">
        <v>4274.1768800521595</v>
      </c>
      <c r="N346">
        <v>4.1950757255258371E-14</v>
      </c>
      <c r="O346">
        <v>1.7761170335950948E-12</v>
      </c>
      <c r="P346" s="1">
        <f>ETS[[#This Row],[Transform File.EUAprice]]*ETS[[#This Row],[Transform File.CAP]]*_xlfn.XLOOKUP(ETS[[#This Row],[Transform File.Year]],Graphs!$R$2:$R$41,Graphs!$T$2:$T$41)</f>
        <v>0</v>
      </c>
    </row>
    <row r="347" spans="1:16" hidden="1" x14ac:dyDescent="0.25">
      <c r="A347">
        <v>1</v>
      </c>
      <c r="B347" s="1" t="s">
        <v>106</v>
      </c>
      <c r="C347" s="1" t="s">
        <v>376</v>
      </c>
      <c r="D347">
        <v>2046</v>
      </c>
      <c r="E347">
        <v>0</v>
      </c>
      <c r="F347">
        <v>0</v>
      </c>
      <c r="G347">
        <v>0</v>
      </c>
      <c r="H347">
        <v>0</v>
      </c>
      <c r="I347">
        <v>157.50822072223664</v>
      </c>
      <c r="J347">
        <v>0</v>
      </c>
      <c r="K347">
        <v>0.4649194466443089</v>
      </c>
      <c r="L347">
        <v>26.521339712205332</v>
      </c>
      <c r="M347">
        <v>4292.7038268986389</v>
      </c>
      <c r="N347">
        <v>4.8211320368330408E-14</v>
      </c>
      <c r="O347">
        <v>1.9791849221845442E-12</v>
      </c>
      <c r="P347" s="1">
        <f>ETS[[#This Row],[Transform File.EUAprice]]*ETS[[#This Row],[Transform File.CAP]]*_xlfn.XLOOKUP(ETS[[#This Row],[Transform File.Year]],Graphs!$R$2:$R$41,Graphs!$T$2:$T$41)</f>
        <v>0</v>
      </c>
    </row>
    <row r="348" spans="1:16" hidden="1" x14ac:dyDescent="0.25">
      <c r="A348">
        <v>1</v>
      </c>
      <c r="B348" s="1" t="s">
        <v>106</v>
      </c>
      <c r="C348" s="1" t="s">
        <v>376</v>
      </c>
      <c r="D348">
        <v>2047</v>
      </c>
      <c r="E348">
        <v>0</v>
      </c>
      <c r="F348">
        <v>0</v>
      </c>
      <c r="G348">
        <v>0</v>
      </c>
      <c r="H348">
        <v>0</v>
      </c>
      <c r="I348">
        <v>134.38537543030563</v>
      </c>
      <c r="J348">
        <v>0</v>
      </c>
      <c r="K348">
        <v>0.46491944660544526</v>
      </c>
      <c r="L348">
        <v>22.657925845325572</v>
      </c>
      <c r="M348">
        <v>4310.3094379772301</v>
      </c>
      <c r="N348">
        <v>5.6357985025216995E-14</v>
      </c>
      <c r="O348">
        <v>2.2104464451036907E-12</v>
      </c>
      <c r="P348" s="1">
        <f>ETS[[#This Row],[Transform File.EUAprice]]*ETS[[#This Row],[Transform File.CAP]]*_xlfn.XLOOKUP(ETS[[#This Row],[Transform File.Year]],Graphs!$R$2:$R$41,Graphs!$T$2:$T$41)</f>
        <v>0</v>
      </c>
    </row>
    <row r="349" spans="1:16" hidden="1" x14ac:dyDescent="0.25">
      <c r="A349">
        <v>1</v>
      </c>
      <c r="B349" s="1" t="s">
        <v>106</v>
      </c>
      <c r="C349" s="1" t="s">
        <v>376</v>
      </c>
      <c r="D349">
        <v>2048</v>
      </c>
      <c r="E349">
        <v>0</v>
      </c>
      <c r="F349">
        <v>0</v>
      </c>
      <c r="G349">
        <v>0</v>
      </c>
      <c r="H349">
        <v>0</v>
      </c>
      <c r="I349">
        <v>114.25611925442118</v>
      </c>
      <c r="J349">
        <v>0</v>
      </c>
      <c r="K349">
        <v>0.23245972374808557</v>
      </c>
      <c r="L349">
        <v>19.896796452136371</v>
      </c>
      <c r="M349">
        <v>4327.3531462986521</v>
      </c>
      <c r="N349">
        <v>6.5402724916609109E-14</v>
      </c>
      <c r="O349">
        <v>2.4747318938514391E-12</v>
      </c>
      <c r="P349" s="1">
        <f>ETS[[#This Row],[Transform File.EUAprice]]*ETS[[#This Row],[Transform File.CAP]]*_xlfn.XLOOKUP(ETS[[#This Row],[Transform File.Year]],Graphs!$R$2:$R$41,Graphs!$T$2:$T$41)</f>
        <v>0</v>
      </c>
    </row>
    <row r="350" spans="1:16" hidden="1" x14ac:dyDescent="0.25">
      <c r="A350">
        <v>1</v>
      </c>
      <c r="B350" s="1" t="s">
        <v>106</v>
      </c>
      <c r="C350" s="1" t="s">
        <v>376</v>
      </c>
      <c r="D350">
        <v>2049</v>
      </c>
      <c r="E350">
        <v>0</v>
      </c>
      <c r="F350">
        <v>0</v>
      </c>
      <c r="G350">
        <v>0</v>
      </c>
      <c r="H350">
        <v>0</v>
      </c>
      <c r="I350">
        <v>97.501075689711826</v>
      </c>
      <c r="J350">
        <v>0</v>
      </c>
      <c r="K350">
        <v>9.1129709616703628E-10</v>
      </c>
      <c r="L350">
        <v>16.755043563798051</v>
      </c>
      <c r="M350">
        <v>4342.8864085120185</v>
      </c>
      <c r="N350">
        <v>7.3140197193235165E-14</v>
      </c>
      <c r="O350">
        <v>2.7790216739033974E-12</v>
      </c>
      <c r="P350" s="1">
        <f>ETS[[#This Row],[Transform File.EUAprice]]*ETS[[#This Row],[Transform File.CAP]]*_xlfn.XLOOKUP(ETS[[#This Row],[Transform File.Year]],Graphs!$R$2:$R$41,Graphs!$T$2:$T$41)</f>
        <v>0</v>
      </c>
    </row>
    <row r="351" spans="1:16" hidden="1" x14ac:dyDescent="0.25">
      <c r="A351">
        <v>1</v>
      </c>
      <c r="B351" s="1" t="s">
        <v>106</v>
      </c>
      <c r="C351" s="1" t="s">
        <v>376</v>
      </c>
      <c r="D351">
        <v>2050</v>
      </c>
      <c r="E351">
        <v>0</v>
      </c>
      <c r="F351">
        <v>0</v>
      </c>
      <c r="G351">
        <v>0</v>
      </c>
      <c r="H351">
        <v>0</v>
      </c>
      <c r="I351">
        <v>83.798174193041632</v>
      </c>
      <c r="J351">
        <v>0</v>
      </c>
      <c r="K351">
        <v>9.0245723762428105E-10</v>
      </c>
      <c r="L351">
        <v>13.70290149576773</v>
      </c>
      <c r="M351">
        <v>4357.8136967560322</v>
      </c>
      <c r="N351">
        <v>8.4549403952516692E-14</v>
      </c>
      <c r="O351">
        <v>3.1305869150918926E-12</v>
      </c>
      <c r="P351" s="1">
        <f>ETS[[#This Row],[Transform File.EUAprice]]*ETS[[#This Row],[Transform File.CAP]]*_xlfn.XLOOKUP(ETS[[#This Row],[Transform File.Year]],Graphs!$R$2:$R$41,Graphs!$T$2:$T$41)</f>
        <v>0</v>
      </c>
    </row>
    <row r="352" spans="1:16" hidden="1" x14ac:dyDescent="0.25">
      <c r="A352">
        <v>1</v>
      </c>
      <c r="B352" s="1" t="s">
        <v>106</v>
      </c>
      <c r="C352" s="1" t="s">
        <v>376</v>
      </c>
      <c r="D352">
        <v>2051</v>
      </c>
      <c r="E352">
        <v>0</v>
      </c>
      <c r="F352">
        <v>0</v>
      </c>
      <c r="G352">
        <v>0</v>
      </c>
      <c r="H352">
        <v>0</v>
      </c>
      <c r="I352">
        <v>71.125131018964169</v>
      </c>
      <c r="J352">
        <v>0</v>
      </c>
      <c r="K352">
        <v>8.9252759902702558E-10</v>
      </c>
      <c r="L352">
        <v>12.673043173184944</v>
      </c>
      <c r="M352">
        <v>4371.9811137993584</v>
      </c>
      <c r="N352">
        <v>1.0118021411905004E-13</v>
      </c>
      <c r="O352">
        <v>3.5395678567100508E-12</v>
      </c>
      <c r="P352" s="1">
        <f>ETS[[#This Row],[Transform File.EUAprice]]*ETS[[#This Row],[Transform File.CAP]]*_xlfn.XLOOKUP(ETS[[#This Row],[Transform File.Year]],Graphs!$R$2:$R$41,Graphs!$T$2:$T$41)</f>
        <v>0</v>
      </c>
    </row>
    <row r="353" spans="1:16" hidden="1" x14ac:dyDescent="0.25">
      <c r="A353">
        <v>1</v>
      </c>
      <c r="B353" s="1" t="s">
        <v>106</v>
      </c>
      <c r="C353" s="1" t="s">
        <v>376</v>
      </c>
      <c r="D353">
        <v>2052</v>
      </c>
      <c r="E353">
        <v>0</v>
      </c>
      <c r="F353">
        <v>0</v>
      </c>
      <c r="G353">
        <v>0</v>
      </c>
      <c r="H353">
        <v>0</v>
      </c>
      <c r="I353">
        <v>59.112405528497348</v>
      </c>
      <c r="J353">
        <v>0</v>
      </c>
      <c r="K353">
        <v>8.8463478004226466E-10</v>
      </c>
      <c r="L353">
        <v>12.01272548958219</v>
      </c>
      <c r="M353">
        <v>4384.8875733584537</v>
      </c>
      <c r="N353">
        <v>1.2193849790476739E-13</v>
      </c>
      <c r="O353">
        <v>4.0195063461417425E-12</v>
      </c>
      <c r="P353" s="1">
        <f>ETS[[#This Row],[Transform File.EUAprice]]*ETS[[#This Row],[Transform File.CAP]]*_xlfn.XLOOKUP(ETS[[#This Row],[Transform File.Year]],Graphs!$R$2:$R$41,Graphs!$T$2:$T$41)</f>
        <v>0</v>
      </c>
    </row>
    <row r="354" spans="1:16" hidden="1" x14ac:dyDescent="0.25">
      <c r="A354">
        <v>1</v>
      </c>
      <c r="B354" s="1" t="s">
        <v>106</v>
      </c>
      <c r="C354" s="1" t="s">
        <v>376</v>
      </c>
      <c r="D354">
        <v>2053</v>
      </c>
      <c r="E354">
        <v>0</v>
      </c>
      <c r="F354">
        <v>0</v>
      </c>
      <c r="G354">
        <v>0</v>
      </c>
      <c r="H354">
        <v>0</v>
      </c>
      <c r="I354">
        <v>48.978625633422041</v>
      </c>
      <c r="J354">
        <v>0</v>
      </c>
      <c r="K354">
        <v>8.7755173151565688E-10</v>
      </c>
      <c r="L354">
        <v>10.133779894197756</v>
      </c>
      <c r="M354">
        <v>4397.4523733138294</v>
      </c>
      <c r="N354">
        <v>1.560837416002608E-13</v>
      </c>
      <c r="O354">
        <v>4.5861768423259881E-12</v>
      </c>
      <c r="P354" s="1">
        <f>ETS[[#This Row],[Transform File.EUAprice]]*ETS[[#This Row],[Transform File.CAP]]*_xlfn.XLOOKUP(ETS[[#This Row],[Transform File.Year]],Graphs!$R$2:$R$41,Graphs!$T$2:$T$41)</f>
        <v>0</v>
      </c>
    </row>
    <row r="355" spans="1:16" hidden="1" x14ac:dyDescent="0.25">
      <c r="A355">
        <v>1</v>
      </c>
      <c r="B355" s="1" t="s">
        <v>106</v>
      </c>
      <c r="C355" s="1" t="s">
        <v>376</v>
      </c>
      <c r="D355">
        <v>2054</v>
      </c>
      <c r="E355">
        <v>0</v>
      </c>
      <c r="F355">
        <v>0</v>
      </c>
      <c r="G355">
        <v>0</v>
      </c>
      <c r="H355">
        <v>0</v>
      </c>
      <c r="I355">
        <v>39.913634036249903</v>
      </c>
      <c r="J355">
        <v>0</v>
      </c>
      <c r="K355">
        <v>8.7385652300234812E-10</v>
      </c>
      <c r="L355">
        <v>9.0649915962982828</v>
      </c>
      <c r="M355">
        <v>4409.1355817419817</v>
      </c>
      <c r="N355">
        <v>2.633537879185601E-13</v>
      </c>
      <c r="O355">
        <v>5.2623593939248801E-12</v>
      </c>
      <c r="P355" s="1">
        <f>ETS[[#This Row],[Transform File.EUAprice]]*ETS[[#This Row],[Transform File.CAP]]*_xlfn.XLOOKUP(ETS[[#This Row],[Transform File.Year]],Graphs!$R$2:$R$41,Graphs!$T$2:$T$41)</f>
        <v>0</v>
      </c>
    </row>
    <row r="356" spans="1:16" hidden="1" x14ac:dyDescent="0.25">
      <c r="A356">
        <v>1</v>
      </c>
      <c r="B356" s="1" t="s">
        <v>106</v>
      </c>
      <c r="C356" s="1" t="s">
        <v>376</v>
      </c>
      <c r="D356">
        <v>2055</v>
      </c>
      <c r="E356">
        <v>0</v>
      </c>
      <c r="F356">
        <v>0</v>
      </c>
      <c r="G356">
        <v>0</v>
      </c>
      <c r="H356">
        <v>0</v>
      </c>
      <c r="I356">
        <v>32.326267122866561</v>
      </c>
      <c r="J356">
        <v>0</v>
      </c>
      <c r="K356">
        <v>8.7130387915192956E-10</v>
      </c>
      <c r="L356">
        <v>7.5873669125120351</v>
      </c>
      <c r="M356">
        <v>4419.7750965355735</v>
      </c>
      <c r="N356">
        <v>3.8767064919769547E-13</v>
      </c>
      <c r="O356">
        <v>6.0779007530585389E-12</v>
      </c>
      <c r="P356" s="1">
        <f>ETS[[#This Row],[Transform File.EUAprice]]*ETS[[#This Row],[Transform File.CAP]]*_xlfn.XLOOKUP(ETS[[#This Row],[Transform File.Year]],Graphs!$R$2:$R$41,Graphs!$T$2:$T$41)</f>
        <v>0</v>
      </c>
    </row>
    <row r="357" spans="1:16" hidden="1" x14ac:dyDescent="0.25">
      <c r="A357">
        <v>1</v>
      </c>
      <c r="B357" s="1" t="s">
        <v>106</v>
      </c>
      <c r="C357" s="1" t="s">
        <v>376</v>
      </c>
      <c r="D357">
        <v>2056</v>
      </c>
      <c r="E357">
        <v>0</v>
      </c>
      <c r="F357">
        <v>0</v>
      </c>
      <c r="G357">
        <v>0</v>
      </c>
      <c r="H357">
        <v>0</v>
      </c>
      <c r="I357">
        <v>24.996615710489053</v>
      </c>
      <c r="J357">
        <v>0</v>
      </c>
      <c r="K357">
        <v>8.7092936814530442E-10</v>
      </c>
      <c r="L357">
        <v>7.3296514115065783</v>
      </c>
      <c r="M357">
        <v>4430.2772475270995</v>
      </c>
      <c r="N357">
        <v>8.3219227559508376E-13</v>
      </c>
      <c r="O357">
        <v>7.0671099501574851E-12</v>
      </c>
      <c r="P357" s="1">
        <f>ETS[[#This Row],[Transform File.EUAprice]]*ETS[[#This Row],[Transform File.CAP]]*_xlfn.XLOOKUP(ETS[[#This Row],[Transform File.Year]],Graphs!$R$2:$R$41,Graphs!$T$2:$T$41)</f>
        <v>0</v>
      </c>
    </row>
    <row r="358" spans="1:16" hidden="1" x14ac:dyDescent="0.25">
      <c r="A358">
        <v>1</v>
      </c>
      <c r="B358" s="1" t="s">
        <v>106</v>
      </c>
      <c r="C358" s="1" t="s">
        <v>376</v>
      </c>
      <c r="D358">
        <v>2057</v>
      </c>
      <c r="E358">
        <v>0</v>
      </c>
      <c r="F358">
        <v>0</v>
      </c>
      <c r="G358">
        <v>0</v>
      </c>
      <c r="H358">
        <v>0</v>
      </c>
      <c r="I358">
        <v>17.760573363840756</v>
      </c>
      <c r="J358">
        <v>0</v>
      </c>
      <c r="K358">
        <v>8.7163141946060714E-10</v>
      </c>
      <c r="L358">
        <v>7.2360423457766663</v>
      </c>
      <c r="M358">
        <v>4439.8446423022096</v>
      </c>
      <c r="N358">
        <v>1.6075425864158894E-12</v>
      </c>
      <c r="O358">
        <v>8.2723102447973006E-12</v>
      </c>
      <c r="P358" s="1">
        <f>ETS[[#This Row],[Transform File.EUAprice]]*ETS[[#This Row],[Transform File.CAP]]*_xlfn.XLOOKUP(ETS[[#This Row],[Transform File.Year]],Graphs!$R$2:$R$41,Graphs!$T$2:$T$41)</f>
        <v>0</v>
      </c>
    </row>
    <row r="359" spans="1:16" hidden="1" x14ac:dyDescent="0.25">
      <c r="A359">
        <v>1</v>
      </c>
      <c r="B359" s="1" t="s">
        <v>106</v>
      </c>
      <c r="C359" s="1" t="s">
        <v>376</v>
      </c>
      <c r="D359">
        <v>2058</v>
      </c>
      <c r="E359">
        <v>0</v>
      </c>
      <c r="F359">
        <v>0</v>
      </c>
      <c r="G359">
        <v>0</v>
      </c>
      <c r="H359">
        <v>0</v>
      </c>
      <c r="I359">
        <v>12.704800286467526</v>
      </c>
      <c r="J359">
        <v>0</v>
      </c>
      <c r="K359">
        <v>8.6995638953865812E-10</v>
      </c>
      <c r="L359">
        <v>5.0557730765032733</v>
      </c>
      <c r="M359">
        <v>4448.720659571437</v>
      </c>
      <c r="N359">
        <v>2.7349551678605863E-12</v>
      </c>
      <c r="O359">
        <v>9.7394782358928783E-12</v>
      </c>
      <c r="P359" s="1">
        <f>ETS[[#This Row],[Transform File.EUAprice]]*ETS[[#This Row],[Transform File.CAP]]*_xlfn.XLOOKUP(ETS[[#This Row],[Transform File.Year]],Graphs!$R$2:$R$41,Graphs!$T$2:$T$41)</f>
        <v>0</v>
      </c>
    </row>
    <row r="360" spans="1:16" hidden="1" x14ac:dyDescent="0.25">
      <c r="A360">
        <v>1</v>
      </c>
      <c r="B360" s="1" t="s">
        <v>106</v>
      </c>
      <c r="C360" s="1" t="s">
        <v>376</v>
      </c>
      <c r="D360">
        <v>2059</v>
      </c>
      <c r="E360">
        <v>0</v>
      </c>
      <c r="F360">
        <v>0</v>
      </c>
      <c r="G360">
        <v>0</v>
      </c>
      <c r="H360">
        <v>0</v>
      </c>
      <c r="I360">
        <v>6.8310713076003253</v>
      </c>
      <c r="J360">
        <v>0</v>
      </c>
      <c r="K360">
        <v>8.7697785992727799E-10</v>
      </c>
      <c r="L360">
        <v>5.8737289779902229</v>
      </c>
      <c r="M360">
        <v>4457.2748168653725</v>
      </c>
      <c r="N360">
        <v>4.0308974225465838E-12</v>
      </c>
      <c r="O360">
        <v>1.1610634401406141E-11</v>
      </c>
      <c r="P360" s="1">
        <f>ETS[[#This Row],[Transform File.EUAprice]]*ETS[[#This Row],[Transform File.CAP]]*_xlfn.XLOOKUP(ETS[[#This Row],[Transform File.Year]],Graphs!$R$2:$R$41,Graphs!$T$2:$T$41)</f>
        <v>0</v>
      </c>
    </row>
    <row r="361" spans="1:16" hidden="1" x14ac:dyDescent="0.25">
      <c r="A361">
        <v>1</v>
      </c>
      <c r="B361" s="1" t="s">
        <v>106</v>
      </c>
      <c r="C361" s="1" t="s">
        <v>376</v>
      </c>
      <c r="D361">
        <v>2060</v>
      </c>
      <c r="E361">
        <v>0</v>
      </c>
      <c r="F361">
        <v>0</v>
      </c>
      <c r="G361">
        <v>0</v>
      </c>
      <c r="H361">
        <v>0</v>
      </c>
      <c r="I361">
        <v>-8.4120125508492904E-2</v>
      </c>
      <c r="J361">
        <v>0</v>
      </c>
      <c r="K361">
        <v>2.3657387813535008E-10</v>
      </c>
      <c r="L361">
        <v>6.9151914328722448</v>
      </c>
      <c r="M361">
        <v>4465.061309306544</v>
      </c>
      <c r="N361">
        <v>5.1514219437148408E-12</v>
      </c>
      <c r="O361">
        <v>1.3910625198667041E-11</v>
      </c>
      <c r="P361" s="1">
        <f>ETS[[#This Row],[Transform File.EUAprice]]*ETS[[#This Row],[Transform File.CAP]]*_xlfn.XLOOKUP(ETS[[#This Row],[Transform File.Year]],Graphs!$R$2:$R$41,Graphs!$T$2:$T$41)</f>
        <v>0</v>
      </c>
    </row>
    <row r="362" spans="1:16" hidden="1" x14ac:dyDescent="0.25">
      <c r="A362">
        <v>1</v>
      </c>
      <c r="B362" s="1" t="s">
        <v>106</v>
      </c>
      <c r="C362" s="1" t="s">
        <v>377</v>
      </c>
      <c r="D362">
        <v>2021</v>
      </c>
      <c r="E362">
        <v>1596</v>
      </c>
      <c r="F362">
        <v>3174.772426</v>
      </c>
      <c r="G362">
        <v>0</v>
      </c>
      <c r="H362">
        <v>0</v>
      </c>
      <c r="I362">
        <v>1936.7066083767218</v>
      </c>
      <c r="J362">
        <v>512.9</v>
      </c>
      <c r="K362">
        <v>89.457587025355323</v>
      </c>
      <c r="L362">
        <v>635.70823059792292</v>
      </c>
      <c r="M362">
        <v>80</v>
      </c>
      <c r="N362">
        <v>1495.6976688267259</v>
      </c>
      <c r="O362">
        <v>1679.0678092085438</v>
      </c>
      <c r="P362" s="1">
        <f>ETS[[#This Row],[Transform File.EUAprice]]*ETS[[#This Row],[Transform File.CAP]]*_xlfn.XLOOKUP(ETS[[#This Row],[Transform File.Year]],Graphs!$R$2:$R$41,Graphs!$T$2:$T$41)</f>
        <v>127680</v>
      </c>
    </row>
    <row r="363" spans="1:16" hidden="1" x14ac:dyDescent="0.25">
      <c r="A363">
        <v>1</v>
      </c>
      <c r="B363" s="1" t="s">
        <v>106</v>
      </c>
      <c r="C363" s="1" t="s">
        <v>377</v>
      </c>
      <c r="D363">
        <v>2022</v>
      </c>
      <c r="E363">
        <v>1552</v>
      </c>
      <c r="F363">
        <v>1552</v>
      </c>
      <c r="G363">
        <v>0</v>
      </c>
      <c r="H363">
        <v>0</v>
      </c>
      <c r="I363">
        <v>2089.9248428037345</v>
      </c>
      <c r="J363">
        <v>745.45406220100483</v>
      </c>
      <c r="K363">
        <v>99.854235068567917</v>
      </c>
      <c r="L363">
        <v>553.47346830341417</v>
      </c>
      <c r="M363">
        <v>79.997871239466278</v>
      </c>
      <c r="N363">
        <v>1128.3458206627554</v>
      </c>
      <c r="O363">
        <v>423.65162978828505</v>
      </c>
      <c r="P363" s="1">
        <f>ETS[[#This Row],[Transform File.EUAprice]]*ETS[[#This Row],[Transform File.CAP]]*_xlfn.XLOOKUP(ETS[[#This Row],[Transform File.Year]],Graphs!$R$2:$R$41,Graphs!$T$2:$T$41)</f>
        <v>124156.69616365166</v>
      </c>
    </row>
    <row r="364" spans="1:16" hidden="1" x14ac:dyDescent="0.25">
      <c r="A364">
        <v>1</v>
      </c>
      <c r="B364" s="1" t="s">
        <v>106</v>
      </c>
      <c r="C364" s="1" t="s">
        <v>377</v>
      </c>
      <c r="D364">
        <v>2023</v>
      </c>
      <c r="E364">
        <v>1509</v>
      </c>
      <c r="F364">
        <v>1509</v>
      </c>
      <c r="G364">
        <v>0</v>
      </c>
      <c r="H364">
        <v>0</v>
      </c>
      <c r="I364">
        <v>2338.5241083064584</v>
      </c>
      <c r="J364">
        <v>746.52359039314115</v>
      </c>
      <c r="K364">
        <v>101.8465319216017</v>
      </c>
      <c r="L364">
        <v>412.03061218253305</v>
      </c>
      <c r="M364">
        <v>79.997871239467443</v>
      </c>
      <c r="N364">
        <v>1117.5958198583171</v>
      </c>
      <c r="O364">
        <v>391.4016305927201</v>
      </c>
      <c r="P364" s="1">
        <f>ETS[[#This Row],[Transform File.EUAprice]]*ETS[[#This Row],[Transform File.CAP]]*_xlfn.XLOOKUP(ETS[[#This Row],[Transform File.Year]],Graphs!$R$2:$R$41,Graphs!$T$2:$T$41)</f>
        <v>120716.78770035638</v>
      </c>
    </row>
    <row r="365" spans="1:16" hidden="1" x14ac:dyDescent="0.25">
      <c r="A365">
        <v>1</v>
      </c>
      <c r="B365" s="1" t="s">
        <v>106</v>
      </c>
      <c r="C365" s="1" t="s">
        <v>377</v>
      </c>
      <c r="D365">
        <v>2024</v>
      </c>
      <c r="E365">
        <v>1412</v>
      </c>
      <c r="F365">
        <v>1412</v>
      </c>
      <c r="G365">
        <v>0</v>
      </c>
      <c r="H365">
        <v>0</v>
      </c>
      <c r="I365">
        <v>2624.1449908115601</v>
      </c>
      <c r="J365">
        <v>822.3292818966155</v>
      </c>
      <c r="K365">
        <v>62.131838289487618</v>
      </c>
      <c r="L365">
        <v>241.91799730879538</v>
      </c>
      <c r="M365">
        <v>87.997781334114762</v>
      </c>
      <c r="N365">
        <v>1102.0876118380095</v>
      </c>
      <c r="O365">
        <v>309.9095977435083</v>
      </c>
      <c r="P365" s="1">
        <f>ETS[[#This Row],[Transform File.EUAprice]]*ETS[[#This Row],[Transform File.CAP]]*_xlfn.XLOOKUP(ETS[[#This Row],[Transform File.Year]],Graphs!$R$2:$R$41,Graphs!$T$2:$T$41)</f>
        <v>118336.06404168575</v>
      </c>
    </row>
    <row r="366" spans="1:16" hidden="1" x14ac:dyDescent="0.25">
      <c r="A366">
        <v>1</v>
      </c>
      <c r="B366" s="1" t="s">
        <v>106</v>
      </c>
      <c r="C366" s="1" t="s">
        <v>377</v>
      </c>
      <c r="D366">
        <v>2025</v>
      </c>
      <c r="E366">
        <v>1412</v>
      </c>
      <c r="F366">
        <v>1412</v>
      </c>
      <c r="G366">
        <v>0</v>
      </c>
      <c r="H366">
        <v>0</v>
      </c>
      <c r="I366">
        <v>2989.8893958856693</v>
      </c>
      <c r="J366">
        <v>817.80599341478467</v>
      </c>
      <c r="K366">
        <v>55.814439830834587</v>
      </c>
      <c r="L366">
        <v>172.63516168027135</v>
      </c>
      <c r="M366">
        <v>96.797707662331945</v>
      </c>
      <c r="N366">
        <v>1107.5155598740184</v>
      </c>
      <c r="O366">
        <v>304.48138568794002</v>
      </c>
      <c r="P366" s="1">
        <f>ETS[[#This Row],[Transform File.EUAprice]]*ETS[[#This Row],[Transform File.CAP]]*_xlfn.XLOOKUP(ETS[[#This Row],[Transform File.Year]],Graphs!$R$2:$R$41,Graphs!$T$2:$T$41)</f>
        <v>123971.3045072224</v>
      </c>
    </row>
    <row r="367" spans="1:16" hidden="1" x14ac:dyDescent="0.25">
      <c r="A367">
        <v>1</v>
      </c>
      <c r="B367" s="1" t="s">
        <v>106</v>
      </c>
      <c r="C367" s="1" t="s">
        <v>377</v>
      </c>
      <c r="D367">
        <v>2026</v>
      </c>
      <c r="E367">
        <v>1295</v>
      </c>
      <c r="F367">
        <v>1295</v>
      </c>
      <c r="G367">
        <v>0</v>
      </c>
      <c r="H367">
        <v>0</v>
      </c>
      <c r="I367">
        <v>3303.846498894276</v>
      </c>
      <c r="J367">
        <v>812.92791988032673</v>
      </c>
      <c r="K367">
        <v>26.464604492922188</v>
      </c>
      <c r="L367">
        <v>141.65037261814484</v>
      </c>
      <c r="M367">
        <v>106.47765711545608</v>
      </c>
      <c r="N367">
        <v>1074.2697692381203</v>
      </c>
      <c r="O367">
        <v>220.72688678641072</v>
      </c>
      <c r="P367" s="1">
        <f>ETS[[#This Row],[Transform File.EUAprice]]*ETS[[#This Row],[Transform File.CAP]]*_xlfn.XLOOKUP(ETS[[#This Row],[Transform File.Year]],Graphs!$R$2:$R$41,Graphs!$T$2:$T$41)</f>
        <v>119113.32768773621</v>
      </c>
    </row>
    <row r="368" spans="1:16" hidden="1" x14ac:dyDescent="0.25">
      <c r="A368">
        <v>1</v>
      </c>
      <c r="B368" s="1" t="s">
        <v>106</v>
      </c>
      <c r="C368" s="1" t="s">
        <v>377</v>
      </c>
      <c r="D368">
        <v>2027</v>
      </c>
      <c r="E368">
        <v>1233</v>
      </c>
      <c r="F368">
        <v>1233</v>
      </c>
      <c r="G368">
        <v>0</v>
      </c>
      <c r="H368">
        <v>0</v>
      </c>
      <c r="I368">
        <v>3576.7781984681587</v>
      </c>
      <c r="J368">
        <v>807.66723177377287</v>
      </c>
      <c r="K368">
        <v>17.466989415836778</v>
      </c>
      <c r="L368">
        <v>134.9340792365077</v>
      </c>
      <c r="M368">
        <v>117.12563841004915</v>
      </c>
      <c r="N368">
        <v>1055.6412733477139</v>
      </c>
      <c r="O368">
        <v>177.355064972615</v>
      </c>
      <c r="P368" s="1">
        <f>ETS[[#This Row],[Transform File.EUAprice]]*ETS[[#This Row],[Transform File.CAP]]*_xlfn.XLOOKUP(ETS[[#This Row],[Transform File.Year]],Graphs!$R$2:$R$41,Graphs!$T$2:$T$41)</f>
        <v>118811.32833302222</v>
      </c>
    </row>
    <row r="369" spans="1:16" hidden="1" x14ac:dyDescent="0.25">
      <c r="A369">
        <v>1</v>
      </c>
      <c r="B369" s="1" t="s">
        <v>106</v>
      </c>
      <c r="C369" s="1" t="s">
        <v>377</v>
      </c>
      <c r="D369">
        <v>2028</v>
      </c>
      <c r="E369">
        <v>1141</v>
      </c>
      <c r="F369">
        <v>1141</v>
      </c>
      <c r="G369">
        <v>0</v>
      </c>
      <c r="H369">
        <v>0</v>
      </c>
      <c r="I369">
        <v>3778.5883707204866</v>
      </c>
      <c r="J369">
        <v>801.9939162318168</v>
      </c>
      <c r="K369">
        <v>8.8836684185756027</v>
      </c>
      <c r="L369">
        <v>128.31224309727992</v>
      </c>
      <c r="M369">
        <v>128.83846253249357</v>
      </c>
      <c r="N369">
        <v>1021.2307414941572</v>
      </c>
      <c r="O369">
        <v>119.7652479780229</v>
      </c>
      <c r="P369" s="1">
        <f>ETS[[#This Row],[Transform File.EUAprice]]*ETS[[#This Row],[Transform File.CAP]]*_xlfn.XLOOKUP(ETS[[#This Row],[Transform File.Year]],Graphs!$R$2:$R$41,Graphs!$T$2:$T$41)</f>
        <v>115182.01787826509</v>
      </c>
    </row>
    <row r="370" spans="1:16" hidden="1" x14ac:dyDescent="0.25">
      <c r="A370">
        <v>1</v>
      </c>
      <c r="B370" s="1" t="s">
        <v>106</v>
      </c>
      <c r="C370" s="1" t="s">
        <v>377</v>
      </c>
      <c r="D370">
        <v>2029</v>
      </c>
      <c r="E370">
        <v>1049</v>
      </c>
      <c r="F370">
        <v>1049</v>
      </c>
      <c r="G370">
        <v>0</v>
      </c>
      <c r="H370">
        <v>0</v>
      </c>
      <c r="I370">
        <v>3940.1627684715672</v>
      </c>
      <c r="J370">
        <v>795.87560567812318</v>
      </c>
      <c r="K370">
        <v>4.1450511251197337</v>
      </c>
      <c r="L370">
        <v>87.404945445676645</v>
      </c>
      <c r="M370">
        <v>141.72262327669469</v>
      </c>
      <c r="N370">
        <v>977.75610900287131</v>
      </c>
      <c r="O370">
        <v>71.2394971375669</v>
      </c>
      <c r="P370" s="1">
        <f>ETS[[#This Row],[Transform File.EUAprice]]*ETS[[#This Row],[Transform File.CAP]]*_xlfn.XLOOKUP(ETS[[#This Row],[Transform File.Year]],Graphs!$R$2:$R$41,Graphs!$T$2:$T$41)</f>
        <v>110937.62811430135</v>
      </c>
    </row>
    <row r="371" spans="1:16" hidden="1" x14ac:dyDescent="0.25">
      <c r="A371">
        <v>1</v>
      </c>
      <c r="B371" s="1" t="s">
        <v>106</v>
      </c>
      <c r="C371" s="1" t="s">
        <v>377</v>
      </c>
      <c r="D371">
        <v>2030</v>
      </c>
      <c r="E371">
        <v>958</v>
      </c>
      <c r="F371">
        <v>958</v>
      </c>
      <c r="G371">
        <v>0</v>
      </c>
      <c r="H371">
        <v>0</v>
      </c>
      <c r="I371">
        <v>4024.5726737525893</v>
      </c>
      <c r="J371">
        <v>789.27739298636288</v>
      </c>
      <c r="K371">
        <v>2.2938485261866672</v>
      </c>
      <c r="L371">
        <v>82.018853206428915</v>
      </c>
      <c r="M371">
        <v>155.89526590787938</v>
      </c>
      <c r="N371">
        <v>919.60125486225627</v>
      </c>
      <c r="O371">
        <v>38.393929719176917</v>
      </c>
      <c r="P371" s="1">
        <f>ETS[[#This Row],[Transform File.EUAprice]]*ETS[[#This Row],[Transform File.CAP]]*_xlfn.XLOOKUP(ETS[[#This Row],[Transform File.Year]],Graphs!$R$2:$R$41,Graphs!$T$2:$T$41)</f>
        <v>106138.59702907183</v>
      </c>
    </row>
    <row r="372" spans="1:16" hidden="1" x14ac:dyDescent="0.25">
      <c r="A372">
        <v>1</v>
      </c>
      <c r="B372" s="1" t="s">
        <v>106</v>
      </c>
      <c r="C372" s="1" t="s">
        <v>377</v>
      </c>
      <c r="D372">
        <v>2031</v>
      </c>
      <c r="E372">
        <v>866</v>
      </c>
      <c r="F372">
        <v>866</v>
      </c>
      <c r="G372">
        <v>0</v>
      </c>
      <c r="H372">
        <v>0</v>
      </c>
      <c r="I372">
        <v>4032.6191508507841</v>
      </c>
      <c r="J372">
        <v>782.16163213004813</v>
      </c>
      <c r="K372">
        <v>2.0127380710166856</v>
      </c>
      <c r="L372">
        <v>73.779152700740397</v>
      </c>
      <c r="M372">
        <v>171.48525275402801</v>
      </c>
      <c r="N372">
        <v>841.72119930446104</v>
      </c>
      <c r="O372">
        <v>24.273521322530456</v>
      </c>
      <c r="P372" s="1">
        <f>ETS[[#This Row],[Transform File.EUAprice]]*ETS[[#This Row],[Transform File.CAP]]*_xlfn.XLOOKUP(ETS[[#This Row],[Transform File.Year]],Graphs!$R$2:$R$41,Graphs!$T$2:$T$41)</f>
        <v>100514.8612158016</v>
      </c>
    </row>
    <row r="373" spans="1:16" hidden="1" x14ac:dyDescent="0.25">
      <c r="A373">
        <v>1</v>
      </c>
      <c r="B373" s="1" t="s">
        <v>106</v>
      </c>
      <c r="C373" s="1" t="s">
        <v>377</v>
      </c>
      <c r="D373">
        <v>2032</v>
      </c>
      <c r="E373">
        <v>774</v>
      </c>
      <c r="F373">
        <v>774</v>
      </c>
      <c r="G373">
        <v>0</v>
      </c>
      <c r="H373">
        <v>0</v>
      </c>
      <c r="I373">
        <v>3963.1797580458324</v>
      </c>
      <c r="J373">
        <v>774.48772317152816</v>
      </c>
      <c r="K373">
        <v>1.5740368057820717</v>
      </c>
      <c r="L373">
        <v>67.377632827640994</v>
      </c>
      <c r="M373">
        <v>188.63433543907539</v>
      </c>
      <c r="N373">
        <v>749.21094998623971</v>
      </c>
      <c r="O373">
        <v>24.78325968383616</v>
      </c>
      <c r="P373" s="1">
        <f>ETS[[#This Row],[Transform File.EUAprice]]*ETS[[#This Row],[Transform File.CAP]]*_xlfn.XLOOKUP(ETS[[#This Row],[Transform File.Year]],Graphs!$R$2:$R$41,Graphs!$T$2:$T$41)</f>
        <v>94114.819885327408</v>
      </c>
    </row>
    <row r="374" spans="1:16" hidden="1" x14ac:dyDescent="0.25">
      <c r="A374">
        <v>1</v>
      </c>
      <c r="B374" s="1" t="s">
        <v>106</v>
      </c>
      <c r="C374" s="1" t="s">
        <v>377</v>
      </c>
      <c r="D374">
        <v>2033</v>
      </c>
      <c r="E374">
        <v>682</v>
      </c>
      <c r="F374">
        <v>682</v>
      </c>
      <c r="G374">
        <v>0</v>
      </c>
      <c r="H374">
        <v>0</v>
      </c>
      <c r="I374">
        <v>3815.6735620050731</v>
      </c>
      <c r="J374">
        <v>766.21185344916194</v>
      </c>
      <c r="K374">
        <v>1.0584971784268979</v>
      </c>
      <c r="L374">
        <v>62.235845413170352</v>
      </c>
      <c r="M374">
        <v>207.4984967523165</v>
      </c>
      <c r="N374">
        <v>656.13711050927122</v>
      </c>
      <c r="O374">
        <v>25.856636491178186</v>
      </c>
      <c r="P374" s="1">
        <f>ETS[[#This Row],[Transform File.EUAprice]]*ETS[[#This Row],[Transform File.CAP]]*_xlfn.XLOOKUP(ETS[[#This Row],[Transform File.Year]],Graphs!$R$2:$R$41,Graphs!$T$2:$T$41)</f>
        <v>86877.304681793321</v>
      </c>
    </row>
    <row r="375" spans="1:16" hidden="1" x14ac:dyDescent="0.25">
      <c r="A375">
        <v>1</v>
      </c>
      <c r="B375" s="1" t="s">
        <v>106</v>
      </c>
      <c r="C375" s="1" t="s">
        <v>377</v>
      </c>
      <c r="D375">
        <v>2034</v>
      </c>
      <c r="E375">
        <v>591</v>
      </c>
      <c r="F375">
        <v>591</v>
      </c>
      <c r="G375">
        <v>0</v>
      </c>
      <c r="H375">
        <v>0</v>
      </c>
      <c r="I375">
        <v>3590.716307001092</v>
      </c>
      <c r="J375">
        <v>757.2868563637669</v>
      </c>
      <c r="K375">
        <v>1.0431555382942774</v>
      </c>
      <c r="L375">
        <v>57.627243101919653</v>
      </c>
      <c r="M375">
        <v>228.24915876768188</v>
      </c>
      <c r="N375">
        <v>562.93616457585517</v>
      </c>
      <c r="O375">
        <v>28.056966599777365</v>
      </c>
      <c r="P375" s="1">
        <f>ETS[[#This Row],[Transform File.EUAprice]]*ETS[[#This Row],[Transform File.CAP]]*_xlfn.XLOOKUP(ETS[[#This Row],[Transform File.Year]],Graphs!$R$2:$R$41,Graphs!$T$2:$T$41)</f>
        <v>78870.460526773561</v>
      </c>
    </row>
    <row r="376" spans="1:16" hidden="1" x14ac:dyDescent="0.25">
      <c r="A376">
        <v>1</v>
      </c>
      <c r="B376" s="1" t="s">
        <v>106</v>
      </c>
      <c r="C376" s="1" t="s">
        <v>377</v>
      </c>
      <c r="D376">
        <v>2035</v>
      </c>
      <c r="E376">
        <v>499</v>
      </c>
      <c r="F376">
        <v>499</v>
      </c>
      <c r="G376">
        <v>0</v>
      </c>
      <c r="H376">
        <v>0</v>
      </c>
      <c r="I376">
        <v>3283.988934653451</v>
      </c>
      <c r="J376">
        <v>747.66177655079071</v>
      </c>
      <c r="K376">
        <v>1.0050092614299573</v>
      </c>
      <c r="L376">
        <v>57.060586535420342</v>
      </c>
      <c r="M376">
        <v>251.07506054163991</v>
      </c>
      <c r="N376">
        <v>471.5917154882012</v>
      </c>
      <c r="O376">
        <v>27.400736113179939</v>
      </c>
      <c r="P376" s="1">
        <f>ETS[[#This Row],[Transform File.EUAprice]]*ETS[[#This Row],[Transform File.CAP]]*_xlfn.XLOOKUP(ETS[[#This Row],[Transform File.Year]],Graphs!$R$2:$R$41,Graphs!$T$2:$T$41)</f>
        <v>69764.186251909778</v>
      </c>
    </row>
    <row r="377" spans="1:16" hidden="1" x14ac:dyDescent="0.25">
      <c r="A377">
        <v>1</v>
      </c>
      <c r="B377" s="1" t="s">
        <v>106</v>
      </c>
      <c r="C377" s="1" t="s">
        <v>377</v>
      </c>
      <c r="D377">
        <v>2036</v>
      </c>
      <c r="E377">
        <v>407</v>
      </c>
      <c r="F377">
        <v>407</v>
      </c>
      <c r="G377">
        <v>0</v>
      </c>
      <c r="H377">
        <v>0</v>
      </c>
      <c r="I377">
        <v>2896.5887847659619</v>
      </c>
      <c r="J377">
        <v>737.281690593392</v>
      </c>
      <c r="K377">
        <v>0.91033254716548817</v>
      </c>
      <c r="L377">
        <v>56.208126746931484</v>
      </c>
      <c r="M377">
        <v>276.1837616597</v>
      </c>
      <c r="N377">
        <v>372.13883220028322</v>
      </c>
      <c r="O377">
        <v>34.852870460011111</v>
      </c>
      <c r="P377" s="1">
        <f>ETS[[#This Row],[Transform File.EUAprice]]*ETS[[#This Row],[Transform File.CAP]]*_xlfn.XLOOKUP(ETS[[#This Row],[Transform File.Year]],Graphs!$R$2:$R$41,Graphs!$T$2:$T$41)</f>
        <v>59611.721222435765</v>
      </c>
    </row>
    <row r="378" spans="1:16" hidden="1" x14ac:dyDescent="0.25">
      <c r="A378">
        <v>1</v>
      </c>
      <c r="B378" s="1" t="s">
        <v>106</v>
      </c>
      <c r="C378" s="1" t="s">
        <v>377</v>
      </c>
      <c r="D378">
        <v>2037</v>
      </c>
      <c r="E378">
        <v>315</v>
      </c>
      <c r="F378">
        <v>315</v>
      </c>
      <c r="G378">
        <v>0</v>
      </c>
      <c r="H378">
        <v>0</v>
      </c>
      <c r="I378">
        <v>2421.3067691564875</v>
      </c>
      <c r="J378">
        <v>726.08723685957852</v>
      </c>
      <c r="K378">
        <v>0.91062121460451062</v>
      </c>
      <c r="L378">
        <v>63.2841575352913</v>
      </c>
      <c r="M378">
        <v>303.80384417451307</v>
      </c>
      <c r="N378">
        <v>276.54482746799135</v>
      </c>
      <c r="O378">
        <v>38.446266863537716</v>
      </c>
      <c r="P378" s="1">
        <f>ETS[[#This Row],[Transform File.EUAprice]]*ETS[[#This Row],[Transform File.CAP]]*_xlfn.XLOOKUP(ETS[[#This Row],[Transform File.Year]],Graphs!$R$2:$R$41,Graphs!$T$2:$T$41)</f>
        <v>48334.099492158093</v>
      </c>
    </row>
    <row r="379" spans="1:16" hidden="1" x14ac:dyDescent="0.25">
      <c r="A379">
        <v>1</v>
      </c>
      <c r="B379" s="1" t="s">
        <v>106</v>
      </c>
      <c r="C379" s="1" t="s">
        <v>377</v>
      </c>
      <c r="D379">
        <v>2038</v>
      </c>
      <c r="E379">
        <v>224</v>
      </c>
      <c r="F379">
        <v>224</v>
      </c>
      <c r="G379">
        <v>0</v>
      </c>
      <c r="H379">
        <v>0</v>
      </c>
      <c r="I379">
        <v>1864.4963033567212</v>
      </c>
      <c r="J379">
        <v>714.01477336768403</v>
      </c>
      <c r="K379">
        <v>0.91062121467592749</v>
      </c>
      <c r="L379">
        <v>65.885071217406221</v>
      </c>
      <c r="M379">
        <v>334.1859880156195</v>
      </c>
      <c r="N379">
        <v>179.89687250211705</v>
      </c>
      <c r="O379">
        <v>44.09330965601395</v>
      </c>
      <c r="P379" s="1">
        <f>ETS[[#This Row],[Transform File.EUAprice]]*ETS[[#This Row],[Transform File.CAP]]*_xlfn.XLOOKUP(ETS[[#This Row],[Transform File.Year]],Graphs!$R$2:$R$41,Graphs!$T$2:$T$41)</f>
        <v>36007.815015857879</v>
      </c>
    </row>
    <row r="380" spans="1:16" hidden="1" x14ac:dyDescent="0.25">
      <c r="A380">
        <v>1</v>
      </c>
      <c r="B380" s="1" t="s">
        <v>106</v>
      </c>
      <c r="C380" s="1" t="s">
        <v>377</v>
      </c>
      <c r="D380">
        <v>2039</v>
      </c>
      <c r="E380">
        <v>132</v>
      </c>
      <c r="F380">
        <v>132</v>
      </c>
      <c r="G380">
        <v>0</v>
      </c>
      <c r="H380">
        <v>0</v>
      </c>
      <c r="I380">
        <v>1233.1369728230243</v>
      </c>
      <c r="J380">
        <v>700.9952935842972</v>
      </c>
      <c r="K380">
        <v>0.87083085928413784</v>
      </c>
      <c r="L380">
        <v>61.493206090115642</v>
      </c>
      <c r="M380">
        <v>367.60670285532365</v>
      </c>
      <c r="N380">
        <v>106.21031341391244</v>
      </c>
      <c r="O380">
        <v>25.778871731080734</v>
      </c>
      <c r="P380" s="1">
        <f>ETS[[#This Row],[Transform File.EUAprice]]*ETS[[#This Row],[Transform File.CAP]]*_xlfn.XLOOKUP(ETS[[#This Row],[Transform File.Year]],Graphs!$R$2:$R$41,Graphs!$T$2:$T$41)</f>
        <v>22229.442330386628</v>
      </c>
    </row>
    <row r="381" spans="1:16" hidden="1" x14ac:dyDescent="0.25">
      <c r="A381">
        <v>1</v>
      </c>
      <c r="B381" s="1" t="s">
        <v>106</v>
      </c>
      <c r="C381" s="1" t="s">
        <v>377</v>
      </c>
      <c r="D381">
        <v>2040</v>
      </c>
      <c r="E381">
        <v>40</v>
      </c>
      <c r="F381">
        <v>40</v>
      </c>
      <c r="G381">
        <v>0</v>
      </c>
      <c r="H381">
        <v>0</v>
      </c>
      <c r="I381">
        <v>528.8765779967074</v>
      </c>
      <c r="J381">
        <v>686.95449915824781</v>
      </c>
      <c r="K381">
        <v>0.83383617386498865</v>
      </c>
      <c r="L381">
        <v>56.472059494204245</v>
      </c>
      <c r="M381">
        <v>404.36990678827573</v>
      </c>
      <c r="N381">
        <v>3.8232143894753858</v>
      </c>
      <c r="O381">
        <v>36.164885945317621</v>
      </c>
      <c r="P381" s="1">
        <f>ETS[[#This Row],[Transform File.EUAprice]]*ETS[[#This Row],[Transform File.CAP]]*_xlfn.XLOOKUP(ETS[[#This Row],[Transform File.Year]],Graphs!$R$2:$R$41,Graphs!$T$2:$T$41)</f>
        <v>7057.0100360494289</v>
      </c>
    </row>
    <row r="382" spans="1:16" hidden="1" x14ac:dyDescent="0.25">
      <c r="A382">
        <v>1</v>
      </c>
      <c r="B382" s="1" t="s">
        <v>106</v>
      </c>
      <c r="C382" s="1" t="s">
        <v>377</v>
      </c>
      <c r="D382">
        <v>2041</v>
      </c>
      <c r="E382">
        <v>0</v>
      </c>
      <c r="F382">
        <v>0</v>
      </c>
      <c r="G382">
        <v>0</v>
      </c>
      <c r="H382">
        <v>0</v>
      </c>
      <c r="I382">
        <v>305.34502335944114</v>
      </c>
      <c r="J382">
        <v>174.05449915824784</v>
      </c>
      <c r="K382">
        <v>0.83383617398088883</v>
      </c>
      <c r="L382">
        <v>48.643219305037512</v>
      </c>
      <c r="M382">
        <v>4187.3994438120872</v>
      </c>
      <c r="N382">
        <v>3.8074384283937295E-13</v>
      </c>
      <c r="O382">
        <v>3.2178195498977649E-13</v>
      </c>
      <c r="P382" s="1">
        <f>ETS[[#This Row],[Transform File.EUAprice]]*ETS[[#This Row],[Transform File.CAP]]*_xlfn.XLOOKUP(ETS[[#This Row],[Transform File.Year]],Graphs!$R$2:$R$41,Graphs!$T$2:$T$41)</f>
        <v>0</v>
      </c>
    </row>
    <row r="383" spans="1:16" hidden="1" x14ac:dyDescent="0.25">
      <c r="A383">
        <v>1</v>
      </c>
      <c r="B383" s="1" t="s">
        <v>106</v>
      </c>
      <c r="C383" s="1" t="s">
        <v>377</v>
      </c>
      <c r="D383">
        <v>2042</v>
      </c>
      <c r="E383">
        <v>0</v>
      </c>
      <c r="F383">
        <v>0</v>
      </c>
      <c r="G383">
        <v>0</v>
      </c>
      <c r="H383">
        <v>0</v>
      </c>
      <c r="I383">
        <v>265.96658413286025</v>
      </c>
      <c r="J383">
        <v>0</v>
      </c>
      <c r="K383">
        <v>0.75432759238200553</v>
      </c>
      <c r="L383">
        <v>38.624111634198862</v>
      </c>
      <c r="M383">
        <v>4211.3720589421091</v>
      </c>
      <c r="N383">
        <v>4.1803814669453805E-13</v>
      </c>
      <c r="O383">
        <v>3.5589197493599851E-13</v>
      </c>
      <c r="P383" s="1">
        <f>ETS[[#This Row],[Transform File.EUAprice]]*ETS[[#This Row],[Transform File.CAP]]*_xlfn.XLOOKUP(ETS[[#This Row],[Transform File.Year]],Graphs!$R$2:$R$41,Graphs!$T$2:$T$41)</f>
        <v>0</v>
      </c>
    </row>
    <row r="384" spans="1:16" hidden="1" x14ac:dyDescent="0.25">
      <c r="A384">
        <v>1</v>
      </c>
      <c r="B384" s="1" t="s">
        <v>106</v>
      </c>
      <c r="C384" s="1" t="s">
        <v>377</v>
      </c>
      <c r="D384">
        <v>2043</v>
      </c>
      <c r="E384">
        <v>0</v>
      </c>
      <c r="F384">
        <v>0</v>
      </c>
      <c r="G384">
        <v>0</v>
      </c>
      <c r="H384">
        <v>0</v>
      </c>
      <c r="I384">
        <v>229.93158006586356</v>
      </c>
      <c r="J384">
        <v>0</v>
      </c>
      <c r="K384">
        <v>0.57756855085537107</v>
      </c>
      <c r="L384">
        <v>35.457435516141331</v>
      </c>
      <c r="M384">
        <v>4233.2425521243849</v>
      </c>
      <c r="N384">
        <v>4.5915630867663199E-13</v>
      </c>
      <c r="O384">
        <v>3.9431541970021672E-13</v>
      </c>
      <c r="P384" s="1">
        <f>ETS[[#This Row],[Transform File.EUAprice]]*ETS[[#This Row],[Transform File.CAP]]*_xlfn.XLOOKUP(ETS[[#This Row],[Transform File.Year]],Graphs!$R$2:$R$41,Graphs!$T$2:$T$41)</f>
        <v>0</v>
      </c>
    </row>
    <row r="385" spans="1:16" hidden="1" x14ac:dyDescent="0.25">
      <c r="A385">
        <v>1</v>
      </c>
      <c r="B385" s="1" t="s">
        <v>106</v>
      </c>
      <c r="C385" s="1" t="s">
        <v>377</v>
      </c>
      <c r="D385">
        <v>2044</v>
      </c>
      <c r="E385">
        <v>0</v>
      </c>
      <c r="F385">
        <v>0</v>
      </c>
      <c r="G385">
        <v>0</v>
      </c>
      <c r="H385">
        <v>0</v>
      </c>
      <c r="I385">
        <v>197.39339484122314</v>
      </c>
      <c r="J385">
        <v>0</v>
      </c>
      <c r="K385">
        <v>0.41533288178058297</v>
      </c>
      <c r="L385">
        <v>32.122852342859829</v>
      </c>
      <c r="M385">
        <v>4253.8581566841949</v>
      </c>
      <c r="N385">
        <v>5.043051596851447E-13</v>
      </c>
      <c r="O385">
        <v>4.3763885771302581E-13</v>
      </c>
      <c r="P385" s="1">
        <f>ETS[[#This Row],[Transform File.EUAprice]]*ETS[[#This Row],[Transform File.CAP]]*_xlfn.XLOOKUP(ETS[[#This Row],[Transform File.Year]],Graphs!$R$2:$R$41,Graphs!$T$2:$T$41)</f>
        <v>0</v>
      </c>
    </row>
    <row r="386" spans="1:16" hidden="1" x14ac:dyDescent="0.25">
      <c r="A386">
        <v>1</v>
      </c>
      <c r="B386" s="1" t="s">
        <v>106</v>
      </c>
      <c r="C386" s="1" t="s">
        <v>377</v>
      </c>
      <c r="D386">
        <v>2045</v>
      </c>
      <c r="E386">
        <v>0</v>
      </c>
      <c r="F386">
        <v>0</v>
      </c>
      <c r="G386">
        <v>0</v>
      </c>
      <c r="H386">
        <v>0</v>
      </c>
      <c r="I386">
        <v>169.71997005527783</v>
      </c>
      <c r="J386">
        <v>0</v>
      </c>
      <c r="K386">
        <v>0.40032429593248542</v>
      </c>
      <c r="L386">
        <v>27.273100490012823</v>
      </c>
      <c r="M386">
        <v>4274.1768800514265</v>
      </c>
      <c r="N386">
        <v>5.5363875083200409E-13</v>
      </c>
      <c r="O386">
        <v>4.8651121565098461E-13</v>
      </c>
      <c r="P386" s="1">
        <f>ETS[[#This Row],[Transform File.EUAprice]]*ETS[[#This Row],[Transform File.CAP]]*_xlfn.XLOOKUP(ETS[[#This Row],[Transform File.Year]],Graphs!$R$2:$R$41,Graphs!$T$2:$T$41)</f>
        <v>0</v>
      </c>
    </row>
    <row r="387" spans="1:16" hidden="1" x14ac:dyDescent="0.25">
      <c r="A387">
        <v>1</v>
      </c>
      <c r="B387" s="1" t="s">
        <v>106</v>
      </c>
      <c r="C387" s="1" t="s">
        <v>377</v>
      </c>
      <c r="D387">
        <v>2046</v>
      </c>
      <c r="E387">
        <v>0</v>
      </c>
      <c r="F387">
        <v>0</v>
      </c>
      <c r="G387">
        <v>0</v>
      </c>
      <c r="H387">
        <v>0</v>
      </c>
      <c r="I387">
        <v>144.55619023581784</v>
      </c>
      <c r="J387">
        <v>0</v>
      </c>
      <c r="K387">
        <v>0.40032429591201674</v>
      </c>
      <c r="L387">
        <v>24.763455523547965</v>
      </c>
      <c r="M387">
        <v>4292.7038268978013</v>
      </c>
      <c r="N387">
        <v>6.0771619683513426E-13</v>
      </c>
      <c r="O387">
        <v>5.4205197918107965E-13</v>
      </c>
      <c r="P387" s="1">
        <f>ETS[[#This Row],[Transform File.EUAprice]]*ETS[[#This Row],[Transform File.CAP]]*_xlfn.XLOOKUP(ETS[[#This Row],[Transform File.Year]],Graphs!$R$2:$R$41,Graphs!$T$2:$T$41)</f>
        <v>0</v>
      </c>
    </row>
    <row r="388" spans="1:16" hidden="1" x14ac:dyDescent="0.25">
      <c r="A388">
        <v>1</v>
      </c>
      <c r="B388" s="1" t="s">
        <v>106</v>
      </c>
      <c r="C388" s="1" t="s">
        <v>377</v>
      </c>
      <c r="D388">
        <v>2047</v>
      </c>
      <c r="E388">
        <v>0</v>
      </c>
      <c r="F388">
        <v>0</v>
      </c>
      <c r="G388">
        <v>0</v>
      </c>
      <c r="H388">
        <v>0</v>
      </c>
      <c r="I388">
        <v>121.89215423808625</v>
      </c>
      <c r="J388">
        <v>0</v>
      </c>
      <c r="K388">
        <v>0.40032429589361901</v>
      </c>
      <c r="L388">
        <v>22.26371170183797</v>
      </c>
      <c r="M388">
        <v>4310.3094379762761</v>
      </c>
      <c r="N388">
        <v>6.669464875261302E-13</v>
      </c>
      <c r="O388">
        <v>6.0528421296387468E-13</v>
      </c>
      <c r="P388" s="1">
        <f>ETS[[#This Row],[Transform File.EUAprice]]*ETS[[#This Row],[Transform File.CAP]]*_xlfn.XLOOKUP(ETS[[#This Row],[Transform File.Year]],Graphs!$R$2:$R$41,Graphs!$T$2:$T$41)</f>
        <v>0</v>
      </c>
    </row>
    <row r="389" spans="1:16" hidden="1" x14ac:dyDescent="0.25">
      <c r="A389">
        <v>1</v>
      </c>
      <c r="B389" s="1" t="s">
        <v>106</v>
      </c>
      <c r="C389" s="1" t="s">
        <v>377</v>
      </c>
      <c r="D389">
        <v>2048</v>
      </c>
      <c r="E389">
        <v>0</v>
      </c>
      <c r="F389">
        <v>0</v>
      </c>
      <c r="G389">
        <v>0</v>
      </c>
      <c r="H389">
        <v>0</v>
      </c>
      <c r="I389">
        <v>103.80379838799412</v>
      </c>
      <c r="J389">
        <v>0</v>
      </c>
      <c r="K389">
        <v>0.16786457308292646</v>
      </c>
      <c r="L389">
        <v>17.920491277009202</v>
      </c>
      <c r="M389">
        <v>4327.3531462975798</v>
      </c>
      <c r="N389">
        <v>7.3136025827940784E-13</v>
      </c>
      <c r="O389">
        <v>6.7751562503359434E-13</v>
      </c>
      <c r="P389" s="1">
        <f>ETS[[#This Row],[Transform File.EUAprice]]*ETS[[#This Row],[Transform File.CAP]]*_xlfn.XLOOKUP(ETS[[#This Row],[Transform File.Year]],Graphs!$R$2:$R$41,Graphs!$T$2:$T$41)</f>
        <v>0</v>
      </c>
    </row>
    <row r="390" spans="1:16" hidden="1" x14ac:dyDescent="0.25">
      <c r="A390">
        <v>1</v>
      </c>
      <c r="B390" s="1" t="s">
        <v>106</v>
      </c>
      <c r="C390" s="1" t="s">
        <v>377</v>
      </c>
      <c r="D390">
        <v>2049</v>
      </c>
      <c r="E390">
        <v>0</v>
      </c>
      <c r="F390">
        <v>0</v>
      </c>
      <c r="G390">
        <v>0</v>
      </c>
      <c r="H390">
        <v>0</v>
      </c>
      <c r="I390">
        <v>88.825524249912078</v>
      </c>
      <c r="J390">
        <v>0</v>
      </c>
      <c r="K390">
        <v>3.0392533105017343E-12</v>
      </c>
      <c r="L390">
        <v>14.978274138078998</v>
      </c>
      <c r="M390">
        <v>4342.8864085107962</v>
      </c>
      <c r="N390">
        <v>8.0158258078143003E-13</v>
      </c>
      <c r="O390">
        <v>7.6064261799160521E-13</v>
      </c>
      <c r="P390" s="1">
        <f>ETS[[#This Row],[Transform File.EUAprice]]*ETS[[#This Row],[Transform File.CAP]]*_xlfn.XLOOKUP(ETS[[#This Row],[Transform File.Year]],Graphs!$R$2:$R$41,Graphs!$T$2:$T$41)</f>
        <v>0</v>
      </c>
    </row>
    <row r="391" spans="1:16" hidden="1" x14ac:dyDescent="0.25">
      <c r="A391">
        <v>1</v>
      </c>
      <c r="B391" s="1" t="s">
        <v>106</v>
      </c>
      <c r="C391" s="1" t="s">
        <v>377</v>
      </c>
      <c r="D391">
        <v>2050</v>
      </c>
      <c r="E391">
        <v>0</v>
      </c>
      <c r="F391">
        <v>0</v>
      </c>
      <c r="G391">
        <v>0</v>
      </c>
      <c r="H391">
        <v>0</v>
      </c>
      <c r="I391">
        <v>75.817967378691364</v>
      </c>
      <c r="J391">
        <v>0</v>
      </c>
      <c r="K391">
        <v>2.9287372118420516E-12</v>
      </c>
      <c r="L391">
        <v>13.007556871217789</v>
      </c>
      <c r="M391">
        <v>4357.8136967546434</v>
      </c>
      <c r="N391">
        <v>8.781806029143295E-13</v>
      </c>
      <c r="O391">
        <v>8.5663470289333141E-13</v>
      </c>
      <c r="P391" s="1">
        <f>ETS[[#This Row],[Transform File.EUAprice]]*ETS[[#This Row],[Transform File.CAP]]*_xlfn.XLOOKUP(ETS[[#This Row],[Transform File.Year]],Graphs!$R$2:$R$41,Graphs!$T$2:$T$41)</f>
        <v>0</v>
      </c>
    </row>
    <row r="392" spans="1:16" hidden="1" x14ac:dyDescent="0.25">
      <c r="A392">
        <v>1</v>
      </c>
      <c r="B392" s="1" t="s">
        <v>106</v>
      </c>
      <c r="C392" s="1" t="s">
        <v>377</v>
      </c>
      <c r="D392">
        <v>2051</v>
      </c>
      <c r="E392">
        <v>0</v>
      </c>
      <c r="F392">
        <v>0</v>
      </c>
      <c r="G392">
        <v>0</v>
      </c>
      <c r="H392">
        <v>0</v>
      </c>
      <c r="I392">
        <v>63.597893876877777</v>
      </c>
      <c r="J392">
        <v>0</v>
      </c>
      <c r="K392">
        <v>2.7155684422051215E-12</v>
      </c>
      <c r="L392">
        <v>12.220073501810871</v>
      </c>
      <c r="M392">
        <v>4371.9811137977658</v>
      </c>
      <c r="N392">
        <v>9.6056528260408388E-13</v>
      </c>
      <c r="O392">
        <v>9.6824121640767413E-13</v>
      </c>
      <c r="P392" s="1">
        <f>ETS[[#This Row],[Transform File.EUAprice]]*ETS[[#This Row],[Transform File.CAP]]*_xlfn.XLOOKUP(ETS[[#This Row],[Transform File.Year]],Graphs!$R$2:$R$41,Graphs!$T$2:$T$41)</f>
        <v>0</v>
      </c>
    </row>
    <row r="393" spans="1:16" hidden="1" x14ac:dyDescent="0.25">
      <c r="A393">
        <v>1</v>
      </c>
      <c r="B393" s="1" t="s">
        <v>106</v>
      </c>
      <c r="C393" s="1" t="s">
        <v>377</v>
      </c>
      <c r="D393">
        <v>2052</v>
      </c>
      <c r="E393">
        <v>0</v>
      </c>
      <c r="F393">
        <v>0</v>
      </c>
      <c r="G393">
        <v>0</v>
      </c>
      <c r="H393">
        <v>0</v>
      </c>
      <c r="I393">
        <v>53.626529011019755</v>
      </c>
      <c r="J393">
        <v>0</v>
      </c>
      <c r="K393">
        <v>2.526725676561467E-12</v>
      </c>
      <c r="L393">
        <v>9.971364865855497</v>
      </c>
      <c r="M393">
        <v>4384.8875733566392</v>
      </c>
      <c r="N393">
        <v>1.0500783083708308E-12</v>
      </c>
      <c r="O393">
        <v>1.0991093696470481E-12</v>
      </c>
      <c r="P393" s="1">
        <f>ETS[[#This Row],[Transform File.EUAprice]]*ETS[[#This Row],[Transform File.CAP]]*_xlfn.XLOOKUP(ETS[[#This Row],[Transform File.Year]],Graphs!$R$2:$R$41,Graphs!$T$2:$T$41)</f>
        <v>0</v>
      </c>
    </row>
    <row r="394" spans="1:16" hidden="1" x14ac:dyDescent="0.25">
      <c r="A394">
        <v>1</v>
      </c>
      <c r="B394" s="1" t="s">
        <v>106</v>
      </c>
      <c r="C394" s="1" t="s">
        <v>377</v>
      </c>
      <c r="D394">
        <v>2053</v>
      </c>
      <c r="E394">
        <v>0</v>
      </c>
      <c r="F394">
        <v>0</v>
      </c>
      <c r="G394">
        <v>0</v>
      </c>
      <c r="H394">
        <v>0</v>
      </c>
      <c r="I394">
        <v>44.199452718173241</v>
      </c>
      <c r="J394">
        <v>0</v>
      </c>
      <c r="K394">
        <v>2.4378594296265225E-12</v>
      </c>
      <c r="L394">
        <v>9.4270762928440792</v>
      </c>
      <c r="M394">
        <v>4397.452373311743</v>
      </c>
      <c r="N394">
        <v>1.1468588888851062E-12</v>
      </c>
      <c r="O394">
        <v>1.2534966800048542E-12</v>
      </c>
      <c r="P394" s="1">
        <f>ETS[[#This Row],[Transform File.EUAprice]]*ETS[[#This Row],[Transform File.CAP]]*_xlfn.XLOOKUP(ETS[[#This Row],[Transform File.Year]],Graphs!$R$2:$R$41,Graphs!$T$2:$T$41)</f>
        <v>0</v>
      </c>
    </row>
    <row r="395" spans="1:16" hidden="1" x14ac:dyDescent="0.25">
      <c r="A395">
        <v>1</v>
      </c>
      <c r="B395" s="1" t="s">
        <v>106</v>
      </c>
      <c r="C395" s="1" t="s">
        <v>377</v>
      </c>
      <c r="D395">
        <v>2054</v>
      </c>
      <c r="E395">
        <v>0</v>
      </c>
      <c r="F395">
        <v>0</v>
      </c>
      <c r="G395">
        <v>0</v>
      </c>
      <c r="H395">
        <v>0</v>
      </c>
      <c r="I395">
        <v>36.064704636577382</v>
      </c>
      <c r="J395">
        <v>0</v>
      </c>
      <c r="K395">
        <v>2.3864778599461123E-12</v>
      </c>
      <c r="L395">
        <v>8.1347480815934734</v>
      </c>
      <c r="M395">
        <v>4409.1355817395752</v>
      </c>
      <c r="N395">
        <v>1.2493959243014023E-12</v>
      </c>
      <c r="O395">
        <v>1.4375879088373225E-12</v>
      </c>
      <c r="P395" s="1">
        <f>ETS[[#This Row],[Transform File.EUAprice]]*ETS[[#This Row],[Transform File.CAP]]*_xlfn.XLOOKUP(ETS[[#This Row],[Transform File.Year]],Graphs!$R$2:$R$41,Graphs!$T$2:$T$41)</f>
        <v>0</v>
      </c>
    </row>
    <row r="396" spans="1:16" hidden="1" x14ac:dyDescent="0.25">
      <c r="A396">
        <v>1</v>
      </c>
      <c r="B396" s="1" t="s">
        <v>106</v>
      </c>
      <c r="C396" s="1" t="s">
        <v>377</v>
      </c>
      <c r="D396">
        <v>2055</v>
      </c>
      <c r="E396">
        <v>0</v>
      </c>
      <c r="F396">
        <v>0</v>
      </c>
      <c r="G396">
        <v>0</v>
      </c>
      <c r="H396">
        <v>0</v>
      </c>
      <c r="I396">
        <v>28.780944148760586</v>
      </c>
      <c r="J396">
        <v>0</v>
      </c>
      <c r="K396">
        <v>2.3508408154154778E-12</v>
      </c>
      <c r="L396">
        <v>7.2837604878144457</v>
      </c>
      <c r="M396">
        <v>4419.7750965327723</v>
      </c>
      <c r="N396">
        <v>1.3595880663153059E-12</v>
      </c>
      <c r="O396">
        <v>1.6592824783896064E-12</v>
      </c>
      <c r="P396" s="1">
        <f>ETS[[#This Row],[Transform File.EUAprice]]*ETS[[#This Row],[Transform File.CAP]]*_xlfn.XLOOKUP(ETS[[#This Row],[Transform File.Year]],Graphs!$R$2:$R$41,Graphs!$T$2:$T$41)</f>
        <v>0</v>
      </c>
    </row>
    <row r="397" spans="1:16" hidden="1" x14ac:dyDescent="0.25">
      <c r="A397">
        <v>1</v>
      </c>
      <c r="B397" s="1" t="s">
        <v>106</v>
      </c>
      <c r="C397" s="1" t="s">
        <v>377</v>
      </c>
      <c r="D397">
        <v>2056</v>
      </c>
      <c r="E397">
        <v>0</v>
      </c>
      <c r="F397">
        <v>0</v>
      </c>
      <c r="G397">
        <v>0</v>
      </c>
      <c r="H397">
        <v>0</v>
      </c>
      <c r="I397">
        <v>21.672561131570511</v>
      </c>
      <c r="J397">
        <v>0</v>
      </c>
      <c r="K397">
        <v>2.3542599476887928E-12</v>
      </c>
      <c r="L397">
        <v>7.1083830171877196</v>
      </c>
      <c r="M397">
        <v>4430.277247523808</v>
      </c>
      <c r="N397">
        <v>1.4762101645772512E-12</v>
      </c>
      <c r="O397">
        <v>1.9287242131387509E-12</v>
      </c>
      <c r="P397" s="1">
        <f>ETS[[#This Row],[Transform File.EUAprice]]*ETS[[#This Row],[Transform File.CAP]]*_xlfn.XLOOKUP(ETS[[#This Row],[Transform File.Year]],Graphs!$R$2:$R$41,Graphs!$T$2:$T$41)</f>
        <v>0</v>
      </c>
    </row>
    <row r="398" spans="1:16" hidden="1" x14ac:dyDescent="0.25">
      <c r="A398">
        <v>1</v>
      </c>
      <c r="B398" s="1" t="s">
        <v>106</v>
      </c>
      <c r="C398" s="1" t="s">
        <v>377</v>
      </c>
      <c r="D398">
        <v>2057</v>
      </c>
      <c r="E398">
        <v>0</v>
      </c>
      <c r="F398">
        <v>0</v>
      </c>
      <c r="G398">
        <v>0</v>
      </c>
      <c r="H398">
        <v>0</v>
      </c>
      <c r="I398">
        <v>15.294640168765039</v>
      </c>
      <c r="J398">
        <v>0</v>
      </c>
      <c r="K398">
        <v>2.3336482791753295E-12</v>
      </c>
      <c r="L398">
        <v>6.377920962803139</v>
      </c>
      <c r="M398">
        <v>4439.8446422982834</v>
      </c>
      <c r="N398">
        <v>1.6001458373822304E-12</v>
      </c>
      <c r="O398">
        <v>2.2589726776464322E-12</v>
      </c>
      <c r="P398" s="1">
        <f>ETS[[#This Row],[Transform File.EUAprice]]*ETS[[#This Row],[Transform File.CAP]]*_xlfn.XLOOKUP(ETS[[#This Row],[Transform File.Year]],Graphs!$R$2:$R$41,Graphs!$T$2:$T$41)</f>
        <v>0</v>
      </c>
    </row>
    <row r="399" spans="1:16" hidden="1" x14ac:dyDescent="0.25">
      <c r="A399">
        <v>1</v>
      </c>
      <c r="B399" s="1" t="s">
        <v>106</v>
      </c>
      <c r="C399" s="1" t="s">
        <v>377</v>
      </c>
      <c r="D399">
        <v>2058</v>
      </c>
      <c r="E399">
        <v>0</v>
      </c>
      <c r="F399">
        <v>0</v>
      </c>
      <c r="G399">
        <v>0</v>
      </c>
      <c r="H399">
        <v>0</v>
      </c>
      <c r="I399">
        <v>10.97318225521688</v>
      </c>
      <c r="J399">
        <v>0</v>
      </c>
      <c r="K399">
        <v>2.2909754463515743E-12</v>
      </c>
      <c r="L399">
        <v>4.3214579135458679</v>
      </c>
      <c r="M399">
        <v>4448.7206595666921</v>
      </c>
      <c r="N399">
        <v>1.728115007482192E-12</v>
      </c>
      <c r="O399">
        <v>2.6657000438953884E-12</v>
      </c>
      <c r="P399" s="1">
        <f>ETS[[#This Row],[Transform File.EUAprice]]*ETS[[#This Row],[Transform File.CAP]]*_xlfn.XLOOKUP(ETS[[#This Row],[Transform File.Year]],Graphs!$R$2:$R$41,Graphs!$T$2:$T$41)</f>
        <v>0</v>
      </c>
    </row>
    <row r="400" spans="1:16" hidden="1" x14ac:dyDescent="0.25">
      <c r="A400">
        <v>1</v>
      </c>
      <c r="B400" s="1" t="s">
        <v>106</v>
      </c>
      <c r="C400" s="1" t="s">
        <v>377</v>
      </c>
      <c r="D400">
        <v>2059</v>
      </c>
      <c r="E400">
        <v>0</v>
      </c>
      <c r="F400">
        <v>0</v>
      </c>
      <c r="G400">
        <v>0</v>
      </c>
      <c r="H400">
        <v>0</v>
      </c>
      <c r="I400">
        <v>6.0119700837552177</v>
      </c>
      <c r="J400">
        <v>0</v>
      </c>
      <c r="K400">
        <v>2.3546034083003071E-12</v>
      </c>
      <c r="L400">
        <v>4.9612121714593078</v>
      </c>
      <c r="M400">
        <v>4457.2748168595563</v>
      </c>
      <c r="N400">
        <v>1.8605841833188449E-12</v>
      </c>
      <c r="O400">
        <v>3.1745618342392015E-12</v>
      </c>
      <c r="P400" s="1">
        <f>ETS[[#This Row],[Transform File.EUAprice]]*ETS[[#This Row],[Transform File.CAP]]*_xlfn.XLOOKUP(ETS[[#This Row],[Transform File.Year]],Graphs!$R$2:$R$41,Graphs!$T$2:$T$41)</f>
        <v>0</v>
      </c>
    </row>
    <row r="401" spans="1:16" hidden="1" x14ac:dyDescent="0.25">
      <c r="A401">
        <v>1</v>
      </c>
      <c r="B401" s="1" t="s">
        <v>106</v>
      </c>
      <c r="C401" s="1" t="s">
        <v>377</v>
      </c>
      <c r="D401">
        <v>2060</v>
      </c>
      <c r="E401">
        <v>0</v>
      </c>
      <c r="F401">
        <v>0</v>
      </c>
      <c r="G401">
        <v>0</v>
      </c>
      <c r="H401">
        <v>0</v>
      </c>
      <c r="I401">
        <v>0.11959267613330571</v>
      </c>
      <c r="J401">
        <v>0</v>
      </c>
      <c r="K401">
        <v>7.8767387128868538E-13</v>
      </c>
      <c r="L401">
        <v>5.8923774076211242</v>
      </c>
      <c r="M401">
        <v>4465.0613092993071</v>
      </c>
      <c r="N401">
        <v>1.9991286949458205E-12</v>
      </c>
      <c r="O401">
        <v>3.7997429777963295E-12</v>
      </c>
      <c r="P401" s="1">
        <f>ETS[[#This Row],[Transform File.EUAprice]]*ETS[[#This Row],[Transform File.CAP]]*_xlfn.XLOOKUP(ETS[[#This Row],[Transform File.Year]],Graphs!$R$2:$R$41,Graphs!$T$2:$T$41)</f>
        <v>0</v>
      </c>
    </row>
    <row r="402" spans="1:16" hidden="1" x14ac:dyDescent="0.25">
      <c r="A402">
        <v>1</v>
      </c>
      <c r="B402" s="1" t="s">
        <v>106</v>
      </c>
      <c r="C402" s="1" t="s">
        <v>342</v>
      </c>
      <c r="D402">
        <v>2021</v>
      </c>
      <c r="E402">
        <v>1596</v>
      </c>
      <c r="F402">
        <v>3174.772426</v>
      </c>
      <c r="G402">
        <v>0</v>
      </c>
      <c r="H402">
        <v>0</v>
      </c>
      <c r="I402">
        <v>1936.7526891814896</v>
      </c>
      <c r="J402">
        <v>512.9</v>
      </c>
      <c r="K402">
        <v>89.439530260374127</v>
      </c>
      <c r="L402">
        <v>635.68020655813609</v>
      </c>
      <c r="M402">
        <v>80</v>
      </c>
      <c r="N402">
        <v>1492.7736176370274</v>
      </c>
      <c r="O402">
        <v>1682.2314681942562</v>
      </c>
      <c r="P402" s="1">
        <f>ETS[[#This Row],[Transform File.EUAprice]]*ETS[[#This Row],[Transform File.CAP]]*_xlfn.XLOOKUP(ETS[[#This Row],[Transform File.Year]],Graphs!$R$2:$R$41,Graphs!$T$2:$T$41)</f>
        <v>127680</v>
      </c>
    </row>
    <row r="403" spans="1:16" hidden="1" x14ac:dyDescent="0.25">
      <c r="A403">
        <v>1</v>
      </c>
      <c r="B403" s="1" t="s">
        <v>106</v>
      </c>
      <c r="C403" s="1" t="s">
        <v>342</v>
      </c>
      <c r="D403">
        <v>2022</v>
      </c>
      <c r="E403">
        <v>1552</v>
      </c>
      <c r="F403">
        <v>1552</v>
      </c>
      <c r="G403">
        <v>0</v>
      </c>
      <c r="H403">
        <v>0</v>
      </c>
      <c r="I403">
        <v>2090.460490347034</v>
      </c>
      <c r="J403">
        <v>745.01750765914949</v>
      </c>
      <c r="K403">
        <v>99.833317703778775</v>
      </c>
      <c r="L403">
        <v>553.4413734715273</v>
      </c>
      <c r="M403">
        <v>80.638937226765606</v>
      </c>
      <c r="N403">
        <v>1125.2678558148916</v>
      </c>
      <c r="O403">
        <v>426.73581154017415</v>
      </c>
      <c r="P403" s="1">
        <f>ETS[[#This Row],[Transform File.EUAprice]]*ETS[[#This Row],[Transform File.CAP]]*_xlfn.XLOOKUP(ETS[[#This Row],[Transform File.Year]],Graphs!$R$2:$R$41,Graphs!$T$2:$T$41)</f>
        <v>125151.63057594022</v>
      </c>
    </row>
    <row r="404" spans="1:16" hidden="1" x14ac:dyDescent="0.25">
      <c r="A404">
        <v>1</v>
      </c>
      <c r="B404" s="1" t="s">
        <v>106</v>
      </c>
      <c r="C404" s="1" t="s">
        <v>342</v>
      </c>
      <c r="D404">
        <v>2023</v>
      </c>
      <c r="E404">
        <v>1509</v>
      </c>
      <c r="F404">
        <v>1509</v>
      </c>
      <c r="G404">
        <v>0</v>
      </c>
      <c r="H404">
        <v>0</v>
      </c>
      <c r="I404">
        <v>2339.597975140704</v>
      </c>
      <c r="J404">
        <v>746.09559574426328</v>
      </c>
      <c r="K404">
        <v>101.82893095709328</v>
      </c>
      <c r="L404">
        <v>411.9379885049733</v>
      </c>
      <c r="M404">
        <v>80.638937226767155</v>
      </c>
      <c r="N404">
        <v>1114.5178556440933</v>
      </c>
      <c r="O404">
        <v>394.48581171097339</v>
      </c>
      <c r="P404" s="1">
        <f>ETS[[#This Row],[Transform File.EUAprice]]*ETS[[#This Row],[Transform File.CAP]]*_xlfn.XLOOKUP(ETS[[#This Row],[Transform File.Year]],Graphs!$R$2:$R$41,Graphs!$T$2:$T$41)</f>
        <v>121684.15627519164</v>
      </c>
    </row>
    <row r="405" spans="1:16" hidden="1" x14ac:dyDescent="0.25">
      <c r="A405">
        <v>1</v>
      </c>
      <c r="B405" s="1" t="s">
        <v>106</v>
      </c>
      <c r="C405" s="1" t="s">
        <v>342</v>
      </c>
      <c r="D405">
        <v>2024</v>
      </c>
      <c r="E405">
        <v>1412</v>
      </c>
      <c r="F405">
        <v>1412</v>
      </c>
      <c r="G405">
        <v>0</v>
      </c>
      <c r="H405">
        <v>0</v>
      </c>
      <c r="I405">
        <v>2595.4137050424715</v>
      </c>
      <c r="J405">
        <v>821.86843367808649</v>
      </c>
      <c r="K405">
        <v>91.756543191095929</v>
      </c>
      <c r="L405">
        <v>242.55929322905024</v>
      </c>
      <c r="M405">
        <v>88.701852922048261</v>
      </c>
      <c r="N405">
        <v>1099.0066959736732</v>
      </c>
      <c r="O405">
        <v>312.99728706966056</v>
      </c>
      <c r="P405" s="1">
        <f>ETS[[#This Row],[Transform File.EUAprice]]*ETS[[#This Row],[Transform File.CAP]]*_xlfn.XLOOKUP(ETS[[#This Row],[Transform File.Year]],Graphs!$R$2:$R$41,Graphs!$T$2:$T$41)</f>
        <v>119282.87269136394</v>
      </c>
    </row>
    <row r="406" spans="1:16" hidden="1" x14ac:dyDescent="0.25">
      <c r="A406">
        <v>1</v>
      </c>
      <c r="B406" s="1" t="s">
        <v>106</v>
      </c>
      <c r="C406" s="1" t="s">
        <v>342</v>
      </c>
      <c r="D406">
        <v>2025</v>
      </c>
      <c r="E406">
        <v>1412</v>
      </c>
      <c r="F406">
        <v>1412</v>
      </c>
      <c r="G406">
        <v>0</v>
      </c>
      <c r="H406">
        <v>0</v>
      </c>
      <c r="I406">
        <v>2958.9369575088949</v>
      </c>
      <c r="J406">
        <v>817.30984786902536</v>
      </c>
      <c r="K406">
        <v>59.830277352157779</v>
      </c>
      <c r="L406">
        <v>171.33662231239336</v>
      </c>
      <c r="M406">
        <v>97.570856607363922</v>
      </c>
      <c r="N406">
        <v>1106.8263054920139</v>
      </c>
      <c r="O406">
        <v>305.17802492883925</v>
      </c>
      <c r="P406" s="1">
        <f>ETS[[#This Row],[Transform File.EUAprice]]*ETS[[#This Row],[Transform File.CAP]]*_xlfn.XLOOKUP(ETS[[#This Row],[Transform File.Year]],Graphs!$R$2:$R$41,Graphs!$T$2:$T$41)</f>
        <v>124961.49617197084</v>
      </c>
    </row>
    <row r="407" spans="1:16" hidden="1" x14ac:dyDescent="0.25">
      <c r="A407">
        <v>1</v>
      </c>
      <c r="B407" s="1" t="s">
        <v>106</v>
      </c>
      <c r="C407" s="1" t="s">
        <v>342</v>
      </c>
      <c r="D407">
        <v>2026</v>
      </c>
      <c r="E407">
        <v>1295</v>
      </c>
      <c r="F407">
        <v>1295</v>
      </c>
      <c r="G407">
        <v>0</v>
      </c>
      <c r="H407">
        <v>0</v>
      </c>
      <c r="I407">
        <v>3269.0916312800168</v>
      </c>
      <c r="J407">
        <v>812.3938673601881</v>
      </c>
      <c r="K407">
        <v>39.304622421252915</v>
      </c>
      <c r="L407">
        <v>133.14683644743721</v>
      </c>
      <c r="M407">
        <v>107.3265127978388</v>
      </c>
      <c r="N407">
        <v>1073.5806268884414</v>
      </c>
      <c r="O407">
        <v>221.42408619544653</v>
      </c>
      <c r="P407" s="1">
        <f>ETS[[#This Row],[Transform File.EUAprice]]*ETS[[#This Row],[Transform File.CAP]]*_xlfn.XLOOKUP(ETS[[#This Row],[Transform File.Year]],Graphs!$R$2:$R$41,Graphs!$T$2:$T$41)</f>
        <v>120062.91681088544</v>
      </c>
    </row>
    <row r="408" spans="1:16" hidden="1" x14ac:dyDescent="0.25">
      <c r="A408">
        <v>1</v>
      </c>
      <c r="B408" s="1" t="s">
        <v>106</v>
      </c>
      <c r="C408" s="1" t="s">
        <v>342</v>
      </c>
      <c r="D408">
        <v>2027</v>
      </c>
      <c r="E408">
        <v>1233</v>
      </c>
      <c r="F408">
        <v>1233</v>
      </c>
      <c r="G408">
        <v>0</v>
      </c>
      <c r="H408">
        <v>0</v>
      </c>
      <c r="I408">
        <v>3538.0534993698111</v>
      </c>
      <c r="J408">
        <v>807.09248910426618</v>
      </c>
      <c r="K408">
        <v>28.973005595334453</v>
      </c>
      <c r="L408">
        <v>127.97263721060439</v>
      </c>
      <c r="M408">
        <v>118.05743221635487</v>
      </c>
      <c r="N408">
        <v>1054.9522542940592</v>
      </c>
      <c r="O408">
        <v>178.05288085070219</v>
      </c>
      <c r="P408" s="1">
        <f>ETS[[#This Row],[Transform File.EUAprice]]*ETS[[#This Row],[Transform File.CAP]]*_xlfn.XLOOKUP(ETS[[#This Row],[Transform File.Year]],Graphs!$R$2:$R$41,Graphs!$T$2:$T$41)</f>
        <v>119756.53265687899</v>
      </c>
    </row>
    <row r="409" spans="1:16" hidden="1" x14ac:dyDescent="0.25">
      <c r="A409">
        <v>1</v>
      </c>
      <c r="B409" s="1" t="s">
        <v>106</v>
      </c>
      <c r="C409" s="1" t="s">
        <v>342</v>
      </c>
      <c r="D409">
        <v>2028</v>
      </c>
      <c r="E409">
        <v>1141</v>
      </c>
      <c r="F409">
        <v>1141</v>
      </c>
      <c r="G409">
        <v>0</v>
      </c>
      <c r="H409">
        <v>0</v>
      </c>
      <c r="I409">
        <v>3734.2874816544781</v>
      </c>
      <c r="J409">
        <v>801.37551970651123</v>
      </c>
      <c r="K409">
        <v>20.299309050811701</v>
      </c>
      <c r="L409">
        <v>123.09118895801019</v>
      </c>
      <c r="M409">
        <v>129.86107384622815</v>
      </c>
      <c r="N409">
        <v>1020.541858281654</v>
      </c>
      <c r="O409">
        <v>120.46374304185541</v>
      </c>
      <c r="P409" s="1">
        <f>ETS[[#This Row],[Transform File.EUAprice]]*ETS[[#This Row],[Transform File.CAP]]*_xlfn.XLOOKUP(ETS[[#This Row],[Transform File.Year]],Graphs!$R$2:$R$41,Graphs!$T$2:$T$41)</f>
        <v>116096.23582456655</v>
      </c>
    </row>
    <row r="410" spans="1:16" hidden="1" x14ac:dyDescent="0.25">
      <c r="A410">
        <v>1</v>
      </c>
      <c r="B410" s="1" t="s">
        <v>106</v>
      </c>
      <c r="C410" s="1" t="s">
        <v>342</v>
      </c>
      <c r="D410">
        <v>2029</v>
      </c>
      <c r="E410">
        <v>1049</v>
      </c>
      <c r="F410">
        <v>1049</v>
      </c>
      <c r="G410">
        <v>0</v>
      </c>
      <c r="H410">
        <v>0</v>
      </c>
      <c r="I410">
        <v>3892.9774698710435</v>
      </c>
      <c r="J410">
        <v>795.21040503470363</v>
      </c>
      <c r="K410">
        <v>11.324151558912073</v>
      </c>
      <c r="L410">
        <v>83.775455189819127</v>
      </c>
      <c r="M410">
        <v>142.84462650083779</v>
      </c>
      <c r="N410">
        <v>979.4745273575702</v>
      </c>
      <c r="O410">
        <v>69.531589701838953</v>
      </c>
      <c r="P410" s="1">
        <f>ETS[[#This Row],[Transform File.EUAprice]]*ETS[[#This Row],[Transform File.CAP]]*_xlfn.XLOOKUP(ETS[[#This Row],[Transform File.Year]],Graphs!$R$2:$R$41,Graphs!$T$2:$T$41)</f>
        <v>111815.90974319851</v>
      </c>
    </row>
    <row r="411" spans="1:16" hidden="1" x14ac:dyDescent="0.25">
      <c r="A411">
        <v>1</v>
      </c>
      <c r="B411" s="1" t="s">
        <v>106</v>
      </c>
      <c r="C411" s="1" t="s">
        <v>342</v>
      </c>
      <c r="D411">
        <v>2030</v>
      </c>
      <c r="E411">
        <v>958</v>
      </c>
      <c r="F411">
        <v>958</v>
      </c>
      <c r="G411">
        <v>0</v>
      </c>
      <c r="H411">
        <v>0</v>
      </c>
      <c r="I411">
        <v>3978.7473930485503</v>
      </c>
      <c r="J411">
        <v>788.55933750474946</v>
      </c>
      <c r="K411">
        <v>6.8140838838511826</v>
      </c>
      <c r="L411">
        <v>76.8566554338922</v>
      </c>
      <c r="M411">
        <v>157.13063211754081</v>
      </c>
      <c r="N411">
        <v>919.05404630518319</v>
      </c>
      <c r="O411">
        <v>38.95263645505969</v>
      </c>
      <c r="P411" s="1">
        <f>ETS[[#This Row],[Transform File.EUAprice]]*ETS[[#This Row],[Transform File.CAP]]*_xlfn.XLOOKUP(ETS[[#This Row],[Transform File.Year]],Graphs!$R$2:$R$41,Graphs!$T$2:$T$41)</f>
        <v>106979.67475870646</v>
      </c>
    </row>
    <row r="412" spans="1:16" hidden="1" x14ac:dyDescent="0.25">
      <c r="A412">
        <v>1</v>
      </c>
      <c r="B412" s="1" t="s">
        <v>106</v>
      </c>
      <c r="C412" s="1" t="s">
        <v>342</v>
      </c>
      <c r="D412">
        <v>2031</v>
      </c>
      <c r="E412">
        <v>866</v>
      </c>
      <c r="F412">
        <v>866</v>
      </c>
      <c r="G412">
        <v>0</v>
      </c>
      <c r="H412">
        <v>0</v>
      </c>
      <c r="I412">
        <v>3987.5638293900006</v>
      </c>
      <c r="J412">
        <v>781.38975264353485</v>
      </c>
      <c r="K412">
        <v>6.2874812545523397</v>
      </c>
      <c r="L412">
        <v>69.506329760462592</v>
      </c>
      <c r="M412">
        <v>172.83978222070959</v>
      </c>
      <c r="N412">
        <v>841.17353158204128</v>
      </c>
      <c r="O412">
        <v>24.83381273214512</v>
      </c>
      <c r="P412" s="1">
        <f>ETS[[#This Row],[Transform File.EUAprice]]*ETS[[#This Row],[Transform File.CAP]]*_xlfn.XLOOKUP(ETS[[#This Row],[Transform File.Year]],Graphs!$R$2:$R$41,Graphs!$T$2:$T$41)</f>
        <v>101308.80902862901</v>
      </c>
    </row>
    <row r="413" spans="1:16" hidden="1" x14ac:dyDescent="0.25">
      <c r="A413">
        <v>1</v>
      </c>
      <c r="B413" s="1" t="s">
        <v>106</v>
      </c>
      <c r="C413" s="1" t="s">
        <v>342</v>
      </c>
      <c r="D413">
        <v>2032</v>
      </c>
      <c r="E413">
        <v>774</v>
      </c>
      <c r="F413">
        <v>774</v>
      </c>
      <c r="G413">
        <v>0</v>
      </c>
      <c r="H413">
        <v>0</v>
      </c>
      <c r="I413">
        <v>3920.2079461883609</v>
      </c>
      <c r="J413">
        <v>773.65829115183715</v>
      </c>
      <c r="K413">
        <v>5.7174412812423068</v>
      </c>
      <c r="L413">
        <v>61.980150768560527</v>
      </c>
      <c r="M413">
        <v>190.11897730886099</v>
      </c>
      <c r="N413">
        <v>748.66331458877119</v>
      </c>
      <c r="O413">
        <v>25.344765251637448</v>
      </c>
      <c r="P413" s="1">
        <f>ETS[[#This Row],[Transform File.EUAprice]]*ETS[[#This Row],[Transform File.CAP]]*_xlfn.XLOOKUP(ETS[[#This Row],[Transform File.Year]],Graphs!$R$2:$R$41,Graphs!$T$2:$T$41)</f>
        <v>94855.548246597638</v>
      </c>
    </row>
    <row r="414" spans="1:16" hidden="1" x14ac:dyDescent="0.25">
      <c r="A414">
        <v>1</v>
      </c>
      <c r="B414" s="1" t="s">
        <v>106</v>
      </c>
      <c r="C414" s="1" t="s">
        <v>342</v>
      </c>
      <c r="D414">
        <v>2033</v>
      </c>
      <c r="E414">
        <v>682</v>
      </c>
      <c r="F414">
        <v>682</v>
      </c>
      <c r="G414">
        <v>0</v>
      </c>
      <c r="H414">
        <v>0</v>
      </c>
      <c r="I414">
        <v>3774.8187199411527</v>
      </c>
      <c r="J414">
        <v>765.32097745972521</v>
      </c>
      <c r="K414">
        <v>5.0442812907864258</v>
      </c>
      <c r="L414">
        <v>57.023967496696173</v>
      </c>
      <c r="M414">
        <v>209.12501907189301</v>
      </c>
      <c r="N414">
        <v>655.57384384876411</v>
      </c>
      <c r="O414">
        <v>26.435055000475391</v>
      </c>
      <c r="P414" s="1">
        <f>ETS[[#This Row],[Transform File.EUAprice]]*ETS[[#This Row],[Transform File.CAP]]*_xlfn.XLOOKUP(ETS[[#This Row],[Transform File.Year]],Graphs!$R$2:$R$41,Graphs!$T$2:$T$41)</f>
        <v>87558.311423245803</v>
      </c>
    </row>
    <row r="415" spans="1:16" hidden="1" x14ac:dyDescent="0.25">
      <c r="A415">
        <v>1</v>
      </c>
      <c r="B415" s="1" t="s">
        <v>106</v>
      </c>
      <c r="C415" s="1" t="s">
        <v>342</v>
      </c>
      <c r="D415">
        <v>2034</v>
      </c>
      <c r="E415">
        <v>591</v>
      </c>
      <c r="F415">
        <v>591</v>
      </c>
      <c r="G415">
        <v>0</v>
      </c>
      <c r="H415">
        <v>0</v>
      </c>
      <c r="I415">
        <v>3553.3033036967381</v>
      </c>
      <c r="J415">
        <v>756.33040796264504</v>
      </c>
      <c r="K415">
        <v>3.9913794116075256</v>
      </c>
      <c r="L415">
        <v>52.193628870162513</v>
      </c>
      <c r="M415">
        <v>230.03033918160503</v>
      </c>
      <c r="N415">
        <v>562.6078901649563</v>
      </c>
      <c r="O415">
        <v>28.401922181137415</v>
      </c>
      <c r="P415" s="1">
        <f>ETS[[#This Row],[Transform File.EUAprice]]*ETS[[#This Row],[Transform File.CAP]]*_xlfn.XLOOKUP(ETS[[#This Row],[Transform File.Year]],Graphs!$R$2:$R$41,Graphs!$T$2:$T$41)</f>
        <v>79485.939331978603</v>
      </c>
    </row>
    <row r="416" spans="1:16" hidden="1" x14ac:dyDescent="0.25">
      <c r="A416">
        <v>1</v>
      </c>
      <c r="B416" s="1" t="s">
        <v>106</v>
      </c>
      <c r="C416" s="1" t="s">
        <v>342</v>
      </c>
      <c r="D416">
        <v>2035</v>
      </c>
      <c r="E416">
        <v>499</v>
      </c>
      <c r="F416">
        <v>499</v>
      </c>
      <c r="G416">
        <v>0</v>
      </c>
      <c r="H416">
        <v>0</v>
      </c>
      <c r="I416">
        <v>3251.2393837812615</v>
      </c>
      <c r="J416">
        <v>746.63385807090867</v>
      </c>
      <c r="K416">
        <v>3.4625877758015</v>
      </c>
      <c r="L416">
        <v>50.967474068766634</v>
      </c>
      <c r="M416">
        <v>253.02768443002276</v>
      </c>
      <c r="N416">
        <v>471.41281937318803</v>
      </c>
      <c r="O416">
        <v>27.59823827631395</v>
      </c>
      <c r="P416" s="1">
        <f>ETS[[#This Row],[Transform File.EUAprice]]*ETS[[#This Row],[Transform File.CAP]]*_xlfn.XLOOKUP(ETS[[#This Row],[Transform File.Year]],Graphs!$R$2:$R$41,Graphs!$T$2:$T$41)</f>
        <v>70306.745980204563</v>
      </c>
    </row>
    <row r="417" spans="1:16" hidden="1" x14ac:dyDescent="0.25">
      <c r="A417">
        <v>1</v>
      </c>
      <c r="B417" s="1" t="s">
        <v>106</v>
      </c>
      <c r="C417" s="1" t="s">
        <v>342</v>
      </c>
      <c r="D417">
        <v>2036</v>
      </c>
      <c r="E417">
        <v>407</v>
      </c>
      <c r="F417">
        <v>407</v>
      </c>
      <c r="G417">
        <v>0</v>
      </c>
      <c r="H417">
        <v>0</v>
      </c>
      <c r="I417">
        <v>2866.8271499620391</v>
      </c>
      <c r="J417">
        <v>736.17474530988875</v>
      </c>
      <c r="K417">
        <v>3.3691834979505026</v>
      </c>
      <c r="L417">
        <v>51.868305011383065</v>
      </c>
      <c r="M417">
        <v>278.3283805632351</v>
      </c>
      <c r="N417">
        <v>371.89923752261319</v>
      </c>
      <c r="O417">
        <v>35.112005812083467</v>
      </c>
      <c r="P417" s="1">
        <f>ETS[[#This Row],[Transform File.EUAprice]]*ETS[[#This Row],[Transform File.CAP]]*_xlfn.XLOOKUP(ETS[[#This Row],[Transform File.Year]],Graphs!$R$2:$R$41,Graphs!$T$2:$T$41)</f>
        <v>60074.617460207424</v>
      </c>
    </row>
    <row r="418" spans="1:16" hidden="1" x14ac:dyDescent="0.25">
      <c r="A418">
        <v>1</v>
      </c>
      <c r="B418" s="1" t="s">
        <v>106</v>
      </c>
      <c r="C418" s="1" t="s">
        <v>342</v>
      </c>
      <c r="D418">
        <v>2037</v>
      </c>
      <c r="E418">
        <v>315</v>
      </c>
      <c r="F418">
        <v>315</v>
      </c>
      <c r="G418">
        <v>0</v>
      </c>
      <c r="H418">
        <v>0</v>
      </c>
      <c r="I418">
        <v>2394.8535110666817</v>
      </c>
      <c r="J418">
        <v>724.90048889776278</v>
      </c>
      <c r="K418">
        <v>3.3187109888847388</v>
      </c>
      <c r="L418">
        <v>58.754439008709895</v>
      </c>
      <c r="M418">
        <v>306.1490808798298</v>
      </c>
      <c r="N418">
        <v>276.27233307801396</v>
      </c>
      <c r="O418">
        <v>38.740099621056444</v>
      </c>
      <c r="P418" s="1">
        <f>ETS[[#This Row],[Transform File.EUAprice]]*ETS[[#This Row],[Transform File.CAP]]*_xlfn.XLOOKUP(ETS[[#This Row],[Transform File.Year]],Graphs!$R$2:$R$41,Graphs!$T$2:$T$41)</f>
        <v>48707.218221302042</v>
      </c>
    </row>
    <row r="419" spans="1:16" hidden="1" x14ac:dyDescent="0.25">
      <c r="A419">
        <v>1</v>
      </c>
      <c r="B419" s="1" t="s">
        <v>106</v>
      </c>
      <c r="C419" s="1" t="s">
        <v>342</v>
      </c>
      <c r="D419">
        <v>2038</v>
      </c>
      <c r="E419">
        <v>224</v>
      </c>
      <c r="F419">
        <v>224</v>
      </c>
      <c r="G419">
        <v>0</v>
      </c>
      <c r="H419">
        <v>0</v>
      </c>
      <c r="I419">
        <v>1843.0031059706901</v>
      </c>
      <c r="J419">
        <v>712.74403509456761</v>
      </c>
      <c r="K419">
        <v>3.2130486545387327</v>
      </c>
      <c r="L419">
        <v>59.893321346885244</v>
      </c>
      <c r="M419">
        <v>336.74749556546254</v>
      </c>
      <c r="N419">
        <v>179.6249722203392</v>
      </c>
      <c r="O419">
        <v>44.388924714798947</v>
      </c>
      <c r="P419" s="1">
        <f>ETS[[#This Row],[Transform File.EUAprice]]*ETS[[#This Row],[Transform File.CAP]]*_xlfn.XLOOKUP(ETS[[#This Row],[Transform File.Year]],Graphs!$R$2:$R$41,Graphs!$T$2:$T$41)</f>
        <v>36283.811895811326</v>
      </c>
    </row>
    <row r="420" spans="1:16" hidden="1" x14ac:dyDescent="0.25">
      <c r="A420">
        <v>1</v>
      </c>
      <c r="B420" s="1" t="s">
        <v>106</v>
      </c>
      <c r="C420" s="1" t="s">
        <v>342</v>
      </c>
      <c r="D420">
        <v>2039</v>
      </c>
      <c r="E420">
        <v>132</v>
      </c>
      <c r="F420">
        <v>132</v>
      </c>
      <c r="G420">
        <v>0</v>
      </c>
      <c r="H420">
        <v>0</v>
      </c>
      <c r="I420">
        <v>1216.0863572350379</v>
      </c>
      <c r="J420">
        <v>699.63593500127718</v>
      </c>
      <c r="K420">
        <v>3.0655842004334062</v>
      </c>
      <c r="L420">
        <v>56.215229533941425</v>
      </c>
      <c r="M420">
        <v>370.40173109358079</v>
      </c>
      <c r="N420">
        <v>105.93907619552407</v>
      </c>
      <c r="O420">
        <v>26.076475967570239</v>
      </c>
      <c r="P420" s="1">
        <f>ETS[[#This Row],[Transform File.EUAprice]]*ETS[[#This Row],[Transform File.CAP]]*_xlfn.XLOOKUP(ETS[[#This Row],[Transform File.Year]],Graphs!$R$2:$R$41,Graphs!$T$2:$T$41)</f>
        <v>22398.459702897901</v>
      </c>
    </row>
    <row r="421" spans="1:16" hidden="1" x14ac:dyDescent="0.25">
      <c r="A421">
        <v>1</v>
      </c>
      <c r="B421" s="1" t="s">
        <v>106</v>
      </c>
      <c r="C421" s="1" t="s">
        <v>342</v>
      </c>
      <c r="D421">
        <v>2040</v>
      </c>
      <c r="E421">
        <v>40</v>
      </c>
      <c r="F421">
        <v>40</v>
      </c>
      <c r="G421">
        <v>0</v>
      </c>
      <c r="H421">
        <v>0</v>
      </c>
      <c r="I421">
        <v>513.89536233435228</v>
      </c>
      <c r="J421">
        <v>685.50194517986642</v>
      </c>
      <c r="K421">
        <v>2.8787262552009465</v>
      </c>
      <c r="L421">
        <v>53.810323465618197</v>
      </c>
      <c r="M421">
        <v>407.41638773034225</v>
      </c>
      <c r="N421">
        <v>3.5527233500163153</v>
      </c>
      <c r="O421">
        <v>36.464700027818154</v>
      </c>
      <c r="P421" s="1">
        <f>ETS[[#This Row],[Transform File.EUAprice]]*ETS[[#This Row],[Transform File.CAP]]*_xlfn.XLOOKUP(ETS[[#This Row],[Transform File.Year]],Graphs!$R$2:$R$41,Graphs!$T$2:$T$41)</f>
        <v>7110.176817805158</v>
      </c>
    </row>
    <row r="422" spans="1:16" hidden="1" x14ac:dyDescent="0.25">
      <c r="A422">
        <v>1</v>
      </c>
      <c r="B422" s="1" t="s">
        <v>106</v>
      </c>
      <c r="C422" s="1" t="s">
        <v>342</v>
      </c>
      <c r="D422">
        <v>2041</v>
      </c>
      <c r="E422">
        <v>0</v>
      </c>
      <c r="F422">
        <v>0</v>
      </c>
      <c r="G422">
        <v>0</v>
      </c>
      <c r="H422">
        <v>0</v>
      </c>
      <c r="I422">
        <v>291.39141313432799</v>
      </c>
      <c r="J422">
        <v>172.60194517986645</v>
      </c>
      <c r="K422">
        <v>2.7832516174589612</v>
      </c>
      <c r="L422">
        <v>47.118752402698924</v>
      </c>
      <c r="M422">
        <v>4187.3994438122554</v>
      </c>
      <c r="N422">
        <v>6.363783043136552E-14</v>
      </c>
      <c r="O422">
        <v>7.0950974706016905E-12</v>
      </c>
      <c r="P422" s="1">
        <f>ETS[[#This Row],[Transform File.EUAprice]]*ETS[[#This Row],[Transform File.CAP]]*_xlfn.XLOOKUP(ETS[[#This Row],[Transform File.Year]],Graphs!$R$2:$R$41,Graphs!$T$2:$T$41)</f>
        <v>0</v>
      </c>
    </row>
    <row r="423" spans="1:16" hidden="1" x14ac:dyDescent="0.25">
      <c r="A423">
        <v>1</v>
      </c>
      <c r="B423" s="1" t="s">
        <v>106</v>
      </c>
      <c r="C423" s="1" t="s">
        <v>342</v>
      </c>
      <c r="D423">
        <v>2042</v>
      </c>
      <c r="E423">
        <v>0</v>
      </c>
      <c r="F423">
        <v>0</v>
      </c>
      <c r="G423">
        <v>0</v>
      </c>
      <c r="H423">
        <v>0</v>
      </c>
      <c r="I423">
        <v>252.53481944049895</v>
      </c>
      <c r="J423">
        <v>0</v>
      </c>
      <c r="K423">
        <v>2.6372299615038006</v>
      </c>
      <c r="L423">
        <v>36.219363732325249</v>
      </c>
      <c r="M423">
        <v>4211.372058942301</v>
      </c>
      <c r="N423">
        <v>7.0104836836459219E-14</v>
      </c>
      <c r="O423">
        <v>7.8481224218281469E-12</v>
      </c>
      <c r="P423" s="1">
        <f>ETS[[#This Row],[Transform File.EUAprice]]*ETS[[#This Row],[Transform File.CAP]]*_xlfn.XLOOKUP(ETS[[#This Row],[Transform File.Year]],Graphs!$R$2:$R$41,Graphs!$T$2:$T$41)</f>
        <v>0</v>
      </c>
    </row>
    <row r="424" spans="1:16" hidden="1" x14ac:dyDescent="0.25">
      <c r="A424">
        <v>1</v>
      </c>
      <c r="B424" s="1" t="s">
        <v>106</v>
      </c>
      <c r="C424" s="1" t="s">
        <v>342</v>
      </c>
      <c r="D424">
        <v>2043</v>
      </c>
      <c r="E424">
        <v>0</v>
      </c>
      <c r="F424">
        <v>0</v>
      </c>
      <c r="G424">
        <v>0</v>
      </c>
      <c r="H424">
        <v>0</v>
      </c>
      <c r="I424">
        <v>216.79546875552637</v>
      </c>
      <c r="J424">
        <v>0</v>
      </c>
      <c r="K424">
        <v>2.4926960282282775</v>
      </c>
      <c r="L424">
        <v>33.246654656744298</v>
      </c>
      <c r="M424">
        <v>4233.2425521246078</v>
      </c>
      <c r="N424">
        <v>7.719713753640895E-14</v>
      </c>
      <c r="O424">
        <v>8.6967660103163256E-12</v>
      </c>
      <c r="P424" s="1">
        <f>ETS[[#This Row],[Transform File.EUAprice]]*ETS[[#This Row],[Transform File.CAP]]*_xlfn.XLOOKUP(ETS[[#This Row],[Transform File.Year]],Graphs!$R$2:$R$41,Graphs!$T$2:$T$41)</f>
        <v>0</v>
      </c>
    </row>
    <row r="425" spans="1:16" hidden="1" x14ac:dyDescent="0.25">
      <c r="A425">
        <v>1</v>
      </c>
      <c r="B425" s="1" t="s">
        <v>106</v>
      </c>
      <c r="C425" s="1" t="s">
        <v>342</v>
      </c>
      <c r="D425">
        <v>2044</v>
      </c>
      <c r="E425">
        <v>0</v>
      </c>
      <c r="F425">
        <v>0</v>
      </c>
      <c r="G425">
        <v>0</v>
      </c>
      <c r="H425">
        <v>0</v>
      </c>
      <c r="I425">
        <v>184.54159522272693</v>
      </c>
      <c r="J425">
        <v>0</v>
      </c>
      <c r="K425">
        <v>2.1409725053525963</v>
      </c>
      <c r="L425">
        <v>30.112901027446831</v>
      </c>
      <c r="M425">
        <v>4253.8581566844614</v>
      </c>
      <c r="N425">
        <v>8.5010827285775823E-14</v>
      </c>
      <c r="O425">
        <v>9.6539228325222922E-12</v>
      </c>
      <c r="P425" s="1">
        <f>ETS[[#This Row],[Transform File.EUAprice]]*ETS[[#This Row],[Transform File.CAP]]*_xlfn.XLOOKUP(ETS[[#This Row],[Transform File.Year]],Graphs!$R$2:$R$41,Graphs!$T$2:$T$41)</f>
        <v>0</v>
      </c>
    </row>
    <row r="426" spans="1:16" hidden="1" x14ac:dyDescent="0.25">
      <c r="A426">
        <v>1</v>
      </c>
      <c r="B426" s="1" t="s">
        <v>106</v>
      </c>
      <c r="C426" s="1" t="s">
        <v>342</v>
      </c>
      <c r="D426">
        <v>2045</v>
      </c>
      <c r="E426">
        <v>0</v>
      </c>
      <c r="F426">
        <v>0</v>
      </c>
      <c r="G426">
        <v>0</v>
      </c>
      <c r="H426">
        <v>0</v>
      </c>
      <c r="I426">
        <v>156.28623950488827</v>
      </c>
      <c r="J426">
        <v>0</v>
      </c>
      <c r="K426">
        <v>1.7099546457639747</v>
      </c>
      <c r="L426">
        <v>26.545401072074672</v>
      </c>
      <c r="M426">
        <v>4274.1768800517339</v>
      </c>
      <c r="N426">
        <v>9.3731043659901373E-14</v>
      </c>
      <c r="O426">
        <v>1.0734156192554793E-11</v>
      </c>
      <c r="P426" s="1">
        <f>ETS[[#This Row],[Transform File.EUAprice]]*ETS[[#This Row],[Transform File.CAP]]*_xlfn.XLOOKUP(ETS[[#This Row],[Transform File.Year]],Graphs!$R$2:$R$41,Graphs!$T$2:$T$41)</f>
        <v>0</v>
      </c>
    </row>
    <row r="427" spans="1:16" hidden="1" x14ac:dyDescent="0.25">
      <c r="A427">
        <v>1</v>
      </c>
      <c r="B427" s="1" t="s">
        <v>106</v>
      </c>
      <c r="C427" s="1" t="s">
        <v>342</v>
      </c>
      <c r="D427">
        <v>2046</v>
      </c>
      <c r="E427">
        <v>0</v>
      </c>
      <c r="F427">
        <v>0</v>
      </c>
      <c r="G427">
        <v>0</v>
      </c>
      <c r="H427">
        <v>0</v>
      </c>
      <c r="I427">
        <v>132.07941798119893</v>
      </c>
      <c r="J427">
        <v>0</v>
      </c>
      <c r="K427">
        <v>1.410659069867962</v>
      </c>
      <c r="L427">
        <v>22.796162453821388</v>
      </c>
      <c r="M427">
        <v>4292.7038268981651</v>
      </c>
      <c r="N427">
        <v>1.0881464965238873E-13</v>
      </c>
      <c r="O427">
        <v>1.1962439521998055E-11</v>
      </c>
      <c r="P427" s="1">
        <f>ETS[[#This Row],[Transform File.EUAprice]]*ETS[[#This Row],[Transform File.CAP]]*_xlfn.XLOOKUP(ETS[[#This Row],[Transform File.Year]],Graphs!$R$2:$R$41,Graphs!$T$2:$T$41)</f>
        <v>0</v>
      </c>
    </row>
    <row r="428" spans="1:16" hidden="1" x14ac:dyDescent="0.25">
      <c r="A428">
        <v>1</v>
      </c>
      <c r="B428" s="1" t="s">
        <v>106</v>
      </c>
      <c r="C428" s="1" t="s">
        <v>342</v>
      </c>
      <c r="D428">
        <v>2047</v>
      </c>
      <c r="E428">
        <v>0</v>
      </c>
      <c r="F428">
        <v>0</v>
      </c>
      <c r="G428">
        <v>0</v>
      </c>
      <c r="H428">
        <v>0</v>
      </c>
      <c r="I428">
        <v>111.39737001512692</v>
      </c>
      <c r="J428">
        <v>0</v>
      </c>
      <c r="K428">
        <v>1.3072219464877333</v>
      </c>
      <c r="L428">
        <v>19.374826019584273</v>
      </c>
      <c r="M428">
        <v>4310.3094379766908</v>
      </c>
      <c r="N428">
        <v>1.3155207324849409E-13</v>
      </c>
      <c r="O428">
        <v>1.3361733794808862E-11</v>
      </c>
      <c r="P428" s="1">
        <f>ETS[[#This Row],[Transform File.EUAprice]]*ETS[[#This Row],[Transform File.CAP]]*_xlfn.XLOOKUP(ETS[[#This Row],[Transform File.Year]],Graphs!$R$2:$R$41,Graphs!$T$2:$T$41)</f>
        <v>0</v>
      </c>
    </row>
    <row r="429" spans="1:16" hidden="1" x14ac:dyDescent="0.25">
      <c r="A429">
        <v>1</v>
      </c>
      <c r="B429" s="1" t="s">
        <v>106</v>
      </c>
      <c r="C429" s="1" t="s">
        <v>342</v>
      </c>
      <c r="D429">
        <v>2048</v>
      </c>
      <c r="E429">
        <v>0</v>
      </c>
      <c r="F429">
        <v>0</v>
      </c>
      <c r="G429">
        <v>0</v>
      </c>
      <c r="H429">
        <v>0</v>
      </c>
      <c r="I429">
        <v>93.65551613597161</v>
      </c>
      <c r="J429">
        <v>0</v>
      </c>
      <c r="K429">
        <v>1.0032894851864445</v>
      </c>
      <c r="L429">
        <v>16.738564393968868</v>
      </c>
      <c r="M429">
        <v>4327.3531462980591</v>
      </c>
      <c r="N429">
        <v>1.5997978232403543E-13</v>
      </c>
      <c r="O429">
        <v>1.4961595924209996E-11</v>
      </c>
      <c r="P429" s="1">
        <f>ETS[[#This Row],[Transform File.EUAprice]]*ETS[[#This Row],[Transform File.CAP]]*_xlfn.XLOOKUP(ETS[[#This Row],[Transform File.Year]],Graphs!$R$2:$R$41,Graphs!$T$2:$T$41)</f>
        <v>0</v>
      </c>
    </row>
    <row r="430" spans="1:16" hidden="1" x14ac:dyDescent="0.25">
      <c r="A430">
        <v>1</v>
      </c>
      <c r="B430" s="1" t="s">
        <v>106</v>
      </c>
      <c r="C430" s="1" t="s">
        <v>342</v>
      </c>
      <c r="D430">
        <v>2049</v>
      </c>
      <c r="E430">
        <v>0</v>
      </c>
      <c r="F430">
        <v>0</v>
      </c>
      <c r="G430">
        <v>0</v>
      </c>
      <c r="H430">
        <v>0</v>
      </c>
      <c r="I430">
        <v>79.405857523128375</v>
      </c>
      <c r="J430">
        <v>0</v>
      </c>
      <c r="K430">
        <v>0.51338165372422584</v>
      </c>
      <c r="L430">
        <v>13.736276959119007</v>
      </c>
      <c r="M430">
        <v>4342.8864085113419</v>
      </c>
      <c r="N430">
        <v>1.8023320656827548E-13</v>
      </c>
      <c r="O430">
        <v>1.6804812650981996E-11</v>
      </c>
      <c r="P430" s="1">
        <f>ETS[[#This Row],[Transform File.EUAprice]]*ETS[[#This Row],[Transform File.CAP]]*_xlfn.XLOOKUP(ETS[[#This Row],[Transform File.Year]],Graphs!$R$2:$R$41,Graphs!$T$2:$T$41)</f>
        <v>0</v>
      </c>
    </row>
    <row r="431" spans="1:16" hidden="1" x14ac:dyDescent="0.25">
      <c r="A431">
        <v>1</v>
      </c>
      <c r="B431" s="1" t="s">
        <v>106</v>
      </c>
      <c r="C431" s="1" t="s">
        <v>342</v>
      </c>
      <c r="D431">
        <v>2050</v>
      </c>
      <c r="E431">
        <v>0</v>
      </c>
      <c r="F431">
        <v>0</v>
      </c>
      <c r="G431">
        <v>0</v>
      </c>
      <c r="H431">
        <v>0</v>
      </c>
      <c r="I431">
        <v>67.414784684505022</v>
      </c>
      <c r="J431">
        <v>0</v>
      </c>
      <c r="K431">
        <v>1.9955390204156957E-8</v>
      </c>
      <c r="L431">
        <v>11.991072818667957</v>
      </c>
      <c r="M431">
        <v>4357.8136967552764</v>
      </c>
      <c r="N431">
        <v>2.0953277451678536E-13</v>
      </c>
      <c r="O431">
        <v>1.8936305961387608E-11</v>
      </c>
      <c r="P431" s="1">
        <f>ETS[[#This Row],[Transform File.EUAprice]]*ETS[[#This Row],[Transform File.CAP]]*_xlfn.XLOOKUP(ETS[[#This Row],[Transform File.Year]],Graphs!$R$2:$R$41,Graphs!$T$2:$T$41)</f>
        <v>0</v>
      </c>
    </row>
    <row r="432" spans="1:16" hidden="1" x14ac:dyDescent="0.25">
      <c r="A432">
        <v>1</v>
      </c>
      <c r="B432" s="1" t="s">
        <v>106</v>
      </c>
      <c r="C432" s="1" t="s">
        <v>342</v>
      </c>
      <c r="D432">
        <v>2051</v>
      </c>
      <c r="E432">
        <v>0</v>
      </c>
      <c r="F432">
        <v>0</v>
      </c>
      <c r="G432">
        <v>0</v>
      </c>
      <c r="H432">
        <v>0</v>
      </c>
      <c r="I432">
        <v>56.57070793583803</v>
      </c>
      <c r="J432">
        <v>0</v>
      </c>
      <c r="K432">
        <v>1.9742150221006097E-8</v>
      </c>
      <c r="L432">
        <v>10.844076728924843</v>
      </c>
      <c r="M432">
        <v>4371.9811137985089</v>
      </c>
      <c r="N432">
        <v>2.61478817431408E-13</v>
      </c>
      <c r="O432">
        <v>2.141890401537878E-11</v>
      </c>
      <c r="P432" s="1">
        <f>ETS[[#This Row],[Transform File.EUAprice]]*ETS[[#This Row],[Transform File.CAP]]*_xlfn.XLOOKUP(ETS[[#This Row],[Transform File.Year]],Graphs!$R$2:$R$41,Graphs!$T$2:$T$41)</f>
        <v>0</v>
      </c>
    </row>
    <row r="433" spans="1:16" hidden="1" x14ac:dyDescent="0.25">
      <c r="A433">
        <v>1</v>
      </c>
      <c r="B433" s="1" t="s">
        <v>106</v>
      </c>
      <c r="C433" s="1" t="s">
        <v>342</v>
      </c>
      <c r="D433">
        <v>2052</v>
      </c>
      <c r="E433">
        <v>0</v>
      </c>
      <c r="F433">
        <v>0</v>
      </c>
      <c r="G433">
        <v>0</v>
      </c>
      <c r="H433">
        <v>0</v>
      </c>
      <c r="I433">
        <v>47.447168947760346</v>
      </c>
      <c r="J433">
        <v>0</v>
      </c>
      <c r="K433">
        <v>1.4200075608263267E-8</v>
      </c>
      <c r="L433">
        <v>9.1235389738776078</v>
      </c>
      <c r="M433">
        <v>4384.8875733575123</v>
      </c>
      <c r="N433">
        <v>3.2734216499222787E-13</v>
      </c>
      <c r="O433">
        <v>2.4337267500573549E-11</v>
      </c>
      <c r="P433" s="1">
        <f>ETS[[#This Row],[Transform File.EUAprice]]*ETS[[#This Row],[Transform File.CAP]]*_xlfn.XLOOKUP(ETS[[#This Row],[Transform File.Year]],Graphs!$R$2:$R$41,Graphs!$T$2:$T$41)</f>
        <v>0</v>
      </c>
    </row>
    <row r="434" spans="1:16" hidden="1" x14ac:dyDescent="0.25">
      <c r="A434">
        <v>1</v>
      </c>
      <c r="B434" s="1" t="s">
        <v>106</v>
      </c>
      <c r="C434" s="1" t="s">
        <v>342</v>
      </c>
      <c r="D434">
        <v>2053</v>
      </c>
      <c r="E434">
        <v>0</v>
      </c>
      <c r="F434">
        <v>0</v>
      </c>
      <c r="G434">
        <v>0</v>
      </c>
      <c r="H434">
        <v>0</v>
      </c>
      <c r="I434">
        <v>38.584467028861667</v>
      </c>
      <c r="J434">
        <v>0</v>
      </c>
      <c r="K434">
        <v>1.4011824609566038E-8</v>
      </c>
      <c r="L434">
        <v>8.8627019048868583</v>
      </c>
      <c r="M434">
        <v>4397.4523733127608</v>
      </c>
      <c r="N434">
        <v>4.8519847276699799E-13</v>
      </c>
      <c r="O434">
        <v>2.77920862711289E-11</v>
      </c>
      <c r="P434" s="1">
        <f>ETS[[#This Row],[Transform File.EUAprice]]*ETS[[#This Row],[Transform File.CAP]]*_xlfn.XLOOKUP(ETS[[#This Row],[Transform File.Year]],Graphs!$R$2:$R$41,Graphs!$T$2:$T$41)</f>
        <v>0</v>
      </c>
    </row>
    <row r="435" spans="1:16" hidden="1" x14ac:dyDescent="0.25">
      <c r="A435">
        <v>1</v>
      </c>
      <c r="B435" s="1" t="s">
        <v>106</v>
      </c>
      <c r="C435" s="1" t="s">
        <v>342</v>
      </c>
      <c r="D435">
        <v>2054</v>
      </c>
      <c r="E435">
        <v>0</v>
      </c>
      <c r="F435">
        <v>0</v>
      </c>
      <c r="G435">
        <v>0</v>
      </c>
      <c r="H435">
        <v>0</v>
      </c>
      <c r="I435">
        <v>31.300405208527813</v>
      </c>
      <c r="J435">
        <v>0</v>
      </c>
      <c r="K435">
        <v>1.9505027669845322E-8</v>
      </c>
      <c r="L435">
        <v>7.2840618008288249</v>
      </c>
      <c r="M435">
        <v>4409.1355817407739</v>
      </c>
      <c r="N435">
        <v>8.227611437112587E-13</v>
      </c>
      <c r="O435">
        <v>3.1932241213189952E-11</v>
      </c>
      <c r="P435" s="1">
        <f>ETS[[#This Row],[Transform File.EUAprice]]*ETS[[#This Row],[Transform File.CAP]]*_xlfn.XLOOKUP(ETS[[#This Row],[Transform File.Year]],Graphs!$R$2:$R$41,Graphs!$T$2:$T$41)</f>
        <v>0</v>
      </c>
    </row>
    <row r="436" spans="1:16" hidden="1" x14ac:dyDescent="0.25">
      <c r="A436">
        <v>1</v>
      </c>
      <c r="B436" s="1" t="s">
        <v>106</v>
      </c>
      <c r="C436" s="1" t="s">
        <v>342</v>
      </c>
      <c r="D436">
        <v>2055</v>
      </c>
      <c r="E436">
        <v>0</v>
      </c>
      <c r="F436">
        <v>0</v>
      </c>
      <c r="G436">
        <v>0</v>
      </c>
      <c r="H436">
        <v>0</v>
      </c>
      <c r="I436">
        <v>24.356524674294818</v>
      </c>
      <c r="J436">
        <v>0</v>
      </c>
      <c r="K436">
        <v>1.3855058136983299E-8</v>
      </c>
      <c r="L436">
        <v>6.9438805203779399</v>
      </c>
      <c r="M436">
        <v>4419.7750965341929</v>
      </c>
      <c r="N436">
        <v>1.1722481460786806E-12</v>
      </c>
      <c r="O436">
        <v>3.6960452360744545E-11</v>
      </c>
      <c r="P436" s="1">
        <f>ETS[[#This Row],[Transform File.EUAprice]]*ETS[[#This Row],[Transform File.CAP]]*_xlfn.XLOOKUP(ETS[[#This Row],[Transform File.Year]],Graphs!$R$2:$R$41,Graphs!$T$2:$T$41)</f>
        <v>0</v>
      </c>
    </row>
    <row r="437" spans="1:16" hidden="1" x14ac:dyDescent="0.25">
      <c r="A437">
        <v>1</v>
      </c>
      <c r="B437" s="1" t="s">
        <v>106</v>
      </c>
      <c r="C437" s="1" t="s">
        <v>342</v>
      </c>
      <c r="D437">
        <v>2056</v>
      </c>
      <c r="E437">
        <v>0</v>
      </c>
      <c r="F437">
        <v>0</v>
      </c>
      <c r="G437">
        <v>0</v>
      </c>
      <c r="H437">
        <v>0</v>
      </c>
      <c r="I437">
        <v>17.556768670933149</v>
      </c>
      <c r="J437">
        <v>0</v>
      </c>
      <c r="K437">
        <v>1.72059128318089E-8</v>
      </c>
      <c r="L437">
        <v>6.7997559861557564</v>
      </c>
      <c r="M437">
        <v>4430.2772475254997</v>
      </c>
      <c r="N437">
        <v>2.7163145489981663E-12</v>
      </c>
      <c r="O437">
        <v>4.3149919145236869E-11</v>
      </c>
      <c r="P437" s="1">
        <f>ETS[[#This Row],[Transform File.EUAprice]]*ETS[[#This Row],[Transform File.CAP]]*_xlfn.XLOOKUP(ETS[[#This Row],[Transform File.Year]],Graphs!$R$2:$R$41,Graphs!$T$2:$T$41)</f>
        <v>0</v>
      </c>
    </row>
    <row r="438" spans="1:16" hidden="1" x14ac:dyDescent="0.25">
      <c r="A438">
        <v>1</v>
      </c>
      <c r="B438" s="1" t="s">
        <v>106</v>
      </c>
      <c r="C438" s="1" t="s">
        <v>342</v>
      </c>
      <c r="D438">
        <v>2057</v>
      </c>
      <c r="E438">
        <v>0</v>
      </c>
      <c r="F438">
        <v>0</v>
      </c>
      <c r="G438">
        <v>0</v>
      </c>
      <c r="H438">
        <v>0</v>
      </c>
      <c r="I438">
        <v>12.137282548509635</v>
      </c>
      <c r="J438">
        <v>0</v>
      </c>
      <c r="K438">
        <v>1.9435651905160326E-8</v>
      </c>
      <c r="L438">
        <v>5.4194861029878627</v>
      </c>
      <c r="M438">
        <v>4439.8446423003334</v>
      </c>
      <c r="N438">
        <v>5.6695138195054507E-12</v>
      </c>
      <c r="O438">
        <v>5.0927592452265056E-11</v>
      </c>
      <c r="P438" s="1">
        <f>ETS[[#This Row],[Transform File.EUAprice]]*ETS[[#This Row],[Transform File.CAP]]*_xlfn.XLOOKUP(ETS[[#This Row],[Transform File.Year]],Graphs!$R$2:$R$41,Graphs!$T$2:$T$41)</f>
        <v>0</v>
      </c>
    </row>
    <row r="439" spans="1:16" hidden="1" x14ac:dyDescent="0.25">
      <c r="A439">
        <v>1</v>
      </c>
      <c r="B439" s="1" t="s">
        <v>106</v>
      </c>
      <c r="C439" s="1" t="s">
        <v>342</v>
      </c>
      <c r="D439">
        <v>2058</v>
      </c>
      <c r="E439">
        <v>0</v>
      </c>
      <c r="F439">
        <v>0</v>
      </c>
      <c r="G439">
        <v>0</v>
      </c>
      <c r="H439">
        <v>0</v>
      </c>
      <c r="I439">
        <v>9.0281326250893681</v>
      </c>
      <c r="J439">
        <v>0</v>
      </c>
      <c r="K439">
        <v>1.7043824410499397E-8</v>
      </c>
      <c r="L439">
        <v>3.1091499063764423</v>
      </c>
      <c r="M439">
        <v>4448.7206595691678</v>
      </c>
      <c r="N439">
        <v>1.025089032051416E-11</v>
      </c>
      <c r="O439">
        <v>6.0914494708937066E-11</v>
      </c>
      <c r="P439" s="1">
        <f>ETS[[#This Row],[Transform File.EUAprice]]*ETS[[#This Row],[Transform File.CAP]]*_xlfn.XLOOKUP(ETS[[#This Row],[Transform File.Year]],Graphs!$R$2:$R$41,Graphs!$T$2:$T$41)</f>
        <v>0</v>
      </c>
    </row>
    <row r="440" spans="1:16" hidden="1" x14ac:dyDescent="0.25">
      <c r="A440">
        <v>1</v>
      </c>
      <c r="B440" s="1" t="s">
        <v>106</v>
      </c>
      <c r="C440" s="1" t="s">
        <v>342</v>
      </c>
      <c r="D440">
        <v>2059</v>
      </c>
      <c r="E440">
        <v>0</v>
      </c>
      <c r="F440">
        <v>0</v>
      </c>
      <c r="G440">
        <v>0</v>
      </c>
      <c r="H440">
        <v>0</v>
      </c>
      <c r="I440">
        <v>4.8924906035912521</v>
      </c>
      <c r="J440">
        <v>0</v>
      </c>
      <c r="K440">
        <v>1.1383314922011221E-8</v>
      </c>
      <c r="L440">
        <v>4.1356420101148013</v>
      </c>
      <c r="M440">
        <v>4457.2748168626267</v>
      </c>
      <c r="N440">
        <v>1.5872434956042132E-11</v>
      </c>
      <c r="O440">
        <v>7.402590148564064E-11</v>
      </c>
      <c r="P440" s="1">
        <f>ETS[[#This Row],[Transform File.EUAprice]]*ETS[[#This Row],[Transform File.CAP]]*_xlfn.XLOOKUP(ETS[[#This Row],[Transform File.Year]],Graphs!$R$2:$R$41,Graphs!$T$2:$T$41)</f>
        <v>0</v>
      </c>
    </row>
    <row r="441" spans="1:16" hidden="1" x14ac:dyDescent="0.25">
      <c r="A441">
        <v>1</v>
      </c>
      <c r="B441" s="1" t="s">
        <v>106</v>
      </c>
      <c r="C441" s="1" t="s">
        <v>342</v>
      </c>
      <c r="D441">
        <v>2060</v>
      </c>
      <c r="E441">
        <v>0</v>
      </c>
      <c r="F441">
        <v>0</v>
      </c>
      <c r="G441">
        <v>0</v>
      </c>
      <c r="H441">
        <v>0</v>
      </c>
      <c r="I441">
        <v>-0.39229888725145301</v>
      </c>
      <c r="J441">
        <v>0</v>
      </c>
      <c r="K441">
        <v>5.2798694582903396E-9</v>
      </c>
      <c r="L441">
        <v>5.2847894855628352</v>
      </c>
      <c r="M441">
        <v>4465.0613093030979</v>
      </c>
      <c r="N441">
        <v>2.0769751723164914E-11</v>
      </c>
      <c r="O441">
        <v>9.1187167216945406E-11</v>
      </c>
      <c r="P441" s="1">
        <f>ETS[[#This Row],[Transform File.EUAprice]]*ETS[[#This Row],[Transform File.CAP]]*_xlfn.XLOOKUP(ETS[[#This Row],[Transform File.Year]],Graphs!$R$2:$R$41,Graphs!$T$2:$T$41)</f>
        <v>0</v>
      </c>
    </row>
    <row r="442" spans="1:16" hidden="1" x14ac:dyDescent="0.25">
      <c r="A442">
        <v>1</v>
      </c>
      <c r="B442" s="1" t="s">
        <v>106</v>
      </c>
      <c r="C442" s="1" t="s">
        <v>338</v>
      </c>
      <c r="D442">
        <v>2021</v>
      </c>
      <c r="E442">
        <v>1596</v>
      </c>
      <c r="F442">
        <v>3174.772426</v>
      </c>
      <c r="G442">
        <v>0</v>
      </c>
      <c r="H442">
        <v>0</v>
      </c>
      <c r="I442">
        <v>1936.744907104272</v>
      </c>
      <c r="J442">
        <v>512.9</v>
      </c>
      <c r="K442">
        <v>89.431621489140127</v>
      </c>
      <c r="L442">
        <v>635.69589740658785</v>
      </c>
      <c r="M442">
        <v>80</v>
      </c>
      <c r="N442">
        <v>1490.3354715330399</v>
      </c>
      <c r="O442">
        <v>1684.8403128505417</v>
      </c>
      <c r="P442" s="1">
        <f>ETS[[#This Row],[Transform File.EUAprice]]*ETS[[#This Row],[Transform File.CAP]]*_xlfn.XLOOKUP(ETS[[#This Row],[Transform File.Year]],Graphs!$R$2:$R$41,Graphs!$T$2:$T$41)</f>
        <v>127680</v>
      </c>
    </row>
    <row r="443" spans="1:16" hidden="1" x14ac:dyDescent="0.25">
      <c r="A443">
        <v>1</v>
      </c>
      <c r="B443" s="1" t="s">
        <v>106</v>
      </c>
      <c r="C443" s="1" t="s">
        <v>338</v>
      </c>
      <c r="D443">
        <v>2022</v>
      </c>
      <c r="E443">
        <v>1552</v>
      </c>
      <c r="F443">
        <v>1552</v>
      </c>
      <c r="G443">
        <v>0</v>
      </c>
      <c r="H443">
        <v>0</v>
      </c>
      <c r="I443">
        <v>2093.3765571379408</v>
      </c>
      <c r="J443">
        <v>743.2391185705909</v>
      </c>
      <c r="K443">
        <v>100.12042055449584</v>
      </c>
      <c r="L443">
        <v>552.00881084124467</v>
      </c>
      <c r="M443">
        <v>83.246866429129867</v>
      </c>
      <c r="N443">
        <v>1122.7648568364646</v>
      </c>
      <c r="O443">
        <v>429.23592370795791</v>
      </c>
      <c r="P443" s="1">
        <f>ETS[[#This Row],[Transform File.EUAprice]]*ETS[[#This Row],[Transform File.CAP]]*_xlfn.XLOOKUP(ETS[[#This Row],[Transform File.Year]],Graphs!$R$2:$R$41,Graphs!$T$2:$T$41)</f>
        <v>129199.13669800955</v>
      </c>
    </row>
    <row r="444" spans="1:16" hidden="1" x14ac:dyDescent="0.25">
      <c r="A444">
        <v>1</v>
      </c>
      <c r="B444" s="1" t="s">
        <v>106</v>
      </c>
      <c r="C444" s="1" t="s">
        <v>338</v>
      </c>
      <c r="D444">
        <v>2023</v>
      </c>
      <c r="E444">
        <v>1509</v>
      </c>
      <c r="F444">
        <v>1509</v>
      </c>
      <c r="G444">
        <v>0</v>
      </c>
      <c r="H444">
        <v>0</v>
      </c>
      <c r="I444">
        <v>2344.0943858866758</v>
      </c>
      <c r="J444">
        <v>744.35207702998514</v>
      </c>
      <c r="K444">
        <v>101.98108347347447</v>
      </c>
      <c r="L444">
        <v>411.94901074780529</v>
      </c>
      <c r="M444">
        <v>83.246866429138024</v>
      </c>
      <c r="N444">
        <v>1112.014856659174</v>
      </c>
      <c r="O444">
        <v>396.98592388524708</v>
      </c>
      <c r="P444" s="1">
        <f>ETS[[#This Row],[Transform File.EUAprice]]*ETS[[#This Row],[Transform File.CAP]]*_xlfn.XLOOKUP(ETS[[#This Row],[Transform File.Year]],Graphs!$R$2:$R$41,Graphs!$T$2:$T$41)</f>
        <v>125619.52144156928</v>
      </c>
    </row>
    <row r="445" spans="1:16" hidden="1" x14ac:dyDescent="0.25">
      <c r="A445">
        <v>1</v>
      </c>
      <c r="B445" s="1" t="s">
        <v>106</v>
      </c>
      <c r="C445" s="1" t="s">
        <v>338</v>
      </c>
      <c r="D445">
        <v>2024</v>
      </c>
      <c r="E445">
        <v>1412</v>
      </c>
      <c r="F445">
        <v>1412</v>
      </c>
      <c r="G445">
        <v>0</v>
      </c>
      <c r="H445">
        <v>0</v>
      </c>
      <c r="I445">
        <v>2620.2067573930199</v>
      </c>
      <c r="J445">
        <v>819.98797451879011</v>
      </c>
      <c r="K445">
        <v>66.393747260408688</v>
      </c>
      <c r="L445">
        <v>249.50590671445693</v>
      </c>
      <c r="M445">
        <v>91.570879675711581</v>
      </c>
      <c r="N445">
        <v>1096.5063589692095</v>
      </c>
      <c r="O445">
        <v>315.49449732251799</v>
      </c>
      <c r="P445" s="1">
        <f>ETS[[#This Row],[Transform File.EUAprice]]*ETS[[#This Row],[Transform File.CAP]]*_xlfn.XLOOKUP(ETS[[#This Row],[Transform File.Year]],Graphs!$R$2:$R$41,Graphs!$T$2:$T$41)</f>
        <v>123141.03057343309</v>
      </c>
    </row>
    <row r="446" spans="1:16" hidden="1" x14ac:dyDescent="0.25">
      <c r="A446">
        <v>1</v>
      </c>
      <c r="B446" s="1" t="s">
        <v>106</v>
      </c>
      <c r="C446" s="1" t="s">
        <v>338</v>
      </c>
      <c r="D446">
        <v>2025</v>
      </c>
      <c r="E446">
        <v>1412</v>
      </c>
      <c r="F446">
        <v>1412</v>
      </c>
      <c r="G446">
        <v>0</v>
      </c>
      <c r="H446">
        <v>0</v>
      </c>
      <c r="I446">
        <v>2974.1426661230016</v>
      </c>
      <c r="J446">
        <v>815.28167132076351</v>
      </c>
      <c r="K446">
        <v>58.852944102704882</v>
      </c>
      <c r="L446">
        <v>183.92947584654982</v>
      </c>
      <c r="M446">
        <v>100.72715338035549</v>
      </c>
      <c r="N446">
        <v>1102.0856438403034</v>
      </c>
      <c r="O446">
        <v>309.91529574817258</v>
      </c>
      <c r="P446" s="1">
        <f>ETS[[#This Row],[Transform File.EUAprice]]*ETS[[#This Row],[Transform File.CAP]]*_xlfn.XLOOKUP(ETS[[#This Row],[Transform File.Year]],Graphs!$R$2:$R$41,Graphs!$T$2:$T$41)</f>
        <v>129003.84632477273</v>
      </c>
    </row>
    <row r="447" spans="1:16" hidden="1" x14ac:dyDescent="0.25">
      <c r="A447">
        <v>1</v>
      </c>
      <c r="B447" s="1" t="s">
        <v>106</v>
      </c>
      <c r="C447" s="1" t="s">
        <v>338</v>
      </c>
      <c r="D447">
        <v>2026</v>
      </c>
      <c r="E447">
        <v>1295</v>
      </c>
      <c r="F447">
        <v>1295</v>
      </c>
      <c r="G447">
        <v>0</v>
      </c>
      <c r="H447">
        <v>0</v>
      </c>
      <c r="I447">
        <v>3270.7910778596129</v>
      </c>
      <c r="J447">
        <v>810.20634346247095</v>
      </c>
      <c r="K447">
        <v>30.440691122157268</v>
      </c>
      <c r="L447">
        <v>157.70455367876048</v>
      </c>
      <c r="M447">
        <v>110.79888394580217</v>
      </c>
      <c r="N447">
        <v>1068.1852043840738</v>
      </c>
      <c r="O447">
        <v>226.81582681432963</v>
      </c>
      <c r="P447" s="1">
        <f>ETS[[#This Row],[Transform File.EUAprice]]*ETS[[#This Row],[Transform File.CAP]]*_xlfn.XLOOKUP(ETS[[#This Row],[Transform File.Year]],Graphs!$R$2:$R$41,Graphs!$T$2:$T$41)</f>
        <v>123947.35316688375</v>
      </c>
    </row>
    <row r="448" spans="1:16" hidden="1" x14ac:dyDescent="0.25">
      <c r="A448">
        <v>1</v>
      </c>
      <c r="B448" s="1" t="s">
        <v>106</v>
      </c>
      <c r="C448" s="1" t="s">
        <v>338</v>
      </c>
      <c r="D448">
        <v>2027</v>
      </c>
      <c r="E448">
        <v>1233</v>
      </c>
      <c r="F448">
        <v>1233</v>
      </c>
      <c r="G448">
        <v>0</v>
      </c>
      <c r="H448">
        <v>0</v>
      </c>
      <c r="I448">
        <v>3522.1633977103984</v>
      </c>
      <c r="J448">
        <v>804.73306607855079</v>
      </c>
      <c r="K448">
        <v>21.368025146912853</v>
      </c>
      <c r="L448">
        <v>155.52658892375038</v>
      </c>
      <c r="M448">
        <v>121.87758103153784</v>
      </c>
      <c r="N448">
        <v>1049.5583374132607</v>
      </c>
      <c r="O448">
        <v>183.44279456098721</v>
      </c>
      <c r="P448" s="1">
        <f>ETS[[#This Row],[Transform File.EUAprice]]*ETS[[#This Row],[Transform File.CAP]]*_xlfn.XLOOKUP(ETS[[#This Row],[Transform File.Year]],Graphs!$R$2:$R$41,Graphs!$T$2:$T$41)</f>
        <v>123631.66163225088</v>
      </c>
    </row>
    <row r="449" spans="1:16" hidden="1" x14ac:dyDescent="0.25">
      <c r="A449">
        <v>1</v>
      </c>
      <c r="B449" s="1" t="s">
        <v>106</v>
      </c>
      <c r="C449" s="1" t="s">
        <v>338</v>
      </c>
      <c r="D449">
        <v>2028</v>
      </c>
      <c r="E449">
        <v>1141</v>
      </c>
      <c r="F449">
        <v>1141</v>
      </c>
      <c r="G449">
        <v>0</v>
      </c>
      <c r="H449">
        <v>0</v>
      </c>
      <c r="I449">
        <v>3699.0903492956963</v>
      </c>
      <c r="J449">
        <v>798.83064925727035</v>
      </c>
      <c r="K449">
        <v>12.717540304709029</v>
      </c>
      <c r="L449">
        <v>152.52485885272256</v>
      </c>
      <c r="M449">
        <v>134.06389741222895</v>
      </c>
      <c r="N449">
        <v>1015.1496494746419</v>
      </c>
      <c r="O449">
        <v>125.85159339833136</v>
      </c>
      <c r="P449" s="1">
        <f>ETS[[#This Row],[Transform File.EUAprice]]*ETS[[#This Row],[Transform File.CAP]]*_xlfn.XLOOKUP(ETS[[#This Row],[Transform File.Year]],Graphs!$R$2:$R$41,Graphs!$T$2:$T$41)</f>
        <v>119853.57419699716</v>
      </c>
    </row>
    <row r="450" spans="1:16" hidden="1" x14ac:dyDescent="0.25">
      <c r="A450">
        <v>1</v>
      </c>
      <c r="B450" s="1" t="s">
        <v>106</v>
      </c>
      <c r="C450" s="1" t="s">
        <v>338</v>
      </c>
      <c r="D450">
        <v>2029</v>
      </c>
      <c r="E450">
        <v>1049</v>
      </c>
      <c r="F450">
        <v>1049</v>
      </c>
      <c r="G450">
        <v>0</v>
      </c>
      <c r="H450">
        <v>0</v>
      </c>
      <c r="I450">
        <v>3846.0482196322691</v>
      </c>
      <c r="J450">
        <v>792.46546111481916</v>
      </c>
      <c r="K450">
        <v>5.3656075413861055</v>
      </c>
      <c r="L450">
        <v>104.21106100722238</v>
      </c>
      <c r="M450">
        <v>147.46854152155566</v>
      </c>
      <c r="N450">
        <v>973.53849065330303</v>
      </c>
      <c r="O450">
        <v>75.462874315442377</v>
      </c>
      <c r="P450" s="1">
        <f>ETS[[#This Row],[Transform File.EUAprice]]*ETS[[#This Row],[Transform File.CAP]]*_xlfn.XLOOKUP(ETS[[#This Row],[Transform File.Year]],Graphs!$R$2:$R$41,Graphs!$T$2:$T$41)</f>
        <v>115435.41771687631</v>
      </c>
    </row>
    <row r="451" spans="1:16" hidden="1" x14ac:dyDescent="0.25">
      <c r="A451">
        <v>1</v>
      </c>
      <c r="B451" s="1" t="s">
        <v>106</v>
      </c>
      <c r="C451" s="1" t="s">
        <v>338</v>
      </c>
      <c r="D451">
        <v>2030</v>
      </c>
      <c r="E451">
        <v>958</v>
      </c>
      <c r="F451">
        <v>958</v>
      </c>
      <c r="G451">
        <v>0</v>
      </c>
      <c r="H451">
        <v>0</v>
      </c>
      <c r="I451">
        <v>3918.3607293123673</v>
      </c>
      <c r="J451">
        <v>785.60084921322766</v>
      </c>
      <c r="K451">
        <v>2.5473834380045233</v>
      </c>
      <c r="L451">
        <v>97.539257668669435</v>
      </c>
      <c r="M451">
        <v>162.21392335787419</v>
      </c>
      <c r="N451">
        <v>915.46913035287037</v>
      </c>
      <c r="O451">
        <v>42.532326427911769</v>
      </c>
      <c r="P451" s="1">
        <f>ETS[[#This Row],[Transform File.EUAprice]]*ETS[[#This Row],[Transform File.CAP]]*_xlfn.XLOOKUP(ETS[[#This Row],[Transform File.Year]],Graphs!$R$2:$R$41,Graphs!$T$2:$T$41)</f>
        <v>110440.5457312604</v>
      </c>
    </row>
    <row r="452" spans="1:16" hidden="1" x14ac:dyDescent="0.25">
      <c r="A452">
        <v>1</v>
      </c>
      <c r="B452" s="1" t="s">
        <v>106</v>
      </c>
      <c r="C452" s="1" t="s">
        <v>338</v>
      </c>
      <c r="D452">
        <v>2031</v>
      </c>
      <c r="E452">
        <v>866</v>
      </c>
      <c r="F452">
        <v>866</v>
      </c>
      <c r="G452">
        <v>0</v>
      </c>
      <c r="H452">
        <v>0</v>
      </c>
      <c r="I452">
        <v>3936.077494278858</v>
      </c>
      <c r="J452">
        <v>778.20125060352666</v>
      </c>
      <c r="K452">
        <v>1.3611828917496553</v>
      </c>
      <c r="L452">
        <v>68.720801538233502</v>
      </c>
      <c r="M452">
        <v>178.42772680846073</v>
      </c>
      <c r="N452">
        <v>837.5923807467484</v>
      </c>
      <c r="O452">
        <v>28.408993899053769</v>
      </c>
      <c r="P452" s="1">
        <f>ETS[[#This Row],[Transform File.EUAprice]]*ETS[[#This Row],[Transform File.CAP]]*_xlfn.XLOOKUP(ETS[[#This Row],[Transform File.Year]],Graphs!$R$2:$R$41,Graphs!$T$2:$T$41)</f>
        <v>104584.14300457756</v>
      </c>
    </row>
    <row r="453" spans="1:16" hidden="1" x14ac:dyDescent="0.25">
      <c r="A453">
        <v>1</v>
      </c>
      <c r="B453" s="1" t="s">
        <v>106</v>
      </c>
      <c r="C453" s="1" t="s">
        <v>338</v>
      </c>
      <c r="D453">
        <v>2032</v>
      </c>
      <c r="E453">
        <v>774</v>
      </c>
      <c r="F453">
        <v>774</v>
      </c>
      <c r="G453">
        <v>0</v>
      </c>
      <c r="H453">
        <v>0</v>
      </c>
      <c r="I453">
        <v>3874.8082549957253</v>
      </c>
      <c r="J453">
        <v>770.21845055758047</v>
      </c>
      <c r="K453">
        <v>1.3529823823708402</v>
      </c>
      <c r="L453">
        <v>63.697806343181171</v>
      </c>
      <c r="M453">
        <v>196.26796618761853</v>
      </c>
      <c r="N453">
        <v>745.08359446448117</v>
      </c>
      <c r="O453">
        <v>28.917913201220891</v>
      </c>
      <c r="P453" s="1">
        <f>ETS[[#This Row],[Transform File.EUAprice]]*ETS[[#This Row],[Transform File.CAP]]*_xlfn.XLOOKUP(ETS[[#This Row],[Transform File.Year]],Graphs!$R$2:$R$41,Graphs!$T$2:$T$41)</f>
        <v>97923.446672693331</v>
      </c>
    </row>
    <row r="454" spans="1:16" hidden="1" x14ac:dyDescent="0.25">
      <c r="A454">
        <v>1</v>
      </c>
      <c r="B454" s="1" t="s">
        <v>106</v>
      </c>
      <c r="C454" s="1" t="s">
        <v>338</v>
      </c>
      <c r="D454">
        <v>2033</v>
      </c>
      <c r="E454">
        <v>682</v>
      </c>
      <c r="F454">
        <v>682</v>
      </c>
      <c r="G454">
        <v>0</v>
      </c>
      <c r="H454">
        <v>0</v>
      </c>
      <c r="I454">
        <v>3735.6960402877576</v>
      </c>
      <c r="J454">
        <v>761.60981974367178</v>
      </c>
      <c r="K454">
        <v>1.3504534018300425</v>
      </c>
      <c r="L454">
        <v>58.151941562465936</v>
      </c>
      <c r="M454">
        <v>215.89168475032864</v>
      </c>
      <c r="N454">
        <v>652.39436567998905</v>
      </c>
      <c r="O454">
        <v>29.607289020668521</v>
      </c>
      <c r="P454" s="1">
        <f>ETS[[#This Row],[Transform File.EUAprice]]*ETS[[#This Row],[Transform File.CAP]]*_xlfn.XLOOKUP(ETS[[#This Row],[Transform File.Year]],Graphs!$R$2:$R$41,Graphs!$T$2:$T$41)</f>
        <v>90391.438819474643</v>
      </c>
    </row>
    <row r="455" spans="1:16" hidden="1" x14ac:dyDescent="0.25">
      <c r="A455">
        <v>1</v>
      </c>
      <c r="B455" s="1" t="s">
        <v>106</v>
      </c>
      <c r="C455" s="1" t="s">
        <v>338</v>
      </c>
      <c r="D455">
        <v>2034</v>
      </c>
      <c r="E455">
        <v>591</v>
      </c>
      <c r="F455">
        <v>591</v>
      </c>
      <c r="G455">
        <v>0</v>
      </c>
      <c r="H455">
        <v>0</v>
      </c>
      <c r="I455">
        <v>3517.3235308293797</v>
      </c>
      <c r="J455">
        <v>752.3245878433479</v>
      </c>
      <c r="K455">
        <v>1.340411774203196</v>
      </c>
      <c r="L455">
        <v>55.707509840827143</v>
      </c>
      <c r="M455">
        <v>237.48026471932744</v>
      </c>
      <c r="N455">
        <v>559.28068183228947</v>
      </c>
      <c r="O455">
        <v>31.720993472221529</v>
      </c>
      <c r="P455" s="1">
        <f>ETS[[#This Row],[Transform File.EUAprice]]*ETS[[#This Row],[Transform File.CAP]]*_xlfn.XLOOKUP(ETS[[#This Row],[Transform File.Year]],Graphs!$R$2:$R$41,Graphs!$T$2:$T$41)</f>
        <v>82060.227277759768</v>
      </c>
    </row>
    <row r="456" spans="1:16" hidden="1" x14ac:dyDescent="0.25">
      <c r="A456">
        <v>1</v>
      </c>
      <c r="B456" s="1" t="s">
        <v>106</v>
      </c>
      <c r="C456" s="1" t="s">
        <v>338</v>
      </c>
      <c r="D456">
        <v>2035</v>
      </c>
      <c r="E456">
        <v>499</v>
      </c>
      <c r="F456">
        <v>499</v>
      </c>
      <c r="G456">
        <v>0</v>
      </c>
      <c r="H456">
        <v>0</v>
      </c>
      <c r="I456">
        <v>3217.7201091487609</v>
      </c>
      <c r="J456">
        <v>742.31259290811533</v>
      </c>
      <c r="K456">
        <v>1.3464059068949517</v>
      </c>
      <c r="L456">
        <v>54.944422865608402</v>
      </c>
      <c r="M456">
        <v>261.22492646420829</v>
      </c>
      <c r="N456">
        <v>467.93577024191814</v>
      </c>
      <c r="O456">
        <v>31.066036902688104</v>
      </c>
      <c r="P456" s="1">
        <f>ETS[[#This Row],[Transform File.EUAprice]]*ETS[[#This Row],[Transform File.CAP]]*_xlfn.XLOOKUP(ETS[[#This Row],[Transform File.Year]],Graphs!$R$2:$R$41,Graphs!$T$2:$T$41)</f>
        <v>72584.446994360304</v>
      </c>
    </row>
    <row r="457" spans="1:16" hidden="1" x14ac:dyDescent="0.25">
      <c r="A457">
        <v>1</v>
      </c>
      <c r="B457" s="1" t="s">
        <v>106</v>
      </c>
      <c r="C457" s="1" t="s">
        <v>338</v>
      </c>
      <c r="D457">
        <v>2036</v>
      </c>
      <c r="E457">
        <v>407</v>
      </c>
      <c r="F457">
        <v>407</v>
      </c>
      <c r="G457">
        <v>0</v>
      </c>
      <c r="H457">
        <v>0</v>
      </c>
      <c r="I457">
        <v>2836.3338045449464</v>
      </c>
      <c r="J457">
        <v>731.51596134531337</v>
      </c>
      <c r="K457">
        <v>1.3825369588088339</v>
      </c>
      <c r="L457">
        <v>55.487806299692195</v>
      </c>
      <c r="M457">
        <v>287.34280328506497</v>
      </c>
      <c r="N457">
        <v>368.422185314476</v>
      </c>
      <c r="O457">
        <v>38.579787209011279</v>
      </c>
      <c r="P457" s="1">
        <f>ETS[[#This Row],[Transform File.EUAprice]]*ETS[[#This Row],[Transform File.CAP]]*_xlfn.XLOOKUP(ETS[[#This Row],[Transform File.Year]],Graphs!$R$2:$R$41,Graphs!$T$2:$T$41)</f>
        <v>62020.297579290702</v>
      </c>
    </row>
    <row r="458" spans="1:16" hidden="1" x14ac:dyDescent="0.25">
      <c r="A458">
        <v>1</v>
      </c>
      <c r="B458" s="1" t="s">
        <v>106</v>
      </c>
      <c r="C458" s="1" t="s">
        <v>338</v>
      </c>
      <c r="D458">
        <v>2037</v>
      </c>
      <c r="E458">
        <v>315</v>
      </c>
      <c r="F458">
        <v>315</v>
      </c>
      <c r="G458">
        <v>0</v>
      </c>
      <c r="H458">
        <v>0</v>
      </c>
      <c r="I458">
        <v>2367.6385103087841</v>
      </c>
      <c r="J458">
        <v>719.87611999624289</v>
      </c>
      <c r="K458">
        <v>1.3976772728366271</v>
      </c>
      <c r="L458">
        <v>62.421496967082433</v>
      </c>
      <c r="M458">
        <v>316.06510463745821</v>
      </c>
      <c r="N458">
        <v>272.79731542194907</v>
      </c>
      <c r="O458">
        <v>42.204493601272972</v>
      </c>
      <c r="P458" s="1">
        <f>ETS[[#This Row],[Transform File.EUAprice]]*ETS[[#This Row],[Transform File.CAP]]*_xlfn.XLOOKUP(ETS[[#This Row],[Transform File.Year]],Graphs!$R$2:$R$41,Graphs!$T$2:$T$41)</f>
        <v>50284.821954954939</v>
      </c>
    </row>
    <row r="459" spans="1:16" hidden="1" x14ac:dyDescent="0.25">
      <c r="A459">
        <v>1</v>
      </c>
      <c r="B459" s="1" t="s">
        <v>106</v>
      </c>
      <c r="C459" s="1" t="s">
        <v>338</v>
      </c>
      <c r="D459">
        <v>2038</v>
      </c>
      <c r="E459">
        <v>224</v>
      </c>
      <c r="F459">
        <v>224</v>
      </c>
      <c r="G459">
        <v>0</v>
      </c>
      <c r="H459">
        <v>0</v>
      </c>
      <c r="I459">
        <v>1818.0542305861895</v>
      </c>
      <c r="J459">
        <v>707.32052439816516</v>
      </c>
      <c r="K459">
        <v>1.3770465124245748</v>
      </c>
      <c r="L459">
        <v>64.886708812004812</v>
      </c>
      <c r="M459">
        <v>347.66529689529494</v>
      </c>
      <c r="N459">
        <v>176.34241138121936</v>
      </c>
      <c r="O459">
        <v>47.659585436230529</v>
      </c>
      <c r="P459" s="1">
        <f>ETS[[#This Row],[Transform File.EUAprice]]*ETS[[#This Row],[Transform File.CAP]]*_xlfn.XLOOKUP(ETS[[#This Row],[Transform File.Year]],Graphs!$R$2:$R$41,Graphs!$T$2:$T$41)</f>
        <v>37460.181297170304</v>
      </c>
    </row>
    <row r="460" spans="1:16" hidden="1" x14ac:dyDescent="0.25">
      <c r="A460">
        <v>1</v>
      </c>
      <c r="B460" s="1" t="s">
        <v>106</v>
      </c>
      <c r="C460" s="1" t="s">
        <v>338</v>
      </c>
      <c r="D460">
        <v>2039</v>
      </c>
      <c r="E460">
        <v>132</v>
      </c>
      <c r="F460">
        <v>132</v>
      </c>
      <c r="G460">
        <v>0</v>
      </c>
      <c r="H460">
        <v>0</v>
      </c>
      <c r="I460">
        <v>1193.0456571253144</v>
      </c>
      <c r="J460">
        <v>693.7808815081595</v>
      </c>
      <c r="K460">
        <v>1.3435361297075168</v>
      </c>
      <c r="L460">
        <v>61.884155823008072</v>
      </c>
      <c r="M460">
        <v>382.42393730688855</v>
      </c>
      <c r="N460">
        <v>102.65615487329765</v>
      </c>
      <c r="O460">
        <v>29.346055239039853</v>
      </c>
      <c r="P460" s="1">
        <f>ETS[[#This Row],[Transform File.EUAprice]]*ETS[[#This Row],[Transform File.CAP]]*_xlfn.XLOOKUP(ETS[[#This Row],[Transform File.Year]],Graphs!$R$2:$R$41,Graphs!$T$2:$T$41)</f>
        <v>23125.45117945952</v>
      </c>
    </row>
    <row r="461" spans="1:16" hidden="1" x14ac:dyDescent="0.25">
      <c r="A461">
        <v>1</v>
      </c>
      <c r="B461" s="1" t="s">
        <v>106</v>
      </c>
      <c r="C461" s="1" t="s">
        <v>338</v>
      </c>
      <c r="D461">
        <v>2040</v>
      </c>
      <c r="E461">
        <v>40</v>
      </c>
      <c r="F461">
        <v>40</v>
      </c>
      <c r="G461">
        <v>0</v>
      </c>
      <c r="H461">
        <v>0</v>
      </c>
      <c r="I461">
        <v>496.89293385739609</v>
      </c>
      <c r="J461">
        <v>679.18018316688051</v>
      </c>
      <c r="K461">
        <v>1.2697877252997347</v>
      </c>
      <c r="L461">
        <v>55.702752375738129</v>
      </c>
      <c r="M461">
        <v>420.6564508000136</v>
      </c>
      <c r="N461">
        <v>2.1049057316466935</v>
      </c>
      <c r="O461">
        <v>37.897547333946449</v>
      </c>
      <c r="P461" s="1">
        <f>ETS[[#This Row],[Transform File.EUAprice]]*ETS[[#This Row],[Transform File.CAP]]*_xlfn.XLOOKUP(ETS[[#This Row],[Transform File.Year]],Graphs!$R$2:$R$41,Graphs!$T$2:$T$41)</f>
        <v>7341.2406442474157</v>
      </c>
    </row>
    <row r="462" spans="1:16" hidden="1" x14ac:dyDescent="0.25">
      <c r="A462">
        <v>1</v>
      </c>
      <c r="B462" s="1" t="s">
        <v>106</v>
      </c>
      <c r="C462" s="1" t="s">
        <v>338</v>
      </c>
      <c r="D462">
        <v>2041</v>
      </c>
      <c r="E462">
        <v>0</v>
      </c>
      <c r="F462">
        <v>0</v>
      </c>
      <c r="G462">
        <v>0</v>
      </c>
      <c r="H462">
        <v>0</v>
      </c>
      <c r="I462">
        <v>283.32252095362895</v>
      </c>
      <c r="J462">
        <v>166.28018316688053</v>
      </c>
      <c r="K462">
        <v>1.2419266029090121</v>
      </c>
      <c r="L462">
        <v>46.048303133977576</v>
      </c>
      <c r="M462">
        <v>4187.3994438942455</v>
      </c>
      <c r="N462">
        <v>2.323919134700513E-14</v>
      </c>
      <c r="O462">
        <v>1.215384386673908E-12</v>
      </c>
      <c r="P462" s="1">
        <f>ETS[[#This Row],[Transform File.EUAprice]]*ETS[[#This Row],[Transform File.CAP]]*_xlfn.XLOOKUP(ETS[[#This Row],[Transform File.Year]],Graphs!$R$2:$R$41,Graphs!$T$2:$T$41)</f>
        <v>0</v>
      </c>
    </row>
    <row r="463" spans="1:16" hidden="1" x14ac:dyDescent="0.25">
      <c r="A463">
        <v>1</v>
      </c>
      <c r="B463" s="1" t="s">
        <v>106</v>
      </c>
      <c r="C463" s="1" t="s">
        <v>338</v>
      </c>
      <c r="D463">
        <v>2042</v>
      </c>
      <c r="E463">
        <v>0</v>
      </c>
      <c r="F463">
        <v>0</v>
      </c>
      <c r="G463">
        <v>0</v>
      </c>
      <c r="H463">
        <v>0</v>
      </c>
      <c r="I463">
        <v>247.06684375810977</v>
      </c>
      <c r="J463">
        <v>0</v>
      </c>
      <c r="K463">
        <v>1.1520571269591278</v>
      </c>
      <c r="L463">
        <v>35.103620068560048</v>
      </c>
      <c r="M463">
        <v>4211.3720590330404</v>
      </c>
      <c r="N463">
        <v>2.4772373520281989E-14</v>
      </c>
      <c r="O463">
        <v>1.3449177005687E-12</v>
      </c>
      <c r="P463" s="1">
        <f>ETS[[#This Row],[Transform File.EUAprice]]*ETS[[#This Row],[Transform File.CAP]]*_xlfn.XLOOKUP(ETS[[#This Row],[Transform File.Year]],Graphs!$R$2:$R$41,Graphs!$T$2:$T$41)</f>
        <v>0</v>
      </c>
    </row>
    <row r="464" spans="1:16" hidden="1" x14ac:dyDescent="0.25">
      <c r="A464">
        <v>1</v>
      </c>
      <c r="B464" s="1" t="s">
        <v>106</v>
      </c>
      <c r="C464" s="1" t="s">
        <v>338</v>
      </c>
      <c r="D464">
        <v>2043</v>
      </c>
      <c r="E464">
        <v>0</v>
      </c>
      <c r="F464">
        <v>0</v>
      </c>
      <c r="G464">
        <v>0</v>
      </c>
      <c r="H464">
        <v>0</v>
      </c>
      <c r="I464">
        <v>213.39723747692096</v>
      </c>
      <c r="J464">
        <v>0</v>
      </c>
      <c r="K464">
        <v>1.0616827182023305</v>
      </c>
      <c r="L464">
        <v>32.607923562986471</v>
      </c>
      <c r="M464">
        <v>4233.242552225207</v>
      </c>
      <c r="N464">
        <v>2.8143516823414091E-14</v>
      </c>
      <c r="O464">
        <v>1.4910220806147017E-12</v>
      </c>
      <c r="P464" s="1">
        <f>ETS[[#This Row],[Transform File.EUAprice]]*ETS[[#This Row],[Transform File.CAP]]*_xlfn.XLOOKUP(ETS[[#This Row],[Transform File.Year]],Graphs!$R$2:$R$41,Graphs!$T$2:$T$41)</f>
        <v>0</v>
      </c>
    </row>
    <row r="465" spans="1:16" hidden="1" x14ac:dyDescent="0.25">
      <c r="A465">
        <v>1</v>
      </c>
      <c r="B465" s="1" t="s">
        <v>106</v>
      </c>
      <c r="C465" s="1" t="s">
        <v>338</v>
      </c>
      <c r="D465">
        <v>2044</v>
      </c>
      <c r="E465">
        <v>0</v>
      </c>
      <c r="F465">
        <v>0</v>
      </c>
      <c r="G465">
        <v>0</v>
      </c>
      <c r="H465">
        <v>0</v>
      </c>
      <c r="I465">
        <v>183.624743522122</v>
      </c>
      <c r="J465">
        <v>0</v>
      </c>
      <c r="K465">
        <v>0.8187373676341646</v>
      </c>
      <c r="L465">
        <v>28.95375658716479</v>
      </c>
      <c r="M465">
        <v>4253.8581567961946</v>
      </c>
      <c r="N465">
        <v>3.1556621012645317E-14</v>
      </c>
      <c r="O465">
        <v>1.6559639558299144E-12</v>
      </c>
      <c r="P465" s="1">
        <f>ETS[[#This Row],[Transform File.EUAprice]]*ETS[[#This Row],[Transform File.CAP]]*_xlfn.XLOOKUP(ETS[[#This Row],[Transform File.Year]],Graphs!$R$2:$R$41,Graphs!$T$2:$T$41)</f>
        <v>0</v>
      </c>
    </row>
    <row r="466" spans="1:16" hidden="1" x14ac:dyDescent="0.25">
      <c r="A466">
        <v>1</v>
      </c>
      <c r="B466" s="1" t="s">
        <v>106</v>
      </c>
      <c r="C466" s="1" t="s">
        <v>338</v>
      </c>
      <c r="D466">
        <v>2045</v>
      </c>
      <c r="E466">
        <v>0</v>
      </c>
      <c r="F466">
        <v>0</v>
      </c>
      <c r="G466">
        <v>0</v>
      </c>
      <c r="H466">
        <v>0</v>
      </c>
      <c r="I466">
        <v>155.79350457211982</v>
      </c>
      <c r="J466">
        <v>0</v>
      </c>
      <c r="K466">
        <v>0.67567085946965977</v>
      </c>
      <c r="L466">
        <v>27.155568090532537</v>
      </c>
      <c r="M466">
        <v>4274.1768801759963</v>
      </c>
      <c r="N466">
        <v>3.7595722316730821E-14</v>
      </c>
      <c r="O466">
        <v>1.8423169743857191E-12</v>
      </c>
      <c r="P466" s="1">
        <f>ETS[[#This Row],[Transform File.EUAprice]]*ETS[[#This Row],[Transform File.CAP]]*_xlfn.XLOOKUP(ETS[[#This Row],[Transform File.Year]],Graphs!$R$2:$R$41,Graphs!$T$2:$T$41)</f>
        <v>0</v>
      </c>
    </row>
    <row r="467" spans="1:16" hidden="1" x14ac:dyDescent="0.25">
      <c r="A467">
        <v>1</v>
      </c>
      <c r="B467" s="1" t="s">
        <v>106</v>
      </c>
      <c r="C467" s="1" t="s">
        <v>338</v>
      </c>
      <c r="D467">
        <v>2046</v>
      </c>
      <c r="E467">
        <v>0</v>
      </c>
      <c r="F467">
        <v>0</v>
      </c>
      <c r="G467">
        <v>0</v>
      </c>
      <c r="H467">
        <v>0</v>
      </c>
      <c r="I467">
        <v>132.14713464895985</v>
      </c>
      <c r="J467">
        <v>0</v>
      </c>
      <c r="K467">
        <v>0.59624829168974325</v>
      </c>
      <c r="L467">
        <v>23.050121631470212</v>
      </c>
      <c r="M467">
        <v>4292.7038270368084</v>
      </c>
      <c r="N467">
        <v>5.3451135171833715E-14</v>
      </c>
      <c r="O467">
        <v>2.0544685438396958E-12</v>
      </c>
      <c r="P467" s="1">
        <f>ETS[[#This Row],[Transform File.EUAprice]]*ETS[[#This Row],[Transform File.CAP]]*_xlfn.XLOOKUP(ETS[[#This Row],[Transform File.Year]],Graphs!$R$2:$R$41,Graphs!$T$2:$T$41)</f>
        <v>0</v>
      </c>
    </row>
    <row r="468" spans="1:16" hidden="1" x14ac:dyDescent="0.25">
      <c r="A468">
        <v>1</v>
      </c>
      <c r="B468" s="1" t="s">
        <v>106</v>
      </c>
      <c r="C468" s="1" t="s">
        <v>338</v>
      </c>
      <c r="D468">
        <v>2047</v>
      </c>
      <c r="E468">
        <v>0</v>
      </c>
      <c r="F468">
        <v>0</v>
      </c>
      <c r="G468">
        <v>0</v>
      </c>
      <c r="H468">
        <v>0</v>
      </c>
      <c r="I468">
        <v>111.65761330566446</v>
      </c>
      <c r="J468">
        <v>0</v>
      </c>
      <c r="K468">
        <v>0.59624829127691104</v>
      </c>
      <c r="L468">
        <v>19.893273052018476</v>
      </c>
      <c r="M468">
        <v>4310.3094381317533</v>
      </c>
      <c r="N468">
        <v>8.044586350749605E-14</v>
      </c>
      <c r="O468">
        <v>2.2964880416093349E-12</v>
      </c>
      <c r="P468" s="1">
        <f>ETS[[#This Row],[Transform File.EUAprice]]*ETS[[#This Row],[Transform File.CAP]]*_xlfn.XLOOKUP(ETS[[#This Row],[Transform File.Year]],Graphs!$R$2:$R$41,Graphs!$T$2:$T$41)</f>
        <v>0</v>
      </c>
    </row>
    <row r="469" spans="1:16" hidden="1" x14ac:dyDescent="0.25">
      <c r="A469">
        <v>1</v>
      </c>
      <c r="B469" s="1" t="s">
        <v>106</v>
      </c>
      <c r="C469" s="1" t="s">
        <v>338</v>
      </c>
      <c r="D469">
        <v>2048</v>
      </c>
      <c r="E469">
        <v>0</v>
      </c>
      <c r="F469">
        <v>0</v>
      </c>
      <c r="G469">
        <v>0</v>
      </c>
      <c r="H469">
        <v>0</v>
      </c>
      <c r="I469">
        <v>94.872363658271041</v>
      </c>
      <c r="J469">
        <v>0</v>
      </c>
      <c r="K469">
        <v>0.36378856818302441</v>
      </c>
      <c r="L469">
        <v>16.421461079210392</v>
      </c>
      <c r="M469">
        <v>4327.3531464716716</v>
      </c>
      <c r="N469">
        <v>1.2463021680400548E-13</v>
      </c>
      <c r="O469">
        <v>2.5736271539549991E-12</v>
      </c>
      <c r="P469" s="1">
        <f>ETS[[#This Row],[Transform File.EUAprice]]*ETS[[#This Row],[Transform File.CAP]]*_xlfn.XLOOKUP(ETS[[#This Row],[Transform File.Year]],Graphs!$R$2:$R$41,Graphs!$T$2:$T$41)</f>
        <v>0</v>
      </c>
    </row>
    <row r="470" spans="1:16" hidden="1" x14ac:dyDescent="0.25">
      <c r="A470">
        <v>1</v>
      </c>
      <c r="B470" s="1" t="s">
        <v>106</v>
      </c>
      <c r="C470" s="1" t="s">
        <v>338</v>
      </c>
      <c r="D470">
        <v>2049</v>
      </c>
      <c r="E470">
        <v>0</v>
      </c>
      <c r="F470">
        <v>0</v>
      </c>
      <c r="G470">
        <v>0</v>
      </c>
      <c r="H470">
        <v>0</v>
      </c>
      <c r="I470">
        <v>81.411427191845618</v>
      </c>
      <c r="J470">
        <v>0</v>
      </c>
      <c r="K470">
        <v>0.13132884508270978</v>
      </c>
      <c r="L470">
        <v>13.329607621342719</v>
      </c>
      <c r="M470">
        <v>4342.8864087065513</v>
      </c>
      <c r="N470">
        <v>1.6652431871334379E-13</v>
      </c>
      <c r="O470">
        <v>2.893486967355981E-12</v>
      </c>
      <c r="P470" s="1">
        <f>ETS[[#This Row],[Transform File.EUAprice]]*ETS[[#This Row],[Transform File.CAP]]*_xlfn.XLOOKUP(ETS[[#This Row],[Transform File.Year]],Graphs!$R$2:$R$41,Graphs!$T$2:$T$41)</f>
        <v>0</v>
      </c>
    </row>
    <row r="471" spans="1:16" hidden="1" x14ac:dyDescent="0.25">
      <c r="A471">
        <v>1</v>
      </c>
      <c r="B471" s="1" t="s">
        <v>106</v>
      </c>
      <c r="C471" s="1" t="s">
        <v>338</v>
      </c>
      <c r="D471">
        <v>2050</v>
      </c>
      <c r="E471">
        <v>0</v>
      </c>
      <c r="F471">
        <v>0</v>
      </c>
      <c r="G471">
        <v>0</v>
      </c>
      <c r="H471">
        <v>0</v>
      </c>
      <c r="I471">
        <v>68.982866963578488</v>
      </c>
      <c r="J471">
        <v>0</v>
      </c>
      <c r="K471">
        <v>2.1444824360283396E-9</v>
      </c>
      <c r="L471">
        <v>12.428560226122652</v>
      </c>
      <c r="M471">
        <v>4357.8136969756661</v>
      </c>
      <c r="N471">
        <v>2.147826798030056E-13</v>
      </c>
      <c r="O471">
        <v>3.2640731302865982E-12</v>
      </c>
      <c r="P471" s="1">
        <f>ETS[[#This Row],[Transform File.EUAprice]]*ETS[[#This Row],[Transform File.CAP]]*_xlfn.XLOOKUP(ETS[[#This Row],[Transform File.Year]],Graphs!$R$2:$R$41,Graphs!$T$2:$T$41)</f>
        <v>0</v>
      </c>
    </row>
    <row r="472" spans="1:16" hidden="1" x14ac:dyDescent="0.25">
      <c r="A472">
        <v>1</v>
      </c>
      <c r="B472" s="1" t="s">
        <v>106</v>
      </c>
      <c r="C472" s="1" t="s">
        <v>338</v>
      </c>
      <c r="D472">
        <v>2051</v>
      </c>
      <c r="E472">
        <v>0</v>
      </c>
      <c r="F472">
        <v>0</v>
      </c>
      <c r="G472">
        <v>0</v>
      </c>
      <c r="H472">
        <v>0</v>
      </c>
      <c r="I472">
        <v>57.414785531441012</v>
      </c>
      <c r="J472">
        <v>0</v>
      </c>
      <c r="K472">
        <v>2.0946235508428067E-9</v>
      </c>
      <c r="L472">
        <v>11.56808143004285</v>
      </c>
      <c r="M472">
        <v>4371.9811140481088</v>
      </c>
      <c r="N472">
        <v>3.9945673573795679E-13</v>
      </c>
      <c r="O472">
        <v>3.6966202865386346E-12</v>
      </c>
      <c r="P472" s="1">
        <f>ETS[[#This Row],[Transform File.EUAprice]]*ETS[[#This Row],[Transform File.CAP]]*_xlfn.XLOOKUP(ETS[[#This Row],[Transform File.Year]],Graphs!$R$2:$R$41,Graphs!$T$2:$T$41)</f>
        <v>0</v>
      </c>
    </row>
    <row r="473" spans="1:16" hidden="1" x14ac:dyDescent="0.25">
      <c r="A473">
        <v>1</v>
      </c>
      <c r="B473" s="1" t="s">
        <v>106</v>
      </c>
      <c r="C473" s="1" t="s">
        <v>338</v>
      </c>
      <c r="D473">
        <v>2052</v>
      </c>
      <c r="E473">
        <v>0</v>
      </c>
      <c r="F473">
        <v>0</v>
      </c>
      <c r="G473">
        <v>0</v>
      </c>
      <c r="H473">
        <v>0</v>
      </c>
      <c r="I473">
        <v>47.679424385398178</v>
      </c>
      <c r="J473">
        <v>0</v>
      </c>
      <c r="K473">
        <v>2.0350297828913801E-9</v>
      </c>
      <c r="L473">
        <v>9.7353611440078058</v>
      </c>
      <c r="M473">
        <v>4384.8875736413884</v>
      </c>
      <c r="N473">
        <v>6.5684599967179275E-13</v>
      </c>
      <c r="O473">
        <v>4.2064230401571662E-12</v>
      </c>
      <c r="P473" s="1">
        <f>ETS[[#This Row],[Transform File.EUAprice]]*ETS[[#This Row],[Transform File.CAP]]*_xlfn.XLOOKUP(ETS[[#This Row],[Transform File.Year]],Graphs!$R$2:$R$41,Graphs!$T$2:$T$41)</f>
        <v>0</v>
      </c>
    </row>
    <row r="474" spans="1:16" hidden="1" x14ac:dyDescent="0.25">
      <c r="A474">
        <v>1</v>
      </c>
      <c r="B474" s="1" t="s">
        <v>106</v>
      </c>
      <c r="C474" s="1" t="s">
        <v>338</v>
      </c>
      <c r="D474">
        <v>2053</v>
      </c>
      <c r="E474">
        <v>0</v>
      </c>
      <c r="F474">
        <v>0</v>
      </c>
      <c r="G474">
        <v>0</v>
      </c>
      <c r="H474">
        <v>0</v>
      </c>
      <c r="I474">
        <v>38.633969872341396</v>
      </c>
      <c r="J474">
        <v>0</v>
      </c>
      <c r="K474">
        <v>2.0046941743208931E-9</v>
      </c>
      <c r="L474">
        <v>9.045454511052089</v>
      </c>
      <c r="M474">
        <v>4397.452373637554</v>
      </c>
      <c r="N474">
        <v>1.0033763899029363E-12</v>
      </c>
      <c r="O474">
        <v>4.8114502336735075E-12</v>
      </c>
      <c r="P474" s="1">
        <f>ETS[[#This Row],[Transform File.EUAprice]]*ETS[[#This Row],[Transform File.CAP]]*_xlfn.XLOOKUP(ETS[[#This Row],[Transform File.Year]],Graphs!$R$2:$R$41,Graphs!$T$2:$T$41)</f>
        <v>0</v>
      </c>
    </row>
    <row r="475" spans="1:16" hidden="1" x14ac:dyDescent="0.25">
      <c r="A475">
        <v>1</v>
      </c>
      <c r="B475" s="1" t="s">
        <v>106</v>
      </c>
      <c r="C475" s="1" t="s">
        <v>338</v>
      </c>
      <c r="D475">
        <v>2054</v>
      </c>
      <c r="E475">
        <v>0</v>
      </c>
      <c r="F475">
        <v>0</v>
      </c>
      <c r="G475">
        <v>0</v>
      </c>
      <c r="H475">
        <v>0</v>
      </c>
      <c r="I475">
        <v>31.335068688493678</v>
      </c>
      <c r="J475">
        <v>0</v>
      </c>
      <c r="K475">
        <v>1.9825540187329984E-9</v>
      </c>
      <c r="L475">
        <v>7.2989011818651628</v>
      </c>
      <c r="M475">
        <v>4409.135582114799</v>
      </c>
      <c r="N475">
        <v>1.5814275767594748E-12</v>
      </c>
      <c r="O475">
        <v>5.5384707269274249E-12</v>
      </c>
      <c r="P475" s="1">
        <f>ETS[[#This Row],[Transform File.EUAprice]]*ETS[[#This Row],[Transform File.CAP]]*_xlfn.XLOOKUP(ETS[[#This Row],[Transform File.Year]],Graphs!$R$2:$R$41,Graphs!$T$2:$T$41)</f>
        <v>0</v>
      </c>
    </row>
    <row r="476" spans="1:16" hidden="1" x14ac:dyDescent="0.25">
      <c r="A476">
        <v>1</v>
      </c>
      <c r="B476" s="1" t="s">
        <v>106</v>
      </c>
      <c r="C476" s="1" t="s">
        <v>338</v>
      </c>
      <c r="D476">
        <v>2055</v>
      </c>
      <c r="E476">
        <v>0</v>
      </c>
      <c r="F476">
        <v>0</v>
      </c>
      <c r="G476">
        <v>0</v>
      </c>
      <c r="H476">
        <v>0</v>
      </c>
      <c r="I476">
        <v>24.261962408599153</v>
      </c>
      <c r="J476">
        <v>0</v>
      </c>
      <c r="K476">
        <v>1.9760050957406656E-9</v>
      </c>
      <c r="L476">
        <v>7.0731062779185194</v>
      </c>
      <c r="M476">
        <v>4419.7750969687395</v>
      </c>
      <c r="N476">
        <v>2.7816257546980487E-12</v>
      </c>
      <c r="O476">
        <v>6.4239703702446105E-12</v>
      </c>
      <c r="P476" s="1">
        <f>ETS[[#This Row],[Transform File.EUAprice]]*ETS[[#This Row],[Transform File.CAP]]*_xlfn.XLOOKUP(ETS[[#This Row],[Transform File.Year]],Graphs!$R$2:$R$41,Graphs!$T$2:$T$41)</f>
        <v>0</v>
      </c>
    </row>
    <row r="477" spans="1:16" hidden="1" x14ac:dyDescent="0.25">
      <c r="A477">
        <v>1</v>
      </c>
      <c r="B477" s="1" t="s">
        <v>106</v>
      </c>
      <c r="C477" s="1" t="s">
        <v>338</v>
      </c>
      <c r="D477">
        <v>2056</v>
      </c>
      <c r="E477">
        <v>0</v>
      </c>
      <c r="F477">
        <v>0</v>
      </c>
      <c r="G477">
        <v>0</v>
      </c>
      <c r="H477">
        <v>0</v>
      </c>
      <c r="I477">
        <v>17.508651755246127</v>
      </c>
      <c r="J477">
        <v>0</v>
      </c>
      <c r="K477">
        <v>1.9724579166349903E-9</v>
      </c>
      <c r="L477">
        <v>6.7533106513805663</v>
      </c>
      <c r="M477">
        <v>4430.2772480359254</v>
      </c>
      <c r="N477">
        <v>4.6343999088268811E-12</v>
      </c>
      <c r="O477">
        <v>7.5169334587024465E-12</v>
      </c>
      <c r="P477" s="1">
        <f>ETS[[#This Row],[Transform File.EUAprice]]*ETS[[#This Row],[Transform File.CAP]]*_xlfn.XLOOKUP(ETS[[#This Row],[Transform File.Year]],Graphs!$R$2:$R$41,Graphs!$T$2:$T$41)</f>
        <v>0</v>
      </c>
    </row>
    <row r="478" spans="1:16" hidden="1" x14ac:dyDescent="0.25">
      <c r="A478">
        <v>1</v>
      </c>
      <c r="B478" s="1" t="s">
        <v>106</v>
      </c>
      <c r="C478" s="1" t="s">
        <v>338</v>
      </c>
      <c r="D478">
        <v>2057</v>
      </c>
      <c r="E478">
        <v>0</v>
      </c>
      <c r="F478">
        <v>0</v>
      </c>
      <c r="G478">
        <v>0</v>
      </c>
      <c r="H478">
        <v>0</v>
      </c>
      <c r="I478">
        <v>12.330141312058498</v>
      </c>
      <c r="J478">
        <v>0</v>
      </c>
      <c r="K478">
        <v>1.9585483158197609E-9</v>
      </c>
      <c r="L478">
        <v>5.1785104412290801</v>
      </c>
      <c r="M478">
        <v>4439.8446429074638</v>
      </c>
      <c r="N478">
        <v>9.6016906168433986E-12</v>
      </c>
      <c r="O478">
        <v>8.8985581621651524E-12</v>
      </c>
      <c r="P478" s="1">
        <f>ETS[[#This Row],[Transform File.EUAprice]]*ETS[[#This Row],[Transform File.CAP]]*_xlfn.XLOOKUP(ETS[[#This Row],[Transform File.Year]],Graphs!$R$2:$R$41,Graphs!$T$2:$T$41)</f>
        <v>0</v>
      </c>
    </row>
    <row r="479" spans="1:16" hidden="1" x14ac:dyDescent="0.25">
      <c r="A479">
        <v>1</v>
      </c>
      <c r="B479" s="1" t="s">
        <v>106</v>
      </c>
      <c r="C479" s="1" t="s">
        <v>338</v>
      </c>
      <c r="D479">
        <v>2058</v>
      </c>
      <c r="E479">
        <v>0</v>
      </c>
      <c r="F479">
        <v>0</v>
      </c>
      <c r="G479">
        <v>0</v>
      </c>
      <c r="H479">
        <v>0</v>
      </c>
      <c r="I479">
        <v>9.0877623266598935</v>
      </c>
      <c r="J479">
        <v>0</v>
      </c>
      <c r="K479">
        <v>1.9540016356091573E-9</v>
      </c>
      <c r="L479">
        <v>3.2423789834446022</v>
      </c>
      <c r="M479">
        <v>4448.720660302547</v>
      </c>
      <c r="N479">
        <v>1.8679199723081784E-11</v>
      </c>
      <c r="O479">
        <v>1.0666698689524374E-11</v>
      </c>
      <c r="P479" s="1">
        <f>ETS[[#This Row],[Transform File.EUAprice]]*ETS[[#This Row],[Transform File.CAP]]*_xlfn.XLOOKUP(ETS[[#This Row],[Transform File.Year]],Graphs!$R$2:$R$41,Graphs!$T$2:$T$41)</f>
        <v>0</v>
      </c>
    </row>
    <row r="480" spans="1:16" hidden="1" x14ac:dyDescent="0.25">
      <c r="A480">
        <v>1</v>
      </c>
      <c r="B480" s="1" t="s">
        <v>106</v>
      </c>
      <c r="C480" s="1" t="s">
        <v>338</v>
      </c>
      <c r="D480">
        <v>2059</v>
      </c>
      <c r="E480">
        <v>0</v>
      </c>
      <c r="F480">
        <v>0</v>
      </c>
      <c r="G480">
        <v>0</v>
      </c>
      <c r="H480">
        <v>0</v>
      </c>
      <c r="I480">
        <v>4.8500214339146321</v>
      </c>
      <c r="J480">
        <v>0</v>
      </c>
      <c r="K480">
        <v>1.9754914488114223E-9</v>
      </c>
      <c r="L480">
        <v>4.2377408907697696</v>
      </c>
      <c r="M480">
        <v>4457.274817763353</v>
      </c>
      <c r="N480">
        <v>2.9783372958965872E-11</v>
      </c>
      <c r="O480">
        <v>1.3008725015729899E-11</v>
      </c>
      <c r="P480" s="1">
        <f>ETS[[#This Row],[Transform File.EUAprice]]*ETS[[#This Row],[Transform File.CAP]]*_xlfn.XLOOKUP(ETS[[#This Row],[Transform File.Year]],Graphs!$R$2:$R$41,Graphs!$T$2:$T$41)</f>
        <v>0</v>
      </c>
    </row>
    <row r="481" spans="1:16" hidden="1" x14ac:dyDescent="0.25">
      <c r="A481">
        <v>1</v>
      </c>
      <c r="B481" s="1" t="s">
        <v>106</v>
      </c>
      <c r="C481" s="1" t="s">
        <v>338</v>
      </c>
      <c r="D481">
        <v>2060</v>
      </c>
      <c r="E481">
        <v>0</v>
      </c>
      <c r="F481">
        <v>0</v>
      </c>
      <c r="G481">
        <v>0</v>
      </c>
      <c r="H481">
        <v>0</v>
      </c>
      <c r="I481">
        <v>-0.4314041451704238</v>
      </c>
      <c r="J481">
        <v>0</v>
      </c>
      <c r="K481">
        <v>5.296256769470434E-10</v>
      </c>
      <c r="L481">
        <v>5.2814255785554307</v>
      </c>
      <c r="M481">
        <v>4465.0613104235008</v>
      </c>
      <c r="N481">
        <v>4.173866841584446E-11</v>
      </c>
      <c r="O481">
        <v>1.6062300657558798E-11</v>
      </c>
      <c r="P481" s="1">
        <f>ETS[[#This Row],[Transform File.EUAprice]]*ETS[[#This Row],[Transform File.CAP]]*_xlfn.XLOOKUP(ETS[[#This Row],[Transform File.Year]],Graphs!$R$2:$R$41,Graphs!$T$2:$T$41)</f>
        <v>0</v>
      </c>
    </row>
    <row r="482" spans="1:16" hidden="1" x14ac:dyDescent="0.25">
      <c r="A482">
        <v>1</v>
      </c>
      <c r="B482" s="1" t="s">
        <v>106</v>
      </c>
      <c r="C482" s="1" t="s">
        <v>339</v>
      </c>
      <c r="D482">
        <v>2021</v>
      </c>
      <c r="E482">
        <v>1596</v>
      </c>
      <c r="F482">
        <v>3174.772426</v>
      </c>
      <c r="G482">
        <v>0</v>
      </c>
      <c r="H482">
        <v>0</v>
      </c>
      <c r="I482">
        <v>1936.7523633738481</v>
      </c>
      <c r="J482">
        <v>512.9</v>
      </c>
      <c r="K482">
        <v>89.445536680494953</v>
      </c>
      <c r="L482">
        <v>635.67452594565691</v>
      </c>
      <c r="M482">
        <v>80</v>
      </c>
      <c r="N482">
        <v>1496.2351790981597</v>
      </c>
      <c r="O482">
        <v>1678.3802290432707</v>
      </c>
      <c r="P482" s="1">
        <f>ETS[[#This Row],[Transform File.EUAprice]]*ETS[[#This Row],[Transform File.CAP]]*_xlfn.XLOOKUP(ETS[[#This Row],[Transform File.Year]],Graphs!$R$2:$R$41,Graphs!$T$2:$T$41)</f>
        <v>127680</v>
      </c>
    </row>
    <row r="483" spans="1:16" hidden="1" x14ac:dyDescent="0.25">
      <c r="A483">
        <v>1</v>
      </c>
      <c r="B483" s="1" t="s">
        <v>106</v>
      </c>
      <c r="C483" s="1" t="s">
        <v>339</v>
      </c>
      <c r="D483">
        <v>2022</v>
      </c>
      <c r="E483">
        <v>1552</v>
      </c>
      <c r="F483">
        <v>1552</v>
      </c>
      <c r="G483">
        <v>0</v>
      </c>
      <c r="H483">
        <v>0</v>
      </c>
      <c r="I483">
        <v>2089.8013011614048</v>
      </c>
      <c r="J483">
        <v>745.79053644604824</v>
      </c>
      <c r="K483">
        <v>99.874522012167105</v>
      </c>
      <c r="L483">
        <v>553.28600375422843</v>
      </c>
      <c r="M483">
        <v>79.504996287517017</v>
      </c>
      <c r="N483">
        <v>1128.4555407043804</v>
      </c>
      <c r="O483">
        <v>423.54685390452624</v>
      </c>
      <c r="P483" s="1">
        <f>ETS[[#This Row],[Transform File.EUAprice]]*ETS[[#This Row],[Transform File.CAP]]*_xlfn.XLOOKUP(ETS[[#This Row],[Transform File.Year]],Graphs!$R$2:$R$41,Graphs!$T$2:$T$41)</f>
        <v>123391.75423822641</v>
      </c>
    </row>
    <row r="484" spans="1:16" hidden="1" x14ac:dyDescent="0.25">
      <c r="A484">
        <v>1</v>
      </c>
      <c r="B484" s="1" t="s">
        <v>106</v>
      </c>
      <c r="C484" s="1" t="s">
        <v>339</v>
      </c>
      <c r="D484">
        <v>2023</v>
      </c>
      <c r="E484">
        <v>1509</v>
      </c>
      <c r="F484">
        <v>1509</v>
      </c>
      <c r="G484">
        <v>0</v>
      </c>
      <c r="H484">
        <v>0</v>
      </c>
      <c r="I484">
        <v>2338.1420577196291</v>
      </c>
      <c r="J484">
        <v>746.85346710396709</v>
      </c>
      <c r="K484">
        <v>101.85542076410577</v>
      </c>
      <c r="L484">
        <v>411.95035557370295</v>
      </c>
      <c r="M484">
        <v>79.504996287519404</v>
      </c>
      <c r="N484">
        <v>1117.7055405189631</v>
      </c>
      <c r="O484">
        <v>391.29685408994277</v>
      </c>
      <c r="P484" s="1">
        <f>ETS[[#This Row],[Transform File.EUAprice]]*ETS[[#This Row],[Transform File.CAP]]*_xlfn.XLOOKUP(ETS[[#This Row],[Transform File.Year]],Graphs!$R$2:$R$41,Graphs!$T$2:$T$41)</f>
        <v>119973.03939786679</v>
      </c>
    </row>
    <row r="485" spans="1:16" hidden="1" x14ac:dyDescent="0.25">
      <c r="A485">
        <v>1</v>
      </c>
      <c r="B485" s="1" t="s">
        <v>106</v>
      </c>
      <c r="C485" s="1" t="s">
        <v>339</v>
      </c>
      <c r="D485">
        <v>2024</v>
      </c>
      <c r="E485">
        <v>1412</v>
      </c>
      <c r="F485">
        <v>1412</v>
      </c>
      <c r="G485">
        <v>0</v>
      </c>
      <c r="H485">
        <v>0</v>
      </c>
      <c r="I485">
        <v>2617.5806121716696</v>
      </c>
      <c r="J485">
        <v>822.68562778854744</v>
      </c>
      <c r="K485">
        <v>65.572562939374535</v>
      </c>
      <c r="L485">
        <v>244.30325482003769</v>
      </c>
      <c r="M485">
        <v>87.454706243945282</v>
      </c>
      <c r="N485">
        <v>1102.1958185813767</v>
      </c>
      <c r="O485">
        <v>309.80680624958097</v>
      </c>
      <c r="P485" s="1">
        <f>ETS[[#This Row],[Transform File.EUAprice]]*ETS[[#This Row],[Transform File.CAP]]*_xlfn.XLOOKUP(ETS[[#This Row],[Transform File.Year]],Graphs!$R$2:$R$41,Graphs!$T$2:$T$41)</f>
        <v>117605.75734900071</v>
      </c>
    </row>
    <row r="486" spans="1:16" hidden="1" x14ac:dyDescent="0.25">
      <c r="A486">
        <v>1</v>
      </c>
      <c r="B486" s="1" t="s">
        <v>106</v>
      </c>
      <c r="C486" s="1" t="s">
        <v>339</v>
      </c>
      <c r="D486">
        <v>2025</v>
      </c>
      <c r="E486">
        <v>1412</v>
      </c>
      <c r="F486">
        <v>1412</v>
      </c>
      <c r="G486">
        <v>0</v>
      </c>
      <c r="H486">
        <v>0</v>
      </c>
      <c r="I486">
        <v>2969.1395388505775</v>
      </c>
      <c r="J486">
        <v>818.19099000259473</v>
      </c>
      <c r="K486">
        <v>62.019293682165603</v>
      </c>
      <c r="L486">
        <v>180.23078963633202</v>
      </c>
      <c r="M486">
        <v>96.199229511798677</v>
      </c>
      <c r="N486">
        <v>1107.935530175095</v>
      </c>
      <c r="O486">
        <v>304.06734571752162</v>
      </c>
      <c r="P486" s="1">
        <f>ETS[[#This Row],[Transform File.EUAprice]]*ETS[[#This Row],[Transform File.CAP]]*_xlfn.XLOOKUP(ETS[[#This Row],[Transform File.Year]],Graphs!$R$2:$R$41,Graphs!$T$2:$T$41)</f>
        <v>123204.81820468002</v>
      </c>
    </row>
    <row r="487" spans="1:16" hidden="1" x14ac:dyDescent="0.25">
      <c r="A487">
        <v>1</v>
      </c>
      <c r="B487" s="1" t="s">
        <v>106</v>
      </c>
      <c r="C487" s="1" t="s">
        <v>339</v>
      </c>
      <c r="D487">
        <v>2026</v>
      </c>
      <c r="E487">
        <v>1295</v>
      </c>
      <c r="F487">
        <v>1295</v>
      </c>
      <c r="G487">
        <v>0</v>
      </c>
      <c r="H487">
        <v>0</v>
      </c>
      <c r="I487">
        <v>3275.734474078019</v>
      </c>
      <c r="J487">
        <v>813.34393799693044</v>
      </c>
      <c r="K487">
        <v>30.540380005327719</v>
      </c>
      <c r="L487">
        <v>144.52074677029998</v>
      </c>
      <c r="M487">
        <v>105.81801675266206</v>
      </c>
      <c r="N487">
        <v>1074.3363732013956</v>
      </c>
      <c r="O487">
        <v>220.66677628865267</v>
      </c>
      <c r="P487" s="1">
        <f>ETS[[#This Row],[Transform File.EUAprice]]*ETS[[#This Row],[Transform File.CAP]]*_xlfn.XLOOKUP(ETS[[#This Row],[Transform File.Year]],Graphs!$R$2:$R$41,Graphs!$T$2:$T$41)</f>
        <v>118375.40800751312</v>
      </c>
    </row>
    <row r="488" spans="1:16" hidden="1" x14ac:dyDescent="0.25">
      <c r="A488">
        <v>1</v>
      </c>
      <c r="B488" s="1" t="s">
        <v>106</v>
      </c>
      <c r="C488" s="1" t="s">
        <v>339</v>
      </c>
      <c r="D488">
        <v>2027</v>
      </c>
      <c r="E488">
        <v>1233</v>
      </c>
      <c r="F488">
        <v>1233</v>
      </c>
      <c r="G488">
        <v>0</v>
      </c>
      <c r="H488">
        <v>0</v>
      </c>
      <c r="I488">
        <v>3545.2074216856799</v>
      </c>
      <c r="J488">
        <v>808.11684962836057</v>
      </c>
      <c r="K488">
        <v>19.892442714346284</v>
      </c>
      <c r="L488">
        <v>135.5177600496323</v>
      </c>
      <c r="M488">
        <v>116.39845769400586</v>
      </c>
      <c r="N488">
        <v>1055.7074067625392</v>
      </c>
      <c r="O488">
        <v>177.29604072263515</v>
      </c>
      <c r="P488" s="1">
        <f>ETS[[#This Row],[Transform File.EUAprice]]*ETS[[#This Row],[Transform File.CAP]]*_xlfn.XLOOKUP(ETS[[#This Row],[Transform File.Year]],Graphs!$R$2:$R$41,Graphs!$T$2:$T$41)</f>
        <v>118073.68192200508</v>
      </c>
    </row>
    <row r="489" spans="1:16" hidden="1" x14ac:dyDescent="0.25">
      <c r="A489">
        <v>1</v>
      </c>
      <c r="B489" s="1" t="s">
        <v>106</v>
      </c>
      <c r="C489" s="1" t="s">
        <v>339</v>
      </c>
      <c r="D489">
        <v>2028</v>
      </c>
      <c r="E489">
        <v>1141</v>
      </c>
      <c r="F489">
        <v>1141</v>
      </c>
      <c r="G489">
        <v>0</v>
      </c>
      <c r="H489">
        <v>0</v>
      </c>
      <c r="I489">
        <v>3744.2535771272833</v>
      </c>
      <c r="J489">
        <v>802.47993951887088</v>
      </c>
      <c r="K489">
        <v>10.352979596112807</v>
      </c>
      <c r="L489">
        <v>129.1209254434128</v>
      </c>
      <c r="M489">
        <v>128.03667376320317</v>
      </c>
      <c r="N489">
        <v>1021.2963389563613</v>
      </c>
      <c r="O489">
        <v>119.70743298154041</v>
      </c>
      <c r="P489" s="1">
        <f>ETS[[#This Row],[Transform File.EUAprice]]*ETS[[#This Row],[Transform File.CAP]]*_xlfn.XLOOKUP(ETS[[#This Row],[Transform File.Year]],Graphs!$R$2:$R$41,Graphs!$T$2:$T$41)</f>
        <v>114465.21602776408</v>
      </c>
    </row>
    <row r="490" spans="1:16" hidden="1" x14ac:dyDescent="0.25">
      <c r="A490">
        <v>1</v>
      </c>
      <c r="B490" s="1" t="s">
        <v>106</v>
      </c>
      <c r="C490" s="1" t="s">
        <v>339</v>
      </c>
      <c r="D490">
        <v>2029</v>
      </c>
      <c r="E490">
        <v>1049</v>
      </c>
      <c r="F490">
        <v>1049</v>
      </c>
      <c r="G490">
        <v>0</v>
      </c>
      <c r="H490">
        <v>0</v>
      </c>
      <c r="I490">
        <v>3905.1327603349673</v>
      </c>
      <c r="J490">
        <v>796.40109002274107</v>
      </c>
      <c r="K490">
        <v>4.2365536645959159</v>
      </c>
      <c r="L490">
        <v>87.483173104978789</v>
      </c>
      <c r="M490">
        <v>140.83838969507349</v>
      </c>
      <c r="N490">
        <v>979.15961193590636</v>
      </c>
      <c r="O490">
        <v>69.844513205421023</v>
      </c>
      <c r="P490" s="1">
        <f>ETS[[#This Row],[Transform File.EUAprice]]*ETS[[#This Row],[Transform File.CAP]]*_xlfn.XLOOKUP(ETS[[#This Row],[Transform File.Year]],Graphs!$R$2:$R$41,Graphs!$T$2:$T$41)</f>
        <v>110245.46779454385</v>
      </c>
    </row>
    <row r="491" spans="1:16" hidden="1" x14ac:dyDescent="0.25">
      <c r="A491">
        <v>1</v>
      </c>
      <c r="B491" s="1" t="s">
        <v>106</v>
      </c>
      <c r="C491" s="1" t="s">
        <v>339</v>
      </c>
      <c r="D491">
        <v>2030</v>
      </c>
      <c r="E491">
        <v>958</v>
      </c>
      <c r="F491">
        <v>958</v>
      </c>
      <c r="G491">
        <v>0</v>
      </c>
      <c r="H491">
        <v>0</v>
      </c>
      <c r="I491">
        <v>3989.1949236440732</v>
      </c>
      <c r="J491">
        <v>789.84566906845396</v>
      </c>
      <c r="K491">
        <v>2.4219227481269643</v>
      </c>
      <c r="L491">
        <v>81.670244874313497</v>
      </c>
      <c r="M491">
        <v>154.91989194257744</v>
      </c>
      <c r="N491">
        <v>920.40470479991438</v>
      </c>
      <c r="O491">
        <v>37.599804860353842</v>
      </c>
      <c r="P491" s="1">
        <f>ETS[[#This Row],[Transform File.EUAprice]]*ETS[[#This Row],[Transform File.CAP]]*_xlfn.XLOOKUP(ETS[[#This Row],[Transform File.Year]],Graphs!$R$2:$R$41,Graphs!$T$2:$T$41)</f>
        <v>105474.53052485223</v>
      </c>
    </row>
    <row r="492" spans="1:16" hidden="1" x14ac:dyDescent="0.25">
      <c r="A492">
        <v>1</v>
      </c>
      <c r="B492" s="1" t="s">
        <v>106</v>
      </c>
      <c r="C492" s="1" t="s">
        <v>339</v>
      </c>
      <c r="D492">
        <v>2031</v>
      </c>
      <c r="E492">
        <v>866</v>
      </c>
      <c r="F492">
        <v>866</v>
      </c>
      <c r="G492">
        <v>0</v>
      </c>
      <c r="H492">
        <v>0</v>
      </c>
      <c r="I492">
        <v>3997.449873302111</v>
      </c>
      <c r="J492">
        <v>782.77628953454678</v>
      </c>
      <c r="K492">
        <v>2.1626751780702649</v>
      </c>
      <c r="L492">
        <v>72.806085629345432</v>
      </c>
      <c r="M492">
        <v>170.40915765082633</v>
      </c>
      <c r="N492">
        <v>842.56955491206236</v>
      </c>
      <c r="O492">
        <v>23.435361734723582</v>
      </c>
      <c r="P492" s="1">
        <f>ETS[[#This Row],[Transform File.EUAprice]]*ETS[[#This Row],[Transform File.CAP]]*_xlfn.XLOOKUP(ETS[[#This Row],[Transform File.Year]],Graphs!$R$2:$R$41,Graphs!$T$2:$T$41)</f>
        <v>99884.115724768242</v>
      </c>
    </row>
    <row r="493" spans="1:16" hidden="1" x14ac:dyDescent="0.25">
      <c r="A493">
        <v>1</v>
      </c>
      <c r="B493" s="1" t="s">
        <v>106</v>
      </c>
      <c r="C493" s="1" t="s">
        <v>339</v>
      </c>
      <c r="D493">
        <v>2032</v>
      </c>
      <c r="E493">
        <v>774</v>
      </c>
      <c r="F493">
        <v>774</v>
      </c>
      <c r="G493">
        <v>0</v>
      </c>
      <c r="H493">
        <v>0</v>
      </c>
      <c r="I493">
        <v>3928.3880406162289</v>
      </c>
      <c r="J493">
        <v>775.15272076291717</v>
      </c>
      <c r="K493">
        <v>1.7381309947307801</v>
      </c>
      <c r="L493">
        <v>66.170980928234144</v>
      </c>
      <c r="M493">
        <v>187.4468086745492</v>
      </c>
      <c r="N493">
        <v>750.07830739897338</v>
      </c>
      <c r="O493">
        <v>23.927052930043228</v>
      </c>
      <c r="P493" s="1">
        <f>ETS[[#This Row],[Transform File.EUAprice]]*ETS[[#This Row],[Transform File.CAP]]*_xlfn.XLOOKUP(ETS[[#This Row],[Transform File.Year]],Graphs!$R$2:$R$41,Graphs!$T$2:$T$41)</f>
        <v>93522.330361655899</v>
      </c>
    </row>
    <row r="494" spans="1:16" hidden="1" x14ac:dyDescent="0.25">
      <c r="A494">
        <v>1</v>
      </c>
      <c r="B494" s="1" t="s">
        <v>106</v>
      </c>
      <c r="C494" s="1" t="s">
        <v>339</v>
      </c>
      <c r="D494">
        <v>2033</v>
      </c>
      <c r="E494">
        <v>682</v>
      </c>
      <c r="F494">
        <v>682</v>
      </c>
      <c r="G494">
        <v>0</v>
      </c>
      <c r="H494">
        <v>0</v>
      </c>
      <c r="I494">
        <v>3780.9449729526141</v>
      </c>
      <c r="J494">
        <v>766.93155107002758</v>
      </c>
      <c r="K494">
        <v>1.1323385555490268</v>
      </c>
      <c r="L494">
        <v>61.379178038038155</v>
      </c>
      <c r="M494">
        <v>206.18756452717358</v>
      </c>
      <c r="N494">
        <v>657.00668592425939</v>
      </c>
      <c r="O494">
        <v>24.999159541568677</v>
      </c>
      <c r="P494" s="1">
        <f>ETS[[#This Row],[Transform File.EUAprice]]*ETS[[#This Row],[Transform File.CAP]]*_xlfn.XLOOKUP(ETS[[#This Row],[Transform File.Year]],Graphs!$R$2:$R$41,Graphs!$T$2:$T$41)</f>
        <v>86328.431990552242</v>
      </c>
    </row>
    <row r="495" spans="1:16" hidden="1" x14ac:dyDescent="0.25">
      <c r="A495">
        <v>1</v>
      </c>
      <c r="B495" s="1" t="s">
        <v>106</v>
      </c>
      <c r="C495" s="1" t="s">
        <v>339</v>
      </c>
      <c r="D495">
        <v>2034</v>
      </c>
      <c r="E495">
        <v>591</v>
      </c>
      <c r="F495">
        <v>591</v>
      </c>
      <c r="G495">
        <v>0</v>
      </c>
      <c r="H495">
        <v>0</v>
      </c>
      <c r="I495">
        <v>3555.9736012929138</v>
      </c>
      <c r="J495">
        <v>758.06196018392029</v>
      </c>
      <c r="K495">
        <v>0.856264064884805</v>
      </c>
      <c r="L495">
        <v>57.053147410895299</v>
      </c>
      <c r="M495">
        <v>226.80903919216948</v>
      </c>
      <c r="N495">
        <v>564.03636403543192</v>
      </c>
      <c r="O495">
        <v>26.96993043499436</v>
      </c>
      <c r="P495" s="1">
        <f>ETS[[#This Row],[Transform File.EUAprice]]*ETS[[#This Row],[Transform File.CAP]]*_xlfn.XLOOKUP(ETS[[#This Row],[Transform File.Year]],Graphs!$R$2:$R$41,Graphs!$T$2:$T$41)</f>
        <v>78372.833745814001</v>
      </c>
    </row>
    <row r="496" spans="1:16" hidden="1" x14ac:dyDescent="0.25">
      <c r="A496">
        <v>1</v>
      </c>
      <c r="B496" s="1" t="s">
        <v>106</v>
      </c>
      <c r="C496" s="1" t="s">
        <v>339</v>
      </c>
      <c r="D496">
        <v>2035</v>
      </c>
      <c r="E496">
        <v>499</v>
      </c>
      <c r="F496">
        <v>499</v>
      </c>
      <c r="G496">
        <v>0</v>
      </c>
      <c r="H496">
        <v>0</v>
      </c>
      <c r="I496">
        <v>3249.9603197810802</v>
      </c>
      <c r="J496">
        <v>748.5013839060523</v>
      </c>
      <c r="K496">
        <v>0.74761402975448221</v>
      </c>
      <c r="L496">
        <v>55.764283576026713</v>
      </c>
      <c r="M496">
        <v>249.48388592231913</v>
      </c>
      <c r="N496">
        <v>472.68812919334687</v>
      </c>
      <c r="O496">
        <v>26.318785070190309</v>
      </c>
      <c r="P496" s="1">
        <f>ETS[[#This Row],[Transform File.EUAprice]]*ETS[[#This Row],[Transform File.CAP]]*_xlfn.XLOOKUP(ETS[[#This Row],[Transform File.Year]],Graphs!$R$2:$R$41,Graphs!$T$2:$T$41)</f>
        <v>69322.059494030545</v>
      </c>
    </row>
    <row r="497" spans="1:16" hidden="1" x14ac:dyDescent="0.25">
      <c r="A497">
        <v>1</v>
      </c>
      <c r="B497" s="1" t="s">
        <v>106</v>
      </c>
      <c r="C497" s="1" t="s">
        <v>339</v>
      </c>
      <c r="D497">
        <v>2036</v>
      </c>
      <c r="E497">
        <v>407</v>
      </c>
      <c r="F497">
        <v>407</v>
      </c>
      <c r="G497">
        <v>0</v>
      </c>
      <c r="H497">
        <v>0</v>
      </c>
      <c r="I497">
        <v>2864.2723111432392</v>
      </c>
      <c r="J497">
        <v>738.19144826305467</v>
      </c>
      <c r="K497">
        <v>0.71845321790189587</v>
      </c>
      <c r="L497">
        <v>53.778107156884509</v>
      </c>
      <c r="M497">
        <v>274.42514432872082</v>
      </c>
      <c r="N497">
        <v>373.1591384154205</v>
      </c>
      <c r="O497">
        <v>33.848438611393945</v>
      </c>
      <c r="P497" s="1">
        <f>ETS[[#This Row],[Transform File.EUAprice]]*ETS[[#This Row],[Transform File.CAP]]*_xlfn.XLOOKUP(ETS[[#This Row],[Transform File.Year]],Graphs!$R$2:$R$41,Graphs!$T$2:$T$41)</f>
        <v>59232.139868914892</v>
      </c>
    </row>
    <row r="498" spans="1:16" hidden="1" x14ac:dyDescent="0.25">
      <c r="A498">
        <v>1</v>
      </c>
      <c r="B498" s="1" t="s">
        <v>106</v>
      </c>
      <c r="C498" s="1" t="s">
        <v>339</v>
      </c>
      <c r="D498">
        <v>2037</v>
      </c>
      <c r="E498">
        <v>315</v>
      </c>
      <c r="F498">
        <v>315</v>
      </c>
      <c r="G498">
        <v>0</v>
      </c>
      <c r="H498">
        <v>0</v>
      </c>
      <c r="I498">
        <v>2390.0697113787242</v>
      </c>
      <c r="J498">
        <v>727.06970263102744</v>
      </c>
      <c r="K498">
        <v>0.73434181976700119</v>
      </c>
      <c r="L498">
        <v>61.398555313720486</v>
      </c>
      <c r="M498">
        <v>301.86657111553802</v>
      </c>
      <c r="N498">
        <v>277.52020417849207</v>
      </c>
      <c r="O498">
        <v>37.487610831695307</v>
      </c>
      <c r="P498" s="1">
        <f>ETS[[#This Row],[Transform File.EUAprice]]*ETS[[#This Row],[Transform File.CAP]]*_xlfn.XLOOKUP(ETS[[#This Row],[Transform File.Year]],Graphs!$R$2:$R$41,Graphs!$T$2:$T$41)</f>
        <v>48025.886312596776</v>
      </c>
    </row>
    <row r="499" spans="1:16" hidden="1" x14ac:dyDescent="0.25">
      <c r="A499">
        <v>1</v>
      </c>
      <c r="B499" s="1" t="s">
        <v>106</v>
      </c>
      <c r="C499" s="1" t="s">
        <v>339</v>
      </c>
      <c r="D499">
        <v>2038</v>
      </c>
      <c r="E499">
        <v>224</v>
      </c>
      <c r="F499">
        <v>224</v>
      </c>
      <c r="G499">
        <v>0</v>
      </c>
      <c r="H499">
        <v>0</v>
      </c>
      <c r="I499">
        <v>1835.5928816834737</v>
      </c>
      <c r="J499">
        <v>715.08011946865236</v>
      </c>
      <c r="K499">
        <v>0.72256375553118213</v>
      </c>
      <c r="L499">
        <v>62.674146471066912</v>
      </c>
      <c r="M499">
        <v>332.04325910629007</v>
      </c>
      <c r="N499">
        <v>181.00224019007305</v>
      </c>
      <c r="O499">
        <v>43.006342025842009</v>
      </c>
      <c r="P499" s="1">
        <f>ETS[[#This Row],[Transform File.EUAprice]]*ETS[[#This Row],[Transform File.CAP]]*_xlfn.XLOOKUP(ETS[[#This Row],[Transform File.Year]],Graphs!$R$2:$R$41,Graphs!$T$2:$T$41)</f>
        <v>35776.94062565855</v>
      </c>
    </row>
    <row r="500" spans="1:16" hidden="1" x14ac:dyDescent="0.25">
      <c r="A500">
        <v>1</v>
      </c>
      <c r="B500" s="1" t="s">
        <v>106</v>
      </c>
      <c r="C500" s="1" t="s">
        <v>339</v>
      </c>
      <c r="D500">
        <v>2039</v>
      </c>
      <c r="E500">
        <v>132</v>
      </c>
      <c r="F500">
        <v>132</v>
      </c>
      <c r="G500">
        <v>0</v>
      </c>
      <c r="H500">
        <v>0</v>
      </c>
      <c r="I500">
        <v>1206.096686186193</v>
      </c>
      <c r="J500">
        <v>702.15100552114518</v>
      </c>
      <c r="K500">
        <v>0.67242094044836764</v>
      </c>
      <c r="L500">
        <v>58.672769035687182</v>
      </c>
      <c r="M500">
        <v>365.23571183960075</v>
      </c>
      <c r="N500">
        <v>107.31180585712836</v>
      </c>
      <c r="O500">
        <v>24.697606738408997</v>
      </c>
      <c r="P500" s="1">
        <f>ETS[[#This Row],[Transform File.EUAprice]]*ETS[[#This Row],[Transform File.CAP]]*_xlfn.XLOOKUP(ETS[[#This Row],[Transform File.Year]],Graphs!$R$2:$R$41,Graphs!$T$2:$T$41)</f>
        <v>22086.066794411647</v>
      </c>
    </row>
    <row r="501" spans="1:16" hidden="1" x14ac:dyDescent="0.25">
      <c r="A501">
        <v>1</v>
      </c>
      <c r="B501" s="1" t="s">
        <v>106</v>
      </c>
      <c r="C501" s="1" t="s">
        <v>339</v>
      </c>
      <c r="D501">
        <v>2040</v>
      </c>
      <c r="E501">
        <v>40</v>
      </c>
      <c r="F501">
        <v>40</v>
      </c>
      <c r="G501">
        <v>0</v>
      </c>
      <c r="H501">
        <v>0</v>
      </c>
      <c r="I501">
        <v>502.67614330774927</v>
      </c>
      <c r="J501">
        <v>688.20879378590394</v>
      </c>
      <c r="K501">
        <v>0.6724209401988811</v>
      </c>
      <c r="L501">
        <v>54.539328152340801</v>
      </c>
      <c r="M501">
        <v>401.74517810329786</v>
      </c>
      <c r="N501">
        <v>5.2374016504316669</v>
      </c>
      <c r="O501">
        <v>34.772907446645618</v>
      </c>
      <c r="P501" s="1">
        <f>ETS[[#This Row],[Transform File.EUAprice]]*ETS[[#This Row],[Transform File.CAP]]*_xlfn.XLOOKUP(ETS[[#This Row],[Transform File.Year]],Graphs!$R$2:$R$41,Graphs!$T$2:$T$41)</f>
        <v>7011.2036188041066</v>
      </c>
    </row>
    <row r="502" spans="1:16" hidden="1" x14ac:dyDescent="0.25">
      <c r="A502">
        <v>1</v>
      </c>
      <c r="B502" s="1" t="s">
        <v>106</v>
      </c>
      <c r="C502" s="1" t="s">
        <v>339</v>
      </c>
      <c r="D502">
        <v>2041</v>
      </c>
      <c r="E502">
        <v>0</v>
      </c>
      <c r="F502">
        <v>0</v>
      </c>
      <c r="G502">
        <v>0</v>
      </c>
      <c r="H502">
        <v>0</v>
      </c>
      <c r="I502">
        <v>279.89816113333222</v>
      </c>
      <c r="J502">
        <v>175.30879378590396</v>
      </c>
      <c r="K502">
        <v>0.66166484460920549</v>
      </c>
      <c r="L502">
        <v>46.807523543903883</v>
      </c>
      <c r="M502">
        <v>4187.3994438127966</v>
      </c>
      <c r="N502">
        <v>1.9688164719041442E-13</v>
      </c>
      <c r="O502">
        <v>1.3021783621024782E-12</v>
      </c>
      <c r="P502" s="1">
        <f>ETS[[#This Row],[Transform File.EUAprice]]*ETS[[#This Row],[Transform File.CAP]]*_xlfn.XLOOKUP(ETS[[#This Row],[Transform File.Year]],Graphs!$R$2:$R$41,Graphs!$T$2:$T$41)</f>
        <v>0</v>
      </c>
    </row>
    <row r="503" spans="1:16" hidden="1" x14ac:dyDescent="0.25">
      <c r="A503">
        <v>1</v>
      </c>
      <c r="B503" s="1" t="s">
        <v>106</v>
      </c>
      <c r="C503" s="1" t="s">
        <v>339</v>
      </c>
      <c r="D503">
        <v>2042</v>
      </c>
      <c r="E503">
        <v>0</v>
      </c>
      <c r="F503">
        <v>0</v>
      </c>
      <c r="G503">
        <v>0</v>
      </c>
      <c r="H503">
        <v>0</v>
      </c>
      <c r="I503">
        <v>243.57567046084108</v>
      </c>
      <c r="J503">
        <v>0</v>
      </c>
      <c r="K503">
        <v>0.42125253959867309</v>
      </c>
      <c r="L503">
        <v>35.901238132892466</v>
      </c>
      <c r="M503">
        <v>4211.3720589429095</v>
      </c>
      <c r="N503">
        <v>2.164501844999533E-13</v>
      </c>
      <c r="O503">
        <v>1.4401598270157231E-12</v>
      </c>
      <c r="P503" s="1">
        <f>ETS[[#This Row],[Transform File.EUAprice]]*ETS[[#This Row],[Transform File.CAP]]*_xlfn.XLOOKUP(ETS[[#This Row],[Transform File.Year]],Graphs!$R$2:$R$41,Graphs!$T$2:$T$41)</f>
        <v>0</v>
      </c>
    </row>
    <row r="504" spans="1:16" hidden="1" x14ac:dyDescent="0.25">
      <c r="A504">
        <v>1</v>
      </c>
      <c r="B504" s="1" t="s">
        <v>106</v>
      </c>
      <c r="C504" s="1" t="s">
        <v>339</v>
      </c>
      <c r="D504">
        <v>2043</v>
      </c>
      <c r="E504">
        <v>0</v>
      </c>
      <c r="F504">
        <v>0</v>
      </c>
      <c r="G504">
        <v>0</v>
      </c>
      <c r="H504">
        <v>0</v>
      </c>
      <c r="I504">
        <v>210.08190245282691</v>
      </c>
      <c r="J504">
        <v>0</v>
      </c>
      <c r="K504">
        <v>0.3432993311735768</v>
      </c>
      <c r="L504">
        <v>33.15046867684061</v>
      </c>
      <c r="M504">
        <v>4233.2425521252871</v>
      </c>
      <c r="N504">
        <v>2.429635626480476E-13</v>
      </c>
      <c r="O504">
        <v>1.5956151216396333E-12</v>
      </c>
      <c r="P504" s="1">
        <f>ETS[[#This Row],[Transform File.EUAprice]]*ETS[[#This Row],[Transform File.CAP]]*_xlfn.XLOOKUP(ETS[[#This Row],[Transform File.Year]],Graphs!$R$2:$R$41,Graphs!$T$2:$T$41)</f>
        <v>0</v>
      </c>
    </row>
    <row r="505" spans="1:16" hidden="1" x14ac:dyDescent="0.25">
      <c r="A505">
        <v>1</v>
      </c>
      <c r="B505" s="1" t="s">
        <v>106</v>
      </c>
      <c r="C505" s="1" t="s">
        <v>339</v>
      </c>
      <c r="D505">
        <v>2044</v>
      </c>
      <c r="E505">
        <v>0</v>
      </c>
      <c r="F505">
        <v>0</v>
      </c>
      <c r="G505">
        <v>0</v>
      </c>
      <c r="H505">
        <v>0</v>
      </c>
      <c r="I505">
        <v>180.40905027613363</v>
      </c>
      <c r="J505">
        <v>0</v>
      </c>
      <c r="K505">
        <v>0.32282893008851704</v>
      </c>
      <c r="L505">
        <v>29.35002324660476</v>
      </c>
      <c r="M505">
        <v>4253.8581566852235</v>
      </c>
      <c r="N505">
        <v>3.1719530210646553E-13</v>
      </c>
      <c r="O505">
        <v>1.7708896046995389E-12</v>
      </c>
      <c r="P505" s="1">
        <f>ETS[[#This Row],[Transform File.EUAprice]]*ETS[[#This Row],[Transform File.CAP]]*_xlfn.XLOOKUP(ETS[[#This Row],[Transform File.Year]],Graphs!$R$2:$R$41,Graphs!$T$2:$T$41)</f>
        <v>0</v>
      </c>
    </row>
    <row r="506" spans="1:16" hidden="1" x14ac:dyDescent="0.25">
      <c r="A506">
        <v>1</v>
      </c>
      <c r="B506" s="1" t="s">
        <v>106</v>
      </c>
      <c r="C506" s="1" t="s">
        <v>339</v>
      </c>
      <c r="D506">
        <v>2045</v>
      </c>
      <c r="E506">
        <v>0</v>
      </c>
      <c r="F506">
        <v>0</v>
      </c>
      <c r="G506">
        <v>0</v>
      </c>
      <c r="H506">
        <v>0</v>
      </c>
      <c r="I506">
        <v>153.57880779440021</v>
      </c>
      <c r="J506">
        <v>0</v>
      </c>
      <c r="K506">
        <v>0.32282892988455908</v>
      </c>
      <c r="L506">
        <v>26.507413551848874</v>
      </c>
      <c r="M506">
        <v>4274.1768800525915</v>
      </c>
      <c r="N506">
        <v>5.4815641932826035E-13</v>
      </c>
      <c r="O506">
        <v>1.9686294629633221E-12</v>
      </c>
      <c r="P506" s="1">
        <f>ETS[[#This Row],[Transform File.EUAprice]]*ETS[[#This Row],[Transform File.CAP]]*_xlfn.XLOOKUP(ETS[[#This Row],[Transform File.Year]],Graphs!$R$2:$R$41,Graphs!$T$2:$T$41)</f>
        <v>0</v>
      </c>
    </row>
    <row r="507" spans="1:16" hidden="1" x14ac:dyDescent="0.25">
      <c r="A507">
        <v>1</v>
      </c>
      <c r="B507" s="1" t="s">
        <v>106</v>
      </c>
      <c r="C507" s="1" t="s">
        <v>339</v>
      </c>
      <c r="D507">
        <v>2046</v>
      </c>
      <c r="E507">
        <v>0</v>
      </c>
      <c r="F507">
        <v>0</v>
      </c>
      <c r="G507">
        <v>0</v>
      </c>
      <c r="H507">
        <v>0</v>
      </c>
      <c r="I507">
        <v>129.87225837611675</v>
      </c>
      <c r="J507">
        <v>0</v>
      </c>
      <c r="K507">
        <v>0.32282892980240435</v>
      </c>
      <c r="L507">
        <v>23.383720488481057</v>
      </c>
      <c r="M507">
        <v>4292.7038268991246</v>
      </c>
      <c r="N507">
        <v>8.8079154883810933E-13</v>
      </c>
      <c r="O507">
        <v>2.1933794324184584E-12</v>
      </c>
      <c r="P507" s="1">
        <f>ETS[[#This Row],[Transform File.EUAprice]]*ETS[[#This Row],[Transform File.CAP]]*_xlfn.XLOOKUP(ETS[[#This Row],[Transform File.Year]],Graphs!$R$2:$R$41,Graphs!$T$2:$T$41)</f>
        <v>0</v>
      </c>
    </row>
    <row r="508" spans="1:16" hidden="1" x14ac:dyDescent="0.25">
      <c r="A508">
        <v>1</v>
      </c>
      <c r="B508" s="1" t="s">
        <v>106</v>
      </c>
      <c r="C508" s="1" t="s">
        <v>339</v>
      </c>
      <c r="D508">
        <v>2047</v>
      </c>
      <c r="E508">
        <v>0</v>
      </c>
      <c r="F508">
        <v>0</v>
      </c>
      <c r="G508">
        <v>0</v>
      </c>
      <c r="H508">
        <v>0</v>
      </c>
      <c r="I508">
        <v>109.61692597977184</v>
      </c>
      <c r="J508">
        <v>0</v>
      </c>
      <c r="K508">
        <v>0.32282892235581068</v>
      </c>
      <c r="L508">
        <v>19.932503473989104</v>
      </c>
      <c r="M508">
        <v>4310.3094379777858</v>
      </c>
      <c r="N508">
        <v>1.2041543983797087E-12</v>
      </c>
      <c r="O508">
        <v>2.4493067231500351E-12</v>
      </c>
      <c r="P508" s="1">
        <f>ETS[[#This Row],[Transform File.EUAprice]]*ETS[[#This Row],[Transform File.CAP]]*_xlfn.XLOOKUP(ETS[[#This Row],[Transform File.Year]],Graphs!$R$2:$R$41,Graphs!$T$2:$T$41)</f>
        <v>0</v>
      </c>
    </row>
    <row r="509" spans="1:16" hidden="1" x14ac:dyDescent="0.25">
      <c r="A509">
        <v>1</v>
      </c>
      <c r="B509" s="1" t="s">
        <v>106</v>
      </c>
      <c r="C509" s="1" t="s">
        <v>339</v>
      </c>
      <c r="D509">
        <v>2048</v>
      </c>
      <c r="E509">
        <v>0</v>
      </c>
      <c r="F509">
        <v>0</v>
      </c>
      <c r="G509">
        <v>0</v>
      </c>
      <c r="H509">
        <v>0</v>
      </c>
      <c r="I509">
        <v>93.171219238157789</v>
      </c>
      <c r="J509">
        <v>0</v>
      </c>
      <c r="K509">
        <v>3.4916732627149234E-2</v>
      </c>
      <c r="L509">
        <v>16.410790008986904</v>
      </c>
      <c r="M509">
        <v>4327.3531462992869</v>
      </c>
      <c r="N509">
        <v>1.4192898913921393E-12</v>
      </c>
      <c r="O509">
        <v>2.7417757760005146E-12</v>
      </c>
      <c r="P509" s="1">
        <f>ETS[[#This Row],[Transform File.EUAprice]]*ETS[[#This Row],[Transform File.CAP]]*_xlfn.XLOOKUP(ETS[[#This Row],[Transform File.Year]],Graphs!$R$2:$R$41,Graphs!$T$2:$T$41)</f>
        <v>0</v>
      </c>
    </row>
    <row r="510" spans="1:16" hidden="1" x14ac:dyDescent="0.25">
      <c r="A510">
        <v>1</v>
      </c>
      <c r="B510" s="1" t="s">
        <v>106</v>
      </c>
      <c r="C510" s="1" t="s">
        <v>339</v>
      </c>
      <c r="D510">
        <v>2049</v>
      </c>
      <c r="E510">
        <v>0</v>
      </c>
      <c r="F510">
        <v>0</v>
      </c>
      <c r="G510">
        <v>0</v>
      </c>
      <c r="H510">
        <v>0</v>
      </c>
      <c r="I510">
        <v>79.812280666962891</v>
      </c>
      <c r="J510">
        <v>0</v>
      </c>
      <c r="K510">
        <v>4.579539181990286E-10</v>
      </c>
      <c r="L510">
        <v>13.358938570736951</v>
      </c>
      <c r="M510">
        <v>4342.886408512767</v>
      </c>
      <c r="N510">
        <v>2.0411027129229331E-12</v>
      </c>
      <c r="O510">
        <v>3.0785305516288892E-12</v>
      </c>
      <c r="P510" s="1">
        <f>ETS[[#This Row],[Transform File.EUAprice]]*ETS[[#This Row],[Transform File.CAP]]*_xlfn.XLOOKUP(ETS[[#This Row],[Transform File.Year]],Graphs!$R$2:$R$41,Graphs!$T$2:$T$41)</f>
        <v>0</v>
      </c>
    </row>
    <row r="511" spans="1:16" hidden="1" x14ac:dyDescent="0.25">
      <c r="A511">
        <v>1</v>
      </c>
      <c r="B511" s="1" t="s">
        <v>106</v>
      </c>
      <c r="C511" s="1" t="s">
        <v>339</v>
      </c>
      <c r="D511">
        <v>2050</v>
      </c>
      <c r="E511">
        <v>0</v>
      </c>
      <c r="F511">
        <v>0</v>
      </c>
      <c r="G511">
        <v>0</v>
      </c>
      <c r="H511">
        <v>0</v>
      </c>
      <c r="I511">
        <v>67.596524454711485</v>
      </c>
      <c r="J511">
        <v>0</v>
      </c>
      <c r="K511">
        <v>4.5418798564928351E-10</v>
      </c>
      <c r="L511">
        <v>12.21575621179722</v>
      </c>
      <c r="M511">
        <v>4357.8136967569208</v>
      </c>
      <c r="N511">
        <v>3.0890383838513146E-12</v>
      </c>
      <c r="O511">
        <v>3.4677194233915753E-12</v>
      </c>
      <c r="P511" s="1">
        <f>ETS[[#This Row],[Transform File.EUAprice]]*ETS[[#This Row],[Transform File.CAP]]*_xlfn.XLOOKUP(ETS[[#This Row],[Transform File.Year]],Graphs!$R$2:$R$41,Graphs!$T$2:$T$41)</f>
        <v>0</v>
      </c>
    </row>
    <row r="512" spans="1:16" hidden="1" x14ac:dyDescent="0.25">
      <c r="A512">
        <v>1</v>
      </c>
      <c r="B512" s="1" t="s">
        <v>106</v>
      </c>
      <c r="C512" s="1" t="s">
        <v>339</v>
      </c>
      <c r="D512">
        <v>2051</v>
      </c>
      <c r="E512">
        <v>0</v>
      </c>
      <c r="F512">
        <v>0</v>
      </c>
      <c r="G512">
        <v>0</v>
      </c>
      <c r="H512">
        <v>0</v>
      </c>
      <c r="I512">
        <v>56.476908238073307</v>
      </c>
      <c r="J512">
        <v>0</v>
      </c>
      <c r="K512">
        <v>4.4079867471782156E-10</v>
      </c>
      <c r="L512">
        <v>11.119616216197377</v>
      </c>
      <c r="M512">
        <v>4371.9811138003997</v>
      </c>
      <c r="N512">
        <v>4.3343224814685664E-12</v>
      </c>
      <c r="O512">
        <v>3.9207142520681129E-12</v>
      </c>
      <c r="P512" s="1">
        <f>ETS[[#This Row],[Transform File.EUAprice]]*ETS[[#This Row],[Transform File.CAP]]*_xlfn.XLOOKUP(ETS[[#This Row],[Transform File.Year]],Graphs!$R$2:$R$41,Graphs!$T$2:$T$41)</f>
        <v>0</v>
      </c>
    </row>
    <row r="513" spans="1:16" hidden="1" x14ac:dyDescent="0.25">
      <c r="A513">
        <v>1</v>
      </c>
      <c r="B513" s="1" t="s">
        <v>106</v>
      </c>
      <c r="C513" s="1" t="s">
        <v>339</v>
      </c>
      <c r="D513">
        <v>2052</v>
      </c>
      <c r="E513">
        <v>0</v>
      </c>
      <c r="F513">
        <v>0</v>
      </c>
      <c r="G513">
        <v>0</v>
      </c>
      <c r="H513">
        <v>0</v>
      </c>
      <c r="I513">
        <v>47.334638871634382</v>
      </c>
      <c r="J513">
        <v>0</v>
      </c>
      <c r="K513">
        <v>4.288329953744093E-10</v>
      </c>
      <c r="L513">
        <v>9.1422693660100922</v>
      </c>
      <c r="M513">
        <v>4384.8875733597597</v>
      </c>
      <c r="N513">
        <v>5.9593971296837533E-12</v>
      </c>
      <c r="O513">
        <v>4.4528641091816559E-12</v>
      </c>
      <c r="P513" s="1">
        <f>ETS[[#This Row],[Transform File.EUAprice]]*ETS[[#This Row],[Transform File.CAP]]*_xlfn.XLOOKUP(ETS[[#This Row],[Transform File.Year]],Graphs!$R$2:$R$41,Graphs!$T$2:$T$41)</f>
        <v>0</v>
      </c>
    </row>
    <row r="514" spans="1:16" hidden="1" x14ac:dyDescent="0.25">
      <c r="A514">
        <v>1</v>
      </c>
      <c r="B514" s="1" t="s">
        <v>106</v>
      </c>
      <c r="C514" s="1" t="s">
        <v>339</v>
      </c>
      <c r="D514">
        <v>2053</v>
      </c>
      <c r="E514">
        <v>0</v>
      </c>
      <c r="F514">
        <v>0</v>
      </c>
      <c r="G514">
        <v>0</v>
      </c>
      <c r="H514">
        <v>0</v>
      </c>
      <c r="I514">
        <v>38.477139800722789</v>
      </c>
      <c r="J514">
        <v>0</v>
      </c>
      <c r="K514">
        <v>4.2506773578342317E-10</v>
      </c>
      <c r="L514">
        <v>8.8574990704865293</v>
      </c>
      <c r="M514">
        <v>4397.4523733155656</v>
      </c>
      <c r="N514">
        <v>9.9569801163036866E-12</v>
      </c>
      <c r="O514">
        <v>5.0822431691628564E-12</v>
      </c>
      <c r="P514" s="1">
        <f>ETS[[#This Row],[Transform File.EUAprice]]*ETS[[#This Row],[Transform File.CAP]]*_xlfn.XLOOKUP(ETS[[#This Row],[Transform File.Year]],Graphs!$R$2:$R$41,Graphs!$T$2:$T$41)</f>
        <v>0</v>
      </c>
    </row>
    <row r="515" spans="1:16" hidden="1" x14ac:dyDescent="0.25">
      <c r="A515">
        <v>1</v>
      </c>
      <c r="B515" s="1" t="s">
        <v>106</v>
      </c>
      <c r="C515" s="1" t="s">
        <v>339</v>
      </c>
      <c r="D515">
        <v>2054</v>
      </c>
      <c r="E515">
        <v>0</v>
      </c>
      <c r="F515">
        <v>0</v>
      </c>
      <c r="G515">
        <v>0</v>
      </c>
      <c r="H515">
        <v>0</v>
      </c>
      <c r="I515">
        <v>31.124350456692955</v>
      </c>
      <c r="J515">
        <v>0</v>
      </c>
      <c r="K515">
        <v>4.2323263944074419E-10</v>
      </c>
      <c r="L515">
        <v>7.3527893436066014</v>
      </c>
      <c r="M515">
        <v>4409.1355817442427</v>
      </c>
      <c r="N515">
        <v>1.4808074626372526E-11</v>
      </c>
      <c r="O515">
        <v>5.8357914389409447E-12</v>
      </c>
      <c r="P515" s="1">
        <f>ETS[[#This Row],[Transform File.EUAprice]]*ETS[[#This Row],[Transform File.CAP]]*_xlfn.XLOOKUP(ETS[[#This Row],[Transform File.Year]],Graphs!$R$2:$R$41,Graphs!$T$2:$T$41)</f>
        <v>0</v>
      </c>
    </row>
    <row r="516" spans="1:16" hidden="1" x14ac:dyDescent="0.25">
      <c r="A516">
        <v>1</v>
      </c>
      <c r="B516" s="1" t="s">
        <v>106</v>
      </c>
      <c r="C516" s="1" t="s">
        <v>339</v>
      </c>
      <c r="D516">
        <v>2055</v>
      </c>
      <c r="E516">
        <v>0</v>
      </c>
      <c r="F516">
        <v>0</v>
      </c>
      <c r="G516">
        <v>0</v>
      </c>
      <c r="H516">
        <v>0</v>
      </c>
      <c r="I516">
        <v>23.999140890276212</v>
      </c>
      <c r="J516">
        <v>0</v>
      </c>
      <c r="K516">
        <v>4.2399062433792334E-10</v>
      </c>
      <c r="L516">
        <v>7.1252095659927521</v>
      </c>
      <c r="M516">
        <v>4419.7750965389514</v>
      </c>
      <c r="N516">
        <v>2.5380044014108929E-11</v>
      </c>
      <c r="O516">
        <v>6.7501927567375774E-12</v>
      </c>
      <c r="P516" s="1">
        <f>ETS[[#This Row],[Transform File.EUAprice]]*ETS[[#This Row],[Transform File.CAP]]*_xlfn.XLOOKUP(ETS[[#This Row],[Transform File.Year]],Graphs!$R$2:$R$41,Graphs!$T$2:$T$41)</f>
        <v>0</v>
      </c>
    </row>
    <row r="517" spans="1:16" hidden="1" x14ac:dyDescent="0.25">
      <c r="A517">
        <v>1</v>
      </c>
      <c r="B517" s="1" t="s">
        <v>106</v>
      </c>
      <c r="C517" s="1" t="s">
        <v>339</v>
      </c>
      <c r="D517">
        <v>2056</v>
      </c>
      <c r="E517">
        <v>0</v>
      </c>
      <c r="F517">
        <v>0</v>
      </c>
      <c r="G517">
        <v>0</v>
      </c>
      <c r="H517">
        <v>0</v>
      </c>
      <c r="I517">
        <v>17.086150641293209</v>
      </c>
      <c r="J517">
        <v>0</v>
      </c>
      <c r="K517">
        <v>4.2425103951638548E-10</v>
      </c>
      <c r="L517">
        <v>6.9129902485587538</v>
      </c>
      <c r="M517">
        <v>4430.2772475334614</v>
      </c>
      <c r="N517">
        <v>6.1268102611188286E-11</v>
      </c>
      <c r="O517">
        <v>7.8744575986742514E-12</v>
      </c>
      <c r="P517" s="1">
        <f>ETS[[#This Row],[Transform File.EUAprice]]*ETS[[#This Row],[Transform File.CAP]]*_xlfn.XLOOKUP(ETS[[#This Row],[Transform File.Year]],Graphs!$R$2:$R$41,Graphs!$T$2:$T$41)</f>
        <v>0</v>
      </c>
    </row>
    <row r="518" spans="1:16" hidden="1" x14ac:dyDescent="0.25">
      <c r="A518">
        <v>1</v>
      </c>
      <c r="B518" s="1" t="s">
        <v>106</v>
      </c>
      <c r="C518" s="1" t="s">
        <v>339</v>
      </c>
      <c r="D518">
        <v>2057</v>
      </c>
      <c r="E518">
        <v>0</v>
      </c>
      <c r="F518">
        <v>0</v>
      </c>
      <c r="G518">
        <v>0</v>
      </c>
      <c r="H518">
        <v>0</v>
      </c>
      <c r="I518">
        <v>11.438467921649664</v>
      </c>
      <c r="J518">
        <v>0</v>
      </c>
      <c r="K518">
        <v>4.203858254683617E-10</v>
      </c>
      <c r="L518">
        <v>5.647682719223158</v>
      </c>
      <c r="M518">
        <v>4439.8446423136693</v>
      </c>
      <c r="N518">
        <v>1.2311570127436702E-10</v>
      </c>
      <c r="O518">
        <v>9.2867848759412077E-12</v>
      </c>
      <c r="P518" s="1">
        <f>ETS[[#This Row],[Transform File.EUAprice]]*ETS[[#This Row],[Transform File.CAP]]*_xlfn.XLOOKUP(ETS[[#This Row],[Transform File.Year]],Graphs!$R$2:$R$41,Graphs!$T$2:$T$41)</f>
        <v>0</v>
      </c>
    </row>
    <row r="519" spans="1:16" hidden="1" x14ac:dyDescent="0.25">
      <c r="A519">
        <v>1</v>
      </c>
      <c r="B519" s="1" t="s">
        <v>106</v>
      </c>
      <c r="C519" s="1" t="s">
        <v>339</v>
      </c>
      <c r="D519">
        <v>2058</v>
      </c>
      <c r="E519">
        <v>0</v>
      </c>
      <c r="F519">
        <v>0</v>
      </c>
      <c r="G519">
        <v>0</v>
      </c>
      <c r="H519">
        <v>0</v>
      </c>
      <c r="I519">
        <v>8.46917409176252</v>
      </c>
      <c r="J519">
        <v>0</v>
      </c>
      <c r="K519">
        <v>4.1611744213407901E-10</v>
      </c>
      <c r="L519">
        <v>2.9692938294710274</v>
      </c>
      <c r="M519">
        <v>4448.7206595899788</v>
      </c>
      <c r="N519">
        <v>2.0733096812268871E-10</v>
      </c>
      <c r="O519">
        <v>1.1101015910046641E-11</v>
      </c>
      <c r="P519" s="1">
        <f>ETS[[#This Row],[Transform File.EUAprice]]*ETS[[#This Row],[Transform File.CAP]]*_xlfn.XLOOKUP(ETS[[#This Row],[Transform File.Year]],Graphs!$R$2:$R$41,Graphs!$T$2:$T$41)</f>
        <v>0</v>
      </c>
    </row>
    <row r="520" spans="1:16" hidden="1" x14ac:dyDescent="0.25">
      <c r="A520">
        <v>1</v>
      </c>
      <c r="B520" s="1" t="s">
        <v>106</v>
      </c>
      <c r="C520" s="1" t="s">
        <v>339</v>
      </c>
      <c r="D520">
        <v>2059</v>
      </c>
      <c r="E520">
        <v>0</v>
      </c>
      <c r="F520">
        <v>0</v>
      </c>
      <c r="G520">
        <v>0</v>
      </c>
      <c r="H520">
        <v>0</v>
      </c>
      <c r="I520">
        <v>4.7519689850947238</v>
      </c>
      <c r="J520">
        <v>0</v>
      </c>
      <c r="K520">
        <v>4.2409604711552731E-10</v>
      </c>
      <c r="L520">
        <v>3.7172051062437004</v>
      </c>
      <c r="M520">
        <v>4457.2748168921444</v>
      </c>
      <c r="N520">
        <v>3.0116809869738856E-10</v>
      </c>
      <c r="O520">
        <v>1.3499627851350071E-11</v>
      </c>
      <c r="P520" s="1">
        <f>ETS[[#This Row],[Transform File.EUAprice]]*ETS[[#This Row],[Transform File.CAP]]*_xlfn.XLOOKUP(ETS[[#This Row],[Transform File.Year]],Graphs!$R$2:$R$41,Graphs!$T$2:$T$41)</f>
        <v>0</v>
      </c>
    </row>
    <row r="521" spans="1:16" hidden="1" x14ac:dyDescent="0.25">
      <c r="A521">
        <v>1</v>
      </c>
      <c r="B521" s="1" t="s">
        <v>106</v>
      </c>
      <c r="C521" s="1" t="s">
        <v>339</v>
      </c>
      <c r="D521">
        <v>2060</v>
      </c>
      <c r="E521">
        <v>0</v>
      </c>
      <c r="F521">
        <v>0</v>
      </c>
      <c r="G521">
        <v>0</v>
      </c>
      <c r="H521">
        <v>0</v>
      </c>
      <c r="I521">
        <v>5.4697081116335866E-2</v>
      </c>
      <c r="J521">
        <v>0</v>
      </c>
      <c r="K521">
        <v>6.9295142306126073E-11</v>
      </c>
      <c r="L521">
        <v>4.6972719039090922</v>
      </c>
      <c r="M521">
        <v>4465.0613093403317</v>
      </c>
      <c r="N521">
        <v>3.7646342462845737E-10</v>
      </c>
      <c r="O521">
        <v>1.6724551691928551E-11</v>
      </c>
      <c r="P521" s="1">
        <f>ETS[[#This Row],[Transform File.EUAprice]]*ETS[[#This Row],[Transform File.CAP]]*_xlfn.XLOOKUP(ETS[[#This Row],[Transform File.Year]],Graphs!$R$2:$R$41,Graphs!$T$2:$T$41)</f>
        <v>0</v>
      </c>
    </row>
    <row r="522" spans="1:16" hidden="1" x14ac:dyDescent="0.25">
      <c r="A522">
        <v>1</v>
      </c>
      <c r="B522" s="1" t="s">
        <v>106</v>
      </c>
      <c r="C522" s="1" t="s">
        <v>378</v>
      </c>
      <c r="D522">
        <v>2021</v>
      </c>
      <c r="E522">
        <v>1596</v>
      </c>
      <c r="F522">
        <v>3174.772426</v>
      </c>
      <c r="G522">
        <v>0</v>
      </c>
      <c r="H522">
        <v>0</v>
      </c>
      <c r="I522">
        <v>1936.705323155702</v>
      </c>
      <c r="J522">
        <v>512.9</v>
      </c>
      <c r="K522">
        <v>89.45063700796932</v>
      </c>
      <c r="L522">
        <v>635.71646583632855</v>
      </c>
      <c r="M522">
        <v>80</v>
      </c>
      <c r="N522">
        <v>1495.70898955044</v>
      </c>
      <c r="O522">
        <v>1679.0379863509927</v>
      </c>
      <c r="P522" s="1">
        <f>ETS[[#This Row],[Transform File.EUAprice]]*ETS[[#This Row],[Transform File.CAP]]*_xlfn.XLOOKUP(ETS[[#This Row],[Transform File.Year]],Graphs!$R$2:$R$41,Graphs!$T$2:$T$41)</f>
        <v>127680</v>
      </c>
    </row>
    <row r="523" spans="1:16" hidden="1" x14ac:dyDescent="0.25">
      <c r="A523">
        <v>1</v>
      </c>
      <c r="B523" s="1" t="s">
        <v>106</v>
      </c>
      <c r="C523" s="1" t="s">
        <v>378</v>
      </c>
      <c r="D523">
        <v>2022</v>
      </c>
      <c r="E523">
        <v>1552</v>
      </c>
      <c r="F523">
        <v>1552</v>
      </c>
      <c r="G523">
        <v>0</v>
      </c>
      <c r="H523">
        <v>0</v>
      </c>
      <c r="I523">
        <v>2089.7012433196587</v>
      </c>
      <c r="J523">
        <v>745.45929642545002</v>
      </c>
      <c r="K523">
        <v>99.80431443964126</v>
      </c>
      <c r="L523">
        <v>553.74046897095184</v>
      </c>
      <c r="M523">
        <v>79.990059200034793</v>
      </c>
      <c r="N523">
        <v>1128.3596293332471</v>
      </c>
      <c r="O523">
        <v>423.63424666475981</v>
      </c>
      <c r="P523" s="1">
        <f>ETS[[#This Row],[Transform File.EUAprice]]*ETS[[#This Row],[Transform File.CAP]]*_xlfn.XLOOKUP(ETS[[#This Row],[Transform File.Year]],Graphs!$R$2:$R$41,Graphs!$T$2:$T$41)</f>
        <v>124144.57187845399</v>
      </c>
    </row>
    <row r="524" spans="1:16" hidden="1" x14ac:dyDescent="0.25">
      <c r="A524">
        <v>1</v>
      </c>
      <c r="B524" s="1" t="s">
        <v>106</v>
      </c>
      <c r="C524" s="1" t="s">
        <v>378</v>
      </c>
      <c r="D524">
        <v>2023</v>
      </c>
      <c r="E524">
        <v>1509</v>
      </c>
      <c r="F524">
        <v>1509</v>
      </c>
      <c r="G524">
        <v>0</v>
      </c>
      <c r="H524">
        <v>0</v>
      </c>
      <c r="I524">
        <v>2338.2797032136873</v>
      </c>
      <c r="J524">
        <v>746.52872198573539</v>
      </c>
      <c r="K524">
        <v>101.85390733496855</v>
      </c>
      <c r="L524">
        <v>412.03891078526766</v>
      </c>
      <c r="M524">
        <v>79.990059200034665</v>
      </c>
      <c r="N524">
        <v>1117.6096285288081</v>
      </c>
      <c r="O524">
        <v>391.38424746919839</v>
      </c>
      <c r="P524" s="1">
        <f>ETS[[#This Row],[Transform File.EUAprice]]*ETS[[#This Row],[Transform File.CAP]]*_xlfn.XLOOKUP(ETS[[#This Row],[Transform File.Year]],Graphs!$R$2:$R$41,Graphs!$T$2:$T$41)</f>
        <v>120704.99933285231</v>
      </c>
    </row>
    <row r="525" spans="1:16" hidden="1" x14ac:dyDescent="0.25">
      <c r="A525">
        <v>1</v>
      </c>
      <c r="B525" s="1" t="s">
        <v>106</v>
      </c>
      <c r="C525" s="1" t="s">
        <v>378</v>
      </c>
      <c r="D525">
        <v>2024</v>
      </c>
      <c r="E525">
        <v>1412</v>
      </c>
      <c r="F525">
        <v>1412</v>
      </c>
      <c r="G525">
        <v>0</v>
      </c>
      <c r="H525">
        <v>0</v>
      </c>
      <c r="I525">
        <v>2624.3597017684365</v>
      </c>
      <c r="J525">
        <v>822.33467903517749</v>
      </c>
      <c r="K525">
        <v>61.784316125257213</v>
      </c>
      <c r="L525">
        <v>241.8010062848162</v>
      </c>
      <c r="M525">
        <v>87.989396964426518</v>
      </c>
      <c r="N525">
        <v>1102.1013604107393</v>
      </c>
      <c r="O525">
        <v>309.89191413114992</v>
      </c>
      <c r="P525" s="1">
        <f>ETS[[#This Row],[Transform File.EUAprice]]*ETS[[#This Row],[Transform File.CAP]]*_xlfn.XLOOKUP(ETS[[#This Row],[Transform File.Year]],Graphs!$R$2:$R$41,Graphs!$T$2:$T$41)</f>
        <v>118324.78906073356</v>
      </c>
    </row>
    <row r="526" spans="1:16" hidden="1" x14ac:dyDescent="0.25">
      <c r="A526">
        <v>1</v>
      </c>
      <c r="B526" s="1" t="s">
        <v>106</v>
      </c>
      <c r="C526" s="1" t="s">
        <v>378</v>
      </c>
      <c r="D526">
        <v>2025</v>
      </c>
      <c r="E526">
        <v>1412</v>
      </c>
      <c r="F526">
        <v>1412</v>
      </c>
      <c r="G526">
        <v>0</v>
      </c>
      <c r="H526">
        <v>0</v>
      </c>
      <c r="I526">
        <v>2991.5449486823377</v>
      </c>
      <c r="J526">
        <v>817.81165736798846</v>
      </c>
      <c r="K526">
        <v>55.358249002908877</v>
      </c>
      <c r="L526">
        <v>171.6448467152014</v>
      </c>
      <c r="M526">
        <v>96.788728901192442</v>
      </c>
      <c r="N526">
        <v>1107.5292449132812</v>
      </c>
      <c r="O526">
        <v>304.46338440636197</v>
      </c>
      <c r="P526" s="1">
        <f>ETS[[#This Row],[Transform File.EUAprice]]*ETS[[#This Row],[Transform File.CAP]]*_xlfn.XLOOKUP(ETS[[#This Row],[Transform File.Year]],Graphs!$R$2:$R$41,Graphs!$T$2:$T$41)</f>
        <v>123959.805177763</v>
      </c>
    </row>
    <row r="527" spans="1:16" hidden="1" x14ac:dyDescent="0.25">
      <c r="A527">
        <v>1</v>
      </c>
      <c r="B527" s="1" t="s">
        <v>106</v>
      </c>
      <c r="C527" s="1" t="s">
        <v>378</v>
      </c>
      <c r="D527">
        <v>2026</v>
      </c>
      <c r="E527">
        <v>1295</v>
      </c>
      <c r="F527">
        <v>1295</v>
      </c>
      <c r="G527">
        <v>0</v>
      </c>
      <c r="H527">
        <v>0</v>
      </c>
      <c r="I527">
        <v>3305.2516926013036</v>
      </c>
      <c r="J527">
        <v>812.93385134254015</v>
      </c>
      <c r="K527">
        <v>26.614359575016866</v>
      </c>
      <c r="L527">
        <v>141.74504516347739</v>
      </c>
      <c r="M527">
        <v>106.4680622783353</v>
      </c>
      <c r="N527">
        <v>1074.2833879563534</v>
      </c>
      <c r="O527">
        <v>220.70855390540859</v>
      </c>
      <c r="P527" s="1">
        <f>ETS[[#This Row],[Transform File.EUAprice]]*ETS[[#This Row],[Transform File.CAP]]*_xlfn.XLOOKUP(ETS[[#This Row],[Transform File.Year]],Graphs!$R$2:$R$41,Graphs!$T$2:$T$41)</f>
        <v>119102.59423426773</v>
      </c>
    </row>
    <row r="528" spans="1:16" hidden="1" x14ac:dyDescent="0.25">
      <c r="A528">
        <v>1</v>
      </c>
      <c r="B528" s="1" t="s">
        <v>106</v>
      </c>
      <c r="C528" s="1" t="s">
        <v>378</v>
      </c>
      <c r="D528">
        <v>2027</v>
      </c>
      <c r="E528">
        <v>1233</v>
      </c>
      <c r="F528">
        <v>1233</v>
      </c>
      <c r="G528">
        <v>0</v>
      </c>
      <c r="H528">
        <v>0</v>
      </c>
      <c r="I528">
        <v>3578.1626885748055</v>
      </c>
      <c r="J528">
        <v>807.67343113959407</v>
      </c>
      <c r="K528">
        <v>17.4796415506408</v>
      </c>
      <c r="L528">
        <v>134.93593133626308</v>
      </c>
      <c r="M528">
        <v>117.11540581240405</v>
      </c>
      <c r="N528">
        <v>1055.6548236784781</v>
      </c>
      <c r="O528">
        <v>177.336390154328</v>
      </c>
      <c r="P528" s="1">
        <f>ETS[[#This Row],[Transform File.EUAprice]]*ETS[[#This Row],[Transform File.CAP]]*_xlfn.XLOOKUP(ETS[[#This Row],[Transform File.Year]],Graphs!$R$2:$R$41,Graphs!$T$2:$T$41)</f>
        <v>118800.9484662824</v>
      </c>
    </row>
    <row r="529" spans="1:16" hidden="1" x14ac:dyDescent="0.25">
      <c r="A529">
        <v>1</v>
      </c>
      <c r="B529" s="1" t="s">
        <v>106</v>
      </c>
      <c r="C529" s="1" t="s">
        <v>378</v>
      </c>
      <c r="D529">
        <v>2028</v>
      </c>
      <c r="E529">
        <v>1141</v>
      </c>
      <c r="F529">
        <v>1141</v>
      </c>
      <c r="G529">
        <v>0</v>
      </c>
      <c r="H529">
        <v>0</v>
      </c>
      <c r="I529">
        <v>3779.9383246576117</v>
      </c>
      <c r="J529">
        <v>802.00038389839392</v>
      </c>
      <c r="K529">
        <v>8.8891707275799714</v>
      </c>
      <c r="L529">
        <v>128.33480929122007</v>
      </c>
      <c r="M529">
        <v>128.8275700196051</v>
      </c>
      <c r="N529">
        <v>1021.2442221294699</v>
      </c>
      <c r="O529">
        <v>119.74622468253405</v>
      </c>
      <c r="P529" s="1">
        <f>ETS[[#This Row],[Transform File.EUAprice]]*ETS[[#This Row],[Transform File.CAP]]*_xlfn.XLOOKUP(ETS[[#This Row],[Transform File.Year]],Graphs!$R$2:$R$41,Graphs!$T$2:$T$41)</f>
        <v>115172.27993518818</v>
      </c>
    </row>
    <row r="530" spans="1:16" hidden="1" x14ac:dyDescent="0.25">
      <c r="A530">
        <v>1</v>
      </c>
      <c r="B530" s="1" t="s">
        <v>106</v>
      </c>
      <c r="C530" s="1" t="s">
        <v>378</v>
      </c>
      <c r="D530">
        <v>2029</v>
      </c>
      <c r="E530">
        <v>1049</v>
      </c>
      <c r="F530">
        <v>1049</v>
      </c>
      <c r="G530">
        <v>0</v>
      </c>
      <c r="H530">
        <v>0</v>
      </c>
      <c r="I530">
        <v>3941.4448465840396</v>
      </c>
      <c r="J530">
        <v>795.88234236051244</v>
      </c>
      <c r="K530">
        <v>4.1474133220945282</v>
      </c>
      <c r="L530">
        <v>87.463722390964847</v>
      </c>
      <c r="M530">
        <v>141.71104767686447</v>
      </c>
      <c r="N530">
        <v>977.76951940594631</v>
      </c>
      <c r="O530">
        <v>71.22012268089567</v>
      </c>
      <c r="P530" s="1">
        <f>ETS[[#This Row],[Transform File.EUAprice]]*ETS[[#This Row],[Transform File.CAP]]*_xlfn.XLOOKUP(ETS[[#This Row],[Transform File.Year]],Graphs!$R$2:$R$41,Graphs!$T$2:$T$41)</f>
        <v>110928.56696683263</v>
      </c>
    </row>
    <row r="531" spans="1:16" hidden="1" x14ac:dyDescent="0.25">
      <c r="A531">
        <v>1</v>
      </c>
      <c r="B531" s="1" t="s">
        <v>106</v>
      </c>
      <c r="C531" s="1" t="s">
        <v>378</v>
      </c>
      <c r="D531">
        <v>2030</v>
      </c>
      <c r="E531">
        <v>958</v>
      </c>
      <c r="F531">
        <v>958</v>
      </c>
      <c r="G531">
        <v>0</v>
      </c>
      <c r="H531">
        <v>0</v>
      </c>
      <c r="I531">
        <v>4025.8519530007125</v>
      </c>
      <c r="J531">
        <v>789.28440003742173</v>
      </c>
      <c r="K531">
        <v>2.2957869824368915</v>
      </c>
      <c r="L531">
        <v>82.012706563468313</v>
      </c>
      <c r="M531">
        <v>155.88298241886056</v>
      </c>
      <c r="N531">
        <v>919.61459525224973</v>
      </c>
      <c r="O531">
        <v>38.374205211053884</v>
      </c>
      <c r="P531" s="1">
        <f>ETS[[#This Row],[Transform File.EUAprice]]*ETS[[#This Row],[Transform File.CAP]]*_xlfn.XLOOKUP(ETS[[#This Row],[Transform File.Year]],Graphs!$R$2:$R$41,Graphs!$T$2:$T$41)</f>
        <v>106130.23402790252</v>
      </c>
    </row>
    <row r="532" spans="1:16" hidden="1" x14ac:dyDescent="0.25">
      <c r="A532">
        <v>1</v>
      </c>
      <c r="B532" s="1" t="s">
        <v>106</v>
      </c>
      <c r="C532" s="1" t="s">
        <v>378</v>
      </c>
      <c r="D532">
        <v>2031</v>
      </c>
      <c r="E532">
        <v>866</v>
      </c>
      <c r="F532">
        <v>866</v>
      </c>
      <c r="G532">
        <v>0</v>
      </c>
      <c r="H532">
        <v>0</v>
      </c>
      <c r="I532">
        <v>4033.844862275655</v>
      </c>
      <c r="J532">
        <v>782.16891184985491</v>
      </c>
      <c r="K532">
        <v>2.014844748823327</v>
      </c>
      <c r="L532">
        <v>73.823334126379038</v>
      </c>
      <c r="M532">
        <v>171.472234285376</v>
      </c>
      <c r="N532">
        <v>841.73447062803666</v>
      </c>
      <c r="O532">
        <v>24.253451481613865</v>
      </c>
      <c r="P532" s="1">
        <f>ETS[[#This Row],[Transform File.EUAprice]]*ETS[[#This Row],[Transform File.CAP]]*_xlfn.XLOOKUP(ETS[[#This Row],[Transform File.Year]],Graphs!$R$2:$R$41,Graphs!$T$2:$T$41)</f>
        <v>100507.23053299487</v>
      </c>
    </row>
    <row r="533" spans="1:16" hidden="1" x14ac:dyDescent="0.25">
      <c r="A533">
        <v>1</v>
      </c>
      <c r="B533" s="1" t="s">
        <v>106</v>
      </c>
      <c r="C533" s="1" t="s">
        <v>378</v>
      </c>
      <c r="D533">
        <v>2032</v>
      </c>
      <c r="E533">
        <v>774</v>
      </c>
      <c r="F533">
        <v>774</v>
      </c>
      <c r="G533">
        <v>0</v>
      </c>
      <c r="H533">
        <v>0</v>
      </c>
      <c r="I533">
        <v>3964.5862718394728</v>
      </c>
      <c r="J533">
        <v>774.49527909522078</v>
      </c>
      <c r="K533">
        <v>1.5755767462697343</v>
      </c>
      <c r="L533">
        <v>67.187734594691406</v>
      </c>
      <c r="M533">
        <v>188.62055193001802</v>
      </c>
      <c r="N533">
        <v>749.22415385693728</v>
      </c>
      <c r="O533">
        <v>24.762852575075815</v>
      </c>
      <c r="P533" s="1">
        <f>ETS[[#This Row],[Transform File.EUAprice]]*ETS[[#This Row],[Transform File.CAP]]*_xlfn.XLOOKUP(ETS[[#This Row],[Transform File.Year]],Graphs!$R$2:$R$41,Graphs!$T$2:$T$41)</f>
        <v>94107.942916353</v>
      </c>
    </row>
    <row r="534" spans="1:16" hidden="1" x14ac:dyDescent="0.25">
      <c r="A534">
        <v>1</v>
      </c>
      <c r="B534" s="1" t="s">
        <v>106</v>
      </c>
      <c r="C534" s="1" t="s">
        <v>378</v>
      </c>
      <c r="D534">
        <v>2033</v>
      </c>
      <c r="E534">
        <v>682</v>
      </c>
      <c r="F534">
        <v>682</v>
      </c>
      <c r="G534">
        <v>0</v>
      </c>
      <c r="H534">
        <v>0</v>
      </c>
      <c r="I534">
        <v>3817.0156102933779</v>
      </c>
      <c r="J534">
        <v>766.21884409329152</v>
      </c>
      <c r="K534">
        <v>1.0587993413680639</v>
      </c>
      <c r="L534">
        <v>62.293018111435295</v>
      </c>
      <c r="M534">
        <v>207.48545205236226</v>
      </c>
      <c r="N534">
        <v>656.13883037412245</v>
      </c>
      <c r="O534">
        <v>25.84714172242429</v>
      </c>
      <c r="P534" s="1">
        <f>ETS[[#This Row],[Transform File.EUAprice]]*ETS[[#This Row],[Transform File.CAP]]*_xlfn.XLOOKUP(ETS[[#This Row],[Transform File.Year]],Graphs!$R$2:$R$41,Graphs!$T$2:$T$41)</f>
        <v>86871.843011515477</v>
      </c>
    </row>
    <row r="535" spans="1:16" hidden="1" x14ac:dyDescent="0.25">
      <c r="A535">
        <v>1</v>
      </c>
      <c r="B535" s="1" t="s">
        <v>106</v>
      </c>
      <c r="C535" s="1" t="s">
        <v>378</v>
      </c>
      <c r="D535">
        <v>2034</v>
      </c>
      <c r="E535">
        <v>591</v>
      </c>
      <c r="F535">
        <v>591</v>
      </c>
      <c r="G535">
        <v>0</v>
      </c>
      <c r="H535">
        <v>0</v>
      </c>
      <c r="I535">
        <v>3592.0017519527969</v>
      </c>
      <c r="J535">
        <v>757.29411346556901</v>
      </c>
      <c r="K535">
        <v>1.0433783665750227</v>
      </c>
      <c r="L535">
        <v>57.676366508437077</v>
      </c>
      <c r="M535">
        <v>228.23534985481228</v>
      </c>
      <c r="N535">
        <v>562.93781863625406</v>
      </c>
      <c r="O535">
        <v>28.047210327793</v>
      </c>
      <c r="P535" s="1">
        <f>ETS[[#This Row],[Transform File.EUAprice]]*ETS[[#This Row],[Transform File.CAP]]*_xlfn.XLOOKUP(ETS[[#This Row],[Transform File.Year]],Graphs!$R$2:$R$41,Graphs!$T$2:$T$41)</f>
        <v>78865.688919625987</v>
      </c>
    </row>
    <row r="536" spans="1:16" hidden="1" x14ac:dyDescent="0.25">
      <c r="A536">
        <v>1</v>
      </c>
      <c r="B536" s="1" t="s">
        <v>106</v>
      </c>
      <c r="C536" s="1" t="s">
        <v>378</v>
      </c>
      <c r="D536">
        <v>2035</v>
      </c>
      <c r="E536">
        <v>499</v>
      </c>
      <c r="F536">
        <v>499</v>
      </c>
      <c r="G536">
        <v>0</v>
      </c>
      <c r="H536">
        <v>0</v>
      </c>
      <c r="I536">
        <v>3285.1851953202854</v>
      </c>
      <c r="J536">
        <v>747.66931126227814</v>
      </c>
      <c r="K536">
        <v>1.0065873391423699</v>
      </c>
      <c r="L536">
        <v>57.140658031091029</v>
      </c>
      <c r="M536">
        <v>251.06044181669421</v>
      </c>
      <c r="N536">
        <v>471.59330619100558</v>
      </c>
      <c r="O536">
        <v>27.390735247030165</v>
      </c>
      <c r="P536" s="1">
        <f>ETS[[#This Row],[Transform File.EUAprice]]*ETS[[#This Row],[Transform File.CAP]]*_xlfn.XLOOKUP(ETS[[#This Row],[Transform File.Year]],Graphs!$R$2:$R$41,Graphs!$T$2:$T$41)</f>
        <v>69760.124265634935</v>
      </c>
    </row>
    <row r="537" spans="1:16" hidden="1" x14ac:dyDescent="0.25">
      <c r="A537">
        <v>1</v>
      </c>
      <c r="B537" s="1" t="s">
        <v>106</v>
      </c>
      <c r="C537" s="1" t="s">
        <v>378</v>
      </c>
      <c r="D537">
        <v>2036</v>
      </c>
      <c r="E537">
        <v>407</v>
      </c>
      <c r="F537">
        <v>407</v>
      </c>
      <c r="G537">
        <v>0</v>
      </c>
      <c r="H537">
        <v>0</v>
      </c>
      <c r="I537">
        <v>2897.717207792371</v>
      </c>
      <c r="J537">
        <v>737.2895163546408</v>
      </c>
      <c r="K537">
        <v>0.91099317496362131</v>
      </c>
      <c r="L537">
        <v>56.267477998310106</v>
      </c>
      <c r="M537">
        <v>276.1682811681589</v>
      </c>
      <c r="N537">
        <v>372.14036761530764</v>
      </c>
      <c r="O537">
        <v>34.842637881974646</v>
      </c>
      <c r="P537" s="1">
        <f>ETS[[#This Row],[Transform File.EUAprice]]*ETS[[#This Row],[Transform File.CAP]]*_xlfn.XLOOKUP(ETS[[#This Row],[Transform File.Year]],Graphs!$R$2:$R$41,Graphs!$T$2:$T$41)</f>
        <v>59608.379900916392</v>
      </c>
    </row>
    <row r="538" spans="1:16" hidden="1" x14ac:dyDescent="0.25">
      <c r="A538">
        <v>1</v>
      </c>
      <c r="B538" s="1" t="s">
        <v>106</v>
      </c>
      <c r="C538" s="1" t="s">
        <v>378</v>
      </c>
      <c r="D538">
        <v>2037</v>
      </c>
      <c r="E538">
        <v>315</v>
      </c>
      <c r="F538">
        <v>315</v>
      </c>
      <c r="G538">
        <v>0</v>
      </c>
      <c r="H538">
        <v>0</v>
      </c>
      <c r="I538">
        <v>2422.3566962999303</v>
      </c>
      <c r="J538">
        <v>726.09464946058949</v>
      </c>
      <c r="K538">
        <v>0.91086243699622693</v>
      </c>
      <c r="L538">
        <v>63.354999594855123</v>
      </c>
      <c r="M538">
        <v>303.78886923130835</v>
      </c>
      <c r="N538">
        <v>276.53779078361151</v>
      </c>
      <c r="O538">
        <v>38.444462334428941</v>
      </c>
      <c r="P538" s="1">
        <f>ETS[[#This Row],[Transform File.EUAprice]]*ETS[[#This Row],[Transform File.CAP]]*_xlfn.XLOOKUP(ETS[[#This Row],[Transform File.Year]],Graphs!$R$2:$R$41,Graphs!$T$2:$T$41)</f>
        <v>48331.717032526249</v>
      </c>
    </row>
    <row r="539" spans="1:16" hidden="1" x14ac:dyDescent="0.25">
      <c r="A539">
        <v>1</v>
      </c>
      <c r="B539" s="1" t="s">
        <v>106</v>
      </c>
      <c r="C539" s="1" t="s">
        <v>378</v>
      </c>
      <c r="D539">
        <v>2038</v>
      </c>
      <c r="E539">
        <v>224</v>
      </c>
      <c r="F539">
        <v>224</v>
      </c>
      <c r="G539">
        <v>0</v>
      </c>
      <c r="H539">
        <v>0</v>
      </c>
      <c r="I539">
        <v>1865.4371691941492</v>
      </c>
      <c r="J539">
        <v>714.02250957715421</v>
      </c>
      <c r="K539">
        <v>0.91086243700174496</v>
      </c>
      <c r="L539">
        <v>65.986155091624937</v>
      </c>
      <c r="M539">
        <v>334.17005886995446</v>
      </c>
      <c r="N539">
        <v>179.88978604721555</v>
      </c>
      <c r="O539">
        <v>44.091355816620457</v>
      </c>
      <c r="P539" s="1">
        <f>ETS[[#This Row],[Transform File.EUAprice]]*ETS[[#This Row],[Transform File.CAP]]*_xlfn.XLOOKUP(ETS[[#This Row],[Transform File.Year]],Graphs!$R$2:$R$41,Graphs!$T$2:$T$41)</f>
        <v>36006.098684979152</v>
      </c>
    </row>
    <row r="540" spans="1:16" hidden="1" x14ac:dyDescent="0.25">
      <c r="A540">
        <v>1</v>
      </c>
      <c r="B540" s="1" t="s">
        <v>106</v>
      </c>
      <c r="C540" s="1" t="s">
        <v>378</v>
      </c>
      <c r="D540">
        <v>2039</v>
      </c>
      <c r="E540">
        <v>132</v>
      </c>
      <c r="F540">
        <v>132</v>
      </c>
      <c r="G540">
        <v>0</v>
      </c>
      <c r="H540">
        <v>0</v>
      </c>
      <c r="I540">
        <v>1233.9891268478236</v>
      </c>
      <c r="J540">
        <v>701.00337193303619</v>
      </c>
      <c r="K540">
        <v>0.87139997316481255</v>
      </c>
      <c r="L540">
        <v>61.573270440124659</v>
      </c>
      <c r="M540">
        <v>367.58974984394769</v>
      </c>
      <c r="N540">
        <v>106.20318126544508</v>
      </c>
      <c r="O540">
        <v>25.776780817059851</v>
      </c>
      <c r="P540" s="1">
        <f>ETS[[#This Row],[Transform File.EUAprice]]*ETS[[#This Row],[Transform File.CAP]]*_xlfn.XLOOKUP(ETS[[#This Row],[Transform File.Year]],Graphs!$R$2:$R$41,Graphs!$T$2:$T$41)</f>
        <v>22228.417169567248</v>
      </c>
    </row>
    <row r="541" spans="1:16" hidden="1" x14ac:dyDescent="0.25">
      <c r="A541">
        <v>1</v>
      </c>
      <c r="B541" s="1" t="s">
        <v>106</v>
      </c>
      <c r="C541" s="1" t="s">
        <v>378</v>
      </c>
      <c r="D541">
        <v>2040</v>
      </c>
      <c r="E541">
        <v>40</v>
      </c>
      <c r="F541">
        <v>40</v>
      </c>
      <c r="G541">
        <v>0</v>
      </c>
      <c r="H541">
        <v>0</v>
      </c>
      <c r="I541">
        <v>529.66251080928237</v>
      </c>
      <c r="J541">
        <v>686.96293840288422</v>
      </c>
      <c r="K541">
        <v>0.83405705597419277</v>
      </c>
      <c r="L541">
        <v>56.529620579682771</v>
      </c>
      <c r="M541">
        <v>404.35185653490316</v>
      </c>
      <c r="N541">
        <v>3.8160409333140555</v>
      </c>
      <c r="O541">
        <v>36.162668527736145</v>
      </c>
      <c r="P541" s="1">
        <f>ETS[[#This Row],[Transform File.EUAprice]]*ETS[[#This Row],[Transform File.CAP]]*_xlfn.XLOOKUP(ETS[[#This Row],[Transform File.Year]],Graphs!$R$2:$R$41,Graphs!$T$2:$T$41)</f>
        <v>7056.6950254191488</v>
      </c>
    </row>
    <row r="542" spans="1:16" hidden="1" x14ac:dyDescent="0.25">
      <c r="A542">
        <v>1</v>
      </c>
      <c r="B542" s="1" t="s">
        <v>106</v>
      </c>
      <c r="C542" s="1" t="s">
        <v>378</v>
      </c>
      <c r="D542">
        <v>2041</v>
      </c>
      <c r="E542">
        <v>0</v>
      </c>
      <c r="F542">
        <v>0</v>
      </c>
      <c r="G542">
        <v>0</v>
      </c>
      <c r="H542">
        <v>0</v>
      </c>
      <c r="I542">
        <v>306.07243647430437</v>
      </c>
      <c r="J542">
        <v>174.06293840288424</v>
      </c>
      <c r="K542">
        <v>0.83405705590542123</v>
      </c>
      <c r="L542">
        <v>48.693078876188387</v>
      </c>
      <c r="M542">
        <v>4187.3994438120872</v>
      </c>
      <c r="N542">
        <v>3.3148017844577535E-13</v>
      </c>
      <c r="O542">
        <v>8.1218173109329943E-13</v>
      </c>
      <c r="P542" s="1">
        <f>ETS[[#This Row],[Transform File.EUAprice]]*ETS[[#This Row],[Transform File.CAP]]*_xlfn.XLOOKUP(ETS[[#This Row],[Transform File.Year]],Graphs!$R$2:$R$41,Graphs!$T$2:$T$41)</f>
        <v>0</v>
      </c>
    </row>
    <row r="543" spans="1:16" hidden="1" x14ac:dyDescent="0.25">
      <c r="A543">
        <v>1</v>
      </c>
      <c r="B543" s="1" t="s">
        <v>106</v>
      </c>
      <c r="C543" s="1" t="s">
        <v>378</v>
      </c>
      <c r="D543">
        <v>2042</v>
      </c>
      <c r="E543">
        <v>0</v>
      </c>
      <c r="F543">
        <v>0</v>
      </c>
      <c r="G543">
        <v>0</v>
      </c>
      <c r="H543">
        <v>0</v>
      </c>
      <c r="I543">
        <v>266.66730330034818</v>
      </c>
      <c r="J543">
        <v>0</v>
      </c>
      <c r="K543">
        <v>0.75520568106533648</v>
      </c>
      <c r="L543">
        <v>38.649927492890853</v>
      </c>
      <c r="M543">
        <v>4211.3720589421091</v>
      </c>
      <c r="N543">
        <v>3.6392987465723741E-13</v>
      </c>
      <c r="O543">
        <v>8.9831263006823238E-13</v>
      </c>
      <c r="P543" s="1">
        <f>ETS[[#This Row],[Transform File.EUAprice]]*ETS[[#This Row],[Transform File.CAP]]*_xlfn.XLOOKUP(ETS[[#This Row],[Transform File.Year]],Graphs!$R$2:$R$41,Graphs!$T$2:$T$41)</f>
        <v>0</v>
      </c>
    </row>
    <row r="544" spans="1:16" hidden="1" x14ac:dyDescent="0.25">
      <c r="A544">
        <v>1</v>
      </c>
      <c r="B544" s="1" t="s">
        <v>106</v>
      </c>
      <c r="C544" s="1" t="s">
        <v>378</v>
      </c>
      <c r="D544">
        <v>2043</v>
      </c>
      <c r="E544">
        <v>0</v>
      </c>
      <c r="F544">
        <v>0</v>
      </c>
      <c r="G544">
        <v>0</v>
      </c>
      <c r="H544">
        <v>0</v>
      </c>
      <c r="I544">
        <v>230.58338919292987</v>
      </c>
      <c r="J544">
        <v>0</v>
      </c>
      <c r="K544">
        <v>0.57845215624974089</v>
      </c>
      <c r="L544">
        <v>35.50546195116857</v>
      </c>
      <c r="M544">
        <v>4233.2425521243849</v>
      </c>
      <c r="N544">
        <v>3.997463550964509E-13</v>
      </c>
      <c r="O544">
        <v>9.9536698782009376E-13</v>
      </c>
      <c r="P544" s="1">
        <f>ETS[[#This Row],[Transform File.EUAprice]]*ETS[[#This Row],[Transform File.CAP]]*_xlfn.XLOOKUP(ETS[[#This Row],[Transform File.Year]],Graphs!$R$2:$R$41,Graphs!$T$2:$T$41)</f>
        <v>0</v>
      </c>
    </row>
    <row r="545" spans="1:16" hidden="1" x14ac:dyDescent="0.25">
      <c r="A545">
        <v>1</v>
      </c>
      <c r="B545" s="1" t="s">
        <v>106</v>
      </c>
      <c r="C545" s="1" t="s">
        <v>378</v>
      </c>
      <c r="D545">
        <v>2044</v>
      </c>
      <c r="E545">
        <v>0</v>
      </c>
      <c r="F545">
        <v>0</v>
      </c>
      <c r="G545">
        <v>0</v>
      </c>
      <c r="H545">
        <v>0</v>
      </c>
      <c r="I545">
        <v>197.99713435054619</v>
      </c>
      <c r="J545">
        <v>0</v>
      </c>
      <c r="K545">
        <v>0.41594559560314825</v>
      </c>
      <c r="L545">
        <v>32.17030924678054</v>
      </c>
      <c r="M545">
        <v>4253.8581566841949</v>
      </c>
      <c r="N545">
        <v>4.3904236329586717E-13</v>
      </c>
      <c r="O545">
        <v>1.1048150605408018E-12</v>
      </c>
      <c r="P545" s="1">
        <f>ETS[[#This Row],[Transform File.EUAprice]]*ETS[[#This Row],[Transform File.CAP]]*_xlfn.XLOOKUP(ETS[[#This Row],[Transform File.Year]],Graphs!$R$2:$R$41,Graphs!$T$2:$T$41)</f>
        <v>0</v>
      </c>
    </row>
    <row r="546" spans="1:16" hidden="1" x14ac:dyDescent="0.25">
      <c r="A546">
        <v>1</v>
      </c>
      <c r="B546" s="1" t="s">
        <v>106</v>
      </c>
      <c r="C546" s="1" t="s">
        <v>378</v>
      </c>
      <c r="D546">
        <v>2045</v>
      </c>
      <c r="E546">
        <v>0</v>
      </c>
      <c r="F546">
        <v>0</v>
      </c>
      <c r="G546">
        <v>0</v>
      </c>
      <c r="H546">
        <v>0</v>
      </c>
      <c r="I546">
        <v>170.26610975847279</v>
      </c>
      <c r="J546">
        <v>0</v>
      </c>
      <c r="K546">
        <v>0.4004303413465104</v>
      </c>
      <c r="L546">
        <v>27.330594250726875</v>
      </c>
      <c r="M546">
        <v>4274.1768800514265</v>
      </c>
      <c r="N546">
        <v>4.8194232248435352E-13</v>
      </c>
      <c r="O546">
        <v>1.2283168392443013E-12</v>
      </c>
      <c r="P546" s="1">
        <f>ETS[[#This Row],[Transform File.EUAprice]]*ETS[[#This Row],[Transform File.CAP]]*_xlfn.XLOOKUP(ETS[[#This Row],[Transform File.Year]],Graphs!$R$2:$R$41,Graphs!$T$2:$T$41)</f>
        <v>0</v>
      </c>
    </row>
    <row r="547" spans="1:16" hidden="1" x14ac:dyDescent="0.25">
      <c r="A547">
        <v>1</v>
      </c>
      <c r="B547" s="1" t="s">
        <v>106</v>
      </c>
      <c r="C547" s="1" t="s">
        <v>378</v>
      </c>
      <c r="D547">
        <v>2046</v>
      </c>
      <c r="E547">
        <v>0</v>
      </c>
      <c r="F547">
        <v>0</v>
      </c>
      <c r="G547">
        <v>0</v>
      </c>
      <c r="H547">
        <v>0</v>
      </c>
      <c r="I547">
        <v>145.02039239561259</v>
      </c>
      <c r="J547">
        <v>0</v>
      </c>
      <c r="K547">
        <v>0.40043034140986711</v>
      </c>
      <c r="L547">
        <v>24.845287021450325</v>
      </c>
      <c r="M547">
        <v>4292.7038268978013</v>
      </c>
      <c r="N547">
        <v>5.290787389203843E-13</v>
      </c>
      <c r="O547">
        <v>1.3687205820267016E-12</v>
      </c>
      <c r="P547" s="1">
        <f>ETS[[#This Row],[Transform File.EUAprice]]*ETS[[#This Row],[Transform File.CAP]]*_xlfn.XLOOKUP(ETS[[#This Row],[Transform File.Year]],Graphs!$R$2:$R$41,Graphs!$T$2:$T$41)</f>
        <v>0</v>
      </c>
    </row>
    <row r="548" spans="1:16" hidden="1" x14ac:dyDescent="0.25">
      <c r="A548">
        <v>1</v>
      </c>
      <c r="B548" s="1" t="s">
        <v>106</v>
      </c>
      <c r="C548" s="1" t="s">
        <v>378</v>
      </c>
      <c r="D548">
        <v>2047</v>
      </c>
      <c r="E548">
        <v>0</v>
      </c>
      <c r="F548">
        <v>0</v>
      </c>
      <c r="G548">
        <v>0</v>
      </c>
      <c r="H548">
        <v>0</v>
      </c>
      <c r="I548">
        <v>122.30720980604322</v>
      </c>
      <c r="J548">
        <v>0</v>
      </c>
      <c r="K548">
        <v>0.4004303413085078</v>
      </c>
      <c r="L548">
        <v>22.312752248260864</v>
      </c>
      <c r="M548">
        <v>4310.3094379762761</v>
      </c>
      <c r="N548">
        <v>5.805535498913849E-13</v>
      </c>
      <c r="O548">
        <v>1.5286425107659195E-12</v>
      </c>
      <c r="P548" s="1">
        <f>ETS[[#This Row],[Transform File.EUAprice]]*ETS[[#This Row],[Transform File.CAP]]*_xlfn.XLOOKUP(ETS[[#This Row],[Transform File.Year]],Graphs!$R$2:$R$41,Graphs!$T$2:$T$41)</f>
        <v>0</v>
      </c>
    </row>
    <row r="549" spans="1:16" hidden="1" x14ac:dyDescent="0.25">
      <c r="A549">
        <v>1</v>
      </c>
      <c r="B549" s="1" t="s">
        <v>106</v>
      </c>
      <c r="C549" s="1" t="s">
        <v>378</v>
      </c>
      <c r="D549">
        <v>2048</v>
      </c>
      <c r="E549">
        <v>0</v>
      </c>
      <c r="F549">
        <v>0</v>
      </c>
      <c r="G549">
        <v>0</v>
      </c>
      <c r="H549">
        <v>0</v>
      </c>
      <c r="I549">
        <v>104.10597761278537</v>
      </c>
      <c r="J549">
        <v>0</v>
      </c>
      <c r="K549">
        <v>0.16797061841000333</v>
      </c>
      <c r="L549">
        <v>18.033261574847845</v>
      </c>
      <c r="M549">
        <v>4327.3531462975798</v>
      </c>
      <c r="N549">
        <v>6.3686973994457412E-13</v>
      </c>
      <c r="O549">
        <v>1.711450721526385E-12</v>
      </c>
      <c r="P549" s="1">
        <f>ETS[[#This Row],[Transform File.EUAprice]]*ETS[[#This Row],[Transform File.CAP]]*_xlfn.XLOOKUP(ETS[[#This Row],[Transform File.Year]],Graphs!$R$2:$R$41,Graphs!$T$2:$T$41)</f>
        <v>0</v>
      </c>
    </row>
    <row r="550" spans="1:16" hidden="1" x14ac:dyDescent="0.25">
      <c r="A550">
        <v>1</v>
      </c>
      <c r="B550" s="1" t="s">
        <v>106</v>
      </c>
      <c r="C550" s="1" t="s">
        <v>378</v>
      </c>
      <c r="D550">
        <v>2049</v>
      </c>
      <c r="E550">
        <v>0</v>
      </c>
      <c r="F550">
        <v>0</v>
      </c>
      <c r="G550">
        <v>0</v>
      </c>
      <c r="H550">
        <v>0</v>
      </c>
      <c r="I550">
        <v>89.127746593278601</v>
      </c>
      <c r="J550">
        <v>0</v>
      </c>
      <c r="K550">
        <v>6.1119834291996707E-11</v>
      </c>
      <c r="L550">
        <v>14.978231019445648</v>
      </c>
      <c r="M550">
        <v>4342.8864085107962</v>
      </c>
      <c r="N550">
        <v>6.9794333712559138E-13</v>
      </c>
      <c r="O550">
        <v>1.9220164978754875E-12</v>
      </c>
      <c r="P550" s="1">
        <f>ETS[[#This Row],[Transform File.EUAprice]]*ETS[[#This Row],[Transform File.CAP]]*_xlfn.XLOOKUP(ETS[[#This Row],[Transform File.Year]],Graphs!$R$2:$R$41,Graphs!$T$2:$T$41)</f>
        <v>0</v>
      </c>
    </row>
    <row r="551" spans="1:16" hidden="1" x14ac:dyDescent="0.25">
      <c r="A551">
        <v>1</v>
      </c>
      <c r="B551" s="1" t="s">
        <v>106</v>
      </c>
      <c r="C551" s="1" t="s">
        <v>378</v>
      </c>
      <c r="D551">
        <v>2050</v>
      </c>
      <c r="E551">
        <v>0</v>
      </c>
      <c r="F551">
        <v>0</v>
      </c>
      <c r="G551">
        <v>0</v>
      </c>
      <c r="H551">
        <v>0</v>
      </c>
      <c r="I551">
        <v>76.087661210597076</v>
      </c>
      <c r="J551">
        <v>0</v>
      </c>
      <c r="K551">
        <v>5.896217258524999E-11</v>
      </c>
      <c r="L551">
        <v>13.040085382622566</v>
      </c>
      <c r="M551">
        <v>4357.8136967546434</v>
      </c>
      <c r="N551">
        <v>7.644878532712506E-13</v>
      </c>
      <c r="O551">
        <v>2.1654603336384735E-12</v>
      </c>
      <c r="P551" s="1">
        <f>ETS[[#This Row],[Transform File.EUAprice]]*ETS[[#This Row],[Transform File.CAP]]*_xlfn.XLOOKUP(ETS[[#This Row],[Transform File.Year]],Graphs!$R$2:$R$41,Graphs!$T$2:$T$41)</f>
        <v>0</v>
      </c>
    </row>
    <row r="552" spans="1:16" hidden="1" x14ac:dyDescent="0.25">
      <c r="A552">
        <v>1</v>
      </c>
      <c r="B552" s="1" t="s">
        <v>106</v>
      </c>
      <c r="C552" s="1" t="s">
        <v>378</v>
      </c>
      <c r="D552">
        <v>2051</v>
      </c>
      <c r="E552">
        <v>0</v>
      </c>
      <c r="F552">
        <v>0</v>
      </c>
      <c r="G552">
        <v>0</v>
      </c>
      <c r="H552">
        <v>0</v>
      </c>
      <c r="I552">
        <v>63.882008953881943</v>
      </c>
      <c r="J552">
        <v>0</v>
      </c>
      <c r="K552">
        <v>5.4050111854861245E-11</v>
      </c>
      <c r="L552">
        <v>12.205652256661082</v>
      </c>
      <c r="M552">
        <v>4371.9811137977667</v>
      </c>
      <c r="N552">
        <v>8.3664446428207511E-13</v>
      </c>
      <c r="O552">
        <v>2.4489382252559474E-12</v>
      </c>
      <c r="P552" s="1">
        <f>ETS[[#This Row],[Transform File.EUAprice]]*ETS[[#This Row],[Transform File.CAP]]*_xlfn.XLOOKUP(ETS[[#This Row],[Transform File.Year]],Graphs!$R$2:$R$41,Graphs!$T$2:$T$41)</f>
        <v>0</v>
      </c>
    </row>
    <row r="553" spans="1:16" hidden="1" x14ac:dyDescent="0.25">
      <c r="A553">
        <v>1</v>
      </c>
      <c r="B553" s="1" t="s">
        <v>106</v>
      </c>
      <c r="C553" s="1" t="s">
        <v>378</v>
      </c>
      <c r="D553">
        <v>2052</v>
      </c>
      <c r="E553">
        <v>0</v>
      </c>
      <c r="F553">
        <v>0</v>
      </c>
      <c r="G553">
        <v>0</v>
      </c>
      <c r="H553">
        <v>0</v>
      </c>
      <c r="I553">
        <v>53.866061528078674</v>
      </c>
      <c r="J553">
        <v>0</v>
      </c>
      <c r="K553">
        <v>4.9815560691042133E-11</v>
      </c>
      <c r="L553">
        <v>10.015947425753453</v>
      </c>
      <c r="M553">
        <v>4384.8875733566401</v>
      </c>
      <c r="N553">
        <v>9.1469004162306241E-13</v>
      </c>
      <c r="O553">
        <v>2.7820956140550474E-12</v>
      </c>
      <c r="P553" s="1">
        <f>ETS[[#This Row],[Transform File.EUAprice]]*ETS[[#This Row],[Transform File.CAP]]*_xlfn.XLOOKUP(ETS[[#This Row],[Transform File.Year]],Graphs!$R$2:$R$41,Graphs!$T$2:$T$41)</f>
        <v>0</v>
      </c>
    </row>
    <row r="554" spans="1:16" hidden="1" x14ac:dyDescent="0.25">
      <c r="A554">
        <v>1</v>
      </c>
      <c r="B554" s="1" t="s">
        <v>106</v>
      </c>
      <c r="C554" s="1" t="s">
        <v>378</v>
      </c>
      <c r="D554">
        <v>2053</v>
      </c>
      <c r="E554">
        <v>0</v>
      </c>
      <c r="F554">
        <v>0</v>
      </c>
      <c r="G554">
        <v>0</v>
      </c>
      <c r="H554">
        <v>0</v>
      </c>
      <c r="I554">
        <v>44.410161551752367</v>
      </c>
      <c r="J554">
        <v>0</v>
      </c>
      <c r="K554">
        <v>4.780865917606084E-11</v>
      </c>
      <c r="L554">
        <v>9.4558999762785021</v>
      </c>
      <c r="M554">
        <v>4397.4523733117439</v>
      </c>
      <c r="N554">
        <v>9.984384544529118E-13</v>
      </c>
      <c r="O554">
        <v>3.1763888560767896E-12</v>
      </c>
      <c r="P554" s="1">
        <f>ETS[[#This Row],[Transform File.EUAprice]]*ETS[[#This Row],[Transform File.CAP]]*_xlfn.XLOOKUP(ETS[[#This Row],[Transform File.Year]],Graphs!$R$2:$R$41,Graphs!$T$2:$T$41)</f>
        <v>0</v>
      </c>
    </row>
    <row r="555" spans="1:16" hidden="1" x14ac:dyDescent="0.25">
      <c r="A555">
        <v>1</v>
      </c>
      <c r="B555" s="1" t="s">
        <v>106</v>
      </c>
      <c r="C555" s="1" t="s">
        <v>378</v>
      </c>
      <c r="D555">
        <v>2054</v>
      </c>
      <c r="E555">
        <v>0</v>
      </c>
      <c r="F555">
        <v>0</v>
      </c>
      <c r="G555">
        <v>0</v>
      </c>
      <c r="H555">
        <v>0</v>
      </c>
      <c r="I555">
        <v>36.285123276478629</v>
      </c>
      <c r="J555">
        <v>0</v>
      </c>
      <c r="K555">
        <v>4.6610244297117143E-11</v>
      </c>
      <c r="L555">
        <v>8.1250382752271264</v>
      </c>
      <c r="M555">
        <v>4409.135581739577</v>
      </c>
      <c r="N555">
        <v>1.0878596173700545E-12</v>
      </c>
      <c r="O555">
        <v>3.6487561338606675E-12</v>
      </c>
      <c r="P555" s="1">
        <f>ETS[[#This Row],[Transform File.EUAprice]]*ETS[[#This Row],[Transform File.CAP]]*_xlfn.XLOOKUP(ETS[[#This Row],[Transform File.Year]],Graphs!$R$2:$R$41,Graphs!$T$2:$T$41)</f>
        <v>0</v>
      </c>
    </row>
    <row r="556" spans="1:16" hidden="1" x14ac:dyDescent="0.25">
      <c r="A556">
        <v>1</v>
      </c>
      <c r="B556" s="1" t="s">
        <v>106</v>
      </c>
      <c r="C556" s="1" t="s">
        <v>378</v>
      </c>
      <c r="D556">
        <v>2055</v>
      </c>
      <c r="E556">
        <v>0</v>
      </c>
      <c r="F556">
        <v>0</v>
      </c>
      <c r="G556">
        <v>0</v>
      </c>
      <c r="H556">
        <v>0</v>
      </c>
      <c r="I556">
        <v>29.005696126134261</v>
      </c>
      <c r="J556">
        <v>0</v>
      </c>
      <c r="K556">
        <v>4.5670028076590791E-11</v>
      </c>
      <c r="L556">
        <v>7.2794271502986962</v>
      </c>
      <c r="M556">
        <v>4419.775096532775</v>
      </c>
      <c r="N556">
        <v>1.1835830430641049E-12</v>
      </c>
      <c r="O556">
        <v>4.2223203314147432E-12</v>
      </c>
      <c r="P556" s="1">
        <f>ETS[[#This Row],[Transform File.EUAprice]]*ETS[[#This Row],[Transform File.CAP]]*_xlfn.XLOOKUP(ETS[[#This Row],[Transform File.Year]],Graphs!$R$2:$R$41,Graphs!$T$2:$T$41)</f>
        <v>0</v>
      </c>
    </row>
    <row r="557" spans="1:16" hidden="1" x14ac:dyDescent="0.25">
      <c r="A557">
        <v>1</v>
      </c>
      <c r="B557" s="1" t="s">
        <v>106</v>
      </c>
      <c r="C557" s="1" t="s">
        <v>378</v>
      </c>
      <c r="D557">
        <v>2056</v>
      </c>
      <c r="E557">
        <v>0</v>
      </c>
      <c r="F557">
        <v>0</v>
      </c>
      <c r="G557">
        <v>0</v>
      </c>
      <c r="H557">
        <v>0</v>
      </c>
      <c r="I557">
        <v>21.877037678411011</v>
      </c>
      <c r="J557">
        <v>0</v>
      </c>
      <c r="K557">
        <v>4.5518759759599455E-11</v>
      </c>
      <c r="L557">
        <v>7.1286584476777319</v>
      </c>
      <c r="M557">
        <v>4430.2772475238107</v>
      </c>
      <c r="N557">
        <v>1.2855710214545435E-12</v>
      </c>
      <c r="O557">
        <v>4.9281476485026767E-12</v>
      </c>
      <c r="P557" s="1">
        <f>ETS[[#This Row],[Transform File.EUAprice]]*ETS[[#This Row],[Transform File.CAP]]*_xlfn.XLOOKUP(ETS[[#This Row],[Transform File.Year]],Graphs!$R$2:$R$41,Graphs!$T$2:$T$41)</f>
        <v>0</v>
      </c>
    </row>
    <row r="558" spans="1:16" hidden="1" x14ac:dyDescent="0.25">
      <c r="A558">
        <v>1</v>
      </c>
      <c r="B558" s="1" t="s">
        <v>106</v>
      </c>
      <c r="C558" s="1" t="s">
        <v>378</v>
      </c>
      <c r="D558">
        <v>2057</v>
      </c>
      <c r="E558">
        <v>0</v>
      </c>
      <c r="F558">
        <v>0</v>
      </c>
      <c r="G558">
        <v>0</v>
      </c>
      <c r="H558">
        <v>0</v>
      </c>
      <c r="I558">
        <v>15.484335730034882</v>
      </c>
      <c r="J558">
        <v>0</v>
      </c>
      <c r="K558">
        <v>3.4340510643004337E-11</v>
      </c>
      <c r="L558">
        <v>6.3927019483417888</v>
      </c>
      <c r="M558">
        <v>4439.844642298287</v>
      </c>
      <c r="N558">
        <v>1.3938133875485719E-12</v>
      </c>
      <c r="O558">
        <v>5.8148301934518455E-12</v>
      </c>
      <c r="P558" s="1">
        <f>ETS[[#This Row],[Transform File.EUAprice]]*ETS[[#This Row],[Transform File.CAP]]*_xlfn.XLOOKUP(ETS[[#This Row],[Transform File.Year]],Graphs!$R$2:$R$41,Graphs!$T$2:$T$41)</f>
        <v>0</v>
      </c>
    </row>
    <row r="559" spans="1:16" hidden="1" x14ac:dyDescent="0.25">
      <c r="A559">
        <v>1</v>
      </c>
      <c r="B559" s="1" t="s">
        <v>106</v>
      </c>
      <c r="C559" s="1" t="s">
        <v>378</v>
      </c>
      <c r="D559">
        <v>2058</v>
      </c>
      <c r="E559">
        <v>0</v>
      </c>
      <c r="F559">
        <v>0</v>
      </c>
      <c r="G559">
        <v>0</v>
      </c>
      <c r="H559">
        <v>0</v>
      </c>
      <c r="I559">
        <v>11.154481405369754</v>
      </c>
      <c r="J559">
        <v>0</v>
      </c>
      <c r="K559">
        <v>4.4151024782457419E-11</v>
      </c>
      <c r="L559">
        <v>4.3298543246209782</v>
      </c>
      <c r="M559">
        <v>4448.7206595666958</v>
      </c>
      <c r="N559">
        <v>1.5062371302572641E-12</v>
      </c>
      <c r="O559">
        <v>6.9540573392141509E-12</v>
      </c>
      <c r="P559" s="1">
        <f>ETS[[#This Row],[Transform File.EUAprice]]*ETS[[#This Row],[Transform File.CAP]]*_xlfn.XLOOKUP(ETS[[#This Row],[Transform File.Year]],Graphs!$R$2:$R$41,Graphs!$T$2:$T$41)</f>
        <v>0</v>
      </c>
    </row>
    <row r="560" spans="1:16" hidden="1" x14ac:dyDescent="0.25">
      <c r="A560">
        <v>1</v>
      </c>
      <c r="B560" s="1" t="s">
        <v>106</v>
      </c>
      <c r="C560" s="1" t="s">
        <v>378</v>
      </c>
      <c r="D560">
        <v>2059</v>
      </c>
      <c r="E560">
        <v>0</v>
      </c>
      <c r="F560">
        <v>0</v>
      </c>
      <c r="G560">
        <v>0</v>
      </c>
      <c r="H560">
        <v>0</v>
      </c>
      <c r="I560">
        <v>6.1726057756496102</v>
      </c>
      <c r="J560">
        <v>0</v>
      </c>
      <c r="K560">
        <v>4.5529762848013811E-11</v>
      </c>
      <c r="L560">
        <v>4.9818756296746143</v>
      </c>
      <c r="M560">
        <v>4457.2748168595608</v>
      </c>
      <c r="N560">
        <v>1.6197129209900076E-12</v>
      </c>
      <c r="O560">
        <v>8.4630950128560416E-12</v>
      </c>
      <c r="P560" s="1">
        <f>ETS[[#This Row],[Transform File.EUAprice]]*ETS[[#This Row],[Transform File.CAP]]*_xlfn.XLOOKUP(ETS[[#This Row],[Transform File.Year]],Graphs!$R$2:$R$41,Graphs!$T$2:$T$41)</f>
        <v>0</v>
      </c>
    </row>
    <row r="561" spans="1:16" hidden="1" x14ac:dyDescent="0.25">
      <c r="A561">
        <v>1</v>
      </c>
      <c r="B561" s="1" t="s">
        <v>106</v>
      </c>
      <c r="C561" s="1" t="s">
        <v>378</v>
      </c>
      <c r="D561">
        <v>2060</v>
      </c>
      <c r="E561">
        <v>0</v>
      </c>
      <c r="F561">
        <v>0</v>
      </c>
      <c r="G561">
        <v>0</v>
      </c>
      <c r="H561">
        <v>0</v>
      </c>
      <c r="I561">
        <v>0.26470611996585713</v>
      </c>
      <c r="J561">
        <v>0</v>
      </c>
      <c r="K561">
        <v>1.5699919787453373E-11</v>
      </c>
      <c r="L561">
        <v>5.9078996556680528</v>
      </c>
      <c r="M561">
        <v>4465.0613092993135</v>
      </c>
      <c r="N561">
        <v>1.7398041254662918E-12</v>
      </c>
      <c r="O561">
        <v>1.053966718560808E-11</v>
      </c>
      <c r="P561" s="1">
        <f>ETS[[#This Row],[Transform File.EUAprice]]*ETS[[#This Row],[Transform File.CAP]]*_xlfn.XLOOKUP(ETS[[#This Row],[Transform File.Year]],Graphs!$R$2:$R$41,Graphs!$T$2:$T$41)</f>
        <v>0</v>
      </c>
    </row>
    <row r="562" spans="1:16" hidden="1" x14ac:dyDescent="0.25">
      <c r="A562">
        <v>1</v>
      </c>
      <c r="B562" s="1" t="s">
        <v>106</v>
      </c>
      <c r="C562" s="1" t="s">
        <v>327</v>
      </c>
      <c r="D562">
        <v>2021</v>
      </c>
      <c r="E562">
        <v>1596</v>
      </c>
      <c r="F562">
        <v>3174.772426</v>
      </c>
      <c r="G562">
        <v>0</v>
      </c>
      <c r="H562">
        <v>0</v>
      </c>
      <c r="I562">
        <v>1919.3296841797498</v>
      </c>
      <c r="J562">
        <v>512.9</v>
      </c>
      <c r="K562">
        <v>89.434233770170565</v>
      </c>
      <c r="L562">
        <v>653.10850805007942</v>
      </c>
      <c r="M562">
        <v>80</v>
      </c>
      <c r="N562">
        <v>1479.7002631735372</v>
      </c>
      <c r="O562">
        <v>1696.0118844723338</v>
      </c>
      <c r="P562" s="1">
        <f>ETS[[#This Row],[Transform File.EUAprice]]*ETS[[#This Row],[Transform File.CAP]]*_xlfn.XLOOKUP(ETS[[#This Row],[Transform File.Year]],Graphs!$R$2:$R$41,Graphs!$T$2:$T$41)</f>
        <v>127680</v>
      </c>
    </row>
    <row r="563" spans="1:16" hidden="1" x14ac:dyDescent="0.25">
      <c r="A563">
        <v>1</v>
      </c>
      <c r="B563" s="1" t="s">
        <v>106</v>
      </c>
      <c r="C563" s="1" t="s">
        <v>327</v>
      </c>
      <c r="D563">
        <v>2022</v>
      </c>
      <c r="E563">
        <v>1552</v>
      </c>
      <c r="F563">
        <v>1552</v>
      </c>
      <c r="G563">
        <v>0</v>
      </c>
      <c r="H563">
        <v>0</v>
      </c>
      <c r="I563">
        <v>2046.4266053283764</v>
      </c>
      <c r="J563">
        <v>737.13481822223343</v>
      </c>
      <c r="K563">
        <v>100.15798139706892</v>
      </c>
      <c r="L563">
        <v>587.61027923207132</v>
      </c>
      <c r="M563">
        <v>92.199451532722222</v>
      </c>
      <c r="N563">
        <v>1111.6241866560772</v>
      </c>
      <c r="O563">
        <v>440.37620953966507</v>
      </c>
      <c r="P563" s="1">
        <f>ETS[[#This Row],[Transform File.EUAprice]]*ETS[[#This Row],[Transform File.CAP]]*_xlfn.XLOOKUP(ETS[[#This Row],[Transform File.Year]],Graphs!$R$2:$R$41,Graphs!$T$2:$T$41)</f>
        <v>143093.5487787849</v>
      </c>
    </row>
    <row r="564" spans="1:16" hidden="1" x14ac:dyDescent="0.25">
      <c r="A564">
        <v>1</v>
      </c>
      <c r="B564" s="1" t="s">
        <v>106</v>
      </c>
      <c r="C564" s="1" t="s">
        <v>327</v>
      </c>
      <c r="D564">
        <v>2023</v>
      </c>
      <c r="E564">
        <v>1509</v>
      </c>
      <c r="F564">
        <v>1509</v>
      </c>
      <c r="G564">
        <v>0</v>
      </c>
      <c r="H564">
        <v>0</v>
      </c>
      <c r="I564">
        <v>2242.3837724958139</v>
      </c>
      <c r="J564">
        <v>738.36746884530828</v>
      </c>
      <c r="K564">
        <v>102.00368897441341</v>
      </c>
      <c r="L564">
        <v>472.67167501284075</v>
      </c>
      <c r="M564">
        <v>92.1994515327507</v>
      </c>
      <c r="N564">
        <v>1098.6683796855457</v>
      </c>
      <c r="O564">
        <v>410.3320165101976</v>
      </c>
      <c r="P564" s="1">
        <f>ETS[[#This Row],[Transform File.EUAprice]]*ETS[[#This Row],[Transform File.CAP]]*_xlfn.XLOOKUP(ETS[[#This Row],[Transform File.Year]],Graphs!$R$2:$R$41,Graphs!$T$2:$T$41)</f>
        <v>139128.97236292082</v>
      </c>
    </row>
    <row r="565" spans="1:16" hidden="1" x14ac:dyDescent="0.25">
      <c r="A565">
        <v>1</v>
      </c>
      <c r="B565" s="1" t="s">
        <v>106</v>
      </c>
      <c r="C565" s="1" t="s">
        <v>327</v>
      </c>
      <c r="D565">
        <v>2024</v>
      </c>
      <c r="E565">
        <v>1412</v>
      </c>
      <c r="F565">
        <v>1412</v>
      </c>
      <c r="G565">
        <v>0</v>
      </c>
      <c r="H565">
        <v>0</v>
      </c>
      <c r="I565">
        <v>2477.6820205348231</v>
      </c>
      <c r="J565">
        <v>813.53386452798998</v>
      </c>
      <c r="K565">
        <v>62.381138478584646</v>
      </c>
      <c r="L565">
        <v>300.78674895441645</v>
      </c>
      <c r="M565">
        <v>101.41890384467284</v>
      </c>
      <c r="N565">
        <v>1079.2772749513531</v>
      </c>
      <c r="O565">
        <v>332.72315533157865</v>
      </c>
      <c r="P565" s="1">
        <f>ETS[[#This Row],[Transform File.EUAprice]]*ETS[[#This Row],[Transform File.CAP]]*_xlfn.XLOOKUP(ETS[[#This Row],[Transform File.Year]],Graphs!$R$2:$R$41,Graphs!$T$2:$T$41)</f>
        <v>136384.27831302671</v>
      </c>
    </row>
    <row r="566" spans="1:16" hidden="1" x14ac:dyDescent="0.25">
      <c r="A566">
        <v>1</v>
      </c>
      <c r="B566" s="1" t="s">
        <v>106</v>
      </c>
      <c r="C566" s="1" t="s">
        <v>327</v>
      </c>
      <c r="D566">
        <v>2025</v>
      </c>
      <c r="E566">
        <v>1412</v>
      </c>
      <c r="F566">
        <v>1412</v>
      </c>
      <c r="G566">
        <v>0</v>
      </c>
      <c r="H566">
        <v>0</v>
      </c>
      <c r="I566">
        <v>2861.4434646257082</v>
      </c>
      <c r="J566">
        <v>808.32120489103761</v>
      </c>
      <c r="K566">
        <v>42.633823230947215</v>
      </c>
      <c r="L566">
        <v>177.28352778713017</v>
      </c>
      <c r="M566">
        <v>111.56021163376248</v>
      </c>
      <c r="N566">
        <v>1093.9183826799601</v>
      </c>
      <c r="O566">
        <v>318.08208424557949</v>
      </c>
      <c r="P566" s="1">
        <f>ETS[[#This Row],[Transform File.EUAprice]]*ETS[[#This Row],[Transform File.CAP]]*_xlfn.XLOOKUP(ETS[[#This Row],[Transform File.Year]],Graphs!$R$2:$R$41,Graphs!$T$2:$T$41)</f>
        <v>142878.02161167582</v>
      </c>
    </row>
    <row r="567" spans="1:16" hidden="1" x14ac:dyDescent="0.25">
      <c r="A567">
        <v>1</v>
      </c>
      <c r="B567" s="1" t="s">
        <v>106</v>
      </c>
      <c r="C567" s="1" t="s">
        <v>327</v>
      </c>
      <c r="D567">
        <v>2026</v>
      </c>
      <c r="E567">
        <v>1295</v>
      </c>
      <c r="F567">
        <v>1295</v>
      </c>
      <c r="G567">
        <v>0</v>
      </c>
      <c r="H567">
        <v>0</v>
      </c>
      <c r="I567">
        <v>3186.5492455325134</v>
      </c>
      <c r="J567">
        <v>802.69976928115375</v>
      </c>
      <c r="K567">
        <v>18.450283313182521</v>
      </c>
      <c r="L567">
        <v>148.7441664988591</v>
      </c>
      <c r="M567">
        <v>122.71554254978946</v>
      </c>
      <c r="N567">
        <v>1058.3151015002159</v>
      </c>
      <c r="O567">
        <v>236.68540491473976</v>
      </c>
      <c r="P567" s="1">
        <f>ETS[[#This Row],[Transform File.EUAprice]]*ETS[[#This Row],[Transform File.CAP]]*_xlfn.XLOOKUP(ETS[[#This Row],[Transform File.Year]],Graphs!$R$2:$R$41,Graphs!$T$2:$T$41)</f>
        <v>137278.15795441298</v>
      </c>
    </row>
    <row r="568" spans="1:16" hidden="1" x14ac:dyDescent="0.25">
      <c r="A568">
        <v>1</v>
      </c>
      <c r="B568" s="1" t="s">
        <v>106</v>
      </c>
      <c r="C568" s="1" t="s">
        <v>327</v>
      </c>
      <c r="D568">
        <v>2027</v>
      </c>
      <c r="E568">
        <v>1233</v>
      </c>
      <c r="F568">
        <v>1233</v>
      </c>
      <c r="G568">
        <v>0</v>
      </c>
      <c r="H568">
        <v>0</v>
      </c>
      <c r="I568">
        <v>3463.7354753317882</v>
      </c>
      <c r="J568">
        <v>796.63750844021047</v>
      </c>
      <c r="K568">
        <v>10.993724143343661</v>
      </c>
      <c r="L568">
        <v>148.18253761717048</v>
      </c>
      <c r="M568">
        <v>134.98627616012558</v>
      </c>
      <c r="N568">
        <v>1039.6950227496282</v>
      </c>
      <c r="O568">
        <v>193.30552638281461</v>
      </c>
      <c r="P568" s="1">
        <f>ETS[[#This Row],[Transform File.EUAprice]]*ETS[[#This Row],[Transform File.CAP]]*_xlfn.XLOOKUP(ETS[[#This Row],[Transform File.Year]],Graphs!$R$2:$R$41,Graphs!$T$2:$T$41)</f>
        <v>136929.01908602676</v>
      </c>
    </row>
    <row r="569" spans="1:16" hidden="1" x14ac:dyDescent="0.25">
      <c r="A569">
        <v>1</v>
      </c>
      <c r="B569" s="1" t="s">
        <v>106</v>
      </c>
      <c r="C569" s="1" t="s">
        <v>327</v>
      </c>
      <c r="D569">
        <v>2028</v>
      </c>
      <c r="E569">
        <v>1141</v>
      </c>
      <c r="F569">
        <v>1141</v>
      </c>
      <c r="G569">
        <v>0</v>
      </c>
      <c r="H569">
        <v>0</v>
      </c>
      <c r="I569">
        <v>3705.6797106372396</v>
      </c>
      <c r="J569">
        <v>790.13261411688666</v>
      </c>
      <c r="K569">
        <v>5.3053075021121661</v>
      </c>
      <c r="L569">
        <v>103.61784307555034</v>
      </c>
      <c r="M569">
        <v>148.42951077142035</v>
      </c>
      <c r="N569">
        <v>1007.5885972309676</v>
      </c>
      <c r="O569">
        <v>133.41164760935601</v>
      </c>
      <c r="P569" s="1">
        <f>ETS[[#This Row],[Transform File.EUAprice]]*ETS[[#This Row],[Transform File.CAP]]*_xlfn.XLOOKUP(ETS[[#This Row],[Transform File.Year]],Graphs!$R$2:$R$41,Graphs!$T$2:$T$41)</f>
        <v>132696.48075025811</v>
      </c>
    </row>
    <row r="570" spans="1:16" hidden="1" x14ac:dyDescent="0.25">
      <c r="A570">
        <v>1</v>
      </c>
      <c r="B570" s="1" t="s">
        <v>106</v>
      </c>
      <c r="C570" s="1" t="s">
        <v>327</v>
      </c>
      <c r="D570">
        <v>2029</v>
      </c>
      <c r="E570">
        <v>1049</v>
      </c>
      <c r="F570">
        <v>1049</v>
      </c>
      <c r="G570">
        <v>0</v>
      </c>
      <c r="H570">
        <v>0</v>
      </c>
      <c r="I570">
        <v>3869.7674715486846</v>
      </c>
      <c r="J570">
        <v>783.06271618386938</v>
      </c>
      <c r="K570">
        <v>2.7522542969861217</v>
      </c>
      <c r="L570">
        <v>99.097268607699718</v>
      </c>
      <c r="M570">
        <v>163.30931604636191</v>
      </c>
      <c r="N570">
        <v>962.55450484808557</v>
      </c>
      <c r="O570">
        <v>86.446506771252601</v>
      </c>
      <c r="P570" s="1">
        <f>ETS[[#This Row],[Transform File.EUAprice]]*ETS[[#This Row],[Transform File.CAP]]*_xlfn.XLOOKUP(ETS[[#This Row],[Transform File.Year]],Graphs!$R$2:$R$41,Graphs!$T$2:$T$41)</f>
        <v>127835.25842434391</v>
      </c>
    </row>
    <row r="571" spans="1:16" hidden="1" x14ac:dyDescent="0.25">
      <c r="A571">
        <v>1</v>
      </c>
      <c r="B571" s="1" t="s">
        <v>106</v>
      </c>
      <c r="C571" s="1" t="s">
        <v>327</v>
      </c>
      <c r="D571">
        <v>2030</v>
      </c>
      <c r="E571">
        <v>958</v>
      </c>
      <c r="F571">
        <v>958</v>
      </c>
      <c r="G571">
        <v>0</v>
      </c>
      <c r="H571">
        <v>0</v>
      </c>
      <c r="I571">
        <v>3960.7279804207001</v>
      </c>
      <c r="J571">
        <v>775.4672603262751</v>
      </c>
      <c r="K571">
        <v>0.99834243716935855</v>
      </c>
      <c r="L571">
        <v>90.57388836454021</v>
      </c>
      <c r="M571">
        <v>179.62701206314938</v>
      </c>
      <c r="N571">
        <v>900.97513911310159</v>
      </c>
      <c r="O571">
        <v>57.025531311706786</v>
      </c>
      <c r="P571" s="1">
        <f>ETS[[#This Row],[Transform File.EUAprice]]*ETS[[#This Row],[Transform File.CAP]]*_xlfn.XLOOKUP(ETS[[#This Row],[Transform File.Year]],Graphs!$R$2:$R$41,Graphs!$T$2:$T$41)</f>
        <v>122295.94617820412</v>
      </c>
    </row>
    <row r="572" spans="1:16" hidden="1" x14ac:dyDescent="0.25">
      <c r="A572">
        <v>1</v>
      </c>
      <c r="B572" s="1" t="s">
        <v>106</v>
      </c>
      <c r="C572" s="1" t="s">
        <v>327</v>
      </c>
      <c r="D572">
        <v>2031</v>
      </c>
      <c r="E572">
        <v>866</v>
      </c>
      <c r="F572">
        <v>866</v>
      </c>
      <c r="G572">
        <v>0</v>
      </c>
      <c r="H572">
        <v>0</v>
      </c>
      <c r="I572">
        <v>3974.9552235824531</v>
      </c>
      <c r="J572">
        <v>767.26987298739652</v>
      </c>
      <c r="K572">
        <v>0.94812774817889112</v>
      </c>
      <c r="L572">
        <v>83.554756102671845</v>
      </c>
      <c r="M572">
        <v>197.58751786427467</v>
      </c>
      <c r="N572">
        <v>823.09639290132611</v>
      </c>
      <c r="O572">
        <v>42.904356819306322</v>
      </c>
      <c r="P572" s="1">
        <f>ETS[[#This Row],[Transform File.EUAprice]]*ETS[[#This Row],[Transform File.CAP]]*_xlfn.XLOOKUP(ETS[[#This Row],[Transform File.Year]],Graphs!$R$2:$R$41,Graphs!$T$2:$T$41)</f>
        <v>115814.51825825172</v>
      </c>
    </row>
    <row r="573" spans="1:16" hidden="1" x14ac:dyDescent="0.25">
      <c r="A573">
        <v>1</v>
      </c>
      <c r="B573" s="1" t="s">
        <v>106</v>
      </c>
      <c r="C573" s="1" t="s">
        <v>327</v>
      </c>
      <c r="D573">
        <v>2032</v>
      </c>
      <c r="E573">
        <v>774</v>
      </c>
      <c r="F573">
        <v>774</v>
      </c>
      <c r="G573">
        <v>0</v>
      </c>
      <c r="H573">
        <v>0</v>
      </c>
      <c r="I573">
        <v>3917.0968583105755</v>
      </c>
      <c r="J573">
        <v>758.4298128374453</v>
      </c>
      <c r="K573">
        <v>0.89455661820699051</v>
      </c>
      <c r="L573">
        <v>72.533995816225342</v>
      </c>
      <c r="M573">
        <v>217.34356811455243</v>
      </c>
      <c r="N573">
        <v>730.58812559554849</v>
      </c>
      <c r="O573">
        <v>43.412713534530404</v>
      </c>
      <c r="P573" s="1">
        <f>ETS[[#This Row],[Transform File.EUAprice]]*ETS[[#This Row],[Transform File.CAP]]*_xlfn.XLOOKUP(ETS[[#This Row],[Transform File.Year]],Graphs!$R$2:$R$41,Graphs!$T$2:$T$41)</f>
        <v>108438.63986226448</v>
      </c>
    </row>
    <row r="574" spans="1:16" hidden="1" x14ac:dyDescent="0.25">
      <c r="A574">
        <v>1</v>
      </c>
      <c r="B574" s="1" t="s">
        <v>106</v>
      </c>
      <c r="C574" s="1" t="s">
        <v>327</v>
      </c>
      <c r="D574">
        <v>2033</v>
      </c>
      <c r="E574">
        <v>682</v>
      </c>
      <c r="F574">
        <v>682</v>
      </c>
      <c r="G574">
        <v>0</v>
      </c>
      <c r="H574">
        <v>0</v>
      </c>
      <c r="I574">
        <v>3777.0668052947931</v>
      </c>
      <c r="J574">
        <v>748.89671954653863</v>
      </c>
      <c r="K574">
        <v>0.88270688247474594</v>
      </c>
      <c r="L574">
        <v>72.250626586768533</v>
      </c>
      <c r="M574">
        <v>239.0746136788502</v>
      </c>
      <c r="N574">
        <v>637.49606322230682</v>
      </c>
      <c r="O574">
        <v>44.504874920089655</v>
      </c>
      <c r="P574" s="1">
        <f>ETS[[#This Row],[Transform File.EUAprice]]*ETS[[#This Row],[Transform File.CAP]]*_xlfn.XLOOKUP(ETS[[#This Row],[Transform File.Year]],Graphs!$R$2:$R$41,Graphs!$T$2:$T$41)</f>
        <v>100097.87241520159</v>
      </c>
    </row>
    <row r="575" spans="1:16" hidden="1" x14ac:dyDescent="0.25">
      <c r="A575">
        <v>1</v>
      </c>
      <c r="B575" s="1" t="s">
        <v>106</v>
      </c>
      <c r="C575" s="1" t="s">
        <v>327</v>
      </c>
      <c r="D575">
        <v>2034</v>
      </c>
      <c r="E575">
        <v>591</v>
      </c>
      <c r="F575">
        <v>591</v>
      </c>
      <c r="G575">
        <v>0</v>
      </c>
      <c r="H575">
        <v>0</v>
      </c>
      <c r="I575">
        <v>3555.9459332201723</v>
      </c>
      <c r="J575">
        <v>738.61629078822102</v>
      </c>
      <c r="K575">
        <v>0.86266606825311731</v>
      </c>
      <c r="L575">
        <v>72.641915218146551</v>
      </c>
      <c r="M575">
        <v>262.97803198445456</v>
      </c>
      <c r="N575">
        <v>544.29702841582491</v>
      </c>
      <c r="O575">
        <v>46.704019524097909</v>
      </c>
      <c r="P575" s="1">
        <f>ETS[[#This Row],[Transform File.EUAprice]]*ETS[[#This Row],[Transform File.CAP]]*_xlfn.XLOOKUP(ETS[[#This Row],[Transform File.Year]],Graphs!$R$2:$R$41,Graphs!$T$2:$T$41)</f>
        <v>90870.86499253854</v>
      </c>
    </row>
    <row r="576" spans="1:16" hidden="1" x14ac:dyDescent="0.25">
      <c r="A576">
        <v>1</v>
      </c>
      <c r="B576" s="1" t="s">
        <v>106</v>
      </c>
      <c r="C576" s="1" t="s">
        <v>327</v>
      </c>
      <c r="D576">
        <v>2035</v>
      </c>
      <c r="E576">
        <v>499</v>
      </c>
      <c r="F576">
        <v>499</v>
      </c>
      <c r="G576">
        <v>0</v>
      </c>
      <c r="H576">
        <v>0</v>
      </c>
      <c r="I576">
        <v>3257.0523855762922</v>
      </c>
      <c r="J576">
        <v>727.5299744480302</v>
      </c>
      <c r="K576">
        <v>0.83413178900511964</v>
      </c>
      <c r="L576">
        <v>69.529441406844384</v>
      </c>
      <c r="M576">
        <v>289.27091363557923</v>
      </c>
      <c r="N576">
        <v>452.95741576217995</v>
      </c>
      <c r="O576">
        <v>46.043753566593843</v>
      </c>
      <c r="P576" s="1">
        <f>ETS[[#This Row],[Transform File.EUAprice]]*ETS[[#This Row],[Transform File.CAP]]*_xlfn.XLOOKUP(ETS[[#This Row],[Transform File.Year]],Graphs!$R$2:$R$41,Graphs!$T$2:$T$41)</f>
        <v>80377.357482647116</v>
      </c>
    </row>
    <row r="577" spans="1:16" hidden="1" x14ac:dyDescent="0.25">
      <c r="A577">
        <v>1</v>
      </c>
      <c r="B577" s="1" t="s">
        <v>106</v>
      </c>
      <c r="C577" s="1" t="s">
        <v>327</v>
      </c>
      <c r="D577">
        <v>2036</v>
      </c>
      <c r="E577">
        <v>407</v>
      </c>
      <c r="F577">
        <v>407</v>
      </c>
      <c r="G577">
        <v>0</v>
      </c>
      <c r="H577">
        <v>0</v>
      </c>
      <c r="I577">
        <v>2878.3732287672628</v>
      </c>
      <c r="J577">
        <v>715.57007013418672</v>
      </c>
      <c r="K577">
        <v>0.83090384519019134</v>
      </c>
      <c r="L577">
        <v>69.278182829652565</v>
      </c>
      <c r="M577">
        <v>318.20068483990849</v>
      </c>
      <c r="N577">
        <v>353.43807892544152</v>
      </c>
      <c r="O577">
        <v>53.563023997946047</v>
      </c>
      <c r="P577" s="1">
        <f>ETS[[#This Row],[Transform File.EUAprice]]*ETS[[#This Row],[Transform File.CAP]]*_xlfn.XLOOKUP(ETS[[#This Row],[Transform File.Year]],Graphs!$R$2:$R$41,Graphs!$T$2:$T$41)</f>
        <v>68680.687102947079</v>
      </c>
    </row>
    <row r="578" spans="1:16" hidden="1" x14ac:dyDescent="0.25">
      <c r="A578">
        <v>1</v>
      </c>
      <c r="B578" s="1" t="s">
        <v>106</v>
      </c>
      <c r="C578" s="1" t="s">
        <v>327</v>
      </c>
      <c r="D578">
        <v>2037</v>
      </c>
      <c r="E578">
        <v>315</v>
      </c>
      <c r="F578">
        <v>315</v>
      </c>
      <c r="G578">
        <v>0</v>
      </c>
      <c r="H578">
        <v>0</v>
      </c>
      <c r="I578">
        <v>2413.4944510676578</v>
      </c>
      <c r="J578">
        <v>702.67665220488016</v>
      </c>
      <c r="K578">
        <v>0.82767589711410683</v>
      </c>
      <c r="L578">
        <v>76.374449597610635</v>
      </c>
      <c r="M578">
        <v>350.01475017184487</v>
      </c>
      <c r="N578">
        <v>257.80945889177553</v>
      </c>
      <c r="O578">
        <v>57.191767027825982</v>
      </c>
      <c r="P578" s="1">
        <f>ETS[[#This Row],[Transform File.EUAprice]]*ETS[[#This Row],[Transform File.CAP]]*_xlfn.XLOOKUP(ETS[[#This Row],[Transform File.Year]],Graphs!$R$2:$R$41,Graphs!$T$2:$T$41)</f>
        <v>55686.088517072414</v>
      </c>
    </row>
    <row r="579" spans="1:16" hidden="1" x14ac:dyDescent="0.25">
      <c r="A579">
        <v>1</v>
      </c>
      <c r="B579" s="1" t="s">
        <v>106</v>
      </c>
      <c r="C579" s="1" t="s">
        <v>327</v>
      </c>
      <c r="D579">
        <v>2038</v>
      </c>
      <c r="E579">
        <v>224</v>
      </c>
      <c r="F579">
        <v>224</v>
      </c>
      <c r="G579">
        <v>0</v>
      </c>
      <c r="H579">
        <v>0</v>
      </c>
      <c r="I579">
        <v>1868.6581860862707</v>
      </c>
      <c r="J579">
        <v>688.77279358131545</v>
      </c>
      <c r="K579">
        <v>0.82767589585577295</v>
      </c>
      <c r="L579">
        <v>79.235795504215943</v>
      </c>
      <c r="M579">
        <v>385.00848272776051</v>
      </c>
      <c r="N579">
        <v>161.85194328314634</v>
      </c>
      <c r="O579">
        <v>62.149425973149938</v>
      </c>
      <c r="P579" s="1">
        <f>ETS[[#This Row],[Transform File.EUAprice]]*ETS[[#This Row],[Transform File.CAP]]*_xlfn.XLOOKUP(ETS[[#This Row],[Transform File.Year]],Graphs!$R$2:$R$41,Graphs!$T$2:$T$41)</f>
        <v>41483.82853487369</v>
      </c>
    </row>
    <row r="580" spans="1:16" hidden="1" x14ac:dyDescent="0.25">
      <c r="A580">
        <v>1</v>
      </c>
      <c r="B580" s="1" t="s">
        <v>106</v>
      </c>
      <c r="C580" s="1" t="s">
        <v>327</v>
      </c>
      <c r="D580">
        <v>2039</v>
      </c>
      <c r="E580">
        <v>132</v>
      </c>
      <c r="F580">
        <v>132</v>
      </c>
      <c r="G580">
        <v>0</v>
      </c>
      <c r="H580">
        <v>0</v>
      </c>
      <c r="I580">
        <v>1249.9746985914353</v>
      </c>
      <c r="J580">
        <v>673.77937374298494</v>
      </c>
      <c r="K580">
        <v>0.82767589477455916</v>
      </c>
      <c r="L580">
        <v>76.076437857076002</v>
      </c>
      <c r="M580">
        <v>423.49951493975993</v>
      </c>
      <c r="N580">
        <v>88.175284596132542</v>
      </c>
      <c r="O580">
        <v>43.826249914148441</v>
      </c>
      <c r="P580" s="1">
        <f>ETS[[#This Row],[Transform File.EUAprice]]*ETS[[#This Row],[Transform File.CAP]]*_xlfn.XLOOKUP(ETS[[#This Row],[Transform File.Year]],Graphs!$R$2:$R$41,Graphs!$T$2:$T$41)</f>
        <v>25609.320970420842</v>
      </c>
    </row>
    <row r="581" spans="1:16" hidden="1" x14ac:dyDescent="0.25">
      <c r="A581">
        <v>1</v>
      </c>
      <c r="B581" s="1" t="s">
        <v>106</v>
      </c>
      <c r="C581" s="1" t="s">
        <v>327</v>
      </c>
      <c r="D581">
        <v>2040</v>
      </c>
      <c r="E581">
        <v>40</v>
      </c>
      <c r="F581">
        <v>40</v>
      </c>
      <c r="G581">
        <v>0</v>
      </c>
      <c r="H581">
        <v>0</v>
      </c>
      <c r="I581">
        <v>561.92865691553413</v>
      </c>
      <c r="J581">
        <v>657.56392970155866</v>
      </c>
      <c r="K581">
        <v>0.82767589386332896</v>
      </c>
      <c r="L581">
        <v>69.654436080479115</v>
      </c>
      <c r="M581">
        <v>465.93536593522435</v>
      </c>
      <c r="N581">
        <v>3.2693324110602309E-7</v>
      </c>
      <c r="O581">
        <v>40.001067722948619</v>
      </c>
      <c r="P581" s="1">
        <f>ETS[[#This Row],[Transform File.EUAprice]]*ETS[[#This Row],[Transform File.CAP]]*_xlfn.XLOOKUP(ETS[[#This Row],[Transform File.Year]],Graphs!$R$2:$R$41,Graphs!$T$2:$T$41)</f>
        <v>8131.442271931639</v>
      </c>
    </row>
    <row r="582" spans="1:16" hidden="1" x14ac:dyDescent="0.25">
      <c r="A582">
        <v>1</v>
      </c>
      <c r="B582" s="1" t="s">
        <v>106</v>
      </c>
      <c r="C582" s="1" t="s">
        <v>327</v>
      </c>
      <c r="D582">
        <v>2041</v>
      </c>
      <c r="E582">
        <v>0</v>
      </c>
      <c r="F582">
        <v>0</v>
      </c>
      <c r="G582">
        <v>0</v>
      </c>
      <c r="H582">
        <v>0</v>
      </c>
      <c r="I582">
        <v>358.36894191854219</v>
      </c>
      <c r="J582">
        <v>144.66392970155869</v>
      </c>
      <c r="K582">
        <v>0.62240607076990606</v>
      </c>
      <c r="L582">
        <v>58.273379224663316</v>
      </c>
      <c r="M582">
        <v>4187.3994438756681</v>
      </c>
      <c r="N582">
        <v>1.5306143182412592E-14</v>
      </c>
      <c r="O582">
        <v>1.0152272944128887E-11</v>
      </c>
      <c r="P582" s="1">
        <f>ETS[[#This Row],[Transform File.EUAprice]]*ETS[[#This Row],[Transform File.CAP]]*_xlfn.XLOOKUP(ETS[[#This Row],[Transform File.Year]],Graphs!$R$2:$R$41,Graphs!$T$2:$T$41)</f>
        <v>0</v>
      </c>
    </row>
    <row r="583" spans="1:16" hidden="1" x14ac:dyDescent="0.25">
      <c r="A583">
        <v>1</v>
      </c>
      <c r="B583" s="1" t="s">
        <v>106</v>
      </c>
      <c r="C583" s="1" t="s">
        <v>327</v>
      </c>
      <c r="D583">
        <v>2042</v>
      </c>
      <c r="E583">
        <v>0</v>
      </c>
      <c r="F583">
        <v>0</v>
      </c>
      <c r="G583">
        <v>0</v>
      </c>
      <c r="H583">
        <v>0</v>
      </c>
      <c r="I583">
        <v>311.68929450365101</v>
      </c>
      <c r="J583">
        <v>0</v>
      </c>
      <c r="K583">
        <v>0.39736676901688239</v>
      </c>
      <c r="L583">
        <v>46.282280645874287</v>
      </c>
      <c r="M583">
        <v>4211.3720590125677</v>
      </c>
      <c r="N583">
        <v>1.6863646805374027E-14</v>
      </c>
      <c r="O583">
        <v>1.1250430860674748E-11</v>
      </c>
      <c r="P583" s="1">
        <f>ETS[[#This Row],[Transform File.EUAprice]]*ETS[[#This Row],[Transform File.CAP]]*_xlfn.XLOOKUP(ETS[[#This Row],[Transform File.Year]],Graphs!$R$2:$R$41,Graphs!$T$2:$T$41)</f>
        <v>0</v>
      </c>
    </row>
    <row r="584" spans="1:16" hidden="1" x14ac:dyDescent="0.25">
      <c r="A584">
        <v>1</v>
      </c>
      <c r="B584" s="1" t="s">
        <v>106</v>
      </c>
      <c r="C584" s="1" t="s">
        <v>327</v>
      </c>
      <c r="D584">
        <v>2043</v>
      </c>
      <c r="E584">
        <v>0</v>
      </c>
      <c r="F584">
        <v>0</v>
      </c>
      <c r="G584">
        <v>0</v>
      </c>
      <c r="H584">
        <v>0</v>
      </c>
      <c r="I584">
        <v>269.36917751315906</v>
      </c>
      <c r="J584">
        <v>0</v>
      </c>
      <c r="K584">
        <v>0.39736676276811111</v>
      </c>
      <c r="L584">
        <v>41.92275022772386</v>
      </c>
      <c r="M584">
        <v>4233.2425522026288</v>
      </c>
      <c r="N584">
        <v>1.8513884531276965E-14</v>
      </c>
      <c r="O584">
        <v>1.2492880125287794E-11</v>
      </c>
      <c r="P584" s="1">
        <f>ETS[[#This Row],[Transform File.EUAprice]]*ETS[[#This Row],[Transform File.CAP]]*_xlfn.XLOOKUP(ETS[[#This Row],[Transform File.Year]],Graphs!$R$2:$R$41,Graphs!$T$2:$T$41)</f>
        <v>0</v>
      </c>
    </row>
    <row r="585" spans="1:16" hidden="1" x14ac:dyDescent="0.25">
      <c r="A585">
        <v>1</v>
      </c>
      <c r="B585" s="1" t="s">
        <v>106</v>
      </c>
      <c r="C585" s="1" t="s">
        <v>327</v>
      </c>
      <c r="D585">
        <v>2044</v>
      </c>
      <c r="E585">
        <v>0</v>
      </c>
      <c r="F585">
        <v>0</v>
      </c>
      <c r="G585">
        <v>0</v>
      </c>
      <c r="H585">
        <v>0</v>
      </c>
      <c r="I585">
        <v>232.85250531495845</v>
      </c>
      <c r="J585">
        <v>0</v>
      </c>
      <c r="K585">
        <v>0.39736676233303564</v>
      </c>
      <c r="L585">
        <v>36.119305435867567</v>
      </c>
      <c r="M585">
        <v>4253.8581567712499</v>
      </c>
      <c r="N585">
        <v>2.0331985330981085E-14</v>
      </c>
      <c r="O585">
        <v>1.3900398872484051E-11</v>
      </c>
      <c r="P585" s="1">
        <f>ETS[[#This Row],[Transform File.EUAprice]]*ETS[[#This Row],[Transform File.CAP]]*_xlfn.XLOOKUP(ETS[[#This Row],[Transform File.Year]],Graphs!$R$2:$R$41,Graphs!$T$2:$T$41)</f>
        <v>0</v>
      </c>
    </row>
    <row r="586" spans="1:16" hidden="1" x14ac:dyDescent="0.25">
      <c r="A586">
        <v>1</v>
      </c>
      <c r="B586" s="1" t="s">
        <v>106</v>
      </c>
      <c r="C586" s="1" t="s">
        <v>327</v>
      </c>
      <c r="D586">
        <v>2045</v>
      </c>
      <c r="E586">
        <v>0</v>
      </c>
      <c r="F586">
        <v>0</v>
      </c>
      <c r="G586">
        <v>0</v>
      </c>
      <c r="H586">
        <v>0</v>
      </c>
      <c r="I586">
        <v>199.25286510895944</v>
      </c>
      <c r="J586">
        <v>0</v>
      </c>
      <c r="K586">
        <v>0.39736676188729037</v>
      </c>
      <c r="L586">
        <v>33.202273444111711</v>
      </c>
      <c r="M586">
        <v>4274.1768801484941</v>
      </c>
      <c r="N586">
        <v>2.183347693383973E-14</v>
      </c>
      <c r="O586">
        <v>1.5496854619796615E-11</v>
      </c>
      <c r="P586" s="1">
        <f>ETS[[#This Row],[Transform File.EUAprice]]*ETS[[#This Row],[Transform File.CAP]]*_xlfn.XLOOKUP(ETS[[#This Row],[Transform File.Year]],Graphs!$R$2:$R$41,Graphs!$T$2:$T$41)</f>
        <v>0</v>
      </c>
    </row>
    <row r="587" spans="1:16" hidden="1" x14ac:dyDescent="0.25">
      <c r="A587">
        <v>1</v>
      </c>
      <c r="B587" s="1" t="s">
        <v>106</v>
      </c>
      <c r="C587" s="1" t="s">
        <v>327</v>
      </c>
      <c r="D587">
        <v>2046</v>
      </c>
      <c r="E587">
        <v>0</v>
      </c>
      <c r="F587">
        <v>0</v>
      </c>
      <c r="G587">
        <v>0</v>
      </c>
      <c r="H587">
        <v>0</v>
      </c>
      <c r="I587">
        <v>170.80024868555162</v>
      </c>
      <c r="J587">
        <v>0</v>
      </c>
      <c r="K587">
        <v>0.39736676145517558</v>
      </c>
      <c r="L587">
        <v>28.055249661952651</v>
      </c>
      <c r="M587">
        <v>4292.7038270062694</v>
      </c>
      <c r="N587">
        <v>2.4001395768161252E-14</v>
      </c>
      <c r="O587">
        <v>1.7322434098344602E-11</v>
      </c>
      <c r="P587" s="1">
        <f>ETS[[#This Row],[Transform File.EUAprice]]*ETS[[#This Row],[Transform File.CAP]]*_xlfn.XLOOKUP(ETS[[#This Row],[Transform File.Year]],Graphs!$R$2:$R$41,Graphs!$T$2:$T$41)</f>
        <v>0</v>
      </c>
    </row>
    <row r="588" spans="1:16" hidden="1" x14ac:dyDescent="0.25">
      <c r="A588">
        <v>1</v>
      </c>
      <c r="B588" s="1" t="s">
        <v>106</v>
      </c>
      <c r="C588" s="1" t="s">
        <v>327</v>
      </c>
      <c r="D588">
        <v>2047</v>
      </c>
      <c r="E588">
        <v>0</v>
      </c>
      <c r="F588">
        <v>0</v>
      </c>
      <c r="G588">
        <v>0</v>
      </c>
      <c r="H588">
        <v>0</v>
      </c>
      <c r="I588">
        <v>144.73466214285406</v>
      </c>
      <c r="J588">
        <v>0</v>
      </c>
      <c r="K588">
        <v>0.39736676110141905</v>
      </c>
      <c r="L588">
        <v>25.668219781596143</v>
      </c>
      <c r="M588">
        <v>4310.3094380978473</v>
      </c>
      <c r="N588">
        <v>2.6396268580247468E-14</v>
      </c>
      <c r="O588">
        <v>1.9415690769587273E-11</v>
      </c>
      <c r="P588" s="1">
        <f>ETS[[#This Row],[Transform File.EUAprice]]*ETS[[#This Row],[Transform File.CAP]]*_xlfn.XLOOKUP(ETS[[#This Row],[Transform File.Year]],Graphs!$R$2:$R$41,Graphs!$T$2:$T$41)</f>
        <v>0</v>
      </c>
    </row>
    <row r="589" spans="1:16" hidden="1" x14ac:dyDescent="0.25">
      <c r="A589">
        <v>1</v>
      </c>
      <c r="B589" s="1" t="s">
        <v>106</v>
      </c>
      <c r="C589" s="1" t="s">
        <v>327</v>
      </c>
      <c r="D589">
        <v>2048</v>
      </c>
      <c r="E589">
        <v>0</v>
      </c>
      <c r="F589">
        <v>0</v>
      </c>
      <c r="G589">
        <v>0</v>
      </c>
      <c r="H589">
        <v>0</v>
      </c>
      <c r="I589">
        <v>123.44438171364568</v>
      </c>
      <c r="J589">
        <v>0</v>
      </c>
      <c r="K589">
        <v>0.12854386043657265</v>
      </c>
      <c r="L589">
        <v>21.161736568771811</v>
      </c>
      <c r="M589">
        <v>4327.3531464342359</v>
      </c>
      <c r="N589">
        <v>2.9170729997500912E-14</v>
      </c>
      <c r="O589">
        <v>2.1826792166846478E-11</v>
      </c>
      <c r="P589" s="1">
        <f>ETS[[#This Row],[Transform File.EUAprice]]*ETS[[#This Row],[Transform File.CAP]]*_xlfn.XLOOKUP(ETS[[#This Row],[Transform File.Year]],Graphs!$R$2:$R$41,Graphs!$T$2:$T$41)</f>
        <v>0</v>
      </c>
    </row>
    <row r="590" spans="1:16" hidden="1" x14ac:dyDescent="0.25">
      <c r="A590">
        <v>1</v>
      </c>
      <c r="B590" s="1" t="s">
        <v>106</v>
      </c>
      <c r="C590" s="1" t="s">
        <v>327</v>
      </c>
      <c r="D590">
        <v>2049</v>
      </c>
      <c r="E590">
        <v>0</v>
      </c>
      <c r="F590">
        <v>0</v>
      </c>
      <c r="G590">
        <v>0</v>
      </c>
      <c r="H590">
        <v>0</v>
      </c>
      <c r="I590">
        <v>106.36679134225244</v>
      </c>
      <c r="J590">
        <v>0</v>
      </c>
      <c r="K590">
        <v>2.6349261620064534E-8</v>
      </c>
      <c r="L590">
        <v>17.077590345043991</v>
      </c>
      <c r="M590">
        <v>4342.8864086649601</v>
      </c>
      <c r="N590">
        <v>3.214663263679525E-14</v>
      </c>
      <c r="O590">
        <v>2.462847713412089E-11</v>
      </c>
      <c r="P590" s="1">
        <f>ETS[[#This Row],[Transform File.EUAprice]]*ETS[[#This Row],[Transform File.CAP]]*_xlfn.XLOOKUP(ETS[[#This Row],[Transform File.Year]],Graphs!$R$2:$R$41,Graphs!$T$2:$T$41)</f>
        <v>0</v>
      </c>
    </row>
    <row r="591" spans="1:16" hidden="1" x14ac:dyDescent="0.25">
      <c r="A591">
        <v>1</v>
      </c>
      <c r="B591" s="1" t="s">
        <v>106</v>
      </c>
      <c r="C591" s="1" t="s">
        <v>327</v>
      </c>
      <c r="D591">
        <v>2050</v>
      </c>
      <c r="E591">
        <v>0</v>
      </c>
      <c r="F591">
        <v>0</v>
      </c>
      <c r="G591">
        <v>0</v>
      </c>
      <c r="H591">
        <v>0</v>
      </c>
      <c r="I591">
        <v>90.021377248954991</v>
      </c>
      <c r="J591">
        <v>0</v>
      </c>
      <c r="K591">
        <v>2.6301998270672021E-8</v>
      </c>
      <c r="L591">
        <v>16.345414066995449</v>
      </c>
      <c r="M591">
        <v>4357.8136969292918</v>
      </c>
      <c r="N591">
        <v>3.5233142590791634E-14</v>
      </c>
      <c r="O591">
        <v>2.7900620293699047E-11</v>
      </c>
      <c r="P591" s="1">
        <f>ETS[[#This Row],[Transform File.EUAprice]]*ETS[[#This Row],[Transform File.CAP]]*_xlfn.XLOOKUP(ETS[[#This Row],[Transform File.Year]],Graphs!$R$2:$R$41,Graphs!$T$2:$T$41)</f>
        <v>0</v>
      </c>
    </row>
    <row r="592" spans="1:16" hidden="1" x14ac:dyDescent="0.25">
      <c r="A592">
        <v>1</v>
      </c>
      <c r="B592" s="1" t="s">
        <v>106</v>
      </c>
      <c r="C592" s="1" t="s">
        <v>327</v>
      </c>
      <c r="D592">
        <v>2051</v>
      </c>
      <c r="E592">
        <v>0</v>
      </c>
      <c r="F592">
        <v>0</v>
      </c>
      <c r="G592">
        <v>0</v>
      </c>
      <c r="H592">
        <v>0</v>
      </c>
      <c r="I592">
        <v>74.517025312609164</v>
      </c>
      <c r="J592">
        <v>0</v>
      </c>
      <c r="K592">
        <v>2.6158015909574955E-8</v>
      </c>
      <c r="L592">
        <v>15.504351910187816</v>
      </c>
      <c r="M592">
        <v>4371.9811139964568</v>
      </c>
      <c r="N592">
        <v>3.8355378501129594E-14</v>
      </c>
      <c r="O592">
        <v>3.1756100044046979E-11</v>
      </c>
      <c r="P592" s="1">
        <f>ETS[[#This Row],[Transform File.EUAprice]]*ETS[[#This Row],[Transform File.CAP]]*_xlfn.XLOOKUP(ETS[[#This Row],[Transform File.Year]],Graphs!$R$2:$R$41,Graphs!$T$2:$T$41)</f>
        <v>0</v>
      </c>
    </row>
    <row r="593" spans="1:16" hidden="1" x14ac:dyDescent="0.25">
      <c r="A593">
        <v>1</v>
      </c>
      <c r="B593" s="1" t="s">
        <v>106</v>
      </c>
      <c r="C593" s="1" t="s">
        <v>327</v>
      </c>
      <c r="D593">
        <v>2052</v>
      </c>
      <c r="E593">
        <v>0</v>
      </c>
      <c r="F593">
        <v>0</v>
      </c>
      <c r="G593">
        <v>0</v>
      </c>
      <c r="H593">
        <v>0</v>
      </c>
      <c r="I593">
        <v>61.936782757102456</v>
      </c>
      <c r="J593">
        <v>0</v>
      </c>
      <c r="K593">
        <v>2.6055427034793792E-8</v>
      </c>
      <c r="L593">
        <v>12.580242529451279</v>
      </c>
      <c r="M593">
        <v>4384.8875735840229</v>
      </c>
      <c r="N593">
        <v>4.2223840287115997E-14</v>
      </c>
      <c r="O593">
        <v>3.6350526474834419E-11</v>
      </c>
      <c r="P593" s="1">
        <f>ETS[[#This Row],[Transform File.EUAprice]]*ETS[[#This Row],[Transform File.CAP]]*_xlfn.XLOOKUP(ETS[[#This Row],[Transform File.Year]],Graphs!$R$2:$R$41,Graphs!$T$2:$T$41)</f>
        <v>0</v>
      </c>
    </row>
    <row r="594" spans="1:16" hidden="1" x14ac:dyDescent="0.25">
      <c r="A594">
        <v>1</v>
      </c>
      <c r="B594" s="1" t="s">
        <v>106</v>
      </c>
      <c r="C594" s="1" t="s">
        <v>327</v>
      </c>
      <c r="D594">
        <v>2053</v>
      </c>
      <c r="E594">
        <v>0</v>
      </c>
      <c r="F594">
        <v>0</v>
      </c>
      <c r="G594">
        <v>0</v>
      </c>
      <c r="H594">
        <v>0</v>
      </c>
      <c r="I594">
        <v>49.449914241293719</v>
      </c>
      <c r="J594">
        <v>0</v>
      </c>
      <c r="K594">
        <v>2.6047787427645184E-8</v>
      </c>
      <c r="L594">
        <v>12.486868489760948</v>
      </c>
      <c r="M594">
        <v>4397.4523735736038</v>
      </c>
      <c r="N594">
        <v>4.6285812607842262E-14</v>
      </c>
      <c r="O594">
        <v>4.1878014884169194E-11</v>
      </c>
      <c r="P594" s="1">
        <f>ETS[[#This Row],[Transform File.EUAprice]]*ETS[[#This Row],[Transform File.CAP]]*_xlfn.XLOOKUP(ETS[[#This Row],[Transform File.Year]],Graphs!$R$2:$R$41,Graphs!$T$2:$T$41)</f>
        <v>0</v>
      </c>
    </row>
    <row r="595" spans="1:16" hidden="1" x14ac:dyDescent="0.25">
      <c r="A595">
        <v>1</v>
      </c>
      <c r="B595" s="1" t="s">
        <v>106</v>
      </c>
      <c r="C595" s="1" t="s">
        <v>327</v>
      </c>
      <c r="D595">
        <v>2054</v>
      </c>
      <c r="E595">
        <v>0</v>
      </c>
      <c r="F595">
        <v>0</v>
      </c>
      <c r="G595">
        <v>0</v>
      </c>
      <c r="H595">
        <v>0</v>
      </c>
      <c r="I595">
        <v>39.898920395677919</v>
      </c>
      <c r="J595">
        <v>0</v>
      </c>
      <c r="K595">
        <v>2.5975416489708627E-8</v>
      </c>
      <c r="L595">
        <v>9.5509938196403823</v>
      </c>
      <c r="M595">
        <v>4409.1355820435438</v>
      </c>
      <c r="N595">
        <v>5.0365706638106097E-14</v>
      </c>
      <c r="O595">
        <v>4.8631485924154946E-11</v>
      </c>
      <c r="P595" s="1">
        <f>ETS[[#This Row],[Transform File.EUAprice]]*ETS[[#This Row],[Transform File.CAP]]*_xlfn.XLOOKUP(ETS[[#This Row],[Transform File.Year]],Graphs!$R$2:$R$41,Graphs!$T$2:$T$41)</f>
        <v>0</v>
      </c>
    </row>
    <row r="596" spans="1:16" hidden="1" x14ac:dyDescent="0.25">
      <c r="A596">
        <v>1</v>
      </c>
      <c r="B596" s="1" t="s">
        <v>106</v>
      </c>
      <c r="C596" s="1" t="s">
        <v>327</v>
      </c>
      <c r="D596">
        <v>2055</v>
      </c>
      <c r="E596">
        <v>0</v>
      </c>
      <c r="F596">
        <v>0</v>
      </c>
      <c r="G596">
        <v>0</v>
      </c>
      <c r="H596">
        <v>0</v>
      </c>
      <c r="I596">
        <v>30.443856840593902</v>
      </c>
      <c r="J596">
        <v>0</v>
      </c>
      <c r="K596">
        <v>2.5977448479584359E-8</v>
      </c>
      <c r="L596">
        <v>9.4550635291065674</v>
      </c>
      <c r="M596">
        <v>4419.7750968890778</v>
      </c>
      <c r="N596">
        <v>5.4967116891795168E-14</v>
      </c>
      <c r="O596">
        <v>5.7030292402954589E-11</v>
      </c>
      <c r="P596" s="1">
        <f>ETS[[#This Row],[Transform File.EUAprice]]*ETS[[#This Row],[Transform File.CAP]]*_xlfn.XLOOKUP(ETS[[#This Row],[Transform File.Year]],Graphs!$R$2:$R$41,Graphs!$T$2:$T$41)</f>
        <v>0</v>
      </c>
    </row>
    <row r="597" spans="1:16" hidden="1" x14ac:dyDescent="0.25">
      <c r="A597">
        <v>1</v>
      </c>
      <c r="B597" s="1" t="s">
        <v>106</v>
      </c>
      <c r="C597" s="1" t="s">
        <v>327</v>
      </c>
      <c r="D597">
        <v>2056</v>
      </c>
      <c r="E597">
        <v>0</v>
      </c>
      <c r="F597">
        <v>0</v>
      </c>
      <c r="G597">
        <v>0</v>
      </c>
      <c r="H597">
        <v>0</v>
      </c>
      <c r="I597">
        <v>21.442618033537784</v>
      </c>
      <c r="J597">
        <v>0</v>
      </c>
      <c r="K597">
        <v>1.6719707715223665E-8</v>
      </c>
      <c r="L597">
        <v>9.0012387903364086</v>
      </c>
      <c r="M597">
        <v>4430.2772479462537</v>
      </c>
      <c r="N597">
        <v>6.0173544039902935E-14</v>
      </c>
      <c r="O597">
        <v>6.7674411634423481E-11</v>
      </c>
      <c r="P597" s="1">
        <f>ETS[[#This Row],[Transform File.EUAprice]]*ETS[[#This Row],[Transform File.CAP]]*_xlfn.XLOOKUP(ETS[[#This Row],[Transform File.Year]],Graphs!$R$2:$R$41,Graphs!$T$2:$T$41)</f>
        <v>0</v>
      </c>
    </row>
    <row r="598" spans="1:16" hidden="1" x14ac:dyDescent="0.25">
      <c r="A598">
        <v>1</v>
      </c>
      <c r="B598" s="1" t="s">
        <v>106</v>
      </c>
      <c r="C598" s="1" t="s">
        <v>327</v>
      </c>
      <c r="D598">
        <v>2057</v>
      </c>
      <c r="E598">
        <v>0</v>
      </c>
      <c r="F598">
        <v>0</v>
      </c>
      <c r="G598">
        <v>0</v>
      </c>
      <c r="H598">
        <v>0</v>
      </c>
      <c r="I598">
        <v>14.617917779207476</v>
      </c>
      <c r="J598">
        <v>0</v>
      </c>
      <c r="K598">
        <v>2.6083511249214064E-8</v>
      </c>
      <c r="L598">
        <v>6.8247002282467966</v>
      </c>
      <c r="M598">
        <v>4439.8446428068773</v>
      </c>
      <c r="N598">
        <v>6.5677976925227152E-14</v>
      </c>
      <c r="O598">
        <v>8.1560615186786029E-11</v>
      </c>
      <c r="P598" s="1">
        <f>ETS[[#This Row],[Transform File.EUAprice]]*ETS[[#This Row],[Transform File.CAP]]*_xlfn.XLOOKUP(ETS[[#This Row],[Transform File.Year]],Graphs!$R$2:$R$41,Graphs!$T$2:$T$41)</f>
        <v>0</v>
      </c>
    </row>
    <row r="599" spans="1:16" hidden="1" x14ac:dyDescent="0.25">
      <c r="A599">
        <v>1</v>
      </c>
      <c r="B599" s="1" t="s">
        <v>106</v>
      </c>
      <c r="C599" s="1" t="s">
        <v>327</v>
      </c>
      <c r="D599">
        <v>2058</v>
      </c>
      <c r="E599">
        <v>0</v>
      </c>
      <c r="F599">
        <v>0</v>
      </c>
      <c r="G599">
        <v>0</v>
      </c>
      <c r="H599">
        <v>0</v>
      </c>
      <c r="I599">
        <v>9.4697529946787906</v>
      </c>
      <c r="J599">
        <v>0</v>
      </c>
      <c r="K599">
        <v>2.6052178489815633E-8</v>
      </c>
      <c r="L599">
        <v>5.148164758476506</v>
      </c>
      <c r="M599">
        <v>4448.7206601911012</v>
      </c>
      <c r="N599">
        <v>7.0357386713024305E-14</v>
      </c>
      <c r="O599">
        <v>1.0028643655949608E-10</v>
      </c>
      <c r="P599" s="1">
        <f>ETS[[#This Row],[Transform File.EUAprice]]*ETS[[#This Row],[Transform File.CAP]]*_xlfn.XLOOKUP(ETS[[#This Row],[Transform File.Year]],Graphs!$R$2:$R$41,Graphs!$T$2:$T$41)</f>
        <v>0</v>
      </c>
    </row>
    <row r="600" spans="1:16" hidden="1" x14ac:dyDescent="0.25">
      <c r="A600">
        <v>1</v>
      </c>
      <c r="B600" s="1" t="s">
        <v>106</v>
      </c>
      <c r="C600" s="1" t="s">
        <v>327</v>
      </c>
      <c r="D600">
        <v>2059</v>
      </c>
      <c r="E600">
        <v>0</v>
      </c>
      <c r="F600">
        <v>0</v>
      </c>
      <c r="G600">
        <v>0</v>
      </c>
      <c r="H600">
        <v>0</v>
      </c>
      <c r="I600">
        <v>5.1246763667941142</v>
      </c>
      <c r="J600">
        <v>0</v>
      </c>
      <c r="K600">
        <v>2.6178265346342087E-8</v>
      </c>
      <c r="L600">
        <v>4.3450766017064115</v>
      </c>
      <c r="M600">
        <v>4457.2748176459108</v>
      </c>
      <c r="N600">
        <v>7.5548408418912101E-14</v>
      </c>
      <c r="O600">
        <v>1.2657978989466758E-10</v>
      </c>
      <c r="P600" s="1">
        <f>ETS[[#This Row],[Transform File.EUAprice]]*ETS[[#This Row],[Transform File.CAP]]*_xlfn.XLOOKUP(ETS[[#This Row],[Transform File.Year]],Graphs!$R$2:$R$41,Graphs!$T$2:$T$41)</f>
        <v>0</v>
      </c>
    </row>
    <row r="601" spans="1:16" hidden="1" x14ac:dyDescent="0.25">
      <c r="A601">
        <v>1</v>
      </c>
      <c r="B601" s="1" t="s">
        <v>106</v>
      </c>
      <c r="C601" s="1" t="s">
        <v>327</v>
      </c>
      <c r="D601">
        <v>2060</v>
      </c>
      <c r="E601">
        <v>0</v>
      </c>
      <c r="F601">
        <v>0</v>
      </c>
      <c r="G601">
        <v>0</v>
      </c>
      <c r="H601">
        <v>0</v>
      </c>
      <c r="I601">
        <v>-0.95543860069030284</v>
      </c>
      <c r="J601">
        <v>0</v>
      </c>
      <c r="K601">
        <v>5.276971350694528E-9</v>
      </c>
      <c r="L601">
        <v>6.0801149622074462</v>
      </c>
      <c r="M601">
        <v>4465.0613103069427</v>
      </c>
      <c r="N601">
        <v>8.1470536882403814E-14</v>
      </c>
      <c r="O601">
        <v>1.6208302026777978E-10</v>
      </c>
      <c r="P601" s="1">
        <f>ETS[[#This Row],[Transform File.EUAprice]]*ETS[[#This Row],[Transform File.CAP]]*_xlfn.XLOOKUP(ETS[[#This Row],[Transform File.Year]],Graphs!$R$2:$R$41,Graphs!$T$2:$T$41)</f>
        <v>0</v>
      </c>
    </row>
    <row r="602" spans="1:16" hidden="1" x14ac:dyDescent="0.25">
      <c r="A602">
        <v>1</v>
      </c>
      <c r="B602" s="1" t="s">
        <v>106</v>
      </c>
      <c r="C602" s="1" t="s">
        <v>379</v>
      </c>
      <c r="D602">
        <v>2021</v>
      </c>
      <c r="E602">
        <v>1596</v>
      </c>
      <c r="F602">
        <v>3174.772426</v>
      </c>
      <c r="G602">
        <v>0</v>
      </c>
      <c r="H602">
        <v>0</v>
      </c>
      <c r="I602">
        <v>1936.7057601369775</v>
      </c>
      <c r="J602">
        <v>512.9</v>
      </c>
      <c r="K602">
        <v>89.448443172691739</v>
      </c>
      <c r="L602">
        <v>635.71822269033089</v>
      </c>
      <c r="M602">
        <v>80</v>
      </c>
      <c r="N602">
        <v>1476.5870205032884</v>
      </c>
      <c r="O602">
        <v>1697.9485985765164</v>
      </c>
      <c r="P602" s="1">
        <f>ETS[[#This Row],[Transform File.EUAprice]]*ETS[[#This Row],[Transform File.CAP]]*_xlfn.XLOOKUP(ETS[[#This Row],[Transform File.Year]],Graphs!$R$2:$R$41,Graphs!$T$2:$T$41)</f>
        <v>127680</v>
      </c>
    </row>
    <row r="603" spans="1:16" hidden="1" x14ac:dyDescent="0.25">
      <c r="A603">
        <v>1</v>
      </c>
      <c r="B603" s="1" t="s">
        <v>106</v>
      </c>
      <c r="C603" s="1" t="s">
        <v>379</v>
      </c>
      <c r="D603">
        <v>2022</v>
      </c>
      <c r="E603">
        <v>1552</v>
      </c>
      <c r="F603">
        <v>1552</v>
      </c>
      <c r="G603">
        <v>0</v>
      </c>
      <c r="H603">
        <v>0</v>
      </c>
      <c r="I603">
        <v>2086.7400901180367</v>
      </c>
      <c r="J603">
        <v>748.83038525542361</v>
      </c>
      <c r="K603">
        <v>99.906162379437717</v>
      </c>
      <c r="L603">
        <v>553.22912238407935</v>
      </c>
      <c r="M603">
        <v>75.046242525959087</v>
      </c>
      <c r="N603">
        <v>1101.8085597115123</v>
      </c>
      <c r="O603">
        <v>450.19148041965167</v>
      </c>
      <c r="P603" s="1">
        <f>ETS[[#This Row],[Transform File.EUAprice]]*ETS[[#This Row],[Transform File.CAP]]*_xlfn.XLOOKUP(ETS[[#This Row],[Transform File.Year]],Graphs!$R$2:$R$41,Graphs!$T$2:$T$41)</f>
        <v>116471.76840028851</v>
      </c>
    </row>
    <row r="604" spans="1:16" hidden="1" x14ac:dyDescent="0.25">
      <c r="A604">
        <v>1</v>
      </c>
      <c r="B604" s="1" t="s">
        <v>106</v>
      </c>
      <c r="C604" s="1" t="s">
        <v>379</v>
      </c>
      <c r="D604">
        <v>2023</v>
      </c>
      <c r="E604">
        <v>1509</v>
      </c>
      <c r="F604">
        <v>1509</v>
      </c>
      <c r="G604">
        <v>0</v>
      </c>
      <c r="H604">
        <v>0</v>
      </c>
      <c r="I604">
        <v>2331.9430993599044</v>
      </c>
      <c r="J604">
        <v>749.83371103403579</v>
      </c>
      <c r="K604">
        <v>101.92230275029378</v>
      </c>
      <c r="L604">
        <v>412.0409769738028</v>
      </c>
      <c r="M604">
        <v>75.046242526952909</v>
      </c>
      <c r="N604">
        <v>1091.0585597139141</v>
      </c>
      <c r="O604">
        <v>417.94148041722065</v>
      </c>
      <c r="P604" s="1">
        <f>ETS[[#This Row],[Transform File.EUAprice]]*ETS[[#This Row],[Transform File.CAP]]*_xlfn.XLOOKUP(ETS[[#This Row],[Transform File.Year]],Graphs!$R$2:$R$41,Graphs!$T$2:$T$41)</f>
        <v>113244.77997317194</v>
      </c>
    </row>
    <row r="605" spans="1:16" hidden="1" x14ac:dyDescent="0.25">
      <c r="A605">
        <v>1</v>
      </c>
      <c r="B605" s="1" t="s">
        <v>106</v>
      </c>
      <c r="C605" s="1" t="s">
        <v>379</v>
      </c>
      <c r="D605">
        <v>2024</v>
      </c>
      <c r="E605">
        <v>1412</v>
      </c>
      <c r="F605">
        <v>1412</v>
      </c>
      <c r="G605">
        <v>0</v>
      </c>
      <c r="H605">
        <v>0</v>
      </c>
      <c r="I605">
        <v>2593.4719301931664</v>
      </c>
      <c r="J605">
        <v>824.91553165758319</v>
      </c>
      <c r="K605">
        <v>70.754050793423801</v>
      </c>
      <c r="L605">
        <v>254.80158671573088</v>
      </c>
      <c r="M605">
        <v>84.051664080614785</v>
      </c>
      <c r="N605">
        <v>1075.8485890190075</v>
      </c>
      <c r="O605">
        <v>336.15145661169078</v>
      </c>
      <c r="P605" s="1">
        <f>ETS[[#This Row],[Transform File.EUAprice]]*ETS[[#This Row],[Transform File.CAP]]*_xlfn.XLOOKUP(ETS[[#This Row],[Transform File.Year]],Graphs!$R$2:$R$41,Graphs!$T$2:$T$41)</f>
        <v>113029.47588745531</v>
      </c>
    </row>
    <row r="606" spans="1:16" hidden="1" x14ac:dyDescent="0.25">
      <c r="A606">
        <v>1</v>
      </c>
      <c r="B606" s="1" t="s">
        <v>106</v>
      </c>
      <c r="C606" s="1" t="s">
        <v>379</v>
      </c>
      <c r="D606">
        <v>2025</v>
      </c>
      <c r="E606">
        <v>1412</v>
      </c>
      <c r="F606">
        <v>1412</v>
      </c>
      <c r="G606">
        <v>0</v>
      </c>
      <c r="H606">
        <v>0</v>
      </c>
      <c r="I606">
        <v>2875.6211386421819</v>
      </c>
      <c r="J606">
        <v>819.51519961498934</v>
      </c>
      <c r="K606">
        <v>76.899717894753465</v>
      </c>
      <c r="L606">
        <v>233.43587404124122</v>
      </c>
      <c r="M606">
        <v>94.137699955563448</v>
      </c>
      <c r="N606">
        <v>1083.1123982937506</v>
      </c>
      <c r="O606">
        <v>328.88765363843174</v>
      </c>
      <c r="P606" s="1">
        <f>ETS[[#This Row],[Transform File.EUAprice]]*ETS[[#This Row],[Transform File.CAP]]*_xlfn.XLOOKUP(ETS[[#This Row],[Transform File.Year]],Graphs!$R$2:$R$41,Graphs!$T$2:$T$41)</f>
        <v>120564.56447823635</v>
      </c>
    </row>
    <row r="607" spans="1:16" hidden="1" x14ac:dyDescent="0.25">
      <c r="A607">
        <v>1</v>
      </c>
      <c r="B607" s="1" t="s">
        <v>106</v>
      </c>
      <c r="C607" s="1" t="s">
        <v>379</v>
      </c>
      <c r="D607">
        <v>2026</v>
      </c>
      <c r="E607">
        <v>1295</v>
      </c>
      <c r="F607">
        <v>1295</v>
      </c>
      <c r="G607">
        <v>0</v>
      </c>
      <c r="H607">
        <v>0</v>
      </c>
      <c r="I607">
        <v>3112.3757332790747</v>
      </c>
      <c r="J607">
        <v>813.58545001607035</v>
      </c>
      <c r="K607">
        <v>48.21138499289551</v>
      </c>
      <c r="L607">
        <v>196.44857035414122</v>
      </c>
      <c r="M607">
        <v>105.434014538084</v>
      </c>
      <c r="N607">
        <v>1048.6863867567324</v>
      </c>
      <c r="O607">
        <v>246.31367236110211</v>
      </c>
      <c r="P607" s="1">
        <f>ETS[[#This Row],[Transform File.EUAprice]]*ETS[[#This Row],[Transform File.CAP]]*_xlfn.XLOOKUP(ETS[[#This Row],[Transform File.Year]],Graphs!$R$2:$R$41,Graphs!$T$2:$T$41)</f>
        <v>117945.83636913403</v>
      </c>
    </row>
    <row r="608" spans="1:16" hidden="1" x14ac:dyDescent="0.25">
      <c r="A608">
        <v>1</v>
      </c>
      <c r="B608" s="1" t="s">
        <v>106</v>
      </c>
      <c r="C608" s="1" t="s">
        <v>379</v>
      </c>
      <c r="D608">
        <v>2027</v>
      </c>
      <c r="E608">
        <v>1233</v>
      </c>
      <c r="F608">
        <v>1233</v>
      </c>
      <c r="G608">
        <v>0</v>
      </c>
      <c r="H608">
        <v>0</v>
      </c>
      <c r="I608">
        <v>3327.5490100428792</v>
      </c>
      <c r="J608">
        <v>807.07438496251541</v>
      </c>
      <c r="K608">
        <v>32.841054768671285</v>
      </c>
      <c r="L608">
        <v>177.91128350500878</v>
      </c>
      <c r="M608">
        <v>118.08583009788586</v>
      </c>
      <c r="N608">
        <v>1030.1923313699499</v>
      </c>
      <c r="O608">
        <v>202.80773589340041</v>
      </c>
      <c r="P608" s="1">
        <f>ETS[[#This Row],[Transform File.EUAprice]]*ETS[[#This Row],[Transform File.CAP]]*_xlfn.XLOOKUP(ETS[[#This Row],[Transform File.Year]],Graphs!$R$2:$R$41,Graphs!$T$2:$T$41)</f>
        <v>119785.33924502095</v>
      </c>
    </row>
    <row r="609" spans="1:16" hidden="1" x14ac:dyDescent="0.25">
      <c r="A609">
        <v>1</v>
      </c>
      <c r="B609" s="1" t="s">
        <v>106</v>
      </c>
      <c r="C609" s="1" t="s">
        <v>379</v>
      </c>
      <c r="D609">
        <v>2028</v>
      </c>
      <c r="E609">
        <v>1141</v>
      </c>
      <c r="F609">
        <v>1141</v>
      </c>
      <c r="G609">
        <v>0</v>
      </c>
      <c r="H609">
        <v>0</v>
      </c>
      <c r="I609">
        <v>3495.0652412806598</v>
      </c>
      <c r="J609">
        <v>799.92501929463094</v>
      </c>
      <c r="K609">
        <v>14.030319196492668</v>
      </c>
      <c r="L609">
        <v>159.52843027109623</v>
      </c>
      <c r="M609">
        <v>132.25579366483862</v>
      </c>
      <c r="N609">
        <v>997.04335597140903</v>
      </c>
      <c r="O609">
        <v>143.95672046178271</v>
      </c>
      <c r="P609" s="1">
        <f>ETS[[#This Row],[Transform File.EUAprice]]*ETS[[#This Row],[Transform File.CAP]]*_xlfn.XLOOKUP(ETS[[#This Row],[Transform File.Year]],Graphs!$R$2:$R$41,Graphs!$T$2:$T$41)</f>
        <v>118237.12337894156</v>
      </c>
    </row>
    <row r="610" spans="1:16" hidden="1" x14ac:dyDescent="0.25">
      <c r="A610">
        <v>1</v>
      </c>
      <c r="B610" s="1" t="s">
        <v>106</v>
      </c>
      <c r="C610" s="1" t="s">
        <v>379</v>
      </c>
      <c r="D610">
        <v>2029</v>
      </c>
      <c r="E610">
        <v>1049</v>
      </c>
      <c r="F610">
        <v>1049</v>
      </c>
      <c r="G610">
        <v>0</v>
      </c>
      <c r="H610">
        <v>0</v>
      </c>
      <c r="I610">
        <v>3637.4120609466281</v>
      </c>
      <c r="J610">
        <v>792.07478232961046</v>
      </c>
      <c r="K610">
        <v>5.0878892585036386</v>
      </c>
      <c r="L610">
        <v>109.49050874591693</v>
      </c>
      <c r="M610">
        <v>148.12606706571486</v>
      </c>
      <c r="N610">
        <v>956.93247556020754</v>
      </c>
      <c r="O610">
        <v>92.067611129486082</v>
      </c>
      <c r="P610" s="1">
        <f>ETS[[#This Row],[Transform File.EUAprice]]*ETS[[#This Row],[Transform File.CAP]]*_xlfn.XLOOKUP(ETS[[#This Row],[Transform File.Year]],Graphs!$R$2:$R$41,Graphs!$T$2:$T$41)</f>
        <v>115950.11553016174</v>
      </c>
    </row>
    <row r="611" spans="1:16" hidden="1" x14ac:dyDescent="0.25">
      <c r="A611">
        <v>1</v>
      </c>
      <c r="B611" s="1" t="s">
        <v>106</v>
      </c>
      <c r="C611" s="1" t="s">
        <v>379</v>
      </c>
      <c r="D611">
        <v>2030</v>
      </c>
      <c r="E611">
        <v>958</v>
      </c>
      <c r="F611">
        <v>958</v>
      </c>
      <c r="G611">
        <v>0</v>
      </c>
      <c r="H611">
        <v>0</v>
      </c>
      <c r="I611">
        <v>3710.1590489248251</v>
      </c>
      <c r="J611">
        <v>783.45497688324849</v>
      </c>
      <c r="K611">
        <v>1.7692542242475382</v>
      </c>
      <c r="L611">
        <v>100.02878091430689</v>
      </c>
      <c r="M611">
        <v>165.90065733230739</v>
      </c>
      <c r="N611">
        <v>898.32846188732128</v>
      </c>
      <c r="O611">
        <v>59.671636348052431</v>
      </c>
      <c r="P611" s="1">
        <f>ETS[[#This Row],[Transform File.EUAprice]]*ETS[[#This Row],[Transform File.CAP]]*_xlfn.XLOOKUP(ETS[[#This Row],[Transform File.Year]],Graphs!$R$2:$R$41,Graphs!$T$2:$T$41)</f>
        <v>112950.59482984548</v>
      </c>
    </row>
    <row r="612" spans="1:16" hidden="1" x14ac:dyDescent="0.25">
      <c r="A612">
        <v>1</v>
      </c>
      <c r="B612" s="1" t="s">
        <v>106</v>
      </c>
      <c r="C612" s="1" t="s">
        <v>379</v>
      </c>
      <c r="D612">
        <v>2031</v>
      </c>
      <c r="E612">
        <v>866</v>
      </c>
      <c r="F612">
        <v>866</v>
      </c>
      <c r="G612">
        <v>0</v>
      </c>
      <c r="H612">
        <v>0</v>
      </c>
      <c r="I612">
        <v>3711.5054206529335</v>
      </c>
      <c r="J612">
        <v>773.99020565872831</v>
      </c>
      <c r="K612">
        <v>1.1510214598097153</v>
      </c>
      <c r="L612">
        <v>89.512401153352926</v>
      </c>
      <c r="M612">
        <v>185.80799133542064</v>
      </c>
      <c r="N612">
        <v>821.37019108039681</v>
      </c>
      <c r="O612">
        <v>44.629921507858406</v>
      </c>
      <c r="P612" s="1">
        <f>ETS[[#This Row],[Transform File.EUAprice]]*ETS[[#This Row],[Transform File.CAP]]*_xlfn.XLOOKUP(ETS[[#This Row],[Transform File.Year]],Graphs!$R$2:$R$41,Graphs!$T$2:$T$41)</f>
        <v>108910.03256504796</v>
      </c>
    </row>
    <row r="613" spans="1:16" hidden="1" x14ac:dyDescent="0.25">
      <c r="A613">
        <v>1</v>
      </c>
      <c r="B613" s="1" t="s">
        <v>106</v>
      </c>
      <c r="C613" s="1" t="s">
        <v>379</v>
      </c>
      <c r="D613">
        <v>2032</v>
      </c>
      <c r="E613">
        <v>774</v>
      </c>
      <c r="F613">
        <v>774</v>
      </c>
      <c r="G613">
        <v>0</v>
      </c>
      <c r="H613">
        <v>0</v>
      </c>
      <c r="I613">
        <v>3639.4860648772092</v>
      </c>
      <c r="J613">
        <v>763.59027484963747</v>
      </c>
      <c r="K613">
        <v>1.0580401214904629</v>
      </c>
      <c r="L613">
        <v>81.371040804596063</v>
      </c>
      <c r="M613">
        <v>208.11710512981338</v>
      </c>
      <c r="N613">
        <v>729.4217623843864</v>
      </c>
      <c r="O613">
        <v>44.578345472718823</v>
      </c>
      <c r="P613" s="1">
        <f>ETS[[#This Row],[Transform File.EUAprice]]*ETS[[#This Row],[Transform File.CAP]]*_xlfn.XLOOKUP(ETS[[#This Row],[Transform File.Year]],Graphs!$R$2:$R$41,Graphs!$T$2:$T$41)</f>
        <v>103835.30558610448</v>
      </c>
    </row>
    <row r="614" spans="1:16" hidden="1" x14ac:dyDescent="0.25">
      <c r="A614">
        <v>1</v>
      </c>
      <c r="B614" s="1" t="s">
        <v>106</v>
      </c>
      <c r="C614" s="1" t="s">
        <v>379</v>
      </c>
      <c r="D614">
        <v>2033</v>
      </c>
      <c r="E614">
        <v>682</v>
      </c>
      <c r="F614">
        <v>682</v>
      </c>
      <c r="G614">
        <v>0</v>
      </c>
      <c r="H614">
        <v>0</v>
      </c>
      <c r="I614">
        <v>3497.3483779622675</v>
      </c>
      <c r="J614">
        <v>752.17816769798901</v>
      </c>
      <c r="K614">
        <v>1.0538713272304348</v>
      </c>
      <c r="L614">
        <v>70.905647889722388</v>
      </c>
      <c r="M614">
        <v>233.09003390500661</v>
      </c>
      <c r="N614">
        <v>637.70246754438915</v>
      </c>
      <c r="O614">
        <v>44.297646665200318</v>
      </c>
      <c r="P614" s="1">
        <f>ETS[[#This Row],[Transform File.EUAprice]]*ETS[[#This Row],[Transform File.CAP]]*_xlfn.XLOOKUP(ETS[[#This Row],[Transform File.Year]],Graphs!$R$2:$R$41,Graphs!$T$2:$T$41)</f>
        <v>97592.195658298035</v>
      </c>
    </row>
    <row r="615" spans="1:16" hidden="1" x14ac:dyDescent="0.25">
      <c r="A615">
        <v>1</v>
      </c>
      <c r="B615" s="1" t="s">
        <v>106</v>
      </c>
      <c r="C615" s="1" t="s">
        <v>379</v>
      </c>
      <c r="D615">
        <v>2034</v>
      </c>
      <c r="E615">
        <v>591</v>
      </c>
      <c r="F615">
        <v>591</v>
      </c>
      <c r="G615">
        <v>0</v>
      </c>
      <c r="H615">
        <v>0</v>
      </c>
      <c r="I615">
        <v>3282.687557245175</v>
      </c>
      <c r="J615">
        <v>739.64749971597132</v>
      </c>
      <c r="K615">
        <v>1.0289590980180856</v>
      </c>
      <c r="L615">
        <v>64.984361903102908</v>
      </c>
      <c r="M615">
        <v>261.0592116915891</v>
      </c>
      <c r="N615">
        <v>544.64924016270277</v>
      </c>
      <c r="O615">
        <v>46.350900291758293</v>
      </c>
      <c r="P615" s="1">
        <f>ETS[[#This Row],[Transform File.EUAprice]]*ETS[[#This Row],[Transform File.CAP]]*_xlfn.XLOOKUP(ETS[[#This Row],[Transform File.Year]],Graphs!$R$2:$R$41,Graphs!$T$2:$T$41)</f>
        <v>90207.825352070678</v>
      </c>
    </row>
    <row r="616" spans="1:16" hidden="1" x14ac:dyDescent="0.25">
      <c r="A616">
        <v>1</v>
      </c>
      <c r="B616" s="1" t="s">
        <v>106</v>
      </c>
      <c r="C616" s="1" t="s">
        <v>379</v>
      </c>
      <c r="D616">
        <v>2035</v>
      </c>
      <c r="E616">
        <v>499</v>
      </c>
      <c r="F616">
        <v>499</v>
      </c>
      <c r="G616">
        <v>0</v>
      </c>
      <c r="H616">
        <v>0</v>
      </c>
      <c r="I616">
        <v>2992.1965198067755</v>
      </c>
      <c r="J616">
        <v>725.88858125522017</v>
      </c>
      <c r="K616">
        <v>0.98408259035950929</v>
      </c>
      <c r="L616">
        <v>62.618373592820006</v>
      </c>
      <c r="M616">
        <v>292.3841855684671</v>
      </c>
      <c r="N616">
        <v>453.92398147986216</v>
      </c>
      <c r="O616">
        <v>45.076185016041052</v>
      </c>
      <c r="P616" s="1">
        <f>ETS[[#This Row],[Transform File.EUAprice]]*ETS[[#This Row],[Transform File.CAP]]*_xlfn.XLOOKUP(ETS[[#This Row],[Transform File.Year]],Graphs!$R$2:$R$41,Graphs!$T$2:$T$41)</f>
        <v>81242.417048938893</v>
      </c>
    </row>
    <row r="617" spans="1:16" hidden="1" x14ac:dyDescent="0.25">
      <c r="A617">
        <v>1</v>
      </c>
      <c r="B617" s="1" t="s">
        <v>106</v>
      </c>
      <c r="C617" s="1" t="s">
        <v>379</v>
      </c>
      <c r="D617">
        <v>2036</v>
      </c>
      <c r="E617">
        <v>407</v>
      </c>
      <c r="F617">
        <v>407</v>
      </c>
      <c r="G617">
        <v>0</v>
      </c>
      <c r="H617">
        <v>0</v>
      </c>
      <c r="I617">
        <v>2625.2486961104787</v>
      </c>
      <c r="J617">
        <v>710.78106674295645</v>
      </c>
      <c r="K617">
        <v>0.93246374840137369</v>
      </c>
      <c r="L617">
        <v>62.234293204938744</v>
      </c>
      <c r="M617">
        <v>327.4675011676627</v>
      </c>
      <c r="N617">
        <v>362.36948716918175</v>
      </c>
      <c r="O617">
        <v>44.630710007643046</v>
      </c>
      <c r="P617" s="1">
        <f>ETS[[#This Row],[Transform File.EUAprice]]*ETS[[#This Row],[Transform File.CAP]]*_xlfn.XLOOKUP(ETS[[#This Row],[Transform File.Year]],Graphs!$R$2:$R$41,Graphs!$T$2:$T$41)</f>
        <v>70680.844057251481</v>
      </c>
    </row>
    <row r="618" spans="1:16" hidden="1" x14ac:dyDescent="0.25">
      <c r="A618">
        <v>1</v>
      </c>
      <c r="B618" s="1" t="s">
        <v>106</v>
      </c>
      <c r="C618" s="1" t="s">
        <v>379</v>
      </c>
      <c r="D618">
        <v>2037</v>
      </c>
      <c r="E618">
        <v>315</v>
      </c>
      <c r="F618">
        <v>315</v>
      </c>
      <c r="G618">
        <v>0</v>
      </c>
      <c r="H618">
        <v>0</v>
      </c>
      <c r="I618">
        <v>2175.2064275497441</v>
      </c>
      <c r="J618">
        <v>694.22714395345452</v>
      </c>
      <c r="K618">
        <v>0.90594419898895684</v>
      </c>
      <c r="L618">
        <v>69.909180408290851</v>
      </c>
      <c r="M618">
        <v>366.69203186603113</v>
      </c>
      <c r="N618">
        <v>274.49485573848625</v>
      </c>
      <c r="O618">
        <v>40.505244181552811</v>
      </c>
      <c r="P618" s="1">
        <f>ETS[[#This Row],[Transform File.EUAprice]]*ETS[[#This Row],[Transform File.CAP]]*_xlfn.XLOOKUP(ETS[[#This Row],[Transform File.Year]],Graphs!$R$2:$R$41,Graphs!$T$2:$T$41)</f>
        <v>58339.384083018289</v>
      </c>
    </row>
    <row r="619" spans="1:16" hidden="1" x14ac:dyDescent="0.25">
      <c r="A619">
        <v>1</v>
      </c>
      <c r="B619" s="1" t="s">
        <v>106</v>
      </c>
      <c r="C619" s="1" t="s">
        <v>379</v>
      </c>
      <c r="D619">
        <v>2038</v>
      </c>
      <c r="E619">
        <v>224</v>
      </c>
      <c r="F619">
        <v>224</v>
      </c>
      <c r="G619">
        <v>0</v>
      </c>
      <c r="H619">
        <v>0</v>
      </c>
      <c r="I619">
        <v>1654.3038375184969</v>
      </c>
      <c r="J619">
        <v>676.0145051280856</v>
      </c>
      <c r="K619">
        <v>0.87706924580293399</v>
      </c>
      <c r="L619">
        <v>68.011015657358783</v>
      </c>
      <c r="M619">
        <v>410.69429056250442</v>
      </c>
      <c r="N619">
        <v>187.22022479544944</v>
      </c>
      <c r="O619">
        <v>36.779882049561778</v>
      </c>
      <c r="P619" s="1">
        <f>ETS[[#This Row],[Transform File.EUAprice]]*ETS[[#This Row],[Transform File.CAP]]*_xlfn.XLOOKUP(ETS[[#This Row],[Transform File.Year]],Graphs!$R$2:$R$41,Graphs!$T$2:$T$41)</f>
        <v>44251.418590154826</v>
      </c>
    </row>
    <row r="620" spans="1:16" hidden="1" x14ac:dyDescent="0.25">
      <c r="A620">
        <v>1</v>
      </c>
      <c r="B620" s="1" t="s">
        <v>106</v>
      </c>
      <c r="C620" s="1" t="s">
        <v>379</v>
      </c>
      <c r="D620">
        <v>2039</v>
      </c>
      <c r="E620">
        <v>132</v>
      </c>
      <c r="F620">
        <v>132</v>
      </c>
      <c r="G620">
        <v>0</v>
      </c>
      <c r="H620">
        <v>0</v>
      </c>
      <c r="I620">
        <v>1066.4863022615882</v>
      </c>
      <c r="J620">
        <v>656.01674620662038</v>
      </c>
      <c r="K620">
        <v>0.84709024886006346</v>
      </c>
      <c r="L620">
        <v>62.953698801428104</v>
      </c>
      <c r="M620">
        <v>459.97592429142765</v>
      </c>
      <c r="N620">
        <v>112.50789271296424</v>
      </c>
      <c r="O620">
        <v>19.492227491787986</v>
      </c>
      <c r="P620" s="1">
        <f>ETS[[#This Row],[Transform File.EUAprice]]*ETS[[#This Row],[Transform File.CAP]]*_xlfn.XLOOKUP(ETS[[#This Row],[Transform File.Year]],Graphs!$R$2:$R$41,Graphs!$T$2:$T$41)</f>
        <v>27815.075739864187</v>
      </c>
    </row>
    <row r="621" spans="1:16" hidden="1" x14ac:dyDescent="0.25">
      <c r="A621">
        <v>1</v>
      </c>
      <c r="B621" s="1" t="s">
        <v>106</v>
      </c>
      <c r="C621" s="1" t="s">
        <v>379</v>
      </c>
      <c r="D621">
        <v>2040</v>
      </c>
      <c r="E621">
        <v>40</v>
      </c>
      <c r="F621">
        <v>40</v>
      </c>
      <c r="G621">
        <v>0</v>
      </c>
      <c r="H621">
        <v>0</v>
      </c>
      <c r="I621">
        <v>414.28383454400068</v>
      </c>
      <c r="J621">
        <v>634.05909683722734</v>
      </c>
      <c r="K621">
        <v>0.80311336163796998</v>
      </c>
      <c r="L621">
        <v>57.340257518722296</v>
      </c>
      <c r="M621">
        <v>515.16991876768384</v>
      </c>
      <c r="N621">
        <v>16.403584076318484</v>
      </c>
      <c r="O621">
        <v>23.596558247715805</v>
      </c>
      <c r="P621" s="1">
        <f>ETS[[#This Row],[Transform File.EUAprice]]*ETS[[#This Row],[Transform File.CAP]]*_xlfn.XLOOKUP(ETS[[#This Row],[Transform File.Year]],Graphs!$R$2:$R$41,Graphs!$T$2:$T$41)</f>
        <v>8990.6771646037905</v>
      </c>
    </row>
    <row r="622" spans="1:16" hidden="1" x14ac:dyDescent="0.25">
      <c r="A622">
        <v>1</v>
      </c>
      <c r="B622" s="1" t="s">
        <v>106</v>
      </c>
      <c r="C622" s="1" t="s">
        <v>379</v>
      </c>
      <c r="D622">
        <v>2041</v>
      </c>
      <c r="E622">
        <v>0</v>
      </c>
      <c r="F622">
        <v>0</v>
      </c>
      <c r="G622">
        <v>0</v>
      </c>
      <c r="H622">
        <v>0</v>
      </c>
      <c r="I622">
        <v>245.76924094046967</v>
      </c>
      <c r="J622">
        <v>121.15909683722737</v>
      </c>
      <c r="K622">
        <v>0.80311335707812348</v>
      </c>
      <c r="L622">
        <v>46.552383409225499</v>
      </c>
      <c r="M622">
        <v>4187.3994448016583</v>
      </c>
      <c r="N622">
        <v>2.9151824120919838E-14</v>
      </c>
      <c r="O622">
        <v>2.9908864324552136E-12</v>
      </c>
      <c r="P622" s="1">
        <f>ETS[[#This Row],[Transform File.EUAprice]]*ETS[[#This Row],[Transform File.CAP]]*_xlfn.XLOOKUP(ETS[[#This Row],[Transform File.Year]],Graphs!$R$2:$R$41,Graphs!$T$2:$T$41)</f>
        <v>0</v>
      </c>
    </row>
    <row r="623" spans="1:16" hidden="1" x14ac:dyDescent="0.25">
      <c r="A623">
        <v>1</v>
      </c>
      <c r="B623" s="1" t="s">
        <v>106</v>
      </c>
      <c r="C623" s="1" t="s">
        <v>379</v>
      </c>
      <c r="D623">
        <v>2042</v>
      </c>
      <c r="E623">
        <v>0</v>
      </c>
      <c r="F623">
        <v>0</v>
      </c>
      <c r="G623">
        <v>0</v>
      </c>
      <c r="H623">
        <v>0</v>
      </c>
      <c r="I623">
        <v>209.52549827337984</v>
      </c>
      <c r="J623">
        <v>0</v>
      </c>
      <c r="K623">
        <v>0.57310779070714846</v>
      </c>
      <c r="L623">
        <v>35.670634876382692</v>
      </c>
      <c r="M623">
        <v>4211.3720600652377</v>
      </c>
      <c r="N623">
        <v>3.01136214898484E-14</v>
      </c>
      <c r="O623">
        <v>3.4030493422513874E-12</v>
      </c>
      <c r="P623" s="1">
        <f>ETS[[#This Row],[Transform File.EUAprice]]*ETS[[#This Row],[Transform File.CAP]]*_xlfn.XLOOKUP(ETS[[#This Row],[Transform File.Year]],Graphs!$R$2:$R$41,Graphs!$T$2:$T$41)</f>
        <v>0</v>
      </c>
    </row>
    <row r="624" spans="1:16" hidden="1" x14ac:dyDescent="0.25">
      <c r="A624">
        <v>1</v>
      </c>
      <c r="B624" s="1" t="s">
        <v>106</v>
      </c>
      <c r="C624" s="1" t="s">
        <v>379</v>
      </c>
      <c r="D624">
        <v>2043</v>
      </c>
      <c r="E624">
        <v>0</v>
      </c>
      <c r="F624">
        <v>0</v>
      </c>
      <c r="G624">
        <v>0</v>
      </c>
      <c r="H624">
        <v>0</v>
      </c>
      <c r="I624">
        <v>176.53812684881331</v>
      </c>
      <c r="J624">
        <v>0</v>
      </c>
      <c r="K624">
        <v>0.43789273086675234</v>
      </c>
      <c r="L624">
        <v>32.549478693699797</v>
      </c>
      <c r="M624">
        <v>4233.2425534013582</v>
      </c>
      <c r="N624">
        <v>2.7450368082341512E-14</v>
      </c>
      <c r="O624">
        <v>3.8671828754311906E-12</v>
      </c>
      <c r="P624" s="1">
        <f>ETS[[#This Row],[Transform File.EUAprice]]*ETS[[#This Row],[Transform File.CAP]]*_xlfn.XLOOKUP(ETS[[#This Row],[Transform File.Year]],Graphs!$R$2:$R$41,Graphs!$T$2:$T$41)</f>
        <v>0</v>
      </c>
    </row>
    <row r="625" spans="1:16" hidden="1" x14ac:dyDescent="0.25">
      <c r="A625">
        <v>1</v>
      </c>
      <c r="B625" s="1" t="s">
        <v>106</v>
      </c>
      <c r="C625" s="1" t="s">
        <v>379</v>
      </c>
      <c r="D625">
        <v>2044</v>
      </c>
      <c r="E625">
        <v>0</v>
      </c>
      <c r="F625">
        <v>0</v>
      </c>
      <c r="G625">
        <v>0</v>
      </c>
      <c r="H625">
        <v>0</v>
      </c>
      <c r="I625">
        <v>148.11629377342874</v>
      </c>
      <c r="J625">
        <v>0</v>
      </c>
      <c r="K625">
        <v>0.38557429190365566</v>
      </c>
      <c r="L625">
        <v>28.036258783480918</v>
      </c>
      <c r="M625">
        <v>4253.8581581419239</v>
      </c>
      <c r="N625">
        <v>2.8501034314126718E-14</v>
      </c>
      <c r="O625">
        <v>4.4155025129282281E-12</v>
      </c>
      <c r="P625" s="1">
        <f>ETS[[#This Row],[Transform File.EUAprice]]*ETS[[#This Row],[Transform File.CAP]]*_xlfn.XLOOKUP(ETS[[#This Row],[Transform File.Year]],Graphs!$R$2:$R$41,Graphs!$T$2:$T$41)</f>
        <v>0</v>
      </c>
    </row>
    <row r="626" spans="1:16" hidden="1" x14ac:dyDescent="0.25">
      <c r="A626">
        <v>1</v>
      </c>
      <c r="B626" s="1" t="s">
        <v>106</v>
      </c>
      <c r="C626" s="1" t="s">
        <v>379</v>
      </c>
      <c r="D626">
        <v>2045</v>
      </c>
      <c r="E626">
        <v>0</v>
      </c>
      <c r="F626">
        <v>0</v>
      </c>
      <c r="G626">
        <v>0</v>
      </c>
      <c r="H626">
        <v>0</v>
      </c>
      <c r="I626">
        <v>123.02748071210804</v>
      </c>
      <c r="J626">
        <v>0</v>
      </c>
      <c r="K626">
        <v>0.38557429145295502</v>
      </c>
      <c r="L626">
        <v>24.703238769867735</v>
      </c>
      <c r="M626">
        <v>4274.176881721427</v>
      </c>
      <c r="N626">
        <v>3.4002763673422378E-14</v>
      </c>
      <c r="O626">
        <v>5.0579632899219403E-12</v>
      </c>
      <c r="P626" s="1">
        <f>ETS[[#This Row],[Transform File.EUAprice]]*ETS[[#This Row],[Transform File.CAP]]*_xlfn.XLOOKUP(ETS[[#This Row],[Transform File.Year]],Graphs!$R$2:$R$41,Graphs!$T$2:$T$41)</f>
        <v>0</v>
      </c>
    </row>
    <row r="627" spans="1:16" hidden="1" x14ac:dyDescent="0.25">
      <c r="A627">
        <v>1</v>
      </c>
      <c r="B627" s="1" t="s">
        <v>106</v>
      </c>
      <c r="C627" s="1" t="s">
        <v>379</v>
      </c>
      <c r="D627">
        <v>2046</v>
      </c>
      <c r="E627">
        <v>0</v>
      </c>
      <c r="F627">
        <v>0</v>
      </c>
      <c r="G627">
        <v>0</v>
      </c>
      <c r="H627">
        <v>0</v>
      </c>
      <c r="I627">
        <v>101.39782430092414</v>
      </c>
      <c r="J627">
        <v>0</v>
      </c>
      <c r="K627">
        <v>0.38557429059427095</v>
      </c>
      <c r="L627">
        <v>21.244082120589628</v>
      </c>
      <c r="M627">
        <v>4292.7038288211297</v>
      </c>
      <c r="N627">
        <v>4.1402232940751195E-14</v>
      </c>
      <c r="O627">
        <v>5.8184326732944826E-12</v>
      </c>
      <c r="P627" s="1">
        <f>ETS[[#This Row],[Transform File.EUAprice]]*ETS[[#This Row],[Transform File.CAP]]*_xlfn.XLOOKUP(ETS[[#This Row],[Transform File.Year]],Graphs!$R$2:$R$41,Graphs!$T$2:$T$41)</f>
        <v>0</v>
      </c>
    </row>
    <row r="628" spans="1:16" hidden="1" x14ac:dyDescent="0.25">
      <c r="A628">
        <v>1</v>
      </c>
      <c r="B628" s="1" t="s">
        <v>106</v>
      </c>
      <c r="C628" s="1" t="s">
        <v>379</v>
      </c>
      <c r="D628">
        <v>2047</v>
      </c>
      <c r="E628">
        <v>0</v>
      </c>
      <c r="F628">
        <v>0</v>
      </c>
      <c r="G628">
        <v>0</v>
      </c>
      <c r="H628">
        <v>0</v>
      </c>
      <c r="I628">
        <v>83.935666308253928</v>
      </c>
      <c r="J628">
        <v>0</v>
      </c>
      <c r="K628">
        <v>0.32609638886034004</v>
      </c>
      <c r="L628">
        <v>17.136061603809868</v>
      </c>
      <c r="M628">
        <v>4310.3094402005181</v>
      </c>
      <c r="N628">
        <v>4.6902153209689545E-14</v>
      </c>
      <c r="O628">
        <v>6.7239126816518356E-12</v>
      </c>
      <c r="P628" s="1">
        <f>ETS[[#This Row],[Transform File.EUAprice]]*ETS[[#This Row],[Transform File.CAP]]*_xlfn.XLOOKUP(ETS[[#This Row],[Transform File.Year]],Graphs!$R$2:$R$41,Graphs!$T$2:$T$41)</f>
        <v>0</v>
      </c>
    </row>
    <row r="629" spans="1:16" hidden="1" x14ac:dyDescent="0.25">
      <c r="A629">
        <v>1</v>
      </c>
      <c r="B629" s="1" t="s">
        <v>106</v>
      </c>
      <c r="C629" s="1" t="s">
        <v>379</v>
      </c>
      <c r="D629">
        <v>2048</v>
      </c>
      <c r="E629">
        <v>0</v>
      </c>
      <c r="F629">
        <v>0</v>
      </c>
      <c r="G629">
        <v>0</v>
      </c>
      <c r="H629">
        <v>0</v>
      </c>
      <c r="I629">
        <v>69.90434776729353</v>
      </c>
      <c r="J629">
        <v>0</v>
      </c>
      <c r="K629">
        <v>5.9160205581502243E-2</v>
      </c>
      <c r="L629">
        <v>13.972158335378902</v>
      </c>
      <c r="M629">
        <v>4327.3531488842145</v>
      </c>
      <c r="N629">
        <v>5.0635914421529999E-14</v>
      </c>
      <c r="O629">
        <v>7.8161094989066627E-12</v>
      </c>
      <c r="P629" s="1">
        <f>ETS[[#This Row],[Transform File.EUAprice]]*ETS[[#This Row],[Transform File.CAP]]*_xlfn.XLOOKUP(ETS[[#This Row],[Transform File.Year]],Graphs!$R$2:$R$41,Graphs!$T$2:$T$41)</f>
        <v>0</v>
      </c>
    </row>
    <row r="630" spans="1:16" hidden="1" x14ac:dyDescent="0.25">
      <c r="A630">
        <v>1</v>
      </c>
      <c r="B630" s="1" t="s">
        <v>106</v>
      </c>
      <c r="C630" s="1" t="s">
        <v>379</v>
      </c>
      <c r="D630">
        <v>2049</v>
      </c>
      <c r="E630">
        <v>0</v>
      </c>
      <c r="F630">
        <v>0</v>
      </c>
      <c r="G630">
        <v>0</v>
      </c>
      <c r="H630">
        <v>0</v>
      </c>
      <c r="I630">
        <v>57.33733633997268</v>
      </c>
      <c r="J630">
        <v>0</v>
      </c>
      <c r="K630">
        <v>2.8713597359129266E-9</v>
      </c>
      <c r="L630">
        <v>12.567011424449486</v>
      </c>
      <c r="M630">
        <v>4342.8864115425986</v>
      </c>
      <c r="N630">
        <v>5.3676259096010913E-14</v>
      </c>
      <c r="O630">
        <v>9.1542607897123897E-12</v>
      </c>
      <c r="P630" s="1">
        <f>ETS[[#This Row],[Transform File.EUAprice]]*ETS[[#This Row],[Transform File.CAP]]*_xlfn.XLOOKUP(ETS[[#This Row],[Transform File.Year]],Graphs!$R$2:$R$41,Graphs!$T$2:$T$41)</f>
        <v>0</v>
      </c>
    </row>
    <row r="631" spans="1:16" hidden="1" x14ac:dyDescent="0.25">
      <c r="A631">
        <v>1</v>
      </c>
      <c r="B631" s="1" t="s">
        <v>106</v>
      </c>
      <c r="C631" s="1" t="s">
        <v>379</v>
      </c>
      <c r="D631">
        <v>2050</v>
      </c>
      <c r="E631">
        <v>0</v>
      </c>
      <c r="F631">
        <v>0</v>
      </c>
      <c r="G631">
        <v>0</v>
      </c>
      <c r="H631">
        <v>0</v>
      </c>
      <c r="I631">
        <v>46.276730920064495</v>
      </c>
      <c r="J631">
        <v>0</v>
      </c>
      <c r="K631">
        <v>2.8611780447552072E-9</v>
      </c>
      <c r="L631">
        <v>11.060605417047006</v>
      </c>
      <c r="M631">
        <v>4357.8137003456959</v>
      </c>
      <c r="N631">
        <v>6.6644115425591371E-14</v>
      </c>
      <c r="O631">
        <v>1.0816020815945456E-11</v>
      </c>
      <c r="P631" s="1">
        <f>ETS[[#This Row],[Transform File.EUAprice]]*ETS[[#This Row],[Transform File.CAP]]*_xlfn.XLOOKUP(ETS[[#This Row],[Transform File.Year]],Graphs!$R$2:$R$41,Graphs!$T$2:$T$41)</f>
        <v>0</v>
      </c>
    </row>
    <row r="632" spans="1:16" hidden="1" x14ac:dyDescent="0.25">
      <c r="A632">
        <v>1</v>
      </c>
      <c r="B632" s="1" t="s">
        <v>106</v>
      </c>
      <c r="C632" s="1" t="s">
        <v>379</v>
      </c>
      <c r="D632">
        <v>2051</v>
      </c>
      <c r="E632">
        <v>0</v>
      </c>
      <c r="F632">
        <v>0</v>
      </c>
      <c r="G632">
        <v>0</v>
      </c>
      <c r="H632">
        <v>0</v>
      </c>
      <c r="I632">
        <v>36.579892633582176</v>
      </c>
      <c r="J632">
        <v>0</v>
      </c>
      <c r="K632">
        <v>2.8329826607076089E-9</v>
      </c>
      <c r="L632">
        <v>9.6968382836493348</v>
      </c>
      <c r="M632">
        <v>4371.9811180927791</v>
      </c>
      <c r="N632">
        <v>1.2478225237391939E-13</v>
      </c>
      <c r="O632">
        <v>1.2902709238565909E-11</v>
      </c>
      <c r="P632" s="1">
        <f>ETS[[#This Row],[Transform File.EUAprice]]*ETS[[#This Row],[Transform File.CAP]]*_xlfn.XLOOKUP(ETS[[#This Row],[Transform File.Year]],Graphs!$R$2:$R$41,Graphs!$T$2:$T$41)</f>
        <v>0</v>
      </c>
    </row>
    <row r="633" spans="1:16" hidden="1" x14ac:dyDescent="0.25">
      <c r="A633">
        <v>1</v>
      </c>
      <c r="B633" s="1" t="s">
        <v>106</v>
      </c>
      <c r="C633" s="1" t="s">
        <v>379</v>
      </c>
      <c r="D633">
        <v>2052</v>
      </c>
      <c r="E633">
        <v>0</v>
      </c>
      <c r="F633">
        <v>0</v>
      </c>
      <c r="G633">
        <v>0</v>
      </c>
      <c r="H633">
        <v>0</v>
      </c>
      <c r="I633">
        <v>29.113488556983384</v>
      </c>
      <c r="J633">
        <v>0</v>
      </c>
      <c r="K633">
        <v>2.8101575137216924E-9</v>
      </c>
      <c r="L633">
        <v>7.4664040737886337</v>
      </c>
      <c r="M633">
        <v>4384.8875785650835</v>
      </c>
      <c r="N633">
        <v>3.1565697515976517E-13</v>
      </c>
      <c r="O633">
        <v>1.5601724574943417E-11</v>
      </c>
      <c r="P633" s="1">
        <f>ETS[[#This Row],[Transform File.EUAprice]]*ETS[[#This Row],[Transform File.CAP]]*_xlfn.XLOOKUP(ETS[[#This Row],[Transform File.Year]],Graphs!$R$2:$R$41,Graphs!$T$2:$T$41)</f>
        <v>0</v>
      </c>
    </row>
    <row r="634" spans="1:16" hidden="1" x14ac:dyDescent="0.25">
      <c r="A634">
        <v>1</v>
      </c>
      <c r="B634" s="1" t="s">
        <v>106</v>
      </c>
      <c r="C634" s="1" t="s">
        <v>379</v>
      </c>
      <c r="D634">
        <v>2053</v>
      </c>
      <c r="E634">
        <v>0</v>
      </c>
      <c r="F634">
        <v>0</v>
      </c>
      <c r="G634">
        <v>0</v>
      </c>
      <c r="H634">
        <v>0</v>
      </c>
      <c r="I634">
        <v>21.999272498539941</v>
      </c>
      <c r="J634">
        <v>0</v>
      </c>
      <c r="K634">
        <v>2.80687328762456E-9</v>
      </c>
      <c r="L634">
        <v>7.114216055636569</v>
      </c>
      <c r="M634">
        <v>4397.4523797556485</v>
      </c>
      <c r="N634">
        <v>8.1740093948227318E-13</v>
      </c>
      <c r="O634">
        <v>1.9205710269143494E-11</v>
      </c>
      <c r="P634" s="1">
        <f>ETS[[#This Row],[Transform File.EUAprice]]*ETS[[#This Row],[Transform File.CAP]]*_xlfn.XLOOKUP(ETS[[#This Row],[Transform File.Year]],Graphs!$R$2:$R$41,Graphs!$T$2:$T$41)</f>
        <v>0</v>
      </c>
    </row>
    <row r="635" spans="1:16" hidden="1" x14ac:dyDescent="0.25">
      <c r="A635">
        <v>1</v>
      </c>
      <c r="B635" s="1" t="s">
        <v>106</v>
      </c>
      <c r="C635" s="1" t="s">
        <v>379</v>
      </c>
      <c r="D635">
        <v>2054</v>
      </c>
      <c r="E635">
        <v>0</v>
      </c>
      <c r="F635">
        <v>0</v>
      </c>
      <c r="G635">
        <v>0</v>
      </c>
      <c r="H635">
        <v>0</v>
      </c>
      <c r="I635">
        <v>14.983043929018969</v>
      </c>
      <c r="J635">
        <v>0</v>
      </c>
      <c r="K635">
        <v>2.8127959490853277E-9</v>
      </c>
      <c r="L635">
        <v>7.0162285667081763</v>
      </c>
      <c r="M635">
        <v>4409.1355899253731</v>
      </c>
      <c r="N635">
        <v>1.9306115215543178E-12</v>
      </c>
      <c r="O635">
        <v>2.4219496749122953E-11</v>
      </c>
      <c r="P635" s="1">
        <f>ETS[[#This Row],[Transform File.EUAprice]]*ETS[[#This Row],[Transform File.CAP]]*_xlfn.XLOOKUP(ETS[[#This Row],[Transform File.Year]],Graphs!$R$2:$R$41,Graphs!$T$2:$T$41)</f>
        <v>0</v>
      </c>
    </row>
    <row r="636" spans="1:16" hidden="1" x14ac:dyDescent="0.25">
      <c r="A636">
        <v>1</v>
      </c>
      <c r="B636" s="1" t="s">
        <v>106</v>
      </c>
      <c r="C636" s="1" t="s">
        <v>379</v>
      </c>
      <c r="D636">
        <v>2055</v>
      </c>
      <c r="E636">
        <v>0</v>
      </c>
      <c r="F636">
        <v>0</v>
      </c>
      <c r="G636">
        <v>0</v>
      </c>
      <c r="H636">
        <v>0</v>
      </c>
      <c r="I636">
        <v>9.1340152421986431</v>
      </c>
      <c r="J636">
        <v>0</v>
      </c>
      <c r="K636">
        <v>2.8087515824083738E-9</v>
      </c>
      <c r="L636">
        <v>5.8490286840115751</v>
      </c>
      <c r="M636">
        <v>4419.7751073331128</v>
      </c>
      <c r="N636">
        <v>4.1069478777615966E-12</v>
      </c>
      <c r="O636">
        <v>3.1626821291079718E-11</v>
      </c>
      <c r="P636" s="1">
        <f>ETS[[#This Row],[Transform File.EUAprice]]*ETS[[#This Row],[Transform File.CAP]]*_xlfn.XLOOKUP(ETS[[#This Row],[Transform File.Year]],Graphs!$R$2:$R$41,Graphs!$T$2:$T$41)</f>
        <v>0</v>
      </c>
    </row>
    <row r="637" spans="1:16" hidden="1" x14ac:dyDescent="0.25">
      <c r="A637">
        <v>1</v>
      </c>
      <c r="B637" s="1" t="s">
        <v>106</v>
      </c>
      <c r="C637" s="1" t="s">
        <v>379</v>
      </c>
      <c r="D637">
        <v>2056</v>
      </c>
      <c r="E637">
        <v>0</v>
      </c>
      <c r="F637">
        <v>0</v>
      </c>
      <c r="G637">
        <v>0</v>
      </c>
      <c r="H637">
        <v>0</v>
      </c>
      <c r="I637">
        <v>6.0521481456959503</v>
      </c>
      <c r="J637">
        <v>0</v>
      </c>
      <c r="K637">
        <v>2.8049114195367612E-9</v>
      </c>
      <c r="L637">
        <v>3.0818670936977819</v>
      </c>
      <c r="M637">
        <v>4430.277262644302</v>
      </c>
      <c r="N637">
        <v>7.9001188644274926E-12</v>
      </c>
      <c r="O637">
        <v>4.3423560019965248E-11</v>
      </c>
      <c r="P637" s="1">
        <f>ETS[[#This Row],[Transform File.EUAprice]]*ETS[[#This Row],[Transform File.CAP]]*_xlfn.XLOOKUP(ETS[[#This Row],[Transform File.Year]],Graphs!$R$2:$R$41,Graphs!$T$2:$T$41)</f>
        <v>0</v>
      </c>
    </row>
    <row r="638" spans="1:16" hidden="1" x14ac:dyDescent="0.25">
      <c r="A638">
        <v>1</v>
      </c>
      <c r="B638" s="1" t="s">
        <v>106</v>
      </c>
      <c r="C638" s="1" t="s">
        <v>379</v>
      </c>
      <c r="D638">
        <v>2057</v>
      </c>
      <c r="E638">
        <v>0</v>
      </c>
      <c r="F638">
        <v>0</v>
      </c>
      <c r="G638">
        <v>0</v>
      </c>
      <c r="H638">
        <v>0</v>
      </c>
      <c r="I638">
        <v>3.7054273427005513</v>
      </c>
      <c r="J638">
        <v>0</v>
      </c>
      <c r="K638">
        <v>2.804755825594192E-9</v>
      </c>
      <c r="L638">
        <v>2.346720800190643</v>
      </c>
      <c r="M638">
        <v>4439.8446658145012</v>
      </c>
      <c r="N638">
        <v>1.3439477061221327E-11</v>
      </c>
      <c r="O638">
        <v>6.526603830165837E-11</v>
      </c>
      <c r="P638" s="1">
        <f>ETS[[#This Row],[Transform File.EUAprice]]*ETS[[#This Row],[Transform File.CAP]]*_xlfn.XLOOKUP(ETS[[#This Row],[Transform File.Year]],Graphs!$R$2:$R$41,Graphs!$T$2:$T$41)</f>
        <v>0</v>
      </c>
    </row>
    <row r="639" spans="1:16" hidden="1" x14ac:dyDescent="0.25">
      <c r="A639">
        <v>1</v>
      </c>
      <c r="B639" s="1" t="s">
        <v>106</v>
      </c>
      <c r="C639" s="1" t="s">
        <v>379</v>
      </c>
      <c r="D639">
        <v>2058</v>
      </c>
      <c r="E639">
        <v>0</v>
      </c>
      <c r="F639">
        <v>0</v>
      </c>
      <c r="G639">
        <v>0</v>
      </c>
      <c r="H639">
        <v>0</v>
      </c>
      <c r="I639">
        <v>2.6934164436881312</v>
      </c>
      <c r="J639">
        <v>0</v>
      </c>
      <c r="K639">
        <v>2.8132268480873537E-9</v>
      </c>
      <c r="L639">
        <v>1.0120108961991934</v>
      </c>
      <c r="M639">
        <v>4448.7207056933757</v>
      </c>
      <c r="N639">
        <v>2.0312633580903993E-11</v>
      </c>
      <c r="O639">
        <v>1.1991375492117122E-10</v>
      </c>
      <c r="P639" s="1">
        <f>ETS[[#This Row],[Transform File.EUAprice]]*ETS[[#This Row],[Transform File.CAP]]*_xlfn.XLOOKUP(ETS[[#This Row],[Transform File.Year]],Graphs!$R$2:$R$41,Graphs!$T$2:$T$41)</f>
        <v>0</v>
      </c>
    </row>
    <row r="640" spans="1:16" hidden="1" x14ac:dyDescent="0.25">
      <c r="A640">
        <v>1</v>
      </c>
      <c r="B640" s="1" t="s">
        <v>106</v>
      </c>
      <c r="C640" s="1" t="s">
        <v>379</v>
      </c>
      <c r="D640">
        <v>2059</v>
      </c>
      <c r="E640">
        <v>0</v>
      </c>
      <c r="F640">
        <v>0</v>
      </c>
      <c r="G640">
        <v>0</v>
      </c>
      <c r="H640">
        <v>0</v>
      </c>
      <c r="I640">
        <v>1.866831108047847</v>
      </c>
      <c r="J640">
        <v>0</v>
      </c>
      <c r="K640">
        <v>2.836345604518512E-9</v>
      </c>
      <c r="L640">
        <v>0.82658533280393864</v>
      </c>
      <c r="M640">
        <v>4457.275216501982</v>
      </c>
      <c r="N640">
        <v>3.9910577492237176E-11</v>
      </c>
      <c r="O640">
        <v>5.5258916718745567E-9</v>
      </c>
      <c r="P640" s="1">
        <f>ETS[[#This Row],[Transform File.EUAprice]]*ETS[[#This Row],[Transform File.CAP]]*_xlfn.XLOOKUP(ETS[[#This Row],[Transform File.Year]],Graphs!$R$2:$R$41,Graphs!$T$2:$T$41)</f>
        <v>0</v>
      </c>
    </row>
    <row r="641" spans="1:16" hidden="1" x14ac:dyDescent="0.25">
      <c r="A641">
        <v>1</v>
      </c>
      <c r="B641" s="1" t="s">
        <v>106</v>
      </c>
      <c r="C641" s="1" t="s">
        <v>379</v>
      </c>
      <c r="D641">
        <v>2060</v>
      </c>
      <c r="E641">
        <v>0</v>
      </c>
      <c r="F641">
        <v>0</v>
      </c>
      <c r="G641">
        <v>0</v>
      </c>
      <c r="H641">
        <v>0</v>
      </c>
      <c r="I641">
        <v>0.1510977267767144</v>
      </c>
      <c r="J641">
        <v>0</v>
      </c>
      <c r="K641">
        <v>5.4167285016149578E-10</v>
      </c>
      <c r="L641">
        <v>1.7157333807294599</v>
      </c>
      <c r="M641">
        <v>4855.7342285436362</v>
      </c>
      <c r="N641">
        <v>2.8854989179544425E-11</v>
      </c>
      <c r="O641">
        <v>8.3835544138619447E-2</v>
      </c>
      <c r="P641" s="1">
        <f>ETS[[#This Row],[Transform File.EUAprice]]*ETS[[#This Row],[Transform File.CAP]]*_xlfn.XLOOKUP(ETS[[#This Row],[Transform File.Year]],Graphs!$R$2:$R$41,Graphs!$T$2:$T$41)</f>
        <v>0</v>
      </c>
    </row>
    <row r="642" spans="1:16" hidden="1" x14ac:dyDescent="0.25">
      <c r="A642">
        <v>1</v>
      </c>
      <c r="B642" s="1" t="s">
        <v>106</v>
      </c>
      <c r="C642" s="1" t="s">
        <v>380</v>
      </c>
      <c r="D642">
        <v>2021</v>
      </c>
      <c r="E642">
        <v>1596</v>
      </c>
      <c r="F642">
        <v>3174.772426</v>
      </c>
      <c r="G642">
        <v>0</v>
      </c>
      <c r="H642">
        <v>0</v>
      </c>
      <c r="I642">
        <v>1936.6267341034572</v>
      </c>
      <c r="J642">
        <v>512.9</v>
      </c>
      <c r="K642">
        <v>89.477621603206572</v>
      </c>
      <c r="L642">
        <v>635.76807029333634</v>
      </c>
      <c r="M642">
        <v>80</v>
      </c>
      <c r="N642">
        <v>1512.8436229506747</v>
      </c>
      <c r="O642">
        <v>1660.9933992954286</v>
      </c>
      <c r="P642" s="1">
        <f>ETS[[#This Row],[Transform File.EUAprice]]*ETS[[#This Row],[Transform File.CAP]]*_xlfn.XLOOKUP(ETS[[#This Row],[Transform File.Year]],Graphs!$R$2:$R$41,Graphs!$T$2:$T$41)</f>
        <v>127680</v>
      </c>
    </row>
    <row r="643" spans="1:16" hidden="1" x14ac:dyDescent="0.25">
      <c r="A643">
        <v>1</v>
      </c>
      <c r="B643" s="1" t="s">
        <v>106</v>
      </c>
      <c r="C643" s="1" t="s">
        <v>380</v>
      </c>
      <c r="D643">
        <v>2022</v>
      </c>
      <c r="E643">
        <v>1552</v>
      </c>
      <c r="F643">
        <v>1552</v>
      </c>
      <c r="G643">
        <v>0</v>
      </c>
      <c r="H643">
        <v>0</v>
      </c>
      <c r="I643">
        <v>2194.9665289759523</v>
      </c>
      <c r="J643">
        <v>751.66778605753666</v>
      </c>
      <c r="K643">
        <v>98.383072391751185</v>
      </c>
      <c r="L643">
        <v>443.60934667821687</v>
      </c>
      <c r="M643">
        <v>70.883966500848459</v>
      </c>
      <c r="N643">
        <v>1145.6467375090128</v>
      </c>
      <c r="O643">
        <v>406.3520335156386</v>
      </c>
      <c r="P643" s="1">
        <f>ETS[[#This Row],[Transform File.EUAprice]]*ETS[[#This Row],[Transform File.CAP]]*_xlfn.XLOOKUP(ETS[[#This Row],[Transform File.Year]],Graphs!$R$2:$R$41,Graphs!$T$2:$T$41)</f>
        <v>110011.9160093168</v>
      </c>
    </row>
    <row r="644" spans="1:16" hidden="1" x14ac:dyDescent="0.25">
      <c r="A644">
        <v>1</v>
      </c>
      <c r="B644" s="1" t="s">
        <v>106</v>
      </c>
      <c r="C644" s="1" t="s">
        <v>380</v>
      </c>
      <c r="D644">
        <v>2023</v>
      </c>
      <c r="E644">
        <v>1509</v>
      </c>
      <c r="F644">
        <v>1509</v>
      </c>
      <c r="G644">
        <v>0</v>
      </c>
      <c r="H644">
        <v>0</v>
      </c>
      <c r="I644">
        <v>2734.0869317679344</v>
      </c>
      <c r="J644">
        <v>752.61547652694185</v>
      </c>
      <c r="K644">
        <v>68.121592819455373</v>
      </c>
      <c r="L644">
        <v>149.14252786162081</v>
      </c>
      <c r="M644">
        <v>70.883966500924842</v>
      </c>
      <c r="N644">
        <v>1134.8967367014347</v>
      </c>
      <c r="O644">
        <v>374.10203432320873</v>
      </c>
      <c r="P644" s="1">
        <f>ETS[[#This Row],[Transform File.EUAprice]]*ETS[[#This Row],[Transform File.CAP]]*_xlfn.XLOOKUP(ETS[[#This Row],[Transform File.Year]],Graphs!$R$2:$R$41,Graphs!$T$2:$T$41)</f>
        <v>106963.90544989558</v>
      </c>
    </row>
    <row r="645" spans="1:16" hidden="1" x14ac:dyDescent="0.25">
      <c r="A645">
        <v>1</v>
      </c>
      <c r="B645" s="1" t="s">
        <v>106</v>
      </c>
      <c r="C645" s="1" t="s">
        <v>380</v>
      </c>
      <c r="D645">
        <v>2024</v>
      </c>
      <c r="E645">
        <v>1412</v>
      </c>
      <c r="F645">
        <v>1412</v>
      </c>
      <c r="G645">
        <v>0</v>
      </c>
      <c r="H645">
        <v>0</v>
      </c>
      <c r="I645">
        <v>3092.1126652533585</v>
      </c>
      <c r="J645">
        <v>828.89594221606706</v>
      </c>
      <c r="K645">
        <v>49.504430512417642</v>
      </c>
      <c r="L645">
        <v>175.57389378609111</v>
      </c>
      <c r="M645">
        <v>77.977088569224321</v>
      </c>
      <c r="N645">
        <v>1118.3493802994074</v>
      </c>
      <c r="O645">
        <v>293.64925839124459</v>
      </c>
      <c r="P645" s="1">
        <f>ETS[[#This Row],[Transform File.EUAprice]]*ETS[[#This Row],[Transform File.CAP]]*_xlfn.XLOOKUP(ETS[[#This Row],[Transform File.Year]],Graphs!$R$2:$R$41,Graphs!$T$2:$T$41)</f>
        <v>104860.61815213785</v>
      </c>
    </row>
    <row r="646" spans="1:16" hidden="1" x14ac:dyDescent="0.25">
      <c r="A646">
        <v>1</v>
      </c>
      <c r="B646" s="1" t="s">
        <v>106</v>
      </c>
      <c r="C646" s="1" t="s">
        <v>380</v>
      </c>
      <c r="D646">
        <v>2025</v>
      </c>
      <c r="E646">
        <v>1412</v>
      </c>
      <c r="F646">
        <v>1412</v>
      </c>
      <c r="G646">
        <v>0</v>
      </c>
      <c r="H646">
        <v>0</v>
      </c>
      <c r="I646">
        <v>3438.5795401539408</v>
      </c>
      <c r="J646">
        <v>824.88928792671049</v>
      </c>
      <c r="K646">
        <v>59.273846128137151</v>
      </c>
      <c r="L646">
        <v>181.36999104456982</v>
      </c>
      <c r="M646">
        <v>85.772469819605348</v>
      </c>
      <c r="N646">
        <v>1124.8165204887612</v>
      </c>
      <c r="O646">
        <v>287.18200846793258</v>
      </c>
      <c r="P646" s="1">
        <f>ETS[[#This Row],[Transform File.EUAprice]]*ETS[[#This Row],[Transform File.CAP]]*_xlfn.XLOOKUP(ETS[[#This Row],[Transform File.Year]],Graphs!$R$2:$R$41,Graphs!$T$2:$T$41)</f>
        <v>109850.99989594806</v>
      </c>
    </row>
    <row r="647" spans="1:16" hidden="1" x14ac:dyDescent="0.25">
      <c r="A647">
        <v>1</v>
      </c>
      <c r="B647" s="1" t="s">
        <v>106</v>
      </c>
      <c r="C647" s="1" t="s">
        <v>380</v>
      </c>
      <c r="D647">
        <v>2026</v>
      </c>
      <c r="E647">
        <v>1295</v>
      </c>
      <c r="F647">
        <v>1295</v>
      </c>
      <c r="G647">
        <v>0</v>
      </c>
      <c r="H647">
        <v>0</v>
      </c>
      <c r="I647">
        <v>3715.5109716911088</v>
      </c>
      <c r="J647">
        <v>820.56297534782937</v>
      </c>
      <c r="K647">
        <v>39.063956686253455</v>
      </c>
      <c r="L647">
        <v>158.44163642874901</v>
      </c>
      <c r="M647">
        <v>94.355899432015079</v>
      </c>
      <c r="N647">
        <v>1089.6893845966038</v>
      </c>
      <c r="O647">
        <v>205.30897575826035</v>
      </c>
      <c r="P647" s="1">
        <f>ETS[[#This Row],[Transform File.EUAprice]]*ETS[[#This Row],[Transform File.CAP]]*_xlfn.XLOOKUP(ETS[[#This Row],[Transform File.Year]],Graphs!$R$2:$R$41,Graphs!$T$2:$T$41)</f>
        <v>105553.08477655503</v>
      </c>
    </row>
    <row r="648" spans="1:16" hidden="1" x14ac:dyDescent="0.25">
      <c r="A648">
        <v>1</v>
      </c>
      <c r="B648" s="1" t="s">
        <v>106</v>
      </c>
      <c r="C648" s="1" t="s">
        <v>380</v>
      </c>
      <c r="D648">
        <v>2027</v>
      </c>
      <c r="E648">
        <v>1233</v>
      </c>
      <c r="F648">
        <v>1233</v>
      </c>
      <c r="G648">
        <v>0</v>
      </c>
      <c r="H648">
        <v>0</v>
      </c>
      <c r="I648">
        <v>3957.3166808786527</v>
      </c>
      <c r="J648">
        <v>815.89983537940532</v>
      </c>
      <c r="K648">
        <v>28.204334589563445</v>
      </c>
      <c r="L648">
        <v>147.09012084348691</v>
      </c>
      <c r="M648">
        <v>103.79377934657903</v>
      </c>
      <c r="N648">
        <v>1071.058746941248</v>
      </c>
      <c r="O648">
        <v>161.93945338799134</v>
      </c>
      <c r="P648" s="1">
        <f>ETS[[#This Row],[Transform File.EUAprice]]*ETS[[#This Row],[Transform File.CAP]]*_xlfn.XLOOKUP(ETS[[#This Row],[Transform File.Year]],Graphs!$R$2:$R$41,Graphs!$T$2:$T$41)</f>
        <v>105287.59513522199</v>
      </c>
    </row>
    <row r="649" spans="1:16" hidden="1" x14ac:dyDescent="0.25">
      <c r="A649">
        <v>1</v>
      </c>
      <c r="B649" s="1" t="s">
        <v>106</v>
      </c>
      <c r="C649" s="1" t="s">
        <v>380</v>
      </c>
      <c r="D649">
        <v>2028</v>
      </c>
      <c r="E649">
        <v>1141</v>
      </c>
      <c r="F649">
        <v>1141</v>
      </c>
      <c r="G649">
        <v>0</v>
      </c>
      <c r="H649">
        <v>0</v>
      </c>
      <c r="I649">
        <v>4132.3241091085865</v>
      </c>
      <c r="J649">
        <v>810.87069803127645</v>
      </c>
      <c r="K649">
        <v>17.455095990496964</v>
      </c>
      <c r="L649">
        <v>137.66677774829299</v>
      </c>
      <c r="M649">
        <v>114.1759240821434</v>
      </c>
      <c r="N649">
        <v>1036.6458176298008</v>
      </c>
      <c r="O649">
        <v>104.35220689059074</v>
      </c>
      <c r="P649" s="1">
        <f>ETS[[#This Row],[Transform File.EUAprice]]*ETS[[#This Row],[Transform File.CAP]]*_xlfn.XLOOKUP(ETS[[#This Row],[Transform File.Year]],Graphs!$R$2:$R$41,Graphs!$T$2:$T$41)</f>
        <v>102073.65929704526</v>
      </c>
    </row>
    <row r="650" spans="1:16" hidden="1" x14ac:dyDescent="0.25">
      <c r="A650">
        <v>1</v>
      </c>
      <c r="B650" s="1" t="s">
        <v>106</v>
      </c>
      <c r="C650" s="1" t="s">
        <v>380</v>
      </c>
      <c r="D650">
        <v>2029</v>
      </c>
      <c r="E650">
        <v>1049</v>
      </c>
      <c r="F650">
        <v>1049</v>
      </c>
      <c r="G650">
        <v>0</v>
      </c>
      <c r="H650">
        <v>0</v>
      </c>
      <c r="I650">
        <v>4239.944942824759</v>
      </c>
      <c r="J650">
        <v>805.44325210422733</v>
      </c>
      <c r="K650">
        <v>7.9526087281817848</v>
      </c>
      <c r="L650">
        <v>127.98330545141808</v>
      </c>
      <c r="M650">
        <v>125.60299577506595</v>
      </c>
      <c r="N650">
        <v>990.56527249727628</v>
      </c>
      <c r="O650">
        <v>58.432768727186009</v>
      </c>
      <c r="P650" s="1">
        <f>ETS[[#This Row],[Transform File.EUAprice]]*ETS[[#This Row],[Transform File.CAP]]*_xlfn.XLOOKUP(ETS[[#This Row],[Transform File.Year]],Graphs!$R$2:$R$41,Graphs!$T$2:$T$41)</f>
        <v>98319.506887280411</v>
      </c>
    </row>
    <row r="651" spans="1:16" hidden="1" x14ac:dyDescent="0.25">
      <c r="A651">
        <v>1</v>
      </c>
      <c r="B651" s="1" t="s">
        <v>106</v>
      </c>
      <c r="C651" s="1" t="s">
        <v>380</v>
      </c>
      <c r="D651">
        <v>2030</v>
      </c>
      <c r="E651">
        <v>958</v>
      </c>
      <c r="F651">
        <v>958</v>
      </c>
      <c r="G651">
        <v>0</v>
      </c>
      <c r="H651">
        <v>0</v>
      </c>
      <c r="I651">
        <v>4309.0892947483271</v>
      </c>
      <c r="J651">
        <v>799.60651757984397</v>
      </c>
      <c r="K651">
        <v>3.5903557329379963</v>
      </c>
      <c r="L651">
        <v>85.658774763649959</v>
      </c>
      <c r="M651">
        <v>138.14447627694727</v>
      </c>
      <c r="N651">
        <v>928.90327325334192</v>
      </c>
      <c r="O651">
        <v>29.094325219515639</v>
      </c>
      <c r="P651" s="1">
        <f>ETS[[#This Row],[Transform File.EUAprice]]*ETS[[#This Row],[Transform File.CAP]]*_xlfn.XLOOKUP(ETS[[#This Row],[Transform File.Year]],Graphs!$R$2:$R$41,Graphs!$T$2:$T$41)</f>
        <v>94053.278744303418</v>
      </c>
    </row>
    <row r="652" spans="1:16" hidden="1" x14ac:dyDescent="0.25">
      <c r="A652">
        <v>1</v>
      </c>
      <c r="B652" s="1" t="s">
        <v>106</v>
      </c>
      <c r="C652" s="1" t="s">
        <v>380</v>
      </c>
      <c r="D652">
        <v>2031</v>
      </c>
      <c r="E652">
        <v>866</v>
      </c>
      <c r="F652">
        <v>866</v>
      </c>
      <c r="G652">
        <v>0</v>
      </c>
      <c r="H652">
        <v>0</v>
      </c>
      <c r="I652">
        <v>4301.1068082879874</v>
      </c>
      <c r="J652">
        <v>793.29823739191158</v>
      </c>
      <c r="K652">
        <v>3.4529799028099788</v>
      </c>
      <c r="L652">
        <v>77.231269165617817</v>
      </c>
      <c r="M652">
        <v>151.96402013867817</v>
      </c>
      <c r="N652">
        <v>851.06052336742437</v>
      </c>
      <c r="O652">
        <v>14.936831257748231</v>
      </c>
      <c r="P652" s="1">
        <f>ETS[[#This Row],[Transform File.EUAprice]]*ETS[[#This Row],[Transform File.CAP]]*_xlfn.XLOOKUP(ETS[[#This Row],[Transform File.Year]],Graphs!$R$2:$R$41,Graphs!$T$2:$T$41)</f>
        <v>89072.629562752481</v>
      </c>
    </row>
    <row r="653" spans="1:16" hidden="1" x14ac:dyDescent="0.25">
      <c r="A653">
        <v>1</v>
      </c>
      <c r="B653" s="1" t="s">
        <v>106</v>
      </c>
      <c r="C653" s="1" t="s">
        <v>380</v>
      </c>
      <c r="D653">
        <v>2032</v>
      </c>
      <c r="E653">
        <v>774</v>
      </c>
      <c r="F653">
        <v>774</v>
      </c>
      <c r="G653">
        <v>0</v>
      </c>
      <c r="H653">
        <v>0</v>
      </c>
      <c r="I653">
        <v>4215.0708766102052</v>
      </c>
      <c r="J653">
        <v>786.49464108911411</v>
      </c>
      <c r="K653">
        <v>3.1857313617481835</v>
      </c>
      <c r="L653">
        <v>70.355559226919667</v>
      </c>
      <c r="M653">
        <v>167.16660155484757</v>
      </c>
      <c r="N653">
        <v>758.62755408656835</v>
      </c>
      <c r="O653">
        <v>15.369531747986876</v>
      </c>
      <c r="P653" s="1">
        <f>ETS[[#This Row],[Transform File.EUAprice]]*ETS[[#This Row],[Transform File.CAP]]*_xlfn.XLOOKUP(ETS[[#This Row],[Transform File.Year]],Graphs!$R$2:$R$41,Graphs!$T$2:$T$41)</f>
        <v>83403.981356607939</v>
      </c>
    </row>
    <row r="654" spans="1:16" hidden="1" x14ac:dyDescent="0.25">
      <c r="A654">
        <v>1</v>
      </c>
      <c r="B654" s="1" t="s">
        <v>106</v>
      </c>
      <c r="C654" s="1" t="s">
        <v>380</v>
      </c>
      <c r="D654">
        <v>2033</v>
      </c>
      <c r="E654">
        <v>682</v>
      </c>
      <c r="F654">
        <v>682</v>
      </c>
      <c r="G654">
        <v>0</v>
      </c>
      <c r="H654">
        <v>0</v>
      </c>
      <c r="I654">
        <v>4049.0123379421266</v>
      </c>
      <c r="J654">
        <v>779.15677669955176</v>
      </c>
      <c r="K654">
        <v>2.7565841152822363</v>
      </c>
      <c r="L654">
        <v>66.145177853244775</v>
      </c>
      <c r="M654">
        <v>183.89075455219691</v>
      </c>
      <c r="N654">
        <v>665.61398760741565</v>
      </c>
      <c r="O654">
        <v>16.382801939399599</v>
      </c>
      <c r="P654" s="1">
        <f>ETS[[#This Row],[Transform File.EUAprice]]*ETS[[#This Row],[Transform File.CAP]]*_xlfn.XLOOKUP(ETS[[#This Row],[Transform File.Year]],Graphs!$R$2:$R$41,Graphs!$T$2:$T$41)</f>
        <v>76993.006510625375</v>
      </c>
    </row>
    <row r="655" spans="1:16" hidden="1" x14ac:dyDescent="0.25">
      <c r="A655">
        <v>1</v>
      </c>
      <c r="B655" s="1" t="s">
        <v>106</v>
      </c>
      <c r="C655" s="1" t="s">
        <v>380</v>
      </c>
      <c r="D655">
        <v>2034</v>
      </c>
      <c r="E655">
        <v>591</v>
      </c>
      <c r="F655">
        <v>591</v>
      </c>
      <c r="G655">
        <v>0</v>
      </c>
      <c r="H655">
        <v>0</v>
      </c>
      <c r="I655">
        <v>3801.4991518709739</v>
      </c>
      <c r="J655">
        <v>771.24261690935316</v>
      </c>
      <c r="K655">
        <v>2.1462029241498053</v>
      </c>
      <c r="L655">
        <v>65.124366237649582</v>
      </c>
      <c r="M655">
        <v>202.28891681441661</v>
      </c>
      <c r="N655">
        <v>572.76106068320746</v>
      </c>
      <c r="O655">
        <v>18.235402216094943</v>
      </c>
      <c r="P655" s="1">
        <f>ETS[[#This Row],[Transform File.EUAprice]]*ETS[[#This Row],[Transform File.CAP]]*_xlfn.XLOOKUP(ETS[[#This Row],[Transform File.Year]],Graphs!$R$2:$R$41,Graphs!$T$2:$T$41)</f>
        <v>69900.016783213054</v>
      </c>
    </row>
    <row r="656" spans="1:16" hidden="1" x14ac:dyDescent="0.25">
      <c r="A656">
        <v>1</v>
      </c>
      <c r="B656" s="1" t="s">
        <v>106</v>
      </c>
      <c r="C656" s="1" t="s">
        <v>380</v>
      </c>
      <c r="D656">
        <v>2035</v>
      </c>
      <c r="E656">
        <v>499</v>
      </c>
      <c r="F656">
        <v>499</v>
      </c>
      <c r="G656">
        <v>0</v>
      </c>
      <c r="H656">
        <v>0</v>
      </c>
      <c r="I656">
        <v>3476.0640642920866</v>
      </c>
      <c r="J656">
        <v>762.70681357908791</v>
      </c>
      <c r="K656">
        <v>1.32290871894581</v>
      </c>
      <c r="L656">
        <v>60.405365280853545</v>
      </c>
      <c r="M656">
        <v>222.5288316567856</v>
      </c>
      <c r="N656">
        <v>481.65278742637065</v>
      </c>
      <c r="O656">
        <v>17.343315240139564</v>
      </c>
      <c r="P656" s="1">
        <f>ETS[[#This Row],[Transform File.EUAprice]]*ETS[[#This Row],[Transform File.CAP]]*_xlfn.XLOOKUP(ETS[[#This Row],[Transform File.Year]],Graphs!$R$2:$R$41,Graphs!$T$2:$T$41)</f>
        <v>61832.277664826761</v>
      </c>
    </row>
    <row r="657" spans="1:16" hidden="1" x14ac:dyDescent="0.25">
      <c r="A657">
        <v>1</v>
      </c>
      <c r="B657" s="1" t="s">
        <v>106</v>
      </c>
      <c r="C657" s="1" t="s">
        <v>380</v>
      </c>
      <c r="D657">
        <v>2036</v>
      </c>
      <c r="E657">
        <v>407</v>
      </c>
      <c r="F657">
        <v>407</v>
      </c>
      <c r="G657">
        <v>0</v>
      </c>
      <c r="H657">
        <v>0</v>
      </c>
      <c r="I657">
        <v>3068.0581590053603</v>
      </c>
      <c r="J657">
        <v>753.50628031277711</v>
      </c>
      <c r="K657">
        <v>0.65391249852913036</v>
      </c>
      <c r="L657">
        <v>60.845712475420278</v>
      </c>
      <c r="M657">
        <v>244.78377934410477</v>
      </c>
      <c r="N657">
        <v>382.29139241536302</v>
      </c>
      <c r="O657">
        <v>24.704318190175506</v>
      </c>
      <c r="P657" s="1">
        <f>ETS[[#This Row],[Transform File.EUAprice]]*ETS[[#This Row],[Transform File.CAP]]*_xlfn.XLOOKUP(ETS[[#This Row],[Transform File.Year]],Graphs!$R$2:$R$41,Graphs!$T$2:$T$41)</f>
        <v>52834.324242474926</v>
      </c>
    </row>
    <row r="658" spans="1:16" hidden="1" x14ac:dyDescent="0.25">
      <c r="A658">
        <v>1</v>
      </c>
      <c r="B658" s="1" t="s">
        <v>106</v>
      </c>
      <c r="C658" s="1" t="s">
        <v>380</v>
      </c>
      <c r="D658">
        <v>2037</v>
      </c>
      <c r="E658">
        <v>315</v>
      </c>
      <c r="F658">
        <v>315</v>
      </c>
      <c r="G658">
        <v>0</v>
      </c>
      <c r="H658">
        <v>0</v>
      </c>
      <c r="I658">
        <v>2570.6416457060686</v>
      </c>
      <c r="J658">
        <v>743.57755349467595</v>
      </c>
      <c r="K658">
        <v>0.59536473821135583</v>
      </c>
      <c r="L658">
        <v>68.243595066404581</v>
      </c>
      <c r="M658">
        <v>269.27748338711473</v>
      </c>
      <c r="N658">
        <v>286.65743096972506</v>
      </c>
      <c r="O658">
        <v>28.338179353790544</v>
      </c>
      <c r="P658" s="1">
        <f>ETS[[#This Row],[Transform File.EUAprice]]*ETS[[#This Row],[Transform File.CAP]]*_xlfn.XLOOKUP(ETS[[#This Row],[Transform File.Year]],Graphs!$R$2:$R$41,Graphs!$T$2:$T$41)</f>
        <v>42841.079606466148</v>
      </c>
    </row>
    <row r="659" spans="1:16" hidden="1" x14ac:dyDescent="0.25">
      <c r="A659">
        <v>1</v>
      </c>
      <c r="B659" s="1" t="s">
        <v>106</v>
      </c>
      <c r="C659" s="1" t="s">
        <v>380</v>
      </c>
      <c r="D659">
        <v>2038</v>
      </c>
      <c r="E659">
        <v>224</v>
      </c>
      <c r="F659">
        <v>224</v>
      </c>
      <c r="G659">
        <v>0</v>
      </c>
      <c r="H659">
        <v>0</v>
      </c>
      <c r="I659">
        <v>1988.345862750233</v>
      </c>
      <c r="J659">
        <v>732.86825099320731</v>
      </c>
      <c r="K659">
        <v>0.59536470658468366</v>
      </c>
      <c r="L659">
        <v>72.832167256043661</v>
      </c>
      <c r="M659">
        <v>296.22434284587564</v>
      </c>
      <c r="N659">
        <v>190.00803987369838</v>
      </c>
      <c r="O659">
        <v>33.987100311129495</v>
      </c>
      <c r="P659" s="1">
        <f>ETS[[#This Row],[Transform File.EUAprice]]*ETS[[#This Row],[Transform File.CAP]]*_xlfn.XLOOKUP(ETS[[#This Row],[Transform File.Year]],Graphs!$R$2:$R$41,Graphs!$T$2:$T$41)</f>
        <v>31917.5301266366</v>
      </c>
    </row>
    <row r="660" spans="1:16" hidden="1" x14ac:dyDescent="0.25">
      <c r="A660">
        <v>1</v>
      </c>
      <c r="B660" s="1" t="s">
        <v>106</v>
      </c>
      <c r="C660" s="1" t="s">
        <v>380</v>
      </c>
      <c r="D660">
        <v>2039</v>
      </c>
      <c r="E660">
        <v>132</v>
      </c>
      <c r="F660">
        <v>132</v>
      </c>
      <c r="G660">
        <v>0</v>
      </c>
      <c r="H660">
        <v>0</v>
      </c>
      <c r="I660">
        <v>1332.4262539066124</v>
      </c>
      <c r="J660">
        <v>721.31733946174518</v>
      </c>
      <c r="K660">
        <v>0.59536470520277784</v>
      </c>
      <c r="L660">
        <v>66.006904676672818</v>
      </c>
      <c r="M660">
        <v>325.8696911065154</v>
      </c>
      <c r="N660">
        <v>116.32005192741262</v>
      </c>
      <c r="O660">
        <v>15.674576276456859</v>
      </c>
      <c r="P660" s="1">
        <f>ETS[[#This Row],[Transform File.EUAprice]]*ETS[[#This Row],[Transform File.CAP]]*_xlfn.XLOOKUP(ETS[[#This Row],[Transform File.Year]],Graphs!$R$2:$R$41,Graphs!$T$2:$T$41)</f>
        <v>19705.575141604855</v>
      </c>
    </row>
    <row r="661" spans="1:16" hidden="1" x14ac:dyDescent="0.25">
      <c r="A661">
        <v>1</v>
      </c>
      <c r="B661" s="1" t="s">
        <v>106</v>
      </c>
      <c r="C661" s="1" t="s">
        <v>380</v>
      </c>
      <c r="D661">
        <v>2040</v>
      </c>
      <c r="E661">
        <v>40</v>
      </c>
      <c r="F661">
        <v>40</v>
      </c>
      <c r="G661">
        <v>0</v>
      </c>
      <c r="H661">
        <v>0</v>
      </c>
      <c r="I661">
        <v>601.97348974857368</v>
      </c>
      <c r="J661">
        <v>708.86008606395251</v>
      </c>
      <c r="K661">
        <v>0.56904736052705163</v>
      </c>
      <c r="L661">
        <v>61.023630733559088</v>
      </c>
      <c r="M661">
        <v>358.48089575453133</v>
      </c>
      <c r="N661">
        <v>13.932132004423906</v>
      </c>
      <c r="O661">
        <v>26.062006436040978</v>
      </c>
      <c r="P661" s="1">
        <f>ETS[[#This Row],[Transform File.EUAprice]]*ETS[[#This Row],[Transform File.CAP]]*_xlfn.XLOOKUP(ETS[[#This Row],[Transform File.Year]],Graphs!$R$2:$R$41,Graphs!$T$2:$T$41)</f>
        <v>6256.1610955789984</v>
      </c>
    </row>
    <row r="662" spans="1:16" hidden="1" x14ac:dyDescent="0.25">
      <c r="A662">
        <v>1</v>
      </c>
      <c r="B662" s="1" t="s">
        <v>106</v>
      </c>
      <c r="C662" s="1" t="s">
        <v>380</v>
      </c>
      <c r="D662">
        <v>2041</v>
      </c>
      <c r="E662">
        <v>0</v>
      </c>
      <c r="F662">
        <v>0</v>
      </c>
      <c r="G662">
        <v>0</v>
      </c>
      <c r="H662">
        <v>0</v>
      </c>
      <c r="I662">
        <v>351.1603236448575</v>
      </c>
      <c r="J662">
        <v>195.96008606395253</v>
      </c>
      <c r="K662">
        <v>0.54516259833123004</v>
      </c>
      <c r="L662">
        <v>54.307917441432465</v>
      </c>
      <c r="M662">
        <v>4187.3994438225236</v>
      </c>
      <c r="N662">
        <v>6.0335050870336674E-15</v>
      </c>
      <c r="O662">
        <v>9.9081418380541497E-12</v>
      </c>
      <c r="P662" s="1">
        <f>ETS[[#This Row],[Transform File.EUAprice]]*ETS[[#This Row],[Transform File.CAP]]*_xlfn.XLOOKUP(ETS[[#This Row],[Transform File.Year]],Graphs!$R$2:$R$41,Graphs!$T$2:$T$41)</f>
        <v>0</v>
      </c>
    </row>
    <row r="663" spans="1:16" hidden="1" x14ac:dyDescent="0.25">
      <c r="A663">
        <v>1</v>
      </c>
      <c r="B663" s="1" t="s">
        <v>106</v>
      </c>
      <c r="C663" s="1" t="s">
        <v>380</v>
      </c>
      <c r="D663">
        <v>2042</v>
      </c>
      <c r="E663">
        <v>0</v>
      </c>
      <c r="F663">
        <v>0</v>
      </c>
      <c r="G663">
        <v>0</v>
      </c>
      <c r="H663">
        <v>0</v>
      </c>
      <c r="I663">
        <v>304.86460029718091</v>
      </c>
      <c r="J663">
        <v>0</v>
      </c>
      <c r="K663">
        <v>0.54516259746807394</v>
      </c>
      <c r="L663">
        <v>45.750560750208479</v>
      </c>
      <c r="M663">
        <v>4211.3720589536488</v>
      </c>
      <c r="N663">
        <v>6.6467670933883929E-15</v>
      </c>
      <c r="O663">
        <v>1.0942227218413824E-11</v>
      </c>
      <c r="P663" s="1">
        <f>ETS[[#This Row],[Transform File.EUAprice]]*ETS[[#This Row],[Transform File.CAP]]*_xlfn.XLOOKUP(ETS[[#This Row],[Transform File.Year]],Graphs!$R$2:$R$41,Graphs!$T$2:$T$41)</f>
        <v>0</v>
      </c>
    </row>
    <row r="664" spans="1:16" hidden="1" x14ac:dyDescent="0.25">
      <c r="A664">
        <v>1</v>
      </c>
      <c r="B664" s="1" t="s">
        <v>106</v>
      </c>
      <c r="C664" s="1" t="s">
        <v>380</v>
      </c>
      <c r="D664">
        <v>2043</v>
      </c>
      <c r="E664">
        <v>0</v>
      </c>
      <c r="F664">
        <v>0</v>
      </c>
      <c r="G664">
        <v>0</v>
      </c>
      <c r="H664">
        <v>0</v>
      </c>
      <c r="I664">
        <v>263.41247834560039</v>
      </c>
      <c r="J664">
        <v>0</v>
      </c>
      <c r="K664">
        <v>0.54516259046904059</v>
      </c>
      <c r="L664">
        <v>40.906959361111475</v>
      </c>
      <c r="M664">
        <v>4233.242552137187</v>
      </c>
      <c r="N664">
        <v>7.3315497647933498E-15</v>
      </c>
      <c r="O664">
        <v>1.2103611386786796E-11</v>
      </c>
      <c r="P664" s="1">
        <f>ETS[[#This Row],[Transform File.EUAprice]]*ETS[[#This Row],[Transform File.CAP]]*_xlfn.XLOOKUP(ETS[[#This Row],[Transform File.Year]],Graphs!$R$2:$R$41,Graphs!$T$2:$T$41)</f>
        <v>0</v>
      </c>
    </row>
    <row r="665" spans="1:16" hidden="1" x14ac:dyDescent="0.25">
      <c r="A665">
        <v>1</v>
      </c>
      <c r="B665" s="1" t="s">
        <v>106</v>
      </c>
      <c r="C665" s="1" t="s">
        <v>380</v>
      </c>
      <c r="D665">
        <v>2044</v>
      </c>
      <c r="E665">
        <v>0</v>
      </c>
      <c r="F665">
        <v>0</v>
      </c>
      <c r="G665">
        <v>0</v>
      </c>
      <c r="H665">
        <v>0</v>
      </c>
      <c r="I665">
        <v>226.79374588374498</v>
      </c>
      <c r="J665">
        <v>0</v>
      </c>
      <c r="K665">
        <v>0.37428101638756622</v>
      </c>
      <c r="L665">
        <v>36.244451445467853</v>
      </c>
      <c r="M665">
        <v>4253.8581566983985</v>
      </c>
      <c r="N665">
        <v>8.0776870670654408E-15</v>
      </c>
      <c r="O665">
        <v>1.3408398114872051E-11</v>
      </c>
      <c r="P665" s="1">
        <f>ETS[[#This Row],[Transform File.EUAprice]]*ETS[[#This Row],[Transform File.CAP]]*_xlfn.XLOOKUP(ETS[[#This Row],[Transform File.Year]],Graphs!$R$2:$R$41,Graphs!$T$2:$T$41)</f>
        <v>0</v>
      </c>
    </row>
    <row r="666" spans="1:16" hidden="1" x14ac:dyDescent="0.25">
      <c r="A666">
        <v>1</v>
      </c>
      <c r="B666" s="1" t="s">
        <v>106</v>
      </c>
      <c r="C666" s="1" t="s">
        <v>380</v>
      </c>
      <c r="D666">
        <v>2045</v>
      </c>
      <c r="E666">
        <v>0</v>
      </c>
      <c r="F666">
        <v>0</v>
      </c>
      <c r="G666">
        <v>0</v>
      </c>
      <c r="H666">
        <v>0</v>
      </c>
      <c r="I666">
        <v>194.86752212274845</v>
      </c>
      <c r="J666">
        <v>0</v>
      </c>
      <c r="K666">
        <v>0.26186624253247637</v>
      </c>
      <c r="L666">
        <v>31.664357518464037</v>
      </c>
      <c r="M666">
        <v>4274.1768800672171</v>
      </c>
      <c r="N666">
        <v>8.7430465309385691E-15</v>
      </c>
      <c r="O666">
        <v>1.4874467445575797E-11</v>
      </c>
      <c r="P666" s="1">
        <f>ETS[[#This Row],[Transform File.EUAprice]]*ETS[[#This Row],[Transform File.CAP]]*_xlfn.XLOOKUP(ETS[[#This Row],[Transform File.Year]],Graphs!$R$2:$R$41,Graphs!$T$2:$T$41)</f>
        <v>0</v>
      </c>
    </row>
    <row r="667" spans="1:16" hidden="1" x14ac:dyDescent="0.25">
      <c r="A667">
        <v>1</v>
      </c>
      <c r="B667" s="1" t="s">
        <v>106</v>
      </c>
      <c r="C667" s="1" t="s">
        <v>380</v>
      </c>
      <c r="D667">
        <v>2046</v>
      </c>
      <c r="E667">
        <v>0</v>
      </c>
      <c r="F667">
        <v>0</v>
      </c>
      <c r="G667">
        <v>0</v>
      </c>
      <c r="H667">
        <v>0</v>
      </c>
      <c r="I667">
        <v>166.36311137207625</v>
      </c>
      <c r="J667">
        <v>0</v>
      </c>
      <c r="K667">
        <v>0.26173227429164364</v>
      </c>
      <c r="L667">
        <v>28.242678476380572</v>
      </c>
      <c r="M667">
        <v>4292.7038269153754</v>
      </c>
      <c r="N667">
        <v>9.2730310047800787E-15</v>
      </c>
      <c r="O667">
        <v>1.6533109034254077E-11</v>
      </c>
      <c r="P667" s="1">
        <f>ETS[[#This Row],[Transform File.EUAprice]]*ETS[[#This Row],[Transform File.CAP]]*_xlfn.XLOOKUP(ETS[[#This Row],[Transform File.Year]],Graphs!$R$2:$R$41,Graphs!$T$2:$T$41)</f>
        <v>0</v>
      </c>
    </row>
    <row r="668" spans="1:16" hidden="1" x14ac:dyDescent="0.25">
      <c r="A668">
        <v>1</v>
      </c>
      <c r="B668" s="1" t="s">
        <v>106</v>
      </c>
      <c r="C668" s="1" t="s">
        <v>380</v>
      </c>
      <c r="D668">
        <v>2047</v>
      </c>
      <c r="E668">
        <v>0</v>
      </c>
      <c r="F668">
        <v>0</v>
      </c>
      <c r="G668">
        <v>0</v>
      </c>
      <c r="H668">
        <v>0</v>
      </c>
      <c r="I668">
        <v>142.26242932898981</v>
      </c>
      <c r="J668">
        <v>0</v>
      </c>
      <c r="K668">
        <v>0.26173227370139335</v>
      </c>
      <c r="L668">
        <v>23.838949769385039</v>
      </c>
      <c r="M668">
        <v>4310.3094379958857</v>
      </c>
      <c r="N668">
        <v>1.9833749158304621E-14</v>
      </c>
      <c r="O668">
        <v>1.841183449448552E-11</v>
      </c>
      <c r="P668" s="1">
        <f>ETS[[#This Row],[Transform File.EUAprice]]*ETS[[#This Row],[Transform File.CAP]]*_xlfn.XLOOKUP(ETS[[#This Row],[Transform File.Year]],Graphs!$R$2:$R$41,Graphs!$T$2:$T$41)</f>
        <v>0</v>
      </c>
    </row>
    <row r="669" spans="1:16" hidden="1" x14ac:dyDescent="0.25">
      <c r="A669">
        <v>1</v>
      </c>
      <c r="B669" s="1" t="s">
        <v>106</v>
      </c>
      <c r="C669" s="1" t="s">
        <v>380</v>
      </c>
      <c r="D669">
        <v>2048</v>
      </c>
      <c r="E669">
        <v>0</v>
      </c>
      <c r="F669">
        <v>0</v>
      </c>
      <c r="G669">
        <v>0</v>
      </c>
      <c r="H669">
        <v>0</v>
      </c>
      <c r="I669">
        <v>121.24578333371801</v>
      </c>
      <c r="J669">
        <v>0</v>
      </c>
      <c r="K669">
        <v>2.9272550447269202E-2</v>
      </c>
      <c r="L669">
        <v>20.987373444824538</v>
      </c>
      <c r="M669">
        <v>4327.3531463195222</v>
      </c>
      <c r="N669">
        <v>2.5319233964767489E-14</v>
      </c>
      <c r="O669">
        <v>2.0545687051674694E-11</v>
      </c>
      <c r="P669" s="1">
        <f>ETS[[#This Row],[Transform File.EUAprice]]*ETS[[#This Row],[Transform File.CAP]]*_xlfn.XLOOKUP(ETS[[#This Row],[Transform File.Year]],Graphs!$R$2:$R$41,Graphs!$T$2:$T$41)</f>
        <v>0</v>
      </c>
    </row>
    <row r="670" spans="1:16" hidden="1" x14ac:dyDescent="0.25">
      <c r="A670">
        <v>1</v>
      </c>
      <c r="B670" s="1" t="s">
        <v>106</v>
      </c>
      <c r="C670" s="1" t="s">
        <v>380</v>
      </c>
      <c r="D670">
        <v>2049</v>
      </c>
      <c r="E670">
        <v>0</v>
      </c>
      <c r="F670">
        <v>0</v>
      </c>
      <c r="G670">
        <v>0</v>
      </c>
      <c r="H670">
        <v>0</v>
      </c>
      <c r="I670">
        <v>103.56471078265069</v>
      </c>
      <c r="J670">
        <v>0</v>
      </c>
      <c r="K670">
        <v>1.137391150555795E-8</v>
      </c>
      <c r="L670">
        <v>17.681072539693407</v>
      </c>
      <c r="M670">
        <v>4342.8864085354544</v>
      </c>
      <c r="N670">
        <v>3.9928630033320343E-14</v>
      </c>
      <c r="O670">
        <v>2.2985302942316999E-11</v>
      </c>
      <c r="P670" s="1">
        <f>ETS[[#This Row],[Transform File.EUAprice]]*ETS[[#This Row],[Transform File.CAP]]*_xlfn.XLOOKUP(ETS[[#This Row],[Transform File.Year]],Graphs!$R$2:$R$41,Graphs!$T$2:$T$41)</f>
        <v>0</v>
      </c>
    </row>
    <row r="671" spans="1:16" hidden="1" x14ac:dyDescent="0.25">
      <c r="A671">
        <v>1</v>
      </c>
      <c r="B671" s="1" t="s">
        <v>106</v>
      </c>
      <c r="C671" s="1" t="s">
        <v>380</v>
      </c>
      <c r="D671">
        <v>2050</v>
      </c>
      <c r="E671">
        <v>0</v>
      </c>
      <c r="F671">
        <v>0</v>
      </c>
      <c r="G671">
        <v>0</v>
      </c>
      <c r="H671">
        <v>0</v>
      </c>
      <c r="I671">
        <v>88.387647887294207</v>
      </c>
      <c r="J671">
        <v>0</v>
      </c>
      <c r="K671">
        <v>1.128387692508816E-8</v>
      </c>
      <c r="L671">
        <v>15.177062884072608</v>
      </c>
      <c r="M671">
        <v>4357.8136967825194</v>
      </c>
      <c r="N671">
        <v>6.444289651133359E-14</v>
      </c>
      <c r="O671">
        <v>2.5781428666536225E-11</v>
      </c>
      <c r="P671" s="1">
        <f>ETS[[#This Row],[Transform File.EUAprice]]*ETS[[#This Row],[Transform File.CAP]]*_xlfn.XLOOKUP(ETS[[#This Row],[Transform File.Year]],Graphs!$R$2:$R$41,Graphs!$T$2:$T$41)</f>
        <v>0</v>
      </c>
    </row>
    <row r="672" spans="1:16" hidden="1" x14ac:dyDescent="0.25">
      <c r="A672">
        <v>1</v>
      </c>
      <c r="B672" s="1" t="s">
        <v>106</v>
      </c>
      <c r="C672" s="1" t="s">
        <v>380</v>
      </c>
      <c r="D672">
        <v>2051</v>
      </c>
      <c r="E672">
        <v>0</v>
      </c>
      <c r="F672">
        <v>0</v>
      </c>
      <c r="G672">
        <v>0</v>
      </c>
      <c r="H672">
        <v>0</v>
      </c>
      <c r="I672">
        <v>75.403497097000155</v>
      </c>
      <c r="J672">
        <v>0</v>
      </c>
      <c r="K672">
        <v>1.112612761995093E-8</v>
      </c>
      <c r="L672">
        <v>12.98415077916793</v>
      </c>
      <c r="M672">
        <v>4371.9811138294881</v>
      </c>
      <c r="N672">
        <v>9.4125737275934712E-14</v>
      </c>
      <c r="O672">
        <v>2.9004188977512986E-11</v>
      </c>
      <c r="P672" s="1">
        <f>ETS[[#This Row],[Transform File.EUAprice]]*ETS[[#This Row],[Transform File.CAP]]*_xlfn.XLOOKUP(ETS[[#This Row],[Transform File.Year]],Graphs!$R$2:$R$41,Graphs!$T$2:$T$41)</f>
        <v>0</v>
      </c>
    </row>
    <row r="673" spans="1:16" hidden="1" x14ac:dyDescent="0.25">
      <c r="A673">
        <v>1</v>
      </c>
      <c r="B673" s="1" t="s">
        <v>106</v>
      </c>
      <c r="C673" s="1" t="s">
        <v>380</v>
      </c>
      <c r="D673">
        <v>2052</v>
      </c>
      <c r="E673">
        <v>0</v>
      </c>
      <c r="F673">
        <v>0</v>
      </c>
      <c r="G673">
        <v>0</v>
      </c>
      <c r="H673">
        <v>0</v>
      </c>
      <c r="I673">
        <v>63.028270805692891</v>
      </c>
      <c r="J673">
        <v>0</v>
      </c>
      <c r="K673">
        <v>1.1036428573182659E-8</v>
      </c>
      <c r="L673">
        <v>12.375226280270835</v>
      </c>
      <c r="M673">
        <v>4384.8875733929572</v>
      </c>
      <c r="N673">
        <v>1.3050156559462039E-13</v>
      </c>
      <c r="O673">
        <v>3.2745672724364899E-11</v>
      </c>
      <c r="P673" s="1">
        <f>ETS[[#This Row],[Transform File.EUAprice]]*ETS[[#This Row],[Transform File.CAP]]*_xlfn.XLOOKUP(ETS[[#This Row],[Transform File.Year]],Graphs!$R$2:$R$41,Graphs!$T$2:$T$41)</f>
        <v>0</v>
      </c>
    </row>
    <row r="674" spans="1:16" hidden="1" x14ac:dyDescent="0.25">
      <c r="A674">
        <v>1</v>
      </c>
      <c r="B674" s="1" t="s">
        <v>106</v>
      </c>
      <c r="C674" s="1" t="s">
        <v>380</v>
      </c>
      <c r="D674">
        <v>2053</v>
      </c>
      <c r="E674">
        <v>0</v>
      </c>
      <c r="F674">
        <v>0</v>
      </c>
      <c r="G674">
        <v>0</v>
      </c>
      <c r="H674">
        <v>0</v>
      </c>
      <c r="I674">
        <v>52.836004658721052</v>
      </c>
      <c r="J674">
        <v>0</v>
      </c>
      <c r="K674">
        <v>1.0940368669997389E-8</v>
      </c>
      <c r="L674">
        <v>10.192266136031472</v>
      </c>
      <c r="M674">
        <v>4397.4523733540209</v>
      </c>
      <c r="N674">
        <v>1.9407167744815771E-13</v>
      </c>
      <c r="O674">
        <v>3.7108776529850334E-11</v>
      </c>
      <c r="P674" s="1">
        <f>ETS[[#This Row],[Transform File.EUAprice]]*ETS[[#This Row],[Transform File.CAP]]*_xlfn.XLOOKUP(ETS[[#This Row],[Transform File.Year]],Graphs!$R$2:$R$41,Graphs!$T$2:$T$41)</f>
        <v>0</v>
      </c>
    </row>
    <row r="675" spans="1:16" hidden="1" x14ac:dyDescent="0.25">
      <c r="A675">
        <v>1</v>
      </c>
      <c r="B675" s="1" t="s">
        <v>106</v>
      </c>
      <c r="C675" s="1" t="s">
        <v>380</v>
      </c>
      <c r="D675">
        <v>2054</v>
      </c>
      <c r="E675">
        <v>0</v>
      </c>
      <c r="F675">
        <v>0</v>
      </c>
      <c r="G675">
        <v>0</v>
      </c>
      <c r="H675">
        <v>0</v>
      </c>
      <c r="I675">
        <v>43.024602446144719</v>
      </c>
      <c r="J675">
        <v>0</v>
      </c>
      <c r="K675">
        <v>1.0930645588771926E-8</v>
      </c>
      <c r="L675">
        <v>9.8114022016456843</v>
      </c>
      <c r="M675">
        <v>4409.1355817897256</v>
      </c>
      <c r="N675">
        <v>4.4100955545602849E-13</v>
      </c>
      <c r="O675">
        <v>4.2241193323761934E-11</v>
      </c>
      <c r="P675" s="1">
        <f>ETS[[#This Row],[Transform File.EUAprice]]*ETS[[#This Row],[Transform File.CAP]]*_xlfn.XLOOKUP(ETS[[#This Row],[Transform File.Year]],Graphs!$R$2:$R$41,Graphs!$T$2:$T$41)</f>
        <v>0</v>
      </c>
    </row>
    <row r="676" spans="1:16" hidden="1" x14ac:dyDescent="0.25">
      <c r="A676">
        <v>1</v>
      </c>
      <c r="B676" s="1" t="s">
        <v>106</v>
      </c>
      <c r="C676" s="1" t="s">
        <v>380</v>
      </c>
      <c r="D676">
        <v>2055</v>
      </c>
      <c r="E676">
        <v>0</v>
      </c>
      <c r="F676">
        <v>0</v>
      </c>
      <c r="G676">
        <v>0</v>
      </c>
      <c r="H676">
        <v>0</v>
      </c>
      <c r="I676">
        <v>35.070711130574999</v>
      </c>
      <c r="J676">
        <v>0</v>
      </c>
      <c r="K676">
        <v>1.086853918739973E-8</v>
      </c>
      <c r="L676">
        <v>7.9538913047011839</v>
      </c>
      <c r="M676">
        <v>4419.7750965939822</v>
      </c>
      <c r="N676">
        <v>1.3636583546538564E-12</v>
      </c>
      <c r="O676">
        <v>4.8329275395818942E-11</v>
      </c>
      <c r="P676" s="1">
        <f>ETS[[#This Row],[Transform File.EUAprice]]*ETS[[#This Row],[Transform File.CAP]]*_xlfn.XLOOKUP(ETS[[#This Row],[Transform File.Year]],Graphs!$R$2:$R$41,Graphs!$T$2:$T$41)</f>
        <v>0</v>
      </c>
    </row>
    <row r="677" spans="1:16" hidden="1" x14ac:dyDescent="0.25">
      <c r="A677">
        <v>1</v>
      </c>
      <c r="B677" s="1" t="s">
        <v>106</v>
      </c>
      <c r="C677" s="1" t="s">
        <v>380</v>
      </c>
      <c r="D677">
        <v>2056</v>
      </c>
      <c r="E677">
        <v>0</v>
      </c>
      <c r="F677">
        <v>0</v>
      </c>
      <c r="G677">
        <v>0</v>
      </c>
      <c r="H677">
        <v>0</v>
      </c>
      <c r="I677">
        <v>27.488714407857856</v>
      </c>
      <c r="J677">
        <v>0</v>
      </c>
      <c r="K677">
        <v>1.089230448521241E-8</v>
      </c>
      <c r="L677">
        <v>7.5819967118248401</v>
      </c>
      <c r="M677">
        <v>4430.2772475987613</v>
      </c>
      <c r="N677">
        <v>3.3815342126770397E-12</v>
      </c>
      <c r="O677">
        <v>5.5598864256011176E-11</v>
      </c>
      <c r="P677" s="1">
        <f>ETS[[#This Row],[Transform File.EUAprice]]*ETS[[#This Row],[Transform File.CAP]]*_xlfn.XLOOKUP(ETS[[#This Row],[Transform File.Year]],Graphs!$R$2:$R$41,Graphs!$T$2:$T$41)</f>
        <v>0</v>
      </c>
    </row>
    <row r="678" spans="1:16" hidden="1" x14ac:dyDescent="0.25">
      <c r="A678">
        <v>1</v>
      </c>
      <c r="B678" s="1" t="s">
        <v>106</v>
      </c>
      <c r="C678" s="1" t="s">
        <v>380</v>
      </c>
      <c r="D678">
        <v>2057</v>
      </c>
      <c r="E678">
        <v>0</v>
      </c>
      <c r="F678">
        <v>0</v>
      </c>
      <c r="G678">
        <v>0</v>
      </c>
      <c r="H678">
        <v>0</v>
      </c>
      <c r="I678">
        <v>20.225717161008664</v>
      </c>
      <c r="J678">
        <v>0</v>
      </c>
      <c r="K678">
        <v>1.0908394830207818E-8</v>
      </c>
      <c r="L678">
        <v>7.262997235940797</v>
      </c>
      <c r="M678">
        <v>4439.8446423963196</v>
      </c>
      <c r="N678">
        <v>7.2165638898001642E-12</v>
      </c>
      <c r="O678">
        <v>6.4353860138719515E-11</v>
      </c>
      <c r="P678" s="1">
        <f>ETS[[#This Row],[Transform File.EUAprice]]*ETS[[#This Row],[Transform File.CAP]]*_xlfn.XLOOKUP(ETS[[#This Row],[Transform File.Year]],Graphs!$R$2:$R$41,Graphs!$T$2:$T$41)</f>
        <v>0</v>
      </c>
    </row>
    <row r="679" spans="1:16" hidden="1" x14ac:dyDescent="0.25">
      <c r="A679">
        <v>1</v>
      </c>
      <c r="B679" s="1" t="s">
        <v>106</v>
      </c>
      <c r="C679" s="1" t="s">
        <v>380</v>
      </c>
      <c r="D679">
        <v>2058</v>
      </c>
      <c r="E679">
        <v>0</v>
      </c>
      <c r="F679">
        <v>0</v>
      </c>
      <c r="G679">
        <v>0</v>
      </c>
      <c r="H679">
        <v>0</v>
      </c>
      <c r="I679">
        <v>14.369669581847727</v>
      </c>
      <c r="J679">
        <v>0</v>
      </c>
      <c r="K679">
        <v>1.0913284640469379E-8</v>
      </c>
      <c r="L679">
        <v>5.8560475682476509</v>
      </c>
      <c r="M679">
        <v>4448.7206597075719</v>
      </c>
      <c r="N679">
        <v>1.3556655710561579E-11</v>
      </c>
      <c r="O679">
        <v>7.4944050072642898E-11</v>
      </c>
      <c r="P679" s="1">
        <f>ETS[[#This Row],[Transform File.EUAprice]]*ETS[[#This Row],[Transform File.CAP]]*_xlfn.XLOOKUP(ETS[[#This Row],[Transform File.Year]],Graphs!$R$2:$R$41,Graphs!$T$2:$T$41)</f>
        <v>0</v>
      </c>
    </row>
    <row r="680" spans="1:16" hidden="1" x14ac:dyDescent="0.25">
      <c r="A680">
        <v>1</v>
      </c>
      <c r="B680" s="1" t="s">
        <v>106</v>
      </c>
      <c r="C680" s="1" t="s">
        <v>380</v>
      </c>
      <c r="D680">
        <v>2059</v>
      </c>
      <c r="E680">
        <v>0</v>
      </c>
      <c r="F680">
        <v>0</v>
      </c>
      <c r="G680">
        <v>0</v>
      </c>
      <c r="H680">
        <v>0</v>
      </c>
      <c r="I680">
        <v>8.3448475155350117</v>
      </c>
      <c r="J680">
        <v>0</v>
      </c>
      <c r="K680">
        <v>1.0984877038841415E-8</v>
      </c>
      <c r="L680">
        <v>6.0248220553278378</v>
      </c>
      <c r="M680">
        <v>4457.274817066248</v>
      </c>
      <c r="N680">
        <v>2.1030158306709348E-11</v>
      </c>
      <c r="O680">
        <v>8.783464170728062E-11</v>
      </c>
      <c r="P680" s="1">
        <f>ETS[[#This Row],[Transform File.EUAprice]]*ETS[[#This Row],[Transform File.CAP]]*_xlfn.XLOOKUP(ETS[[#This Row],[Transform File.Year]],Graphs!$R$2:$R$41,Graphs!$T$2:$T$41)</f>
        <v>0</v>
      </c>
    </row>
    <row r="681" spans="1:16" hidden="1" x14ac:dyDescent="0.25">
      <c r="A681">
        <v>1</v>
      </c>
      <c r="B681" s="1" t="s">
        <v>106</v>
      </c>
      <c r="C681" s="1" t="s">
        <v>380</v>
      </c>
      <c r="D681">
        <v>2060</v>
      </c>
      <c r="E681">
        <v>0</v>
      </c>
      <c r="F681">
        <v>0</v>
      </c>
      <c r="G681">
        <v>0</v>
      </c>
      <c r="H681">
        <v>0</v>
      </c>
      <c r="I681">
        <v>0.99144582014071858</v>
      </c>
      <c r="J681">
        <v>0</v>
      </c>
      <c r="K681">
        <v>2.9895974851836969E-9</v>
      </c>
      <c r="L681">
        <v>7.3534016924046952</v>
      </c>
      <c r="M681">
        <v>4465.0613096112929</v>
      </c>
      <c r="N681">
        <v>2.8407531293163574E-11</v>
      </c>
      <c r="O681">
        <v>1.0296715671217934E-10</v>
      </c>
      <c r="P681" s="1">
        <f>ETS[[#This Row],[Transform File.EUAprice]]*ETS[[#This Row],[Transform File.CAP]]*_xlfn.XLOOKUP(ETS[[#This Row],[Transform File.Year]],Graphs!$R$2:$R$41,Graphs!$T$2:$T$41)</f>
        <v>0</v>
      </c>
    </row>
    <row r="682" spans="1:16" hidden="1" x14ac:dyDescent="0.25">
      <c r="A682">
        <v>1</v>
      </c>
      <c r="B682" s="1" t="s">
        <v>106</v>
      </c>
      <c r="C682" s="1" t="s">
        <v>381</v>
      </c>
      <c r="D682">
        <v>2021</v>
      </c>
      <c r="E682">
        <v>1596</v>
      </c>
      <c r="F682">
        <v>3174.772426</v>
      </c>
      <c r="G682">
        <v>0</v>
      </c>
      <c r="H682">
        <v>0</v>
      </c>
      <c r="I682">
        <v>1919.3296841797498</v>
      </c>
      <c r="J682">
        <v>512.9</v>
      </c>
      <c r="K682">
        <v>89.434233770170565</v>
      </c>
      <c r="L682">
        <v>653.10850805007942</v>
      </c>
      <c r="M682">
        <v>80</v>
      </c>
      <c r="N682">
        <v>1479.7002631735372</v>
      </c>
      <c r="O682">
        <v>1696.0118844723338</v>
      </c>
      <c r="P682" s="1">
        <f>ETS[[#This Row],[Transform File.EUAprice]]*ETS[[#This Row],[Transform File.CAP]]*_xlfn.XLOOKUP(ETS[[#This Row],[Transform File.Year]],Graphs!$R$2:$R$41,Graphs!$T$2:$T$41)</f>
        <v>127680</v>
      </c>
    </row>
    <row r="683" spans="1:16" hidden="1" x14ac:dyDescent="0.25">
      <c r="A683">
        <v>1</v>
      </c>
      <c r="B683" s="1" t="s">
        <v>106</v>
      </c>
      <c r="C683" s="1" t="s">
        <v>381</v>
      </c>
      <c r="D683">
        <v>2022</v>
      </c>
      <c r="E683">
        <v>1552</v>
      </c>
      <c r="F683">
        <v>1552</v>
      </c>
      <c r="G683">
        <v>0</v>
      </c>
      <c r="H683">
        <v>0</v>
      </c>
      <c r="I683">
        <v>2046.4266053283764</v>
      </c>
      <c r="J683">
        <v>737.13481822223343</v>
      </c>
      <c r="K683">
        <v>100.15798139706892</v>
      </c>
      <c r="L683">
        <v>587.61027923207132</v>
      </c>
      <c r="M683">
        <v>92.199451532722222</v>
      </c>
      <c r="N683">
        <v>1111.6241866560772</v>
      </c>
      <c r="O683">
        <v>440.37620953966507</v>
      </c>
      <c r="P683" s="1">
        <f>ETS[[#This Row],[Transform File.EUAprice]]*ETS[[#This Row],[Transform File.CAP]]*_xlfn.XLOOKUP(ETS[[#This Row],[Transform File.Year]],Graphs!$R$2:$R$41,Graphs!$T$2:$T$41)</f>
        <v>143093.5487787849</v>
      </c>
    </row>
    <row r="684" spans="1:16" hidden="1" x14ac:dyDescent="0.25">
      <c r="A684">
        <v>1</v>
      </c>
      <c r="B684" s="1" t="s">
        <v>106</v>
      </c>
      <c r="C684" s="1" t="s">
        <v>381</v>
      </c>
      <c r="D684">
        <v>2023</v>
      </c>
      <c r="E684">
        <v>1509</v>
      </c>
      <c r="F684">
        <v>1509</v>
      </c>
      <c r="G684">
        <v>0</v>
      </c>
      <c r="H684">
        <v>0</v>
      </c>
      <c r="I684">
        <v>2242.3837724958139</v>
      </c>
      <c r="J684">
        <v>738.36746884530828</v>
      </c>
      <c r="K684">
        <v>102.00368897441341</v>
      </c>
      <c r="L684">
        <v>472.67167501284075</v>
      </c>
      <c r="M684">
        <v>92.1994515327507</v>
      </c>
      <c r="N684">
        <v>1098.6683796855457</v>
      </c>
      <c r="O684">
        <v>410.3320165101976</v>
      </c>
      <c r="P684" s="1">
        <f>ETS[[#This Row],[Transform File.EUAprice]]*ETS[[#This Row],[Transform File.CAP]]*_xlfn.XLOOKUP(ETS[[#This Row],[Transform File.Year]],Graphs!$R$2:$R$41,Graphs!$T$2:$T$41)</f>
        <v>139128.97236292082</v>
      </c>
    </row>
    <row r="685" spans="1:16" hidden="1" x14ac:dyDescent="0.25">
      <c r="A685">
        <v>1</v>
      </c>
      <c r="B685" s="1" t="s">
        <v>106</v>
      </c>
      <c r="C685" s="1" t="s">
        <v>381</v>
      </c>
      <c r="D685">
        <v>2024</v>
      </c>
      <c r="E685">
        <v>1412</v>
      </c>
      <c r="F685">
        <v>1412</v>
      </c>
      <c r="G685">
        <v>0</v>
      </c>
      <c r="H685">
        <v>0</v>
      </c>
      <c r="I685">
        <v>2477.6820205348231</v>
      </c>
      <c r="J685">
        <v>813.53386452798998</v>
      </c>
      <c r="K685">
        <v>62.381138478584646</v>
      </c>
      <c r="L685">
        <v>300.78674895441645</v>
      </c>
      <c r="M685">
        <v>101.41890384467284</v>
      </c>
      <c r="N685">
        <v>1079.2772749513531</v>
      </c>
      <c r="O685">
        <v>332.72315533157865</v>
      </c>
      <c r="P685" s="1">
        <f>ETS[[#This Row],[Transform File.EUAprice]]*ETS[[#This Row],[Transform File.CAP]]*_xlfn.XLOOKUP(ETS[[#This Row],[Transform File.Year]],Graphs!$R$2:$R$41,Graphs!$T$2:$T$41)</f>
        <v>136384.27831302671</v>
      </c>
    </row>
    <row r="686" spans="1:16" hidden="1" x14ac:dyDescent="0.25">
      <c r="A686">
        <v>1</v>
      </c>
      <c r="B686" s="1" t="s">
        <v>106</v>
      </c>
      <c r="C686" s="1" t="s">
        <v>381</v>
      </c>
      <c r="D686">
        <v>2025</v>
      </c>
      <c r="E686">
        <v>1412</v>
      </c>
      <c r="F686">
        <v>1412</v>
      </c>
      <c r="G686">
        <v>0</v>
      </c>
      <c r="H686">
        <v>0</v>
      </c>
      <c r="I686">
        <v>2861.4434646257082</v>
      </c>
      <c r="J686">
        <v>808.32120489103761</v>
      </c>
      <c r="K686">
        <v>42.633823230947215</v>
      </c>
      <c r="L686">
        <v>177.28352778713017</v>
      </c>
      <c r="M686">
        <v>111.56021163376248</v>
      </c>
      <c r="N686">
        <v>1093.9183826799601</v>
      </c>
      <c r="O686">
        <v>318.08208424557949</v>
      </c>
      <c r="P686" s="1">
        <f>ETS[[#This Row],[Transform File.EUAprice]]*ETS[[#This Row],[Transform File.CAP]]*_xlfn.XLOOKUP(ETS[[#This Row],[Transform File.Year]],Graphs!$R$2:$R$41,Graphs!$T$2:$T$41)</f>
        <v>142878.02161167582</v>
      </c>
    </row>
    <row r="687" spans="1:16" hidden="1" x14ac:dyDescent="0.25">
      <c r="A687">
        <v>1</v>
      </c>
      <c r="B687" s="1" t="s">
        <v>106</v>
      </c>
      <c r="C687" s="1" t="s">
        <v>381</v>
      </c>
      <c r="D687">
        <v>2026</v>
      </c>
      <c r="E687">
        <v>1295</v>
      </c>
      <c r="F687">
        <v>1295</v>
      </c>
      <c r="G687">
        <v>0</v>
      </c>
      <c r="H687">
        <v>0</v>
      </c>
      <c r="I687">
        <v>3186.5492455325134</v>
      </c>
      <c r="J687">
        <v>802.69976928115375</v>
      </c>
      <c r="K687">
        <v>18.450283313182521</v>
      </c>
      <c r="L687">
        <v>148.7441664988591</v>
      </c>
      <c r="M687">
        <v>122.71554254978946</v>
      </c>
      <c r="N687">
        <v>1058.3151015002159</v>
      </c>
      <c r="O687">
        <v>236.68540491473976</v>
      </c>
      <c r="P687" s="1">
        <f>ETS[[#This Row],[Transform File.EUAprice]]*ETS[[#This Row],[Transform File.CAP]]*_xlfn.XLOOKUP(ETS[[#This Row],[Transform File.Year]],Graphs!$R$2:$R$41,Graphs!$T$2:$T$41)</f>
        <v>137278.15795441298</v>
      </c>
    </row>
    <row r="688" spans="1:16" hidden="1" x14ac:dyDescent="0.25">
      <c r="A688">
        <v>1</v>
      </c>
      <c r="B688" s="1" t="s">
        <v>106</v>
      </c>
      <c r="C688" s="1" t="s">
        <v>381</v>
      </c>
      <c r="D688">
        <v>2027</v>
      </c>
      <c r="E688">
        <v>1233</v>
      </c>
      <c r="F688">
        <v>1233</v>
      </c>
      <c r="G688">
        <v>0</v>
      </c>
      <c r="H688">
        <v>0</v>
      </c>
      <c r="I688">
        <v>3463.7354753317882</v>
      </c>
      <c r="J688">
        <v>796.63750844021047</v>
      </c>
      <c r="K688">
        <v>10.993724143343661</v>
      </c>
      <c r="L688">
        <v>148.18253761717048</v>
      </c>
      <c r="M688">
        <v>134.98627616012558</v>
      </c>
      <c r="N688">
        <v>1039.6950227496282</v>
      </c>
      <c r="O688">
        <v>193.30552638281461</v>
      </c>
      <c r="P688" s="1">
        <f>ETS[[#This Row],[Transform File.EUAprice]]*ETS[[#This Row],[Transform File.CAP]]*_xlfn.XLOOKUP(ETS[[#This Row],[Transform File.Year]],Graphs!$R$2:$R$41,Graphs!$T$2:$T$41)</f>
        <v>136929.01908602676</v>
      </c>
    </row>
    <row r="689" spans="1:16" hidden="1" x14ac:dyDescent="0.25">
      <c r="A689">
        <v>1</v>
      </c>
      <c r="B689" s="1" t="s">
        <v>106</v>
      </c>
      <c r="C689" s="1" t="s">
        <v>381</v>
      </c>
      <c r="D689">
        <v>2028</v>
      </c>
      <c r="E689">
        <v>1141</v>
      </c>
      <c r="F689">
        <v>1141</v>
      </c>
      <c r="G689">
        <v>0</v>
      </c>
      <c r="H689">
        <v>0</v>
      </c>
      <c r="I689">
        <v>3705.6797106372396</v>
      </c>
      <c r="J689">
        <v>790.13261411688666</v>
      </c>
      <c r="K689">
        <v>5.3053075021121661</v>
      </c>
      <c r="L689">
        <v>103.61784307555034</v>
      </c>
      <c r="M689">
        <v>148.42951077142035</v>
      </c>
      <c r="N689">
        <v>1007.5885972309676</v>
      </c>
      <c r="O689">
        <v>133.41164760935601</v>
      </c>
      <c r="P689" s="1">
        <f>ETS[[#This Row],[Transform File.EUAprice]]*ETS[[#This Row],[Transform File.CAP]]*_xlfn.XLOOKUP(ETS[[#This Row],[Transform File.Year]],Graphs!$R$2:$R$41,Graphs!$T$2:$T$41)</f>
        <v>132696.48075025811</v>
      </c>
    </row>
    <row r="690" spans="1:16" hidden="1" x14ac:dyDescent="0.25">
      <c r="A690">
        <v>1</v>
      </c>
      <c r="B690" s="1" t="s">
        <v>106</v>
      </c>
      <c r="C690" s="1" t="s">
        <v>381</v>
      </c>
      <c r="D690">
        <v>2029</v>
      </c>
      <c r="E690">
        <v>1049</v>
      </c>
      <c r="F690">
        <v>1049</v>
      </c>
      <c r="G690">
        <v>0</v>
      </c>
      <c r="H690">
        <v>0</v>
      </c>
      <c r="I690">
        <v>3869.7674715486846</v>
      </c>
      <c r="J690">
        <v>783.06271618386938</v>
      </c>
      <c r="K690">
        <v>2.7522542969861217</v>
      </c>
      <c r="L690">
        <v>99.097268607699718</v>
      </c>
      <c r="M690">
        <v>163.30931604636191</v>
      </c>
      <c r="N690">
        <v>962.55450484808557</v>
      </c>
      <c r="O690">
        <v>86.446506771252601</v>
      </c>
      <c r="P690" s="1">
        <f>ETS[[#This Row],[Transform File.EUAprice]]*ETS[[#This Row],[Transform File.CAP]]*_xlfn.XLOOKUP(ETS[[#This Row],[Transform File.Year]],Graphs!$R$2:$R$41,Graphs!$T$2:$T$41)</f>
        <v>127835.25842434391</v>
      </c>
    </row>
    <row r="691" spans="1:16" hidden="1" x14ac:dyDescent="0.25">
      <c r="A691">
        <v>1</v>
      </c>
      <c r="B691" s="1" t="s">
        <v>106</v>
      </c>
      <c r="C691" s="1" t="s">
        <v>381</v>
      </c>
      <c r="D691">
        <v>2030</v>
      </c>
      <c r="E691">
        <v>958</v>
      </c>
      <c r="F691">
        <v>958</v>
      </c>
      <c r="G691">
        <v>0</v>
      </c>
      <c r="H691">
        <v>0</v>
      </c>
      <c r="I691">
        <v>3960.7279804207001</v>
      </c>
      <c r="J691">
        <v>775.4672603262751</v>
      </c>
      <c r="K691">
        <v>0.99834243716935855</v>
      </c>
      <c r="L691">
        <v>90.57388836454021</v>
      </c>
      <c r="M691">
        <v>179.62701206314938</v>
      </c>
      <c r="N691">
        <v>900.97513911310159</v>
      </c>
      <c r="O691">
        <v>57.025531311706786</v>
      </c>
      <c r="P691" s="1">
        <f>ETS[[#This Row],[Transform File.EUAprice]]*ETS[[#This Row],[Transform File.CAP]]*_xlfn.XLOOKUP(ETS[[#This Row],[Transform File.Year]],Graphs!$R$2:$R$41,Graphs!$T$2:$T$41)</f>
        <v>122295.94617820412</v>
      </c>
    </row>
    <row r="692" spans="1:16" hidden="1" x14ac:dyDescent="0.25">
      <c r="A692">
        <v>1</v>
      </c>
      <c r="B692" s="1" t="s">
        <v>106</v>
      </c>
      <c r="C692" s="1" t="s">
        <v>381</v>
      </c>
      <c r="D692">
        <v>2031</v>
      </c>
      <c r="E692">
        <v>866</v>
      </c>
      <c r="F692">
        <v>866</v>
      </c>
      <c r="G692">
        <v>0</v>
      </c>
      <c r="H692">
        <v>0</v>
      </c>
      <c r="I692">
        <v>3974.9552235824531</v>
      </c>
      <c r="J692">
        <v>767.26987298739652</v>
      </c>
      <c r="K692">
        <v>0.94812774817889112</v>
      </c>
      <c r="L692">
        <v>83.554756102671845</v>
      </c>
      <c r="M692">
        <v>197.58751786427467</v>
      </c>
      <c r="N692">
        <v>823.09639290132611</v>
      </c>
      <c r="O692">
        <v>42.904356819306322</v>
      </c>
      <c r="P692" s="1">
        <f>ETS[[#This Row],[Transform File.EUAprice]]*ETS[[#This Row],[Transform File.CAP]]*_xlfn.XLOOKUP(ETS[[#This Row],[Transform File.Year]],Graphs!$R$2:$R$41,Graphs!$T$2:$T$41)</f>
        <v>115814.51825825172</v>
      </c>
    </row>
    <row r="693" spans="1:16" hidden="1" x14ac:dyDescent="0.25">
      <c r="A693">
        <v>1</v>
      </c>
      <c r="B693" s="1" t="s">
        <v>106</v>
      </c>
      <c r="C693" s="1" t="s">
        <v>381</v>
      </c>
      <c r="D693">
        <v>2032</v>
      </c>
      <c r="E693">
        <v>774</v>
      </c>
      <c r="F693">
        <v>774</v>
      </c>
      <c r="G693">
        <v>0</v>
      </c>
      <c r="H693">
        <v>0</v>
      </c>
      <c r="I693">
        <v>3917.0968583105755</v>
      </c>
      <c r="J693">
        <v>758.4298128374453</v>
      </c>
      <c r="K693">
        <v>0.89455661820699051</v>
      </c>
      <c r="L693">
        <v>72.533995816225342</v>
      </c>
      <c r="M693">
        <v>217.34356811455243</v>
      </c>
      <c r="N693">
        <v>730.58812559554849</v>
      </c>
      <c r="O693">
        <v>43.412713534530404</v>
      </c>
      <c r="P693" s="1">
        <f>ETS[[#This Row],[Transform File.EUAprice]]*ETS[[#This Row],[Transform File.CAP]]*_xlfn.XLOOKUP(ETS[[#This Row],[Transform File.Year]],Graphs!$R$2:$R$41,Graphs!$T$2:$T$41)</f>
        <v>108438.63986226448</v>
      </c>
    </row>
    <row r="694" spans="1:16" hidden="1" x14ac:dyDescent="0.25">
      <c r="A694">
        <v>1</v>
      </c>
      <c r="B694" s="1" t="s">
        <v>106</v>
      </c>
      <c r="C694" s="1" t="s">
        <v>381</v>
      </c>
      <c r="D694">
        <v>2033</v>
      </c>
      <c r="E694">
        <v>682</v>
      </c>
      <c r="F694">
        <v>682</v>
      </c>
      <c r="G694">
        <v>0</v>
      </c>
      <c r="H694">
        <v>0</v>
      </c>
      <c r="I694">
        <v>3777.0668052947931</v>
      </c>
      <c r="J694">
        <v>748.89671954653863</v>
      </c>
      <c r="K694">
        <v>0.88270688247474594</v>
      </c>
      <c r="L694">
        <v>72.250626586768533</v>
      </c>
      <c r="M694">
        <v>239.0746136788502</v>
      </c>
      <c r="N694">
        <v>637.49606322230682</v>
      </c>
      <c r="O694">
        <v>44.504874920089655</v>
      </c>
      <c r="P694" s="1">
        <f>ETS[[#This Row],[Transform File.EUAprice]]*ETS[[#This Row],[Transform File.CAP]]*_xlfn.XLOOKUP(ETS[[#This Row],[Transform File.Year]],Graphs!$R$2:$R$41,Graphs!$T$2:$T$41)</f>
        <v>100097.87241520159</v>
      </c>
    </row>
    <row r="695" spans="1:16" hidden="1" x14ac:dyDescent="0.25">
      <c r="A695">
        <v>1</v>
      </c>
      <c r="B695" s="1" t="s">
        <v>106</v>
      </c>
      <c r="C695" s="1" t="s">
        <v>381</v>
      </c>
      <c r="D695">
        <v>2034</v>
      </c>
      <c r="E695">
        <v>591</v>
      </c>
      <c r="F695">
        <v>591</v>
      </c>
      <c r="G695">
        <v>0</v>
      </c>
      <c r="H695">
        <v>0</v>
      </c>
      <c r="I695">
        <v>3555.9459332201723</v>
      </c>
      <c r="J695">
        <v>738.61629078822102</v>
      </c>
      <c r="K695">
        <v>0.86266606825311731</v>
      </c>
      <c r="L695">
        <v>72.641915218146551</v>
      </c>
      <c r="M695">
        <v>262.97803198445456</v>
      </c>
      <c r="N695">
        <v>544.29702841582491</v>
      </c>
      <c r="O695">
        <v>46.704019524097909</v>
      </c>
      <c r="P695" s="1">
        <f>ETS[[#This Row],[Transform File.EUAprice]]*ETS[[#This Row],[Transform File.CAP]]*_xlfn.XLOOKUP(ETS[[#This Row],[Transform File.Year]],Graphs!$R$2:$R$41,Graphs!$T$2:$T$41)</f>
        <v>90870.86499253854</v>
      </c>
    </row>
    <row r="696" spans="1:16" hidden="1" x14ac:dyDescent="0.25">
      <c r="A696">
        <v>1</v>
      </c>
      <c r="B696" s="1" t="s">
        <v>106</v>
      </c>
      <c r="C696" s="1" t="s">
        <v>381</v>
      </c>
      <c r="D696">
        <v>2035</v>
      </c>
      <c r="E696">
        <v>499</v>
      </c>
      <c r="F696">
        <v>499</v>
      </c>
      <c r="G696">
        <v>0</v>
      </c>
      <c r="H696">
        <v>0</v>
      </c>
      <c r="I696">
        <v>3257.0523855762922</v>
      </c>
      <c r="J696">
        <v>727.5299744480302</v>
      </c>
      <c r="K696">
        <v>0.83413178900511964</v>
      </c>
      <c r="L696">
        <v>69.529441406844384</v>
      </c>
      <c r="M696">
        <v>289.27091363557923</v>
      </c>
      <c r="N696">
        <v>452.95741576217995</v>
      </c>
      <c r="O696">
        <v>46.043753566593843</v>
      </c>
      <c r="P696" s="1">
        <f>ETS[[#This Row],[Transform File.EUAprice]]*ETS[[#This Row],[Transform File.CAP]]*_xlfn.XLOOKUP(ETS[[#This Row],[Transform File.Year]],Graphs!$R$2:$R$41,Graphs!$T$2:$T$41)</f>
        <v>80377.357482647116</v>
      </c>
    </row>
    <row r="697" spans="1:16" hidden="1" x14ac:dyDescent="0.25">
      <c r="A697">
        <v>1</v>
      </c>
      <c r="B697" s="1" t="s">
        <v>106</v>
      </c>
      <c r="C697" s="1" t="s">
        <v>381</v>
      </c>
      <c r="D697">
        <v>2036</v>
      </c>
      <c r="E697">
        <v>407</v>
      </c>
      <c r="F697">
        <v>407</v>
      </c>
      <c r="G697">
        <v>0</v>
      </c>
      <c r="H697">
        <v>0</v>
      </c>
      <c r="I697">
        <v>2878.3732287672628</v>
      </c>
      <c r="J697">
        <v>715.57007013418672</v>
      </c>
      <c r="K697">
        <v>0.83090384519019134</v>
      </c>
      <c r="L697">
        <v>69.278182829652565</v>
      </c>
      <c r="M697">
        <v>318.20068483990849</v>
      </c>
      <c r="N697">
        <v>353.43807892544152</v>
      </c>
      <c r="O697">
        <v>53.563023997946047</v>
      </c>
      <c r="P697" s="1">
        <f>ETS[[#This Row],[Transform File.EUAprice]]*ETS[[#This Row],[Transform File.CAP]]*_xlfn.XLOOKUP(ETS[[#This Row],[Transform File.Year]],Graphs!$R$2:$R$41,Graphs!$T$2:$T$41)</f>
        <v>68680.687102947079</v>
      </c>
    </row>
    <row r="698" spans="1:16" hidden="1" x14ac:dyDescent="0.25">
      <c r="A698">
        <v>1</v>
      </c>
      <c r="B698" s="1" t="s">
        <v>106</v>
      </c>
      <c r="C698" s="1" t="s">
        <v>381</v>
      </c>
      <c r="D698">
        <v>2037</v>
      </c>
      <c r="E698">
        <v>315</v>
      </c>
      <c r="F698">
        <v>315</v>
      </c>
      <c r="G698">
        <v>0</v>
      </c>
      <c r="H698">
        <v>0</v>
      </c>
      <c r="I698">
        <v>2413.4944510676578</v>
      </c>
      <c r="J698">
        <v>702.67665220488016</v>
      </c>
      <c r="K698">
        <v>0.82767589711410683</v>
      </c>
      <c r="L698">
        <v>76.374449597610635</v>
      </c>
      <c r="M698">
        <v>350.01475017184487</v>
      </c>
      <c r="N698">
        <v>257.80945889177553</v>
      </c>
      <c r="O698">
        <v>57.191767027825982</v>
      </c>
      <c r="P698" s="1">
        <f>ETS[[#This Row],[Transform File.EUAprice]]*ETS[[#This Row],[Transform File.CAP]]*_xlfn.XLOOKUP(ETS[[#This Row],[Transform File.Year]],Graphs!$R$2:$R$41,Graphs!$T$2:$T$41)</f>
        <v>55686.088517072414</v>
      </c>
    </row>
    <row r="699" spans="1:16" hidden="1" x14ac:dyDescent="0.25">
      <c r="A699">
        <v>1</v>
      </c>
      <c r="B699" s="1" t="s">
        <v>106</v>
      </c>
      <c r="C699" s="1" t="s">
        <v>381</v>
      </c>
      <c r="D699">
        <v>2038</v>
      </c>
      <c r="E699">
        <v>224</v>
      </c>
      <c r="F699">
        <v>224</v>
      </c>
      <c r="G699">
        <v>0</v>
      </c>
      <c r="H699">
        <v>0</v>
      </c>
      <c r="I699">
        <v>1868.6581860862707</v>
      </c>
      <c r="J699">
        <v>688.77279358131545</v>
      </c>
      <c r="K699">
        <v>0.82767589585577295</v>
      </c>
      <c r="L699">
        <v>79.235795504215943</v>
      </c>
      <c r="M699">
        <v>385.00848272776051</v>
      </c>
      <c r="N699">
        <v>161.85194328314634</v>
      </c>
      <c r="O699">
        <v>62.149425973149938</v>
      </c>
      <c r="P699" s="1">
        <f>ETS[[#This Row],[Transform File.EUAprice]]*ETS[[#This Row],[Transform File.CAP]]*_xlfn.XLOOKUP(ETS[[#This Row],[Transform File.Year]],Graphs!$R$2:$R$41,Graphs!$T$2:$T$41)</f>
        <v>41483.82853487369</v>
      </c>
    </row>
    <row r="700" spans="1:16" hidden="1" x14ac:dyDescent="0.25">
      <c r="A700">
        <v>1</v>
      </c>
      <c r="B700" s="1" t="s">
        <v>106</v>
      </c>
      <c r="C700" s="1" t="s">
        <v>381</v>
      </c>
      <c r="D700">
        <v>2039</v>
      </c>
      <c r="E700">
        <v>132</v>
      </c>
      <c r="F700">
        <v>132</v>
      </c>
      <c r="G700">
        <v>0</v>
      </c>
      <c r="H700">
        <v>0</v>
      </c>
      <c r="I700">
        <v>1249.9746985914353</v>
      </c>
      <c r="J700">
        <v>673.77937374298494</v>
      </c>
      <c r="K700">
        <v>0.82767589477455916</v>
      </c>
      <c r="L700">
        <v>76.076437857076002</v>
      </c>
      <c r="M700">
        <v>423.49951493975993</v>
      </c>
      <c r="N700">
        <v>88.175284596132542</v>
      </c>
      <c r="O700">
        <v>43.826249914148441</v>
      </c>
      <c r="P700" s="1">
        <f>ETS[[#This Row],[Transform File.EUAprice]]*ETS[[#This Row],[Transform File.CAP]]*_xlfn.XLOOKUP(ETS[[#This Row],[Transform File.Year]],Graphs!$R$2:$R$41,Graphs!$T$2:$T$41)</f>
        <v>25609.320970420842</v>
      </c>
    </row>
    <row r="701" spans="1:16" hidden="1" x14ac:dyDescent="0.25">
      <c r="A701">
        <v>1</v>
      </c>
      <c r="B701" s="1" t="s">
        <v>106</v>
      </c>
      <c r="C701" s="1" t="s">
        <v>381</v>
      </c>
      <c r="D701">
        <v>2040</v>
      </c>
      <c r="E701">
        <v>40</v>
      </c>
      <c r="F701">
        <v>40</v>
      </c>
      <c r="G701">
        <v>0</v>
      </c>
      <c r="H701">
        <v>0</v>
      </c>
      <c r="I701">
        <v>561.92865691553413</v>
      </c>
      <c r="J701">
        <v>657.56392970155866</v>
      </c>
      <c r="K701">
        <v>0.82767589386332896</v>
      </c>
      <c r="L701">
        <v>69.654436080479115</v>
      </c>
      <c r="M701">
        <v>465.93536593522435</v>
      </c>
      <c r="N701">
        <v>3.2693324110602309E-7</v>
      </c>
      <c r="O701">
        <v>40.001067722948619</v>
      </c>
      <c r="P701" s="1">
        <f>ETS[[#This Row],[Transform File.EUAprice]]*ETS[[#This Row],[Transform File.CAP]]*_xlfn.XLOOKUP(ETS[[#This Row],[Transform File.Year]],Graphs!$R$2:$R$41,Graphs!$T$2:$T$41)</f>
        <v>8131.442271931639</v>
      </c>
    </row>
    <row r="702" spans="1:16" hidden="1" x14ac:dyDescent="0.25">
      <c r="A702">
        <v>1</v>
      </c>
      <c r="B702" s="1" t="s">
        <v>106</v>
      </c>
      <c r="C702" s="1" t="s">
        <v>381</v>
      </c>
      <c r="D702">
        <v>2041</v>
      </c>
      <c r="E702">
        <v>0</v>
      </c>
      <c r="F702">
        <v>0</v>
      </c>
      <c r="G702">
        <v>0</v>
      </c>
      <c r="H702">
        <v>0</v>
      </c>
      <c r="I702">
        <v>358.36894191854219</v>
      </c>
      <c r="J702">
        <v>144.66392970155869</v>
      </c>
      <c r="K702">
        <v>0.62240607076990606</v>
      </c>
      <c r="L702">
        <v>58.273379224663316</v>
      </c>
      <c r="M702">
        <v>4187.3994438756681</v>
      </c>
      <c r="N702">
        <v>1.5306143182412592E-14</v>
      </c>
      <c r="O702">
        <v>1.0152272944128887E-11</v>
      </c>
      <c r="P702" s="1">
        <f>ETS[[#This Row],[Transform File.EUAprice]]*ETS[[#This Row],[Transform File.CAP]]*_xlfn.XLOOKUP(ETS[[#This Row],[Transform File.Year]],Graphs!$R$2:$R$41,Graphs!$T$2:$T$41)</f>
        <v>0</v>
      </c>
    </row>
    <row r="703" spans="1:16" hidden="1" x14ac:dyDescent="0.25">
      <c r="A703">
        <v>1</v>
      </c>
      <c r="B703" s="1" t="s">
        <v>106</v>
      </c>
      <c r="C703" s="1" t="s">
        <v>381</v>
      </c>
      <c r="D703">
        <v>2042</v>
      </c>
      <c r="E703">
        <v>0</v>
      </c>
      <c r="F703">
        <v>0</v>
      </c>
      <c r="G703">
        <v>0</v>
      </c>
      <c r="H703">
        <v>0</v>
      </c>
      <c r="I703">
        <v>311.68929450365101</v>
      </c>
      <c r="J703">
        <v>0</v>
      </c>
      <c r="K703">
        <v>0.39736676901688239</v>
      </c>
      <c r="L703">
        <v>46.282280645874287</v>
      </c>
      <c r="M703">
        <v>4211.3720590125677</v>
      </c>
      <c r="N703">
        <v>1.6863646805374027E-14</v>
      </c>
      <c r="O703">
        <v>1.1250430860674748E-11</v>
      </c>
      <c r="P703" s="1">
        <f>ETS[[#This Row],[Transform File.EUAprice]]*ETS[[#This Row],[Transform File.CAP]]*_xlfn.XLOOKUP(ETS[[#This Row],[Transform File.Year]],Graphs!$R$2:$R$41,Graphs!$T$2:$T$41)</f>
        <v>0</v>
      </c>
    </row>
    <row r="704" spans="1:16" hidden="1" x14ac:dyDescent="0.25">
      <c r="A704">
        <v>1</v>
      </c>
      <c r="B704" s="1" t="s">
        <v>106</v>
      </c>
      <c r="C704" s="1" t="s">
        <v>381</v>
      </c>
      <c r="D704">
        <v>2043</v>
      </c>
      <c r="E704">
        <v>0</v>
      </c>
      <c r="F704">
        <v>0</v>
      </c>
      <c r="G704">
        <v>0</v>
      </c>
      <c r="H704">
        <v>0</v>
      </c>
      <c r="I704">
        <v>269.36917751315906</v>
      </c>
      <c r="J704">
        <v>0</v>
      </c>
      <c r="K704">
        <v>0.39736676276811111</v>
      </c>
      <c r="L704">
        <v>41.92275022772386</v>
      </c>
      <c r="M704">
        <v>4233.2425522026288</v>
      </c>
      <c r="N704">
        <v>1.8513884531276965E-14</v>
      </c>
      <c r="O704">
        <v>1.2492880125287794E-11</v>
      </c>
      <c r="P704" s="1">
        <f>ETS[[#This Row],[Transform File.EUAprice]]*ETS[[#This Row],[Transform File.CAP]]*_xlfn.XLOOKUP(ETS[[#This Row],[Transform File.Year]],Graphs!$R$2:$R$41,Graphs!$T$2:$T$41)</f>
        <v>0</v>
      </c>
    </row>
    <row r="705" spans="1:16" hidden="1" x14ac:dyDescent="0.25">
      <c r="A705">
        <v>1</v>
      </c>
      <c r="B705" s="1" t="s">
        <v>106</v>
      </c>
      <c r="C705" s="1" t="s">
        <v>381</v>
      </c>
      <c r="D705">
        <v>2044</v>
      </c>
      <c r="E705">
        <v>0</v>
      </c>
      <c r="F705">
        <v>0</v>
      </c>
      <c r="G705">
        <v>0</v>
      </c>
      <c r="H705">
        <v>0</v>
      </c>
      <c r="I705">
        <v>232.85250531495845</v>
      </c>
      <c r="J705">
        <v>0</v>
      </c>
      <c r="K705">
        <v>0.39736676233303564</v>
      </c>
      <c r="L705">
        <v>36.119305435867567</v>
      </c>
      <c r="M705">
        <v>4253.8581567712499</v>
      </c>
      <c r="N705">
        <v>2.0331985330981085E-14</v>
      </c>
      <c r="O705">
        <v>1.3900398872484051E-11</v>
      </c>
      <c r="P705" s="1">
        <f>ETS[[#This Row],[Transform File.EUAprice]]*ETS[[#This Row],[Transform File.CAP]]*_xlfn.XLOOKUP(ETS[[#This Row],[Transform File.Year]],Graphs!$R$2:$R$41,Graphs!$T$2:$T$41)</f>
        <v>0</v>
      </c>
    </row>
    <row r="706" spans="1:16" hidden="1" x14ac:dyDescent="0.25">
      <c r="A706">
        <v>1</v>
      </c>
      <c r="B706" s="1" t="s">
        <v>106</v>
      </c>
      <c r="C706" s="1" t="s">
        <v>381</v>
      </c>
      <c r="D706">
        <v>2045</v>
      </c>
      <c r="E706">
        <v>0</v>
      </c>
      <c r="F706">
        <v>0</v>
      </c>
      <c r="G706">
        <v>0</v>
      </c>
      <c r="H706">
        <v>0</v>
      </c>
      <c r="I706">
        <v>199.25286510895944</v>
      </c>
      <c r="J706">
        <v>0</v>
      </c>
      <c r="K706">
        <v>0.39736676188729037</v>
      </c>
      <c r="L706">
        <v>33.202273444111711</v>
      </c>
      <c r="M706">
        <v>4274.1768801484941</v>
      </c>
      <c r="N706">
        <v>2.183347693383973E-14</v>
      </c>
      <c r="O706">
        <v>1.5496854619796615E-11</v>
      </c>
      <c r="P706" s="1">
        <f>ETS[[#This Row],[Transform File.EUAprice]]*ETS[[#This Row],[Transform File.CAP]]*_xlfn.XLOOKUP(ETS[[#This Row],[Transform File.Year]],Graphs!$R$2:$R$41,Graphs!$T$2:$T$41)</f>
        <v>0</v>
      </c>
    </row>
    <row r="707" spans="1:16" hidden="1" x14ac:dyDescent="0.25">
      <c r="A707">
        <v>1</v>
      </c>
      <c r="B707" s="1" t="s">
        <v>106</v>
      </c>
      <c r="C707" s="1" t="s">
        <v>381</v>
      </c>
      <c r="D707">
        <v>2046</v>
      </c>
      <c r="E707">
        <v>0</v>
      </c>
      <c r="F707">
        <v>0</v>
      </c>
      <c r="G707">
        <v>0</v>
      </c>
      <c r="H707">
        <v>0</v>
      </c>
      <c r="I707">
        <v>170.80024868555162</v>
      </c>
      <c r="J707">
        <v>0</v>
      </c>
      <c r="K707">
        <v>0.39736676145517558</v>
      </c>
      <c r="L707">
        <v>28.055249661952651</v>
      </c>
      <c r="M707">
        <v>4292.7038270062694</v>
      </c>
      <c r="N707">
        <v>2.4001395768161252E-14</v>
      </c>
      <c r="O707">
        <v>1.7322434098344602E-11</v>
      </c>
      <c r="P707" s="1">
        <f>ETS[[#This Row],[Transform File.EUAprice]]*ETS[[#This Row],[Transform File.CAP]]*_xlfn.XLOOKUP(ETS[[#This Row],[Transform File.Year]],Graphs!$R$2:$R$41,Graphs!$T$2:$T$41)</f>
        <v>0</v>
      </c>
    </row>
    <row r="708" spans="1:16" hidden="1" x14ac:dyDescent="0.25">
      <c r="A708">
        <v>1</v>
      </c>
      <c r="B708" s="1" t="s">
        <v>106</v>
      </c>
      <c r="C708" s="1" t="s">
        <v>381</v>
      </c>
      <c r="D708">
        <v>2047</v>
      </c>
      <c r="E708">
        <v>0</v>
      </c>
      <c r="F708">
        <v>0</v>
      </c>
      <c r="G708">
        <v>0</v>
      </c>
      <c r="H708">
        <v>0</v>
      </c>
      <c r="I708">
        <v>144.73466214285406</v>
      </c>
      <c r="J708">
        <v>0</v>
      </c>
      <c r="K708">
        <v>0.39736676110141905</v>
      </c>
      <c r="L708">
        <v>25.668219781596143</v>
      </c>
      <c r="M708">
        <v>4310.3094380978473</v>
      </c>
      <c r="N708">
        <v>2.6396268580247468E-14</v>
      </c>
      <c r="O708">
        <v>1.9415690769587273E-11</v>
      </c>
      <c r="P708" s="1">
        <f>ETS[[#This Row],[Transform File.EUAprice]]*ETS[[#This Row],[Transform File.CAP]]*_xlfn.XLOOKUP(ETS[[#This Row],[Transform File.Year]],Graphs!$R$2:$R$41,Graphs!$T$2:$T$41)</f>
        <v>0</v>
      </c>
    </row>
    <row r="709" spans="1:16" hidden="1" x14ac:dyDescent="0.25">
      <c r="A709">
        <v>1</v>
      </c>
      <c r="B709" s="1" t="s">
        <v>106</v>
      </c>
      <c r="C709" s="1" t="s">
        <v>381</v>
      </c>
      <c r="D709">
        <v>2048</v>
      </c>
      <c r="E709">
        <v>0</v>
      </c>
      <c r="F709">
        <v>0</v>
      </c>
      <c r="G709">
        <v>0</v>
      </c>
      <c r="H709">
        <v>0</v>
      </c>
      <c r="I709">
        <v>123.44438171364568</v>
      </c>
      <c r="J709">
        <v>0</v>
      </c>
      <c r="K709">
        <v>0.12854386043657265</v>
      </c>
      <c r="L709">
        <v>21.161736568771811</v>
      </c>
      <c r="M709">
        <v>4327.3531464342359</v>
      </c>
      <c r="N709">
        <v>2.9170729997500912E-14</v>
      </c>
      <c r="O709">
        <v>2.1826792166846478E-11</v>
      </c>
      <c r="P709" s="1">
        <f>ETS[[#This Row],[Transform File.EUAprice]]*ETS[[#This Row],[Transform File.CAP]]*_xlfn.XLOOKUP(ETS[[#This Row],[Transform File.Year]],Graphs!$R$2:$R$41,Graphs!$T$2:$T$41)</f>
        <v>0</v>
      </c>
    </row>
    <row r="710" spans="1:16" hidden="1" x14ac:dyDescent="0.25">
      <c r="A710">
        <v>1</v>
      </c>
      <c r="B710" s="1" t="s">
        <v>106</v>
      </c>
      <c r="C710" s="1" t="s">
        <v>381</v>
      </c>
      <c r="D710">
        <v>2049</v>
      </c>
      <c r="E710">
        <v>0</v>
      </c>
      <c r="F710">
        <v>0</v>
      </c>
      <c r="G710">
        <v>0</v>
      </c>
      <c r="H710">
        <v>0</v>
      </c>
      <c r="I710">
        <v>106.36679134225244</v>
      </c>
      <c r="J710">
        <v>0</v>
      </c>
      <c r="K710">
        <v>2.6349261620064534E-8</v>
      </c>
      <c r="L710">
        <v>17.077590345043991</v>
      </c>
      <c r="M710">
        <v>4342.8864086649601</v>
      </c>
      <c r="N710">
        <v>3.214663263679525E-14</v>
      </c>
      <c r="O710">
        <v>2.462847713412089E-11</v>
      </c>
      <c r="P710" s="1">
        <f>ETS[[#This Row],[Transform File.EUAprice]]*ETS[[#This Row],[Transform File.CAP]]*_xlfn.XLOOKUP(ETS[[#This Row],[Transform File.Year]],Graphs!$R$2:$R$41,Graphs!$T$2:$T$41)</f>
        <v>0</v>
      </c>
    </row>
    <row r="711" spans="1:16" hidden="1" x14ac:dyDescent="0.25">
      <c r="A711">
        <v>1</v>
      </c>
      <c r="B711" s="1" t="s">
        <v>106</v>
      </c>
      <c r="C711" s="1" t="s">
        <v>381</v>
      </c>
      <c r="D711">
        <v>2050</v>
      </c>
      <c r="E711">
        <v>0</v>
      </c>
      <c r="F711">
        <v>0</v>
      </c>
      <c r="G711">
        <v>0</v>
      </c>
      <c r="H711">
        <v>0</v>
      </c>
      <c r="I711">
        <v>90.021377248954991</v>
      </c>
      <c r="J711">
        <v>0</v>
      </c>
      <c r="K711">
        <v>2.6301998270672021E-8</v>
      </c>
      <c r="L711">
        <v>16.345414066995449</v>
      </c>
      <c r="M711">
        <v>4357.8136969292918</v>
      </c>
      <c r="N711">
        <v>3.5233142590791634E-14</v>
      </c>
      <c r="O711">
        <v>2.7900620293699047E-11</v>
      </c>
      <c r="P711" s="1">
        <f>ETS[[#This Row],[Transform File.EUAprice]]*ETS[[#This Row],[Transform File.CAP]]*_xlfn.XLOOKUP(ETS[[#This Row],[Transform File.Year]],Graphs!$R$2:$R$41,Graphs!$T$2:$T$41)</f>
        <v>0</v>
      </c>
    </row>
    <row r="712" spans="1:16" hidden="1" x14ac:dyDescent="0.25">
      <c r="A712">
        <v>1</v>
      </c>
      <c r="B712" s="1" t="s">
        <v>106</v>
      </c>
      <c r="C712" s="1" t="s">
        <v>381</v>
      </c>
      <c r="D712">
        <v>2051</v>
      </c>
      <c r="E712">
        <v>0</v>
      </c>
      <c r="F712">
        <v>0</v>
      </c>
      <c r="G712">
        <v>0</v>
      </c>
      <c r="H712">
        <v>0</v>
      </c>
      <c r="I712">
        <v>74.517025312609164</v>
      </c>
      <c r="J712">
        <v>0</v>
      </c>
      <c r="K712">
        <v>2.6158015909574955E-8</v>
      </c>
      <c r="L712">
        <v>15.504351910187816</v>
      </c>
      <c r="M712">
        <v>4371.9811139964568</v>
      </c>
      <c r="N712">
        <v>3.8355378501129594E-14</v>
      </c>
      <c r="O712">
        <v>3.1756100044046979E-11</v>
      </c>
      <c r="P712" s="1">
        <f>ETS[[#This Row],[Transform File.EUAprice]]*ETS[[#This Row],[Transform File.CAP]]*_xlfn.XLOOKUP(ETS[[#This Row],[Transform File.Year]],Graphs!$R$2:$R$41,Graphs!$T$2:$T$41)</f>
        <v>0</v>
      </c>
    </row>
    <row r="713" spans="1:16" hidden="1" x14ac:dyDescent="0.25">
      <c r="A713">
        <v>1</v>
      </c>
      <c r="B713" s="1" t="s">
        <v>106</v>
      </c>
      <c r="C713" s="1" t="s">
        <v>381</v>
      </c>
      <c r="D713">
        <v>2052</v>
      </c>
      <c r="E713">
        <v>0</v>
      </c>
      <c r="F713">
        <v>0</v>
      </c>
      <c r="G713">
        <v>0</v>
      </c>
      <c r="H713">
        <v>0</v>
      </c>
      <c r="I713">
        <v>61.936782757102456</v>
      </c>
      <c r="J713">
        <v>0</v>
      </c>
      <c r="K713">
        <v>2.6055427034793792E-8</v>
      </c>
      <c r="L713">
        <v>12.580242529451279</v>
      </c>
      <c r="M713">
        <v>4384.8875735840229</v>
      </c>
      <c r="N713">
        <v>4.2223840287115997E-14</v>
      </c>
      <c r="O713">
        <v>3.6350526474834419E-11</v>
      </c>
      <c r="P713" s="1">
        <f>ETS[[#This Row],[Transform File.EUAprice]]*ETS[[#This Row],[Transform File.CAP]]*_xlfn.XLOOKUP(ETS[[#This Row],[Transform File.Year]],Graphs!$R$2:$R$41,Graphs!$T$2:$T$41)</f>
        <v>0</v>
      </c>
    </row>
    <row r="714" spans="1:16" hidden="1" x14ac:dyDescent="0.25">
      <c r="A714">
        <v>1</v>
      </c>
      <c r="B714" s="1" t="s">
        <v>106</v>
      </c>
      <c r="C714" s="1" t="s">
        <v>381</v>
      </c>
      <c r="D714">
        <v>2053</v>
      </c>
      <c r="E714">
        <v>0</v>
      </c>
      <c r="F714">
        <v>0</v>
      </c>
      <c r="G714">
        <v>0</v>
      </c>
      <c r="H714">
        <v>0</v>
      </c>
      <c r="I714">
        <v>49.449914241293719</v>
      </c>
      <c r="J714">
        <v>0</v>
      </c>
      <c r="K714">
        <v>2.6047787427645184E-8</v>
      </c>
      <c r="L714">
        <v>12.486868489760948</v>
      </c>
      <c r="M714">
        <v>4397.4523735736038</v>
      </c>
      <c r="N714">
        <v>4.6285812607842262E-14</v>
      </c>
      <c r="O714">
        <v>4.1878014884169194E-11</v>
      </c>
      <c r="P714" s="1">
        <f>ETS[[#This Row],[Transform File.EUAprice]]*ETS[[#This Row],[Transform File.CAP]]*_xlfn.XLOOKUP(ETS[[#This Row],[Transform File.Year]],Graphs!$R$2:$R$41,Graphs!$T$2:$T$41)</f>
        <v>0</v>
      </c>
    </row>
    <row r="715" spans="1:16" hidden="1" x14ac:dyDescent="0.25">
      <c r="A715">
        <v>1</v>
      </c>
      <c r="B715" s="1" t="s">
        <v>106</v>
      </c>
      <c r="C715" s="1" t="s">
        <v>381</v>
      </c>
      <c r="D715">
        <v>2054</v>
      </c>
      <c r="E715">
        <v>0</v>
      </c>
      <c r="F715">
        <v>0</v>
      </c>
      <c r="G715">
        <v>0</v>
      </c>
      <c r="H715">
        <v>0</v>
      </c>
      <c r="I715">
        <v>39.898920395677919</v>
      </c>
      <c r="J715">
        <v>0</v>
      </c>
      <c r="K715">
        <v>2.5975416489708627E-8</v>
      </c>
      <c r="L715">
        <v>9.5509938196403823</v>
      </c>
      <c r="M715">
        <v>4409.1355820435438</v>
      </c>
      <c r="N715">
        <v>5.0365706638106097E-14</v>
      </c>
      <c r="O715">
        <v>4.8631485924154946E-11</v>
      </c>
      <c r="P715" s="1">
        <f>ETS[[#This Row],[Transform File.EUAprice]]*ETS[[#This Row],[Transform File.CAP]]*_xlfn.XLOOKUP(ETS[[#This Row],[Transform File.Year]],Graphs!$R$2:$R$41,Graphs!$T$2:$T$41)</f>
        <v>0</v>
      </c>
    </row>
    <row r="716" spans="1:16" hidden="1" x14ac:dyDescent="0.25">
      <c r="A716">
        <v>1</v>
      </c>
      <c r="B716" s="1" t="s">
        <v>106</v>
      </c>
      <c r="C716" s="1" t="s">
        <v>381</v>
      </c>
      <c r="D716">
        <v>2055</v>
      </c>
      <c r="E716">
        <v>0</v>
      </c>
      <c r="F716">
        <v>0</v>
      </c>
      <c r="G716">
        <v>0</v>
      </c>
      <c r="H716">
        <v>0</v>
      </c>
      <c r="I716">
        <v>30.443856840593902</v>
      </c>
      <c r="J716">
        <v>0</v>
      </c>
      <c r="K716">
        <v>2.5977448479584359E-8</v>
      </c>
      <c r="L716">
        <v>9.4550635291065674</v>
      </c>
      <c r="M716">
        <v>4419.7750968890778</v>
      </c>
      <c r="N716">
        <v>5.4967116891795168E-14</v>
      </c>
      <c r="O716">
        <v>5.7030292402954589E-11</v>
      </c>
      <c r="P716" s="1">
        <f>ETS[[#This Row],[Transform File.EUAprice]]*ETS[[#This Row],[Transform File.CAP]]*_xlfn.XLOOKUP(ETS[[#This Row],[Transform File.Year]],Graphs!$R$2:$R$41,Graphs!$T$2:$T$41)</f>
        <v>0</v>
      </c>
    </row>
    <row r="717" spans="1:16" hidden="1" x14ac:dyDescent="0.25">
      <c r="A717">
        <v>1</v>
      </c>
      <c r="B717" s="1" t="s">
        <v>106</v>
      </c>
      <c r="C717" s="1" t="s">
        <v>381</v>
      </c>
      <c r="D717">
        <v>2056</v>
      </c>
      <c r="E717">
        <v>0</v>
      </c>
      <c r="F717">
        <v>0</v>
      </c>
      <c r="G717">
        <v>0</v>
      </c>
      <c r="H717">
        <v>0</v>
      </c>
      <c r="I717">
        <v>21.442618033537784</v>
      </c>
      <c r="J717">
        <v>0</v>
      </c>
      <c r="K717">
        <v>1.6719707715223665E-8</v>
      </c>
      <c r="L717">
        <v>9.0012387903364086</v>
      </c>
      <c r="M717">
        <v>4430.2772479462537</v>
      </c>
      <c r="N717">
        <v>6.0173544039902935E-14</v>
      </c>
      <c r="O717">
        <v>6.7674411634423481E-11</v>
      </c>
      <c r="P717" s="1">
        <f>ETS[[#This Row],[Transform File.EUAprice]]*ETS[[#This Row],[Transform File.CAP]]*_xlfn.XLOOKUP(ETS[[#This Row],[Transform File.Year]],Graphs!$R$2:$R$41,Graphs!$T$2:$T$41)</f>
        <v>0</v>
      </c>
    </row>
    <row r="718" spans="1:16" hidden="1" x14ac:dyDescent="0.25">
      <c r="A718">
        <v>1</v>
      </c>
      <c r="B718" s="1" t="s">
        <v>106</v>
      </c>
      <c r="C718" s="1" t="s">
        <v>381</v>
      </c>
      <c r="D718">
        <v>2057</v>
      </c>
      <c r="E718">
        <v>0</v>
      </c>
      <c r="F718">
        <v>0</v>
      </c>
      <c r="G718">
        <v>0</v>
      </c>
      <c r="H718">
        <v>0</v>
      </c>
      <c r="I718">
        <v>14.617917779207476</v>
      </c>
      <c r="J718">
        <v>0</v>
      </c>
      <c r="K718">
        <v>2.6083511249214064E-8</v>
      </c>
      <c r="L718">
        <v>6.8247002282467966</v>
      </c>
      <c r="M718">
        <v>4439.8446428068773</v>
      </c>
      <c r="N718">
        <v>6.5677976925227152E-14</v>
      </c>
      <c r="O718">
        <v>8.1560615186786029E-11</v>
      </c>
      <c r="P718" s="1">
        <f>ETS[[#This Row],[Transform File.EUAprice]]*ETS[[#This Row],[Transform File.CAP]]*_xlfn.XLOOKUP(ETS[[#This Row],[Transform File.Year]],Graphs!$R$2:$R$41,Graphs!$T$2:$T$41)</f>
        <v>0</v>
      </c>
    </row>
    <row r="719" spans="1:16" hidden="1" x14ac:dyDescent="0.25">
      <c r="A719">
        <v>1</v>
      </c>
      <c r="B719" s="1" t="s">
        <v>106</v>
      </c>
      <c r="C719" s="1" t="s">
        <v>381</v>
      </c>
      <c r="D719">
        <v>2058</v>
      </c>
      <c r="E719">
        <v>0</v>
      </c>
      <c r="F719">
        <v>0</v>
      </c>
      <c r="G719">
        <v>0</v>
      </c>
      <c r="H719">
        <v>0</v>
      </c>
      <c r="I719">
        <v>9.4697529946787906</v>
      </c>
      <c r="J719">
        <v>0</v>
      </c>
      <c r="K719">
        <v>2.6052178489815633E-8</v>
      </c>
      <c r="L719">
        <v>5.148164758476506</v>
      </c>
      <c r="M719">
        <v>4448.7206601911012</v>
      </c>
      <c r="N719">
        <v>7.0357386713024305E-14</v>
      </c>
      <c r="O719">
        <v>1.0028643655949608E-10</v>
      </c>
      <c r="P719" s="1">
        <f>ETS[[#This Row],[Transform File.EUAprice]]*ETS[[#This Row],[Transform File.CAP]]*_xlfn.XLOOKUP(ETS[[#This Row],[Transform File.Year]],Graphs!$R$2:$R$41,Graphs!$T$2:$T$41)</f>
        <v>0</v>
      </c>
    </row>
    <row r="720" spans="1:16" hidden="1" x14ac:dyDescent="0.25">
      <c r="A720">
        <v>1</v>
      </c>
      <c r="B720" s="1" t="s">
        <v>106</v>
      </c>
      <c r="C720" s="1" t="s">
        <v>381</v>
      </c>
      <c r="D720">
        <v>2059</v>
      </c>
      <c r="E720">
        <v>0</v>
      </c>
      <c r="F720">
        <v>0</v>
      </c>
      <c r="G720">
        <v>0</v>
      </c>
      <c r="H720">
        <v>0</v>
      </c>
      <c r="I720">
        <v>5.1246763667941142</v>
      </c>
      <c r="J720">
        <v>0</v>
      </c>
      <c r="K720">
        <v>2.6178265346342087E-8</v>
      </c>
      <c r="L720">
        <v>4.3450766017064115</v>
      </c>
      <c r="M720">
        <v>4457.2748176459108</v>
      </c>
      <c r="N720">
        <v>7.5548408418912101E-14</v>
      </c>
      <c r="O720">
        <v>1.2657978989466758E-10</v>
      </c>
      <c r="P720" s="1">
        <f>ETS[[#This Row],[Transform File.EUAprice]]*ETS[[#This Row],[Transform File.CAP]]*_xlfn.XLOOKUP(ETS[[#This Row],[Transform File.Year]],Graphs!$R$2:$R$41,Graphs!$T$2:$T$41)</f>
        <v>0</v>
      </c>
    </row>
    <row r="721" spans="1:16" hidden="1" x14ac:dyDescent="0.25">
      <c r="A721">
        <v>1</v>
      </c>
      <c r="B721" s="1" t="s">
        <v>106</v>
      </c>
      <c r="C721" s="1" t="s">
        <v>381</v>
      </c>
      <c r="D721">
        <v>2060</v>
      </c>
      <c r="E721">
        <v>0</v>
      </c>
      <c r="F721">
        <v>0</v>
      </c>
      <c r="G721">
        <v>0</v>
      </c>
      <c r="H721">
        <v>0</v>
      </c>
      <c r="I721">
        <v>-0.95543860069030284</v>
      </c>
      <c r="J721">
        <v>0</v>
      </c>
      <c r="K721">
        <v>5.276971350694528E-9</v>
      </c>
      <c r="L721">
        <v>6.0801149622074462</v>
      </c>
      <c r="M721">
        <v>4465.0613103069427</v>
      </c>
      <c r="N721">
        <v>8.1470536882403814E-14</v>
      </c>
      <c r="O721">
        <v>1.6208302026777978E-10</v>
      </c>
      <c r="P721" s="1">
        <f>ETS[[#This Row],[Transform File.EUAprice]]*ETS[[#This Row],[Transform File.CAP]]*_xlfn.XLOOKUP(ETS[[#This Row],[Transform File.Year]],Graphs!$R$2:$R$41,Graphs!$T$2:$T$41)</f>
        <v>0</v>
      </c>
    </row>
    <row r="722" spans="1:16" hidden="1" x14ac:dyDescent="0.25">
      <c r="A722">
        <v>1</v>
      </c>
      <c r="B722" s="1" t="s">
        <v>106</v>
      </c>
      <c r="C722" s="1" t="s">
        <v>344</v>
      </c>
      <c r="D722">
        <v>2021</v>
      </c>
      <c r="E722">
        <v>1596</v>
      </c>
      <c r="F722">
        <v>3174.772426</v>
      </c>
      <c r="G722">
        <v>0</v>
      </c>
      <c r="H722">
        <v>0</v>
      </c>
      <c r="I722">
        <v>1936.6829933648826</v>
      </c>
      <c r="J722">
        <v>512.9</v>
      </c>
      <c r="K722">
        <v>89.366090878202542</v>
      </c>
      <c r="L722">
        <v>635.82334175691494</v>
      </c>
      <c r="M722">
        <v>80</v>
      </c>
      <c r="N722">
        <v>1545.1831236566013</v>
      </c>
      <c r="O722">
        <v>1628.4637791123441</v>
      </c>
      <c r="P722" s="1">
        <f>ETS[[#This Row],[Transform File.EUAprice]]*ETS[[#This Row],[Transform File.CAP]]*_xlfn.XLOOKUP(ETS[[#This Row],[Transform File.Year]],Graphs!$R$2:$R$41,Graphs!$T$2:$T$41)</f>
        <v>127680</v>
      </c>
    </row>
    <row r="723" spans="1:16" hidden="1" x14ac:dyDescent="0.25">
      <c r="A723">
        <v>1</v>
      </c>
      <c r="B723" s="1" t="s">
        <v>106</v>
      </c>
      <c r="C723" s="1" t="s">
        <v>344</v>
      </c>
      <c r="D723">
        <v>2022</v>
      </c>
      <c r="E723">
        <v>1552</v>
      </c>
      <c r="F723">
        <v>1552</v>
      </c>
      <c r="G723">
        <v>0</v>
      </c>
      <c r="H723">
        <v>0</v>
      </c>
      <c r="I723">
        <v>2083.4088166955571</v>
      </c>
      <c r="J723">
        <v>751.66113829379469</v>
      </c>
      <c r="K723">
        <v>99.614292946978708</v>
      </c>
      <c r="L723">
        <v>553.99874542855173</v>
      </c>
      <c r="M723">
        <v>70.896632588963712</v>
      </c>
      <c r="N723">
        <v>1136.0720214106263</v>
      </c>
      <c r="O723">
        <v>415.93165805726187</v>
      </c>
      <c r="P723" s="1">
        <f>ETS[[#This Row],[Transform File.EUAprice]]*ETS[[#This Row],[Transform File.CAP]]*_xlfn.XLOOKUP(ETS[[#This Row],[Transform File.Year]],Graphs!$R$2:$R$41,Graphs!$T$2:$T$41)</f>
        <v>110031.57377807167</v>
      </c>
    </row>
    <row r="724" spans="1:16" hidden="1" x14ac:dyDescent="0.25">
      <c r="A724">
        <v>1</v>
      </c>
      <c r="B724" s="1" t="s">
        <v>106</v>
      </c>
      <c r="C724" s="1" t="s">
        <v>344</v>
      </c>
      <c r="D724">
        <v>2023</v>
      </c>
      <c r="E724">
        <v>1509</v>
      </c>
      <c r="F724">
        <v>1509</v>
      </c>
      <c r="G724">
        <v>0</v>
      </c>
      <c r="H724">
        <v>0</v>
      </c>
      <c r="I724">
        <v>2319.5066349765939</v>
      </c>
      <c r="J724">
        <v>752.60895911157297</v>
      </c>
      <c r="K724">
        <v>108.91075913037712</v>
      </c>
      <c r="L724">
        <v>411.38246347701323</v>
      </c>
      <c r="M724">
        <v>70.896632588949117</v>
      </c>
      <c r="N724">
        <v>1125.9746619171979</v>
      </c>
      <c r="O724">
        <v>383.02901755068967</v>
      </c>
      <c r="P724" s="1">
        <f>ETS[[#This Row],[Transform File.EUAprice]]*ETS[[#This Row],[Transform File.CAP]]*_xlfn.XLOOKUP(ETS[[#This Row],[Transform File.Year]],Graphs!$R$2:$R$41,Graphs!$T$2:$T$41)</f>
        <v>106983.01857672422</v>
      </c>
    </row>
    <row r="725" spans="1:16" hidden="1" x14ac:dyDescent="0.25">
      <c r="A725">
        <v>1</v>
      </c>
      <c r="B725" s="1" t="s">
        <v>106</v>
      </c>
      <c r="C725" s="1" t="s">
        <v>344</v>
      </c>
      <c r="D725">
        <v>2024</v>
      </c>
      <c r="E725">
        <v>1412</v>
      </c>
      <c r="F725">
        <v>1412</v>
      </c>
      <c r="G725">
        <v>0</v>
      </c>
      <c r="H725">
        <v>0</v>
      </c>
      <c r="I725">
        <v>2637.3872304522911</v>
      </c>
      <c r="J725">
        <v>828.89424398645588</v>
      </c>
      <c r="K725">
        <v>28.385116716464328</v>
      </c>
      <c r="L725">
        <v>236.84004382138258</v>
      </c>
      <c r="M725">
        <v>77.982903148074641</v>
      </c>
      <c r="N725">
        <v>1110.0865521485307</v>
      </c>
      <c r="O725">
        <v>301.91751094958488</v>
      </c>
      <c r="P725" s="1">
        <f>ETS[[#This Row],[Transform File.EUAprice]]*ETS[[#This Row],[Transform File.CAP]]*_xlfn.XLOOKUP(ETS[[#This Row],[Transform File.Year]],Graphs!$R$2:$R$41,Graphs!$T$2:$T$41)</f>
        <v>104868.43737626799</v>
      </c>
    </row>
    <row r="726" spans="1:16" hidden="1" x14ac:dyDescent="0.25">
      <c r="A726">
        <v>1</v>
      </c>
      <c r="B726" s="1" t="s">
        <v>106</v>
      </c>
      <c r="C726" s="1" t="s">
        <v>344</v>
      </c>
      <c r="D726">
        <v>2025</v>
      </c>
      <c r="E726">
        <v>1412</v>
      </c>
      <c r="F726">
        <v>1412</v>
      </c>
      <c r="G726">
        <v>0</v>
      </c>
      <c r="H726">
        <v>0</v>
      </c>
      <c r="I726">
        <v>3084.146820806493</v>
      </c>
      <c r="J726">
        <v>824.88858166950217</v>
      </c>
      <c r="K726">
        <v>15.218377791668669</v>
      </c>
      <c r="L726">
        <v>125.13345018462709</v>
      </c>
      <c r="M726">
        <v>85.777104355557455</v>
      </c>
      <c r="N726">
        <v>1120.6035618558703</v>
      </c>
      <c r="O726">
        <v>291.40092123088078</v>
      </c>
      <c r="P726" s="1">
        <f>ETS[[#This Row],[Transform File.EUAprice]]*ETS[[#This Row],[Transform File.CAP]]*_xlfn.XLOOKUP(ETS[[#This Row],[Transform File.Year]],Graphs!$R$2:$R$41,Graphs!$T$2:$T$41)</f>
        <v>109856.93546489534</v>
      </c>
    </row>
    <row r="727" spans="1:16" hidden="1" x14ac:dyDescent="0.25">
      <c r="A727">
        <v>1</v>
      </c>
      <c r="B727" s="1" t="s">
        <v>106</v>
      </c>
      <c r="C727" s="1" t="s">
        <v>344</v>
      </c>
      <c r="D727">
        <v>2026</v>
      </c>
      <c r="E727">
        <v>1295</v>
      </c>
      <c r="F727">
        <v>1295</v>
      </c>
      <c r="G727">
        <v>0</v>
      </c>
      <c r="H727">
        <v>0</v>
      </c>
      <c r="I727">
        <v>3440.7435846908811</v>
      </c>
      <c r="J727">
        <v>820.56921437883159</v>
      </c>
      <c r="K727">
        <v>3.0726497491674016</v>
      </c>
      <c r="L727">
        <v>114.76137198761216</v>
      </c>
      <c r="M727">
        <v>94.349903977559876</v>
      </c>
      <c r="N727">
        <v>1086.1570877954127</v>
      </c>
      <c r="O727">
        <v>208.84785341689596</v>
      </c>
      <c r="P727" s="1">
        <f>ETS[[#This Row],[Transform File.EUAprice]]*ETS[[#This Row],[Transform File.CAP]]*_xlfn.XLOOKUP(ETS[[#This Row],[Transform File.Year]],Graphs!$R$2:$R$41,Graphs!$T$2:$T$41)</f>
        <v>105546.37784337763</v>
      </c>
    </row>
    <row r="728" spans="1:16" hidden="1" x14ac:dyDescent="0.25">
      <c r="A728">
        <v>1</v>
      </c>
      <c r="B728" s="1" t="s">
        <v>106</v>
      </c>
      <c r="C728" s="1" t="s">
        <v>344</v>
      </c>
      <c r="D728">
        <v>2027</v>
      </c>
      <c r="E728">
        <v>1233</v>
      </c>
      <c r="F728">
        <v>1233</v>
      </c>
      <c r="G728">
        <v>0</v>
      </c>
      <c r="H728">
        <v>0</v>
      </c>
      <c r="I728">
        <v>3743.618060138263</v>
      </c>
      <c r="J728">
        <v>815.91160435828112</v>
      </c>
      <c r="K728">
        <v>1.945259297114587</v>
      </c>
      <c r="L728">
        <v>112.2686608972226</v>
      </c>
      <c r="M728">
        <v>103.779021546644</v>
      </c>
      <c r="N728">
        <v>1067.846622820339</v>
      </c>
      <c r="O728">
        <v>165.15881599552478</v>
      </c>
      <c r="P728" s="1">
        <f>ETS[[#This Row],[Transform File.EUAprice]]*ETS[[#This Row],[Transform File.CAP]]*_xlfn.XLOOKUP(ETS[[#This Row],[Transform File.Year]],Graphs!$R$2:$R$41,Graphs!$T$2:$T$41)</f>
        <v>105272.62493879569</v>
      </c>
    </row>
    <row r="729" spans="1:16" hidden="1" x14ac:dyDescent="0.25">
      <c r="A729">
        <v>1</v>
      </c>
      <c r="B729" s="1" t="s">
        <v>106</v>
      </c>
      <c r="C729" s="1" t="s">
        <v>344</v>
      </c>
      <c r="D729">
        <v>2028</v>
      </c>
      <c r="E729">
        <v>1141</v>
      </c>
      <c r="F729">
        <v>1141</v>
      </c>
      <c r="G729">
        <v>0</v>
      </c>
      <c r="H729">
        <v>0</v>
      </c>
      <c r="I729">
        <v>3963.8903300046832</v>
      </c>
      <c r="J729">
        <v>810.88929269455002</v>
      </c>
      <c r="K729">
        <v>0.5123011671828076</v>
      </c>
      <c r="L729">
        <v>109.32613627184701</v>
      </c>
      <c r="M729">
        <v>114.14993516120107</v>
      </c>
      <c r="N729">
        <v>1033.520420829487</v>
      </c>
      <c r="O729">
        <v>107.48555577658351</v>
      </c>
      <c r="P729" s="1">
        <f>ETS[[#This Row],[Transform File.EUAprice]]*ETS[[#This Row],[Transform File.CAP]]*_xlfn.XLOOKUP(ETS[[#This Row],[Transform File.Year]],Graphs!$R$2:$R$41,Graphs!$T$2:$T$41)</f>
        <v>102050.42511450556</v>
      </c>
    </row>
    <row r="730" spans="1:16" hidden="1" x14ac:dyDescent="0.25">
      <c r="A730">
        <v>1</v>
      </c>
      <c r="B730" s="1" t="s">
        <v>106</v>
      </c>
      <c r="C730" s="1" t="s">
        <v>344</v>
      </c>
      <c r="D730">
        <v>2029</v>
      </c>
      <c r="E730">
        <v>1049</v>
      </c>
      <c r="F730">
        <v>1049</v>
      </c>
      <c r="G730">
        <v>0</v>
      </c>
      <c r="H730">
        <v>0</v>
      </c>
      <c r="I730">
        <v>4103.2938544362005</v>
      </c>
      <c r="J730">
        <v>805.4688056806923</v>
      </c>
      <c r="K730">
        <v>4.7903212416912158E-3</v>
      </c>
      <c r="L730">
        <v>104.12287956654879</v>
      </c>
      <c r="M730">
        <v>125.56440835201003</v>
      </c>
      <c r="N730">
        <v>990.0613091981669</v>
      </c>
      <c r="O730">
        <v>58.944225744136716</v>
      </c>
      <c r="P730" s="1">
        <f>ETS[[#This Row],[Transform File.EUAprice]]*ETS[[#This Row],[Transform File.CAP]]*_xlfn.XLOOKUP(ETS[[#This Row],[Transform File.Year]],Graphs!$R$2:$R$41,Graphs!$T$2:$T$41)</f>
        <v>98289.301426148711</v>
      </c>
    </row>
    <row r="731" spans="1:16" hidden="1" x14ac:dyDescent="0.25">
      <c r="A731">
        <v>1</v>
      </c>
      <c r="B731" s="1" t="s">
        <v>106</v>
      </c>
      <c r="C731" s="1" t="s">
        <v>344</v>
      </c>
      <c r="D731">
        <v>2030</v>
      </c>
      <c r="E731">
        <v>958</v>
      </c>
      <c r="F731">
        <v>958</v>
      </c>
      <c r="G731">
        <v>0</v>
      </c>
      <c r="H731">
        <v>0</v>
      </c>
      <c r="I731">
        <v>4167.7842235417847</v>
      </c>
      <c r="J731">
        <v>799.62811679096967</v>
      </c>
      <c r="K731">
        <v>4.1915262541168414E-3</v>
      </c>
      <c r="L731">
        <v>93.87732257719145</v>
      </c>
      <c r="M731">
        <v>138.11242731310591</v>
      </c>
      <c r="N731">
        <v>931.19906307093959</v>
      </c>
      <c r="O731">
        <v>26.807006821682634</v>
      </c>
      <c r="P731" s="1">
        <f>ETS[[#This Row],[Transform File.EUAprice]]*ETS[[#This Row],[Transform File.CAP]]*_xlfn.XLOOKUP(ETS[[#This Row],[Transform File.Year]],Graphs!$R$2:$R$41,Graphs!$T$2:$T$41)</f>
        <v>94031.458761261922</v>
      </c>
    </row>
    <row r="732" spans="1:16" hidden="1" x14ac:dyDescent="0.25">
      <c r="A732">
        <v>1</v>
      </c>
      <c r="B732" s="1" t="s">
        <v>106</v>
      </c>
      <c r="C732" s="1" t="s">
        <v>344</v>
      </c>
      <c r="D732">
        <v>2031</v>
      </c>
      <c r="E732">
        <v>866</v>
      </c>
      <c r="F732">
        <v>866</v>
      </c>
      <c r="G732">
        <v>0</v>
      </c>
      <c r="H732">
        <v>0</v>
      </c>
      <c r="I732">
        <v>4157.2622536517001</v>
      </c>
      <c r="J732">
        <v>793.33009069047978</v>
      </c>
      <c r="K732">
        <v>3.5927449767234115E-3</v>
      </c>
      <c r="L732">
        <v>83.188286454628184</v>
      </c>
      <c r="M732">
        <v>151.9137458039695</v>
      </c>
      <c r="N732">
        <v>845.15792505342426</v>
      </c>
      <c r="O732">
        <v>20.848717335170484</v>
      </c>
      <c r="P732" s="1">
        <f>ETS[[#This Row],[Transform File.EUAprice]]*ETS[[#This Row],[Transform File.CAP]]*_xlfn.XLOOKUP(ETS[[#This Row],[Transform File.Year]],Graphs!$R$2:$R$41,Graphs!$T$2:$T$41)</f>
        <v>89043.16161903835</v>
      </c>
    </row>
    <row r="733" spans="1:16" hidden="1" x14ac:dyDescent="0.25">
      <c r="A733">
        <v>1</v>
      </c>
      <c r="B733" s="1" t="s">
        <v>106</v>
      </c>
      <c r="C733" s="1" t="s">
        <v>344</v>
      </c>
      <c r="D733">
        <v>2032</v>
      </c>
      <c r="E733">
        <v>774</v>
      </c>
      <c r="F733">
        <v>774</v>
      </c>
      <c r="G733">
        <v>0</v>
      </c>
      <c r="H733">
        <v>0</v>
      </c>
      <c r="I733">
        <v>4071.8934728808822</v>
      </c>
      <c r="J733">
        <v>786.53891951111518</v>
      </c>
      <c r="K733">
        <v>7.7487045917017123E-3</v>
      </c>
      <c r="L733">
        <v>72.822112555111048</v>
      </c>
      <c r="M733">
        <v>167.09352350471852</v>
      </c>
      <c r="N733">
        <v>753.33466489939644</v>
      </c>
      <c r="O733">
        <v>20.672584969180111</v>
      </c>
      <c r="P733" s="1">
        <f>ETS[[#This Row],[Transform File.EUAprice]]*ETS[[#This Row],[Transform File.CAP]]*_xlfn.XLOOKUP(ETS[[#This Row],[Transform File.Year]],Graphs!$R$2:$R$41,Graphs!$T$2:$T$41)</f>
        <v>83367.52072228356</v>
      </c>
    </row>
    <row r="734" spans="1:16" hidden="1" x14ac:dyDescent="0.25">
      <c r="A734">
        <v>1</v>
      </c>
      <c r="B734" s="1" t="s">
        <v>106</v>
      </c>
      <c r="C734" s="1" t="s">
        <v>344</v>
      </c>
      <c r="D734">
        <v>2033</v>
      </c>
      <c r="E734">
        <v>682</v>
      </c>
      <c r="F734">
        <v>682</v>
      </c>
      <c r="G734">
        <v>0</v>
      </c>
      <c r="H734">
        <v>0</v>
      </c>
      <c r="I734">
        <v>3909.290464212092</v>
      </c>
      <c r="J734">
        <v>779.21597168988285</v>
      </c>
      <c r="K734">
        <v>6.1989737056415443E-3</v>
      </c>
      <c r="L734">
        <v>65.380838005200971</v>
      </c>
      <c r="M734">
        <v>183.78945482094221</v>
      </c>
      <c r="N734">
        <v>662.25899104242876</v>
      </c>
      <c r="O734">
        <v>19.748897150731779</v>
      </c>
      <c r="P734" s="1">
        <f>ETS[[#This Row],[Transform File.EUAprice]]*ETS[[#This Row],[Transform File.CAP]]*_xlfn.XLOOKUP(ETS[[#This Row],[Transform File.Year]],Graphs!$R$2:$R$41,Graphs!$T$2:$T$41)</f>
        <v>76950.593443763966</v>
      </c>
    </row>
    <row r="735" spans="1:16" hidden="1" x14ac:dyDescent="0.25">
      <c r="A735">
        <v>1</v>
      </c>
      <c r="B735" s="1" t="s">
        <v>106</v>
      </c>
      <c r="C735" s="1" t="s">
        <v>344</v>
      </c>
      <c r="D735">
        <v>2034</v>
      </c>
      <c r="E735">
        <v>591</v>
      </c>
      <c r="F735">
        <v>591</v>
      </c>
      <c r="G735">
        <v>0</v>
      </c>
      <c r="H735">
        <v>0</v>
      </c>
      <c r="I735">
        <v>3670.6196619016287</v>
      </c>
      <c r="J735">
        <v>771.31956566903739</v>
      </c>
      <c r="K735">
        <v>4.6492410641714782E-3</v>
      </c>
      <c r="L735">
        <v>58.34658740036172</v>
      </c>
      <c r="M735">
        <v>202.15303339348858</v>
      </c>
      <c r="N735">
        <v>572.70927100491087</v>
      </c>
      <c r="O735">
        <v>18.299280717562212</v>
      </c>
      <c r="P735" s="1">
        <f>ETS[[#This Row],[Transform File.EUAprice]]*ETS[[#This Row],[Transform File.CAP]]*_xlfn.XLOOKUP(ETS[[#This Row],[Transform File.Year]],Graphs!$R$2:$R$41,Graphs!$T$2:$T$41)</f>
        <v>69853.062884042476</v>
      </c>
    </row>
    <row r="736" spans="1:16" hidden="1" x14ac:dyDescent="0.25">
      <c r="A736">
        <v>1</v>
      </c>
      <c r="B736" s="1" t="s">
        <v>106</v>
      </c>
      <c r="C736" s="1" t="s">
        <v>344</v>
      </c>
      <c r="D736">
        <v>2035</v>
      </c>
      <c r="E736">
        <v>499</v>
      </c>
      <c r="F736">
        <v>499</v>
      </c>
      <c r="G736">
        <v>0</v>
      </c>
      <c r="H736">
        <v>0</v>
      </c>
      <c r="I736">
        <v>3354.7918600786115</v>
      </c>
      <c r="J736">
        <v>762.80471222109918</v>
      </c>
      <c r="K736">
        <v>3.09950730034151E-3</v>
      </c>
      <c r="L736">
        <v>52.019990094617327</v>
      </c>
      <c r="M736">
        <v>222.35096936245259</v>
      </c>
      <c r="N736">
        <v>481.55710809825376</v>
      </c>
      <c r="O736">
        <v>17.452124330659085</v>
      </c>
      <c r="P736" s="1">
        <f>ETS[[#This Row],[Transform File.EUAprice]]*ETS[[#This Row],[Transform File.CAP]]*_xlfn.XLOOKUP(ETS[[#This Row],[Transform File.Year]],Graphs!$R$2:$R$41,Graphs!$T$2:$T$41)</f>
        <v>61782.856514823769</v>
      </c>
    </row>
    <row r="737" spans="1:16" hidden="1" x14ac:dyDescent="0.25">
      <c r="A737">
        <v>1</v>
      </c>
      <c r="B737" s="1" t="s">
        <v>106</v>
      </c>
      <c r="C737" s="1" t="s">
        <v>344</v>
      </c>
      <c r="D737">
        <v>2036</v>
      </c>
      <c r="E737">
        <v>407</v>
      </c>
      <c r="F737">
        <v>407</v>
      </c>
      <c r="G737">
        <v>0</v>
      </c>
      <c r="H737">
        <v>0</v>
      </c>
      <c r="I737">
        <v>2957.5482813054864</v>
      </c>
      <c r="J737">
        <v>753.62288703065144</v>
      </c>
      <c r="K737">
        <v>1.0543884311260709E-3</v>
      </c>
      <c r="L737">
        <v>50.619637354042695</v>
      </c>
      <c r="M737">
        <v>244.56665662483832</v>
      </c>
      <c r="N737">
        <v>387.20214529278888</v>
      </c>
      <c r="O737">
        <v>19.807777676543203</v>
      </c>
      <c r="P737" s="1">
        <f>ETS[[#This Row],[Transform File.EUAprice]]*ETS[[#This Row],[Transform File.CAP]]*_xlfn.XLOOKUP(ETS[[#This Row],[Transform File.Year]],Graphs!$R$2:$R$41,Graphs!$T$2:$T$41)</f>
        <v>52787.460303283893</v>
      </c>
    </row>
    <row r="738" spans="1:16" hidden="1" x14ac:dyDescent="0.25">
      <c r="A738">
        <v>1</v>
      </c>
      <c r="B738" s="1" t="s">
        <v>106</v>
      </c>
      <c r="C738" s="1" t="s">
        <v>344</v>
      </c>
      <c r="D738">
        <v>2037</v>
      </c>
      <c r="E738">
        <v>315</v>
      </c>
      <c r="F738">
        <v>315</v>
      </c>
      <c r="G738">
        <v>0</v>
      </c>
      <c r="H738">
        <v>0</v>
      </c>
      <c r="I738">
        <v>2473.1826553029223</v>
      </c>
      <c r="J738">
        <v>743.71370711311965</v>
      </c>
      <c r="K738">
        <v>3.7056574862700782E-8</v>
      </c>
      <c r="L738">
        <v>55.651918852388008</v>
      </c>
      <c r="M738">
        <v>269.00986767283621</v>
      </c>
      <c r="N738">
        <v>291.89799778502856</v>
      </c>
      <c r="O738">
        <v>23.098699895876248</v>
      </c>
      <c r="P738" s="1">
        <f>ETS[[#This Row],[Transform File.EUAprice]]*ETS[[#This Row],[Transform File.CAP]]*_xlfn.XLOOKUP(ETS[[#This Row],[Transform File.Year]],Graphs!$R$2:$R$41,Graphs!$T$2:$T$41)</f>
        <v>42798.502908351118</v>
      </c>
    </row>
    <row r="739" spans="1:16" hidden="1" x14ac:dyDescent="0.25">
      <c r="A739">
        <v>1</v>
      </c>
      <c r="B739" s="1" t="s">
        <v>106</v>
      </c>
      <c r="C739" s="1" t="s">
        <v>344</v>
      </c>
      <c r="D739">
        <v>2038</v>
      </c>
      <c r="E739">
        <v>224</v>
      </c>
      <c r="F739">
        <v>224</v>
      </c>
      <c r="G739">
        <v>0</v>
      </c>
      <c r="H739">
        <v>0</v>
      </c>
      <c r="I739">
        <v>1905.3098945544314</v>
      </c>
      <c r="J739">
        <v>733.02251089564652</v>
      </c>
      <c r="K739">
        <v>3.6878945302995988E-8</v>
      </c>
      <c r="L739">
        <v>58.850249815965554</v>
      </c>
      <c r="M739">
        <v>295.91515181695496</v>
      </c>
      <c r="N739">
        <v>195.24872375248876</v>
      </c>
      <c r="O739">
        <v>28.747854972836976</v>
      </c>
      <c r="P739" s="1">
        <f>ETS[[#This Row],[Transform File.EUAprice]]*ETS[[#This Row],[Transform File.CAP]]*_xlfn.XLOOKUP(ETS[[#This Row],[Transform File.Year]],Graphs!$R$2:$R$41,Graphs!$T$2:$T$41)</f>
        <v>31884.215464223467</v>
      </c>
    </row>
    <row r="740" spans="1:16" hidden="1" x14ac:dyDescent="0.25">
      <c r="A740">
        <v>1</v>
      </c>
      <c r="B740" s="1" t="s">
        <v>106</v>
      </c>
      <c r="C740" s="1" t="s">
        <v>344</v>
      </c>
      <c r="D740">
        <v>2039</v>
      </c>
      <c r="E740">
        <v>132</v>
      </c>
      <c r="F740">
        <v>132</v>
      </c>
      <c r="G740">
        <v>0</v>
      </c>
      <c r="H740">
        <v>0</v>
      </c>
      <c r="I740">
        <v>1260.7073829971719</v>
      </c>
      <c r="J740">
        <v>721.49371861892678</v>
      </c>
      <c r="K740">
        <v>3.6218986519091751E-8</v>
      </c>
      <c r="L740">
        <v>55.108792902113677</v>
      </c>
      <c r="M740">
        <v>325.50918132187064</v>
      </c>
      <c r="N740">
        <v>118.46177617168581</v>
      </c>
      <c r="O740">
        <v>13.534745168631893</v>
      </c>
      <c r="P740" s="1">
        <f>ETS[[#This Row],[Transform File.EUAprice]]*ETS[[#This Row],[Transform File.CAP]]*_xlfn.XLOOKUP(ETS[[#This Row],[Transform File.Year]],Graphs!$R$2:$R$41,Graphs!$T$2:$T$41)</f>
        <v>19683.774855034851</v>
      </c>
    </row>
    <row r="741" spans="1:16" hidden="1" x14ac:dyDescent="0.25">
      <c r="A741">
        <v>1</v>
      </c>
      <c r="B741" s="1" t="s">
        <v>106</v>
      </c>
      <c r="C741" s="1" t="s">
        <v>344</v>
      </c>
      <c r="D741">
        <v>2040</v>
      </c>
      <c r="E741">
        <v>40</v>
      </c>
      <c r="F741">
        <v>40</v>
      </c>
      <c r="G741">
        <v>0</v>
      </c>
      <c r="H741">
        <v>0</v>
      </c>
      <c r="I741">
        <v>539.56673721774541</v>
      </c>
      <c r="J741">
        <v>709.06206188898091</v>
      </c>
      <c r="K741">
        <v>3.5920910385333465E-8</v>
      </c>
      <c r="L741">
        <v>52.078583854524751</v>
      </c>
      <c r="M741">
        <v>358.05986916650846</v>
      </c>
      <c r="N741">
        <v>19.173136381096949</v>
      </c>
      <c r="O741">
        <v>20.82340275354867</v>
      </c>
      <c r="P741" s="1">
        <f>ETS[[#This Row],[Transform File.EUAprice]]*ETS[[#This Row],[Transform File.CAP]]*_xlfn.XLOOKUP(ETS[[#This Row],[Transform File.Year]],Graphs!$R$2:$R$41,Graphs!$T$2:$T$41)</f>
        <v>6248.8133953489796</v>
      </c>
    </row>
    <row r="742" spans="1:16" hidden="1" x14ac:dyDescent="0.25">
      <c r="A742">
        <v>1</v>
      </c>
      <c r="B742" s="1" t="s">
        <v>106</v>
      </c>
      <c r="C742" s="1" t="s">
        <v>344</v>
      </c>
      <c r="D742">
        <v>2041</v>
      </c>
      <c r="E742">
        <v>0</v>
      </c>
      <c r="F742">
        <v>0</v>
      </c>
      <c r="G742">
        <v>0</v>
      </c>
      <c r="H742">
        <v>0</v>
      </c>
      <c r="I742">
        <v>298.46471006912225</v>
      </c>
      <c r="J742">
        <v>196.16206188898093</v>
      </c>
      <c r="K742">
        <v>3.5512070008364685E-8</v>
      </c>
      <c r="L742">
        <v>44.939965224130148</v>
      </c>
      <c r="M742">
        <v>4187.3994438155369</v>
      </c>
      <c r="N742">
        <v>3.5638210496640668E-13</v>
      </c>
      <c r="O742">
        <v>1.1905939264006763E-11</v>
      </c>
      <c r="P742" s="1">
        <f>ETS[[#This Row],[Transform File.EUAprice]]*ETS[[#This Row],[Transform File.CAP]]*_xlfn.XLOOKUP(ETS[[#This Row],[Transform File.Year]],Graphs!$R$2:$R$41,Graphs!$T$2:$T$41)</f>
        <v>0</v>
      </c>
    </row>
    <row r="743" spans="1:16" hidden="1" x14ac:dyDescent="0.25">
      <c r="A743">
        <v>1</v>
      </c>
      <c r="B743" s="1" t="s">
        <v>106</v>
      </c>
      <c r="C743" s="1" t="s">
        <v>344</v>
      </c>
      <c r="D743">
        <v>2042</v>
      </c>
      <c r="E743">
        <v>0</v>
      </c>
      <c r="F743">
        <v>0</v>
      </c>
      <c r="G743">
        <v>0</v>
      </c>
      <c r="H743">
        <v>0</v>
      </c>
      <c r="I743">
        <v>263.90469790885936</v>
      </c>
      <c r="J743">
        <v>0</v>
      </c>
      <c r="K743">
        <v>3.5255494062512242E-8</v>
      </c>
      <c r="L743">
        <v>34.560012125007425</v>
      </c>
      <c r="M743">
        <v>4211.3720589459299</v>
      </c>
      <c r="N743">
        <v>2.5115349301558033E-13</v>
      </c>
      <c r="O743">
        <v>1.3148456671428714E-11</v>
      </c>
      <c r="P743" s="1">
        <f>ETS[[#This Row],[Transform File.EUAprice]]*ETS[[#This Row],[Transform File.CAP]]*_xlfn.XLOOKUP(ETS[[#This Row],[Transform File.Year]],Graphs!$R$2:$R$41,Graphs!$T$2:$T$41)</f>
        <v>0</v>
      </c>
    </row>
    <row r="744" spans="1:16" hidden="1" x14ac:dyDescent="0.25">
      <c r="A744">
        <v>1</v>
      </c>
      <c r="B744" s="1" t="s">
        <v>106</v>
      </c>
      <c r="C744" s="1" t="s">
        <v>344</v>
      </c>
      <c r="D744">
        <v>2043</v>
      </c>
      <c r="E744">
        <v>0</v>
      </c>
      <c r="F744">
        <v>0</v>
      </c>
      <c r="G744">
        <v>0</v>
      </c>
      <c r="H744">
        <v>0</v>
      </c>
      <c r="I744">
        <v>232.02193125009035</v>
      </c>
      <c r="J744">
        <v>0</v>
      </c>
      <c r="K744">
        <v>3.5413527289007251E-8</v>
      </c>
      <c r="L744">
        <v>31.882766623355472</v>
      </c>
      <c r="M744">
        <v>4233.242552128605</v>
      </c>
      <c r="N744">
        <v>2.7481857166262655E-13</v>
      </c>
      <c r="O744">
        <v>1.4542344082844478E-11</v>
      </c>
      <c r="P744" s="1">
        <f>ETS[[#This Row],[Transform File.EUAprice]]*ETS[[#This Row],[Transform File.CAP]]*_xlfn.XLOOKUP(ETS[[#This Row],[Transform File.Year]],Graphs!$R$2:$R$41,Graphs!$T$2:$T$41)</f>
        <v>0</v>
      </c>
    </row>
    <row r="745" spans="1:16" hidden="1" x14ac:dyDescent="0.25">
      <c r="A745">
        <v>1</v>
      </c>
      <c r="B745" s="1" t="s">
        <v>106</v>
      </c>
      <c r="C745" s="1" t="s">
        <v>344</v>
      </c>
      <c r="D745">
        <v>2044</v>
      </c>
      <c r="E745">
        <v>0</v>
      </c>
      <c r="F745">
        <v>0</v>
      </c>
      <c r="G745">
        <v>0</v>
      </c>
      <c r="H745">
        <v>0</v>
      </c>
      <c r="I745">
        <v>203.43626429470544</v>
      </c>
      <c r="J745">
        <v>0</v>
      </c>
      <c r="K745">
        <v>3.5444423540347141E-8</v>
      </c>
      <c r="L745">
        <v>28.585666919940479</v>
      </c>
      <c r="M745">
        <v>4253.858156688877</v>
      </c>
      <c r="N745">
        <v>2.9843566722254174E-13</v>
      </c>
      <c r="O745">
        <v>1.6111859540934406E-11</v>
      </c>
      <c r="P745" s="1">
        <f>ETS[[#This Row],[Transform File.EUAprice]]*ETS[[#This Row],[Transform File.CAP]]*_xlfn.XLOOKUP(ETS[[#This Row],[Transform File.Year]],Graphs!$R$2:$R$41,Graphs!$T$2:$T$41)</f>
        <v>0</v>
      </c>
    </row>
    <row r="746" spans="1:16" hidden="1" x14ac:dyDescent="0.25">
      <c r="A746">
        <v>1</v>
      </c>
      <c r="B746" s="1" t="s">
        <v>106</v>
      </c>
      <c r="C746" s="1" t="s">
        <v>344</v>
      </c>
      <c r="D746">
        <v>2045</v>
      </c>
      <c r="E746">
        <v>0</v>
      </c>
      <c r="F746">
        <v>0</v>
      </c>
      <c r="G746">
        <v>0</v>
      </c>
      <c r="H746">
        <v>0</v>
      </c>
      <c r="I746">
        <v>176.85179099390663</v>
      </c>
      <c r="J746">
        <v>0</v>
      </c>
      <c r="K746">
        <v>3.5516822725584135E-8</v>
      </c>
      <c r="L746">
        <v>26.584473265281993</v>
      </c>
      <c r="M746">
        <v>4274.1768800566442</v>
      </c>
      <c r="N746">
        <v>3.2030813382024747E-13</v>
      </c>
      <c r="O746">
        <v>1.7869639362496604E-11</v>
      </c>
      <c r="P746" s="1">
        <f>ETS[[#This Row],[Transform File.EUAprice]]*ETS[[#This Row],[Transform File.CAP]]*_xlfn.XLOOKUP(ETS[[#This Row],[Transform File.Year]],Graphs!$R$2:$R$41,Graphs!$T$2:$T$41)</f>
        <v>0</v>
      </c>
    </row>
    <row r="747" spans="1:16" hidden="1" x14ac:dyDescent="0.25">
      <c r="A747">
        <v>1</v>
      </c>
      <c r="B747" s="1" t="s">
        <v>106</v>
      </c>
      <c r="C747" s="1" t="s">
        <v>344</v>
      </c>
      <c r="D747">
        <v>2046</v>
      </c>
      <c r="E747">
        <v>0</v>
      </c>
      <c r="F747">
        <v>0</v>
      </c>
      <c r="G747">
        <v>0</v>
      </c>
      <c r="H747">
        <v>0</v>
      </c>
      <c r="I747">
        <v>153.6523873164771</v>
      </c>
      <c r="J747">
        <v>0</v>
      </c>
      <c r="K747">
        <v>3.564902990944071E-8</v>
      </c>
      <c r="L747">
        <v>23.199403641780513</v>
      </c>
      <c r="M747">
        <v>4292.7038269036002</v>
      </c>
      <c r="N747">
        <v>3.642716446016656E-13</v>
      </c>
      <c r="O747">
        <v>1.9863325003886062E-11</v>
      </c>
      <c r="P747" s="1">
        <f>ETS[[#This Row],[Transform File.EUAprice]]*ETS[[#This Row],[Transform File.CAP]]*_xlfn.XLOOKUP(ETS[[#This Row],[Transform File.Year]],Graphs!$R$2:$R$41,Graphs!$T$2:$T$41)</f>
        <v>0</v>
      </c>
    </row>
    <row r="748" spans="1:16" hidden="1" x14ac:dyDescent="0.25">
      <c r="A748">
        <v>1</v>
      </c>
      <c r="B748" s="1" t="s">
        <v>106</v>
      </c>
      <c r="C748" s="1" t="s">
        <v>344</v>
      </c>
      <c r="D748">
        <v>2047</v>
      </c>
      <c r="E748">
        <v>0</v>
      </c>
      <c r="F748">
        <v>0</v>
      </c>
      <c r="G748">
        <v>0</v>
      </c>
      <c r="H748">
        <v>0</v>
      </c>
      <c r="I748">
        <v>131.65481825521931</v>
      </c>
      <c r="J748">
        <v>0</v>
      </c>
      <c r="K748">
        <v>3.5707919886996599E-8</v>
      </c>
      <c r="L748">
        <v>21.997569025549868</v>
      </c>
      <c r="M748">
        <v>4310.3094379827407</v>
      </c>
      <c r="N748">
        <v>4.7030781619089988E-13</v>
      </c>
      <c r="O748">
        <v>2.2108224182719303E-11</v>
      </c>
      <c r="P748" s="1">
        <f>ETS[[#This Row],[Transform File.EUAprice]]*ETS[[#This Row],[Transform File.CAP]]*_xlfn.XLOOKUP(ETS[[#This Row],[Transform File.Year]],Graphs!$R$2:$R$41,Graphs!$T$2:$T$41)</f>
        <v>0</v>
      </c>
    </row>
    <row r="749" spans="1:16" hidden="1" x14ac:dyDescent="0.25">
      <c r="A749">
        <v>1</v>
      </c>
      <c r="B749" s="1" t="s">
        <v>106</v>
      </c>
      <c r="C749" s="1" t="s">
        <v>344</v>
      </c>
      <c r="D749">
        <v>2048</v>
      </c>
      <c r="E749">
        <v>0</v>
      </c>
      <c r="F749">
        <v>0</v>
      </c>
      <c r="G749">
        <v>0</v>
      </c>
      <c r="H749">
        <v>0</v>
      </c>
      <c r="I749">
        <v>113.23353968878119</v>
      </c>
      <c r="J749">
        <v>0</v>
      </c>
      <c r="K749">
        <v>3.5735650037276349E-8</v>
      </c>
      <c r="L749">
        <v>18.421278530702466</v>
      </c>
      <c r="M749">
        <v>4327.3531463048093</v>
      </c>
      <c r="N749">
        <v>5.4370341228041803E-13</v>
      </c>
      <c r="O749">
        <v>2.4774732677793629E-11</v>
      </c>
      <c r="P749" s="1">
        <f>ETS[[#This Row],[Transform File.EUAprice]]*ETS[[#This Row],[Transform File.CAP]]*_xlfn.XLOOKUP(ETS[[#This Row],[Transform File.Year]],Graphs!$R$2:$R$41,Graphs!$T$2:$T$41)</f>
        <v>0</v>
      </c>
    </row>
    <row r="750" spans="1:16" hidden="1" x14ac:dyDescent="0.25">
      <c r="A750">
        <v>1</v>
      </c>
      <c r="B750" s="1" t="s">
        <v>106</v>
      </c>
      <c r="C750" s="1" t="s">
        <v>344</v>
      </c>
      <c r="D750">
        <v>2049</v>
      </c>
      <c r="E750">
        <v>0</v>
      </c>
      <c r="F750">
        <v>0</v>
      </c>
      <c r="G750">
        <v>0</v>
      </c>
      <c r="H750">
        <v>0</v>
      </c>
      <c r="I750">
        <v>96.982010437241811</v>
      </c>
      <c r="J750">
        <v>0</v>
      </c>
      <c r="K750">
        <v>3.5777642466787307E-8</v>
      </c>
      <c r="L750">
        <v>16.251529215761735</v>
      </c>
      <c r="M750">
        <v>4342.8864085189407</v>
      </c>
      <c r="N750">
        <v>6.3397154776600697E-13</v>
      </c>
      <c r="O750">
        <v>2.7695917614233165E-11</v>
      </c>
      <c r="P750" s="1">
        <f>ETS[[#This Row],[Transform File.EUAprice]]*ETS[[#This Row],[Transform File.CAP]]*_xlfn.XLOOKUP(ETS[[#This Row],[Transform File.Year]],Graphs!$R$2:$R$41,Graphs!$T$2:$T$41)</f>
        <v>0</v>
      </c>
    </row>
    <row r="751" spans="1:16" hidden="1" x14ac:dyDescent="0.25">
      <c r="A751">
        <v>1</v>
      </c>
      <c r="B751" s="1" t="s">
        <v>106</v>
      </c>
      <c r="C751" s="1" t="s">
        <v>344</v>
      </c>
      <c r="D751">
        <v>2050</v>
      </c>
      <c r="E751">
        <v>0</v>
      </c>
      <c r="F751">
        <v>0</v>
      </c>
      <c r="G751">
        <v>0</v>
      </c>
      <c r="H751">
        <v>0</v>
      </c>
      <c r="I751">
        <v>83.761585871022106</v>
      </c>
      <c r="J751">
        <v>0</v>
      </c>
      <c r="K751">
        <v>3.5898081613365619E-8</v>
      </c>
      <c r="L751">
        <v>13.220424530321621</v>
      </c>
      <c r="M751">
        <v>4357.8136967638848</v>
      </c>
      <c r="N751">
        <v>3.5752584942182808E-12</v>
      </c>
      <c r="O751">
        <v>3.0969217003050543E-11</v>
      </c>
      <c r="P751" s="1">
        <f>ETS[[#This Row],[Transform File.EUAprice]]*ETS[[#This Row],[Transform File.CAP]]*_xlfn.XLOOKUP(ETS[[#This Row],[Transform File.Year]],Graphs!$R$2:$R$41,Graphs!$T$2:$T$41)</f>
        <v>0</v>
      </c>
    </row>
    <row r="752" spans="1:16" hidden="1" x14ac:dyDescent="0.25">
      <c r="A752">
        <v>1</v>
      </c>
      <c r="B752" s="1" t="s">
        <v>106</v>
      </c>
      <c r="C752" s="1" t="s">
        <v>344</v>
      </c>
      <c r="D752">
        <v>2051</v>
      </c>
      <c r="E752">
        <v>0</v>
      </c>
      <c r="F752">
        <v>0</v>
      </c>
      <c r="G752">
        <v>0</v>
      </c>
      <c r="H752">
        <v>0</v>
      </c>
      <c r="I752">
        <v>71.165052258782893</v>
      </c>
      <c r="J752">
        <v>0</v>
      </c>
      <c r="K752">
        <v>3.5962021581263851E-8</v>
      </c>
      <c r="L752">
        <v>12.596533576277185</v>
      </c>
      <c r="M752">
        <v>4371.9811138085215</v>
      </c>
      <c r="N752">
        <v>1.030978622041929E-11</v>
      </c>
      <c r="O752">
        <v>3.4865607517660202E-11</v>
      </c>
      <c r="P752" s="1">
        <f>ETS[[#This Row],[Transform File.EUAprice]]*ETS[[#This Row],[Transform File.CAP]]*_xlfn.XLOOKUP(ETS[[#This Row],[Transform File.Year]],Graphs!$R$2:$R$41,Graphs!$T$2:$T$41)</f>
        <v>0</v>
      </c>
    </row>
    <row r="753" spans="1:16" hidden="1" x14ac:dyDescent="0.25">
      <c r="A753">
        <v>1</v>
      </c>
      <c r="B753" s="1" t="s">
        <v>106</v>
      </c>
      <c r="C753" s="1" t="s">
        <v>344</v>
      </c>
      <c r="D753">
        <v>2052</v>
      </c>
      <c r="E753">
        <v>0</v>
      </c>
      <c r="F753">
        <v>0</v>
      </c>
      <c r="G753">
        <v>0</v>
      </c>
      <c r="H753">
        <v>0</v>
      </c>
      <c r="I753">
        <v>59.5675032134764</v>
      </c>
      <c r="J753">
        <v>0</v>
      </c>
      <c r="K753">
        <v>3.6059046146041378E-8</v>
      </c>
      <c r="L753">
        <v>11.597549009247448</v>
      </c>
      <c r="M753">
        <v>4384.8875733692012</v>
      </c>
      <c r="N753">
        <v>1.2928888511217683E-11</v>
      </c>
      <c r="O753">
        <v>3.9504911535744769E-11</v>
      </c>
      <c r="P753" s="1">
        <f>ETS[[#This Row],[Transform File.EUAprice]]*ETS[[#This Row],[Transform File.CAP]]*_xlfn.XLOOKUP(ETS[[#This Row],[Transform File.Year]],Graphs!$R$2:$R$41,Graphs!$T$2:$T$41)</f>
        <v>0</v>
      </c>
    </row>
    <row r="754" spans="1:16" hidden="1" x14ac:dyDescent="0.25">
      <c r="A754">
        <v>1</v>
      </c>
      <c r="B754" s="1" t="s">
        <v>106</v>
      </c>
      <c r="C754" s="1" t="s">
        <v>344</v>
      </c>
      <c r="D754">
        <v>2053</v>
      </c>
      <c r="E754">
        <v>0</v>
      </c>
      <c r="F754">
        <v>0</v>
      </c>
      <c r="G754">
        <v>0</v>
      </c>
      <c r="H754">
        <v>0</v>
      </c>
      <c r="I754">
        <v>49.756921427510584</v>
      </c>
      <c r="J754">
        <v>0</v>
      </c>
      <c r="K754">
        <v>3.6154386966172364E-8</v>
      </c>
      <c r="L754">
        <v>9.8105817498114316</v>
      </c>
      <c r="M754">
        <v>4397.4523733265933</v>
      </c>
      <c r="N754">
        <v>1.7143723737638998E-11</v>
      </c>
      <c r="O754">
        <v>4.5106969162235497E-11</v>
      </c>
      <c r="P754" s="1">
        <f>ETS[[#This Row],[Transform File.EUAprice]]*ETS[[#This Row],[Transform File.CAP]]*_xlfn.XLOOKUP(ETS[[#This Row],[Transform File.Year]],Graphs!$R$2:$R$41,Graphs!$T$2:$T$41)</f>
        <v>0</v>
      </c>
    </row>
    <row r="755" spans="1:16" hidden="1" x14ac:dyDescent="0.25">
      <c r="A755">
        <v>1</v>
      </c>
      <c r="B755" s="1" t="s">
        <v>106</v>
      </c>
      <c r="C755" s="1" t="s">
        <v>344</v>
      </c>
      <c r="D755">
        <v>2054</v>
      </c>
      <c r="E755">
        <v>0</v>
      </c>
      <c r="F755">
        <v>0</v>
      </c>
      <c r="G755">
        <v>0</v>
      </c>
      <c r="H755">
        <v>0</v>
      </c>
      <c r="I755">
        <v>40.701619201768736</v>
      </c>
      <c r="J755">
        <v>0</v>
      </c>
      <c r="K755">
        <v>3.6338036414771496E-8</v>
      </c>
      <c r="L755">
        <v>9.055302189403811</v>
      </c>
      <c r="M755">
        <v>4409.1355817579815</v>
      </c>
      <c r="N755">
        <v>3.2595327690237676E-11</v>
      </c>
      <c r="O755">
        <v>5.0800519086907173E-11</v>
      </c>
      <c r="P755" s="1">
        <f>ETS[[#This Row],[Transform File.EUAprice]]*ETS[[#This Row],[Transform File.CAP]]*_xlfn.XLOOKUP(ETS[[#This Row],[Transform File.Year]],Graphs!$R$2:$R$41,Graphs!$T$2:$T$41)</f>
        <v>0</v>
      </c>
    </row>
    <row r="756" spans="1:16" hidden="1" x14ac:dyDescent="0.25">
      <c r="A756">
        <v>1</v>
      </c>
      <c r="B756" s="1" t="s">
        <v>106</v>
      </c>
      <c r="C756" s="1" t="s">
        <v>344</v>
      </c>
      <c r="D756">
        <v>2055</v>
      </c>
      <c r="E756">
        <v>0</v>
      </c>
      <c r="F756">
        <v>0</v>
      </c>
      <c r="G756">
        <v>0</v>
      </c>
      <c r="H756">
        <v>0</v>
      </c>
      <c r="I756">
        <v>33.2614747723009</v>
      </c>
      <c r="J756">
        <v>0</v>
      </c>
      <c r="K756">
        <v>3.6480808409471608E-8</v>
      </c>
      <c r="L756">
        <v>7.4401443929870235</v>
      </c>
      <c r="M756">
        <v>4419.775096556803</v>
      </c>
      <c r="N756">
        <v>5.1607391173741316E-11</v>
      </c>
      <c r="O756">
        <v>5.8122212775370658E-11</v>
      </c>
      <c r="P756" s="1">
        <f>ETS[[#This Row],[Transform File.EUAprice]]*ETS[[#This Row],[Transform File.CAP]]*_xlfn.XLOOKUP(ETS[[#This Row],[Transform File.Year]],Graphs!$R$2:$R$41,Graphs!$T$2:$T$41)</f>
        <v>0</v>
      </c>
    </row>
    <row r="757" spans="1:16" hidden="1" x14ac:dyDescent="0.25">
      <c r="A757">
        <v>1</v>
      </c>
      <c r="B757" s="1" t="s">
        <v>106</v>
      </c>
      <c r="C757" s="1" t="s">
        <v>344</v>
      </c>
      <c r="D757">
        <v>2056</v>
      </c>
      <c r="E757">
        <v>0</v>
      </c>
      <c r="F757">
        <v>0</v>
      </c>
      <c r="G757">
        <v>0</v>
      </c>
      <c r="H757">
        <v>0</v>
      </c>
      <c r="I757">
        <v>25.997018227121906</v>
      </c>
      <c r="J757">
        <v>0</v>
      </c>
      <c r="K757">
        <v>3.6751271012312543E-8</v>
      </c>
      <c r="L757">
        <v>7.2644565084277222</v>
      </c>
      <c r="M757">
        <v>4430.2772475554157</v>
      </c>
      <c r="N757">
        <v>7.4759694664006932E-11</v>
      </c>
      <c r="O757">
        <v>6.6858197471070805E-11</v>
      </c>
      <c r="P757" s="1">
        <f>ETS[[#This Row],[Transform File.EUAprice]]*ETS[[#This Row],[Transform File.CAP]]*_xlfn.XLOOKUP(ETS[[#This Row],[Transform File.Year]],Graphs!$R$2:$R$41,Graphs!$T$2:$T$41)</f>
        <v>0</v>
      </c>
    </row>
    <row r="758" spans="1:16" hidden="1" x14ac:dyDescent="0.25">
      <c r="A758">
        <v>1</v>
      </c>
      <c r="B758" s="1" t="s">
        <v>106</v>
      </c>
      <c r="C758" s="1" t="s">
        <v>344</v>
      </c>
      <c r="D758">
        <v>2057</v>
      </c>
      <c r="E758">
        <v>0</v>
      </c>
      <c r="F758">
        <v>0</v>
      </c>
      <c r="G758">
        <v>0</v>
      </c>
      <c r="H758">
        <v>0</v>
      </c>
      <c r="I758">
        <v>18.851983360037064</v>
      </c>
      <c r="J758">
        <v>0</v>
      </c>
      <c r="K758">
        <v>3.7025452995594699E-8</v>
      </c>
      <c r="L758">
        <v>7.1450348300593891</v>
      </c>
      <c r="M758">
        <v>4439.8446423429514</v>
      </c>
      <c r="N758">
        <v>1.7121340574417432E-10</v>
      </c>
      <c r="O758">
        <v>7.7669164028881189E-11</v>
      </c>
      <c r="P758" s="1">
        <f>ETS[[#This Row],[Transform File.EUAprice]]*ETS[[#This Row],[Transform File.CAP]]*_xlfn.XLOOKUP(ETS[[#This Row],[Transform File.Year]],Graphs!$R$2:$R$41,Graphs!$T$2:$T$41)</f>
        <v>0</v>
      </c>
    </row>
    <row r="759" spans="1:16" hidden="1" x14ac:dyDescent="0.25">
      <c r="A759">
        <v>1</v>
      </c>
      <c r="B759" s="1" t="s">
        <v>106</v>
      </c>
      <c r="C759" s="1" t="s">
        <v>344</v>
      </c>
      <c r="D759">
        <v>2058</v>
      </c>
      <c r="E759">
        <v>0</v>
      </c>
      <c r="F759">
        <v>0</v>
      </c>
      <c r="G759">
        <v>0</v>
      </c>
      <c r="H759">
        <v>0</v>
      </c>
      <c r="I759">
        <v>14.03789369100423</v>
      </c>
      <c r="J759">
        <v>0</v>
      </c>
      <c r="K759">
        <v>3.7155298435258362E-8</v>
      </c>
      <c r="L759">
        <v>4.8140896318775352</v>
      </c>
      <c r="M759">
        <v>4448.720659635901</v>
      </c>
      <c r="N759">
        <v>4.5839287384686948E-10</v>
      </c>
      <c r="O759">
        <v>9.1113743310520582E-11</v>
      </c>
      <c r="P759" s="1">
        <f>ETS[[#This Row],[Transform File.EUAprice]]*ETS[[#This Row],[Transform File.CAP]]*_xlfn.XLOOKUP(ETS[[#This Row],[Transform File.Year]],Graphs!$R$2:$R$41,Graphs!$T$2:$T$41)</f>
        <v>0</v>
      </c>
    </row>
    <row r="760" spans="1:16" hidden="1" x14ac:dyDescent="0.25">
      <c r="A760">
        <v>1</v>
      </c>
      <c r="B760" s="1" t="s">
        <v>106</v>
      </c>
      <c r="C760" s="1" t="s">
        <v>344</v>
      </c>
      <c r="D760">
        <v>2059</v>
      </c>
      <c r="E760">
        <v>0</v>
      </c>
      <c r="F760">
        <v>0</v>
      </c>
      <c r="G760">
        <v>0</v>
      </c>
      <c r="H760">
        <v>0</v>
      </c>
      <c r="I760">
        <v>8.1721975446909489</v>
      </c>
      <c r="J760">
        <v>0</v>
      </c>
      <c r="K760">
        <v>3.7601356952889621E-8</v>
      </c>
      <c r="L760">
        <v>5.8656961087119246</v>
      </c>
      <c r="M760">
        <v>4457.2748169749166</v>
      </c>
      <c r="N760">
        <v>1.0411520212356037E-9</v>
      </c>
      <c r="O760">
        <v>1.0786913286335046E-10</v>
      </c>
      <c r="P760" s="1">
        <f>ETS[[#This Row],[Transform File.EUAprice]]*ETS[[#This Row],[Transform File.CAP]]*_xlfn.XLOOKUP(ETS[[#This Row],[Transform File.Year]],Graphs!$R$2:$R$41,Graphs!$T$2:$T$41)</f>
        <v>0</v>
      </c>
    </row>
    <row r="761" spans="1:16" hidden="1" x14ac:dyDescent="0.25">
      <c r="A761">
        <v>1</v>
      </c>
      <c r="B761" s="1" t="s">
        <v>106</v>
      </c>
      <c r="C761" s="1" t="s">
        <v>344</v>
      </c>
      <c r="D761">
        <v>2060</v>
      </c>
      <c r="E761">
        <v>0</v>
      </c>
      <c r="F761">
        <v>0</v>
      </c>
      <c r="G761">
        <v>0</v>
      </c>
      <c r="H761">
        <v>0</v>
      </c>
      <c r="I761">
        <v>1.0458321904403824</v>
      </c>
      <c r="J761">
        <v>0</v>
      </c>
      <c r="K761">
        <v>0</v>
      </c>
      <c r="L761">
        <v>7.1263653542505665</v>
      </c>
      <c r="M761">
        <v>4465.0613094804667</v>
      </c>
      <c r="N761">
        <v>1.9319039757151844E-9</v>
      </c>
      <c r="O761">
        <v>7.9879514324814068E-11</v>
      </c>
      <c r="P761" s="1">
        <f>ETS[[#This Row],[Transform File.EUAprice]]*ETS[[#This Row],[Transform File.CAP]]*_xlfn.XLOOKUP(ETS[[#This Row],[Transform File.Year]],Graphs!$R$2:$R$41,Graphs!$T$2:$T$41)</f>
        <v>0</v>
      </c>
    </row>
    <row r="762" spans="1:16" hidden="1" x14ac:dyDescent="0.25">
      <c r="A762">
        <v>1</v>
      </c>
      <c r="B762" s="1" t="s">
        <v>106</v>
      </c>
      <c r="C762" s="1" t="s">
        <v>371</v>
      </c>
      <c r="D762">
        <v>2021</v>
      </c>
      <c r="E762">
        <v>1596</v>
      </c>
      <c r="F762">
        <v>3174.772426</v>
      </c>
      <c r="G762">
        <v>0</v>
      </c>
      <c r="H762">
        <v>0</v>
      </c>
      <c r="I762">
        <v>1936.6875730579031</v>
      </c>
      <c r="J762">
        <v>512.9</v>
      </c>
      <c r="K762">
        <v>89.470859478376425</v>
      </c>
      <c r="L762">
        <v>635.71399346372027</v>
      </c>
      <c r="M762">
        <v>80</v>
      </c>
      <c r="N762">
        <v>1495.6954901840916</v>
      </c>
      <c r="O762">
        <v>1679.076152402989</v>
      </c>
      <c r="P762" s="1">
        <f>ETS[[#This Row],[Transform File.EUAprice]]*ETS[[#This Row],[Transform File.CAP]]*_xlfn.XLOOKUP(ETS[[#This Row],[Transform File.Year]],Graphs!$R$2:$R$41,Graphs!$T$2:$T$41)</f>
        <v>127680</v>
      </c>
    </row>
    <row r="763" spans="1:16" hidden="1" x14ac:dyDescent="0.25">
      <c r="A763">
        <v>1</v>
      </c>
      <c r="B763" s="1" t="s">
        <v>106</v>
      </c>
      <c r="C763" s="1" t="s">
        <v>371</v>
      </c>
      <c r="D763">
        <v>2022</v>
      </c>
      <c r="E763">
        <v>1552</v>
      </c>
      <c r="F763">
        <v>1552</v>
      </c>
      <c r="G763">
        <v>0</v>
      </c>
      <c r="H763">
        <v>0</v>
      </c>
      <c r="I763">
        <v>2090.0057428135865</v>
      </c>
      <c r="J763">
        <v>745.45148183754077</v>
      </c>
      <c r="K763">
        <v>99.891660063617678</v>
      </c>
      <c r="L763">
        <v>553.33868834315842</v>
      </c>
      <c r="M763">
        <v>80.001599151373242</v>
      </c>
      <c r="N763">
        <v>1128.3418864392638</v>
      </c>
      <c r="O763">
        <v>423.65119507982678</v>
      </c>
      <c r="P763" s="1">
        <f>ETS[[#This Row],[Transform File.EUAprice]]*ETS[[#This Row],[Transform File.CAP]]*_xlfn.XLOOKUP(ETS[[#This Row],[Transform File.Year]],Graphs!$R$2:$R$41,Graphs!$T$2:$T$41)</f>
        <v>124162.48188293127</v>
      </c>
    </row>
    <row r="764" spans="1:16" hidden="1" x14ac:dyDescent="0.25">
      <c r="A764">
        <v>1</v>
      </c>
      <c r="B764" s="1" t="s">
        <v>106</v>
      </c>
      <c r="C764" s="1" t="s">
        <v>371</v>
      </c>
      <c r="D764">
        <v>2023</v>
      </c>
      <c r="E764">
        <v>1509</v>
      </c>
      <c r="F764">
        <v>1509</v>
      </c>
      <c r="G764">
        <v>0</v>
      </c>
      <c r="H764">
        <v>0</v>
      </c>
      <c r="I764">
        <v>2338.6222345688097</v>
      </c>
      <c r="J764">
        <v>746.52106062504015</v>
      </c>
      <c r="K764">
        <v>101.80677206686067</v>
      </c>
      <c r="L764">
        <v>412.05567555287587</v>
      </c>
      <c r="M764">
        <v>80.001599151372886</v>
      </c>
      <c r="N764">
        <v>1117.5918856348299</v>
      </c>
      <c r="O764">
        <v>391.40119588426114</v>
      </c>
      <c r="P764" s="1">
        <f>ETS[[#This Row],[Transform File.EUAprice]]*ETS[[#This Row],[Transform File.CAP]]*_xlfn.XLOOKUP(ETS[[#This Row],[Transform File.Year]],Graphs!$R$2:$R$41,Graphs!$T$2:$T$41)</f>
        <v>120722.41311942169</v>
      </c>
    </row>
    <row r="765" spans="1:16" hidden="1" x14ac:dyDescent="0.25">
      <c r="A765">
        <v>1</v>
      </c>
      <c r="B765" s="1" t="s">
        <v>106</v>
      </c>
      <c r="C765" s="1" t="s">
        <v>371</v>
      </c>
      <c r="D765">
        <v>2024</v>
      </c>
      <c r="E765">
        <v>1412</v>
      </c>
      <c r="F765">
        <v>1412</v>
      </c>
      <c r="G765">
        <v>0</v>
      </c>
      <c r="H765">
        <v>0</v>
      </c>
      <c r="I765">
        <v>2624.3876631874359</v>
      </c>
      <c r="J765">
        <v>822.32657700147286</v>
      </c>
      <c r="K765">
        <v>62.039164188130115</v>
      </c>
      <c r="L765">
        <v>241.86883019177085</v>
      </c>
      <c r="M765">
        <v>88.001854502411319</v>
      </c>
      <c r="N765">
        <v>1102.0836725856393</v>
      </c>
      <c r="O765">
        <v>309.90913789052831</v>
      </c>
      <c r="P765" s="1">
        <f>ETS[[#This Row],[Transform File.EUAprice]]*ETS[[#This Row],[Transform File.CAP]]*_xlfn.XLOOKUP(ETS[[#This Row],[Transform File.Year]],Graphs!$R$2:$R$41,Graphs!$T$2:$T$41)</f>
        <v>118341.54148324265</v>
      </c>
    </row>
    <row r="766" spans="1:16" hidden="1" x14ac:dyDescent="0.25">
      <c r="A766">
        <v>1</v>
      </c>
      <c r="B766" s="1" t="s">
        <v>106</v>
      </c>
      <c r="C766" s="1" t="s">
        <v>371</v>
      </c>
      <c r="D766">
        <v>2025</v>
      </c>
      <c r="E766">
        <v>1412</v>
      </c>
      <c r="F766">
        <v>1412</v>
      </c>
      <c r="G766">
        <v>0</v>
      </c>
      <c r="H766">
        <v>0</v>
      </c>
      <c r="I766">
        <v>2988.9554617516819</v>
      </c>
      <c r="J766">
        <v>817.80311443527955</v>
      </c>
      <c r="K766">
        <v>56.079425090388618</v>
      </c>
      <c r="L766">
        <v>173.54966191008586</v>
      </c>
      <c r="M766">
        <v>96.802137833522053</v>
      </c>
      <c r="N766">
        <v>1107.5116229188766</v>
      </c>
      <c r="O766">
        <v>304.48093731663124</v>
      </c>
      <c r="P766" s="1">
        <f>ETS[[#This Row],[Transform File.EUAprice]]*ETS[[#This Row],[Transform File.CAP]]*_xlfn.XLOOKUP(ETS[[#This Row],[Transform File.Year]],Graphs!$R$2:$R$41,Graphs!$T$2:$T$41)</f>
        <v>123976.97834098244</v>
      </c>
    </row>
    <row r="767" spans="1:16" hidden="1" x14ac:dyDescent="0.25">
      <c r="A767">
        <v>1</v>
      </c>
      <c r="B767" s="1" t="s">
        <v>106</v>
      </c>
      <c r="C767" s="1" t="s">
        <v>371</v>
      </c>
      <c r="D767">
        <v>2026</v>
      </c>
      <c r="E767">
        <v>1295</v>
      </c>
      <c r="F767">
        <v>1295</v>
      </c>
      <c r="G767">
        <v>0</v>
      </c>
      <c r="H767">
        <v>0</v>
      </c>
      <c r="I767">
        <v>3303.3299632276744</v>
      </c>
      <c r="J767">
        <v>812.92487230675897</v>
      </c>
      <c r="K767">
        <v>26.075825888114345</v>
      </c>
      <c r="L767">
        <v>141.62480032913459</v>
      </c>
      <c r="M767">
        <v>106.48244941162376</v>
      </c>
      <c r="N767">
        <v>1074.2658431775244</v>
      </c>
      <c r="O767">
        <v>220.72649290011168</v>
      </c>
      <c r="P767" s="1">
        <f>ETS[[#This Row],[Transform File.EUAprice]]*ETS[[#This Row],[Transform File.CAP]]*_xlfn.XLOOKUP(ETS[[#This Row],[Transform File.Year]],Graphs!$R$2:$R$41,Graphs!$T$2:$T$41)</f>
        <v>119118.68868420494</v>
      </c>
    </row>
    <row r="768" spans="1:16" hidden="1" x14ac:dyDescent="0.25">
      <c r="A768">
        <v>1</v>
      </c>
      <c r="B768" s="1" t="s">
        <v>106</v>
      </c>
      <c r="C768" s="1" t="s">
        <v>371</v>
      </c>
      <c r="D768">
        <v>2027</v>
      </c>
      <c r="E768">
        <v>1233</v>
      </c>
      <c r="F768">
        <v>1233</v>
      </c>
      <c r="G768">
        <v>0</v>
      </c>
      <c r="H768">
        <v>0</v>
      </c>
      <c r="I768">
        <v>3576.2124691866111</v>
      </c>
      <c r="J768">
        <v>807.66402667081218</v>
      </c>
      <c r="K768">
        <v>17.515272059487426</v>
      </c>
      <c r="L768">
        <v>134.93819531076338</v>
      </c>
      <c r="M768">
        <v>117.13078894555382</v>
      </c>
      <c r="N768">
        <v>1055.6373680365002</v>
      </c>
      <c r="O768">
        <v>177.35477483308748</v>
      </c>
      <c r="P768" s="1">
        <f>ETS[[#This Row],[Transform File.EUAprice]]*ETS[[#This Row],[Transform File.CAP]]*_xlfn.XLOOKUP(ETS[[#This Row],[Transform File.Year]],Graphs!$R$2:$R$41,Graphs!$T$2:$T$41)</f>
        <v>118816.55299581376</v>
      </c>
    </row>
    <row r="769" spans="1:16" hidden="1" x14ac:dyDescent="0.25">
      <c r="A769">
        <v>1</v>
      </c>
      <c r="B769" s="1" t="s">
        <v>106</v>
      </c>
      <c r="C769" s="1" t="s">
        <v>371</v>
      </c>
      <c r="D769">
        <v>2028</v>
      </c>
      <c r="E769">
        <v>1141</v>
      </c>
      <c r="F769">
        <v>1141</v>
      </c>
      <c r="G769">
        <v>0</v>
      </c>
      <c r="H769">
        <v>0</v>
      </c>
      <c r="I769">
        <v>3777.998522383331</v>
      </c>
      <c r="J769">
        <v>801.99057139426793</v>
      </c>
      <c r="K769">
        <v>8.9082564947233589</v>
      </c>
      <c r="L769">
        <v>128.31511891428917</v>
      </c>
      <c r="M769">
        <v>128.84395575991613</v>
      </c>
      <c r="N769">
        <v>1021.2268679094368</v>
      </c>
      <c r="O769">
        <v>119.765116470782</v>
      </c>
      <c r="P769" s="1">
        <f>ETS[[#This Row],[Transform File.EUAprice]]*ETS[[#This Row],[Transform File.CAP]]*_xlfn.XLOOKUP(ETS[[#This Row],[Transform File.Year]],Graphs!$R$2:$R$41,Graphs!$T$2:$T$41)</f>
        <v>115186.92884201583</v>
      </c>
    </row>
    <row r="770" spans="1:16" hidden="1" x14ac:dyDescent="0.25">
      <c r="A770">
        <v>1</v>
      </c>
      <c r="B770" s="1" t="s">
        <v>106</v>
      </c>
      <c r="C770" s="1" t="s">
        <v>371</v>
      </c>
      <c r="D770">
        <v>2029</v>
      </c>
      <c r="E770">
        <v>1049</v>
      </c>
      <c r="F770">
        <v>1049</v>
      </c>
      <c r="G770">
        <v>0</v>
      </c>
      <c r="H770">
        <v>0</v>
      </c>
      <c r="I770">
        <v>3939.6414292269665</v>
      </c>
      <c r="J770">
        <v>795.87214675003725</v>
      </c>
      <c r="K770">
        <v>4.1505624314968959</v>
      </c>
      <c r="L770">
        <v>87.33438397483026</v>
      </c>
      <c r="M770">
        <v>141.72842915386241</v>
      </c>
      <c r="N770">
        <v>977.75227900474044</v>
      </c>
      <c r="O770">
        <v>71.239583562867367</v>
      </c>
      <c r="P770" s="1">
        <f>ETS[[#This Row],[Transform File.EUAprice]]*ETS[[#This Row],[Transform File.CAP]]*_xlfn.XLOOKUP(ETS[[#This Row],[Transform File.Year]],Graphs!$R$2:$R$41,Graphs!$T$2:$T$41)</f>
        <v>110942.17283854661</v>
      </c>
    </row>
    <row r="771" spans="1:16" hidden="1" x14ac:dyDescent="0.25">
      <c r="A771">
        <v>1</v>
      </c>
      <c r="B771" s="1" t="s">
        <v>106</v>
      </c>
      <c r="C771" s="1" t="s">
        <v>371</v>
      </c>
      <c r="D771">
        <v>2030</v>
      </c>
      <c r="E771">
        <v>958</v>
      </c>
      <c r="F771">
        <v>958</v>
      </c>
      <c r="G771">
        <v>0</v>
      </c>
      <c r="H771">
        <v>0</v>
      </c>
      <c r="I771">
        <v>4024.1533142527223</v>
      </c>
      <c r="J771">
        <v>789.27385448632185</v>
      </c>
      <c r="K771">
        <v>2.3000584090928697</v>
      </c>
      <c r="L771">
        <v>81.91420207882949</v>
      </c>
      <c r="M771">
        <v>155.90133697989222</v>
      </c>
      <c r="N771">
        <v>919.59748079270639</v>
      </c>
      <c r="O771">
        <v>38.394296120708233</v>
      </c>
      <c r="P771" s="1">
        <f>ETS[[#This Row],[Transform File.EUAprice]]*ETS[[#This Row],[Transform File.CAP]]*_xlfn.XLOOKUP(ETS[[#This Row],[Transform File.Year]],Graphs!$R$2:$R$41,Graphs!$T$2:$T$41)</f>
        <v>106142.73041350883</v>
      </c>
    </row>
    <row r="772" spans="1:16" hidden="1" x14ac:dyDescent="0.25">
      <c r="A772">
        <v>1</v>
      </c>
      <c r="B772" s="1" t="s">
        <v>106</v>
      </c>
      <c r="C772" s="1" t="s">
        <v>371</v>
      </c>
      <c r="D772">
        <v>2031</v>
      </c>
      <c r="E772">
        <v>866</v>
      </c>
      <c r="F772">
        <v>866</v>
      </c>
      <c r="G772">
        <v>0</v>
      </c>
      <c r="H772">
        <v>0</v>
      </c>
      <c r="I772">
        <v>4032.241312432182</v>
      </c>
      <c r="J772">
        <v>782.15805832571755</v>
      </c>
      <c r="K772">
        <v>2.0204692540799747</v>
      </c>
      <c r="L772">
        <v>73.733474240742893</v>
      </c>
      <c r="M772">
        <v>171.49152125821738</v>
      </c>
      <c r="N772">
        <v>841.71749368537417</v>
      </c>
      <c r="O772">
        <v>24.274230204078744</v>
      </c>
      <c r="P772" s="1">
        <f>ETS[[#This Row],[Transform File.EUAprice]]*ETS[[#This Row],[Transform File.CAP]]*_xlfn.XLOOKUP(ETS[[#This Row],[Transform File.Year]],Graphs!$R$2:$R$41,Graphs!$T$2:$T$41)</f>
        <v>100518.53545494757</v>
      </c>
    </row>
    <row r="773" spans="1:16" hidden="1" x14ac:dyDescent="0.25">
      <c r="A773">
        <v>1</v>
      </c>
      <c r="B773" s="1" t="s">
        <v>106</v>
      </c>
      <c r="C773" s="1" t="s">
        <v>371</v>
      </c>
      <c r="D773">
        <v>2032</v>
      </c>
      <c r="E773">
        <v>774</v>
      </c>
      <c r="F773">
        <v>774</v>
      </c>
      <c r="G773">
        <v>0</v>
      </c>
      <c r="H773">
        <v>0</v>
      </c>
      <c r="I773">
        <v>3963.0692206518584</v>
      </c>
      <c r="J773">
        <v>774.48416875241526</v>
      </c>
      <c r="K773">
        <v>1.5813727805281408</v>
      </c>
      <c r="L773">
        <v>67.106550247379957</v>
      </c>
      <c r="M773">
        <v>188.64071054585628</v>
      </c>
      <c r="N773">
        <v>749.20732487034945</v>
      </c>
      <c r="O773">
        <v>24.784371699002232</v>
      </c>
      <c r="P773" s="1">
        <f>ETS[[#This Row],[Transform File.EUAprice]]*ETS[[#This Row],[Transform File.CAP]]*_xlfn.XLOOKUP(ETS[[#This Row],[Transform File.Year]],Graphs!$R$2:$R$41,Graphs!$T$2:$T$41)</f>
        <v>94118.000600148152</v>
      </c>
    </row>
    <row r="774" spans="1:16" hidden="1" x14ac:dyDescent="0.25">
      <c r="A774">
        <v>1</v>
      </c>
      <c r="B774" s="1" t="s">
        <v>106</v>
      </c>
      <c r="C774" s="1" t="s">
        <v>371</v>
      </c>
      <c r="D774">
        <v>2033</v>
      </c>
      <c r="E774">
        <v>682</v>
      </c>
      <c r="F774">
        <v>682</v>
      </c>
      <c r="G774">
        <v>0</v>
      </c>
      <c r="H774">
        <v>0</v>
      </c>
      <c r="I774">
        <v>3815.7189848349335</v>
      </c>
      <c r="J774">
        <v>766.20768092097319</v>
      </c>
      <c r="K774">
        <v>1.0555382069521309</v>
      </c>
      <c r="L774">
        <v>62.087016688998816</v>
      </c>
      <c r="M774">
        <v>207.50620256408351</v>
      </c>
      <c r="N774">
        <v>656.1330005875426</v>
      </c>
      <c r="O774">
        <v>25.861757364373773</v>
      </c>
      <c r="P774" s="1">
        <f>ETS[[#This Row],[Transform File.EUAprice]]*ETS[[#This Row],[Transform File.CAP]]*_xlfn.XLOOKUP(ETS[[#This Row],[Transform File.Year]],Graphs!$R$2:$R$41,Graphs!$T$2:$T$41)</f>
        <v>86880.531019174945</v>
      </c>
    </row>
    <row r="775" spans="1:16" hidden="1" x14ac:dyDescent="0.25">
      <c r="A775">
        <v>1</v>
      </c>
      <c r="B775" s="1" t="s">
        <v>106</v>
      </c>
      <c r="C775" s="1" t="s">
        <v>371</v>
      </c>
      <c r="D775">
        <v>2034</v>
      </c>
      <c r="E775">
        <v>591</v>
      </c>
      <c r="F775">
        <v>591</v>
      </c>
      <c r="G775">
        <v>0</v>
      </c>
      <c r="H775">
        <v>0</v>
      </c>
      <c r="I775">
        <v>3590.7177971986171</v>
      </c>
      <c r="J775">
        <v>757.28285927432194</v>
      </c>
      <c r="K775">
        <v>1.0401497258093957</v>
      </c>
      <c r="L775">
        <v>57.678178636185159</v>
      </c>
      <c r="M775">
        <v>228.25671349862776</v>
      </c>
      <c r="N775">
        <v>562.93220903407484</v>
      </c>
      <c r="O775">
        <v>28.062705317631227</v>
      </c>
      <c r="P775" s="1">
        <f>ETS[[#This Row],[Transform File.EUAprice]]*ETS[[#This Row],[Transform File.CAP]]*_xlfn.XLOOKUP(ETS[[#This Row],[Transform File.Year]],Graphs!$R$2:$R$41,Graphs!$T$2:$T$41)</f>
        <v>78873.071029752289</v>
      </c>
    </row>
    <row r="776" spans="1:16" hidden="1" x14ac:dyDescent="0.25">
      <c r="A776">
        <v>1</v>
      </c>
      <c r="B776" s="1" t="s">
        <v>106</v>
      </c>
      <c r="C776" s="1" t="s">
        <v>371</v>
      </c>
      <c r="D776">
        <v>2035</v>
      </c>
      <c r="E776">
        <v>499</v>
      </c>
      <c r="F776">
        <v>499</v>
      </c>
      <c r="G776">
        <v>0</v>
      </c>
      <c r="H776">
        <v>0</v>
      </c>
      <c r="I776">
        <v>3283.853410182478</v>
      </c>
      <c r="J776">
        <v>747.6580462248362</v>
      </c>
      <c r="K776">
        <v>1.003197696266475</v>
      </c>
      <c r="L776">
        <v>57.203143095036381</v>
      </c>
      <c r="M776">
        <v>251.08228251474443</v>
      </c>
      <c r="N776">
        <v>471.58792213811563</v>
      </c>
      <c r="O776">
        <v>27.407125391265865</v>
      </c>
      <c r="P776" s="1">
        <f>ETS[[#This Row],[Transform File.EUAprice]]*ETS[[#This Row],[Transform File.CAP]]*_xlfn.XLOOKUP(ETS[[#This Row],[Transform File.Year]],Graphs!$R$2:$R$41,Graphs!$T$2:$T$41)</f>
        <v>69766.192962873756</v>
      </c>
    </row>
    <row r="777" spans="1:16" hidden="1" x14ac:dyDescent="0.25">
      <c r="A777">
        <v>1</v>
      </c>
      <c r="B777" s="1" t="s">
        <v>106</v>
      </c>
      <c r="C777" s="1" t="s">
        <v>371</v>
      </c>
      <c r="D777">
        <v>2036</v>
      </c>
      <c r="E777">
        <v>407</v>
      </c>
      <c r="F777">
        <v>407</v>
      </c>
      <c r="G777">
        <v>0</v>
      </c>
      <c r="H777">
        <v>0</v>
      </c>
      <c r="I777">
        <v>2896.5167773010689</v>
      </c>
      <c r="J777">
        <v>737.27832820006518</v>
      </c>
      <c r="K777">
        <v>0.90790081699212155</v>
      </c>
      <c r="L777">
        <v>56.150403864351709</v>
      </c>
      <c r="M777">
        <v>276.19043916757869</v>
      </c>
      <c r="N777">
        <v>372.13520673181358</v>
      </c>
      <c r="O777">
        <v>34.859929096677909</v>
      </c>
      <c r="P777" s="1">
        <f>ETS[[#This Row],[Transform File.EUAprice]]*ETS[[#This Row],[Transform File.CAP]]*_xlfn.XLOOKUP(ETS[[#This Row],[Transform File.Year]],Graphs!$R$2:$R$41,Graphs!$T$2:$T$41)</f>
        <v>59613.16250100961</v>
      </c>
    </row>
    <row r="778" spans="1:16" hidden="1" x14ac:dyDescent="0.25">
      <c r="A778">
        <v>1</v>
      </c>
      <c r="B778" s="1" t="s">
        <v>106</v>
      </c>
      <c r="C778" s="1" t="s">
        <v>371</v>
      </c>
      <c r="D778">
        <v>2037</v>
      </c>
      <c r="E778">
        <v>315</v>
      </c>
      <c r="F778">
        <v>315</v>
      </c>
      <c r="G778">
        <v>0</v>
      </c>
      <c r="H778">
        <v>0</v>
      </c>
      <c r="I778">
        <v>2421.288589156703</v>
      </c>
      <c r="J778">
        <v>726.08418706729151</v>
      </c>
      <c r="K778">
        <v>0.90804032402106338</v>
      </c>
      <c r="L778">
        <v>63.235960753053106</v>
      </c>
      <c r="M778">
        <v>303.81011953120083</v>
      </c>
      <c r="N778">
        <v>276.54491642870846</v>
      </c>
      <c r="O778">
        <v>38.453458842346983</v>
      </c>
      <c r="P778" s="1">
        <f>ETS[[#This Row],[Transform File.EUAprice]]*ETS[[#This Row],[Transform File.CAP]]*_xlfn.XLOOKUP(ETS[[#This Row],[Transform File.Year]],Graphs!$R$2:$R$41,Graphs!$T$2:$T$41)</f>
        <v>48335.097878848421</v>
      </c>
    </row>
    <row r="779" spans="1:16" hidden="1" x14ac:dyDescent="0.25">
      <c r="A779">
        <v>1</v>
      </c>
      <c r="B779" s="1" t="s">
        <v>106</v>
      </c>
      <c r="C779" s="1" t="s">
        <v>371</v>
      </c>
      <c r="D779">
        <v>2038</v>
      </c>
      <c r="E779">
        <v>224</v>
      </c>
      <c r="F779">
        <v>224</v>
      </c>
      <c r="G779">
        <v>0</v>
      </c>
      <c r="H779">
        <v>0</v>
      </c>
      <c r="I779">
        <v>1864.4076518118213</v>
      </c>
      <c r="J779">
        <v>714.01235360262558</v>
      </c>
      <c r="K779">
        <v>0.9080403240132997</v>
      </c>
      <c r="L779">
        <v>65.960543418242679</v>
      </c>
      <c r="M779">
        <v>334.19114466404056</v>
      </c>
      <c r="N779">
        <v>179.89718765519353</v>
      </c>
      <c r="O779">
        <v>44.101180187412027</v>
      </c>
      <c r="P779" s="1">
        <f>ETS[[#This Row],[Transform File.EUAprice]]*ETS[[#This Row],[Transform File.CAP]]*_xlfn.XLOOKUP(ETS[[#This Row],[Transform File.Year]],Graphs!$R$2:$R$41,Graphs!$T$2:$T$41)</f>
        <v>36008.370633535174</v>
      </c>
    </row>
    <row r="780" spans="1:16" hidden="1" x14ac:dyDescent="0.25">
      <c r="A780">
        <v>1</v>
      </c>
      <c r="B780" s="1" t="s">
        <v>106</v>
      </c>
      <c r="C780" s="1" t="s">
        <v>371</v>
      </c>
      <c r="D780">
        <v>2039</v>
      </c>
      <c r="E780">
        <v>132</v>
      </c>
      <c r="F780">
        <v>132</v>
      </c>
      <c r="G780">
        <v>0</v>
      </c>
      <c r="H780">
        <v>0</v>
      </c>
      <c r="I780">
        <v>1233.0793628099384</v>
      </c>
      <c r="J780">
        <v>700.99362841191805</v>
      </c>
      <c r="K780">
        <v>0.86830955001920618</v>
      </c>
      <c r="L780">
        <v>61.466351039945614</v>
      </c>
      <c r="M780">
        <v>367.61043683810254</v>
      </c>
      <c r="N780">
        <v>106.21084408556625</v>
      </c>
      <c r="O780">
        <v>25.787388801944488</v>
      </c>
      <c r="P780" s="1">
        <f>ETS[[#This Row],[Transform File.EUAprice]]*ETS[[#This Row],[Transform File.CAP]]*_xlfn.XLOOKUP(ETS[[#This Row],[Transform File.Year]],Graphs!$R$2:$R$41,Graphs!$T$2:$T$41)</f>
        <v>22229.668127017103</v>
      </c>
    </row>
    <row r="781" spans="1:16" hidden="1" x14ac:dyDescent="0.25">
      <c r="A781">
        <v>1</v>
      </c>
      <c r="B781" s="1" t="s">
        <v>106</v>
      </c>
      <c r="C781" s="1" t="s">
        <v>371</v>
      </c>
      <c r="D781">
        <v>2040</v>
      </c>
      <c r="E781">
        <v>40</v>
      </c>
      <c r="F781">
        <v>40</v>
      </c>
      <c r="G781">
        <v>0</v>
      </c>
      <c r="H781">
        <v>0</v>
      </c>
      <c r="I781">
        <v>528.81785290246432</v>
      </c>
      <c r="J781">
        <v>686.95371584784107</v>
      </c>
      <c r="K781">
        <v>0.83147290808432106</v>
      </c>
      <c r="L781">
        <v>56.476321151548603</v>
      </c>
      <c r="M781">
        <v>404.3718912701658</v>
      </c>
      <c r="N781">
        <v>3.8239460830352923</v>
      </c>
      <c r="O781">
        <v>36.174000064944543</v>
      </c>
      <c r="P781" s="1">
        <f>ETS[[#This Row],[Transform File.EUAprice]]*ETS[[#This Row],[Transform File.CAP]]*_xlfn.XLOOKUP(ETS[[#This Row],[Transform File.Year]],Graphs!$R$2:$R$41,Graphs!$T$2:$T$41)</f>
        <v>7057.0446689644396</v>
      </c>
    </row>
    <row r="782" spans="1:16" hidden="1" x14ac:dyDescent="0.25">
      <c r="A782">
        <v>1</v>
      </c>
      <c r="B782" s="1" t="s">
        <v>106</v>
      </c>
      <c r="C782" s="1" t="s">
        <v>371</v>
      </c>
      <c r="D782">
        <v>2041</v>
      </c>
      <c r="E782">
        <v>0</v>
      </c>
      <c r="F782">
        <v>0</v>
      </c>
      <c r="G782">
        <v>0</v>
      </c>
      <c r="H782">
        <v>0</v>
      </c>
      <c r="I782">
        <v>305.2276725165741</v>
      </c>
      <c r="J782">
        <v>174.05371584784109</v>
      </c>
      <c r="K782">
        <v>0.83147290809101415</v>
      </c>
      <c r="L782">
        <v>48.704991629958101</v>
      </c>
      <c r="M782">
        <v>4187.3994438120872</v>
      </c>
      <c r="N782">
        <v>6.4402827962413698E-15</v>
      </c>
      <c r="O782">
        <v>8.7531225255030462E-12</v>
      </c>
      <c r="P782" s="1">
        <f>ETS[[#This Row],[Transform File.EUAprice]]*ETS[[#This Row],[Transform File.CAP]]*_xlfn.XLOOKUP(ETS[[#This Row],[Transform File.Year]],Graphs!$R$2:$R$41,Graphs!$T$2:$T$41)</f>
        <v>0</v>
      </c>
    </row>
    <row r="783" spans="1:16" hidden="1" x14ac:dyDescent="0.25">
      <c r="A783">
        <v>1</v>
      </c>
      <c r="B783" s="1" t="s">
        <v>106</v>
      </c>
      <c r="C783" s="1" t="s">
        <v>371</v>
      </c>
      <c r="D783">
        <v>2042</v>
      </c>
      <c r="E783">
        <v>0</v>
      </c>
      <c r="F783">
        <v>0</v>
      </c>
      <c r="G783">
        <v>0</v>
      </c>
      <c r="H783">
        <v>0</v>
      </c>
      <c r="I783">
        <v>265.89248907576706</v>
      </c>
      <c r="J783">
        <v>0</v>
      </c>
      <c r="K783">
        <v>0.75021202870715287</v>
      </c>
      <c r="L783">
        <v>38.584971412099875</v>
      </c>
      <c r="M783">
        <v>4211.3720589421091</v>
      </c>
      <c r="N783">
        <v>7.0770980396061298E-15</v>
      </c>
      <c r="O783">
        <v>9.6814976188413061E-12</v>
      </c>
      <c r="P783" s="1">
        <f>ETS[[#This Row],[Transform File.EUAprice]]*ETS[[#This Row],[Transform File.CAP]]*_xlfn.XLOOKUP(ETS[[#This Row],[Transform File.Year]],Graphs!$R$2:$R$41,Graphs!$T$2:$T$41)</f>
        <v>0</v>
      </c>
    </row>
    <row r="784" spans="1:16" hidden="1" x14ac:dyDescent="0.25">
      <c r="A784">
        <v>1</v>
      </c>
      <c r="B784" s="1" t="s">
        <v>106</v>
      </c>
      <c r="C784" s="1" t="s">
        <v>371</v>
      </c>
      <c r="D784">
        <v>2043</v>
      </c>
      <c r="E784">
        <v>0</v>
      </c>
      <c r="F784">
        <v>0</v>
      </c>
      <c r="G784">
        <v>0</v>
      </c>
      <c r="H784">
        <v>0</v>
      </c>
      <c r="I784">
        <v>229.82793070449441</v>
      </c>
      <c r="J784">
        <v>0</v>
      </c>
      <c r="K784">
        <v>0.57611588586557649</v>
      </c>
      <c r="L784">
        <v>35.488442485407077</v>
      </c>
      <c r="M784">
        <v>4233.2425521243849</v>
      </c>
      <c r="N784">
        <v>7.7767335861770876E-15</v>
      </c>
      <c r="O784">
        <v>1.0727646767014365E-11</v>
      </c>
      <c r="P784" s="1">
        <f>ETS[[#This Row],[Transform File.EUAprice]]*ETS[[#This Row],[Transform File.CAP]]*_xlfn.XLOOKUP(ETS[[#This Row],[Transform File.Year]],Graphs!$R$2:$R$41,Graphs!$T$2:$T$41)</f>
        <v>0</v>
      </c>
    </row>
    <row r="785" spans="1:16" hidden="1" x14ac:dyDescent="0.25">
      <c r="A785">
        <v>1</v>
      </c>
      <c r="B785" s="1" t="s">
        <v>106</v>
      </c>
      <c r="C785" s="1" t="s">
        <v>371</v>
      </c>
      <c r="D785">
        <v>2044</v>
      </c>
      <c r="E785">
        <v>0</v>
      </c>
      <c r="F785">
        <v>0</v>
      </c>
      <c r="G785">
        <v>0</v>
      </c>
      <c r="H785">
        <v>0</v>
      </c>
      <c r="I785">
        <v>197.30929023490717</v>
      </c>
      <c r="J785">
        <v>0</v>
      </c>
      <c r="K785">
        <v>0.41444397108845943</v>
      </c>
      <c r="L785">
        <v>32.104196498498773</v>
      </c>
      <c r="M785">
        <v>4253.8581566841949</v>
      </c>
      <c r="N785">
        <v>8.5520360126036101E-15</v>
      </c>
      <c r="O785">
        <v>1.1907433985666221E-11</v>
      </c>
      <c r="P785" s="1">
        <f>ETS[[#This Row],[Transform File.EUAprice]]*ETS[[#This Row],[Transform File.CAP]]*_xlfn.XLOOKUP(ETS[[#This Row],[Transform File.Year]],Graphs!$R$2:$R$41,Graphs!$T$2:$T$41)</f>
        <v>0</v>
      </c>
    </row>
    <row r="786" spans="1:16" hidden="1" x14ac:dyDescent="0.25">
      <c r="A786">
        <v>1</v>
      </c>
      <c r="B786" s="1" t="s">
        <v>106</v>
      </c>
      <c r="C786" s="1" t="s">
        <v>371</v>
      </c>
      <c r="D786">
        <v>2045</v>
      </c>
      <c r="E786">
        <v>0</v>
      </c>
      <c r="F786">
        <v>0</v>
      </c>
      <c r="G786">
        <v>0</v>
      </c>
      <c r="H786">
        <v>0</v>
      </c>
      <c r="I786">
        <v>169.65545060712833</v>
      </c>
      <c r="J786">
        <v>0</v>
      </c>
      <c r="K786">
        <v>0.39918969333355414</v>
      </c>
      <c r="L786">
        <v>27.254649934445276</v>
      </c>
      <c r="M786">
        <v>4274.1768800514265</v>
      </c>
      <c r="N786">
        <v>9.4122656241660062E-15</v>
      </c>
      <c r="O786">
        <v>1.3238775284507061E-11</v>
      </c>
      <c r="P786" s="1">
        <f>ETS[[#This Row],[Transform File.EUAprice]]*ETS[[#This Row],[Transform File.CAP]]*_xlfn.XLOOKUP(ETS[[#This Row],[Transform File.Year]],Graphs!$R$2:$R$41,Graphs!$T$2:$T$41)</f>
        <v>0</v>
      </c>
    </row>
    <row r="787" spans="1:16" hidden="1" x14ac:dyDescent="0.25">
      <c r="A787">
        <v>1</v>
      </c>
      <c r="B787" s="1" t="s">
        <v>106</v>
      </c>
      <c r="C787" s="1" t="s">
        <v>371</v>
      </c>
      <c r="D787">
        <v>2046</v>
      </c>
      <c r="E787">
        <v>0</v>
      </c>
      <c r="F787">
        <v>0</v>
      </c>
      <c r="G787">
        <v>0</v>
      </c>
      <c r="H787">
        <v>0</v>
      </c>
      <c r="I787">
        <v>144.48126630192107</v>
      </c>
      <c r="J787">
        <v>0</v>
      </c>
      <c r="K787">
        <v>0.39918969331983772</v>
      </c>
      <c r="L787">
        <v>24.774994611887429</v>
      </c>
      <c r="M787">
        <v>4292.7038268978013</v>
      </c>
      <c r="N787">
        <v>1.0376604588874778E-14</v>
      </c>
      <c r="O787">
        <v>1.4752408135001826E-11</v>
      </c>
      <c r="P787" s="1">
        <f>ETS[[#This Row],[Transform File.EUAprice]]*ETS[[#This Row],[Transform File.CAP]]*_xlfn.XLOOKUP(ETS[[#This Row],[Transform File.Year]],Graphs!$R$2:$R$41,Graphs!$T$2:$T$41)</f>
        <v>0</v>
      </c>
    </row>
    <row r="788" spans="1:16" hidden="1" x14ac:dyDescent="0.25">
      <c r="A788">
        <v>1</v>
      </c>
      <c r="B788" s="1" t="s">
        <v>106</v>
      </c>
      <c r="C788" s="1" t="s">
        <v>371</v>
      </c>
      <c r="D788">
        <v>2047</v>
      </c>
      <c r="E788">
        <v>0</v>
      </c>
      <c r="F788">
        <v>0</v>
      </c>
      <c r="G788">
        <v>0</v>
      </c>
      <c r="H788">
        <v>0</v>
      </c>
      <c r="I788">
        <v>121.80189909915633</v>
      </c>
      <c r="J788">
        <v>0</v>
      </c>
      <c r="K788">
        <v>0.39918969331548831</v>
      </c>
      <c r="L788">
        <v>22.280177509449253</v>
      </c>
      <c r="M788">
        <v>4310.3094379762761</v>
      </c>
      <c r="N788">
        <v>1.145094184922201E-14</v>
      </c>
      <c r="O788">
        <v>1.6476585887606477E-11</v>
      </c>
      <c r="P788" s="1">
        <f>ETS[[#This Row],[Transform File.EUAprice]]*ETS[[#This Row],[Transform File.CAP]]*_xlfn.XLOOKUP(ETS[[#This Row],[Transform File.Year]],Graphs!$R$2:$R$41,Graphs!$T$2:$T$41)</f>
        <v>0</v>
      </c>
    </row>
    <row r="789" spans="1:16" hidden="1" x14ac:dyDescent="0.25">
      <c r="A789">
        <v>1</v>
      </c>
      <c r="B789" s="1" t="s">
        <v>106</v>
      </c>
      <c r="C789" s="1" t="s">
        <v>371</v>
      </c>
      <c r="D789">
        <v>2048</v>
      </c>
      <c r="E789">
        <v>0</v>
      </c>
      <c r="F789">
        <v>0</v>
      </c>
      <c r="G789">
        <v>0</v>
      </c>
      <c r="H789">
        <v>0</v>
      </c>
      <c r="I789">
        <v>103.64510937575884</v>
      </c>
      <c r="J789">
        <v>0</v>
      </c>
      <c r="K789">
        <v>0.16672997045846089</v>
      </c>
      <c r="L789">
        <v>17.990059752939043</v>
      </c>
      <c r="M789">
        <v>4327.3531462975798</v>
      </c>
      <c r="N789">
        <v>1.2593192563880835E-14</v>
      </c>
      <c r="O789">
        <v>1.8447689487245323E-11</v>
      </c>
      <c r="P789" s="1">
        <f>ETS[[#This Row],[Transform File.EUAprice]]*ETS[[#This Row],[Transform File.CAP]]*_xlfn.XLOOKUP(ETS[[#This Row],[Transform File.Year]],Graphs!$R$2:$R$41,Graphs!$T$2:$T$41)</f>
        <v>0</v>
      </c>
    </row>
    <row r="790" spans="1:16" hidden="1" x14ac:dyDescent="0.25">
      <c r="A790">
        <v>1</v>
      </c>
      <c r="B790" s="1" t="s">
        <v>106</v>
      </c>
      <c r="C790" s="1" t="s">
        <v>371</v>
      </c>
      <c r="D790">
        <v>2049</v>
      </c>
      <c r="E790">
        <v>0</v>
      </c>
      <c r="F790">
        <v>0</v>
      </c>
      <c r="G790">
        <v>0</v>
      </c>
      <c r="H790">
        <v>0</v>
      </c>
      <c r="I790">
        <v>88.728484092164521</v>
      </c>
      <c r="J790">
        <v>0</v>
      </c>
      <c r="K790">
        <v>5.5098507210525266E-11</v>
      </c>
      <c r="L790">
        <v>14.916625283539215</v>
      </c>
      <c r="M790">
        <v>4342.8864085107962</v>
      </c>
      <c r="N790">
        <v>1.3757819408917098E-14</v>
      </c>
      <c r="O790">
        <v>2.0718402209465963E-11</v>
      </c>
      <c r="P790" s="1">
        <f>ETS[[#This Row],[Transform File.EUAprice]]*ETS[[#This Row],[Transform File.CAP]]*_xlfn.XLOOKUP(ETS[[#This Row],[Transform File.Year]],Graphs!$R$2:$R$41,Graphs!$T$2:$T$41)</f>
        <v>0</v>
      </c>
    </row>
    <row r="791" spans="1:16" hidden="1" x14ac:dyDescent="0.25">
      <c r="A791">
        <v>1</v>
      </c>
      <c r="B791" s="1" t="s">
        <v>106</v>
      </c>
      <c r="C791" s="1" t="s">
        <v>371</v>
      </c>
      <c r="D791">
        <v>2050</v>
      </c>
      <c r="E791">
        <v>0</v>
      </c>
      <c r="F791">
        <v>0</v>
      </c>
      <c r="G791">
        <v>0</v>
      </c>
      <c r="H791">
        <v>0</v>
      </c>
      <c r="I791">
        <v>75.726305325437963</v>
      </c>
      <c r="J791">
        <v>0</v>
      </c>
      <c r="K791">
        <v>5.4570855858768715E-11</v>
      </c>
      <c r="L791">
        <v>13.002178766671989</v>
      </c>
      <c r="M791">
        <v>4357.8136967546443</v>
      </c>
      <c r="N791">
        <v>1.4933906705888651E-14</v>
      </c>
      <c r="O791">
        <v>2.3344086234201595E-11</v>
      </c>
      <c r="P791" s="1">
        <f>ETS[[#This Row],[Transform File.EUAprice]]*ETS[[#This Row],[Transform File.CAP]]*_xlfn.XLOOKUP(ETS[[#This Row],[Transform File.Year]],Graphs!$R$2:$R$41,Graphs!$T$2:$T$41)</f>
        <v>0</v>
      </c>
    </row>
    <row r="792" spans="1:16" hidden="1" x14ac:dyDescent="0.25">
      <c r="A792">
        <v>1</v>
      </c>
      <c r="B792" s="1" t="s">
        <v>106</v>
      </c>
      <c r="C792" s="1" t="s">
        <v>371</v>
      </c>
      <c r="D792">
        <v>2051</v>
      </c>
      <c r="E792">
        <v>0</v>
      </c>
      <c r="F792">
        <v>0</v>
      </c>
      <c r="G792">
        <v>0</v>
      </c>
      <c r="H792">
        <v>0</v>
      </c>
      <c r="I792">
        <v>63.581213576256438</v>
      </c>
      <c r="J792">
        <v>0</v>
      </c>
      <c r="K792">
        <v>5.3742765696571973E-11</v>
      </c>
      <c r="L792">
        <v>12.145091749127779</v>
      </c>
      <c r="M792">
        <v>4371.9811137977676</v>
      </c>
      <c r="N792">
        <v>1.6349378965180405E-14</v>
      </c>
      <c r="O792">
        <v>2.6402208668573686E-11</v>
      </c>
      <c r="P792" s="1">
        <f>ETS[[#This Row],[Transform File.EUAprice]]*ETS[[#This Row],[Transform File.CAP]]*_xlfn.XLOOKUP(ETS[[#This Row],[Transform File.Year]],Graphs!$R$2:$R$41,Graphs!$T$2:$T$41)</f>
        <v>0</v>
      </c>
    </row>
    <row r="793" spans="1:16" hidden="1" x14ac:dyDescent="0.25">
      <c r="A793">
        <v>1</v>
      </c>
      <c r="B793" s="1" t="s">
        <v>106</v>
      </c>
      <c r="C793" s="1" t="s">
        <v>371</v>
      </c>
      <c r="D793">
        <v>2052</v>
      </c>
      <c r="E793">
        <v>0</v>
      </c>
      <c r="F793">
        <v>0</v>
      </c>
      <c r="G793">
        <v>0</v>
      </c>
      <c r="H793">
        <v>0</v>
      </c>
      <c r="I793">
        <v>53.582760309513532</v>
      </c>
      <c r="J793">
        <v>0</v>
      </c>
      <c r="K793">
        <v>5.2997735347742706E-11</v>
      </c>
      <c r="L793">
        <v>9.9984532666899089</v>
      </c>
      <c r="M793">
        <v>4384.887573356642</v>
      </c>
      <c r="N793">
        <v>1.8023485498199847E-14</v>
      </c>
      <c r="O793">
        <v>2.9997291488668708E-11</v>
      </c>
      <c r="P793" s="1">
        <f>ETS[[#This Row],[Transform File.EUAprice]]*ETS[[#This Row],[Transform File.CAP]]*_xlfn.XLOOKUP(ETS[[#This Row],[Transform File.Year]],Graphs!$R$2:$R$41,Graphs!$T$2:$T$41)</f>
        <v>0</v>
      </c>
    </row>
    <row r="794" spans="1:16" hidden="1" x14ac:dyDescent="0.25">
      <c r="A794">
        <v>1</v>
      </c>
      <c r="B794" s="1" t="s">
        <v>106</v>
      </c>
      <c r="C794" s="1" t="s">
        <v>371</v>
      </c>
      <c r="D794">
        <v>2053</v>
      </c>
      <c r="E794">
        <v>0</v>
      </c>
      <c r="F794">
        <v>0</v>
      </c>
      <c r="G794">
        <v>0</v>
      </c>
      <c r="H794">
        <v>0</v>
      </c>
      <c r="I794">
        <v>44.1661786268876</v>
      </c>
      <c r="J794">
        <v>0</v>
      </c>
      <c r="K794">
        <v>5.2662086248082656E-11</v>
      </c>
      <c r="L794">
        <v>9.4165816825732733</v>
      </c>
      <c r="M794">
        <v>4397.4523733117467</v>
      </c>
      <c r="N794">
        <v>1.9635355906130811E-14</v>
      </c>
      <c r="O794">
        <v>3.4253669744505025E-11</v>
      </c>
      <c r="P794" s="1">
        <f>ETS[[#This Row],[Transform File.EUAprice]]*ETS[[#This Row],[Transform File.CAP]]*_xlfn.XLOOKUP(ETS[[#This Row],[Transform File.Year]],Graphs!$R$2:$R$41,Graphs!$T$2:$T$41)</f>
        <v>0</v>
      </c>
    </row>
    <row r="795" spans="1:16" hidden="1" x14ac:dyDescent="0.25">
      <c r="A795">
        <v>1</v>
      </c>
      <c r="B795" s="1" t="s">
        <v>106</v>
      </c>
      <c r="C795" s="1" t="s">
        <v>371</v>
      </c>
      <c r="D795">
        <v>2054</v>
      </c>
      <c r="E795">
        <v>0</v>
      </c>
      <c r="F795">
        <v>0</v>
      </c>
      <c r="G795">
        <v>0</v>
      </c>
      <c r="H795">
        <v>0</v>
      </c>
      <c r="I795">
        <v>36.049845118658922</v>
      </c>
      <c r="J795">
        <v>0</v>
      </c>
      <c r="K795">
        <v>5.2498971698329215E-11</v>
      </c>
      <c r="L795">
        <v>8.1163335081761829</v>
      </c>
      <c r="M795">
        <v>4409.1355817395815</v>
      </c>
      <c r="N795">
        <v>2.1586919225820855E-14</v>
      </c>
      <c r="O795">
        <v>3.9355574563090695E-11</v>
      </c>
      <c r="P795" s="1">
        <f>ETS[[#This Row],[Transform File.EUAprice]]*ETS[[#This Row],[Transform File.CAP]]*_xlfn.XLOOKUP(ETS[[#This Row],[Transform File.Year]],Graphs!$R$2:$R$41,Graphs!$T$2:$T$41)</f>
        <v>0</v>
      </c>
    </row>
    <row r="796" spans="1:16" hidden="1" x14ac:dyDescent="0.25">
      <c r="A796">
        <v>1</v>
      </c>
      <c r="B796" s="1" t="s">
        <v>106</v>
      </c>
      <c r="C796" s="1" t="s">
        <v>371</v>
      </c>
      <c r="D796">
        <v>2055</v>
      </c>
      <c r="E796">
        <v>0</v>
      </c>
      <c r="F796">
        <v>0</v>
      </c>
      <c r="G796">
        <v>0</v>
      </c>
      <c r="H796">
        <v>0</v>
      </c>
      <c r="I796">
        <v>28.775182245226333</v>
      </c>
      <c r="J796">
        <v>0</v>
      </c>
      <c r="K796">
        <v>5.233953237493167E-11</v>
      </c>
      <c r="L796">
        <v>7.2746628733802519</v>
      </c>
      <c r="M796">
        <v>4419.7750965327805</v>
      </c>
      <c r="N796">
        <v>2.3808873608813308E-14</v>
      </c>
      <c r="O796">
        <v>4.5555529724656609E-11</v>
      </c>
      <c r="P796" s="1">
        <f>ETS[[#This Row],[Transform File.EUAprice]]*ETS[[#This Row],[Transform File.CAP]]*_xlfn.XLOOKUP(ETS[[#This Row],[Transform File.Year]],Graphs!$R$2:$R$41,Graphs!$T$2:$T$41)</f>
        <v>0</v>
      </c>
    </row>
    <row r="797" spans="1:16" hidden="1" x14ac:dyDescent="0.25">
      <c r="A797">
        <v>1</v>
      </c>
      <c r="B797" s="1" t="s">
        <v>106</v>
      </c>
      <c r="C797" s="1" t="s">
        <v>371</v>
      </c>
      <c r="D797">
        <v>2056</v>
      </c>
      <c r="E797">
        <v>0</v>
      </c>
      <c r="F797">
        <v>0</v>
      </c>
      <c r="G797">
        <v>0</v>
      </c>
      <c r="H797">
        <v>0</v>
      </c>
      <c r="I797">
        <v>21.654200440356373</v>
      </c>
      <c r="J797">
        <v>0</v>
      </c>
      <c r="K797">
        <v>5.2453562773770341E-11</v>
      </c>
      <c r="L797">
        <v>7.1209818048175073</v>
      </c>
      <c r="M797">
        <v>4430.2772475238189</v>
      </c>
      <c r="N797">
        <v>2.6017285750866791E-14</v>
      </c>
      <c r="O797">
        <v>5.3194445192263102E-11</v>
      </c>
      <c r="P797" s="1">
        <f>ETS[[#This Row],[Transform File.EUAprice]]*ETS[[#This Row],[Transform File.CAP]]*_xlfn.XLOOKUP(ETS[[#This Row],[Transform File.Year]],Graphs!$R$2:$R$41,Graphs!$T$2:$T$41)</f>
        <v>0</v>
      </c>
    </row>
    <row r="798" spans="1:16" hidden="1" x14ac:dyDescent="0.25">
      <c r="A798">
        <v>1</v>
      </c>
      <c r="B798" s="1" t="s">
        <v>106</v>
      </c>
      <c r="C798" s="1" t="s">
        <v>371</v>
      </c>
      <c r="D798">
        <v>2057</v>
      </c>
      <c r="E798">
        <v>0</v>
      </c>
      <c r="F798">
        <v>0</v>
      </c>
      <c r="G798">
        <v>0</v>
      </c>
      <c r="H798">
        <v>0</v>
      </c>
      <c r="I798">
        <v>15.289124037878235</v>
      </c>
      <c r="J798">
        <v>0</v>
      </c>
      <c r="K798">
        <v>5.2460539627218605E-11</v>
      </c>
      <c r="L798">
        <v>6.365076402425677</v>
      </c>
      <c r="M798">
        <v>4439.8446422982961</v>
      </c>
      <c r="N798">
        <v>2.8435613837285407E-14</v>
      </c>
      <c r="O798">
        <v>6.2811974452672034E-11</v>
      </c>
      <c r="P798" s="1">
        <f>ETS[[#This Row],[Transform File.EUAprice]]*ETS[[#This Row],[Transform File.CAP]]*_xlfn.XLOOKUP(ETS[[#This Row],[Transform File.Year]],Graphs!$R$2:$R$41,Graphs!$T$2:$T$41)</f>
        <v>0</v>
      </c>
    </row>
    <row r="799" spans="1:16" hidden="1" x14ac:dyDescent="0.25">
      <c r="A799">
        <v>1</v>
      </c>
      <c r="B799" s="1" t="s">
        <v>106</v>
      </c>
      <c r="C799" s="1" t="s">
        <v>371</v>
      </c>
      <c r="D799">
        <v>2058</v>
      </c>
      <c r="E799">
        <v>0</v>
      </c>
      <c r="F799">
        <v>0</v>
      </c>
      <c r="G799">
        <v>0</v>
      </c>
      <c r="H799">
        <v>0</v>
      </c>
      <c r="I799">
        <v>10.970384427359134</v>
      </c>
      <c r="J799">
        <v>0</v>
      </c>
      <c r="K799">
        <v>5.2334338076056096E-11</v>
      </c>
      <c r="L799">
        <v>4.3187396104667659</v>
      </c>
      <c r="M799">
        <v>4448.7206595667094</v>
      </c>
      <c r="N799">
        <v>3.0672261179365362E-14</v>
      </c>
      <c r="O799">
        <v>7.521910801030317E-11</v>
      </c>
      <c r="P799" s="1">
        <f>ETS[[#This Row],[Transform File.EUAprice]]*ETS[[#This Row],[Transform File.CAP]]*_xlfn.XLOOKUP(ETS[[#This Row],[Transform File.Year]],Graphs!$R$2:$R$41,Graphs!$T$2:$T$41)</f>
        <v>0</v>
      </c>
    </row>
    <row r="800" spans="1:16" hidden="1" x14ac:dyDescent="0.25">
      <c r="A800">
        <v>1</v>
      </c>
      <c r="B800" s="1" t="s">
        <v>106</v>
      </c>
      <c r="C800" s="1" t="s">
        <v>371</v>
      </c>
      <c r="D800">
        <v>2059</v>
      </c>
      <c r="E800">
        <v>0</v>
      </c>
      <c r="F800">
        <v>0</v>
      </c>
      <c r="G800">
        <v>0</v>
      </c>
      <c r="H800">
        <v>0</v>
      </c>
      <c r="I800">
        <v>5.9951628586663359</v>
      </c>
      <c r="J800">
        <v>0</v>
      </c>
      <c r="K800">
        <v>5.2848436084902864E-11</v>
      </c>
      <c r="L800">
        <v>4.9752215686399497</v>
      </c>
      <c r="M800">
        <v>4457.2748168595754</v>
      </c>
      <c r="N800">
        <v>3.2223213232298669E-14</v>
      </c>
      <c r="O800">
        <v>9.1732383483996355E-11</v>
      </c>
      <c r="P800" s="1">
        <f>ETS[[#This Row],[Transform File.EUAprice]]*ETS[[#This Row],[Transform File.CAP]]*_xlfn.XLOOKUP(ETS[[#This Row],[Transform File.Year]],Graphs!$R$2:$R$41,Graphs!$T$2:$T$41)</f>
        <v>0</v>
      </c>
    </row>
    <row r="801" spans="1:16" hidden="1" x14ac:dyDescent="0.25">
      <c r="A801">
        <v>1</v>
      </c>
      <c r="B801" s="1" t="s">
        <v>106</v>
      </c>
      <c r="C801" s="1" t="s">
        <v>371</v>
      </c>
      <c r="D801">
        <v>2060</v>
      </c>
      <c r="E801">
        <v>0</v>
      </c>
      <c r="F801">
        <v>0</v>
      </c>
      <c r="G801">
        <v>0</v>
      </c>
      <c r="H801">
        <v>0</v>
      </c>
      <c r="I801">
        <v>0.11294858319907775</v>
      </c>
      <c r="J801">
        <v>0</v>
      </c>
      <c r="K801">
        <v>1.4152090647560639E-11</v>
      </c>
      <c r="L801">
        <v>5.8822142754531059</v>
      </c>
      <c r="M801">
        <v>4465.0613092993335</v>
      </c>
      <c r="N801">
        <v>3.4562214712674485E-14</v>
      </c>
      <c r="O801">
        <v>1.1468927654996375E-10</v>
      </c>
      <c r="P801" s="1">
        <f>ETS[[#This Row],[Transform File.EUAprice]]*ETS[[#This Row],[Transform File.CAP]]*_xlfn.XLOOKUP(ETS[[#This Row],[Transform File.Year]],Graphs!$R$2:$R$41,Graphs!$T$2:$T$41)</f>
        <v>0</v>
      </c>
    </row>
    <row r="802" spans="1:16" hidden="1" x14ac:dyDescent="0.25">
      <c r="A802">
        <v>1</v>
      </c>
      <c r="B802" s="1" t="s">
        <v>106</v>
      </c>
      <c r="C802" s="1" t="s">
        <v>382</v>
      </c>
      <c r="D802">
        <v>2021</v>
      </c>
      <c r="E802">
        <v>1596</v>
      </c>
      <c r="F802">
        <v>3174.772426</v>
      </c>
      <c r="G802">
        <v>0</v>
      </c>
      <c r="H802">
        <v>0</v>
      </c>
      <c r="I802">
        <v>1945.2904153296822</v>
      </c>
      <c r="J802">
        <v>512.9</v>
      </c>
      <c r="K802">
        <v>89.475713051523243</v>
      </c>
      <c r="L802">
        <v>627.10629761879477</v>
      </c>
      <c r="M802">
        <v>80</v>
      </c>
      <c r="N802">
        <v>1502.4059170282108</v>
      </c>
      <c r="O802">
        <v>1672.0161999013001</v>
      </c>
      <c r="P802" s="1">
        <f>ETS[[#This Row],[Transform File.EUAprice]]*ETS[[#This Row],[Transform File.CAP]]*_xlfn.XLOOKUP(ETS[[#This Row],[Transform File.Year]],Graphs!$R$2:$R$41,Graphs!$T$2:$T$41)</f>
        <v>127680</v>
      </c>
    </row>
    <row r="803" spans="1:16" hidden="1" x14ac:dyDescent="0.25">
      <c r="A803">
        <v>1</v>
      </c>
      <c r="B803" s="1" t="s">
        <v>106</v>
      </c>
      <c r="C803" s="1" t="s">
        <v>382</v>
      </c>
      <c r="D803">
        <v>2022</v>
      </c>
      <c r="E803">
        <v>1552</v>
      </c>
      <c r="F803">
        <v>1552</v>
      </c>
      <c r="G803">
        <v>0</v>
      </c>
      <c r="H803">
        <v>0</v>
      </c>
      <c r="I803">
        <v>2112.214713657967</v>
      </c>
      <c r="J803">
        <v>749.20441683279705</v>
      </c>
      <c r="K803">
        <v>99.621599458393703</v>
      </c>
      <c r="L803">
        <v>536.24968538052462</v>
      </c>
      <c r="M803">
        <v>74.497447435846425</v>
      </c>
      <c r="N803">
        <v>1135.0383707717558</v>
      </c>
      <c r="O803">
        <v>416.96146961079614</v>
      </c>
      <c r="P803" s="1">
        <f>ETS[[#This Row],[Transform File.EUAprice]]*ETS[[#This Row],[Transform File.CAP]]*_xlfn.XLOOKUP(ETS[[#This Row],[Transform File.Year]],Graphs!$R$2:$R$41,Graphs!$T$2:$T$41)</f>
        <v>115620.03842043364</v>
      </c>
    </row>
    <row r="804" spans="1:16" hidden="1" x14ac:dyDescent="0.25">
      <c r="A804">
        <v>1</v>
      </c>
      <c r="B804" s="1" t="s">
        <v>106</v>
      </c>
      <c r="C804" s="1" t="s">
        <v>382</v>
      </c>
      <c r="D804">
        <v>2023</v>
      </c>
      <c r="E804">
        <v>1509</v>
      </c>
      <c r="F804">
        <v>1509</v>
      </c>
      <c r="G804">
        <v>0</v>
      </c>
      <c r="H804">
        <v>0</v>
      </c>
      <c r="I804">
        <v>2388.350728813165</v>
      </c>
      <c r="J804">
        <v>750.20040865940257</v>
      </c>
      <c r="K804">
        <v>101.66246480371191</v>
      </c>
      <c r="L804">
        <v>381.00111138168751</v>
      </c>
      <c r="M804">
        <v>74.49744743612861</v>
      </c>
      <c r="N804">
        <v>1124.2883705940226</v>
      </c>
      <c r="O804">
        <v>384.71146978851027</v>
      </c>
      <c r="P804" s="1">
        <f>ETS[[#This Row],[Transform File.EUAprice]]*ETS[[#This Row],[Transform File.CAP]]*_xlfn.XLOOKUP(ETS[[#This Row],[Transform File.Year]],Graphs!$R$2:$R$41,Graphs!$T$2:$T$41)</f>
        <v>112416.64818111807</v>
      </c>
    </row>
    <row r="805" spans="1:16" hidden="1" x14ac:dyDescent="0.25">
      <c r="A805">
        <v>1</v>
      </c>
      <c r="B805" s="1" t="s">
        <v>106</v>
      </c>
      <c r="C805" s="1" t="s">
        <v>382</v>
      </c>
      <c r="D805">
        <v>2024</v>
      </c>
      <c r="E805">
        <v>1412</v>
      </c>
      <c r="F805">
        <v>1412</v>
      </c>
      <c r="G805">
        <v>0</v>
      </c>
      <c r="H805">
        <v>0</v>
      </c>
      <c r="I805">
        <v>2696.2499119454856</v>
      </c>
      <c r="J805">
        <v>826.29437284788662</v>
      </c>
      <c r="K805">
        <v>62.479511703970545</v>
      </c>
      <c r="L805">
        <v>215.32693231582201</v>
      </c>
      <c r="M805">
        <v>81.947474777520512</v>
      </c>
      <c r="N805">
        <v>1108.7785606572593</v>
      </c>
      <c r="O805">
        <v>303.22126333958312</v>
      </c>
      <c r="P805" s="1">
        <f>ETS[[#This Row],[Transform File.EUAprice]]*ETS[[#This Row],[Transform File.CAP]]*_xlfn.XLOOKUP(ETS[[#This Row],[Transform File.Year]],Graphs!$R$2:$R$41,Graphs!$T$2:$T$41)</f>
        <v>110199.84227224662</v>
      </c>
    </row>
    <row r="806" spans="1:16" hidden="1" x14ac:dyDescent="0.25">
      <c r="A806">
        <v>1</v>
      </c>
      <c r="B806" s="1" t="s">
        <v>106</v>
      </c>
      <c r="C806" s="1" t="s">
        <v>382</v>
      </c>
      <c r="D806">
        <v>2025</v>
      </c>
      <c r="E806">
        <v>1412</v>
      </c>
      <c r="F806">
        <v>1412</v>
      </c>
      <c r="G806">
        <v>0</v>
      </c>
      <c r="H806">
        <v>0</v>
      </c>
      <c r="I806">
        <v>3040.4505165005958</v>
      </c>
      <c r="J806">
        <v>822.08193869781894</v>
      </c>
      <c r="K806">
        <v>65.030660679182645</v>
      </c>
      <c r="L806">
        <v>180.68679606788831</v>
      </c>
      <c r="M806">
        <v>90.142576070107438</v>
      </c>
      <c r="N806">
        <v>1114.2862818767308</v>
      </c>
      <c r="O806">
        <v>297.71352343356011</v>
      </c>
      <c r="P806" s="1">
        <f>ETS[[#This Row],[Transform File.EUAprice]]*ETS[[#This Row],[Transform File.CAP]]*_xlfn.XLOOKUP(ETS[[#This Row],[Transform File.Year]],Graphs!$R$2:$R$41,Graphs!$T$2:$T$41)</f>
        <v>115447.90694874529</v>
      </c>
    </row>
    <row r="807" spans="1:16" hidden="1" x14ac:dyDescent="0.25">
      <c r="A807">
        <v>1</v>
      </c>
      <c r="B807" s="1" t="s">
        <v>106</v>
      </c>
      <c r="C807" s="1" t="s">
        <v>382</v>
      </c>
      <c r="D807">
        <v>2026</v>
      </c>
      <c r="E807">
        <v>1295</v>
      </c>
      <c r="F807">
        <v>1295</v>
      </c>
      <c r="G807">
        <v>0</v>
      </c>
      <c r="H807">
        <v>0</v>
      </c>
      <c r="I807">
        <v>3341.061756991865</v>
      </c>
      <c r="J807">
        <v>817.53906559801771</v>
      </c>
      <c r="K807">
        <v>34.303653412435281</v>
      </c>
      <c r="L807">
        <v>142.5460404982777</v>
      </c>
      <c r="M807">
        <v>99.157276281055786</v>
      </c>
      <c r="N807">
        <v>1080.9175955914197</v>
      </c>
      <c r="O807">
        <v>214.08218844149653</v>
      </c>
      <c r="P807" s="1">
        <f>ETS[[#This Row],[Transform File.EUAprice]]*ETS[[#This Row],[Transform File.CAP]]*_xlfn.XLOOKUP(ETS[[#This Row],[Transform File.Year]],Graphs!$R$2:$R$41,Graphs!$T$2:$T$41)</f>
        <v>110924.23952831636</v>
      </c>
    </row>
    <row r="808" spans="1:16" hidden="1" x14ac:dyDescent="0.25">
      <c r="A808">
        <v>1</v>
      </c>
      <c r="B808" s="1" t="s">
        <v>106</v>
      </c>
      <c r="C808" s="1" t="s">
        <v>382</v>
      </c>
      <c r="D808">
        <v>2027</v>
      </c>
      <c r="E808">
        <v>1233</v>
      </c>
      <c r="F808">
        <v>1233</v>
      </c>
      <c r="G808">
        <v>0</v>
      </c>
      <c r="H808">
        <v>0</v>
      </c>
      <c r="I808">
        <v>3610.2457287922048</v>
      </c>
      <c r="J808">
        <v>812.6398258548229</v>
      </c>
      <c r="K808">
        <v>21.537609762814441</v>
      </c>
      <c r="L808">
        <v>129.63859258202294</v>
      </c>
      <c r="M808">
        <v>109.07355637840874</v>
      </c>
      <c r="N808">
        <v>1062.2884940459235</v>
      </c>
      <c r="O808">
        <v>170.71126582642964</v>
      </c>
      <c r="P808" s="1">
        <f>ETS[[#This Row],[Transform File.EUAprice]]*ETS[[#This Row],[Transform File.CAP]]*_xlfn.XLOOKUP(ETS[[#This Row],[Transform File.Year]],Graphs!$R$2:$R$41,Graphs!$T$2:$T$41)</f>
        <v>110643.35951754912</v>
      </c>
    </row>
    <row r="809" spans="1:16" hidden="1" x14ac:dyDescent="0.25">
      <c r="A809">
        <v>1</v>
      </c>
      <c r="B809" s="1" t="s">
        <v>106</v>
      </c>
      <c r="C809" s="1" t="s">
        <v>382</v>
      </c>
      <c r="D809">
        <v>2028</v>
      </c>
      <c r="E809">
        <v>1141</v>
      </c>
      <c r="F809">
        <v>1141</v>
      </c>
      <c r="G809">
        <v>0</v>
      </c>
      <c r="H809">
        <v>0</v>
      </c>
      <c r="I809">
        <v>3808.4978173296749</v>
      </c>
      <c r="J809">
        <v>807.35625647411734</v>
      </c>
      <c r="K809">
        <v>12.370486695852465</v>
      </c>
      <c r="L809">
        <v>123.02116829255945</v>
      </c>
      <c r="M809">
        <v>119.98159951882104</v>
      </c>
      <c r="N809">
        <v>1027.8772770806136</v>
      </c>
      <c r="O809">
        <v>113.12245545333482</v>
      </c>
      <c r="P809" s="1">
        <f>ETS[[#This Row],[Transform File.EUAprice]]*ETS[[#This Row],[Transform File.CAP]]*_xlfn.XLOOKUP(ETS[[#This Row],[Transform File.Year]],Graphs!$R$2:$R$41,Graphs!$T$2:$T$41)</f>
        <v>107263.95262093648</v>
      </c>
    </row>
    <row r="810" spans="1:16" hidden="1" x14ac:dyDescent="0.25">
      <c r="A810">
        <v>1</v>
      </c>
      <c r="B810" s="1" t="s">
        <v>106</v>
      </c>
      <c r="C810" s="1" t="s">
        <v>382</v>
      </c>
      <c r="D810">
        <v>2029</v>
      </c>
      <c r="E810">
        <v>1049</v>
      </c>
      <c r="F810">
        <v>1049</v>
      </c>
      <c r="G810">
        <v>0</v>
      </c>
      <c r="H810">
        <v>0</v>
      </c>
      <c r="I810">
        <v>3935.7632293678134</v>
      </c>
      <c r="J810">
        <v>801.65819932797615</v>
      </c>
      <c r="K810">
        <v>5.4348317232403041</v>
      </c>
      <c r="L810">
        <v>114.64155691064508</v>
      </c>
      <c r="M810">
        <v>131.9806118864384</v>
      </c>
      <c r="N810">
        <v>984.92990018556702</v>
      </c>
      <c r="O810">
        <v>64.069801537414264</v>
      </c>
      <c r="P810" s="1">
        <f>ETS[[#This Row],[Transform File.EUAprice]]*ETS[[#This Row],[Transform File.CAP]]*_xlfn.XLOOKUP(ETS[[#This Row],[Transform File.Year]],Graphs!$R$2:$R$41,Graphs!$T$2:$T$41)</f>
        <v>103311.77691489538</v>
      </c>
    </row>
    <row r="811" spans="1:16" hidden="1" x14ac:dyDescent="0.25">
      <c r="A811">
        <v>1</v>
      </c>
      <c r="B811" s="1" t="s">
        <v>106</v>
      </c>
      <c r="C811" s="1" t="s">
        <v>382</v>
      </c>
      <c r="D811">
        <v>2030</v>
      </c>
      <c r="E811">
        <v>958</v>
      </c>
      <c r="F811">
        <v>958</v>
      </c>
      <c r="G811">
        <v>0</v>
      </c>
      <c r="H811">
        <v>0</v>
      </c>
      <c r="I811">
        <v>4019.5398587959426</v>
      </c>
      <c r="J811">
        <v>795.51312875922508</v>
      </c>
      <c r="K811">
        <v>3.059949383057325</v>
      </c>
      <c r="L811">
        <v>75.650292429588603</v>
      </c>
      <c r="M811">
        <v>145.17972570673226</v>
      </c>
      <c r="N811">
        <v>927.67001464170471</v>
      </c>
      <c r="O811">
        <v>30.329652504538373</v>
      </c>
      <c r="P811" s="1">
        <f>ETS[[#This Row],[Transform File.EUAprice]]*ETS[[#This Row],[Transform File.CAP]]*_xlfn.XLOOKUP(ETS[[#This Row],[Transform File.Year]],Graphs!$R$2:$R$41,Graphs!$T$2:$T$41)</f>
        <v>98843.106709112806</v>
      </c>
    </row>
    <row r="812" spans="1:16" hidden="1" x14ac:dyDescent="0.25">
      <c r="A812">
        <v>1</v>
      </c>
      <c r="B812" s="1" t="s">
        <v>106</v>
      </c>
      <c r="C812" s="1" t="s">
        <v>382</v>
      </c>
      <c r="D812">
        <v>2031</v>
      </c>
      <c r="E812">
        <v>866</v>
      </c>
      <c r="F812">
        <v>866</v>
      </c>
      <c r="G812">
        <v>0</v>
      </c>
      <c r="H812">
        <v>0</v>
      </c>
      <c r="I812">
        <v>4027.4333919920259</v>
      </c>
      <c r="J812">
        <v>788.88596551583453</v>
      </c>
      <c r="K812">
        <v>2.8233044569425445</v>
      </c>
      <c r="L812">
        <v>66.397196831139453</v>
      </c>
      <c r="M812">
        <v>159.69899286934677</v>
      </c>
      <c r="N812">
        <v>849.78809752684003</v>
      </c>
      <c r="O812">
        <v>16.211530980027543</v>
      </c>
      <c r="P812" s="1">
        <f>ETS[[#This Row],[Transform File.EUAprice]]*ETS[[#This Row],[Transform File.CAP]]*_xlfn.XLOOKUP(ETS[[#This Row],[Transform File.Year]],Graphs!$R$2:$R$41,Graphs!$T$2:$T$41)</f>
        <v>93606.428813970604</v>
      </c>
    </row>
    <row r="813" spans="1:16" hidden="1" x14ac:dyDescent="0.25">
      <c r="A813">
        <v>1</v>
      </c>
      <c r="B813" s="1" t="s">
        <v>106</v>
      </c>
      <c r="C813" s="1" t="s">
        <v>382</v>
      </c>
      <c r="D813">
        <v>2032</v>
      </c>
      <c r="E813">
        <v>774</v>
      </c>
      <c r="F813">
        <v>774</v>
      </c>
      <c r="G813">
        <v>0</v>
      </c>
      <c r="H813">
        <v>0</v>
      </c>
      <c r="I813">
        <v>3956.8515417585995</v>
      </c>
      <c r="J813">
        <v>781.73887596408827</v>
      </c>
      <c r="K813">
        <v>2.4921843375963926</v>
      </c>
      <c r="L813">
        <v>60.350789931742149</v>
      </c>
      <c r="M813">
        <v>175.67047822250976</v>
      </c>
      <c r="N813">
        <v>757.2758442680913</v>
      </c>
      <c r="O813">
        <v>16.723741228319728</v>
      </c>
      <c r="P813" s="1">
        <f>ETS[[#This Row],[Transform File.EUAprice]]*ETS[[#This Row],[Transform File.CAP]]*_xlfn.XLOOKUP(ETS[[#This Row],[Transform File.Year]],Graphs!$R$2:$R$41,Graphs!$T$2:$T$41)</f>
        <v>87646.797591738985</v>
      </c>
    </row>
    <row r="814" spans="1:16" hidden="1" x14ac:dyDescent="0.25">
      <c r="A814">
        <v>1</v>
      </c>
      <c r="B814" s="1" t="s">
        <v>106</v>
      </c>
      <c r="C814" s="1" t="s">
        <v>382</v>
      </c>
      <c r="D814">
        <v>2033</v>
      </c>
      <c r="E814">
        <v>682</v>
      </c>
      <c r="F814">
        <v>682</v>
      </c>
      <c r="G814">
        <v>0</v>
      </c>
      <c r="H814">
        <v>0</v>
      </c>
      <c r="I814">
        <v>3806.7581264305554</v>
      </c>
      <c r="J814">
        <v>774.0310553517329</v>
      </c>
      <c r="K814">
        <v>1.9912471848129722</v>
      </c>
      <c r="L814">
        <v>56.071112791498422</v>
      </c>
      <c r="M814">
        <v>193.23946267211338</v>
      </c>
      <c r="N814">
        <v>664.29654622138867</v>
      </c>
      <c r="O814">
        <v>17.702991561242602</v>
      </c>
      <c r="P814" s="1">
        <f>ETS[[#This Row],[Transform File.EUAprice]]*ETS[[#This Row],[Transform File.CAP]]*_xlfn.XLOOKUP(ETS[[#This Row],[Transform File.Year]],Graphs!$R$2:$R$41,Graphs!$T$2:$T$41)</f>
        <v>80907.206258706545</v>
      </c>
    </row>
    <row r="815" spans="1:16" hidden="1" x14ac:dyDescent="0.25">
      <c r="A815">
        <v>1</v>
      </c>
      <c r="B815" s="1" t="s">
        <v>106</v>
      </c>
      <c r="C815" s="1" t="s">
        <v>382</v>
      </c>
      <c r="D815">
        <v>2034</v>
      </c>
      <c r="E815">
        <v>591</v>
      </c>
      <c r="F815">
        <v>591</v>
      </c>
      <c r="G815">
        <v>0</v>
      </c>
      <c r="H815">
        <v>0</v>
      </c>
      <c r="I815">
        <v>3579.6391187146269</v>
      </c>
      <c r="J815">
        <v>765.71849391925582</v>
      </c>
      <c r="K815">
        <v>1.26336969206023</v>
      </c>
      <c r="L815">
        <v>51.137144104612325</v>
      </c>
      <c r="M815">
        <v>212.56576703068689</v>
      </c>
      <c r="N815">
        <v>571.34430654001631</v>
      </c>
      <c r="O815">
        <v>19.655178457727871</v>
      </c>
      <c r="P815" s="1">
        <f>ETS[[#This Row],[Transform File.EUAprice]]*ETS[[#This Row],[Transform File.CAP]]*_xlfn.XLOOKUP(ETS[[#This Row],[Transform File.Year]],Graphs!$R$2:$R$41,Graphs!$T$2:$T$41)</f>
        <v>73451.135717004596</v>
      </c>
    </row>
    <row r="816" spans="1:16" hidden="1" x14ac:dyDescent="0.25">
      <c r="A816">
        <v>1</v>
      </c>
      <c r="B816" s="1" t="s">
        <v>106</v>
      </c>
      <c r="C816" s="1" t="s">
        <v>382</v>
      </c>
      <c r="D816">
        <v>2035</v>
      </c>
      <c r="E816">
        <v>499</v>
      </c>
      <c r="F816">
        <v>499</v>
      </c>
      <c r="G816">
        <v>0</v>
      </c>
      <c r="H816">
        <v>0</v>
      </c>
      <c r="I816">
        <v>3271.1526000746344</v>
      </c>
      <c r="J816">
        <v>756.74975425568971</v>
      </c>
      <c r="K816">
        <v>1.0699593147164417</v>
      </c>
      <c r="L816">
        <v>49.666805069586438</v>
      </c>
      <c r="M816">
        <v>233.83290980627507</v>
      </c>
      <c r="N816">
        <v>480.12353566569942</v>
      </c>
      <c r="O816">
        <v>18.876044335343398</v>
      </c>
      <c r="P816" s="1">
        <f>ETS[[#This Row],[Transform File.EUAprice]]*ETS[[#This Row],[Transform File.CAP]]*_xlfn.XLOOKUP(ETS[[#This Row],[Transform File.Year]],Graphs!$R$2:$R$41,Graphs!$T$2:$T$41)</f>
        <v>64973.249976954656</v>
      </c>
    </row>
    <row r="817" spans="1:16" hidden="1" x14ac:dyDescent="0.25">
      <c r="A817">
        <v>1</v>
      </c>
      <c r="B817" s="1" t="s">
        <v>106</v>
      </c>
      <c r="C817" s="1" t="s">
        <v>382</v>
      </c>
      <c r="D817">
        <v>2036</v>
      </c>
      <c r="E817">
        <v>407</v>
      </c>
      <c r="F817">
        <v>407</v>
      </c>
      <c r="G817">
        <v>0</v>
      </c>
      <c r="H817">
        <v>0</v>
      </c>
      <c r="I817">
        <v>2880.2236005366713</v>
      </c>
      <c r="J817">
        <v>747.08151821172964</v>
      </c>
      <c r="K817">
        <v>1.0403371024937975</v>
      </c>
      <c r="L817">
        <v>49.807144223739535</v>
      </c>
      <c r="M817">
        <v>257.2191858722224</v>
      </c>
      <c r="N817">
        <v>380.60596298197106</v>
      </c>
      <c r="O817">
        <v>26.393561722629354</v>
      </c>
      <c r="P817" s="1">
        <f>ETS[[#This Row],[Transform File.EUAprice]]*ETS[[#This Row],[Transform File.CAP]]*_xlfn.XLOOKUP(ETS[[#This Row],[Transform File.Year]],Graphs!$R$2:$R$41,Graphs!$T$2:$T$41)</f>
        <v>55518.392207901481</v>
      </c>
    </row>
    <row r="818" spans="1:16" hidden="1" x14ac:dyDescent="0.25">
      <c r="A818">
        <v>1</v>
      </c>
      <c r="B818" s="1" t="s">
        <v>106</v>
      </c>
      <c r="C818" s="1" t="s">
        <v>382</v>
      </c>
      <c r="D818">
        <v>2037</v>
      </c>
      <c r="E818">
        <v>315</v>
      </c>
      <c r="F818">
        <v>315</v>
      </c>
      <c r="G818">
        <v>0</v>
      </c>
      <c r="H818">
        <v>0</v>
      </c>
      <c r="I818">
        <v>2400.9572536925807</v>
      </c>
      <c r="J818">
        <v>736.59643574960319</v>
      </c>
      <c r="K818">
        <v>1.019330516466576</v>
      </c>
      <c r="L818">
        <v>56.650580578020907</v>
      </c>
      <c r="M818">
        <v>283.05955132304814</v>
      </c>
      <c r="N818">
        <v>284.98026170701723</v>
      </c>
      <c r="O818">
        <v>30.019042955343217</v>
      </c>
      <c r="P818" s="1">
        <f>ETS[[#This Row],[Transform File.EUAprice]]*ETS[[#This Row],[Transform File.CAP]]*_xlfn.XLOOKUP(ETS[[#This Row],[Transform File.Year]],Graphs!$R$2:$R$41,Graphs!$T$2:$T$41)</f>
        <v>45033.757071206972</v>
      </c>
    </row>
    <row r="819" spans="1:16" hidden="1" x14ac:dyDescent="0.25">
      <c r="A819">
        <v>1</v>
      </c>
      <c r="B819" s="1" t="s">
        <v>106</v>
      </c>
      <c r="C819" s="1" t="s">
        <v>382</v>
      </c>
      <c r="D819">
        <v>2038</v>
      </c>
      <c r="E819">
        <v>224</v>
      </c>
      <c r="F819">
        <v>224</v>
      </c>
      <c r="G819">
        <v>0</v>
      </c>
      <c r="H819">
        <v>0</v>
      </c>
      <c r="I819">
        <v>1840.3162622119685</v>
      </c>
      <c r="J819">
        <v>725.34779938146301</v>
      </c>
      <c r="K819">
        <v>0.95828113548559313</v>
      </c>
      <c r="L819">
        <v>58.334910963663731</v>
      </c>
      <c r="M819">
        <v>311.36815296691628</v>
      </c>
      <c r="N819">
        <v>188.33060429452391</v>
      </c>
      <c r="O819">
        <v>35.668661009160644</v>
      </c>
      <c r="P819" s="1">
        <f>ETS[[#This Row],[Transform File.EUAprice]]*ETS[[#This Row],[Transform File.CAP]]*_xlfn.XLOOKUP(ETS[[#This Row],[Transform File.Year]],Graphs!$R$2:$R$41,Graphs!$T$2:$T$41)</f>
        <v>33549.242804692454</v>
      </c>
    </row>
    <row r="820" spans="1:16" hidden="1" x14ac:dyDescent="0.25">
      <c r="A820">
        <v>1</v>
      </c>
      <c r="B820" s="1" t="s">
        <v>106</v>
      </c>
      <c r="C820" s="1" t="s">
        <v>382</v>
      </c>
      <c r="D820">
        <v>2039</v>
      </c>
      <c r="E820">
        <v>132</v>
      </c>
      <c r="F820">
        <v>132</v>
      </c>
      <c r="G820">
        <v>0</v>
      </c>
      <c r="H820">
        <v>0</v>
      </c>
      <c r="I820">
        <v>1203.7749359908257</v>
      </c>
      <c r="J820">
        <v>713.21678793480976</v>
      </c>
      <c r="K820">
        <v>0.93596933181731212</v>
      </c>
      <c r="L820">
        <v>54.388568954515577</v>
      </c>
      <c r="M820">
        <v>342.50793555482011</v>
      </c>
      <c r="N820">
        <v>114.64239468128322</v>
      </c>
      <c r="O820">
        <v>17.356830431714457</v>
      </c>
      <c r="P820" s="1">
        <f>ETS[[#This Row],[Transform File.EUAprice]]*ETS[[#This Row],[Transform File.CAP]]*_xlfn.XLOOKUP(ETS[[#This Row],[Transform File.Year]],Graphs!$R$2:$R$41,Graphs!$T$2:$T$41)</f>
        <v>20711.701777951926</v>
      </c>
    </row>
    <row r="821" spans="1:16" hidden="1" x14ac:dyDescent="0.25">
      <c r="A821">
        <v>1</v>
      </c>
      <c r="B821" s="1" t="s">
        <v>106</v>
      </c>
      <c r="C821" s="1" t="s">
        <v>382</v>
      </c>
      <c r="D821">
        <v>2040</v>
      </c>
      <c r="E821">
        <v>40</v>
      </c>
      <c r="F821">
        <v>40</v>
      </c>
      <c r="G821">
        <v>0</v>
      </c>
      <c r="H821">
        <v>0</v>
      </c>
      <c r="I821">
        <v>492.77673946629477</v>
      </c>
      <c r="J821">
        <v>700.13414262794561</v>
      </c>
      <c r="K821">
        <v>0.92057784192443748</v>
      </c>
      <c r="L821">
        <v>49.943476054660898</v>
      </c>
      <c r="M821">
        <v>376.76213857170904</v>
      </c>
      <c r="N821">
        <v>12.254248232171642</v>
      </c>
      <c r="O821">
        <v>27.744934817180948</v>
      </c>
      <c r="P821" s="1">
        <f>ETS[[#This Row],[Transform File.EUAprice]]*ETS[[#This Row],[Transform File.CAP]]*_xlfn.XLOOKUP(ETS[[#This Row],[Transform File.Year]],Graphs!$R$2:$R$41,Graphs!$T$2:$T$41)</f>
        <v>6575.2029230407752</v>
      </c>
    </row>
    <row r="822" spans="1:16" hidden="1" x14ac:dyDescent="0.25">
      <c r="A822">
        <v>1</v>
      </c>
      <c r="B822" s="1" t="s">
        <v>106</v>
      </c>
      <c r="C822" s="1" t="s">
        <v>382</v>
      </c>
      <c r="D822">
        <v>2041</v>
      </c>
      <c r="E822">
        <v>0</v>
      </c>
      <c r="F822">
        <v>0</v>
      </c>
      <c r="G822">
        <v>0</v>
      </c>
      <c r="H822">
        <v>0</v>
      </c>
      <c r="I822">
        <v>263.31036869520523</v>
      </c>
      <c r="J822">
        <v>187.23414262794563</v>
      </c>
      <c r="K822">
        <v>0.85704689705070003</v>
      </c>
      <c r="L822">
        <v>41.375181246093248</v>
      </c>
      <c r="M822">
        <v>4187.3994439352145</v>
      </c>
      <c r="N822">
        <v>4.4299037484614332E-14</v>
      </c>
      <c r="O822">
        <v>7.984358729338225E-13</v>
      </c>
      <c r="P822" s="1">
        <f>ETS[[#This Row],[Transform File.EUAprice]]*ETS[[#This Row],[Transform File.CAP]]*_xlfn.XLOOKUP(ETS[[#This Row],[Transform File.Year]],Graphs!$R$2:$R$41,Graphs!$T$2:$T$41)</f>
        <v>0</v>
      </c>
    </row>
    <row r="823" spans="1:16" hidden="1" x14ac:dyDescent="0.25">
      <c r="A823">
        <v>1</v>
      </c>
      <c r="B823" s="1" t="s">
        <v>106</v>
      </c>
      <c r="C823" s="1" t="s">
        <v>382</v>
      </c>
      <c r="D823">
        <v>2042</v>
      </c>
      <c r="E823">
        <v>0</v>
      </c>
      <c r="F823">
        <v>0</v>
      </c>
      <c r="G823">
        <v>0</v>
      </c>
      <c r="H823">
        <v>0</v>
      </c>
      <c r="I823">
        <v>230.36892779413728</v>
      </c>
      <c r="J823">
        <v>0</v>
      </c>
      <c r="K823">
        <v>0.85670965176052671</v>
      </c>
      <c r="L823">
        <v>32.08473124930741</v>
      </c>
      <c r="M823">
        <v>4211.3720590781777</v>
      </c>
      <c r="N823">
        <v>3.867320330002787E-14</v>
      </c>
      <c r="O823">
        <v>8.82296735095999E-13</v>
      </c>
      <c r="P823" s="1">
        <f>ETS[[#This Row],[Transform File.EUAprice]]*ETS[[#This Row],[Transform File.CAP]]*_xlfn.XLOOKUP(ETS[[#This Row],[Transform File.Year]],Graphs!$R$2:$R$41,Graphs!$T$2:$T$41)</f>
        <v>0</v>
      </c>
    </row>
    <row r="824" spans="1:16" hidden="1" x14ac:dyDescent="0.25">
      <c r="A824">
        <v>1</v>
      </c>
      <c r="B824" s="1" t="s">
        <v>106</v>
      </c>
      <c r="C824" s="1" t="s">
        <v>382</v>
      </c>
      <c r="D824">
        <v>2043</v>
      </c>
      <c r="E824">
        <v>0</v>
      </c>
      <c r="F824">
        <v>0</v>
      </c>
      <c r="G824">
        <v>0</v>
      </c>
      <c r="H824">
        <v>0</v>
      </c>
      <c r="I824">
        <v>200.10385017155693</v>
      </c>
      <c r="J824">
        <v>0</v>
      </c>
      <c r="K824">
        <v>0.73627889977145677</v>
      </c>
      <c r="L824">
        <v>29.528798722808883</v>
      </c>
      <c r="M824">
        <v>4233.2425522750082</v>
      </c>
      <c r="N824">
        <v>3.3223086188353575E-14</v>
      </c>
      <c r="O824">
        <v>9.7660636923474111E-13</v>
      </c>
      <c r="P824" s="1">
        <f>ETS[[#This Row],[Transform File.EUAprice]]*ETS[[#This Row],[Transform File.CAP]]*_xlfn.XLOOKUP(ETS[[#This Row],[Transform File.Year]],Graphs!$R$2:$R$41,Graphs!$T$2:$T$41)</f>
        <v>0</v>
      </c>
    </row>
    <row r="825" spans="1:16" hidden="1" x14ac:dyDescent="0.25">
      <c r="A825">
        <v>1</v>
      </c>
      <c r="B825" s="1" t="s">
        <v>106</v>
      </c>
      <c r="C825" s="1" t="s">
        <v>382</v>
      </c>
      <c r="D825">
        <v>2044</v>
      </c>
      <c r="E825">
        <v>0</v>
      </c>
      <c r="F825">
        <v>0</v>
      </c>
      <c r="G825">
        <v>0</v>
      </c>
      <c r="H825">
        <v>0</v>
      </c>
      <c r="I825">
        <v>172.92348560689177</v>
      </c>
      <c r="J825">
        <v>0</v>
      </c>
      <c r="K825">
        <v>0.54453478786591669</v>
      </c>
      <c r="L825">
        <v>26.635829776799241</v>
      </c>
      <c r="M825">
        <v>4253.8581568511927</v>
      </c>
      <c r="N825">
        <v>4.9269134800661828E-14</v>
      </c>
      <c r="O825">
        <v>1.0827217812320487E-12</v>
      </c>
      <c r="P825" s="1">
        <f>ETS[[#This Row],[Transform File.EUAprice]]*ETS[[#This Row],[Transform File.CAP]]*_xlfn.XLOOKUP(ETS[[#This Row],[Transform File.Year]],Graphs!$R$2:$R$41,Graphs!$T$2:$T$41)</f>
        <v>0</v>
      </c>
    </row>
    <row r="826" spans="1:16" hidden="1" x14ac:dyDescent="0.25">
      <c r="A826">
        <v>1</v>
      </c>
      <c r="B826" s="1" t="s">
        <v>106</v>
      </c>
      <c r="C826" s="1" t="s">
        <v>382</v>
      </c>
      <c r="D826">
        <v>2045</v>
      </c>
      <c r="E826">
        <v>0</v>
      </c>
      <c r="F826">
        <v>0</v>
      </c>
      <c r="G826">
        <v>0</v>
      </c>
      <c r="H826">
        <v>0</v>
      </c>
      <c r="I826">
        <v>148.22334165011421</v>
      </c>
      <c r="J826">
        <v>0</v>
      </c>
      <c r="K826">
        <v>0.4625396808547933</v>
      </c>
      <c r="L826">
        <v>24.237604275922767</v>
      </c>
      <c r="M826">
        <v>4274.1768802368615</v>
      </c>
      <c r="N826">
        <v>6.6780600254722138E-14</v>
      </c>
      <c r="O826">
        <v>1.2021609994671454E-12</v>
      </c>
      <c r="P826" s="1">
        <f>ETS[[#This Row],[Transform File.EUAprice]]*ETS[[#This Row],[Transform File.CAP]]*_xlfn.XLOOKUP(ETS[[#This Row],[Transform File.Year]],Graphs!$R$2:$R$41,Graphs!$T$2:$T$41)</f>
        <v>0</v>
      </c>
    </row>
    <row r="827" spans="1:16" hidden="1" x14ac:dyDescent="0.25">
      <c r="A827">
        <v>1</v>
      </c>
      <c r="B827" s="1" t="s">
        <v>106</v>
      </c>
      <c r="C827" s="1" t="s">
        <v>382</v>
      </c>
      <c r="D827">
        <v>2046</v>
      </c>
      <c r="E827">
        <v>0</v>
      </c>
      <c r="F827">
        <v>0</v>
      </c>
      <c r="G827">
        <v>0</v>
      </c>
      <c r="H827">
        <v>0</v>
      </c>
      <c r="I827">
        <v>126.75187377281161</v>
      </c>
      <c r="J827">
        <v>0</v>
      </c>
      <c r="K827">
        <v>0.41146775220226789</v>
      </c>
      <c r="L827">
        <v>21.060000125100327</v>
      </c>
      <c r="M827">
        <v>4292.7038271041502</v>
      </c>
      <c r="N827">
        <v>8.8478315995850938E-14</v>
      </c>
      <c r="O827">
        <v>1.3375555413704725E-12</v>
      </c>
      <c r="P827" s="1">
        <f>ETS[[#This Row],[Transform File.EUAprice]]*ETS[[#This Row],[Transform File.CAP]]*_xlfn.XLOOKUP(ETS[[#This Row],[Transform File.Year]],Graphs!$R$2:$R$41,Graphs!$T$2:$T$41)</f>
        <v>0</v>
      </c>
    </row>
    <row r="828" spans="1:16" hidden="1" x14ac:dyDescent="0.25">
      <c r="A828">
        <v>1</v>
      </c>
      <c r="B828" s="1" t="s">
        <v>106</v>
      </c>
      <c r="C828" s="1" t="s">
        <v>382</v>
      </c>
      <c r="D828">
        <v>2047</v>
      </c>
      <c r="E828">
        <v>0</v>
      </c>
      <c r="F828">
        <v>0</v>
      </c>
      <c r="G828">
        <v>0</v>
      </c>
      <c r="H828">
        <v>0</v>
      </c>
      <c r="I828">
        <v>108.60285013233073</v>
      </c>
      <c r="J828">
        <v>0</v>
      </c>
      <c r="K828">
        <v>0.41146775186375167</v>
      </c>
      <c r="L828">
        <v>17.737555888617123</v>
      </c>
      <c r="M828">
        <v>4310.3094382063628</v>
      </c>
      <c r="N828">
        <v>1.1091043358956447E-13</v>
      </c>
      <c r="O828">
        <v>1.4912681292457588E-12</v>
      </c>
      <c r="P828" s="1">
        <f>ETS[[#This Row],[Transform File.EUAprice]]*ETS[[#This Row],[Transform File.CAP]]*_xlfn.XLOOKUP(ETS[[#This Row],[Transform File.Year]],Graphs!$R$2:$R$41,Graphs!$T$2:$T$41)</f>
        <v>0</v>
      </c>
    </row>
    <row r="829" spans="1:16" hidden="1" x14ac:dyDescent="0.25">
      <c r="A829">
        <v>1</v>
      </c>
      <c r="B829" s="1" t="s">
        <v>106</v>
      </c>
      <c r="C829" s="1" t="s">
        <v>382</v>
      </c>
      <c r="D829">
        <v>2048</v>
      </c>
      <c r="E829">
        <v>0</v>
      </c>
      <c r="F829">
        <v>0</v>
      </c>
      <c r="G829">
        <v>0</v>
      </c>
      <c r="H829">
        <v>0</v>
      </c>
      <c r="I829">
        <v>92.65500144263568</v>
      </c>
      <c r="J829">
        <v>0</v>
      </c>
      <c r="K829">
        <v>0.17900801643702435</v>
      </c>
      <c r="L829">
        <v>15.768840673258026</v>
      </c>
      <c r="M829">
        <v>4327.3531465547285</v>
      </c>
      <c r="N829">
        <v>1.3436867545339797E-13</v>
      </c>
      <c r="O829">
        <v>1.6663170011253812E-12</v>
      </c>
      <c r="P829" s="1">
        <f>ETS[[#This Row],[Transform File.EUAprice]]*ETS[[#This Row],[Transform File.CAP]]*_xlfn.XLOOKUP(ETS[[#This Row],[Transform File.Year]],Graphs!$R$2:$R$41,Graphs!$T$2:$T$41)</f>
        <v>0</v>
      </c>
    </row>
    <row r="830" spans="1:16" hidden="1" x14ac:dyDescent="0.25">
      <c r="A830">
        <v>1</v>
      </c>
      <c r="B830" s="1" t="s">
        <v>106</v>
      </c>
      <c r="C830" s="1" t="s">
        <v>382</v>
      </c>
      <c r="D830">
        <v>2049</v>
      </c>
      <c r="E830">
        <v>0</v>
      </c>
      <c r="F830">
        <v>0</v>
      </c>
      <c r="G830">
        <v>0</v>
      </c>
      <c r="H830">
        <v>0</v>
      </c>
      <c r="I830">
        <v>78.183974321987904</v>
      </c>
      <c r="J830">
        <v>0</v>
      </c>
      <c r="K830">
        <v>8.652301326554037E-10</v>
      </c>
      <c r="L830">
        <v>14.471027119782553</v>
      </c>
      <c r="M830">
        <v>4342.8864087989841</v>
      </c>
      <c r="N830">
        <v>2.160118442864796E-13</v>
      </c>
      <c r="O830">
        <v>1.8670487303688011E-12</v>
      </c>
      <c r="P830" s="1">
        <f>ETS[[#This Row],[Transform File.EUAprice]]*ETS[[#This Row],[Transform File.CAP]]*_xlfn.XLOOKUP(ETS[[#This Row],[Transform File.Year]],Graphs!$R$2:$R$41,Graphs!$T$2:$T$41)</f>
        <v>0</v>
      </c>
    </row>
    <row r="831" spans="1:16" hidden="1" x14ac:dyDescent="0.25">
      <c r="A831">
        <v>1</v>
      </c>
      <c r="B831" s="1" t="s">
        <v>106</v>
      </c>
      <c r="C831" s="1" t="s">
        <v>382</v>
      </c>
      <c r="D831">
        <v>2050</v>
      </c>
      <c r="E831">
        <v>0</v>
      </c>
      <c r="F831">
        <v>0</v>
      </c>
      <c r="G831">
        <v>0</v>
      </c>
      <c r="H831">
        <v>0</v>
      </c>
      <c r="I831">
        <v>66.919541287700753</v>
      </c>
      <c r="J831">
        <v>0</v>
      </c>
      <c r="K831">
        <v>8.2674806022313591E-10</v>
      </c>
      <c r="L831">
        <v>11.264433033460397</v>
      </c>
      <c r="M831">
        <v>4357.8136970786672</v>
      </c>
      <c r="N831">
        <v>6.8679575622435299E-13</v>
      </c>
      <c r="O831">
        <v>2.097947286827066E-12</v>
      </c>
      <c r="P831" s="1">
        <f>ETS[[#This Row],[Transform File.EUAprice]]*ETS[[#This Row],[Transform File.CAP]]*_xlfn.XLOOKUP(ETS[[#This Row],[Transform File.Year]],Graphs!$R$2:$R$41,Graphs!$T$2:$T$41)</f>
        <v>0</v>
      </c>
    </row>
    <row r="832" spans="1:16" hidden="1" x14ac:dyDescent="0.25">
      <c r="A832">
        <v>1</v>
      </c>
      <c r="B832" s="1" t="s">
        <v>106</v>
      </c>
      <c r="C832" s="1" t="s">
        <v>382</v>
      </c>
      <c r="D832">
        <v>2051</v>
      </c>
      <c r="E832">
        <v>0</v>
      </c>
      <c r="F832">
        <v>0</v>
      </c>
      <c r="G832">
        <v>0</v>
      </c>
      <c r="H832">
        <v>0</v>
      </c>
      <c r="I832">
        <v>56.622614670986074</v>
      </c>
      <c r="J832">
        <v>0</v>
      </c>
      <c r="K832">
        <v>7.577644110248142E-10</v>
      </c>
      <c r="L832">
        <v>10.296926615956913</v>
      </c>
      <c r="M832">
        <v>4371.9811141632672</v>
      </c>
      <c r="N832">
        <v>1.4213770857077958E-12</v>
      </c>
      <c r="O832">
        <v>2.3652151873809049E-12</v>
      </c>
      <c r="P832" s="1">
        <f>ETS[[#This Row],[Transform File.EUAprice]]*ETS[[#This Row],[Transform File.CAP]]*_xlfn.XLOOKUP(ETS[[#This Row],[Transform File.Year]],Graphs!$R$2:$R$41,Graphs!$T$2:$T$41)</f>
        <v>0</v>
      </c>
    </row>
    <row r="833" spans="1:16" hidden="1" x14ac:dyDescent="0.25">
      <c r="A833">
        <v>1</v>
      </c>
      <c r="B833" s="1" t="s">
        <v>106</v>
      </c>
      <c r="C833" s="1" t="s">
        <v>382</v>
      </c>
      <c r="D833">
        <v>2052</v>
      </c>
      <c r="E833">
        <v>0</v>
      </c>
      <c r="F833">
        <v>0</v>
      </c>
      <c r="G833">
        <v>0</v>
      </c>
      <c r="H833">
        <v>0</v>
      </c>
      <c r="I833">
        <v>47.143808047136204</v>
      </c>
      <c r="J833">
        <v>0</v>
      </c>
      <c r="K833">
        <v>5.8370167463459191E-10</v>
      </c>
      <c r="L833">
        <v>9.4788066232661681</v>
      </c>
      <c r="M833">
        <v>4384.8875737706694</v>
      </c>
      <c r="N833">
        <v>2.1171924512675262E-12</v>
      </c>
      <c r="O833">
        <v>2.6771006611637422E-12</v>
      </c>
      <c r="P833" s="1">
        <f>ETS[[#This Row],[Transform File.EUAprice]]*ETS[[#This Row],[Transform File.CAP]]*_xlfn.XLOOKUP(ETS[[#This Row],[Transform File.Year]],Graphs!$R$2:$R$41,Graphs!$T$2:$T$41)</f>
        <v>0</v>
      </c>
    </row>
    <row r="834" spans="1:16" hidden="1" x14ac:dyDescent="0.25">
      <c r="A834">
        <v>1</v>
      </c>
      <c r="B834" s="1" t="s">
        <v>106</v>
      </c>
      <c r="C834" s="1" t="s">
        <v>382</v>
      </c>
      <c r="D834">
        <v>2053</v>
      </c>
      <c r="E834">
        <v>0</v>
      </c>
      <c r="F834">
        <v>0</v>
      </c>
      <c r="G834">
        <v>0</v>
      </c>
      <c r="H834">
        <v>0</v>
      </c>
      <c r="I834">
        <v>39.211723863496196</v>
      </c>
      <c r="J834">
        <v>0</v>
      </c>
      <c r="K834">
        <v>7.2453853824970896E-10</v>
      </c>
      <c r="L834">
        <v>7.9320841829154665</v>
      </c>
      <c r="M834">
        <v>4397.4523737832005</v>
      </c>
      <c r="N834">
        <v>4.6942269964951349E-12</v>
      </c>
      <c r="O834">
        <v>3.0431119630947084E-12</v>
      </c>
      <c r="P834" s="1">
        <f>ETS[[#This Row],[Transform File.EUAprice]]*ETS[[#This Row],[Transform File.CAP]]*_xlfn.XLOOKUP(ETS[[#This Row],[Transform File.Year]],Graphs!$R$2:$R$41,Graphs!$T$2:$T$41)</f>
        <v>0</v>
      </c>
    </row>
    <row r="835" spans="1:16" hidden="1" x14ac:dyDescent="0.25">
      <c r="A835">
        <v>1</v>
      </c>
      <c r="B835" s="1" t="s">
        <v>106</v>
      </c>
      <c r="C835" s="1" t="s">
        <v>382</v>
      </c>
      <c r="D835">
        <v>2054</v>
      </c>
      <c r="E835">
        <v>0</v>
      </c>
      <c r="F835">
        <v>0</v>
      </c>
      <c r="G835">
        <v>0</v>
      </c>
      <c r="H835">
        <v>0</v>
      </c>
      <c r="I835">
        <v>32.136941758898551</v>
      </c>
      <c r="J835">
        <v>0</v>
      </c>
      <c r="K835">
        <v>7.574495936547247E-10</v>
      </c>
      <c r="L835">
        <v>7.0747821038401923</v>
      </c>
      <c r="M835">
        <v>4409.1355822794067</v>
      </c>
      <c r="N835">
        <v>8.7175170515139438E-12</v>
      </c>
      <c r="O835">
        <v>3.4770768919522712E-12</v>
      </c>
      <c r="P835" s="1">
        <f>ETS[[#This Row],[Transform File.EUAprice]]*ETS[[#This Row],[Transform File.CAP]]*_xlfn.XLOOKUP(ETS[[#This Row],[Transform File.Year]],Graphs!$R$2:$R$41,Graphs!$T$2:$T$41)</f>
        <v>0</v>
      </c>
    </row>
    <row r="836" spans="1:16" hidden="1" x14ac:dyDescent="0.25">
      <c r="A836">
        <v>1</v>
      </c>
      <c r="B836" s="1" t="s">
        <v>106</v>
      </c>
      <c r="C836" s="1" t="s">
        <v>382</v>
      </c>
      <c r="D836">
        <v>2055</v>
      </c>
      <c r="E836">
        <v>0</v>
      </c>
      <c r="F836">
        <v>0</v>
      </c>
      <c r="G836">
        <v>0</v>
      </c>
      <c r="H836">
        <v>0</v>
      </c>
      <c r="I836">
        <v>25.94092062598758</v>
      </c>
      <c r="J836">
        <v>0</v>
      </c>
      <c r="K836">
        <v>7.5286071435712309E-10</v>
      </c>
      <c r="L836">
        <v>6.1960211321581102</v>
      </c>
      <c r="M836">
        <v>4419.7750971555179</v>
      </c>
      <c r="N836">
        <v>1.4680762806273372E-11</v>
      </c>
      <c r="O836">
        <v>3.997562582446246E-12</v>
      </c>
      <c r="P836" s="1">
        <f>ETS[[#This Row],[Transform File.EUAprice]]*ETS[[#This Row],[Transform File.CAP]]*_xlfn.XLOOKUP(ETS[[#This Row],[Transform File.Year]],Graphs!$R$2:$R$41,Graphs!$T$2:$T$41)</f>
        <v>0</v>
      </c>
    </row>
    <row r="837" spans="1:16" hidden="1" x14ac:dyDescent="0.25">
      <c r="A837">
        <v>1</v>
      </c>
      <c r="B837" s="1" t="s">
        <v>106</v>
      </c>
      <c r="C837" s="1" t="s">
        <v>382</v>
      </c>
      <c r="D837">
        <v>2056</v>
      </c>
      <c r="E837">
        <v>0</v>
      </c>
      <c r="F837">
        <v>0</v>
      </c>
      <c r="G837">
        <v>0</v>
      </c>
      <c r="H837">
        <v>0</v>
      </c>
      <c r="I837">
        <v>20.03396500753356</v>
      </c>
      <c r="J837">
        <v>0</v>
      </c>
      <c r="K837">
        <v>7.5086340064524097E-10</v>
      </c>
      <c r="L837">
        <v>5.9069556177031588</v>
      </c>
      <c r="M837">
        <v>4430.2772482484206</v>
      </c>
      <c r="N837">
        <v>2.3113891773177133E-11</v>
      </c>
      <c r="O837">
        <v>4.628314354414527E-12</v>
      </c>
      <c r="P837" s="1">
        <f>ETS[[#This Row],[Transform File.EUAprice]]*ETS[[#This Row],[Transform File.CAP]]*_xlfn.XLOOKUP(ETS[[#This Row],[Transform File.Year]],Graphs!$R$2:$R$41,Graphs!$T$2:$T$41)</f>
        <v>0</v>
      </c>
    </row>
    <row r="838" spans="1:16" hidden="1" x14ac:dyDescent="0.25">
      <c r="A838">
        <v>1</v>
      </c>
      <c r="B838" s="1" t="s">
        <v>106</v>
      </c>
      <c r="C838" s="1" t="s">
        <v>382</v>
      </c>
      <c r="D838">
        <v>2057</v>
      </c>
      <c r="E838">
        <v>0</v>
      </c>
      <c r="F838">
        <v>0</v>
      </c>
      <c r="G838">
        <v>0</v>
      </c>
      <c r="H838">
        <v>0</v>
      </c>
      <c r="I838">
        <v>14.305910088915192</v>
      </c>
      <c r="J838">
        <v>0</v>
      </c>
      <c r="K838">
        <v>7.4869953125189421E-10</v>
      </c>
      <c r="L838">
        <v>5.7280549178696676</v>
      </c>
      <c r="M838">
        <v>4439.8446431521388</v>
      </c>
      <c r="N838">
        <v>3.4853069874377699E-11</v>
      </c>
      <c r="O838">
        <v>5.405412158803248E-12</v>
      </c>
      <c r="P838" s="1">
        <f>ETS[[#This Row],[Transform File.EUAprice]]*ETS[[#This Row],[Transform File.CAP]]*_xlfn.XLOOKUP(ETS[[#This Row],[Transform File.Year]],Graphs!$R$2:$R$41,Graphs!$T$2:$T$41)</f>
        <v>0</v>
      </c>
    </row>
    <row r="839" spans="1:16" hidden="1" x14ac:dyDescent="0.25">
      <c r="A839">
        <v>1</v>
      </c>
      <c r="B839" s="1" t="s">
        <v>106</v>
      </c>
      <c r="C839" s="1" t="s">
        <v>382</v>
      </c>
      <c r="D839">
        <v>2058</v>
      </c>
      <c r="E839">
        <v>0</v>
      </c>
      <c r="F839">
        <v>0</v>
      </c>
      <c r="G839">
        <v>0</v>
      </c>
      <c r="H839">
        <v>0</v>
      </c>
      <c r="I839">
        <v>10.497799573686612</v>
      </c>
      <c r="J839">
        <v>0</v>
      </c>
      <c r="K839">
        <v>7.3912108123881999E-10</v>
      </c>
      <c r="L839">
        <v>3.8081105144894596</v>
      </c>
      <c r="M839">
        <v>4448.7206605949541</v>
      </c>
      <c r="N839">
        <v>8.963942556771963E-11</v>
      </c>
      <c r="O839">
        <v>6.3798495471960761E-12</v>
      </c>
      <c r="P839" s="1">
        <f>ETS[[#This Row],[Transform File.EUAprice]]*ETS[[#This Row],[Transform File.CAP]]*_xlfn.XLOOKUP(ETS[[#This Row],[Transform File.Year]],Graphs!$R$2:$R$41,Graphs!$T$2:$T$41)</f>
        <v>0</v>
      </c>
    </row>
    <row r="840" spans="1:16" hidden="1" x14ac:dyDescent="0.25">
      <c r="A840">
        <v>1</v>
      </c>
      <c r="B840" s="1" t="s">
        <v>106</v>
      </c>
      <c r="C840" s="1" t="s">
        <v>382</v>
      </c>
      <c r="D840">
        <v>2059</v>
      </c>
      <c r="E840">
        <v>0</v>
      </c>
      <c r="F840">
        <v>0</v>
      </c>
      <c r="G840">
        <v>0</v>
      </c>
      <c r="H840">
        <v>0</v>
      </c>
      <c r="I840">
        <v>6.0798747236319137</v>
      </c>
      <c r="J840">
        <v>0</v>
      </c>
      <c r="K840">
        <v>7.2856687149275031E-10</v>
      </c>
      <c r="L840">
        <v>4.4179248493261305</v>
      </c>
      <c r="M840">
        <v>4457.2748181225061</v>
      </c>
      <c r="N840">
        <v>2.0599463412621324E-10</v>
      </c>
      <c r="O840">
        <v>7.7044780703171682E-12</v>
      </c>
      <c r="P840" s="1">
        <f>ETS[[#This Row],[Transform File.EUAprice]]*ETS[[#This Row],[Transform File.CAP]]*_xlfn.XLOOKUP(ETS[[#This Row],[Transform File.Year]],Graphs!$R$2:$R$41,Graphs!$T$2:$T$41)</f>
        <v>0</v>
      </c>
    </row>
    <row r="841" spans="1:16" hidden="1" x14ac:dyDescent="0.25">
      <c r="A841">
        <v>1</v>
      </c>
      <c r="B841" s="1" t="s">
        <v>106</v>
      </c>
      <c r="C841" s="1" t="s">
        <v>382</v>
      </c>
      <c r="D841">
        <v>2060</v>
      </c>
      <c r="E841">
        <v>0</v>
      </c>
      <c r="F841">
        <v>0</v>
      </c>
      <c r="G841">
        <v>0</v>
      </c>
      <c r="H841">
        <v>0</v>
      </c>
      <c r="I841">
        <v>0.35803409547067133</v>
      </c>
      <c r="J841">
        <v>0</v>
      </c>
      <c r="K841">
        <v>1.7732930430200109E-10</v>
      </c>
      <c r="L841">
        <v>5.7218406279839131</v>
      </c>
      <c r="M841">
        <v>4465.0613108598609</v>
      </c>
      <c r="N841">
        <v>3.6865894372487999E-10</v>
      </c>
      <c r="O841">
        <v>9.3036739214132058E-12</v>
      </c>
      <c r="P841" s="1">
        <f>ETS[[#This Row],[Transform File.EUAprice]]*ETS[[#This Row],[Transform File.CAP]]*_xlfn.XLOOKUP(ETS[[#This Row],[Transform File.Year]],Graphs!$R$2:$R$41,Graphs!$T$2:$T$41)</f>
        <v>0</v>
      </c>
    </row>
    <row r="842" spans="1:16" hidden="1" x14ac:dyDescent="0.25">
      <c r="A842">
        <v>1</v>
      </c>
      <c r="B842" s="1" t="s">
        <v>106</v>
      </c>
      <c r="C842" s="1" t="s">
        <v>383</v>
      </c>
      <c r="D842">
        <v>2021</v>
      </c>
      <c r="E842">
        <v>1596</v>
      </c>
      <c r="F842">
        <v>3174.772426</v>
      </c>
      <c r="G842">
        <v>0</v>
      </c>
      <c r="H842">
        <v>0</v>
      </c>
      <c r="I842">
        <v>1936.7727128272672</v>
      </c>
      <c r="J842">
        <v>512.9</v>
      </c>
      <c r="K842">
        <v>89.451182770608639</v>
      </c>
      <c r="L842">
        <v>635.64853040212438</v>
      </c>
      <c r="M842">
        <v>80</v>
      </c>
      <c r="N842">
        <v>1519.1655179536515</v>
      </c>
      <c r="O842">
        <v>1656.1946927675649</v>
      </c>
      <c r="P842" s="1">
        <f>ETS[[#This Row],[Transform File.EUAprice]]*ETS[[#This Row],[Transform File.CAP]]*_xlfn.XLOOKUP(ETS[[#This Row],[Transform File.Year]],Graphs!$R$2:$R$41,Graphs!$T$2:$T$41)</f>
        <v>127680</v>
      </c>
    </row>
    <row r="843" spans="1:16" hidden="1" x14ac:dyDescent="0.25">
      <c r="A843">
        <v>1</v>
      </c>
      <c r="B843" s="1" t="s">
        <v>106</v>
      </c>
      <c r="C843" s="1" t="s">
        <v>383</v>
      </c>
      <c r="D843">
        <v>2022</v>
      </c>
      <c r="E843">
        <v>1552</v>
      </c>
      <c r="F843">
        <v>1552</v>
      </c>
      <c r="G843">
        <v>0</v>
      </c>
      <c r="H843">
        <v>0</v>
      </c>
      <c r="I843">
        <v>2095.1025837202487</v>
      </c>
      <c r="J843">
        <v>741.15230292103433</v>
      </c>
      <c r="K843">
        <v>100.03052131600494</v>
      </c>
      <c r="L843">
        <v>552.48730486997931</v>
      </c>
      <c r="M843">
        <v>86.307107361446953</v>
      </c>
      <c r="N843">
        <v>1135.4805883899501</v>
      </c>
      <c r="O843">
        <v>416.51957662666121</v>
      </c>
      <c r="P843" s="1">
        <f>ETS[[#This Row],[Transform File.EUAprice]]*ETS[[#This Row],[Transform File.CAP]]*_xlfn.XLOOKUP(ETS[[#This Row],[Transform File.Year]],Graphs!$R$2:$R$41,Graphs!$T$2:$T$41)</f>
        <v>133948.63062496568</v>
      </c>
    </row>
    <row r="844" spans="1:16" hidden="1" x14ac:dyDescent="0.25">
      <c r="A844">
        <v>1</v>
      </c>
      <c r="B844" s="1" t="s">
        <v>106</v>
      </c>
      <c r="C844" s="1" t="s">
        <v>383</v>
      </c>
      <c r="D844">
        <v>2023</v>
      </c>
      <c r="E844">
        <v>1509</v>
      </c>
      <c r="F844">
        <v>1509</v>
      </c>
      <c r="G844">
        <v>0</v>
      </c>
      <c r="H844">
        <v>0</v>
      </c>
      <c r="I844">
        <v>2347.9665675736264</v>
      </c>
      <c r="J844">
        <v>742.30617933442772</v>
      </c>
      <c r="K844">
        <v>101.85130216743237</v>
      </c>
      <c r="L844">
        <v>411.97853464476196</v>
      </c>
      <c r="M844">
        <v>86.307107361334957</v>
      </c>
      <c r="N844">
        <v>1122.034558972395</v>
      </c>
      <c r="O844">
        <v>386.9656060442274</v>
      </c>
      <c r="P844" s="1">
        <f>ETS[[#This Row],[Transform File.EUAprice]]*ETS[[#This Row],[Transform File.CAP]]*_xlfn.XLOOKUP(ETS[[#This Row],[Transform File.Year]],Graphs!$R$2:$R$41,Graphs!$T$2:$T$41)</f>
        <v>130237.42500825445</v>
      </c>
    </row>
    <row r="845" spans="1:16" hidden="1" x14ac:dyDescent="0.25">
      <c r="A845">
        <v>1</v>
      </c>
      <c r="B845" s="1" t="s">
        <v>106</v>
      </c>
      <c r="C845" s="1" t="s">
        <v>383</v>
      </c>
      <c r="D845">
        <v>2024</v>
      </c>
      <c r="E845">
        <v>1412</v>
      </c>
      <c r="F845">
        <v>1412</v>
      </c>
      <c r="G845">
        <v>0</v>
      </c>
      <c r="H845">
        <v>0</v>
      </c>
      <c r="I845">
        <v>2646.5264016642541</v>
      </c>
      <c r="J845">
        <v>818.91252480298988</v>
      </c>
      <c r="K845">
        <v>56.992340406333305</v>
      </c>
      <c r="L845">
        <v>237.53530070004913</v>
      </c>
      <c r="M845">
        <v>93.211523868108515</v>
      </c>
      <c r="N845">
        <v>1104.3679538585973</v>
      </c>
      <c r="O845">
        <v>307.63222427012641</v>
      </c>
      <c r="P845" s="1">
        <f>ETS[[#This Row],[Transform File.EUAprice]]*ETS[[#This Row],[Transform File.CAP]]*_xlfn.XLOOKUP(ETS[[#This Row],[Transform File.Year]],Graphs!$R$2:$R$41,Graphs!$T$2:$T$41)</f>
        <v>125347.30638263735</v>
      </c>
    </row>
    <row r="846" spans="1:16" hidden="1" x14ac:dyDescent="0.25">
      <c r="A846">
        <v>1</v>
      </c>
      <c r="B846" s="1" t="s">
        <v>106</v>
      </c>
      <c r="C846" s="1" t="s">
        <v>383</v>
      </c>
      <c r="D846">
        <v>2025</v>
      </c>
      <c r="E846">
        <v>1412</v>
      </c>
      <c r="F846">
        <v>1412</v>
      </c>
      <c r="G846">
        <v>0</v>
      </c>
      <c r="H846">
        <v>0</v>
      </c>
      <c r="I846">
        <v>3083.8224729682693</v>
      </c>
      <c r="J846">
        <v>815.31925687137311</v>
      </c>
      <c r="K846">
        <v>33.382658663401102</v>
      </c>
      <c r="L846">
        <v>126.00201316121067</v>
      </c>
      <c r="M846">
        <v>100.66826980707634</v>
      </c>
      <c r="N846">
        <v>1127.1805660577008</v>
      </c>
      <c r="O846">
        <v>284.81962611150834</v>
      </c>
      <c r="P846" s="1">
        <f>ETS[[#This Row],[Transform File.EUAprice]]*ETS[[#This Row],[Transform File.CAP]]*_xlfn.XLOOKUP(ETS[[#This Row],[Transform File.Year]],Graphs!$R$2:$R$41,Graphs!$T$2:$T$41)</f>
        <v>128928.43262366601</v>
      </c>
    </row>
    <row r="847" spans="1:16" hidden="1" x14ac:dyDescent="0.25">
      <c r="A847">
        <v>1</v>
      </c>
      <c r="B847" s="1" t="s">
        <v>106</v>
      </c>
      <c r="C847" s="1" t="s">
        <v>383</v>
      </c>
      <c r="D847">
        <v>2026</v>
      </c>
      <c r="E847">
        <v>1295</v>
      </c>
      <c r="F847">
        <v>1295</v>
      </c>
      <c r="G847">
        <v>0</v>
      </c>
      <c r="H847">
        <v>0</v>
      </c>
      <c r="I847">
        <v>3442.2214507984731</v>
      </c>
      <c r="J847">
        <v>811.51463526458519</v>
      </c>
      <c r="K847">
        <v>16.897867740157132</v>
      </c>
      <c r="L847">
        <v>108.1885191650543</v>
      </c>
      <c r="M847">
        <v>108.72152794450852</v>
      </c>
      <c r="N847">
        <v>1093.2023653593365</v>
      </c>
      <c r="O847">
        <v>201.79784183338901</v>
      </c>
      <c r="P847" s="1">
        <f>ETS[[#This Row],[Transform File.EUAprice]]*ETS[[#This Row],[Transform File.CAP]]*_xlfn.XLOOKUP(ETS[[#This Row],[Transform File.Year]],Graphs!$R$2:$R$41,Graphs!$T$2:$T$41)</f>
        <v>121623.47797269281</v>
      </c>
    </row>
    <row r="848" spans="1:16" hidden="1" x14ac:dyDescent="0.25">
      <c r="A848">
        <v>1</v>
      </c>
      <c r="B848" s="1" t="s">
        <v>106</v>
      </c>
      <c r="C848" s="1" t="s">
        <v>383</v>
      </c>
      <c r="D848">
        <v>2027</v>
      </c>
      <c r="E848">
        <v>1233</v>
      </c>
      <c r="F848">
        <v>1233</v>
      </c>
      <c r="G848">
        <v>0</v>
      </c>
      <c r="H848">
        <v>0</v>
      </c>
      <c r="I848">
        <v>3755.1546946467915</v>
      </c>
      <c r="J848">
        <v>807.4862292883638</v>
      </c>
      <c r="K848">
        <v>10.51474909344652</v>
      </c>
      <c r="L848">
        <v>102.06577776987173</v>
      </c>
      <c r="M848">
        <v>117.41901517825515</v>
      </c>
      <c r="N848">
        <v>1077.0888200805641</v>
      </c>
      <c r="O848">
        <v>155.91140317392572</v>
      </c>
      <c r="P848" s="1">
        <f>ETS[[#This Row],[Transform File.EUAprice]]*ETS[[#This Row],[Transform File.CAP]]*_xlfn.XLOOKUP(ETS[[#This Row],[Transform File.Year]],Graphs!$R$2:$R$41,Graphs!$T$2:$T$41)</f>
        <v>119108.92742409887</v>
      </c>
    </row>
    <row r="849" spans="1:16" hidden="1" x14ac:dyDescent="0.25">
      <c r="A849">
        <v>1</v>
      </c>
      <c r="B849" s="1" t="s">
        <v>106</v>
      </c>
      <c r="C849" s="1" t="s">
        <v>383</v>
      </c>
      <c r="D849">
        <v>2028</v>
      </c>
      <c r="E849">
        <v>1141</v>
      </c>
      <c r="F849">
        <v>1141</v>
      </c>
      <c r="G849">
        <v>0</v>
      </c>
      <c r="H849">
        <v>0</v>
      </c>
      <c r="I849">
        <v>3988.5805367810262</v>
      </c>
      <c r="J849">
        <v>803.2208773582289</v>
      </c>
      <c r="K849">
        <v>6.1111399531845816</v>
      </c>
      <c r="L849">
        <v>98.242140554351749</v>
      </c>
      <c r="M849">
        <v>126.81226501245058</v>
      </c>
      <c r="N849">
        <v>1043.2475743985858</v>
      </c>
      <c r="O849">
        <v>97.752666024712653</v>
      </c>
      <c r="P849" s="1">
        <f>ETS[[#This Row],[Transform File.EUAprice]]*ETS[[#This Row],[Transform File.CAP]]*_xlfn.XLOOKUP(ETS[[#This Row],[Transform File.Year]],Graphs!$R$2:$R$41,Graphs!$T$2:$T$41)</f>
        <v>113370.59049554834</v>
      </c>
    </row>
    <row r="850" spans="1:16" hidden="1" x14ac:dyDescent="0.25">
      <c r="A850">
        <v>1</v>
      </c>
      <c r="B850" s="1" t="s">
        <v>106</v>
      </c>
      <c r="C850" s="1" t="s">
        <v>383</v>
      </c>
      <c r="D850">
        <v>2029</v>
      </c>
      <c r="E850">
        <v>1049</v>
      </c>
      <c r="F850">
        <v>1049</v>
      </c>
      <c r="G850">
        <v>0</v>
      </c>
      <c r="H850">
        <v>0</v>
      </c>
      <c r="I850">
        <v>4150.3653366375829</v>
      </c>
      <c r="J850">
        <v>798.70464386610536</v>
      </c>
      <c r="K850">
        <v>4.2742867685773014</v>
      </c>
      <c r="L850">
        <v>84.236269508760458</v>
      </c>
      <c r="M850">
        <v>136.9569330554088</v>
      </c>
      <c r="N850">
        <v>989.80828216239138</v>
      </c>
      <c r="O850">
        <v>59.191976600404878</v>
      </c>
      <c r="P850" s="1">
        <f>ETS[[#This Row],[Transform File.EUAprice]]*ETS[[#This Row],[Transform File.CAP]]*_xlfn.XLOOKUP(ETS[[#This Row],[Transform File.Year]],Graphs!$R$2:$R$41,Graphs!$T$2:$T$41)</f>
        <v>107207.14135605971</v>
      </c>
    </row>
    <row r="851" spans="1:16" hidden="1" x14ac:dyDescent="0.25">
      <c r="A851">
        <v>1</v>
      </c>
      <c r="B851" s="1" t="s">
        <v>106</v>
      </c>
      <c r="C851" s="1" t="s">
        <v>383</v>
      </c>
      <c r="D851">
        <v>2030</v>
      </c>
      <c r="E851">
        <v>958</v>
      </c>
      <c r="F851">
        <v>958</v>
      </c>
      <c r="G851">
        <v>0</v>
      </c>
      <c r="H851">
        <v>0</v>
      </c>
      <c r="I851">
        <v>4245.5946563030466</v>
      </c>
      <c r="J851">
        <v>793.92277382679049</v>
      </c>
      <c r="K851">
        <v>2.6698848927028185</v>
      </c>
      <c r="L851">
        <v>66.178021615042852</v>
      </c>
      <c r="M851">
        <v>147.91312646044591</v>
      </c>
      <c r="N851">
        <v>928.22190951581319</v>
      </c>
      <c r="O851">
        <v>29.778368831190114</v>
      </c>
      <c r="P851" s="1">
        <f>ETS[[#This Row],[Transform File.EUAprice]]*ETS[[#This Row],[Transform File.CAP]]*_xlfn.XLOOKUP(ETS[[#This Row],[Transform File.Year]],Graphs!$R$2:$R$41,Graphs!$T$2:$T$41)</f>
        <v>100704.09536343672</v>
      </c>
    </row>
    <row r="852" spans="1:16" hidden="1" x14ac:dyDescent="0.25">
      <c r="A852">
        <v>1</v>
      </c>
      <c r="B852" s="1" t="s">
        <v>106</v>
      </c>
      <c r="C852" s="1" t="s">
        <v>383</v>
      </c>
      <c r="D852">
        <v>2031</v>
      </c>
      <c r="E852">
        <v>866</v>
      </c>
      <c r="F852">
        <v>866</v>
      </c>
      <c r="G852">
        <v>0</v>
      </c>
      <c r="H852">
        <v>0</v>
      </c>
      <c r="I852">
        <v>4260.7009423809686</v>
      </c>
      <c r="J852">
        <v>788.85964464695724</v>
      </c>
      <c r="K852">
        <v>2.6656520640718746</v>
      </c>
      <c r="L852">
        <v>59.368417211048403</v>
      </c>
      <c r="M852">
        <v>159.74576003946362</v>
      </c>
      <c r="N852">
        <v>850.30070038652491</v>
      </c>
      <c r="O852">
        <v>15.699598866785053</v>
      </c>
      <c r="P852" s="1">
        <f>ETS[[#This Row],[Transform File.EUAprice]]*ETS[[#This Row],[Transform File.CAP]]*_xlfn.XLOOKUP(ETS[[#This Row],[Transform File.Year]],Graphs!$R$2:$R$41,Graphs!$T$2:$T$41)</f>
        <v>93633.841058103892</v>
      </c>
    </row>
    <row r="853" spans="1:16" hidden="1" x14ac:dyDescent="0.25">
      <c r="A853">
        <v>1</v>
      </c>
      <c r="B853" s="1" t="s">
        <v>106</v>
      </c>
      <c r="C853" s="1" t="s">
        <v>383</v>
      </c>
      <c r="D853">
        <v>2032</v>
      </c>
      <c r="E853">
        <v>774</v>
      </c>
      <c r="F853">
        <v>774</v>
      </c>
      <c r="G853">
        <v>0</v>
      </c>
      <c r="H853">
        <v>0</v>
      </c>
      <c r="I853">
        <v>4192.8740176460296</v>
      </c>
      <c r="J853">
        <v>783.49871519634996</v>
      </c>
      <c r="K853">
        <v>2.5496794256807358</v>
      </c>
      <c r="L853">
        <v>55.778530112908534</v>
      </c>
      <c r="M853">
        <v>172.52494062922153</v>
      </c>
      <c r="N853">
        <v>757.71586593780921</v>
      </c>
      <c r="O853">
        <v>16.284455630207081</v>
      </c>
      <c r="P853" s="1">
        <f>ETS[[#This Row],[Transform File.EUAprice]]*ETS[[#This Row],[Transform File.CAP]]*_xlfn.XLOOKUP(ETS[[#This Row],[Transform File.Year]],Graphs!$R$2:$R$41,Graphs!$T$2:$T$41)</f>
        <v>86077.403009645728</v>
      </c>
    </row>
    <row r="854" spans="1:16" hidden="1" x14ac:dyDescent="0.25">
      <c r="A854">
        <v>1</v>
      </c>
      <c r="B854" s="1" t="s">
        <v>106</v>
      </c>
      <c r="C854" s="1" t="s">
        <v>383</v>
      </c>
      <c r="D854">
        <v>2033</v>
      </c>
      <c r="E854">
        <v>682</v>
      </c>
      <c r="F854">
        <v>682</v>
      </c>
      <c r="G854">
        <v>0</v>
      </c>
      <c r="H854">
        <v>0</v>
      </c>
      <c r="I854">
        <v>4042.9744631824396</v>
      </c>
      <c r="J854">
        <v>777.82247182255423</v>
      </c>
      <c r="K854">
        <v>2.1530302074784271</v>
      </c>
      <c r="L854">
        <v>51.924052433557478</v>
      </c>
      <c r="M854">
        <v>186.32638229059276</v>
      </c>
      <c r="N854">
        <v>664.56491042093205</v>
      </c>
      <c r="O854">
        <v>17.435434964739919</v>
      </c>
      <c r="P854" s="1">
        <f>ETS[[#This Row],[Transform File.EUAprice]]*ETS[[#This Row],[Transform File.CAP]]*_xlfn.XLOOKUP(ETS[[#This Row],[Transform File.Year]],Graphs!$R$2:$R$41,Graphs!$T$2:$T$41)</f>
        <v>78012.776660443007</v>
      </c>
    </row>
    <row r="855" spans="1:16" hidden="1" x14ac:dyDescent="0.25">
      <c r="A855">
        <v>1</v>
      </c>
      <c r="B855" s="1" t="s">
        <v>106</v>
      </c>
      <c r="C855" s="1" t="s">
        <v>383</v>
      </c>
      <c r="D855">
        <v>2034</v>
      </c>
      <c r="E855">
        <v>591</v>
      </c>
      <c r="F855">
        <v>591</v>
      </c>
      <c r="G855">
        <v>0</v>
      </c>
      <c r="H855">
        <v>0</v>
      </c>
      <c r="I855">
        <v>3812.441366378589</v>
      </c>
      <c r="J855">
        <v>771.81237119580032</v>
      </c>
      <c r="K855">
        <v>1.5744254950263938</v>
      </c>
      <c r="L855">
        <v>48.146300113023791</v>
      </c>
      <c r="M855">
        <v>201.23185470126381</v>
      </c>
      <c r="N855">
        <v>571.75325115722694</v>
      </c>
      <c r="O855">
        <v>19.247119651199256</v>
      </c>
      <c r="P855" s="1">
        <f>ETS[[#This Row],[Transform File.EUAprice]]*ETS[[#This Row],[Transform File.CAP]]*_xlfn.XLOOKUP(ETS[[#This Row],[Transform File.Year]],Graphs!$R$2:$R$41,Graphs!$T$2:$T$41)</f>
        <v>69534.753769233575</v>
      </c>
    </row>
    <row r="856" spans="1:16" hidden="1" x14ac:dyDescent="0.25">
      <c r="A856">
        <v>1</v>
      </c>
      <c r="B856" s="1" t="s">
        <v>106</v>
      </c>
      <c r="C856" s="1" t="s">
        <v>383</v>
      </c>
      <c r="D856">
        <v>2035</v>
      </c>
      <c r="E856">
        <v>499</v>
      </c>
      <c r="F856">
        <v>499</v>
      </c>
      <c r="G856">
        <v>0</v>
      </c>
      <c r="H856">
        <v>0</v>
      </c>
      <c r="I856">
        <v>3497.6372618689588</v>
      </c>
      <c r="J856">
        <v>765.46702484454261</v>
      </c>
      <c r="K856">
        <v>1.051582948235513</v>
      </c>
      <c r="L856">
        <v>47.285496716851974</v>
      </c>
      <c r="M856">
        <v>217.29494568839624</v>
      </c>
      <c r="N856">
        <v>480.88644364080977</v>
      </c>
      <c r="O856">
        <v>18.113812208930597</v>
      </c>
      <c r="P856" s="1">
        <f>ETS[[#This Row],[Transform File.EUAprice]]*ETS[[#This Row],[Transform File.CAP]]*_xlfn.XLOOKUP(ETS[[#This Row],[Transform File.Year]],Graphs!$R$2:$R$41,Graphs!$T$2:$T$41)</f>
        <v>60377.980313539592</v>
      </c>
    </row>
    <row r="857" spans="1:16" hidden="1" x14ac:dyDescent="0.25">
      <c r="A857">
        <v>1</v>
      </c>
      <c r="B857" s="1" t="s">
        <v>106</v>
      </c>
      <c r="C857" s="1" t="s">
        <v>383</v>
      </c>
      <c r="D857">
        <v>2036</v>
      </c>
      <c r="E857">
        <v>407</v>
      </c>
      <c r="F857">
        <v>407</v>
      </c>
      <c r="G857">
        <v>0</v>
      </c>
      <c r="H857">
        <v>0</v>
      </c>
      <c r="I857">
        <v>3096.2987124488927</v>
      </c>
      <c r="J857">
        <v>758.73042477671413</v>
      </c>
      <c r="K857">
        <v>0.86641069122523973</v>
      </c>
      <c r="L857">
        <v>48.741713952126595</v>
      </c>
      <c r="M857">
        <v>234.677352752231</v>
      </c>
      <c r="N857">
        <v>381.55704082848575</v>
      </c>
      <c r="O857">
        <v>25.443285868602466</v>
      </c>
      <c r="P857" s="1">
        <f>ETS[[#This Row],[Transform File.EUAprice]]*ETS[[#This Row],[Transform File.CAP]]*_xlfn.XLOOKUP(ETS[[#This Row],[Transform File.Year]],Graphs!$R$2:$R$41,Graphs!$T$2:$T$41)</f>
        <v>50652.945145712118</v>
      </c>
    </row>
    <row r="858" spans="1:16" hidden="1" x14ac:dyDescent="0.25">
      <c r="A858">
        <v>1</v>
      </c>
      <c r="B858" s="1" t="s">
        <v>106</v>
      </c>
      <c r="C858" s="1" t="s">
        <v>383</v>
      </c>
      <c r="D858">
        <v>2037</v>
      </c>
      <c r="E858">
        <v>315</v>
      </c>
      <c r="F858">
        <v>315</v>
      </c>
      <c r="G858">
        <v>0</v>
      </c>
      <c r="H858">
        <v>0</v>
      </c>
      <c r="I858">
        <v>2603.8044940241743</v>
      </c>
      <c r="J858">
        <v>751.60535850399242</v>
      </c>
      <c r="K858">
        <v>0.89966248546018712</v>
      </c>
      <c r="L858">
        <v>54.989197435265886</v>
      </c>
      <c r="M858">
        <v>253.43498532451477</v>
      </c>
      <c r="N858">
        <v>285.9546403122917</v>
      </c>
      <c r="O858">
        <v>29.045845868847689</v>
      </c>
      <c r="P858" s="1">
        <f>ETS[[#This Row],[Transform File.EUAprice]]*ETS[[#This Row],[Transform File.CAP]]*_xlfn.XLOOKUP(ETS[[#This Row],[Transform File.Year]],Graphs!$R$2:$R$41,Graphs!$T$2:$T$41)</f>
        <v>40320.59511542011</v>
      </c>
    </row>
    <row r="859" spans="1:16" hidden="1" x14ac:dyDescent="0.25">
      <c r="A859">
        <v>1</v>
      </c>
      <c r="B859" s="1" t="s">
        <v>106</v>
      </c>
      <c r="C859" s="1" t="s">
        <v>383</v>
      </c>
      <c r="D859">
        <v>2038</v>
      </c>
      <c r="E859">
        <v>224</v>
      </c>
      <c r="F859">
        <v>224</v>
      </c>
      <c r="G859">
        <v>0</v>
      </c>
      <c r="H859">
        <v>0</v>
      </c>
      <c r="I859">
        <v>2023.3972092615063</v>
      </c>
      <c r="J859">
        <v>744.05333640177662</v>
      </c>
      <c r="K859">
        <v>0.89568372907429272</v>
      </c>
      <c r="L859">
        <v>59.45826463181703</v>
      </c>
      <c r="M859">
        <v>273.70856592395251</v>
      </c>
      <c r="N859">
        <v>189.22540296929969</v>
      </c>
      <c r="O859">
        <v>34.775118873608548</v>
      </c>
      <c r="P859" s="1">
        <f>ETS[[#This Row],[Transform File.EUAprice]]*ETS[[#This Row],[Transform File.CAP]]*_xlfn.XLOOKUP(ETS[[#This Row],[Transform File.Year]],Graphs!$R$2:$R$41,Graphs!$T$2:$T$41)</f>
        <v>29491.504023157249</v>
      </c>
    </row>
    <row r="860" spans="1:16" hidden="1" x14ac:dyDescent="0.25">
      <c r="A860">
        <v>1</v>
      </c>
      <c r="B860" s="1" t="s">
        <v>106</v>
      </c>
      <c r="C860" s="1" t="s">
        <v>383</v>
      </c>
      <c r="D860">
        <v>2039</v>
      </c>
      <c r="E860">
        <v>132</v>
      </c>
      <c r="F860">
        <v>132</v>
      </c>
      <c r="G860">
        <v>0</v>
      </c>
      <c r="H860">
        <v>0</v>
      </c>
      <c r="I860">
        <v>1362.0403088952044</v>
      </c>
      <c r="J860">
        <v>736.05715640587186</v>
      </c>
      <c r="K860">
        <v>0.86215566668370724</v>
      </c>
      <c r="L860">
        <v>56.437588293746103</v>
      </c>
      <c r="M860">
        <v>295.60384670129639</v>
      </c>
      <c r="N860">
        <v>115.37377476027542</v>
      </c>
      <c r="O860">
        <v>16.626785153703956</v>
      </c>
      <c r="P860" s="1">
        <f>ETS[[#This Row],[Transform File.EUAprice]]*ETS[[#This Row],[Transform File.CAP]]*_xlfn.XLOOKUP(ETS[[#This Row],[Transform File.Year]],Graphs!$R$2:$R$41,Graphs!$T$2:$T$41)</f>
        <v>17875.377711687324</v>
      </c>
    </row>
    <row r="861" spans="1:16" hidden="1" x14ac:dyDescent="0.25">
      <c r="A861">
        <v>1</v>
      </c>
      <c r="B861" s="1" t="s">
        <v>106</v>
      </c>
      <c r="C861" s="1" t="s">
        <v>383</v>
      </c>
      <c r="D861">
        <v>2040</v>
      </c>
      <c r="E861">
        <v>40</v>
      </c>
      <c r="F861">
        <v>40</v>
      </c>
      <c r="G861">
        <v>0</v>
      </c>
      <c r="H861">
        <v>0</v>
      </c>
      <c r="I861">
        <v>618.75053790229583</v>
      </c>
      <c r="J861">
        <v>727.59070183749759</v>
      </c>
      <c r="K861">
        <v>0.8621556666212018</v>
      </c>
      <c r="L861">
        <v>54.836913488789847</v>
      </c>
      <c r="M861">
        <v>319.25053521239352</v>
      </c>
      <c r="N861">
        <v>28.497163842445222</v>
      </c>
      <c r="O861">
        <v>11.50343671296563</v>
      </c>
      <c r="P861" s="1">
        <f>ETS[[#This Row],[Transform File.EUAprice]]*ETS[[#This Row],[Transform File.CAP]]*_xlfn.XLOOKUP(ETS[[#This Row],[Transform File.Year]],Graphs!$R$2:$R$41,Graphs!$T$2:$T$41)</f>
        <v>5571.5180412464233</v>
      </c>
    </row>
    <row r="862" spans="1:16" hidden="1" x14ac:dyDescent="0.25">
      <c r="A862">
        <v>1</v>
      </c>
      <c r="B862" s="1" t="s">
        <v>106</v>
      </c>
      <c r="C862" s="1" t="s">
        <v>383</v>
      </c>
      <c r="D862">
        <v>2041</v>
      </c>
      <c r="E862">
        <v>0</v>
      </c>
      <c r="F862">
        <v>0</v>
      </c>
      <c r="G862">
        <v>0</v>
      </c>
      <c r="H862">
        <v>0</v>
      </c>
      <c r="I862">
        <v>354.75632477633957</v>
      </c>
      <c r="J862">
        <v>214.69070183749761</v>
      </c>
      <c r="K862">
        <v>0.86215566655371423</v>
      </c>
      <c r="L862">
        <v>48.44135562190494</v>
      </c>
      <c r="M862">
        <v>4187.399444565388</v>
      </c>
      <c r="N862">
        <v>1.606097998937969E-13</v>
      </c>
      <c r="O862">
        <v>2.4753031606206925E-12</v>
      </c>
      <c r="P862" s="1">
        <f>ETS[[#This Row],[Transform File.EUAprice]]*ETS[[#This Row],[Transform File.CAP]]*_xlfn.XLOOKUP(ETS[[#This Row],[Transform File.Year]],Graphs!$R$2:$R$41,Graphs!$T$2:$T$41)</f>
        <v>0</v>
      </c>
    </row>
    <row r="863" spans="1:16" hidden="1" x14ac:dyDescent="0.25">
      <c r="A863">
        <v>1</v>
      </c>
      <c r="B863" s="1" t="s">
        <v>106</v>
      </c>
      <c r="C863" s="1" t="s">
        <v>383</v>
      </c>
      <c r="D863">
        <v>2042</v>
      </c>
      <c r="E863">
        <v>0</v>
      </c>
      <c r="F863">
        <v>0</v>
      </c>
      <c r="G863">
        <v>0</v>
      </c>
      <c r="H863">
        <v>0</v>
      </c>
      <c r="I863">
        <v>316.20630551814463</v>
      </c>
      <c r="J863">
        <v>0</v>
      </c>
      <c r="K863">
        <v>0.65833126219491755</v>
      </c>
      <c r="L863">
        <v>37.891687995999995</v>
      </c>
      <c r="M863">
        <v>4211.372059756477</v>
      </c>
      <c r="N863">
        <v>1.9505602943801292E-13</v>
      </c>
      <c r="O863">
        <v>2.6756313781146347E-12</v>
      </c>
      <c r="P863" s="1">
        <f>ETS[[#This Row],[Transform File.EUAprice]]*ETS[[#This Row],[Transform File.CAP]]*_xlfn.XLOOKUP(ETS[[#This Row],[Transform File.Year]],Graphs!$R$2:$R$41,Graphs!$T$2:$T$41)</f>
        <v>0</v>
      </c>
    </row>
    <row r="864" spans="1:16" hidden="1" x14ac:dyDescent="0.25">
      <c r="A864">
        <v>1</v>
      </c>
      <c r="B864" s="1" t="s">
        <v>106</v>
      </c>
      <c r="C864" s="1" t="s">
        <v>383</v>
      </c>
      <c r="D864">
        <v>2043</v>
      </c>
      <c r="E864">
        <v>0</v>
      </c>
      <c r="F864">
        <v>0</v>
      </c>
      <c r="G864">
        <v>0</v>
      </c>
      <c r="H864">
        <v>0</v>
      </c>
      <c r="I864">
        <v>279.85688246740199</v>
      </c>
      <c r="J864">
        <v>0</v>
      </c>
      <c r="K864">
        <v>0.5696845736181767</v>
      </c>
      <c r="L864">
        <v>35.779738477124475</v>
      </c>
      <c r="M864">
        <v>4233.2425530058372</v>
      </c>
      <c r="N864">
        <v>2.5623342594378114E-13</v>
      </c>
      <c r="O864">
        <v>2.8953883688296718E-12</v>
      </c>
      <c r="P864" s="1">
        <f>ETS[[#This Row],[Transform File.EUAprice]]*ETS[[#This Row],[Transform File.CAP]]*_xlfn.XLOOKUP(ETS[[#This Row],[Transform File.Year]],Graphs!$R$2:$R$41,Graphs!$T$2:$T$41)</f>
        <v>0</v>
      </c>
    </row>
    <row r="865" spans="1:16" hidden="1" x14ac:dyDescent="0.25">
      <c r="A865">
        <v>1</v>
      </c>
      <c r="B865" s="1" t="s">
        <v>106</v>
      </c>
      <c r="C865" s="1" t="s">
        <v>383</v>
      </c>
      <c r="D865">
        <v>2044</v>
      </c>
      <c r="E865">
        <v>0</v>
      </c>
      <c r="F865">
        <v>0</v>
      </c>
      <c r="G865">
        <v>0</v>
      </c>
      <c r="H865">
        <v>0</v>
      </c>
      <c r="I865">
        <v>244.86438202056175</v>
      </c>
      <c r="J865">
        <v>0</v>
      </c>
      <c r="K865">
        <v>0.48082550368211718</v>
      </c>
      <c r="L865">
        <v>34.511674943158113</v>
      </c>
      <c r="M865">
        <v>4253.8581576390188</v>
      </c>
      <c r="N865">
        <v>2.9752543352517909E-13</v>
      </c>
      <c r="O865">
        <v>3.1361395885986192E-12</v>
      </c>
      <c r="P865" s="1">
        <f>ETS[[#This Row],[Transform File.EUAprice]]*ETS[[#This Row],[Transform File.CAP]]*_xlfn.XLOOKUP(ETS[[#This Row],[Transform File.Year]],Graphs!$R$2:$R$41,Graphs!$T$2:$T$41)</f>
        <v>0</v>
      </c>
    </row>
    <row r="866" spans="1:16" hidden="1" x14ac:dyDescent="0.25">
      <c r="A866">
        <v>1</v>
      </c>
      <c r="B866" s="1" t="s">
        <v>106</v>
      </c>
      <c r="C866" s="1" t="s">
        <v>383</v>
      </c>
      <c r="D866">
        <v>2045</v>
      </c>
      <c r="E866">
        <v>0</v>
      </c>
      <c r="F866">
        <v>0</v>
      </c>
      <c r="G866">
        <v>0</v>
      </c>
      <c r="H866">
        <v>0</v>
      </c>
      <c r="I866">
        <v>212.44952987767405</v>
      </c>
      <c r="J866">
        <v>0</v>
      </c>
      <c r="K866">
        <v>0.43003807247903147</v>
      </c>
      <c r="L866">
        <v>31.984814070408675</v>
      </c>
      <c r="M866">
        <v>4274.1768810865815</v>
      </c>
      <c r="N866">
        <v>3.5796940928105371E-13</v>
      </c>
      <c r="O866">
        <v>3.3994364598523183E-12</v>
      </c>
      <c r="P866" s="1">
        <f>ETS[[#This Row],[Transform File.EUAprice]]*ETS[[#This Row],[Transform File.CAP]]*_xlfn.XLOOKUP(ETS[[#This Row],[Transform File.Year]],Graphs!$R$2:$R$41,Graphs!$T$2:$T$41)</f>
        <v>0</v>
      </c>
    </row>
    <row r="867" spans="1:16" hidden="1" x14ac:dyDescent="0.25">
      <c r="A867">
        <v>1</v>
      </c>
      <c r="B867" s="1" t="s">
        <v>106</v>
      </c>
      <c r="C867" s="1" t="s">
        <v>383</v>
      </c>
      <c r="D867">
        <v>2046</v>
      </c>
      <c r="E867">
        <v>0</v>
      </c>
      <c r="F867">
        <v>0</v>
      </c>
      <c r="G867">
        <v>0</v>
      </c>
      <c r="H867">
        <v>0</v>
      </c>
      <c r="I867">
        <v>184.65802238578533</v>
      </c>
      <c r="J867">
        <v>0</v>
      </c>
      <c r="K867">
        <v>0.41392046957110107</v>
      </c>
      <c r="L867">
        <v>27.377587022317627</v>
      </c>
      <c r="M867">
        <v>4292.7038280212037</v>
      </c>
      <c r="N867">
        <v>4.0089187766323581E-13</v>
      </c>
      <c r="O867">
        <v>3.6892469539997718E-12</v>
      </c>
      <c r="P867" s="1">
        <f>ETS[[#This Row],[Transform File.EUAprice]]*ETS[[#This Row],[Transform File.CAP]]*_xlfn.XLOOKUP(ETS[[#This Row],[Transform File.Year]],Graphs!$R$2:$R$41,Graphs!$T$2:$T$41)</f>
        <v>0</v>
      </c>
    </row>
    <row r="868" spans="1:16" hidden="1" x14ac:dyDescent="0.25">
      <c r="A868">
        <v>1</v>
      </c>
      <c r="B868" s="1" t="s">
        <v>106</v>
      </c>
      <c r="C868" s="1" t="s">
        <v>383</v>
      </c>
      <c r="D868">
        <v>2047</v>
      </c>
      <c r="E868">
        <v>0</v>
      </c>
      <c r="F868">
        <v>0</v>
      </c>
      <c r="G868">
        <v>0</v>
      </c>
      <c r="H868">
        <v>0</v>
      </c>
      <c r="I868">
        <v>159.76213885231283</v>
      </c>
      <c r="J868">
        <v>0</v>
      </c>
      <c r="K868">
        <v>0.41392046960879858</v>
      </c>
      <c r="L868">
        <v>24.481963063863688</v>
      </c>
      <c r="M868">
        <v>4310.3094391968443</v>
      </c>
      <c r="N868">
        <v>4.4069052092445943E-13</v>
      </c>
      <c r="O868">
        <v>4.007912881272839E-12</v>
      </c>
      <c r="P868" s="1">
        <f>ETS[[#This Row],[Transform File.EUAprice]]*ETS[[#This Row],[Transform File.CAP]]*_xlfn.XLOOKUP(ETS[[#This Row],[Transform File.Year]],Graphs!$R$2:$R$41,Graphs!$T$2:$T$41)</f>
        <v>0</v>
      </c>
    </row>
    <row r="869" spans="1:16" hidden="1" x14ac:dyDescent="0.25">
      <c r="A869">
        <v>1</v>
      </c>
      <c r="B869" s="1" t="s">
        <v>106</v>
      </c>
      <c r="C869" s="1" t="s">
        <v>383</v>
      </c>
      <c r="D869">
        <v>2048</v>
      </c>
      <c r="E869">
        <v>0</v>
      </c>
      <c r="F869">
        <v>0</v>
      </c>
      <c r="G869">
        <v>0</v>
      </c>
      <c r="H869">
        <v>0</v>
      </c>
      <c r="I869">
        <v>136.8818651280852</v>
      </c>
      <c r="J869">
        <v>0</v>
      </c>
      <c r="K869">
        <v>0.18146074660720915</v>
      </c>
      <c r="L869">
        <v>22.698812977620427</v>
      </c>
      <c r="M869">
        <v>4327.3531476249573</v>
      </c>
      <c r="N869">
        <v>4.8955422252399648E-13</v>
      </c>
      <c r="O869">
        <v>4.3585222982592598E-12</v>
      </c>
      <c r="P869" s="1">
        <f>ETS[[#This Row],[Transform File.EUAprice]]*ETS[[#This Row],[Transform File.CAP]]*_xlfn.XLOOKUP(ETS[[#This Row],[Transform File.Year]],Graphs!$R$2:$R$41,Graphs!$T$2:$T$41)</f>
        <v>0</v>
      </c>
    </row>
    <row r="870" spans="1:16" hidden="1" x14ac:dyDescent="0.25">
      <c r="A870">
        <v>1</v>
      </c>
      <c r="B870" s="1" t="s">
        <v>106</v>
      </c>
      <c r="C870" s="1" t="s">
        <v>383</v>
      </c>
      <c r="D870">
        <v>2049</v>
      </c>
      <c r="E870">
        <v>0</v>
      </c>
      <c r="F870">
        <v>0</v>
      </c>
      <c r="G870">
        <v>0</v>
      </c>
      <c r="H870">
        <v>0</v>
      </c>
      <c r="I870">
        <v>118.28331105303182</v>
      </c>
      <c r="J870">
        <v>0</v>
      </c>
      <c r="K870">
        <v>1.1269931242767743E-9</v>
      </c>
      <c r="L870">
        <v>18.598554073926383</v>
      </c>
      <c r="M870">
        <v>4342.8864099563798</v>
      </c>
      <c r="N870">
        <v>5.627554624761795E-13</v>
      </c>
      <c r="O870">
        <v>4.746221281314025E-12</v>
      </c>
      <c r="P870" s="1">
        <f>ETS[[#This Row],[Transform File.EUAprice]]*ETS[[#This Row],[Transform File.CAP]]*_xlfn.XLOOKUP(ETS[[#This Row],[Transform File.Year]],Graphs!$R$2:$R$41,Graphs!$T$2:$T$41)</f>
        <v>0</v>
      </c>
    </row>
    <row r="871" spans="1:16" hidden="1" x14ac:dyDescent="0.25">
      <c r="A871">
        <v>1</v>
      </c>
      <c r="B871" s="1" t="s">
        <v>106</v>
      </c>
      <c r="C871" s="1" t="s">
        <v>383</v>
      </c>
      <c r="D871">
        <v>2050</v>
      </c>
      <c r="E871">
        <v>0</v>
      </c>
      <c r="F871">
        <v>0</v>
      </c>
      <c r="G871">
        <v>0</v>
      </c>
      <c r="H871">
        <v>0</v>
      </c>
      <c r="I871">
        <v>101.21334268462952</v>
      </c>
      <c r="J871">
        <v>0</v>
      </c>
      <c r="K871">
        <v>1.1159368521480427E-9</v>
      </c>
      <c r="L871">
        <v>17.069968367286364</v>
      </c>
      <c r="M871">
        <v>4357.8136983351951</v>
      </c>
      <c r="N871">
        <v>2.1646131819127486E-12</v>
      </c>
      <c r="O871">
        <v>5.1746443280113566E-12</v>
      </c>
      <c r="P871" s="1">
        <f>ETS[[#This Row],[Transform File.EUAprice]]*ETS[[#This Row],[Transform File.CAP]]*_xlfn.XLOOKUP(ETS[[#This Row],[Transform File.Year]],Graphs!$R$2:$R$41,Graphs!$T$2:$T$41)</f>
        <v>0</v>
      </c>
    </row>
    <row r="872" spans="1:16" hidden="1" x14ac:dyDescent="0.25">
      <c r="A872">
        <v>1</v>
      </c>
      <c r="B872" s="1" t="s">
        <v>106</v>
      </c>
      <c r="C872" s="1" t="s">
        <v>383</v>
      </c>
      <c r="D872">
        <v>2051</v>
      </c>
      <c r="E872">
        <v>0</v>
      </c>
      <c r="F872">
        <v>0</v>
      </c>
      <c r="G872">
        <v>0</v>
      </c>
      <c r="H872">
        <v>0</v>
      </c>
      <c r="I872">
        <v>86.611030100062351</v>
      </c>
      <c r="J872">
        <v>0</v>
      </c>
      <c r="K872">
        <v>1.0962015173771304E-9</v>
      </c>
      <c r="L872">
        <v>14.602312583470976</v>
      </c>
      <c r="M872">
        <v>4371.9811155298394</v>
      </c>
      <c r="N872">
        <v>4.7814577352484988E-12</v>
      </c>
      <c r="O872">
        <v>5.6493591727520652E-12</v>
      </c>
      <c r="P872" s="1">
        <f>ETS[[#This Row],[Transform File.EUAprice]]*ETS[[#This Row],[Transform File.CAP]]*_xlfn.XLOOKUP(ETS[[#This Row],[Transform File.Year]],Graphs!$R$2:$R$41,Graphs!$T$2:$T$41)</f>
        <v>0</v>
      </c>
    </row>
    <row r="873" spans="1:16" hidden="1" x14ac:dyDescent="0.25">
      <c r="A873">
        <v>1</v>
      </c>
      <c r="B873" s="1" t="s">
        <v>106</v>
      </c>
      <c r="C873" s="1" t="s">
        <v>383</v>
      </c>
      <c r="D873">
        <v>2052</v>
      </c>
      <c r="E873">
        <v>0</v>
      </c>
      <c r="F873">
        <v>0</v>
      </c>
      <c r="G873">
        <v>0</v>
      </c>
      <c r="H873">
        <v>0</v>
      </c>
      <c r="I873">
        <v>73.864874419478042</v>
      </c>
      <c r="J873">
        <v>0</v>
      </c>
      <c r="K873">
        <v>1.0830588545234982E-9</v>
      </c>
      <c r="L873">
        <v>12.746155679501248</v>
      </c>
      <c r="M873">
        <v>4384.8875752527674</v>
      </c>
      <c r="N873">
        <v>5.9816048359560523E-12</v>
      </c>
      <c r="O873">
        <v>6.1775418069017028E-12</v>
      </c>
      <c r="P873" s="1">
        <f>ETS[[#This Row],[Transform File.EUAprice]]*ETS[[#This Row],[Transform File.CAP]]*_xlfn.XLOOKUP(ETS[[#This Row],[Transform File.Year]],Graphs!$R$2:$R$41,Graphs!$T$2:$T$41)</f>
        <v>0</v>
      </c>
    </row>
    <row r="874" spans="1:16" hidden="1" x14ac:dyDescent="0.25">
      <c r="A874">
        <v>1</v>
      </c>
      <c r="B874" s="1" t="s">
        <v>106</v>
      </c>
      <c r="C874" s="1" t="s">
        <v>383</v>
      </c>
      <c r="D874">
        <v>2053</v>
      </c>
      <c r="E874">
        <v>0</v>
      </c>
      <c r="F874">
        <v>0</v>
      </c>
      <c r="G874">
        <v>0</v>
      </c>
      <c r="H874">
        <v>0</v>
      </c>
      <c r="I874">
        <v>61.75218090121362</v>
      </c>
      <c r="J874">
        <v>0</v>
      </c>
      <c r="K874">
        <v>1.0744537210700435E-9</v>
      </c>
      <c r="L874">
        <v>12.112693517189967</v>
      </c>
      <c r="M874">
        <v>4397.4523753969097</v>
      </c>
      <c r="N874">
        <v>9.6432085722101719E-12</v>
      </c>
      <c r="O874">
        <v>6.765068197893983E-12</v>
      </c>
      <c r="P874" s="1">
        <f>ETS[[#This Row],[Transform File.EUAprice]]*ETS[[#This Row],[Transform File.CAP]]*_xlfn.XLOOKUP(ETS[[#This Row],[Transform File.Year]],Graphs!$R$2:$R$41,Graphs!$T$2:$T$41)</f>
        <v>0</v>
      </c>
    </row>
    <row r="875" spans="1:16" hidden="1" x14ac:dyDescent="0.25">
      <c r="A875">
        <v>1</v>
      </c>
      <c r="B875" s="1" t="s">
        <v>106</v>
      </c>
      <c r="C875" s="1" t="s">
        <v>383</v>
      </c>
      <c r="D875">
        <v>2054</v>
      </c>
      <c r="E875">
        <v>0</v>
      </c>
      <c r="F875">
        <v>0</v>
      </c>
      <c r="G875">
        <v>0</v>
      </c>
      <c r="H875">
        <v>0</v>
      </c>
      <c r="I875">
        <v>50.794440306838453</v>
      </c>
      <c r="J875">
        <v>0</v>
      </c>
      <c r="K875">
        <v>1.0711076106653367E-9</v>
      </c>
      <c r="L875">
        <v>10.957740593304056</v>
      </c>
      <c r="M875">
        <v>4409.1355840507949</v>
      </c>
      <c r="N875">
        <v>1.9205966228982866E-11</v>
      </c>
      <c r="O875">
        <v>7.4214027191289626E-12</v>
      </c>
      <c r="P875" s="1">
        <f>ETS[[#This Row],[Transform File.EUAprice]]*ETS[[#This Row],[Transform File.CAP]]*_xlfn.XLOOKUP(ETS[[#This Row],[Transform File.Year]],Graphs!$R$2:$R$41,Graphs!$T$2:$T$41)</f>
        <v>0</v>
      </c>
    </row>
    <row r="876" spans="1:16" hidden="1" x14ac:dyDescent="0.25">
      <c r="A876">
        <v>1</v>
      </c>
      <c r="B876" s="1" t="s">
        <v>106</v>
      </c>
      <c r="C876" s="1" t="s">
        <v>383</v>
      </c>
      <c r="D876">
        <v>2055</v>
      </c>
      <c r="E876">
        <v>0</v>
      </c>
      <c r="F876">
        <v>0</v>
      </c>
      <c r="G876">
        <v>0</v>
      </c>
      <c r="H876">
        <v>0</v>
      </c>
      <c r="I876">
        <v>40.629055404189828</v>
      </c>
      <c r="J876">
        <v>0</v>
      </c>
      <c r="K876">
        <v>1.0685544490302099E-9</v>
      </c>
      <c r="L876">
        <v>10.165384901580069</v>
      </c>
      <c r="M876">
        <v>4419.7750991039766</v>
      </c>
      <c r="N876">
        <v>3.2222826100865095E-11</v>
      </c>
      <c r="O876">
        <v>8.1572428435238565E-12</v>
      </c>
      <c r="P876" s="1">
        <f>ETS[[#This Row],[Transform File.EUAprice]]*ETS[[#This Row],[Transform File.CAP]]*_xlfn.XLOOKUP(ETS[[#This Row],[Transform File.Year]],Graphs!$R$2:$R$41,Graphs!$T$2:$T$41)</f>
        <v>0</v>
      </c>
    </row>
    <row r="877" spans="1:16" hidden="1" x14ac:dyDescent="0.25">
      <c r="A877">
        <v>1</v>
      </c>
      <c r="B877" s="1" t="s">
        <v>106</v>
      </c>
      <c r="C877" s="1" t="s">
        <v>383</v>
      </c>
      <c r="D877">
        <v>2056</v>
      </c>
      <c r="E877">
        <v>0</v>
      </c>
      <c r="F877">
        <v>0</v>
      </c>
      <c r="G877">
        <v>0</v>
      </c>
      <c r="H877">
        <v>0</v>
      </c>
      <c r="I877">
        <v>31.810461124767706</v>
      </c>
      <c r="J877">
        <v>0</v>
      </c>
      <c r="K877">
        <v>1.064824559832253E-9</v>
      </c>
      <c r="L877">
        <v>8.8185942783572955</v>
      </c>
      <c r="M877">
        <v>4430.2772503934775</v>
      </c>
      <c r="N877">
        <v>4.942193926439405E-11</v>
      </c>
      <c r="O877">
        <v>8.9822243854063293E-12</v>
      </c>
      <c r="P877" s="1">
        <f>ETS[[#This Row],[Transform File.EUAprice]]*ETS[[#This Row],[Transform File.CAP]]*_xlfn.XLOOKUP(ETS[[#This Row],[Transform File.Year]],Graphs!$R$2:$R$41,Graphs!$T$2:$T$41)</f>
        <v>0</v>
      </c>
    </row>
    <row r="878" spans="1:16" hidden="1" x14ac:dyDescent="0.25">
      <c r="A878">
        <v>1</v>
      </c>
      <c r="B878" s="1" t="s">
        <v>106</v>
      </c>
      <c r="C878" s="1" t="s">
        <v>383</v>
      </c>
      <c r="D878">
        <v>2057</v>
      </c>
      <c r="E878">
        <v>0</v>
      </c>
      <c r="F878">
        <v>0</v>
      </c>
      <c r="G878">
        <v>0</v>
      </c>
      <c r="H878">
        <v>0</v>
      </c>
      <c r="I878">
        <v>23.682099657968465</v>
      </c>
      <c r="J878">
        <v>0</v>
      </c>
      <c r="K878">
        <v>1.0625819338916157E-9</v>
      </c>
      <c r="L878">
        <v>8.1283614657366599</v>
      </c>
      <c r="M878">
        <v>4439.8446455117391</v>
      </c>
      <c r="N878">
        <v>7.1661764982232205E-11</v>
      </c>
      <c r="O878">
        <v>9.9112964500367029E-12</v>
      </c>
      <c r="P878" s="1">
        <f>ETS[[#This Row],[Transform File.EUAprice]]*ETS[[#This Row],[Transform File.CAP]]*_xlfn.XLOOKUP(ETS[[#This Row],[Transform File.Year]],Graphs!$R$2:$R$41,Graphs!$T$2:$T$41)</f>
        <v>0</v>
      </c>
    </row>
    <row r="879" spans="1:16" hidden="1" x14ac:dyDescent="0.25">
      <c r="A879">
        <v>1</v>
      </c>
      <c r="B879" s="1" t="s">
        <v>106</v>
      </c>
      <c r="C879" s="1" t="s">
        <v>383</v>
      </c>
      <c r="D879">
        <v>2058</v>
      </c>
      <c r="E879">
        <v>0</v>
      </c>
      <c r="F879">
        <v>0</v>
      </c>
      <c r="G879">
        <v>0</v>
      </c>
      <c r="H879">
        <v>0</v>
      </c>
      <c r="I879">
        <v>16.026330305167857</v>
      </c>
      <c r="J879">
        <v>0</v>
      </c>
      <c r="K879">
        <v>1.0649461124252224E-9</v>
      </c>
      <c r="L879">
        <v>7.6557693517356613</v>
      </c>
      <c r="M879">
        <v>4448.7206631665995</v>
      </c>
      <c r="N879">
        <v>9.6156216274854482E-11</v>
      </c>
      <c r="O879">
        <v>1.0959111964176156E-11</v>
      </c>
      <c r="P879" s="1">
        <f>ETS[[#This Row],[Transform File.EUAprice]]*ETS[[#This Row],[Transform File.CAP]]*_xlfn.XLOOKUP(ETS[[#This Row],[Transform File.Year]],Graphs!$R$2:$R$41,Graphs!$T$2:$T$41)</f>
        <v>0</v>
      </c>
    </row>
    <row r="880" spans="1:16" hidden="1" x14ac:dyDescent="0.25">
      <c r="A880">
        <v>1</v>
      </c>
      <c r="B880" s="1" t="s">
        <v>106</v>
      </c>
      <c r="C880" s="1" t="s">
        <v>383</v>
      </c>
      <c r="D880">
        <v>2059</v>
      </c>
      <c r="E880">
        <v>0</v>
      </c>
      <c r="F880">
        <v>0</v>
      </c>
      <c r="G880">
        <v>0</v>
      </c>
      <c r="H880">
        <v>0</v>
      </c>
      <c r="I880">
        <v>8.3166181981057825</v>
      </c>
      <c r="J880">
        <v>0</v>
      </c>
      <c r="K880">
        <v>1.0713720800792618E-9</v>
      </c>
      <c r="L880">
        <v>7.7097121059907021</v>
      </c>
      <c r="M880">
        <v>4457.2748211226617</v>
      </c>
      <c r="N880">
        <v>2.0698525715067454E-10</v>
      </c>
      <c r="O880">
        <v>1.2138467430659501E-11</v>
      </c>
      <c r="P880" s="1">
        <f>ETS[[#This Row],[Transform File.EUAprice]]*ETS[[#This Row],[Transform File.CAP]]*_xlfn.XLOOKUP(ETS[[#This Row],[Transform File.Year]],Graphs!$R$2:$R$41,Graphs!$T$2:$T$41)</f>
        <v>0</v>
      </c>
    </row>
    <row r="881" spans="1:16" hidden="1" x14ac:dyDescent="0.25">
      <c r="A881">
        <v>1</v>
      </c>
      <c r="B881" s="1" t="s">
        <v>106</v>
      </c>
      <c r="C881" s="1" t="s">
        <v>383</v>
      </c>
      <c r="D881">
        <v>2060</v>
      </c>
      <c r="E881">
        <v>0</v>
      </c>
      <c r="F881">
        <v>0</v>
      </c>
      <c r="G881">
        <v>0</v>
      </c>
      <c r="H881">
        <v>0</v>
      </c>
      <c r="I881">
        <v>-0.59378109060417827</v>
      </c>
      <c r="J881">
        <v>0</v>
      </c>
      <c r="K881">
        <v>3.0081556688873292E-10</v>
      </c>
      <c r="L881">
        <v>8.9103992884091454</v>
      </c>
      <c r="M881">
        <v>4465.0613144465788</v>
      </c>
      <c r="N881">
        <v>3.8520405352627377E-10</v>
      </c>
      <c r="O881">
        <v>1.3440252764934998E-11</v>
      </c>
      <c r="P881" s="1">
        <f>ETS[[#This Row],[Transform File.EUAprice]]*ETS[[#This Row],[Transform File.CAP]]*_xlfn.XLOOKUP(ETS[[#This Row],[Transform File.Year]],Graphs!$R$2:$R$41,Graphs!$T$2:$T$41)</f>
        <v>0</v>
      </c>
    </row>
    <row r="882" spans="1:16" hidden="1" x14ac:dyDescent="0.25">
      <c r="A882">
        <v>1</v>
      </c>
      <c r="B882" s="1" t="s">
        <v>106</v>
      </c>
      <c r="C882" s="1" t="s">
        <v>384</v>
      </c>
      <c r="D882">
        <v>2021</v>
      </c>
      <c r="E882">
        <v>1596</v>
      </c>
      <c r="F882">
        <v>3174.772426</v>
      </c>
      <c r="G882">
        <v>0</v>
      </c>
      <c r="H882">
        <v>0</v>
      </c>
      <c r="I882">
        <v>1936.6526966197168</v>
      </c>
      <c r="J882">
        <v>512.9</v>
      </c>
      <c r="K882">
        <v>89.445144808331975</v>
      </c>
      <c r="L882">
        <v>635.77458457195144</v>
      </c>
      <c r="M882">
        <v>80</v>
      </c>
      <c r="N882">
        <v>1437.0982164439993</v>
      </c>
      <c r="O882">
        <v>1740.8100139993599</v>
      </c>
      <c r="P882" s="1">
        <f>ETS[[#This Row],[Transform File.EUAprice]]*ETS[[#This Row],[Transform File.CAP]]*_xlfn.XLOOKUP(ETS[[#This Row],[Transform File.Year]],Graphs!$R$2:$R$41,Graphs!$T$2:$T$41)</f>
        <v>127680</v>
      </c>
    </row>
    <row r="883" spans="1:16" hidden="1" x14ac:dyDescent="0.25">
      <c r="A883">
        <v>1</v>
      </c>
      <c r="B883" s="1" t="s">
        <v>106</v>
      </c>
      <c r="C883" s="1" t="s">
        <v>384</v>
      </c>
      <c r="D883">
        <v>2022</v>
      </c>
      <c r="E883">
        <v>1552</v>
      </c>
      <c r="F883">
        <v>1552</v>
      </c>
      <c r="G883">
        <v>0</v>
      </c>
      <c r="H883">
        <v>0</v>
      </c>
      <c r="I883">
        <v>2061.2778887686191</v>
      </c>
      <c r="J883">
        <v>724.61462040192646</v>
      </c>
      <c r="K883">
        <v>99.44055415727172</v>
      </c>
      <c r="L883">
        <v>603.31963329189989</v>
      </c>
      <c r="M883">
        <v>110.56394340520207</v>
      </c>
      <c r="N883">
        <v>1051.6800264512128</v>
      </c>
      <c r="O883">
        <v>500.32367425043026</v>
      </c>
      <c r="P883" s="1">
        <f>ETS[[#This Row],[Transform File.EUAprice]]*ETS[[#This Row],[Transform File.CAP]]*_xlfn.XLOOKUP(ETS[[#This Row],[Transform File.Year]],Graphs!$R$2:$R$41,Graphs!$T$2:$T$41)</f>
        <v>171595.2401648736</v>
      </c>
    </row>
    <row r="884" spans="1:16" hidden="1" x14ac:dyDescent="0.25">
      <c r="A884">
        <v>1</v>
      </c>
      <c r="B884" s="1" t="s">
        <v>106</v>
      </c>
      <c r="C884" s="1" t="s">
        <v>384</v>
      </c>
      <c r="D884">
        <v>2023</v>
      </c>
      <c r="E884">
        <v>1509</v>
      </c>
      <c r="F884">
        <v>1509</v>
      </c>
      <c r="G884">
        <v>0</v>
      </c>
      <c r="H884">
        <v>0</v>
      </c>
      <c r="I884">
        <v>2169.493468555851</v>
      </c>
      <c r="J884">
        <v>726.09276509772099</v>
      </c>
      <c r="K884">
        <v>102.09690649835507</v>
      </c>
      <c r="L884">
        <v>572.5947486166923</v>
      </c>
      <c r="M884">
        <v>110.56394340829925</v>
      </c>
      <c r="N884">
        <v>1040.9300264403723</v>
      </c>
      <c r="O884">
        <v>468.07367426097164</v>
      </c>
      <c r="P884" s="1">
        <f>ETS[[#This Row],[Transform File.EUAprice]]*ETS[[#This Row],[Transform File.CAP]]*_xlfn.XLOOKUP(ETS[[#This Row],[Transform File.Year]],Graphs!$R$2:$R$41,Graphs!$T$2:$T$41)</f>
        <v>166840.99060312356</v>
      </c>
    </row>
    <row r="885" spans="1:16" hidden="1" x14ac:dyDescent="0.25">
      <c r="A885">
        <v>1</v>
      </c>
      <c r="B885" s="1" t="s">
        <v>106</v>
      </c>
      <c r="C885" s="1" t="s">
        <v>384</v>
      </c>
      <c r="D885">
        <v>2024</v>
      </c>
      <c r="E885">
        <v>1412</v>
      </c>
      <c r="F885">
        <v>1412</v>
      </c>
      <c r="G885">
        <v>0</v>
      </c>
      <c r="H885">
        <v>0</v>
      </c>
      <c r="I885">
        <v>2196.332862926186</v>
      </c>
      <c r="J885">
        <v>800.28300946860725</v>
      </c>
      <c r="K885">
        <v>59.721740361068726</v>
      </c>
      <c r="L885">
        <v>525.15585579998924</v>
      </c>
      <c r="M885">
        <v>121.6408364227766</v>
      </c>
      <c r="N885">
        <v>1022.7421291423982</v>
      </c>
      <c r="O885">
        <v>389.26266625036214</v>
      </c>
      <c r="P885" s="1">
        <f>ETS[[#This Row],[Transform File.EUAprice]]*ETS[[#This Row],[Transform File.CAP]]*_xlfn.XLOOKUP(ETS[[#This Row],[Transform File.Year]],Graphs!$R$2:$R$41,Graphs!$T$2:$T$41)</f>
        <v>163577.96288472434</v>
      </c>
    </row>
    <row r="886" spans="1:16" hidden="1" x14ac:dyDescent="0.25">
      <c r="A886">
        <v>1</v>
      </c>
      <c r="B886" s="1" t="s">
        <v>106</v>
      </c>
      <c r="C886" s="1" t="s">
        <v>384</v>
      </c>
      <c r="D886">
        <v>2025</v>
      </c>
      <c r="E886">
        <v>1412</v>
      </c>
      <c r="F886">
        <v>1412</v>
      </c>
      <c r="G886">
        <v>0</v>
      </c>
      <c r="H886">
        <v>0</v>
      </c>
      <c r="I886">
        <v>2410.2778945685195</v>
      </c>
      <c r="J886">
        <v>794.21065826423057</v>
      </c>
      <c r="K886">
        <v>55.394447478866795</v>
      </c>
      <c r="L886">
        <v>348.44986261456927</v>
      </c>
      <c r="M886">
        <v>133.5216228756228</v>
      </c>
      <c r="N886">
        <v>1037.2311587989889</v>
      </c>
      <c r="O886">
        <v>374.76942015980183</v>
      </c>
      <c r="P886" s="1">
        <f>ETS[[#This Row],[Transform File.EUAprice]]*ETS[[#This Row],[Transform File.CAP]]*_xlfn.XLOOKUP(ETS[[#This Row],[Transform File.Year]],Graphs!$R$2:$R$41,Graphs!$T$2:$T$41)</f>
        <v>171004.56371916496</v>
      </c>
    </row>
    <row r="887" spans="1:16" hidden="1" x14ac:dyDescent="0.25">
      <c r="A887">
        <v>1</v>
      </c>
      <c r="B887" s="1" t="s">
        <v>106</v>
      </c>
      <c r="C887" s="1" t="s">
        <v>384</v>
      </c>
      <c r="D887">
        <v>2026</v>
      </c>
      <c r="E887">
        <v>1295</v>
      </c>
      <c r="F887">
        <v>1295</v>
      </c>
      <c r="G887">
        <v>0</v>
      </c>
      <c r="H887">
        <v>0</v>
      </c>
      <c r="I887">
        <v>2515.4189650535473</v>
      </c>
      <c r="J887">
        <v>787.48225465749908</v>
      </c>
      <c r="K887">
        <v>35.272669549905686</v>
      </c>
      <c r="L887">
        <v>367.10400530756726</v>
      </c>
      <c r="M887">
        <v>146.87348636945921</v>
      </c>
      <c r="N887">
        <v>999.91180325922153</v>
      </c>
      <c r="O887">
        <v>295.08879640851058</v>
      </c>
      <c r="P887" s="1">
        <f>ETS[[#This Row],[Transform File.EUAprice]]*ETS[[#This Row],[Transform File.CAP]]*_xlfn.XLOOKUP(ETS[[#This Row],[Transform File.Year]],Graphs!$R$2:$R$41,Graphs!$T$2:$T$41)</f>
        <v>164302.91748057416</v>
      </c>
    </row>
    <row r="888" spans="1:16" hidden="1" x14ac:dyDescent="0.25">
      <c r="A888">
        <v>1</v>
      </c>
      <c r="B888" s="1" t="s">
        <v>106</v>
      </c>
      <c r="C888" s="1" t="s">
        <v>384</v>
      </c>
      <c r="D888">
        <v>2027</v>
      </c>
      <c r="E888">
        <v>1233</v>
      </c>
      <c r="F888">
        <v>1233</v>
      </c>
      <c r="G888">
        <v>0</v>
      </c>
      <c r="H888">
        <v>0</v>
      </c>
      <c r="I888">
        <v>2738.4244835590152</v>
      </c>
      <c r="J888">
        <v>780.23763636513434</v>
      </c>
      <c r="K888">
        <v>14.925177936877684</v>
      </c>
      <c r="L888">
        <v>214.83166719252011</v>
      </c>
      <c r="M888">
        <v>161.54197965044</v>
      </c>
      <c r="N888">
        <v>1008.9775259540346</v>
      </c>
      <c r="O888">
        <v>224.02320729751145</v>
      </c>
      <c r="P888" s="1">
        <f>ETS[[#This Row],[Transform File.EUAprice]]*ETS[[#This Row],[Transform File.CAP]]*_xlfn.XLOOKUP(ETS[[#This Row],[Transform File.Year]],Graphs!$R$2:$R$41,Graphs!$T$2:$T$41)</f>
        <v>163866.91628199565</v>
      </c>
    </row>
    <row r="889" spans="1:16" hidden="1" x14ac:dyDescent="0.25">
      <c r="A889">
        <v>1</v>
      </c>
      <c r="B889" s="1" t="s">
        <v>106</v>
      </c>
      <c r="C889" s="1" t="s">
        <v>384</v>
      </c>
      <c r="D889">
        <v>2028</v>
      </c>
      <c r="E889">
        <v>1141</v>
      </c>
      <c r="F889">
        <v>1141</v>
      </c>
      <c r="G889">
        <v>0</v>
      </c>
      <c r="H889">
        <v>0</v>
      </c>
      <c r="I889">
        <v>2942.5576218163219</v>
      </c>
      <c r="J889">
        <v>772.21194224271937</v>
      </c>
      <c r="K889">
        <v>3.258768536006043</v>
      </c>
      <c r="L889">
        <v>161.3961509639679</v>
      </c>
      <c r="M889">
        <v>178.02859152381529</v>
      </c>
      <c r="N889">
        <v>980.93949653735797</v>
      </c>
      <c r="O889">
        <v>160.06147191919058</v>
      </c>
      <c r="P889" s="1">
        <f>ETS[[#This Row],[Transform File.EUAprice]]*ETS[[#This Row],[Transform File.CAP]]*_xlfn.XLOOKUP(ETS[[#This Row],[Transform File.Year]],Graphs!$R$2:$R$41,Graphs!$T$2:$T$41)</f>
        <v>159158.15827565338</v>
      </c>
    </row>
    <row r="890" spans="1:16" hidden="1" x14ac:dyDescent="0.25">
      <c r="A890">
        <v>1</v>
      </c>
      <c r="B890" s="1" t="s">
        <v>106</v>
      </c>
      <c r="C890" s="1" t="s">
        <v>384</v>
      </c>
      <c r="D890">
        <v>2029</v>
      </c>
      <c r="E890">
        <v>1049</v>
      </c>
      <c r="F890">
        <v>1049</v>
      </c>
      <c r="G890">
        <v>0</v>
      </c>
      <c r="H890">
        <v>0</v>
      </c>
      <c r="I890">
        <v>3103.5236119799779</v>
      </c>
      <c r="J890">
        <v>763.73331087755139</v>
      </c>
      <c r="K890">
        <v>2.7712528842755204</v>
      </c>
      <c r="L890">
        <v>121.52944607451715</v>
      </c>
      <c r="M890">
        <v>195.87195997776311</v>
      </c>
      <c r="N890">
        <v>926.84605371230953</v>
      </c>
      <c r="O890">
        <v>122.15348142281448</v>
      </c>
      <c r="P890" s="1">
        <f>ETS[[#This Row],[Transform File.EUAprice]]*ETS[[#This Row],[Transform File.CAP]]*_xlfn.XLOOKUP(ETS[[#This Row],[Transform File.Year]],Graphs!$R$2:$R$41,Graphs!$T$2:$T$41)</f>
        <v>153324.64324773531</v>
      </c>
    </row>
    <row r="891" spans="1:16" hidden="1" x14ac:dyDescent="0.25">
      <c r="A891">
        <v>1</v>
      </c>
      <c r="B891" s="1" t="s">
        <v>106</v>
      </c>
      <c r="C891" s="1" t="s">
        <v>384</v>
      </c>
      <c r="D891">
        <v>2030</v>
      </c>
      <c r="E891">
        <v>958</v>
      </c>
      <c r="F891">
        <v>958</v>
      </c>
      <c r="G891">
        <v>0</v>
      </c>
      <c r="H891">
        <v>0</v>
      </c>
      <c r="I891">
        <v>3224.1955317082402</v>
      </c>
      <c r="J891">
        <v>754.61366223415916</v>
      </c>
      <c r="K891">
        <v>1.8922662788713989</v>
      </c>
      <c r="L891">
        <v>80.822151758707136</v>
      </c>
      <c r="M891">
        <v>215.46034104805989</v>
      </c>
      <c r="N891">
        <v>861.08888514957448</v>
      </c>
      <c r="O891">
        <v>96.910595985631133</v>
      </c>
      <c r="P891" s="1">
        <f>ETS[[#This Row],[Transform File.EUAprice]]*ETS[[#This Row],[Transform File.CAP]]*_xlfn.XLOOKUP(ETS[[#This Row],[Transform File.Year]],Graphs!$R$2:$R$41,Graphs!$T$2:$T$41)</f>
        <v>146692.4488121391</v>
      </c>
    </row>
    <row r="892" spans="1:16" hidden="1" x14ac:dyDescent="0.25">
      <c r="A892">
        <v>1</v>
      </c>
      <c r="B892" s="1" t="s">
        <v>106</v>
      </c>
      <c r="C892" s="1" t="s">
        <v>384</v>
      </c>
      <c r="D892">
        <v>2031</v>
      </c>
      <c r="E892">
        <v>866</v>
      </c>
      <c r="F892">
        <v>866</v>
      </c>
      <c r="G892">
        <v>0</v>
      </c>
      <c r="H892">
        <v>0</v>
      </c>
      <c r="I892">
        <v>3278.1046816555095</v>
      </c>
      <c r="J892">
        <v>744.77863315352113</v>
      </c>
      <c r="K892">
        <v>1.7981844508794254</v>
      </c>
      <c r="L892">
        <v>65.514032448330099</v>
      </c>
      <c r="M892">
        <v>237.00777954537455</v>
      </c>
      <c r="N892">
        <v>789.219791684808</v>
      </c>
      <c r="O892">
        <v>76.779624075391027</v>
      </c>
      <c r="P892" s="1">
        <f>ETS[[#This Row],[Transform File.EUAprice]]*ETS[[#This Row],[Transform File.CAP]]*_xlfn.XLOOKUP(ETS[[#This Row],[Transform File.Year]],Graphs!$R$2:$R$41,Graphs!$T$2:$T$41)</f>
        <v>138920.42426668116</v>
      </c>
    </row>
    <row r="893" spans="1:16" hidden="1" x14ac:dyDescent="0.25">
      <c r="A893">
        <v>1</v>
      </c>
      <c r="B893" s="1" t="s">
        <v>106</v>
      </c>
      <c r="C893" s="1" t="s">
        <v>384</v>
      </c>
      <c r="D893">
        <v>2032</v>
      </c>
      <c r="E893">
        <v>774</v>
      </c>
      <c r="F893">
        <v>774</v>
      </c>
      <c r="G893">
        <v>0</v>
      </c>
      <c r="H893">
        <v>0</v>
      </c>
      <c r="I893">
        <v>3257.0747200520032</v>
      </c>
      <c r="J893">
        <v>734.1721089083569</v>
      </c>
      <c r="K893">
        <v>1.7603349788172942</v>
      </c>
      <c r="L893">
        <v>59.097517716332028</v>
      </c>
      <c r="M893">
        <v>260.71020586669266</v>
      </c>
      <c r="N893">
        <v>703.42550281331967</v>
      </c>
      <c r="O893">
        <v>70.573841866287623</v>
      </c>
      <c r="P893" s="1">
        <f>ETS[[#This Row],[Transform File.EUAprice]]*ETS[[#This Row],[Transform File.CAP]]*_xlfn.XLOOKUP(ETS[[#This Row],[Transform File.Year]],Graphs!$R$2:$R$41,Graphs!$T$2:$T$41)</f>
        <v>130075.43939600117</v>
      </c>
    </row>
    <row r="894" spans="1:16" hidden="1" x14ac:dyDescent="0.25">
      <c r="A894">
        <v>1</v>
      </c>
      <c r="B894" s="1" t="s">
        <v>106</v>
      </c>
      <c r="C894" s="1" t="s">
        <v>384</v>
      </c>
      <c r="D894">
        <v>2033</v>
      </c>
      <c r="E894">
        <v>682</v>
      </c>
      <c r="F894">
        <v>682</v>
      </c>
      <c r="G894">
        <v>0</v>
      </c>
      <c r="H894">
        <v>0</v>
      </c>
      <c r="I894">
        <v>3159.7616188027496</v>
      </c>
      <c r="J894">
        <v>722.73357069796032</v>
      </c>
      <c r="K894">
        <v>1.7275023061991053</v>
      </c>
      <c r="L894">
        <v>54.852028245093805</v>
      </c>
      <c r="M894">
        <v>286.78314628105483</v>
      </c>
      <c r="N894">
        <v>614.99071739245892</v>
      </c>
      <c r="O894">
        <v>67.008551713891293</v>
      </c>
      <c r="P894" s="1">
        <f>ETS[[#This Row],[Transform File.EUAprice]]*ETS[[#This Row],[Transform File.CAP]]*_xlfn.XLOOKUP(ETS[[#This Row],[Transform File.Year]],Graphs!$R$2:$R$41,Graphs!$T$2:$T$41)</f>
        <v>120072.90253674744</v>
      </c>
    </row>
    <row r="895" spans="1:16" hidden="1" x14ac:dyDescent="0.25">
      <c r="A895">
        <v>1</v>
      </c>
      <c r="B895" s="1" t="s">
        <v>106</v>
      </c>
      <c r="C895" s="1" t="s">
        <v>384</v>
      </c>
      <c r="D895">
        <v>2034</v>
      </c>
      <c r="E895">
        <v>591</v>
      </c>
      <c r="F895">
        <v>591</v>
      </c>
      <c r="G895">
        <v>0</v>
      </c>
      <c r="H895">
        <v>0</v>
      </c>
      <c r="I895">
        <v>2987.5364313842565</v>
      </c>
      <c r="J895">
        <v>710.397749983214</v>
      </c>
      <c r="K895">
        <v>1.6849395448972262</v>
      </c>
      <c r="L895">
        <v>51.142497890381826</v>
      </c>
      <c r="M895">
        <v>315.46368623980823</v>
      </c>
      <c r="N895">
        <v>531.3679167408277</v>
      </c>
      <c r="O895">
        <v>59.631272713765284</v>
      </c>
      <c r="P895" s="1">
        <f>ETS[[#This Row],[Transform File.EUAprice]]*ETS[[#This Row],[Transform File.CAP]]*_xlfn.XLOOKUP(ETS[[#This Row],[Transform File.Year]],Graphs!$R$2:$R$41,Graphs!$T$2:$T$41)</f>
        <v>109007.04452773728</v>
      </c>
    </row>
    <row r="896" spans="1:16" hidden="1" x14ac:dyDescent="0.25">
      <c r="A896">
        <v>1</v>
      </c>
      <c r="B896" s="1" t="s">
        <v>106</v>
      </c>
      <c r="C896" s="1" t="s">
        <v>384</v>
      </c>
      <c r="D896">
        <v>2035</v>
      </c>
      <c r="E896">
        <v>499</v>
      </c>
      <c r="F896">
        <v>499</v>
      </c>
      <c r="G896">
        <v>0</v>
      </c>
      <c r="H896">
        <v>0</v>
      </c>
      <c r="I896">
        <v>2741.9527931909988</v>
      </c>
      <c r="J896">
        <v>697.09425437233949</v>
      </c>
      <c r="K896">
        <v>1.6338876386376919</v>
      </c>
      <c r="L896">
        <v>45.855496182280348</v>
      </c>
      <c r="M896">
        <v>347.01263014378475</v>
      </c>
      <c r="N896">
        <v>446.06194295340379</v>
      </c>
      <c r="O896">
        <v>52.937162776741268</v>
      </c>
      <c r="P896" s="1">
        <f>ETS[[#This Row],[Transform File.EUAprice]]*ETS[[#This Row],[Transform File.CAP]]*_xlfn.XLOOKUP(ETS[[#This Row],[Transform File.Year]],Graphs!$R$2:$R$41,Graphs!$T$2:$T$41)</f>
        <v>96421.578905090399</v>
      </c>
    </row>
    <row r="897" spans="1:16" hidden="1" x14ac:dyDescent="0.25">
      <c r="A897">
        <v>1</v>
      </c>
      <c r="B897" s="1" t="s">
        <v>106</v>
      </c>
      <c r="C897" s="1" t="s">
        <v>384</v>
      </c>
      <c r="D897">
        <v>2036</v>
      </c>
      <c r="E897">
        <v>407</v>
      </c>
      <c r="F897">
        <v>407</v>
      </c>
      <c r="G897">
        <v>0</v>
      </c>
      <c r="H897">
        <v>0</v>
      </c>
      <c r="I897">
        <v>2417.9252632489179</v>
      </c>
      <c r="J897">
        <v>682.74716312870169</v>
      </c>
      <c r="K897">
        <v>1.6306596989420814</v>
      </c>
      <c r="L897">
        <v>46.649707114437206</v>
      </c>
      <c r="M897">
        <v>381.71687914446312</v>
      </c>
      <c r="N897">
        <v>359.57365243875483</v>
      </c>
      <c r="O897">
        <v>47.425365121680251</v>
      </c>
      <c r="P897" s="1">
        <f>ETS[[#This Row],[Transform File.EUAprice]]*ETS[[#This Row],[Transform File.CAP]]*_xlfn.XLOOKUP(ETS[[#This Row],[Transform File.Year]],Graphs!$R$2:$R$41,Graphs!$T$2:$T$41)</f>
        <v>82390.072641183302</v>
      </c>
    </row>
    <row r="898" spans="1:16" hidden="1" x14ac:dyDescent="0.25">
      <c r="A898">
        <v>1</v>
      </c>
      <c r="B898" s="1" t="s">
        <v>106</v>
      </c>
      <c r="C898" s="1" t="s">
        <v>384</v>
      </c>
      <c r="D898">
        <v>2037</v>
      </c>
      <c r="E898">
        <v>315</v>
      </c>
      <c r="F898">
        <v>315</v>
      </c>
      <c r="G898">
        <v>0</v>
      </c>
      <c r="H898">
        <v>0</v>
      </c>
      <c r="I898">
        <v>2011.3413304680739</v>
      </c>
      <c r="J898">
        <v>667.2745901573395</v>
      </c>
      <c r="K898">
        <v>1.6274317614015494</v>
      </c>
      <c r="L898">
        <v>52.681910862102903</v>
      </c>
      <c r="M898">
        <v>419.8920487911754</v>
      </c>
      <c r="N898">
        <v>270.64515997587887</v>
      </c>
      <c r="O898">
        <v>44.353764176255986</v>
      </c>
      <c r="P898" s="1">
        <f>ETS[[#This Row],[Transform File.EUAprice]]*ETS[[#This Row],[Transform File.CAP]]*_xlfn.XLOOKUP(ETS[[#This Row],[Transform File.Year]],Graphs!$R$2:$R$41,Graphs!$T$2:$T$41)</f>
        <v>66803.315532046792</v>
      </c>
    </row>
    <row r="899" spans="1:16" hidden="1" x14ac:dyDescent="0.25">
      <c r="A899">
        <v>1</v>
      </c>
      <c r="B899" s="1" t="s">
        <v>106</v>
      </c>
      <c r="C899" s="1" t="s">
        <v>384</v>
      </c>
      <c r="D899">
        <v>2038</v>
      </c>
      <c r="E899">
        <v>224</v>
      </c>
      <c r="F899">
        <v>224</v>
      </c>
      <c r="G899">
        <v>0</v>
      </c>
      <c r="H899">
        <v>0</v>
      </c>
      <c r="I899">
        <v>1527.4371868422477</v>
      </c>
      <c r="J899">
        <v>650.58821176906929</v>
      </c>
      <c r="K899">
        <v>1.6274317605749806</v>
      </c>
      <c r="L899">
        <v>55.688500096181926</v>
      </c>
      <c r="M899">
        <v>461.88535106591445</v>
      </c>
      <c r="N899">
        <v>178.7726771607455</v>
      </c>
      <c r="O899">
        <v>45.22614705741077</v>
      </c>
      <c r="P899" s="1">
        <f>ETS[[#This Row],[Transform File.EUAprice]]*ETS[[#This Row],[Transform File.CAP]]*_xlfn.XLOOKUP(ETS[[#This Row],[Transform File.Year]],Graphs!$R$2:$R$41,Graphs!$T$2:$T$41)</f>
        <v>49767.144273381928</v>
      </c>
    </row>
    <row r="900" spans="1:16" hidden="1" x14ac:dyDescent="0.25">
      <c r="A900">
        <v>1</v>
      </c>
      <c r="B900" s="1" t="s">
        <v>106</v>
      </c>
      <c r="C900" s="1" t="s">
        <v>384</v>
      </c>
      <c r="D900">
        <v>2039</v>
      </c>
      <c r="E900">
        <v>132</v>
      </c>
      <c r="F900">
        <v>132</v>
      </c>
      <c r="G900">
        <v>0</v>
      </c>
      <c r="H900">
        <v>0</v>
      </c>
      <c r="I900">
        <v>973.69599712626768</v>
      </c>
      <c r="J900">
        <v>632.59275619648645</v>
      </c>
      <c r="K900">
        <v>1.595163155579961</v>
      </c>
      <c r="L900">
        <v>51.553270363913626</v>
      </c>
      <c r="M900">
        <v>508.07876808563219</v>
      </c>
      <c r="N900">
        <v>105.12011241802909</v>
      </c>
      <c r="O900">
        <v>26.878603495611916</v>
      </c>
      <c r="P900" s="1">
        <f>ETS[[#This Row],[Transform File.EUAprice]]*ETS[[#This Row],[Transform File.CAP]]*_xlfn.XLOOKUP(ETS[[#This Row],[Transform File.Year]],Graphs!$R$2:$R$41,Graphs!$T$2:$T$41)</f>
        <v>30723.889381577636</v>
      </c>
    </row>
    <row r="901" spans="1:16" hidden="1" x14ac:dyDescent="0.25">
      <c r="A901">
        <v>1</v>
      </c>
      <c r="B901" s="1" t="s">
        <v>106</v>
      </c>
      <c r="C901" s="1" t="s">
        <v>384</v>
      </c>
      <c r="D901">
        <v>2040</v>
      </c>
      <c r="E901">
        <v>40</v>
      </c>
      <c r="F901">
        <v>40</v>
      </c>
      <c r="G901">
        <v>0</v>
      </c>
      <c r="H901">
        <v>0</v>
      </c>
      <c r="I901">
        <v>354.11783326940395</v>
      </c>
      <c r="J901">
        <v>613.18545175882514</v>
      </c>
      <c r="K901">
        <v>1.2450878424444649</v>
      </c>
      <c r="L901">
        <v>45.147624255594067</v>
      </c>
      <c r="M901">
        <v>558.89254719002963</v>
      </c>
      <c r="N901">
        <v>5.6070060264986443</v>
      </c>
      <c r="O901">
        <v>34.391590727025786</v>
      </c>
      <c r="P901" s="1">
        <f>ETS[[#This Row],[Transform File.EUAprice]]*ETS[[#This Row],[Transform File.CAP]]*_xlfn.XLOOKUP(ETS[[#This Row],[Transform File.Year]],Graphs!$R$2:$R$41,Graphs!$T$2:$T$41)</f>
        <v>9753.7186827761816</v>
      </c>
    </row>
    <row r="902" spans="1:16" hidden="1" x14ac:dyDescent="0.25">
      <c r="A902">
        <v>1</v>
      </c>
      <c r="B902" s="1" t="s">
        <v>106</v>
      </c>
      <c r="C902" s="1" t="s">
        <v>384</v>
      </c>
      <c r="D902">
        <v>2041</v>
      </c>
      <c r="E902">
        <v>0</v>
      </c>
      <c r="F902">
        <v>0</v>
      </c>
      <c r="G902">
        <v>0</v>
      </c>
      <c r="H902">
        <v>0</v>
      </c>
      <c r="I902">
        <v>218.72820893721106</v>
      </c>
      <c r="J902">
        <v>100.28545175882516</v>
      </c>
      <c r="K902">
        <v>0.82455690236883383</v>
      </c>
      <c r="L902">
        <v>34.279615670998908</v>
      </c>
      <c r="M902">
        <v>4187.3994440053139</v>
      </c>
      <c r="N902">
        <v>1.5508249892275963E-13</v>
      </c>
      <c r="O902">
        <v>2.0772522035186077E-12</v>
      </c>
      <c r="P902" s="1">
        <f>ETS[[#This Row],[Transform File.EUAprice]]*ETS[[#This Row],[Transform File.CAP]]*_xlfn.XLOOKUP(ETS[[#This Row],[Transform File.Year]],Graphs!$R$2:$R$41,Graphs!$T$2:$T$41)</f>
        <v>0</v>
      </c>
    </row>
    <row r="903" spans="1:16" hidden="1" x14ac:dyDescent="0.25">
      <c r="A903">
        <v>1</v>
      </c>
      <c r="B903" s="1" t="s">
        <v>106</v>
      </c>
      <c r="C903" s="1" t="s">
        <v>384</v>
      </c>
      <c r="D903">
        <v>2042</v>
      </c>
      <c r="E903">
        <v>0</v>
      </c>
      <c r="F903">
        <v>0</v>
      </c>
      <c r="G903">
        <v>0</v>
      </c>
      <c r="H903">
        <v>0</v>
      </c>
      <c r="I903">
        <v>190.40708444470448</v>
      </c>
      <c r="J903">
        <v>0</v>
      </c>
      <c r="K903">
        <v>0.78132911139636929</v>
      </c>
      <c r="L903">
        <v>27.539795381110206</v>
      </c>
      <c r="M903">
        <v>4211.3720591569618</v>
      </c>
      <c r="N903">
        <v>2.2485483229333603E-13</v>
      </c>
      <c r="O903">
        <v>2.3089594824842175E-12</v>
      </c>
      <c r="P903" s="1">
        <f>ETS[[#This Row],[Transform File.EUAprice]]*ETS[[#This Row],[Transform File.CAP]]*_xlfn.XLOOKUP(ETS[[#This Row],[Transform File.Year]],Graphs!$R$2:$R$41,Graphs!$T$2:$T$41)</f>
        <v>0</v>
      </c>
    </row>
    <row r="904" spans="1:16" hidden="1" x14ac:dyDescent="0.25">
      <c r="A904">
        <v>1</v>
      </c>
      <c r="B904" s="1" t="s">
        <v>106</v>
      </c>
      <c r="C904" s="1" t="s">
        <v>384</v>
      </c>
      <c r="D904">
        <v>2043</v>
      </c>
      <c r="E904">
        <v>0</v>
      </c>
      <c r="F904">
        <v>0</v>
      </c>
      <c r="G904">
        <v>0</v>
      </c>
      <c r="H904">
        <v>0</v>
      </c>
      <c r="I904">
        <v>163.78553294670758</v>
      </c>
      <c r="J904">
        <v>0</v>
      </c>
      <c r="K904">
        <v>0.78132910991813209</v>
      </c>
      <c r="L904">
        <v>25.840222388078761</v>
      </c>
      <c r="M904">
        <v>4233.2425523639504</v>
      </c>
      <c r="N904">
        <v>3.074503850583572E-13</v>
      </c>
      <c r="O904">
        <v>2.5727893626163821E-12</v>
      </c>
      <c r="P904" s="1">
        <f>ETS[[#This Row],[Transform File.EUAprice]]*ETS[[#This Row],[Transform File.CAP]]*_xlfn.XLOOKUP(ETS[[#This Row],[Transform File.Year]],Graphs!$R$2:$R$41,Graphs!$T$2:$T$41)</f>
        <v>0</v>
      </c>
    </row>
    <row r="905" spans="1:16" hidden="1" x14ac:dyDescent="0.25">
      <c r="A905">
        <v>1</v>
      </c>
      <c r="B905" s="1" t="s">
        <v>106</v>
      </c>
      <c r="C905" s="1" t="s">
        <v>384</v>
      </c>
      <c r="D905">
        <v>2044</v>
      </c>
      <c r="E905">
        <v>0</v>
      </c>
      <c r="F905">
        <v>0</v>
      </c>
      <c r="G905">
        <v>0</v>
      </c>
      <c r="H905">
        <v>0</v>
      </c>
      <c r="I905">
        <v>140.62512694525509</v>
      </c>
      <c r="J905">
        <v>0</v>
      </c>
      <c r="K905">
        <v>0.78132910905081721</v>
      </c>
      <c r="L905">
        <v>22.379076892401667</v>
      </c>
      <c r="M905">
        <v>4253.8581569519138</v>
      </c>
      <c r="N905">
        <v>3.9664495236248301E-13</v>
      </c>
      <c r="O905">
        <v>2.8738754176750067E-12</v>
      </c>
      <c r="P905" s="1">
        <f>ETS[[#This Row],[Transform File.EUAprice]]*ETS[[#This Row],[Transform File.CAP]]*_xlfn.XLOOKUP(ETS[[#This Row],[Transform File.Year]],Graphs!$R$2:$R$41,Graphs!$T$2:$T$41)</f>
        <v>0</v>
      </c>
    </row>
    <row r="906" spans="1:16" hidden="1" x14ac:dyDescent="0.25">
      <c r="A906">
        <v>1</v>
      </c>
      <c r="B906" s="1" t="s">
        <v>106</v>
      </c>
      <c r="C906" s="1" t="s">
        <v>384</v>
      </c>
      <c r="D906">
        <v>2045</v>
      </c>
      <c r="E906">
        <v>0</v>
      </c>
      <c r="F906">
        <v>0</v>
      </c>
      <c r="G906">
        <v>0</v>
      </c>
      <c r="H906">
        <v>0</v>
      </c>
      <c r="I906">
        <v>119.06881804781295</v>
      </c>
      <c r="J906">
        <v>0</v>
      </c>
      <c r="K906">
        <v>0.78132910406831724</v>
      </c>
      <c r="L906">
        <v>20.77497979337382</v>
      </c>
      <c r="M906">
        <v>4274.1768803513833</v>
      </c>
      <c r="N906">
        <v>5.0888508866834885E-13</v>
      </c>
      <c r="O906">
        <v>3.2182230986999045E-12</v>
      </c>
      <c r="P906" s="1">
        <f>ETS[[#This Row],[Transform File.EUAprice]]*ETS[[#This Row],[Transform File.CAP]]*_xlfn.XLOOKUP(ETS[[#This Row],[Transform File.Year]],Graphs!$R$2:$R$41,Graphs!$T$2:$T$41)</f>
        <v>0</v>
      </c>
    </row>
    <row r="907" spans="1:16" hidden="1" x14ac:dyDescent="0.25">
      <c r="A907">
        <v>1</v>
      </c>
      <c r="B907" s="1" t="s">
        <v>106</v>
      </c>
      <c r="C907" s="1" t="s">
        <v>384</v>
      </c>
      <c r="D907">
        <v>2046</v>
      </c>
      <c r="E907">
        <v>0</v>
      </c>
      <c r="F907">
        <v>0</v>
      </c>
      <c r="G907">
        <v>0</v>
      </c>
      <c r="H907">
        <v>0</v>
      </c>
      <c r="I907">
        <v>99.5855195131941</v>
      </c>
      <c r="J907">
        <v>0</v>
      </c>
      <c r="K907">
        <v>0.7385740657785973</v>
      </c>
      <c r="L907">
        <v>18.744724468840261</v>
      </c>
      <c r="M907">
        <v>4292.7038272349755</v>
      </c>
      <c r="N907">
        <v>6.7415691803380544E-13</v>
      </c>
      <c r="O907">
        <v>3.6157984529882303E-12</v>
      </c>
      <c r="P907" s="1">
        <f>ETS[[#This Row],[Transform File.EUAprice]]*ETS[[#This Row],[Transform File.CAP]]*_xlfn.XLOOKUP(ETS[[#This Row],[Transform File.Year]],Graphs!$R$2:$R$41,Graphs!$T$2:$T$41)</f>
        <v>0</v>
      </c>
    </row>
    <row r="908" spans="1:16" hidden="1" x14ac:dyDescent="0.25">
      <c r="A908">
        <v>1</v>
      </c>
      <c r="B908" s="1" t="s">
        <v>106</v>
      </c>
      <c r="C908" s="1" t="s">
        <v>384</v>
      </c>
      <c r="D908">
        <v>2047</v>
      </c>
      <c r="E908">
        <v>0</v>
      </c>
      <c r="F908">
        <v>0</v>
      </c>
      <c r="G908">
        <v>0</v>
      </c>
      <c r="H908">
        <v>0</v>
      </c>
      <c r="I908">
        <v>83.942428892414156</v>
      </c>
      <c r="J908">
        <v>0</v>
      </c>
      <c r="K908">
        <v>0.33158011200616527</v>
      </c>
      <c r="L908">
        <v>15.311510508773782</v>
      </c>
      <c r="M908">
        <v>4310.3094383567377</v>
      </c>
      <c r="N908">
        <v>9.2055992934373969E-13</v>
      </c>
      <c r="O908">
        <v>4.0766024356219422E-12</v>
      </c>
      <c r="P908" s="1">
        <f>ETS[[#This Row],[Transform File.EUAprice]]*ETS[[#This Row],[Transform File.CAP]]*_xlfn.XLOOKUP(ETS[[#This Row],[Transform File.Year]],Graphs!$R$2:$R$41,Graphs!$T$2:$T$41)</f>
        <v>0</v>
      </c>
    </row>
    <row r="909" spans="1:16" hidden="1" x14ac:dyDescent="0.25">
      <c r="A909">
        <v>1</v>
      </c>
      <c r="B909" s="1" t="s">
        <v>106</v>
      </c>
      <c r="C909" s="1" t="s">
        <v>384</v>
      </c>
      <c r="D909">
        <v>2048</v>
      </c>
      <c r="E909">
        <v>0</v>
      </c>
      <c r="F909">
        <v>0</v>
      </c>
      <c r="G909">
        <v>0</v>
      </c>
      <c r="H909">
        <v>0</v>
      </c>
      <c r="I909">
        <v>70.619723009345563</v>
      </c>
      <c r="J909">
        <v>0</v>
      </c>
      <c r="K909">
        <v>0.20470163090420282</v>
      </c>
      <c r="L909">
        <v>13.118004252164386</v>
      </c>
      <c r="M909">
        <v>4327.3531467284729</v>
      </c>
      <c r="N909">
        <v>1.116577934399169E-12</v>
      </c>
      <c r="O909">
        <v>4.6139366109645602E-12</v>
      </c>
      <c r="P909" s="1">
        <f>ETS[[#This Row],[Transform File.EUAprice]]*ETS[[#This Row],[Transform File.CAP]]*_xlfn.XLOOKUP(ETS[[#This Row],[Transform File.Year]],Graphs!$R$2:$R$41,Graphs!$T$2:$T$41)</f>
        <v>0</v>
      </c>
    </row>
    <row r="910" spans="1:16" hidden="1" x14ac:dyDescent="0.25">
      <c r="A910">
        <v>1</v>
      </c>
      <c r="B910" s="1" t="s">
        <v>106</v>
      </c>
      <c r="C910" s="1" t="s">
        <v>384</v>
      </c>
      <c r="D910">
        <v>2049</v>
      </c>
      <c r="E910">
        <v>0</v>
      </c>
      <c r="F910">
        <v>0</v>
      </c>
      <c r="G910">
        <v>0</v>
      </c>
      <c r="H910">
        <v>0</v>
      </c>
      <c r="I910">
        <v>58.454234561323759</v>
      </c>
      <c r="J910">
        <v>0</v>
      </c>
      <c r="K910">
        <v>4.4866217885634607E-2</v>
      </c>
      <c r="L910">
        <v>12.120622230136167</v>
      </c>
      <c r="M910">
        <v>4342.8864090016041</v>
      </c>
      <c r="N910">
        <v>1.486142581784839E-12</v>
      </c>
      <c r="O910">
        <v>5.2476554358715145E-12</v>
      </c>
      <c r="P910" s="1">
        <f>ETS[[#This Row],[Transform File.EUAprice]]*ETS[[#This Row],[Transform File.CAP]]*_xlfn.XLOOKUP(ETS[[#This Row],[Transform File.Year]],Graphs!$R$2:$R$41,Graphs!$T$2:$T$41)</f>
        <v>0</v>
      </c>
    </row>
    <row r="911" spans="1:16" hidden="1" x14ac:dyDescent="0.25">
      <c r="A911">
        <v>1</v>
      </c>
      <c r="B911" s="1" t="s">
        <v>106</v>
      </c>
      <c r="C911" s="1" t="s">
        <v>384</v>
      </c>
      <c r="D911">
        <v>2050</v>
      </c>
      <c r="E911">
        <v>0</v>
      </c>
      <c r="F911">
        <v>0</v>
      </c>
      <c r="G911">
        <v>0</v>
      </c>
      <c r="H911">
        <v>0</v>
      </c>
      <c r="I911">
        <v>48.297461487746602</v>
      </c>
      <c r="J911">
        <v>0</v>
      </c>
      <c r="K911">
        <v>1.6216234348765757E-9</v>
      </c>
      <c r="L911">
        <v>10.156773071955531</v>
      </c>
      <c r="M911">
        <v>4357.8136973168494</v>
      </c>
      <c r="N911">
        <v>2.2663147395366525E-12</v>
      </c>
      <c r="O911">
        <v>6.0004613244948778E-12</v>
      </c>
      <c r="P911" s="1">
        <f>ETS[[#This Row],[Transform File.EUAprice]]*ETS[[#This Row],[Transform File.CAP]]*_xlfn.XLOOKUP(ETS[[#This Row],[Transform File.Year]],Graphs!$R$2:$R$41,Graphs!$T$2:$T$41)</f>
        <v>0</v>
      </c>
    </row>
    <row r="912" spans="1:16" hidden="1" x14ac:dyDescent="0.25">
      <c r="A912">
        <v>1</v>
      </c>
      <c r="B912" s="1" t="s">
        <v>106</v>
      </c>
      <c r="C912" s="1" t="s">
        <v>384</v>
      </c>
      <c r="D912">
        <v>2051</v>
      </c>
      <c r="E912">
        <v>0</v>
      </c>
      <c r="F912">
        <v>0</v>
      </c>
      <c r="G912">
        <v>0</v>
      </c>
      <c r="H912">
        <v>0</v>
      </c>
      <c r="I912">
        <v>39.294999798014786</v>
      </c>
      <c r="J912">
        <v>0</v>
      </c>
      <c r="K912">
        <v>1.1934830678212316E-9</v>
      </c>
      <c r="L912">
        <v>9.0024616885383359</v>
      </c>
      <c r="M912">
        <v>4371.981114446522</v>
      </c>
      <c r="N912">
        <v>3.3398331648376174E-12</v>
      </c>
      <c r="O912">
        <v>6.9052296763172499E-12</v>
      </c>
      <c r="P912" s="1">
        <f>ETS[[#This Row],[Transform File.EUAprice]]*ETS[[#This Row],[Transform File.CAP]]*_xlfn.XLOOKUP(ETS[[#This Row],[Transform File.Year]],Graphs!$R$2:$R$41,Graphs!$T$2:$T$41)</f>
        <v>0</v>
      </c>
    </row>
    <row r="913" spans="1:16" hidden="1" x14ac:dyDescent="0.25">
      <c r="A913">
        <v>1</v>
      </c>
      <c r="B913" s="1" t="s">
        <v>106</v>
      </c>
      <c r="C913" s="1" t="s">
        <v>384</v>
      </c>
      <c r="D913">
        <v>2052</v>
      </c>
      <c r="E913">
        <v>0</v>
      </c>
      <c r="F913">
        <v>0</v>
      </c>
      <c r="G913">
        <v>0</v>
      </c>
      <c r="H913">
        <v>0</v>
      </c>
      <c r="I913">
        <v>30.905914527598178</v>
      </c>
      <c r="J913">
        <v>0</v>
      </c>
      <c r="K913">
        <v>1.1429372814073099E-9</v>
      </c>
      <c r="L913">
        <v>8.3890852692736733</v>
      </c>
      <c r="M913">
        <v>4384.8875741105712</v>
      </c>
      <c r="N913">
        <v>4.7618650747880121E-12</v>
      </c>
      <c r="O913">
        <v>8.0071896618064181E-12</v>
      </c>
      <c r="P913" s="1">
        <f>ETS[[#This Row],[Transform File.EUAprice]]*ETS[[#This Row],[Transform File.CAP]]*_xlfn.XLOOKUP(ETS[[#This Row],[Transform File.Year]],Graphs!$R$2:$R$41,Graphs!$T$2:$T$41)</f>
        <v>0</v>
      </c>
    </row>
    <row r="914" spans="1:16" hidden="1" x14ac:dyDescent="0.25">
      <c r="A914">
        <v>1</v>
      </c>
      <c r="B914" s="1" t="s">
        <v>106</v>
      </c>
      <c r="C914" s="1" t="s">
        <v>384</v>
      </c>
      <c r="D914">
        <v>2053</v>
      </c>
      <c r="E914">
        <v>0</v>
      </c>
      <c r="F914">
        <v>0</v>
      </c>
      <c r="G914">
        <v>0</v>
      </c>
      <c r="H914">
        <v>0</v>
      </c>
      <c r="I914">
        <v>23.9927298771076</v>
      </c>
      <c r="J914">
        <v>0</v>
      </c>
      <c r="K914">
        <v>1.5085092081886355E-9</v>
      </c>
      <c r="L914">
        <v>6.9131846489820674</v>
      </c>
      <c r="M914">
        <v>4397.4523741963048</v>
      </c>
      <c r="N914">
        <v>6.6742397698108411E-12</v>
      </c>
      <c r="O914">
        <v>9.3705327619899051E-12</v>
      </c>
      <c r="P914" s="1">
        <f>ETS[[#This Row],[Transform File.EUAprice]]*ETS[[#This Row],[Transform File.CAP]]*_xlfn.XLOOKUP(ETS[[#This Row],[Transform File.Year]],Graphs!$R$2:$R$41,Graphs!$T$2:$T$41)</f>
        <v>0</v>
      </c>
    </row>
    <row r="915" spans="1:16" hidden="1" x14ac:dyDescent="0.25">
      <c r="A915">
        <v>1</v>
      </c>
      <c r="B915" s="1" t="s">
        <v>106</v>
      </c>
      <c r="C915" s="1" t="s">
        <v>384</v>
      </c>
      <c r="D915">
        <v>2054</v>
      </c>
      <c r="E915">
        <v>0</v>
      </c>
      <c r="F915">
        <v>0</v>
      </c>
      <c r="G915">
        <v>0</v>
      </c>
      <c r="H915">
        <v>0</v>
      </c>
      <c r="I915">
        <v>17.048905542810076</v>
      </c>
      <c r="J915">
        <v>0</v>
      </c>
      <c r="K915">
        <v>1.117776020676019E-9</v>
      </c>
      <c r="L915">
        <v>6.9438243331797462</v>
      </c>
      <c r="M915">
        <v>4409.1355827930338</v>
      </c>
      <c r="N915">
        <v>1.1016413998525488E-11</v>
      </c>
      <c r="O915">
        <v>1.1092853652650718E-11</v>
      </c>
      <c r="P915" s="1">
        <f>ETS[[#This Row],[Transform File.EUAprice]]*ETS[[#This Row],[Transform File.CAP]]*_xlfn.XLOOKUP(ETS[[#This Row],[Transform File.Year]],Graphs!$R$2:$R$41,Graphs!$T$2:$T$41)</f>
        <v>0</v>
      </c>
    </row>
    <row r="916" spans="1:16" hidden="1" x14ac:dyDescent="0.25">
      <c r="A916">
        <v>1</v>
      </c>
      <c r="B916" s="1" t="s">
        <v>106</v>
      </c>
      <c r="C916" s="1" t="s">
        <v>384</v>
      </c>
      <c r="D916">
        <v>2055</v>
      </c>
      <c r="E916">
        <v>0</v>
      </c>
      <c r="F916">
        <v>0</v>
      </c>
      <c r="G916">
        <v>0</v>
      </c>
      <c r="H916">
        <v>0</v>
      </c>
      <c r="I916">
        <v>10.404574548709661</v>
      </c>
      <c r="J916">
        <v>0</v>
      </c>
      <c r="K916">
        <v>1.1012188536324705E-9</v>
      </c>
      <c r="L916">
        <v>6.6443309929991949</v>
      </c>
      <c r="M916">
        <v>4419.7750978042286</v>
      </c>
      <c r="N916">
        <v>1.9418321298489393E-11</v>
      </c>
      <c r="O916">
        <v>1.3322816880118404E-11</v>
      </c>
      <c r="P916" s="1">
        <f>ETS[[#This Row],[Transform File.EUAprice]]*ETS[[#This Row],[Transform File.CAP]]*_xlfn.XLOOKUP(ETS[[#This Row],[Transform File.Year]],Graphs!$R$2:$R$41,Graphs!$T$2:$T$41)</f>
        <v>0</v>
      </c>
    </row>
    <row r="917" spans="1:16" hidden="1" x14ac:dyDescent="0.25">
      <c r="A917">
        <v>1</v>
      </c>
      <c r="B917" s="1" t="s">
        <v>106</v>
      </c>
      <c r="C917" s="1" t="s">
        <v>384</v>
      </c>
      <c r="D917">
        <v>2056</v>
      </c>
      <c r="E917">
        <v>0</v>
      </c>
      <c r="F917">
        <v>0</v>
      </c>
      <c r="G917">
        <v>0</v>
      </c>
      <c r="H917">
        <v>0</v>
      </c>
      <c r="I917">
        <v>6.5267219363817421</v>
      </c>
      <c r="J917">
        <v>0</v>
      </c>
      <c r="K917">
        <v>1.4721458764523857E-9</v>
      </c>
      <c r="L917">
        <v>3.8778526108557729</v>
      </c>
      <c r="M917">
        <v>4430.2772490930356</v>
      </c>
      <c r="N917">
        <v>3.8904066356847678E-11</v>
      </c>
      <c r="O917">
        <v>1.6282572617302272E-11</v>
      </c>
      <c r="P917" s="1">
        <f>ETS[[#This Row],[Transform File.EUAprice]]*ETS[[#This Row],[Transform File.CAP]]*_xlfn.XLOOKUP(ETS[[#This Row],[Transform File.Year]],Graphs!$R$2:$R$41,Graphs!$T$2:$T$41)</f>
        <v>0</v>
      </c>
    </row>
    <row r="918" spans="1:16" hidden="1" x14ac:dyDescent="0.25">
      <c r="A918">
        <v>1</v>
      </c>
      <c r="B918" s="1" t="s">
        <v>106</v>
      </c>
      <c r="C918" s="1" t="s">
        <v>384</v>
      </c>
      <c r="D918">
        <v>2057</v>
      </c>
      <c r="E918">
        <v>0</v>
      </c>
      <c r="F918">
        <v>0</v>
      </c>
      <c r="G918">
        <v>0</v>
      </c>
      <c r="H918">
        <v>0</v>
      </c>
      <c r="I918">
        <v>3.7064951541297848</v>
      </c>
      <c r="J918">
        <v>0</v>
      </c>
      <c r="K918">
        <v>9.7748920847677554E-10</v>
      </c>
      <c r="L918">
        <v>2.8202267812744681</v>
      </c>
      <c r="M918">
        <v>4439.8446442937729</v>
      </c>
      <c r="N918">
        <v>7.4777455012597092E-11</v>
      </c>
      <c r="O918">
        <v>2.0403746389723366E-11</v>
      </c>
      <c r="P918" s="1">
        <f>ETS[[#This Row],[Transform File.EUAprice]]*ETS[[#This Row],[Transform File.CAP]]*_xlfn.XLOOKUP(ETS[[#This Row],[Transform File.Year]],Graphs!$R$2:$R$41,Graphs!$T$2:$T$41)</f>
        <v>0</v>
      </c>
    </row>
    <row r="919" spans="1:16" hidden="1" x14ac:dyDescent="0.25">
      <c r="A919">
        <v>1</v>
      </c>
      <c r="B919" s="1" t="s">
        <v>106</v>
      </c>
      <c r="C919" s="1" t="s">
        <v>384</v>
      </c>
      <c r="D919">
        <v>2058</v>
      </c>
      <c r="E919">
        <v>0</v>
      </c>
      <c r="F919">
        <v>0</v>
      </c>
      <c r="G919">
        <v>0</v>
      </c>
      <c r="H919">
        <v>0</v>
      </c>
      <c r="I919">
        <v>1.8650253889701762</v>
      </c>
      <c r="J919">
        <v>0</v>
      </c>
      <c r="K919">
        <v>9.7369792023910348E-10</v>
      </c>
      <c r="L919">
        <v>1.8414697641859106</v>
      </c>
      <c r="M919">
        <v>4448.7206622235399</v>
      </c>
      <c r="N919">
        <v>1.3518351210272586E-10</v>
      </c>
      <c r="O919">
        <v>2.6373987039173099E-11</v>
      </c>
      <c r="P919" s="1">
        <f>ETS[[#This Row],[Transform File.EUAprice]]*ETS[[#This Row],[Transform File.CAP]]*_xlfn.XLOOKUP(ETS[[#This Row],[Transform File.Year]],Graphs!$R$2:$R$41,Graphs!$T$2:$T$41)</f>
        <v>0</v>
      </c>
    </row>
    <row r="920" spans="1:16" hidden="1" x14ac:dyDescent="0.25">
      <c r="A920">
        <v>1</v>
      </c>
      <c r="B920" s="1" t="s">
        <v>106</v>
      </c>
      <c r="C920" s="1" t="s">
        <v>384</v>
      </c>
      <c r="D920">
        <v>2059</v>
      </c>
      <c r="E920">
        <v>0</v>
      </c>
      <c r="F920">
        <v>0</v>
      </c>
      <c r="G920">
        <v>0</v>
      </c>
      <c r="H920">
        <v>0</v>
      </c>
      <c r="I920">
        <v>-6.3979105508709111E-2</v>
      </c>
      <c r="J920">
        <v>0</v>
      </c>
      <c r="K920">
        <v>9.8275939402873726E-10</v>
      </c>
      <c r="L920">
        <v>1.9290044934961259</v>
      </c>
      <c r="M920">
        <v>4457.274820638916</v>
      </c>
      <c r="N920">
        <v>2.0600651175609178E-10</v>
      </c>
      <c r="O920">
        <v>3.605307553063094E-11</v>
      </c>
      <c r="P920" s="1">
        <f>ETS[[#This Row],[Transform File.EUAprice]]*ETS[[#This Row],[Transform File.CAP]]*_xlfn.XLOOKUP(ETS[[#This Row],[Transform File.Year]],Graphs!$R$2:$R$41,Graphs!$T$2:$T$41)</f>
        <v>0</v>
      </c>
    </row>
    <row r="921" spans="1:16" hidden="1" x14ac:dyDescent="0.25">
      <c r="A921">
        <v>1</v>
      </c>
      <c r="B921" s="1" t="s">
        <v>106</v>
      </c>
      <c r="C921" s="1" t="s">
        <v>384</v>
      </c>
      <c r="D921">
        <v>2060</v>
      </c>
      <c r="E921">
        <v>0</v>
      </c>
      <c r="F921">
        <v>0</v>
      </c>
      <c r="G921">
        <v>0</v>
      </c>
      <c r="H921">
        <v>0</v>
      </c>
      <c r="I921">
        <v>-3.140301180253692</v>
      </c>
      <c r="J921">
        <v>0</v>
      </c>
      <c r="K921">
        <v>2.7252117355594972E-10</v>
      </c>
      <c r="L921">
        <v>3.0763220744724618</v>
      </c>
      <c r="M921">
        <v>4465.0613153451841</v>
      </c>
      <c r="N921">
        <v>2.7639569142808352E-10</v>
      </c>
      <c r="O921">
        <v>5.147075428540413E-11</v>
      </c>
      <c r="P921" s="1">
        <f>ETS[[#This Row],[Transform File.EUAprice]]*ETS[[#This Row],[Transform File.CAP]]*_xlfn.XLOOKUP(ETS[[#This Row],[Transform File.Year]],Graphs!$R$2:$R$41,Graphs!$T$2:$T$41)</f>
        <v>0</v>
      </c>
    </row>
    <row r="922" spans="1:16" hidden="1" x14ac:dyDescent="0.25">
      <c r="A922">
        <v>1</v>
      </c>
      <c r="B922" s="1" t="s">
        <v>106</v>
      </c>
      <c r="C922" s="1" t="s">
        <v>385</v>
      </c>
      <c r="D922">
        <v>2021</v>
      </c>
      <c r="E922">
        <v>1596</v>
      </c>
      <c r="F922">
        <v>3174.772426</v>
      </c>
      <c r="G922">
        <v>0</v>
      </c>
      <c r="H922">
        <v>0</v>
      </c>
      <c r="I922">
        <v>1945.2904153296822</v>
      </c>
      <c r="J922">
        <v>512.9</v>
      </c>
      <c r="K922">
        <v>89.475713051523243</v>
      </c>
      <c r="L922">
        <v>627.10629761879477</v>
      </c>
      <c r="M922">
        <v>80</v>
      </c>
      <c r="N922">
        <v>1502.4059170282108</v>
      </c>
      <c r="O922">
        <v>1672.0161999013001</v>
      </c>
      <c r="P922" s="1">
        <f>ETS[[#This Row],[Transform File.EUAprice]]*ETS[[#This Row],[Transform File.CAP]]*_xlfn.XLOOKUP(ETS[[#This Row],[Transform File.Year]],Graphs!$R$2:$R$41,Graphs!$T$2:$T$41)</f>
        <v>127680</v>
      </c>
    </row>
    <row r="923" spans="1:16" hidden="1" x14ac:dyDescent="0.25">
      <c r="A923">
        <v>1</v>
      </c>
      <c r="B923" s="1" t="s">
        <v>106</v>
      </c>
      <c r="C923" s="1" t="s">
        <v>385</v>
      </c>
      <c r="D923">
        <v>2022</v>
      </c>
      <c r="E923">
        <v>1552</v>
      </c>
      <c r="F923">
        <v>1552</v>
      </c>
      <c r="G923">
        <v>0</v>
      </c>
      <c r="H923">
        <v>0</v>
      </c>
      <c r="I923">
        <v>2112.214713657967</v>
      </c>
      <c r="J923">
        <v>749.20441683279705</v>
      </c>
      <c r="K923">
        <v>99.621599458393703</v>
      </c>
      <c r="L923">
        <v>536.24968538052462</v>
      </c>
      <c r="M923">
        <v>74.497447435846425</v>
      </c>
      <c r="N923">
        <v>1135.0383707717558</v>
      </c>
      <c r="O923">
        <v>416.96146961079614</v>
      </c>
      <c r="P923" s="1">
        <f>ETS[[#This Row],[Transform File.EUAprice]]*ETS[[#This Row],[Transform File.CAP]]*_xlfn.XLOOKUP(ETS[[#This Row],[Transform File.Year]],Graphs!$R$2:$R$41,Graphs!$T$2:$T$41)</f>
        <v>115620.03842043364</v>
      </c>
    </row>
    <row r="924" spans="1:16" hidden="1" x14ac:dyDescent="0.25">
      <c r="A924">
        <v>1</v>
      </c>
      <c r="B924" s="1" t="s">
        <v>106</v>
      </c>
      <c r="C924" s="1" t="s">
        <v>385</v>
      </c>
      <c r="D924">
        <v>2023</v>
      </c>
      <c r="E924">
        <v>1509</v>
      </c>
      <c r="F924">
        <v>1509</v>
      </c>
      <c r="G924">
        <v>0</v>
      </c>
      <c r="H924">
        <v>0</v>
      </c>
      <c r="I924">
        <v>2388.350728813165</v>
      </c>
      <c r="J924">
        <v>750.20040865940257</v>
      </c>
      <c r="K924">
        <v>101.66246480371191</v>
      </c>
      <c r="L924">
        <v>381.00111138168751</v>
      </c>
      <c r="M924">
        <v>74.49744743612861</v>
      </c>
      <c r="N924">
        <v>1124.2883705940226</v>
      </c>
      <c r="O924">
        <v>384.71146978851027</v>
      </c>
      <c r="P924" s="1">
        <f>ETS[[#This Row],[Transform File.EUAprice]]*ETS[[#This Row],[Transform File.CAP]]*_xlfn.XLOOKUP(ETS[[#This Row],[Transform File.Year]],Graphs!$R$2:$R$41,Graphs!$T$2:$T$41)</f>
        <v>112416.64818111807</v>
      </c>
    </row>
    <row r="925" spans="1:16" hidden="1" x14ac:dyDescent="0.25">
      <c r="A925">
        <v>1</v>
      </c>
      <c r="B925" s="1" t="s">
        <v>106</v>
      </c>
      <c r="C925" s="1" t="s">
        <v>385</v>
      </c>
      <c r="D925">
        <v>2024</v>
      </c>
      <c r="E925">
        <v>1412</v>
      </c>
      <c r="F925">
        <v>1412</v>
      </c>
      <c r="G925">
        <v>0</v>
      </c>
      <c r="H925">
        <v>0</v>
      </c>
      <c r="I925">
        <v>2696.2499119454856</v>
      </c>
      <c r="J925">
        <v>826.29437284788662</v>
      </c>
      <c r="K925">
        <v>62.479511703970545</v>
      </c>
      <c r="L925">
        <v>215.32693231582201</v>
      </c>
      <c r="M925">
        <v>81.947474777520512</v>
      </c>
      <c r="N925">
        <v>1108.7785606572593</v>
      </c>
      <c r="O925">
        <v>303.22126333958312</v>
      </c>
      <c r="P925" s="1">
        <f>ETS[[#This Row],[Transform File.EUAprice]]*ETS[[#This Row],[Transform File.CAP]]*_xlfn.XLOOKUP(ETS[[#This Row],[Transform File.Year]],Graphs!$R$2:$R$41,Graphs!$T$2:$T$41)</f>
        <v>110199.84227224662</v>
      </c>
    </row>
    <row r="926" spans="1:16" hidden="1" x14ac:dyDescent="0.25">
      <c r="A926">
        <v>1</v>
      </c>
      <c r="B926" s="1" t="s">
        <v>106</v>
      </c>
      <c r="C926" s="1" t="s">
        <v>385</v>
      </c>
      <c r="D926">
        <v>2025</v>
      </c>
      <c r="E926">
        <v>1412</v>
      </c>
      <c r="F926">
        <v>1412</v>
      </c>
      <c r="G926">
        <v>0</v>
      </c>
      <c r="H926">
        <v>0</v>
      </c>
      <c r="I926">
        <v>3040.4505165005958</v>
      </c>
      <c r="J926">
        <v>822.08193869781894</v>
      </c>
      <c r="K926">
        <v>65.030660679182645</v>
      </c>
      <c r="L926">
        <v>180.68679606788831</v>
      </c>
      <c r="M926">
        <v>90.142576070107438</v>
      </c>
      <c r="N926">
        <v>1114.2862818767308</v>
      </c>
      <c r="O926">
        <v>297.71352343356011</v>
      </c>
      <c r="P926" s="1">
        <f>ETS[[#This Row],[Transform File.EUAprice]]*ETS[[#This Row],[Transform File.CAP]]*_xlfn.XLOOKUP(ETS[[#This Row],[Transform File.Year]],Graphs!$R$2:$R$41,Graphs!$T$2:$T$41)</f>
        <v>115447.90694874529</v>
      </c>
    </row>
    <row r="927" spans="1:16" hidden="1" x14ac:dyDescent="0.25">
      <c r="A927">
        <v>1</v>
      </c>
      <c r="B927" s="1" t="s">
        <v>106</v>
      </c>
      <c r="C927" s="1" t="s">
        <v>385</v>
      </c>
      <c r="D927">
        <v>2026</v>
      </c>
      <c r="E927">
        <v>1295</v>
      </c>
      <c r="F927">
        <v>1295</v>
      </c>
      <c r="G927">
        <v>0</v>
      </c>
      <c r="H927">
        <v>0</v>
      </c>
      <c r="I927">
        <v>3341.061756991865</v>
      </c>
      <c r="J927">
        <v>817.53906559801771</v>
      </c>
      <c r="K927">
        <v>34.303653412435281</v>
      </c>
      <c r="L927">
        <v>142.5460404982777</v>
      </c>
      <c r="M927">
        <v>99.157276281055786</v>
      </c>
      <c r="N927">
        <v>1080.9175955914197</v>
      </c>
      <c r="O927">
        <v>214.08218844149653</v>
      </c>
      <c r="P927" s="1">
        <f>ETS[[#This Row],[Transform File.EUAprice]]*ETS[[#This Row],[Transform File.CAP]]*_xlfn.XLOOKUP(ETS[[#This Row],[Transform File.Year]],Graphs!$R$2:$R$41,Graphs!$T$2:$T$41)</f>
        <v>110924.23952831636</v>
      </c>
    </row>
    <row r="928" spans="1:16" hidden="1" x14ac:dyDescent="0.25">
      <c r="A928">
        <v>1</v>
      </c>
      <c r="B928" s="1" t="s">
        <v>106</v>
      </c>
      <c r="C928" s="1" t="s">
        <v>385</v>
      </c>
      <c r="D928">
        <v>2027</v>
      </c>
      <c r="E928">
        <v>1233</v>
      </c>
      <c r="F928">
        <v>1233</v>
      </c>
      <c r="G928">
        <v>0</v>
      </c>
      <c r="H928">
        <v>0</v>
      </c>
      <c r="I928">
        <v>3610.2457287922048</v>
      </c>
      <c r="J928">
        <v>812.6398258548229</v>
      </c>
      <c r="K928">
        <v>21.537609762814441</v>
      </c>
      <c r="L928">
        <v>129.63859258202294</v>
      </c>
      <c r="M928">
        <v>109.07355637840874</v>
      </c>
      <c r="N928">
        <v>1062.2884940459235</v>
      </c>
      <c r="O928">
        <v>170.71126582642964</v>
      </c>
      <c r="P928" s="1">
        <f>ETS[[#This Row],[Transform File.EUAprice]]*ETS[[#This Row],[Transform File.CAP]]*_xlfn.XLOOKUP(ETS[[#This Row],[Transform File.Year]],Graphs!$R$2:$R$41,Graphs!$T$2:$T$41)</f>
        <v>110643.35951754912</v>
      </c>
    </row>
    <row r="929" spans="1:16" hidden="1" x14ac:dyDescent="0.25">
      <c r="A929">
        <v>1</v>
      </c>
      <c r="B929" s="1" t="s">
        <v>106</v>
      </c>
      <c r="C929" s="1" t="s">
        <v>385</v>
      </c>
      <c r="D929">
        <v>2028</v>
      </c>
      <c r="E929">
        <v>1141</v>
      </c>
      <c r="F929">
        <v>1141</v>
      </c>
      <c r="G929">
        <v>0</v>
      </c>
      <c r="H929">
        <v>0</v>
      </c>
      <c r="I929">
        <v>3808.4978173296749</v>
      </c>
      <c r="J929">
        <v>807.35625647411734</v>
      </c>
      <c r="K929">
        <v>12.370486695852465</v>
      </c>
      <c r="L929">
        <v>123.02116829255945</v>
      </c>
      <c r="M929">
        <v>119.98159951882104</v>
      </c>
      <c r="N929">
        <v>1027.8772770806136</v>
      </c>
      <c r="O929">
        <v>113.12245545333482</v>
      </c>
      <c r="P929" s="1">
        <f>ETS[[#This Row],[Transform File.EUAprice]]*ETS[[#This Row],[Transform File.CAP]]*_xlfn.XLOOKUP(ETS[[#This Row],[Transform File.Year]],Graphs!$R$2:$R$41,Graphs!$T$2:$T$41)</f>
        <v>107263.95262093648</v>
      </c>
    </row>
    <row r="930" spans="1:16" hidden="1" x14ac:dyDescent="0.25">
      <c r="A930">
        <v>1</v>
      </c>
      <c r="B930" s="1" t="s">
        <v>106</v>
      </c>
      <c r="C930" s="1" t="s">
        <v>385</v>
      </c>
      <c r="D930">
        <v>2029</v>
      </c>
      <c r="E930">
        <v>1049</v>
      </c>
      <c r="F930">
        <v>1049</v>
      </c>
      <c r="G930">
        <v>0</v>
      </c>
      <c r="H930">
        <v>0</v>
      </c>
      <c r="I930">
        <v>3935.7632293678134</v>
      </c>
      <c r="J930">
        <v>801.65819932797615</v>
      </c>
      <c r="K930">
        <v>5.4348317232403041</v>
      </c>
      <c r="L930">
        <v>114.64155691064508</v>
      </c>
      <c r="M930">
        <v>131.9806118864384</v>
      </c>
      <c r="N930">
        <v>984.92990018556702</v>
      </c>
      <c r="O930">
        <v>64.069801537414264</v>
      </c>
      <c r="P930" s="1">
        <f>ETS[[#This Row],[Transform File.EUAprice]]*ETS[[#This Row],[Transform File.CAP]]*_xlfn.XLOOKUP(ETS[[#This Row],[Transform File.Year]],Graphs!$R$2:$R$41,Graphs!$T$2:$T$41)</f>
        <v>103311.77691489538</v>
      </c>
    </row>
    <row r="931" spans="1:16" hidden="1" x14ac:dyDescent="0.25">
      <c r="A931">
        <v>1</v>
      </c>
      <c r="B931" s="1" t="s">
        <v>106</v>
      </c>
      <c r="C931" s="1" t="s">
        <v>385</v>
      </c>
      <c r="D931">
        <v>2030</v>
      </c>
      <c r="E931">
        <v>958</v>
      </c>
      <c r="F931">
        <v>958</v>
      </c>
      <c r="G931">
        <v>0</v>
      </c>
      <c r="H931">
        <v>0</v>
      </c>
      <c r="I931">
        <v>4019.5398587959426</v>
      </c>
      <c r="J931">
        <v>795.51312875922508</v>
      </c>
      <c r="K931">
        <v>3.059949383057325</v>
      </c>
      <c r="L931">
        <v>75.650292429588603</v>
      </c>
      <c r="M931">
        <v>145.17972570673226</v>
      </c>
      <c r="N931">
        <v>927.67001464170471</v>
      </c>
      <c r="O931">
        <v>30.329652504538373</v>
      </c>
      <c r="P931" s="1">
        <f>ETS[[#This Row],[Transform File.EUAprice]]*ETS[[#This Row],[Transform File.CAP]]*_xlfn.XLOOKUP(ETS[[#This Row],[Transform File.Year]],Graphs!$R$2:$R$41,Graphs!$T$2:$T$41)</f>
        <v>98843.106709112806</v>
      </c>
    </row>
    <row r="932" spans="1:16" hidden="1" x14ac:dyDescent="0.25">
      <c r="A932">
        <v>1</v>
      </c>
      <c r="B932" s="1" t="s">
        <v>106</v>
      </c>
      <c r="C932" s="1" t="s">
        <v>385</v>
      </c>
      <c r="D932">
        <v>2031</v>
      </c>
      <c r="E932">
        <v>866</v>
      </c>
      <c r="F932">
        <v>866</v>
      </c>
      <c r="G932">
        <v>0</v>
      </c>
      <c r="H932">
        <v>0</v>
      </c>
      <c r="I932">
        <v>4027.4333919920259</v>
      </c>
      <c r="J932">
        <v>788.88596551583453</v>
      </c>
      <c r="K932">
        <v>2.8233044569425445</v>
      </c>
      <c r="L932">
        <v>66.397196831139453</v>
      </c>
      <c r="M932">
        <v>159.69899286934677</v>
      </c>
      <c r="N932">
        <v>849.78809752684003</v>
      </c>
      <c r="O932">
        <v>16.211530980027543</v>
      </c>
      <c r="P932" s="1">
        <f>ETS[[#This Row],[Transform File.EUAprice]]*ETS[[#This Row],[Transform File.CAP]]*_xlfn.XLOOKUP(ETS[[#This Row],[Transform File.Year]],Graphs!$R$2:$R$41,Graphs!$T$2:$T$41)</f>
        <v>93606.428813970604</v>
      </c>
    </row>
    <row r="933" spans="1:16" hidden="1" x14ac:dyDescent="0.25">
      <c r="A933">
        <v>1</v>
      </c>
      <c r="B933" s="1" t="s">
        <v>106</v>
      </c>
      <c r="C933" s="1" t="s">
        <v>385</v>
      </c>
      <c r="D933">
        <v>2032</v>
      </c>
      <c r="E933">
        <v>774</v>
      </c>
      <c r="F933">
        <v>774</v>
      </c>
      <c r="G933">
        <v>0</v>
      </c>
      <c r="H933">
        <v>0</v>
      </c>
      <c r="I933">
        <v>3956.8515417585995</v>
      </c>
      <c r="J933">
        <v>781.73887596408827</v>
      </c>
      <c r="K933">
        <v>2.4921843375963926</v>
      </c>
      <c r="L933">
        <v>60.350789931742149</v>
      </c>
      <c r="M933">
        <v>175.67047822250976</v>
      </c>
      <c r="N933">
        <v>757.2758442680913</v>
      </c>
      <c r="O933">
        <v>16.723741228319728</v>
      </c>
      <c r="P933" s="1">
        <f>ETS[[#This Row],[Transform File.EUAprice]]*ETS[[#This Row],[Transform File.CAP]]*_xlfn.XLOOKUP(ETS[[#This Row],[Transform File.Year]],Graphs!$R$2:$R$41,Graphs!$T$2:$T$41)</f>
        <v>87646.797591738985</v>
      </c>
    </row>
    <row r="934" spans="1:16" hidden="1" x14ac:dyDescent="0.25">
      <c r="A934">
        <v>1</v>
      </c>
      <c r="B934" s="1" t="s">
        <v>106</v>
      </c>
      <c r="C934" s="1" t="s">
        <v>385</v>
      </c>
      <c r="D934">
        <v>2033</v>
      </c>
      <c r="E934">
        <v>682</v>
      </c>
      <c r="F934">
        <v>682</v>
      </c>
      <c r="G934">
        <v>0</v>
      </c>
      <c r="H934">
        <v>0</v>
      </c>
      <c r="I934">
        <v>3806.7581264305554</v>
      </c>
      <c r="J934">
        <v>774.0310553517329</v>
      </c>
      <c r="K934">
        <v>1.9912471848129722</v>
      </c>
      <c r="L934">
        <v>56.071112791498422</v>
      </c>
      <c r="M934">
        <v>193.23946267211338</v>
      </c>
      <c r="N934">
        <v>664.29654622138867</v>
      </c>
      <c r="O934">
        <v>17.702991561242602</v>
      </c>
      <c r="P934" s="1">
        <f>ETS[[#This Row],[Transform File.EUAprice]]*ETS[[#This Row],[Transform File.CAP]]*_xlfn.XLOOKUP(ETS[[#This Row],[Transform File.Year]],Graphs!$R$2:$R$41,Graphs!$T$2:$T$41)</f>
        <v>80907.206258706545</v>
      </c>
    </row>
    <row r="935" spans="1:16" hidden="1" x14ac:dyDescent="0.25">
      <c r="A935">
        <v>1</v>
      </c>
      <c r="B935" s="1" t="s">
        <v>106</v>
      </c>
      <c r="C935" s="1" t="s">
        <v>385</v>
      </c>
      <c r="D935">
        <v>2034</v>
      </c>
      <c r="E935">
        <v>591</v>
      </c>
      <c r="F935">
        <v>591</v>
      </c>
      <c r="G935">
        <v>0</v>
      </c>
      <c r="H935">
        <v>0</v>
      </c>
      <c r="I935">
        <v>3579.6391187146269</v>
      </c>
      <c r="J935">
        <v>765.71849391925582</v>
      </c>
      <c r="K935">
        <v>1.26336969206023</v>
      </c>
      <c r="L935">
        <v>51.137144104612325</v>
      </c>
      <c r="M935">
        <v>212.56576703068689</v>
      </c>
      <c r="N935">
        <v>571.34430654001631</v>
      </c>
      <c r="O935">
        <v>19.655178457727871</v>
      </c>
      <c r="P935" s="1">
        <f>ETS[[#This Row],[Transform File.EUAprice]]*ETS[[#This Row],[Transform File.CAP]]*_xlfn.XLOOKUP(ETS[[#This Row],[Transform File.Year]],Graphs!$R$2:$R$41,Graphs!$T$2:$T$41)</f>
        <v>73451.135717004596</v>
      </c>
    </row>
    <row r="936" spans="1:16" hidden="1" x14ac:dyDescent="0.25">
      <c r="A936">
        <v>1</v>
      </c>
      <c r="B936" s="1" t="s">
        <v>106</v>
      </c>
      <c r="C936" s="1" t="s">
        <v>385</v>
      </c>
      <c r="D936">
        <v>2035</v>
      </c>
      <c r="E936">
        <v>499</v>
      </c>
      <c r="F936">
        <v>499</v>
      </c>
      <c r="G936">
        <v>0</v>
      </c>
      <c r="H936">
        <v>0</v>
      </c>
      <c r="I936">
        <v>3271.1526000746344</v>
      </c>
      <c r="J936">
        <v>756.74975425568971</v>
      </c>
      <c r="K936">
        <v>1.0699593147164417</v>
      </c>
      <c r="L936">
        <v>49.666805069586438</v>
      </c>
      <c r="M936">
        <v>233.83290980627507</v>
      </c>
      <c r="N936">
        <v>480.12353566569942</v>
      </c>
      <c r="O936">
        <v>18.876044335343398</v>
      </c>
      <c r="P936" s="1">
        <f>ETS[[#This Row],[Transform File.EUAprice]]*ETS[[#This Row],[Transform File.CAP]]*_xlfn.XLOOKUP(ETS[[#This Row],[Transform File.Year]],Graphs!$R$2:$R$41,Graphs!$T$2:$T$41)</f>
        <v>64973.249976954656</v>
      </c>
    </row>
    <row r="937" spans="1:16" hidden="1" x14ac:dyDescent="0.25">
      <c r="A937">
        <v>1</v>
      </c>
      <c r="B937" s="1" t="s">
        <v>106</v>
      </c>
      <c r="C937" s="1" t="s">
        <v>385</v>
      </c>
      <c r="D937">
        <v>2036</v>
      </c>
      <c r="E937">
        <v>407</v>
      </c>
      <c r="F937">
        <v>407</v>
      </c>
      <c r="G937">
        <v>0</v>
      </c>
      <c r="H937">
        <v>0</v>
      </c>
      <c r="I937">
        <v>2880.2236005366713</v>
      </c>
      <c r="J937">
        <v>747.08151821172964</v>
      </c>
      <c r="K937">
        <v>1.0403371024937975</v>
      </c>
      <c r="L937">
        <v>49.807144223739535</v>
      </c>
      <c r="M937">
        <v>257.2191858722224</v>
      </c>
      <c r="N937">
        <v>380.60596298197106</v>
      </c>
      <c r="O937">
        <v>26.393561722629354</v>
      </c>
      <c r="P937" s="1">
        <f>ETS[[#This Row],[Transform File.EUAprice]]*ETS[[#This Row],[Transform File.CAP]]*_xlfn.XLOOKUP(ETS[[#This Row],[Transform File.Year]],Graphs!$R$2:$R$41,Graphs!$T$2:$T$41)</f>
        <v>55518.392207901481</v>
      </c>
    </row>
    <row r="938" spans="1:16" hidden="1" x14ac:dyDescent="0.25">
      <c r="A938">
        <v>1</v>
      </c>
      <c r="B938" s="1" t="s">
        <v>106</v>
      </c>
      <c r="C938" s="1" t="s">
        <v>385</v>
      </c>
      <c r="D938">
        <v>2037</v>
      </c>
      <c r="E938">
        <v>315</v>
      </c>
      <c r="F938">
        <v>315</v>
      </c>
      <c r="G938">
        <v>0</v>
      </c>
      <c r="H938">
        <v>0</v>
      </c>
      <c r="I938">
        <v>2400.9572536925807</v>
      </c>
      <c r="J938">
        <v>736.59643574960319</v>
      </c>
      <c r="K938">
        <v>1.019330516466576</v>
      </c>
      <c r="L938">
        <v>56.650580578020907</v>
      </c>
      <c r="M938">
        <v>283.05955132304814</v>
      </c>
      <c r="N938">
        <v>284.98026170701723</v>
      </c>
      <c r="O938">
        <v>30.019042955343217</v>
      </c>
      <c r="P938" s="1">
        <f>ETS[[#This Row],[Transform File.EUAprice]]*ETS[[#This Row],[Transform File.CAP]]*_xlfn.XLOOKUP(ETS[[#This Row],[Transform File.Year]],Graphs!$R$2:$R$41,Graphs!$T$2:$T$41)</f>
        <v>45033.757071206972</v>
      </c>
    </row>
    <row r="939" spans="1:16" hidden="1" x14ac:dyDescent="0.25">
      <c r="A939">
        <v>1</v>
      </c>
      <c r="B939" s="1" t="s">
        <v>106</v>
      </c>
      <c r="C939" s="1" t="s">
        <v>385</v>
      </c>
      <c r="D939">
        <v>2038</v>
      </c>
      <c r="E939">
        <v>224</v>
      </c>
      <c r="F939">
        <v>224</v>
      </c>
      <c r="G939">
        <v>0</v>
      </c>
      <c r="H939">
        <v>0</v>
      </c>
      <c r="I939">
        <v>1840.3162622119685</v>
      </c>
      <c r="J939">
        <v>725.34779938146301</v>
      </c>
      <c r="K939">
        <v>0.95828113548559313</v>
      </c>
      <c r="L939">
        <v>58.334910963663731</v>
      </c>
      <c r="M939">
        <v>311.36815296691628</v>
      </c>
      <c r="N939">
        <v>188.33060429452391</v>
      </c>
      <c r="O939">
        <v>35.668661009160644</v>
      </c>
      <c r="P939" s="1">
        <f>ETS[[#This Row],[Transform File.EUAprice]]*ETS[[#This Row],[Transform File.CAP]]*_xlfn.XLOOKUP(ETS[[#This Row],[Transform File.Year]],Graphs!$R$2:$R$41,Graphs!$T$2:$T$41)</f>
        <v>33549.242804692454</v>
      </c>
    </row>
    <row r="940" spans="1:16" hidden="1" x14ac:dyDescent="0.25">
      <c r="A940">
        <v>1</v>
      </c>
      <c r="B940" s="1" t="s">
        <v>106</v>
      </c>
      <c r="C940" s="1" t="s">
        <v>385</v>
      </c>
      <c r="D940">
        <v>2039</v>
      </c>
      <c r="E940">
        <v>132</v>
      </c>
      <c r="F940">
        <v>132</v>
      </c>
      <c r="G940">
        <v>0</v>
      </c>
      <c r="H940">
        <v>0</v>
      </c>
      <c r="I940">
        <v>1203.7749359908257</v>
      </c>
      <c r="J940">
        <v>713.21678793480976</v>
      </c>
      <c r="K940">
        <v>0.93596933181731212</v>
      </c>
      <c r="L940">
        <v>54.388568954515577</v>
      </c>
      <c r="M940">
        <v>342.50793555482011</v>
      </c>
      <c r="N940">
        <v>114.64239468128322</v>
      </c>
      <c r="O940">
        <v>17.356830431714457</v>
      </c>
      <c r="P940" s="1">
        <f>ETS[[#This Row],[Transform File.EUAprice]]*ETS[[#This Row],[Transform File.CAP]]*_xlfn.XLOOKUP(ETS[[#This Row],[Transform File.Year]],Graphs!$R$2:$R$41,Graphs!$T$2:$T$41)</f>
        <v>20711.701777951926</v>
      </c>
    </row>
    <row r="941" spans="1:16" hidden="1" x14ac:dyDescent="0.25">
      <c r="A941">
        <v>1</v>
      </c>
      <c r="B941" s="1" t="s">
        <v>106</v>
      </c>
      <c r="C941" s="1" t="s">
        <v>385</v>
      </c>
      <c r="D941">
        <v>2040</v>
      </c>
      <c r="E941">
        <v>40</v>
      </c>
      <c r="F941">
        <v>40</v>
      </c>
      <c r="G941">
        <v>0</v>
      </c>
      <c r="H941">
        <v>0</v>
      </c>
      <c r="I941">
        <v>492.77673946629477</v>
      </c>
      <c r="J941">
        <v>700.13414262794561</v>
      </c>
      <c r="K941">
        <v>0.92057784192443748</v>
      </c>
      <c r="L941">
        <v>49.943476054660898</v>
      </c>
      <c r="M941">
        <v>376.76213857170904</v>
      </c>
      <c r="N941">
        <v>12.254248232171642</v>
      </c>
      <c r="O941">
        <v>27.744934817180948</v>
      </c>
      <c r="P941" s="1">
        <f>ETS[[#This Row],[Transform File.EUAprice]]*ETS[[#This Row],[Transform File.CAP]]*_xlfn.XLOOKUP(ETS[[#This Row],[Transform File.Year]],Graphs!$R$2:$R$41,Graphs!$T$2:$T$41)</f>
        <v>6575.2029230407752</v>
      </c>
    </row>
    <row r="942" spans="1:16" hidden="1" x14ac:dyDescent="0.25">
      <c r="A942">
        <v>1</v>
      </c>
      <c r="B942" s="1" t="s">
        <v>106</v>
      </c>
      <c r="C942" s="1" t="s">
        <v>385</v>
      </c>
      <c r="D942">
        <v>2041</v>
      </c>
      <c r="E942">
        <v>0</v>
      </c>
      <c r="F942">
        <v>0</v>
      </c>
      <c r="G942">
        <v>0</v>
      </c>
      <c r="H942">
        <v>0</v>
      </c>
      <c r="I942">
        <v>263.31036869520523</v>
      </c>
      <c r="J942">
        <v>187.23414262794563</v>
      </c>
      <c r="K942">
        <v>0.85704689705070003</v>
      </c>
      <c r="L942">
        <v>41.375181246093248</v>
      </c>
      <c r="M942">
        <v>4187.3994439352145</v>
      </c>
      <c r="N942">
        <v>4.4299037484614332E-14</v>
      </c>
      <c r="O942">
        <v>7.984358729338225E-13</v>
      </c>
      <c r="P942" s="1">
        <f>ETS[[#This Row],[Transform File.EUAprice]]*ETS[[#This Row],[Transform File.CAP]]*_xlfn.XLOOKUP(ETS[[#This Row],[Transform File.Year]],Graphs!$R$2:$R$41,Graphs!$T$2:$T$41)</f>
        <v>0</v>
      </c>
    </row>
    <row r="943" spans="1:16" hidden="1" x14ac:dyDescent="0.25">
      <c r="A943">
        <v>1</v>
      </c>
      <c r="B943" s="1" t="s">
        <v>106</v>
      </c>
      <c r="C943" s="1" t="s">
        <v>385</v>
      </c>
      <c r="D943">
        <v>2042</v>
      </c>
      <c r="E943">
        <v>0</v>
      </c>
      <c r="F943">
        <v>0</v>
      </c>
      <c r="G943">
        <v>0</v>
      </c>
      <c r="H943">
        <v>0</v>
      </c>
      <c r="I943">
        <v>230.36892779413728</v>
      </c>
      <c r="J943">
        <v>0</v>
      </c>
      <c r="K943">
        <v>0.85670965176052671</v>
      </c>
      <c r="L943">
        <v>32.08473124930741</v>
      </c>
      <c r="M943">
        <v>4211.3720590781777</v>
      </c>
      <c r="N943">
        <v>3.867320330002787E-14</v>
      </c>
      <c r="O943">
        <v>8.82296735095999E-13</v>
      </c>
      <c r="P943" s="1">
        <f>ETS[[#This Row],[Transform File.EUAprice]]*ETS[[#This Row],[Transform File.CAP]]*_xlfn.XLOOKUP(ETS[[#This Row],[Transform File.Year]],Graphs!$R$2:$R$41,Graphs!$T$2:$T$41)</f>
        <v>0</v>
      </c>
    </row>
    <row r="944" spans="1:16" hidden="1" x14ac:dyDescent="0.25">
      <c r="A944">
        <v>1</v>
      </c>
      <c r="B944" s="1" t="s">
        <v>106</v>
      </c>
      <c r="C944" s="1" t="s">
        <v>385</v>
      </c>
      <c r="D944">
        <v>2043</v>
      </c>
      <c r="E944">
        <v>0</v>
      </c>
      <c r="F944">
        <v>0</v>
      </c>
      <c r="G944">
        <v>0</v>
      </c>
      <c r="H944">
        <v>0</v>
      </c>
      <c r="I944">
        <v>200.10385017155693</v>
      </c>
      <c r="J944">
        <v>0</v>
      </c>
      <c r="K944">
        <v>0.73627889977145677</v>
      </c>
      <c r="L944">
        <v>29.528798722808883</v>
      </c>
      <c r="M944">
        <v>4233.2425522750082</v>
      </c>
      <c r="N944">
        <v>3.3223086188353575E-14</v>
      </c>
      <c r="O944">
        <v>9.7660636923474111E-13</v>
      </c>
      <c r="P944" s="1">
        <f>ETS[[#This Row],[Transform File.EUAprice]]*ETS[[#This Row],[Transform File.CAP]]*_xlfn.XLOOKUP(ETS[[#This Row],[Transform File.Year]],Graphs!$R$2:$R$41,Graphs!$T$2:$T$41)</f>
        <v>0</v>
      </c>
    </row>
    <row r="945" spans="1:16" hidden="1" x14ac:dyDescent="0.25">
      <c r="A945">
        <v>1</v>
      </c>
      <c r="B945" s="1" t="s">
        <v>106</v>
      </c>
      <c r="C945" s="1" t="s">
        <v>385</v>
      </c>
      <c r="D945">
        <v>2044</v>
      </c>
      <c r="E945">
        <v>0</v>
      </c>
      <c r="F945">
        <v>0</v>
      </c>
      <c r="G945">
        <v>0</v>
      </c>
      <c r="H945">
        <v>0</v>
      </c>
      <c r="I945">
        <v>172.92348560689177</v>
      </c>
      <c r="J945">
        <v>0</v>
      </c>
      <c r="K945">
        <v>0.54453478786591669</v>
      </c>
      <c r="L945">
        <v>26.635829776799241</v>
      </c>
      <c r="M945">
        <v>4253.8581568511927</v>
      </c>
      <c r="N945">
        <v>4.9269134800661828E-14</v>
      </c>
      <c r="O945">
        <v>1.0827217812320487E-12</v>
      </c>
      <c r="P945" s="1">
        <f>ETS[[#This Row],[Transform File.EUAprice]]*ETS[[#This Row],[Transform File.CAP]]*_xlfn.XLOOKUP(ETS[[#This Row],[Transform File.Year]],Graphs!$R$2:$R$41,Graphs!$T$2:$T$41)</f>
        <v>0</v>
      </c>
    </row>
    <row r="946" spans="1:16" hidden="1" x14ac:dyDescent="0.25">
      <c r="A946">
        <v>1</v>
      </c>
      <c r="B946" s="1" t="s">
        <v>106</v>
      </c>
      <c r="C946" s="1" t="s">
        <v>385</v>
      </c>
      <c r="D946">
        <v>2045</v>
      </c>
      <c r="E946">
        <v>0</v>
      </c>
      <c r="F946">
        <v>0</v>
      </c>
      <c r="G946">
        <v>0</v>
      </c>
      <c r="H946">
        <v>0</v>
      </c>
      <c r="I946">
        <v>148.22334165011421</v>
      </c>
      <c r="J946">
        <v>0</v>
      </c>
      <c r="K946">
        <v>0.4625396808547933</v>
      </c>
      <c r="L946">
        <v>24.237604275922767</v>
      </c>
      <c r="M946">
        <v>4274.1768802368615</v>
      </c>
      <c r="N946">
        <v>6.6780600254722138E-14</v>
      </c>
      <c r="O946">
        <v>1.2021609994671454E-12</v>
      </c>
      <c r="P946" s="1">
        <f>ETS[[#This Row],[Transform File.EUAprice]]*ETS[[#This Row],[Transform File.CAP]]*_xlfn.XLOOKUP(ETS[[#This Row],[Transform File.Year]],Graphs!$R$2:$R$41,Graphs!$T$2:$T$41)</f>
        <v>0</v>
      </c>
    </row>
    <row r="947" spans="1:16" hidden="1" x14ac:dyDescent="0.25">
      <c r="A947">
        <v>1</v>
      </c>
      <c r="B947" s="1" t="s">
        <v>106</v>
      </c>
      <c r="C947" s="1" t="s">
        <v>385</v>
      </c>
      <c r="D947">
        <v>2046</v>
      </c>
      <c r="E947">
        <v>0</v>
      </c>
      <c r="F947">
        <v>0</v>
      </c>
      <c r="G947">
        <v>0</v>
      </c>
      <c r="H947">
        <v>0</v>
      </c>
      <c r="I947">
        <v>126.75187377281161</v>
      </c>
      <c r="J947">
        <v>0</v>
      </c>
      <c r="K947">
        <v>0.41146775220226789</v>
      </c>
      <c r="L947">
        <v>21.060000125100327</v>
      </c>
      <c r="M947">
        <v>4292.7038271041502</v>
      </c>
      <c r="N947">
        <v>8.8478315995850938E-14</v>
      </c>
      <c r="O947">
        <v>1.3375555413704725E-12</v>
      </c>
      <c r="P947" s="1">
        <f>ETS[[#This Row],[Transform File.EUAprice]]*ETS[[#This Row],[Transform File.CAP]]*_xlfn.XLOOKUP(ETS[[#This Row],[Transform File.Year]],Graphs!$R$2:$R$41,Graphs!$T$2:$T$41)</f>
        <v>0</v>
      </c>
    </row>
    <row r="948" spans="1:16" hidden="1" x14ac:dyDescent="0.25">
      <c r="A948">
        <v>1</v>
      </c>
      <c r="B948" s="1" t="s">
        <v>106</v>
      </c>
      <c r="C948" s="1" t="s">
        <v>385</v>
      </c>
      <c r="D948">
        <v>2047</v>
      </c>
      <c r="E948">
        <v>0</v>
      </c>
      <c r="F948">
        <v>0</v>
      </c>
      <c r="G948">
        <v>0</v>
      </c>
      <c r="H948">
        <v>0</v>
      </c>
      <c r="I948">
        <v>108.60285013233073</v>
      </c>
      <c r="J948">
        <v>0</v>
      </c>
      <c r="K948">
        <v>0.41146775186375167</v>
      </c>
      <c r="L948">
        <v>17.737555888617123</v>
      </c>
      <c r="M948">
        <v>4310.3094382063628</v>
      </c>
      <c r="N948">
        <v>1.1091043358956447E-13</v>
      </c>
      <c r="O948">
        <v>1.4912681292457588E-12</v>
      </c>
      <c r="P948" s="1">
        <f>ETS[[#This Row],[Transform File.EUAprice]]*ETS[[#This Row],[Transform File.CAP]]*_xlfn.XLOOKUP(ETS[[#This Row],[Transform File.Year]],Graphs!$R$2:$R$41,Graphs!$T$2:$T$41)</f>
        <v>0</v>
      </c>
    </row>
    <row r="949" spans="1:16" hidden="1" x14ac:dyDescent="0.25">
      <c r="A949">
        <v>1</v>
      </c>
      <c r="B949" s="1" t="s">
        <v>106</v>
      </c>
      <c r="C949" s="1" t="s">
        <v>385</v>
      </c>
      <c r="D949">
        <v>2048</v>
      </c>
      <c r="E949">
        <v>0</v>
      </c>
      <c r="F949">
        <v>0</v>
      </c>
      <c r="G949">
        <v>0</v>
      </c>
      <c r="H949">
        <v>0</v>
      </c>
      <c r="I949">
        <v>92.65500144263568</v>
      </c>
      <c r="J949">
        <v>0</v>
      </c>
      <c r="K949">
        <v>0.17900801643702435</v>
      </c>
      <c r="L949">
        <v>15.768840673258026</v>
      </c>
      <c r="M949">
        <v>4327.3531465547285</v>
      </c>
      <c r="N949">
        <v>1.3436867545339797E-13</v>
      </c>
      <c r="O949">
        <v>1.6663170011253812E-12</v>
      </c>
      <c r="P949" s="1">
        <f>ETS[[#This Row],[Transform File.EUAprice]]*ETS[[#This Row],[Transform File.CAP]]*_xlfn.XLOOKUP(ETS[[#This Row],[Transform File.Year]],Graphs!$R$2:$R$41,Graphs!$T$2:$T$41)</f>
        <v>0</v>
      </c>
    </row>
    <row r="950" spans="1:16" hidden="1" x14ac:dyDescent="0.25">
      <c r="A950">
        <v>1</v>
      </c>
      <c r="B950" s="1" t="s">
        <v>106</v>
      </c>
      <c r="C950" s="1" t="s">
        <v>385</v>
      </c>
      <c r="D950">
        <v>2049</v>
      </c>
      <c r="E950">
        <v>0</v>
      </c>
      <c r="F950">
        <v>0</v>
      </c>
      <c r="G950">
        <v>0</v>
      </c>
      <c r="H950">
        <v>0</v>
      </c>
      <c r="I950">
        <v>78.183974321987904</v>
      </c>
      <c r="J950">
        <v>0</v>
      </c>
      <c r="K950">
        <v>8.652301326554037E-10</v>
      </c>
      <c r="L950">
        <v>14.471027119782553</v>
      </c>
      <c r="M950">
        <v>4342.8864087989841</v>
      </c>
      <c r="N950">
        <v>2.160118442864796E-13</v>
      </c>
      <c r="O950">
        <v>1.8670487303688011E-12</v>
      </c>
      <c r="P950" s="1">
        <f>ETS[[#This Row],[Transform File.EUAprice]]*ETS[[#This Row],[Transform File.CAP]]*_xlfn.XLOOKUP(ETS[[#This Row],[Transform File.Year]],Graphs!$R$2:$R$41,Graphs!$T$2:$T$41)</f>
        <v>0</v>
      </c>
    </row>
    <row r="951" spans="1:16" hidden="1" x14ac:dyDescent="0.25">
      <c r="A951">
        <v>1</v>
      </c>
      <c r="B951" s="1" t="s">
        <v>106</v>
      </c>
      <c r="C951" s="1" t="s">
        <v>385</v>
      </c>
      <c r="D951">
        <v>2050</v>
      </c>
      <c r="E951">
        <v>0</v>
      </c>
      <c r="F951">
        <v>0</v>
      </c>
      <c r="G951">
        <v>0</v>
      </c>
      <c r="H951">
        <v>0</v>
      </c>
      <c r="I951">
        <v>66.919541287700753</v>
      </c>
      <c r="J951">
        <v>0</v>
      </c>
      <c r="K951">
        <v>8.2674806022313591E-10</v>
      </c>
      <c r="L951">
        <v>11.264433033460397</v>
      </c>
      <c r="M951">
        <v>4357.8136970786672</v>
      </c>
      <c r="N951">
        <v>6.8679575622435299E-13</v>
      </c>
      <c r="O951">
        <v>2.097947286827066E-12</v>
      </c>
      <c r="P951" s="1">
        <f>ETS[[#This Row],[Transform File.EUAprice]]*ETS[[#This Row],[Transform File.CAP]]*_xlfn.XLOOKUP(ETS[[#This Row],[Transform File.Year]],Graphs!$R$2:$R$41,Graphs!$T$2:$T$41)</f>
        <v>0</v>
      </c>
    </row>
    <row r="952" spans="1:16" hidden="1" x14ac:dyDescent="0.25">
      <c r="A952">
        <v>1</v>
      </c>
      <c r="B952" s="1" t="s">
        <v>106</v>
      </c>
      <c r="C952" s="1" t="s">
        <v>385</v>
      </c>
      <c r="D952">
        <v>2051</v>
      </c>
      <c r="E952">
        <v>0</v>
      </c>
      <c r="F952">
        <v>0</v>
      </c>
      <c r="G952">
        <v>0</v>
      </c>
      <c r="H952">
        <v>0</v>
      </c>
      <c r="I952">
        <v>56.622614670986074</v>
      </c>
      <c r="J952">
        <v>0</v>
      </c>
      <c r="K952">
        <v>7.577644110248142E-10</v>
      </c>
      <c r="L952">
        <v>10.296926615956913</v>
      </c>
      <c r="M952">
        <v>4371.9811141632672</v>
      </c>
      <c r="N952">
        <v>1.4213770857077958E-12</v>
      </c>
      <c r="O952">
        <v>2.3652151873809049E-12</v>
      </c>
      <c r="P952" s="1">
        <f>ETS[[#This Row],[Transform File.EUAprice]]*ETS[[#This Row],[Transform File.CAP]]*_xlfn.XLOOKUP(ETS[[#This Row],[Transform File.Year]],Graphs!$R$2:$R$41,Graphs!$T$2:$T$41)</f>
        <v>0</v>
      </c>
    </row>
    <row r="953" spans="1:16" hidden="1" x14ac:dyDescent="0.25">
      <c r="A953">
        <v>1</v>
      </c>
      <c r="B953" s="1" t="s">
        <v>106</v>
      </c>
      <c r="C953" s="1" t="s">
        <v>385</v>
      </c>
      <c r="D953">
        <v>2052</v>
      </c>
      <c r="E953">
        <v>0</v>
      </c>
      <c r="F953">
        <v>0</v>
      </c>
      <c r="G953">
        <v>0</v>
      </c>
      <c r="H953">
        <v>0</v>
      </c>
      <c r="I953">
        <v>47.143808047136204</v>
      </c>
      <c r="J953">
        <v>0</v>
      </c>
      <c r="K953">
        <v>5.8370167463459191E-10</v>
      </c>
      <c r="L953">
        <v>9.4788066232661681</v>
      </c>
      <c r="M953">
        <v>4384.8875737706694</v>
      </c>
      <c r="N953">
        <v>2.1171924512675262E-12</v>
      </c>
      <c r="O953">
        <v>2.6771006611637422E-12</v>
      </c>
      <c r="P953" s="1">
        <f>ETS[[#This Row],[Transform File.EUAprice]]*ETS[[#This Row],[Transform File.CAP]]*_xlfn.XLOOKUP(ETS[[#This Row],[Transform File.Year]],Graphs!$R$2:$R$41,Graphs!$T$2:$T$41)</f>
        <v>0</v>
      </c>
    </row>
    <row r="954" spans="1:16" hidden="1" x14ac:dyDescent="0.25">
      <c r="A954">
        <v>1</v>
      </c>
      <c r="B954" s="1" t="s">
        <v>106</v>
      </c>
      <c r="C954" s="1" t="s">
        <v>385</v>
      </c>
      <c r="D954">
        <v>2053</v>
      </c>
      <c r="E954">
        <v>0</v>
      </c>
      <c r="F954">
        <v>0</v>
      </c>
      <c r="G954">
        <v>0</v>
      </c>
      <c r="H954">
        <v>0</v>
      </c>
      <c r="I954">
        <v>39.211723863496196</v>
      </c>
      <c r="J954">
        <v>0</v>
      </c>
      <c r="K954">
        <v>7.2453853824970896E-10</v>
      </c>
      <c r="L954">
        <v>7.9320841829154665</v>
      </c>
      <c r="M954">
        <v>4397.4523737832005</v>
      </c>
      <c r="N954">
        <v>4.6942269964951349E-12</v>
      </c>
      <c r="O954">
        <v>3.0431119630947084E-12</v>
      </c>
      <c r="P954" s="1">
        <f>ETS[[#This Row],[Transform File.EUAprice]]*ETS[[#This Row],[Transform File.CAP]]*_xlfn.XLOOKUP(ETS[[#This Row],[Transform File.Year]],Graphs!$R$2:$R$41,Graphs!$T$2:$T$41)</f>
        <v>0</v>
      </c>
    </row>
    <row r="955" spans="1:16" hidden="1" x14ac:dyDescent="0.25">
      <c r="A955">
        <v>1</v>
      </c>
      <c r="B955" s="1" t="s">
        <v>106</v>
      </c>
      <c r="C955" s="1" t="s">
        <v>385</v>
      </c>
      <c r="D955">
        <v>2054</v>
      </c>
      <c r="E955">
        <v>0</v>
      </c>
      <c r="F955">
        <v>0</v>
      </c>
      <c r="G955">
        <v>0</v>
      </c>
      <c r="H955">
        <v>0</v>
      </c>
      <c r="I955">
        <v>32.136941758898551</v>
      </c>
      <c r="J955">
        <v>0</v>
      </c>
      <c r="K955">
        <v>7.574495936547247E-10</v>
      </c>
      <c r="L955">
        <v>7.0747821038401923</v>
      </c>
      <c r="M955">
        <v>4409.1355822794067</v>
      </c>
      <c r="N955">
        <v>8.7175170515139438E-12</v>
      </c>
      <c r="O955">
        <v>3.4770768919522712E-12</v>
      </c>
      <c r="P955" s="1">
        <f>ETS[[#This Row],[Transform File.EUAprice]]*ETS[[#This Row],[Transform File.CAP]]*_xlfn.XLOOKUP(ETS[[#This Row],[Transform File.Year]],Graphs!$R$2:$R$41,Graphs!$T$2:$T$41)</f>
        <v>0</v>
      </c>
    </row>
    <row r="956" spans="1:16" hidden="1" x14ac:dyDescent="0.25">
      <c r="A956">
        <v>1</v>
      </c>
      <c r="B956" s="1" t="s">
        <v>106</v>
      </c>
      <c r="C956" s="1" t="s">
        <v>385</v>
      </c>
      <c r="D956">
        <v>2055</v>
      </c>
      <c r="E956">
        <v>0</v>
      </c>
      <c r="F956">
        <v>0</v>
      </c>
      <c r="G956">
        <v>0</v>
      </c>
      <c r="H956">
        <v>0</v>
      </c>
      <c r="I956">
        <v>25.94092062598758</v>
      </c>
      <c r="J956">
        <v>0</v>
      </c>
      <c r="K956">
        <v>7.5286071435712309E-10</v>
      </c>
      <c r="L956">
        <v>6.1960211321581102</v>
      </c>
      <c r="M956">
        <v>4419.7750971555179</v>
      </c>
      <c r="N956">
        <v>1.4680762806273372E-11</v>
      </c>
      <c r="O956">
        <v>3.997562582446246E-12</v>
      </c>
      <c r="P956" s="1">
        <f>ETS[[#This Row],[Transform File.EUAprice]]*ETS[[#This Row],[Transform File.CAP]]*_xlfn.XLOOKUP(ETS[[#This Row],[Transform File.Year]],Graphs!$R$2:$R$41,Graphs!$T$2:$T$41)</f>
        <v>0</v>
      </c>
    </row>
    <row r="957" spans="1:16" hidden="1" x14ac:dyDescent="0.25">
      <c r="A957">
        <v>1</v>
      </c>
      <c r="B957" s="1" t="s">
        <v>106</v>
      </c>
      <c r="C957" s="1" t="s">
        <v>385</v>
      </c>
      <c r="D957">
        <v>2056</v>
      </c>
      <c r="E957">
        <v>0</v>
      </c>
      <c r="F957">
        <v>0</v>
      </c>
      <c r="G957">
        <v>0</v>
      </c>
      <c r="H957">
        <v>0</v>
      </c>
      <c r="I957">
        <v>20.03396500753356</v>
      </c>
      <c r="J957">
        <v>0</v>
      </c>
      <c r="K957">
        <v>7.5086340064524097E-10</v>
      </c>
      <c r="L957">
        <v>5.9069556177031588</v>
      </c>
      <c r="M957">
        <v>4430.2772482484206</v>
      </c>
      <c r="N957">
        <v>2.3113891773177133E-11</v>
      </c>
      <c r="O957">
        <v>4.628314354414527E-12</v>
      </c>
      <c r="P957" s="1">
        <f>ETS[[#This Row],[Transform File.EUAprice]]*ETS[[#This Row],[Transform File.CAP]]*_xlfn.XLOOKUP(ETS[[#This Row],[Transform File.Year]],Graphs!$R$2:$R$41,Graphs!$T$2:$T$41)</f>
        <v>0</v>
      </c>
    </row>
    <row r="958" spans="1:16" hidden="1" x14ac:dyDescent="0.25">
      <c r="A958">
        <v>1</v>
      </c>
      <c r="B958" s="1" t="s">
        <v>106</v>
      </c>
      <c r="C958" s="1" t="s">
        <v>385</v>
      </c>
      <c r="D958">
        <v>2057</v>
      </c>
      <c r="E958">
        <v>0</v>
      </c>
      <c r="F958">
        <v>0</v>
      </c>
      <c r="G958">
        <v>0</v>
      </c>
      <c r="H958">
        <v>0</v>
      </c>
      <c r="I958">
        <v>14.305910088915192</v>
      </c>
      <c r="J958">
        <v>0</v>
      </c>
      <c r="K958">
        <v>7.4869953125189421E-10</v>
      </c>
      <c r="L958">
        <v>5.7280549178696676</v>
      </c>
      <c r="M958">
        <v>4439.8446431521388</v>
      </c>
      <c r="N958">
        <v>3.4853069874377699E-11</v>
      </c>
      <c r="O958">
        <v>5.405412158803248E-12</v>
      </c>
      <c r="P958" s="1">
        <f>ETS[[#This Row],[Transform File.EUAprice]]*ETS[[#This Row],[Transform File.CAP]]*_xlfn.XLOOKUP(ETS[[#This Row],[Transform File.Year]],Graphs!$R$2:$R$41,Graphs!$T$2:$T$41)</f>
        <v>0</v>
      </c>
    </row>
    <row r="959" spans="1:16" hidden="1" x14ac:dyDescent="0.25">
      <c r="A959">
        <v>1</v>
      </c>
      <c r="B959" s="1" t="s">
        <v>106</v>
      </c>
      <c r="C959" s="1" t="s">
        <v>385</v>
      </c>
      <c r="D959">
        <v>2058</v>
      </c>
      <c r="E959">
        <v>0</v>
      </c>
      <c r="F959">
        <v>0</v>
      </c>
      <c r="G959">
        <v>0</v>
      </c>
      <c r="H959">
        <v>0</v>
      </c>
      <c r="I959">
        <v>10.497799573686612</v>
      </c>
      <c r="J959">
        <v>0</v>
      </c>
      <c r="K959">
        <v>7.3912108123881999E-10</v>
      </c>
      <c r="L959">
        <v>3.8081105144894596</v>
      </c>
      <c r="M959">
        <v>4448.7206605949541</v>
      </c>
      <c r="N959">
        <v>8.963942556771963E-11</v>
      </c>
      <c r="O959">
        <v>6.3798495471960761E-12</v>
      </c>
      <c r="P959" s="1">
        <f>ETS[[#This Row],[Transform File.EUAprice]]*ETS[[#This Row],[Transform File.CAP]]*_xlfn.XLOOKUP(ETS[[#This Row],[Transform File.Year]],Graphs!$R$2:$R$41,Graphs!$T$2:$T$41)</f>
        <v>0</v>
      </c>
    </row>
    <row r="960" spans="1:16" hidden="1" x14ac:dyDescent="0.25">
      <c r="A960">
        <v>1</v>
      </c>
      <c r="B960" s="1" t="s">
        <v>106</v>
      </c>
      <c r="C960" s="1" t="s">
        <v>385</v>
      </c>
      <c r="D960">
        <v>2059</v>
      </c>
      <c r="E960">
        <v>0</v>
      </c>
      <c r="F960">
        <v>0</v>
      </c>
      <c r="G960">
        <v>0</v>
      </c>
      <c r="H960">
        <v>0</v>
      </c>
      <c r="I960">
        <v>6.0798747236319137</v>
      </c>
      <c r="J960">
        <v>0</v>
      </c>
      <c r="K960">
        <v>7.2856687149275031E-10</v>
      </c>
      <c r="L960">
        <v>4.4179248493261305</v>
      </c>
      <c r="M960">
        <v>4457.2748181225061</v>
      </c>
      <c r="N960">
        <v>2.0599463412621324E-10</v>
      </c>
      <c r="O960">
        <v>7.7044780703171682E-12</v>
      </c>
      <c r="P960" s="1">
        <f>ETS[[#This Row],[Transform File.EUAprice]]*ETS[[#This Row],[Transform File.CAP]]*_xlfn.XLOOKUP(ETS[[#This Row],[Transform File.Year]],Graphs!$R$2:$R$41,Graphs!$T$2:$T$41)</f>
        <v>0</v>
      </c>
    </row>
    <row r="961" spans="1:16" hidden="1" x14ac:dyDescent="0.25">
      <c r="A961">
        <v>1</v>
      </c>
      <c r="B961" s="1" t="s">
        <v>106</v>
      </c>
      <c r="C961" s="1" t="s">
        <v>385</v>
      </c>
      <c r="D961">
        <v>2060</v>
      </c>
      <c r="E961">
        <v>0</v>
      </c>
      <c r="F961">
        <v>0</v>
      </c>
      <c r="G961">
        <v>0</v>
      </c>
      <c r="H961">
        <v>0</v>
      </c>
      <c r="I961">
        <v>0.35803409547067133</v>
      </c>
      <c r="J961">
        <v>0</v>
      </c>
      <c r="K961">
        <v>1.7732930430200109E-10</v>
      </c>
      <c r="L961">
        <v>5.7218406279839131</v>
      </c>
      <c r="M961">
        <v>4465.0613108598609</v>
      </c>
      <c r="N961">
        <v>3.6865894372487999E-10</v>
      </c>
      <c r="O961">
        <v>9.3036739214132058E-12</v>
      </c>
      <c r="P961" s="1">
        <f>ETS[[#This Row],[Transform File.EUAprice]]*ETS[[#This Row],[Transform File.CAP]]*_xlfn.XLOOKUP(ETS[[#This Row],[Transform File.Year]],Graphs!$R$2:$R$41,Graphs!$T$2:$T$41)</f>
        <v>0</v>
      </c>
    </row>
    <row r="962" spans="1:16" hidden="1" x14ac:dyDescent="0.25">
      <c r="A962">
        <v>1</v>
      </c>
      <c r="B962" s="1" t="s">
        <v>106</v>
      </c>
      <c r="C962" s="1" t="s">
        <v>337</v>
      </c>
      <c r="D962">
        <v>2021</v>
      </c>
      <c r="E962">
        <v>1596</v>
      </c>
      <c r="F962">
        <v>3174.772426</v>
      </c>
      <c r="G962">
        <v>0</v>
      </c>
      <c r="H962">
        <v>0</v>
      </c>
      <c r="I962">
        <v>1936.625895444073</v>
      </c>
      <c r="J962">
        <v>512.9</v>
      </c>
      <c r="K962">
        <v>89.521262323887782</v>
      </c>
      <c r="L962">
        <v>635.7252682320393</v>
      </c>
      <c r="M962">
        <v>80</v>
      </c>
      <c r="N962">
        <v>1482.4798141865067</v>
      </c>
      <c r="O962">
        <v>1692.8833940089683</v>
      </c>
      <c r="P962" s="1">
        <f>ETS[[#This Row],[Transform File.EUAprice]]*ETS[[#This Row],[Transform File.CAP]]*_xlfn.XLOOKUP(ETS[[#This Row],[Transform File.Year]],Graphs!$R$2:$R$41,Graphs!$T$2:$T$41)</f>
        <v>127680</v>
      </c>
    </row>
    <row r="963" spans="1:16" hidden="1" x14ac:dyDescent="0.25">
      <c r="A963">
        <v>1</v>
      </c>
      <c r="B963" s="1" t="s">
        <v>106</v>
      </c>
      <c r="C963" s="1" t="s">
        <v>337</v>
      </c>
      <c r="D963">
        <v>2022</v>
      </c>
      <c r="E963">
        <v>1552</v>
      </c>
      <c r="F963">
        <v>1552</v>
      </c>
      <c r="G963">
        <v>0</v>
      </c>
      <c r="H963">
        <v>0</v>
      </c>
      <c r="I963">
        <v>2094.4960626876546</v>
      </c>
      <c r="J963">
        <v>741.11958442101763</v>
      </c>
      <c r="K963">
        <v>100.03281941176334</v>
      </c>
      <c r="L963">
        <v>552.97742892363738</v>
      </c>
      <c r="M963">
        <v>86.35397303087764</v>
      </c>
      <c r="N963">
        <v>1113.6394647829725</v>
      </c>
      <c r="O963">
        <v>438.35920976473051</v>
      </c>
      <c r="P963" s="1">
        <f>ETS[[#This Row],[Transform File.EUAprice]]*ETS[[#This Row],[Transform File.CAP]]*_xlfn.XLOOKUP(ETS[[#This Row],[Transform File.Year]],Graphs!$R$2:$R$41,Graphs!$T$2:$T$41)</f>
        <v>134021.36614392209</v>
      </c>
    </row>
    <row r="964" spans="1:16" hidden="1" x14ac:dyDescent="0.25">
      <c r="A964">
        <v>1</v>
      </c>
      <c r="B964" s="1" t="s">
        <v>106</v>
      </c>
      <c r="C964" s="1" t="s">
        <v>337</v>
      </c>
      <c r="D964">
        <v>2023</v>
      </c>
      <c r="E964">
        <v>1509</v>
      </c>
      <c r="F964">
        <v>1509</v>
      </c>
      <c r="G964">
        <v>0</v>
      </c>
      <c r="H964">
        <v>0</v>
      </c>
      <c r="I964">
        <v>2346.9605087796353</v>
      </c>
      <c r="J964">
        <v>742.27410237355775</v>
      </c>
      <c r="K964">
        <v>102.0311273957542</v>
      </c>
      <c r="L964">
        <v>412.23032413870737</v>
      </c>
      <c r="M964">
        <v>86.353973030862633</v>
      </c>
      <c r="N964">
        <v>1100.73533049768</v>
      </c>
      <c r="O964">
        <v>408.2633440500249</v>
      </c>
      <c r="P964" s="1">
        <f>ETS[[#This Row],[Transform File.EUAprice]]*ETS[[#This Row],[Transform File.CAP]]*_xlfn.XLOOKUP(ETS[[#This Row],[Transform File.Year]],Graphs!$R$2:$R$41,Graphs!$T$2:$T$41)</f>
        <v>130308.14530357171</v>
      </c>
    </row>
    <row r="965" spans="1:16" hidden="1" x14ac:dyDescent="0.25">
      <c r="A965">
        <v>1</v>
      </c>
      <c r="B965" s="1" t="s">
        <v>106</v>
      </c>
      <c r="C965" s="1" t="s">
        <v>337</v>
      </c>
      <c r="D965">
        <v>2024</v>
      </c>
      <c r="E965">
        <v>1412</v>
      </c>
      <c r="F965">
        <v>1412</v>
      </c>
      <c r="G965">
        <v>0</v>
      </c>
      <c r="H965">
        <v>0</v>
      </c>
      <c r="I965">
        <v>2603.7065069491819</v>
      </c>
      <c r="J965">
        <v>817.74564883120627</v>
      </c>
      <c r="K965">
        <v>87.105195074589517</v>
      </c>
      <c r="L965">
        <v>250.40315792465762</v>
      </c>
      <c r="M965">
        <v>94.990801841446626</v>
      </c>
      <c r="N965">
        <v>1088.9077147225419</v>
      </c>
      <c r="O965">
        <v>323.09083946533178</v>
      </c>
      <c r="P965" s="1">
        <f>ETS[[#This Row],[Transform File.EUAprice]]*ETS[[#This Row],[Transform File.CAP]]*_xlfn.XLOOKUP(ETS[[#This Row],[Transform File.Year]],Graphs!$R$2:$R$41,Graphs!$T$2:$T$41)</f>
        <v>127740.01161916442</v>
      </c>
    </row>
    <row r="966" spans="1:16" hidden="1" x14ac:dyDescent="0.25">
      <c r="A966">
        <v>1</v>
      </c>
      <c r="B966" s="1" t="s">
        <v>106</v>
      </c>
      <c r="C966" s="1" t="s">
        <v>337</v>
      </c>
      <c r="D966">
        <v>2025</v>
      </c>
      <c r="E966">
        <v>1412</v>
      </c>
      <c r="F966">
        <v>1412</v>
      </c>
      <c r="G966">
        <v>0</v>
      </c>
      <c r="H966">
        <v>0</v>
      </c>
      <c r="I966">
        <v>3023.2015016043192</v>
      </c>
      <c r="J966">
        <v>812.86185827203269</v>
      </c>
      <c r="K966">
        <v>37.176514530783216</v>
      </c>
      <c r="L966">
        <v>142.4666325420468</v>
      </c>
      <c r="M966">
        <v>104.49159836483867</v>
      </c>
      <c r="N966">
        <v>1126.1530579182486</v>
      </c>
      <c r="O966">
        <v>285.84536499441401</v>
      </c>
      <c r="P966" s="1">
        <f>ETS[[#This Row],[Transform File.EUAprice]]*ETS[[#This Row],[Transform File.CAP]]*_xlfn.XLOOKUP(ETS[[#This Row],[Transform File.Year]],Graphs!$R$2:$R$41,Graphs!$T$2:$T$41)</f>
        <v>133825.06747496795</v>
      </c>
    </row>
    <row r="967" spans="1:16" hidden="1" x14ac:dyDescent="0.25">
      <c r="A967">
        <v>1</v>
      </c>
      <c r="B967" s="1" t="s">
        <v>106</v>
      </c>
      <c r="C967" s="1" t="s">
        <v>337</v>
      </c>
      <c r="D967">
        <v>2026</v>
      </c>
      <c r="E967">
        <v>1295</v>
      </c>
      <c r="F967">
        <v>1295</v>
      </c>
      <c r="G967">
        <v>0</v>
      </c>
      <c r="H967">
        <v>0</v>
      </c>
      <c r="I967">
        <v>3362.3028213971843</v>
      </c>
      <c r="J967">
        <v>807.59483275500929</v>
      </c>
      <c r="K967">
        <v>20.437993444509146</v>
      </c>
      <c r="L967">
        <v>127.86585400761591</v>
      </c>
      <c r="M967">
        <v>114.94281532584294</v>
      </c>
      <c r="N967">
        <v>1084.9719596124403</v>
      </c>
      <c r="O967">
        <v>210.02632018237327</v>
      </c>
      <c r="P967" s="1">
        <f>ETS[[#This Row],[Transform File.EUAprice]]*ETS[[#This Row],[Transform File.CAP]]*_xlfn.XLOOKUP(ETS[[#This Row],[Transform File.Year]],Graphs!$R$2:$R$41,Graphs!$T$2:$T$41)</f>
        <v>128583.04359958242</v>
      </c>
    </row>
    <row r="968" spans="1:16" hidden="1" x14ac:dyDescent="0.25">
      <c r="A968">
        <v>1</v>
      </c>
      <c r="B968" s="1" t="s">
        <v>106</v>
      </c>
      <c r="C968" s="1" t="s">
        <v>337</v>
      </c>
      <c r="D968">
        <v>2027</v>
      </c>
      <c r="E968">
        <v>1233</v>
      </c>
      <c r="F968">
        <v>1233</v>
      </c>
      <c r="G968">
        <v>0</v>
      </c>
      <c r="H968">
        <v>0</v>
      </c>
      <c r="I968">
        <v>3650.2897740089174</v>
      </c>
      <c r="J968">
        <v>801.91448158346759</v>
      </c>
      <c r="K968">
        <v>13.730742428349888</v>
      </c>
      <c r="L968">
        <v>129.36782337644956</v>
      </c>
      <c r="M968">
        <v>126.43956134743598</v>
      </c>
      <c r="N968">
        <v>1061.5232009928397</v>
      </c>
      <c r="O968">
        <v>171.47492285367997</v>
      </c>
      <c r="P968" s="1">
        <f>ETS[[#This Row],[Transform File.EUAprice]]*ETS[[#This Row],[Transform File.CAP]]*_xlfn.XLOOKUP(ETS[[#This Row],[Transform File.Year]],Graphs!$R$2:$R$41,Graphs!$T$2:$T$41)</f>
        <v>128259.29865962312</v>
      </c>
    </row>
    <row r="969" spans="1:16" hidden="1" x14ac:dyDescent="0.25">
      <c r="A969">
        <v>1</v>
      </c>
      <c r="B969" s="1" t="s">
        <v>106</v>
      </c>
      <c r="C969" s="1" t="s">
        <v>337</v>
      </c>
      <c r="D969">
        <v>2028</v>
      </c>
      <c r="E969">
        <v>1141</v>
      </c>
      <c r="F969">
        <v>1141</v>
      </c>
      <c r="G969">
        <v>0</v>
      </c>
      <c r="H969">
        <v>0</v>
      </c>
      <c r="I969">
        <v>3859.7445961779431</v>
      </c>
      <c r="J969">
        <v>795.78835188651169</v>
      </c>
      <c r="K969">
        <v>9.3240309960762318</v>
      </c>
      <c r="L969">
        <v>126.43279494838639</v>
      </c>
      <c r="M969">
        <v>139.08646327246552</v>
      </c>
      <c r="N969">
        <v>1018.1628691752126</v>
      </c>
      <c r="O969">
        <v>122.83508515869356</v>
      </c>
      <c r="P969" s="1">
        <f>ETS[[#This Row],[Transform File.EUAprice]]*ETS[[#This Row],[Transform File.CAP]]*_xlfn.XLOOKUP(ETS[[#This Row],[Transform File.Year]],Graphs!$R$2:$R$41,Graphs!$T$2:$T$41)</f>
        <v>124343.7649314809</v>
      </c>
    </row>
    <row r="970" spans="1:16" hidden="1" x14ac:dyDescent="0.25">
      <c r="A970">
        <v>1</v>
      </c>
      <c r="B970" s="1" t="s">
        <v>106</v>
      </c>
      <c r="C970" s="1" t="s">
        <v>337</v>
      </c>
      <c r="D970">
        <v>2029</v>
      </c>
      <c r="E970">
        <v>1049</v>
      </c>
      <c r="F970">
        <v>1049</v>
      </c>
      <c r="G970">
        <v>0</v>
      </c>
      <c r="H970">
        <v>0</v>
      </c>
      <c r="I970">
        <v>3995.2853989357809</v>
      </c>
      <c r="J970">
        <v>789.1935557528534</v>
      </c>
      <c r="K970">
        <v>8.0651329922976469</v>
      </c>
      <c r="L970">
        <v>116.20050849701119</v>
      </c>
      <c r="M970">
        <v>152.97830324269466</v>
      </c>
      <c r="N970">
        <v>963.72179953455509</v>
      </c>
      <c r="O970">
        <v>85.276091553261466</v>
      </c>
      <c r="P970" s="1">
        <f>ETS[[#This Row],[Transform File.EUAprice]]*ETS[[#This Row],[Transform File.CAP]]*_xlfn.XLOOKUP(ETS[[#This Row],[Transform File.Year]],Graphs!$R$2:$R$41,Graphs!$T$2:$T$41)</f>
        <v>119748.3487273669</v>
      </c>
    </row>
    <row r="971" spans="1:16" hidden="1" x14ac:dyDescent="0.25">
      <c r="A971">
        <v>1</v>
      </c>
      <c r="B971" s="1" t="s">
        <v>106</v>
      </c>
      <c r="C971" s="1" t="s">
        <v>337</v>
      </c>
      <c r="D971">
        <v>2030</v>
      </c>
      <c r="E971">
        <v>958</v>
      </c>
      <c r="F971">
        <v>958</v>
      </c>
      <c r="G971">
        <v>0</v>
      </c>
      <c r="H971">
        <v>0</v>
      </c>
      <c r="I971">
        <v>4062.0775321823485</v>
      </c>
      <c r="J971">
        <v>782.06896857461902</v>
      </c>
      <c r="K971">
        <v>7.1991502280869959</v>
      </c>
      <c r="L971">
        <v>101.93974795072651</v>
      </c>
      <c r="M971">
        <v>168.28045543541901</v>
      </c>
      <c r="N971">
        <v>901.84660644834469</v>
      </c>
      <c r="O971">
        <v>56.151078257094881</v>
      </c>
      <c r="P971" s="1">
        <f>ETS[[#This Row],[Transform File.EUAprice]]*ETS[[#This Row],[Transform File.CAP]]*_xlfn.XLOOKUP(ETS[[#This Row],[Transform File.Year]],Graphs!$R$2:$R$41,Graphs!$T$2:$T$41)</f>
        <v>114570.83923178884</v>
      </c>
    </row>
    <row r="972" spans="1:16" hidden="1" x14ac:dyDescent="0.25">
      <c r="A972">
        <v>1</v>
      </c>
      <c r="B972" s="1" t="s">
        <v>106</v>
      </c>
      <c r="C972" s="1" t="s">
        <v>337</v>
      </c>
      <c r="D972">
        <v>2031</v>
      </c>
      <c r="E972">
        <v>866</v>
      </c>
      <c r="F972">
        <v>866</v>
      </c>
      <c r="G972">
        <v>0</v>
      </c>
      <c r="H972">
        <v>0</v>
      </c>
      <c r="I972">
        <v>4058.1235683408577</v>
      </c>
      <c r="J972">
        <v>774.38516219322537</v>
      </c>
      <c r="K972">
        <v>6.6132021011322992</v>
      </c>
      <c r="L972">
        <v>88.955599547132962</v>
      </c>
      <c r="M972">
        <v>185.11366177099532</v>
      </c>
      <c r="N972">
        <v>823.65793414665723</v>
      </c>
      <c r="O972">
        <v>42.339526585284254</v>
      </c>
      <c r="P972" s="1">
        <f>ETS[[#This Row],[Transform File.EUAprice]]*ETS[[#This Row],[Transform File.CAP]]*_xlfn.XLOOKUP(ETS[[#This Row],[Transform File.Year]],Graphs!$R$2:$R$41,Graphs!$T$2:$T$41)</f>
        <v>108503.0562292674</v>
      </c>
    </row>
    <row r="973" spans="1:16" hidden="1" x14ac:dyDescent="0.25">
      <c r="A973">
        <v>1</v>
      </c>
      <c r="B973" s="1" t="s">
        <v>106</v>
      </c>
      <c r="C973" s="1" t="s">
        <v>337</v>
      </c>
      <c r="D973">
        <v>2032</v>
      </c>
      <c r="E973">
        <v>774</v>
      </c>
      <c r="F973">
        <v>774</v>
      </c>
      <c r="G973">
        <v>0</v>
      </c>
      <c r="H973">
        <v>0</v>
      </c>
      <c r="I973">
        <v>3981.9205080891702</v>
      </c>
      <c r="J973">
        <v>766.09786684093763</v>
      </c>
      <c r="K973">
        <v>6.0909391454161428</v>
      </c>
      <c r="L973">
        <v>78.014254265333747</v>
      </c>
      <c r="M973">
        <v>203.63177352700077</v>
      </c>
      <c r="N973">
        <v>731.66637225194245</v>
      </c>
      <c r="O973">
        <v>42.330821375540658</v>
      </c>
      <c r="P973" s="1">
        <f>ETS[[#This Row],[Transform File.EUAprice]]*ETS[[#This Row],[Transform File.CAP]]*_xlfn.XLOOKUP(ETS[[#This Row],[Transform File.Year]],Graphs!$R$2:$R$41,Graphs!$T$2:$T$41)</f>
        <v>101597.45119473884</v>
      </c>
    </row>
    <row r="974" spans="1:16" hidden="1" x14ac:dyDescent="0.25">
      <c r="A974">
        <v>1</v>
      </c>
      <c r="B974" s="1" t="s">
        <v>106</v>
      </c>
      <c r="C974" s="1" t="s">
        <v>337</v>
      </c>
      <c r="D974">
        <v>2033</v>
      </c>
      <c r="E974">
        <v>682</v>
      </c>
      <c r="F974">
        <v>682</v>
      </c>
      <c r="G974">
        <v>0</v>
      </c>
      <c r="H974">
        <v>0</v>
      </c>
      <c r="I974">
        <v>3829.8487667976483</v>
      </c>
      <c r="J974">
        <v>757.16068902347558</v>
      </c>
      <c r="K974">
        <v>5.8269850310381628</v>
      </c>
      <c r="L974">
        <v>71.084067237007716</v>
      </c>
      <c r="M974">
        <v>224.00168661583177</v>
      </c>
      <c r="N974">
        <v>639.08635464200336</v>
      </c>
      <c r="O974">
        <v>42.910598555812165</v>
      </c>
      <c r="P974" s="1">
        <f>ETS[[#This Row],[Transform File.EUAprice]]*ETS[[#This Row],[Transform File.CAP]]*_xlfn.XLOOKUP(ETS[[#This Row],[Transform File.Year]],Graphs!$R$2:$R$41,Graphs!$T$2:$T$41)</f>
        <v>93787.006084138979</v>
      </c>
    </row>
    <row r="975" spans="1:16" hidden="1" x14ac:dyDescent="0.25">
      <c r="A975">
        <v>1</v>
      </c>
      <c r="B975" s="1" t="s">
        <v>106</v>
      </c>
      <c r="C975" s="1" t="s">
        <v>337</v>
      </c>
      <c r="D975">
        <v>2034</v>
      </c>
      <c r="E975">
        <v>591</v>
      </c>
      <c r="F975">
        <v>591</v>
      </c>
      <c r="G975">
        <v>0</v>
      </c>
      <c r="H975">
        <v>0</v>
      </c>
      <c r="I975">
        <v>3601.5758212867649</v>
      </c>
      <c r="J975">
        <v>747.52149917300676</v>
      </c>
      <c r="K975">
        <v>5.6614585773842245</v>
      </c>
      <c r="L975">
        <v>66.089987760492022</v>
      </c>
      <c r="M975">
        <v>246.41067378875303</v>
      </c>
      <c r="N975">
        <v>546.39237498869295</v>
      </c>
      <c r="O975">
        <v>44.604290825531926</v>
      </c>
      <c r="P975" s="1">
        <f>ETS[[#This Row],[Transform File.EUAprice]]*ETS[[#This Row],[Transform File.CAP]]*_xlfn.XLOOKUP(ETS[[#This Row],[Transform File.Year]],Graphs!$R$2:$R$41,Graphs!$T$2:$T$41)</f>
        <v>85146.089586303788</v>
      </c>
    </row>
    <row r="976" spans="1:16" hidden="1" x14ac:dyDescent="0.25">
      <c r="A976">
        <v>1</v>
      </c>
      <c r="B976" s="1" t="s">
        <v>106</v>
      </c>
      <c r="C976" s="1" t="s">
        <v>337</v>
      </c>
      <c r="D976">
        <v>2035</v>
      </c>
      <c r="E976">
        <v>499</v>
      </c>
      <c r="F976">
        <v>499</v>
      </c>
      <c r="G976">
        <v>0</v>
      </c>
      <c r="H976">
        <v>0</v>
      </c>
      <c r="I976">
        <v>3294.4126288510702</v>
      </c>
      <c r="J976">
        <v>737.1254724262634</v>
      </c>
      <c r="K976">
        <v>5.5739772677382255</v>
      </c>
      <c r="L976">
        <v>63.463742741693061</v>
      </c>
      <c r="M976">
        <v>271.0622978502613</v>
      </c>
      <c r="N976">
        <v>455.57593246786973</v>
      </c>
      <c r="O976">
        <v>43.420420593252643</v>
      </c>
      <c r="P976" s="1">
        <f>ETS[[#This Row],[Transform File.EUAprice]]*ETS[[#This Row],[Transform File.CAP]]*_xlfn.XLOOKUP(ETS[[#This Row],[Transform File.Year]],Graphs!$R$2:$R$41,Graphs!$T$2:$T$41)</f>
        <v>75317.877420007819</v>
      </c>
    </row>
    <row r="977" spans="1:16" hidden="1" x14ac:dyDescent="0.25">
      <c r="A977">
        <v>1</v>
      </c>
      <c r="B977" s="1" t="s">
        <v>106</v>
      </c>
      <c r="C977" s="1" t="s">
        <v>337</v>
      </c>
      <c r="D977">
        <v>2036</v>
      </c>
      <c r="E977">
        <v>407</v>
      </c>
      <c r="F977">
        <v>407</v>
      </c>
      <c r="G977">
        <v>0</v>
      </c>
      <c r="H977">
        <v>0</v>
      </c>
      <c r="I977">
        <v>2905.1783897717887</v>
      </c>
      <c r="J977">
        <v>725.86914605108393</v>
      </c>
      <c r="K977">
        <v>5.5442636711417386</v>
      </c>
      <c r="L977">
        <v>64.820829357056013</v>
      </c>
      <c r="M977">
        <v>298.26780341848394</v>
      </c>
      <c r="N977">
        <v>359.50504731845979</v>
      </c>
      <c r="O977">
        <v>47.493052517368646</v>
      </c>
      <c r="P977" s="1">
        <f>ETS[[#This Row],[Transform File.EUAprice]]*ETS[[#This Row],[Transform File.CAP]]*_xlfn.XLOOKUP(ETS[[#This Row],[Transform File.Year]],Graphs!$R$2:$R$41,Graphs!$T$2:$T$41)</f>
        <v>64378.358235698499</v>
      </c>
    </row>
    <row r="978" spans="1:16" hidden="1" x14ac:dyDescent="0.25">
      <c r="A978">
        <v>1</v>
      </c>
      <c r="B978" s="1" t="s">
        <v>106</v>
      </c>
      <c r="C978" s="1" t="s">
        <v>337</v>
      </c>
      <c r="D978">
        <v>2037</v>
      </c>
      <c r="E978">
        <v>315</v>
      </c>
      <c r="F978">
        <v>315</v>
      </c>
      <c r="G978">
        <v>0</v>
      </c>
      <c r="H978">
        <v>0</v>
      </c>
      <c r="I978">
        <v>2429.4615974617873</v>
      </c>
      <c r="J978">
        <v>713.76892258086252</v>
      </c>
      <c r="K978">
        <v>5.5667163796809414</v>
      </c>
      <c r="L978">
        <v>71.381153349458231</v>
      </c>
      <c r="M978">
        <v>328.1170598789605</v>
      </c>
      <c r="N978">
        <v>265.77496152306173</v>
      </c>
      <c r="O978">
        <v>49.222574632545147</v>
      </c>
      <c r="P978" s="1">
        <f>ETS[[#This Row],[Transform File.EUAprice]]*ETS[[#This Row],[Transform File.CAP]]*_xlfn.XLOOKUP(ETS[[#This Row],[Transform File.Year]],Graphs!$R$2:$R$41,Graphs!$T$2:$T$41)</f>
        <v>52202.24470943198</v>
      </c>
    </row>
    <row r="979" spans="1:16" hidden="1" x14ac:dyDescent="0.25">
      <c r="A979">
        <v>1</v>
      </c>
      <c r="B979" s="1" t="s">
        <v>106</v>
      </c>
      <c r="C979" s="1" t="s">
        <v>337</v>
      </c>
      <c r="D979">
        <v>2038</v>
      </c>
      <c r="E979">
        <v>224</v>
      </c>
      <c r="F979">
        <v>224</v>
      </c>
      <c r="G979">
        <v>0</v>
      </c>
      <c r="H979">
        <v>0</v>
      </c>
      <c r="I979">
        <v>1871.7372138691633</v>
      </c>
      <c r="J979">
        <v>700.72480818649228</v>
      </c>
      <c r="K979">
        <v>5.5721019606842992</v>
      </c>
      <c r="L979">
        <v>75.42747344544739</v>
      </c>
      <c r="M979">
        <v>360.94158607903137</v>
      </c>
      <c r="N979">
        <v>173.36895306860467</v>
      </c>
      <c r="O979">
        <v>50.628295892952316</v>
      </c>
      <c r="P979" s="1">
        <f>ETS[[#This Row],[Transform File.EUAprice]]*ETS[[#This Row],[Transform File.CAP]]*_xlfn.XLOOKUP(ETS[[#This Row],[Transform File.Year]],Graphs!$R$2:$R$41,Graphs!$T$2:$T$41)</f>
        <v>38890.672646803643</v>
      </c>
    </row>
    <row r="980" spans="1:16" hidden="1" x14ac:dyDescent="0.25">
      <c r="A980">
        <v>1</v>
      </c>
      <c r="B980" s="1" t="s">
        <v>106</v>
      </c>
      <c r="C980" s="1" t="s">
        <v>337</v>
      </c>
      <c r="D980">
        <v>2039</v>
      </c>
      <c r="E980">
        <v>132</v>
      </c>
      <c r="F980">
        <v>132</v>
      </c>
      <c r="G980">
        <v>0</v>
      </c>
      <c r="H980">
        <v>0</v>
      </c>
      <c r="I980">
        <v>1244.9201113715835</v>
      </c>
      <c r="J980">
        <v>686.65623286370476</v>
      </c>
      <c r="K980">
        <v>5.3157490840732997</v>
      </c>
      <c r="L980">
        <v>66.845120549801607</v>
      </c>
      <c r="M980">
        <v>397.05167649641584</v>
      </c>
      <c r="N980">
        <v>99.682562135536443</v>
      </c>
      <c r="O980">
        <v>32.314362419609743</v>
      </c>
      <c r="P980" s="1">
        <f>ETS[[#This Row],[Transform File.EUAprice]]*ETS[[#This Row],[Transform File.CAP]]*_xlfn.XLOOKUP(ETS[[#This Row],[Transform File.Year]],Graphs!$R$2:$R$41,Graphs!$T$2:$T$41)</f>
        <v>24010.001113429324</v>
      </c>
    </row>
    <row r="981" spans="1:16" hidden="1" x14ac:dyDescent="0.25">
      <c r="A981">
        <v>1</v>
      </c>
      <c r="B981" s="1" t="s">
        <v>106</v>
      </c>
      <c r="C981" s="1" t="s">
        <v>337</v>
      </c>
      <c r="D981">
        <v>2040</v>
      </c>
      <c r="E981">
        <v>40</v>
      </c>
      <c r="F981">
        <v>40</v>
      </c>
      <c r="G981">
        <v>0</v>
      </c>
      <c r="H981">
        <v>0</v>
      </c>
      <c r="I981">
        <v>547.18738092384876</v>
      </c>
      <c r="J981">
        <v>671.48257572123566</v>
      </c>
      <c r="K981">
        <v>5.1584154693426783</v>
      </c>
      <c r="L981">
        <v>61.091739257156334</v>
      </c>
      <c r="M981">
        <v>436.77657497267774</v>
      </c>
      <c r="N981">
        <v>5.9840248176344417</v>
      </c>
      <c r="O981">
        <v>34.012534597022743</v>
      </c>
      <c r="P981" s="1">
        <f>ETS[[#This Row],[Transform File.EUAprice]]*ETS[[#This Row],[Transform File.CAP]]*_xlfn.XLOOKUP(ETS[[#This Row],[Transform File.Year]],Graphs!$R$2:$R$41,Graphs!$T$2:$T$41)</f>
        <v>7622.5669154637781</v>
      </c>
    </row>
    <row r="982" spans="1:16" hidden="1" x14ac:dyDescent="0.25">
      <c r="A982">
        <v>1</v>
      </c>
      <c r="B982" s="1" t="s">
        <v>106</v>
      </c>
      <c r="C982" s="1" t="s">
        <v>337</v>
      </c>
      <c r="D982">
        <v>2041</v>
      </c>
      <c r="E982">
        <v>0</v>
      </c>
      <c r="F982">
        <v>0</v>
      </c>
      <c r="G982">
        <v>0</v>
      </c>
      <c r="H982">
        <v>0</v>
      </c>
      <c r="I982">
        <v>332.04130639686446</v>
      </c>
      <c r="J982">
        <v>158.58257572123568</v>
      </c>
      <c r="K982">
        <v>4.8552638505684298</v>
      </c>
      <c r="L982">
        <v>51.708234955180203</v>
      </c>
      <c r="M982">
        <v>4187.3994438290056</v>
      </c>
      <c r="N982">
        <v>1.2292528156349546E-14</v>
      </c>
      <c r="O982">
        <v>6.7462731485826275E-12</v>
      </c>
      <c r="P982" s="1">
        <f>ETS[[#This Row],[Transform File.EUAprice]]*ETS[[#This Row],[Transform File.CAP]]*_xlfn.XLOOKUP(ETS[[#This Row],[Transform File.Year]],Graphs!$R$2:$R$41,Graphs!$T$2:$T$41)</f>
        <v>0</v>
      </c>
    </row>
    <row r="983" spans="1:16" hidden="1" x14ac:dyDescent="0.25">
      <c r="A983">
        <v>1</v>
      </c>
      <c r="B983" s="1" t="s">
        <v>106</v>
      </c>
      <c r="C983" s="1" t="s">
        <v>337</v>
      </c>
      <c r="D983">
        <v>2042</v>
      </c>
      <c r="E983">
        <v>0</v>
      </c>
      <c r="F983">
        <v>0</v>
      </c>
      <c r="G983">
        <v>0</v>
      </c>
      <c r="H983">
        <v>0</v>
      </c>
      <c r="I983">
        <v>285.80613182997934</v>
      </c>
      <c r="J983">
        <v>0</v>
      </c>
      <c r="K983">
        <v>4.7047021627201255</v>
      </c>
      <c r="L983">
        <v>41.530472404164968</v>
      </c>
      <c r="M983">
        <v>4211.3720589608483</v>
      </c>
      <c r="N983">
        <v>1.3805722218619604E-14</v>
      </c>
      <c r="O983">
        <v>7.4684959625797212E-12</v>
      </c>
      <c r="P983" s="1">
        <f>ETS[[#This Row],[Transform File.EUAprice]]*ETS[[#This Row],[Transform File.CAP]]*_xlfn.XLOOKUP(ETS[[#This Row],[Transform File.Year]],Graphs!$R$2:$R$41,Graphs!$T$2:$T$41)</f>
        <v>0</v>
      </c>
    </row>
    <row r="984" spans="1:16" hidden="1" x14ac:dyDescent="0.25">
      <c r="A984">
        <v>1</v>
      </c>
      <c r="B984" s="1" t="s">
        <v>106</v>
      </c>
      <c r="C984" s="1" t="s">
        <v>337</v>
      </c>
      <c r="D984">
        <v>2043</v>
      </c>
      <c r="E984">
        <v>0</v>
      </c>
      <c r="F984">
        <v>0</v>
      </c>
      <c r="G984">
        <v>0</v>
      </c>
      <c r="H984">
        <v>0</v>
      </c>
      <c r="I984">
        <v>244.6806796874223</v>
      </c>
      <c r="J984">
        <v>0</v>
      </c>
      <c r="K984">
        <v>4.4653530379693338</v>
      </c>
      <c r="L984">
        <v>36.660099104587701</v>
      </c>
      <c r="M984">
        <v>4233.242552145206</v>
      </c>
      <c r="N984">
        <v>1.6676156609301619E-14</v>
      </c>
      <c r="O984">
        <v>8.2837916879785607E-12</v>
      </c>
      <c r="P984" s="1">
        <f>ETS[[#This Row],[Transform File.EUAprice]]*ETS[[#This Row],[Transform File.CAP]]*_xlfn.XLOOKUP(ETS[[#This Row],[Transform File.Year]],Graphs!$R$2:$R$41,Graphs!$T$2:$T$41)</f>
        <v>0</v>
      </c>
    </row>
    <row r="985" spans="1:16" hidden="1" x14ac:dyDescent="0.25">
      <c r="A985">
        <v>1</v>
      </c>
      <c r="B985" s="1" t="s">
        <v>106</v>
      </c>
      <c r="C985" s="1" t="s">
        <v>337</v>
      </c>
      <c r="D985">
        <v>2044</v>
      </c>
      <c r="E985">
        <v>0</v>
      </c>
      <c r="F985">
        <v>0</v>
      </c>
      <c r="G985">
        <v>0</v>
      </c>
      <c r="H985">
        <v>0</v>
      </c>
      <c r="I985">
        <v>205.64755212581241</v>
      </c>
      <c r="J985">
        <v>0</v>
      </c>
      <c r="K985">
        <v>4.0269711210843031</v>
      </c>
      <c r="L985">
        <v>35.006156440525579</v>
      </c>
      <c r="M985">
        <v>4253.8581567073297</v>
      </c>
      <c r="N985">
        <v>2.7194281761012892E-14</v>
      </c>
      <c r="O985">
        <v>9.2050492949891788E-12</v>
      </c>
      <c r="P985" s="1">
        <f>ETS[[#This Row],[Transform File.EUAprice]]*ETS[[#This Row],[Transform File.CAP]]*_xlfn.XLOOKUP(ETS[[#This Row],[Transform File.Year]],Graphs!$R$2:$R$41,Graphs!$T$2:$T$41)</f>
        <v>0</v>
      </c>
    </row>
    <row r="986" spans="1:16" hidden="1" x14ac:dyDescent="0.25">
      <c r="A986">
        <v>1</v>
      </c>
      <c r="B986" s="1" t="s">
        <v>106</v>
      </c>
      <c r="C986" s="1" t="s">
        <v>337</v>
      </c>
      <c r="D986">
        <v>2045</v>
      </c>
      <c r="E986">
        <v>0</v>
      </c>
      <c r="F986">
        <v>0</v>
      </c>
      <c r="G986">
        <v>0</v>
      </c>
      <c r="H986">
        <v>0</v>
      </c>
      <c r="I986">
        <v>173.43265412836593</v>
      </c>
      <c r="J986">
        <v>0</v>
      </c>
      <c r="K986">
        <v>3.39178202733873</v>
      </c>
      <c r="L986">
        <v>28.823115970107764</v>
      </c>
      <c r="M986">
        <v>4274.1768800772134</v>
      </c>
      <c r="N986">
        <v>4.65657475756199E-14</v>
      </c>
      <c r="O986">
        <v>1.0246904198189045E-11</v>
      </c>
      <c r="P986" s="1">
        <f>ETS[[#This Row],[Transform File.EUAprice]]*ETS[[#This Row],[Transform File.CAP]]*_xlfn.XLOOKUP(ETS[[#This Row],[Transform File.Year]],Graphs!$R$2:$R$41,Graphs!$T$2:$T$41)</f>
        <v>0</v>
      </c>
    </row>
    <row r="987" spans="1:16" hidden="1" x14ac:dyDescent="0.25">
      <c r="A987">
        <v>1</v>
      </c>
      <c r="B987" s="1" t="s">
        <v>106</v>
      </c>
      <c r="C987" s="1" t="s">
        <v>337</v>
      </c>
      <c r="D987">
        <v>2046</v>
      </c>
      <c r="E987">
        <v>0</v>
      </c>
      <c r="F987">
        <v>0</v>
      </c>
      <c r="G987">
        <v>0</v>
      </c>
      <c r="H987">
        <v>0</v>
      </c>
      <c r="I987">
        <v>145.0547138410993</v>
      </c>
      <c r="J987">
        <v>0</v>
      </c>
      <c r="K987">
        <v>2.7938304331542119</v>
      </c>
      <c r="L987">
        <v>25.584109854112402</v>
      </c>
      <c r="M987">
        <v>4292.7038269266332</v>
      </c>
      <c r="N987">
        <v>7.7827076129044799E-14</v>
      </c>
      <c r="O987">
        <v>1.1434250227049264E-11</v>
      </c>
      <c r="P987" s="1">
        <f>ETS[[#This Row],[Transform File.EUAprice]]*ETS[[#This Row],[Transform File.CAP]]*_xlfn.XLOOKUP(ETS[[#This Row],[Transform File.Year]],Graphs!$R$2:$R$41,Graphs!$T$2:$T$41)</f>
        <v>0</v>
      </c>
    </row>
    <row r="988" spans="1:16" hidden="1" x14ac:dyDescent="0.25">
      <c r="A988">
        <v>1</v>
      </c>
      <c r="B988" s="1" t="s">
        <v>106</v>
      </c>
      <c r="C988" s="1" t="s">
        <v>337</v>
      </c>
      <c r="D988">
        <v>2047</v>
      </c>
      <c r="E988">
        <v>0</v>
      </c>
      <c r="F988">
        <v>0</v>
      </c>
      <c r="G988">
        <v>0</v>
      </c>
      <c r="H988">
        <v>0</v>
      </c>
      <c r="I988">
        <v>121.21620481106169</v>
      </c>
      <c r="J988">
        <v>0</v>
      </c>
      <c r="K988">
        <v>2.3864965321100375</v>
      </c>
      <c r="L988">
        <v>21.452012497927569</v>
      </c>
      <c r="M988">
        <v>4310.3094380085895</v>
      </c>
      <c r="N988">
        <v>9.440997527715739E-14</v>
      </c>
      <c r="O988">
        <v>1.2790311160676401E-11</v>
      </c>
      <c r="P988" s="1">
        <f>ETS[[#This Row],[Transform File.EUAprice]]*ETS[[#This Row],[Transform File.CAP]]*_xlfn.XLOOKUP(ETS[[#This Row],[Transform File.Year]],Graphs!$R$2:$R$41,Graphs!$T$2:$T$41)</f>
        <v>0</v>
      </c>
    </row>
    <row r="989" spans="1:16" hidden="1" x14ac:dyDescent="0.25">
      <c r="A989">
        <v>1</v>
      </c>
      <c r="B989" s="1" t="s">
        <v>106</v>
      </c>
      <c r="C989" s="1" t="s">
        <v>337</v>
      </c>
      <c r="D989">
        <v>2048</v>
      </c>
      <c r="E989">
        <v>0</v>
      </c>
      <c r="F989">
        <v>0</v>
      </c>
      <c r="G989">
        <v>0</v>
      </c>
      <c r="H989">
        <v>0</v>
      </c>
      <c r="I989">
        <v>101.03987948928219</v>
      </c>
      <c r="J989">
        <v>0</v>
      </c>
      <c r="K989">
        <v>1.948960062629199</v>
      </c>
      <c r="L989">
        <v>18.2273652591503</v>
      </c>
      <c r="M989">
        <v>4327.3531463338695</v>
      </c>
      <c r="N989">
        <v>1.425458724849857E-13</v>
      </c>
      <c r="O989">
        <v>1.4344957414049032E-11</v>
      </c>
      <c r="P989" s="1">
        <f>ETS[[#This Row],[Transform File.EUAprice]]*ETS[[#This Row],[Transform File.CAP]]*_xlfn.XLOOKUP(ETS[[#This Row],[Transform File.Year]],Graphs!$R$2:$R$41,Graphs!$T$2:$T$41)</f>
        <v>0</v>
      </c>
    </row>
    <row r="990" spans="1:16" hidden="1" x14ac:dyDescent="0.25">
      <c r="A990">
        <v>1</v>
      </c>
      <c r="B990" s="1" t="s">
        <v>106</v>
      </c>
      <c r="C990" s="1" t="s">
        <v>337</v>
      </c>
      <c r="D990">
        <v>2049</v>
      </c>
      <c r="E990">
        <v>0</v>
      </c>
      <c r="F990">
        <v>0</v>
      </c>
      <c r="G990">
        <v>0</v>
      </c>
      <c r="H990">
        <v>0</v>
      </c>
      <c r="I990">
        <v>84.027406348317925</v>
      </c>
      <c r="J990">
        <v>0</v>
      </c>
      <c r="K990">
        <v>1.6477791911993516</v>
      </c>
      <c r="L990">
        <v>15.364693949764916</v>
      </c>
      <c r="M990">
        <v>4342.8864085516816</v>
      </c>
      <c r="N990">
        <v>2.3241583797895166E-13</v>
      </c>
      <c r="O990">
        <v>1.6141327296630634E-11</v>
      </c>
      <c r="P990" s="1">
        <f>ETS[[#This Row],[Transform File.EUAprice]]*ETS[[#This Row],[Transform File.CAP]]*_xlfn.XLOOKUP(ETS[[#This Row],[Transform File.Year]],Graphs!$R$2:$R$41,Graphs!$T$2:$T$41)</f>
        <v>0</v>
      </c>
    </row>
    <row r="991" spans="1:16" hidden="1" x14ac:dyDescent="0.25">
      <c r="A991">
        <v>1</v>
      </c>
      <c r="B991" s="1" t="s">
        <v>106</v>
      </c>
      <c r="C991" s="1" t="s">
        <v>337</v>
      </c>
      <c r="D991">
        <v>2050</v>
      </c>
      <c r="E991">
        <v>0</v>
      </c>
      <c r="F991">
        <v>0</v>
      </c>
      <c r="G991">
        <v>0</v>
      </c>
      <c r="H991">
        <v>0</v>
      </c>
      <c r="I991">
        <v>71.419761002534329</v>
      </c>
      <c r="J991">
        <v>0</v>
      </c>
      <c r="K991">
        <v>1.7206353997276017E-9</v>
      </c>
      <c r="L991">
        <v>12.607645344062966</v>
      </c>
      <c r="M991">
        <v>4357.8136968009394</v>
      </c>
      <c r="N991">
        <v>3.4376181260997017E-13</v>
      </c>
      <c r="O991">
        <v>1.8224988213844839E-11</v>
      </c>
      <c r="P991" s="1">
        <f>ETS[[#This Row],[Transform File.EUAprice]]*ETS[[#This Row],[Transform File.CAP]]*_xlfn.XLOOKUP(ETS[[#This Row],[Transform File.Year]],Graphs!$R$2:$R$41,Graphs!$T$2:$T$41)</f>
        <v>0</v>
      </c>
    </row>
    <row r="992" spans="1:16" hidden="1" x14ac:dyDescent="0.25">
      <c r="A992">
        <v>1</v>
      </c>
      <c r="B992" s="1" t="s">
        <v>106</v>
      </c>
      <c r="C992" s="1" t="s">
        <v>337</v>
      </c>
      <c r="D992">
        <v>2051</v>
      </c>
      <c r="E992">
        <v>0</v>
      </c>
      <c r="F992">
        <v>0</v>
      </c>
      <c r="G992">
        <v>0</v>
      </c>
      <c r="H992">
        <v>0</v>
      </c>
      <c r="I992">
        <v>59.551304846134492</v>
      </c>
      <c r="J992">
        <v>0</v>
      </c>
      <c r="K992">
        <v>1.3222408568595206E-9</v>
      </c>
      <c r="L992">
        <v>11.868456155077599</v>
      </c>
      <c r="M992">
        <v>4371.9811138503946</v>
      </c>
      <c r="N992">
        <v>4.8104241692777495E-13</v>
      </c>
      <c r="O992">
        <v>2.0659868782621347E-11</v>
      </c>
      <c r="P992" s="1">
        <f>ETS[[#This Row],[Transform File.EUAprice]]*ETS[[#This Row],[Transform File.CAP]]*_xlfn.XLOOKUP(ETS[[#This Row],[Transform File.Year]],Graphs!$R$2:$R$41,Graphs!$T$2:$T$41)</f>
        <v>0</v>
      </c>
    </row>
    <row r="993" spans="1:16" hidden="1" x14ac:dyDescent="0.25">
      <c r="A993">
        <v>1</v>
      </c>
      <c r="B993" s="1" t="s">
        <v>106</v>
      </c>
      <c r="C993" s="1" t="s">
        <v>337</v>
      </c>
      <c r="D993">
        <v>2052</v>
      </c>
      <c r="E993">
        <v>0</v>
      </c>
      <c r="F993">
        <v>0</v>
      </c>
      <c r="G993">
        <v>0</v>
      </c>
      <c r="H993">
        <v>0</v>
      </c>
      <c r="I993">
        <v>49.789486070010675</v>
      </c>
      <c r="J993">
        <v>0</v>
      </c>
      <c r="K993">
        <v>1.3317072246575579E-9</v>
      </c>
      <c r="L993">
        <v>9.7618187747921112</v>
      </c>
      <c r="M993">
        <v>4384.8875734168178</v>
      </c>
      <c r="N993">
        <v>6.4904980044205678E-13</v>
      </c>
      <c r="O993">
        <v>2.3531656300979949E-11</v>
      </c>
      <c r="P993" s="1">
        <f>ETS[[#This Row],[Transform File.EUAprice]]*ETS[[#This Row],[Transform File.CAP]]*_xlfn.XLOOKUP(ETS[[#This Row],[Transform File.Year]],Graphs!$R$2:$R$41,Graphs!$T$2:$T$41)</f>
        <v>0</v>
      </c>
    </row>
    <row r="994" spans="1:16" hidden="1" x14ac:dyDescent="0.25">
      <c r="A994">
        <v>1</v>
      </c>
      <c r="B994" s="1" t="s">
        <v>106</v>
      </c>
      <c r="C994" s="1" t="s">
        <v>337</v>
      </c>
      <c r="D994">
        <v>2053</v>
      </c>
      <c r="E994">
        <v>0</v>
      </c>
      <c r="F994">
        <v>0</v>
      </c>
      <c r="G994">
        <v>0</v>
      </c>
      <c r="H994">
        <v>0</v>
      </c>
      <c r="I994">
        <v>40.440251983110436</v>
      </c>
      <c r="J994">
        <v>0</v>
      </c>
      <c r="K994">
        <v>9.968339619650935E-10</v>
      </c>
      <c r="L994">
        <v>9.349234085903408</v>
      </c>
      <c r="M994">
        <v>4397.4523733810756</v>
      </c>
      <c r="N994">
        <v>1.0647445432983196E-12</v>
      </c>
      <c r="O994">
        <v>2.694208872487356E-11</v>
      </c>
      <c r="P994" s="1">
        <f>ETS[[#This Row],[Transform File.EUAprice]]*ETS[[#This Row],[Transform File.CAP]]*_xlfn.XLOOKUP(ETS[[#This Row],[Transform File.Year]],Graphs!$R$2:$R$41,Graphs!$T$2:$T$41)</f>
        <v>0</v>
      </c>
    </row>
    <row r="995" spans="1:16" hidden="1" x14ac:dyDescent="0.25">
      <c r="A995">
        <v>1</v>
      </c>
      <c r="B995" s="1" t="s">
        <v>106</v>
      </c>
      <c r="C995" s="1" t="s">
        <v>337</v>
      </c>
      <c r="D995">
        <v>2054</v>
      </c>
      <c r="E995">
        <v>0</v>
      </c>
      <c r="F995">
        <v>0</v>
      </c>
      <c r="G995">
        <v>0</v>
      </c>
      <c r="H995">
        <v>0</v>
      </c>
      <c r="I995">
        <v>32.895447588388357</v>
      </c>
      <c r="J995">
        <v>0</v>
      </c>
      <c r="K995">
        <v>1.1545511161707755E-9</v>
      </c>
      <c r="L995">
        <v>7.5448043935675262</v>
      </c>
      <c r="M995">
        <v>4409.1355818202519</v>
      </c>
      <c r="N995">
        <v>1.8159261442044516E-12</v>
      </c>
      <c r="O995">
        <v>3.1037769457427145E-11</v>
      </c>
      <c r="P995" s="1">
        <f>ETS[[#This Row],[Transform File.EUAprice]]*ETS[[#This Row],[Transform File.CAP]]*_xlfn.XLOOKUP(ETS[[#This Row],[Transform File.Year]],Graphs!$R$2:$R$41,Graphs!$T$2:$T$41)</f>
        <v>0</v>
      </c>
    </row>
    <row r="996" spans="1:16" hidden="1" x14ac:dyDescent="0.25">
      <c r="A996">
        <v>1</v>
      </c>
      <c r="B996" s="1" t="s">
        <v>106</v>
      </c>
      <c r="C996" s="1" t="s">
        <v>337</v>
      </c>
      <c r="D996">
        <v>2055</v>
      </c>
      <c r="E996">
        <v>0</v>
      </c>
      <c r="F996">
        <v>0</v>
      </c>
      <c r="G996">
        <v>0</v>
      </c>
      <c r="H996">
        <v>0</v>
      </c>
      <c r="I996">
        <v>25.789018967588063</v>
      </c>
      <c r="J996">
        <v>0</v>
      </c>
      <c r="K996">
        <v>1.1052194347513453E-9</v>
      </c>
      <c r="L996">
        <v>7.1064286196950741</v>
      </c>
      <c r="M996">
        <v>4419.7750966279946</v>
      </c>
      <c r="N996">
        <v>3.9945837037742283E-12</v>
      </c>
      <c r="O996">
        <v>3.6010715411065149E-11</v>
      </c>
      <c r="P996" s="1">
        <f>ETS[[#This Row],[Transform File.EUAprice]]*ETS[[#This Row],[Transform File.CAP]]*_xlfn.XLOOKUP(ETS[[#This Row],[Transform File.Year]],Graphs!$R$2:$R$41,Graphs!$T$2:$T$41)</f>
        <v>0</v>
      </c>
    </row>
    <row r="997" spans="1:16" hidden="1" x14ac:dyDescent="0.25">
      <c r="A997">
        <v>1</v>
      </c>
      <c r="B997" s="1" t="s">
        <v>106</v>
      </c>
      <c r="C997" s="1" t="s">
        <v>337</v>
      </c>
      <c r="D997">
        <v>2056</v>
      </c>
      <c r="E997">
        <v>0</v>
      </c>
      <c r="F997">
        <v>0</v>
      </c>
      <c r="G997">
        <v>0</v>
      </c>
      <c r="H997">
        <v>0</v>
      </c>
      <c r="I997">
        <v>18.699049177242493</v>
      </c>
      <c r="J997">
        <v>0</v>
      </c>
      <c r="K997">
        <v>1.0719300519728858E-9</v>
      </c>
      <c r="L997">
        <v>7.0899697892736411</v>
      </c>
      <c r="M997">
        <v>4430.277247639051</v>
      </c>
      <c r="N997">
        <v>8.1939153626425118E-12</v>
      </c>
      <c r="O997">
        <v>4.2102454231065586E-11</v>
      </c>
      <c r="P997" s="1">
        <f>ETS[[#This Row],[Transform File.EUAprice]]*ETS[[#This Row],[Transform File.CAP]]*_xlfn.XLOOKUP(ETS[[#This Row],[Transform File.Year]],Graphs!$R$2:$R$41,Graphs!$T$2:$T$41)</f>
        <v>0</v>
      </c>
    </row>
    <row r="998" spans="1:16" hidden="1" x14ac:dyDescent="0.25">
      <c r="A998">
        <v>1</v>
      </c>
      <c r="B998" s="1" t="s">
        <v>106</v>
      </c>
      <c r="C998" s="1" t="s">
        <v>337</v>
      </c>
      <c r="D998">
        <v>2057</v>
      </c>
      <c r="E998">
        <v>0</v>
      </c>
      <c r="F998">
        <v>0</v>
      </c>
      <c r="G998">
        <v>0</v>
      </c>
      <c r="H998">
        <v>0</v>
      </c>
      <c r="I998">
        <v>12.745441313727806</v>
      </c>
      <c r="J998">
        <v>0</v>
      </c>
      <c r="K998">
        <v>1.0293570723883062E-9</v>
      </c>
      <c r="L998">
        <v>5.9536078624853292</v>
      </c>
      <c r="M998">
        <v>4439.8446424410595</v>
      </c>
      <c r="N998">
        <v>1.5621080808232641E-11</v>
      </c>
      <c r="O998">
        <v>4.9624656461578884E-11</v>
      </c>
      <c r="P998" s="1">
        <f>ETS[[#This Row],[Transform File.EUAprice]]*ETS[[#This Row],[Transform File.CAP]]*_xlfn.XLOOKUP(ETS[[#This Row],[Transform File.Year]],Graphs!$R$2:$R$41,Graphs!$T$2:$T$41)</f>
        <v>0</v>
      </c>
    </row>
    <row r="999" spans="1:16" hidden="1" x14ac:dyDescent="0.25">
      <c r="A999">
        <v>1</v>
      </c>
      <c r="B999" s="1" t="s">
        <v>106</v>
      </c>
      <c r="C999" s="1" t="s">
        <v>337</v>
      </c>
      <c r="D999">
        <v>2058</v>
      </c>
      <c r="E999">
        <v>0</v>
      </c>
      <c r="F999">
        <v>0</v>
      </c>
      <c r="G999">
        <v>0</v>
      </c>
      <c r="H999">
        <v>0</v>
      </c>
      <c r="I999">
        <v>9.0626459152748406</v>
      </c>
      <c r="J999">
        <v>0</v>
      </c>
      <c r="K999">
        <v>9.755242330761757E-10</v>
      </c>
      <c r="L999">
        <v>3.6827953974774417</v>
      </c>
      <c r="M999">
        <v>4448.7206597472104</v>
      </c>
      <c r="N999">
        <v>2.726125766055662E-11</v>
      </c>
      <c r="O999">
        <v>5.8917084783823422E-11</v>
      </c>
      <c r="P999" s="1">
        <f>ETS[[#This Row],[Transform File.EUAprice]]*ETS[[#This Row],[Transform File.CAP]]*_xlfn.XLOOKUP(ETS[[#This Row],[Transform File.Year]],Graphs!$R$2:$R$41,Graphs!$T$2:$T$41)</f>
        <v>0</v>
      </c>
    </row>
    <row r="1000" spans="1:16" hidden="1" x14ac:dyDescent="0.25">
      <c r="A1000">
        <v>1</v>
      </c>
      <c r="B1000" s="1" t="s">
        <v>106</v>
      </c>
      <c r="C1000" s="1" t="s">
        <v>337</v>
      </c>
      <c r="D1000">
        <v>2059</v>
      </c>
      <c r="E1000">
        <v>0</v>
      </c>
      <c r="F1000">
        <v>0</v>
      </c>
      <c r="G1000">
        <v>0</v>
      </c>
      <c r="H1000">
        <v>0</v>
      </c>
      <c r="I1000">
        <v>4.8311228042067738</v>
      </c>
      <c r="J1000">
        <v>0</v>
      </c>
      <c r="K1000">
        <v>7.0511152506255556E-10</v>
      </c>
      <c r="L1000">
        <v>4.2315231103629554</v>
      </c>
      <c r="M1000">
        <v>4457.2748170895011</v>
      </c>
      <c r="N1000">
        <v>3.9526762893813006E-11</v>
      </c>
      <c r="O1000">
        <v>7.0368410765212246E-11</v>
      </c>
      <c r="P1000" s="1">
        <f>ETS[[#This Row],[Transform File.EUAprice]]*ETS[[#This Row],[Transform File.CAP]]*_xlfn.XLOOKUP(ETS[[#This Row],[Transform File.Year]],Graphs!$R$2:$R$41,Graphs!$T$2:$T$41)</f>
        <v>0</v>
      </c>
    </row>
    <row r="1001" spans="1:16" hidden="1" x14ac:dyDescent="0.25">
      <c r="A1001">
        <v>1</v>
      </c>
      <c r="B1001" s="1" t="s">
        <v>106</v>
      </c>
      <c r="C1001" s="1" t="s">
        <v>337</v>
      </c>
      <c r="D1001">
        <v>2060</v>
      </c>
      <c r="E1001">
        <v>0</v>
      </c>
      <c r="F1001">
        <v>0</v>
      </c>
      <c r="G1001">
        <v>0</v>
      </c>
      <c r="H1001">
        <v>0</v>
      </c>
      <c r="I1001">
        <v>-0.54603751645877985</v>
      </c>
      <c r="J1001">
        <v>0</v>
      </c>
      <c r="K1001">
        <v>3.0239171263048852E-10</v>
      </c>
      <c r="L1001">
        <v>5.3771603203631617</v>
      </c>
      <c r="M1001">
        <v>4465.0613095929739</v>
      </c>
      <c r="N1001">
        <v>5.1433929375680913E-11</v>
      </c>
      <c r="O1001">
        <v>8.507099690884861E-11</v>
      </c>
      <c r="P1001" s="1">
        <f>ETS[[#This Row],[Transform File.EUAprice]]*ETS[[#This Row],[Transform File.CAP]]*_xlfn.XLOOKUP(ETS[[#This Row],[Transform File.Year]],Graphs!$R$2:$R$41,Graphs!$T$2:$T$41)</f>
        <v>0</v>
      </c>
    </row>
    <row r="1002" spans="1:16" x14ac:dyDescent="0.25">
      <c r="A1002">
        <v>2</v>
      </c>
      <c r="B1002" s="1" t="s">
        <v>106</v>
      </c>
      <c r="C1002" s="1" t="s">
        <v>23</v>
      </c>
      <c r="D1002">
        <v>2021</v>
      </c>
      <c r="E1002">
        <v>1596</v>
      </c>
      <c r="F1002">
        <v>3174.772426</v>
      </c>
      <c r="G1002">
        <v>0</v>
      </c>
      <c r="H1002">
        <v>0</v>
      </c>
      <c r="I1002">
        <v>1936.6896017828165</v>
      </c>
      <c r="J1002">
        <v>512.9</v>
      </c>
      <c r="K1002">
        <v>89.466749243722361</v>
      </c>
      <c r="L1002">
        <v>635.71607497346122</v>
      </c>
      <c r="M1002">
        <v>80</v>
      </c>
      <c r="N1002">
        <v>1495.6981172174428</v>
      </c>
      <c r="O1002">
        <v>1679.0656668977911</v>
      </c>
      <c r="P1002" s="1">
        <f>ETS[[#This Row],[Transform File.EUAprice]]*ETS[[#This Row],[Transform File.CAP]]*_xlfn.XLOOKUP(ETS[[#This Row],[Transform File.Year]],Graphs!$R$2:$R$41,Graphs!$T$2:$T$41)</f>
        <v>127680</v>
      </c>
    </row>
    <row r="1003" spans="1:16" x14ac:dyDescent="0.25">
      <c r="A1003">
        <v>2</v>
      </c>
      <c r="B1003" s="1" t="s">
        <v>106</v>
      </c>
      <c r="C1003" s="1" t="s">
        <v>23</v>
      </c>
      <c r="D1003">
        <v>2022</v>
      </c>
      <c r="E1003">
        <v>1552</v>
      </c>
      <c r="F1003">
        <v>1552</v>
      </c>
      <c r="G1003">
        <v>0</v>
      </c>
      <c r="H1003">
        <v>0</v>
      </c>
      <c r="I1003">
        <v>2089.9367781367018</v>
      </c>
      <c r="J1003">
        <v>745.45438756177464</v>
      </c>
      <c r="K1003">
        <v>99.876423105983591</v>
      </c>
      <c r="L1003">
        <v>553.42201297835675</v>
      </c>
      <c r="M1003">
        <v>79.997372373665698</v>
      </c>
      <c r="N1003">
        <v>1128.3464396424729</v>
      </c>
      <c r="O1003">
        <v>423.65034042262619</v>
      </c>
      <c r="P1003" s="1">
        <f>ETS[[#This Row],[Transform File.EUAprice]]*ETS[[#This Row],[Transform File.CAP]]*_xlfn.XLOOKUP(ETS[[#This Row],[Transform File.Year]],Graphs!$R$2:$R$41,Graphs!$T$2:$T$41)</f>
        <v>124155.92192392916</v>
      </c>
    </row>
    <row r="1004" spans="1:16" x14ac:dyDescent="0.25">
      <c r="A1004">
        <v>2</v>
      </c>
      <c r="B1004" s="1" t="s">
        <v>106</v>
      </c>
      <c r="C1004" s="1" t="s">
        <v>23</v>
      </c>
      <c r="D1004">
        <v>2023</v>
      </c>
      <c r="E1004">
        <v>1509</v>
      </c>
      <c r="F1004">
        <v>1509</v>
      </c>
      <c r="G1004">
        <v>0</v>
      </c>
      <c r="H1004">
        <v>0</v>
      </c>
      <c r="I1004">
        <v>2338.4982381843238</v>
      </c>
      <c r="J1004">
        <v>746.52390937428868</v>
      </c>
      <c r="K1004">
        <v>101.86211629219832</v>
      </c>
      <c r="L1004">
        <v>412.05251428589088</v>
      </c>
      <c r="M1004">
        <v>79.997372373665954</v>
      </c>
      <c r="N1004">
        <v>1117.596438838036</v>
      </c>
      <c r="O1004">
        <v>391.40034122706101</v>
      </c>
      <c r="P1004" s="1">
        <f>ETS[[#This Row],[Transform File.EUAprice]]*ETS[[#This Row],[Transform File.CAP]]*_xlfn.XLOOKUP(ETS[[#This Row],[Transform File.Year]],Graphs!$R$2:$R$41,Graphs!$T$2:$T$41)</f>
        <v>120716.03491186192</v>
      </c>
    </row>
    <row r="1005" spans="1:16" x14ac:dyDescent="0.25">
      <c r="A1005">
        <v>2</v>
      </c>
      <c r="B1005" s="1" t="s">
        <v>106</v>
      </c>
      <c r="C1005" s="1" t="s">
        <v>23</v>
      </c>
      <c r="D1005">
        <v>2024</v>
      </c>
      <c r="E1005">
        <v>1412</v>
      </c>
      <c r="F1005">
        <v>1412</v>
      </c>
      <c r="G1005">
        <v>0</v>
      </c>
      <c r="H1005">
        <v>0</v>
      </c>
      <c r="I1005">
        <v>2624.1416163669796</v>
      </c>
      <c r="J1005">
        <v>822.32962718254191</v>
      </c>
      <c r="K1005">
        <v>62.123172855245492</v>
      </c>
      <c r="L1005">
        <v>241.90382177955664</v>
      </c>
      <c r="M1005">
        <v>87.997232942555783</v>
      </c>
      <c r="N1005">
        <v>1102.0882316185709</v>
      </c>
      <c r="O1005">
        <v>309.90831238193857</v>
      </c>
      <c r="P1005" s="1">
        <f>ETS[[#This Row],[Transform File.EUAprice]]*ETS[[#This Row],[Transform File.CAP]]*_xlfn.XLOOKUP(ETS[[#This Row],[Transform File.Year]],Graphs!$R$2:$R$41,Graphs!$T$2:$T$41)</f>
        <v>118335.32658560835</v>
      </c>
    </row>
    <row r="1006" spans="1:16" x14ac:dyDescent="0.25">
      <c r="A1006">
        <v>2</v>
      </c>
      <c r="B1006" s="1" t="s">
        <v>106</v>
      </c>
      <c r="C1006" s="1" t="s">
        <v>23</v>
      </c>
      <c r="D1006">
        <v>2025</v>
      </c>
      <c r="E1006">
        <v>1412</v>
      </c>
      <c r="F1006">
        <v>1412</v>
      </c>
      <c r="G1006">
        <v>0</v>
      </c>
      <c r="H1006">
        <v>0</v>
      </c>
      <c r="I1006">
        <v>2989.8776361126429</v>
      </c>
      <c r="J1006">
        <v>817.80636853501494</v>
      </c>
      <c r="K1006">
        <v>55.816128541878172</v>
      </c>
      <c r="L1006">
        <v>172.64148317744394</v>
      </c>
      <c r="M1006">
        <v>96.797102576169692</v>
      </c>
      <c r="N1006">
        <v>1107.5161810780908</v>
      </c>
      <c r="O1006">
        <v>304.48010744294209</v>
      </c>
      <c r="P1006" s="1">
        <f>ETS[[#This Row],[Transform File.EUAprice]]*ETS[[#This Row],[Transform File.CAP]]*_xlfn.XLOOKUP(ETS[[#This Row],[Transform File.Year]],Graphs!$R$2:$R$41,Graphs!$T$2:$T$41)</f>
        <v>123970.52955786993</v>
      </c>
    </row>
    <row r="1007" spans="1:16" x14ac:dyDescent="0.25">
      <c r="A1007">
        <v>2</v>
      </c>
      <c r="B1007" s="1" t="s">
        <v>106</v>
      </c>
      <c r="C1007" s="1" t="s">
        <v>23</v>
      </c>
      <c r="D1007">
        <v>2026</v>
      </c>
      <c r="E1007">
        <v>1295</v>
      </c>
      <c r="F1007">
        <v>1295</v>
      </c>
      <c r="G1007">
        <v>0</v>
      </c>
      <c r="H1007">
        <v>0</v>
      </c>
      <c r="I1007">
        <v>3303.8151185033989</v>
      </c>
      <c r="J1007">
        <v>812.92832862605962</v>
      </c>
      <c r="K1007">
        <v>26.476409173458087</v>
      </c>
      <c r="L1007">
        <v>141.65777980972635</v>
      </c>
      <c r="M1007">
        <v>106.47698734890565</v>
      </c>
      <c r="N1007">
        <v>1074.2703923854308</v>
      </c>
      <c r="O1007">
        <v>220.72561825677201</v>
      </c>
      <c r="P1007" s="1">
        <f>ETS[[#This Row],[Transform File.EUAprice]]*ETS[[#This Row],[Transform File.CAP]]*_xlfn.XLOOKUP(ETS[[#This Row],[Transform File.Year]],Graphs!$R$2:$R$41,Graphs!$T$2:$T$41)</f>
        <v>119112.57844019678</v>
      </c>
    </row>
    <row r="1008" spans="1:16" x14ac:dyDescent="0.25">
      <c r="A1008">
        <v>2</v>
      </c>
      <c r="B1008" s="1" t="s">
        <v>106</v>
      </c>
      <c r="C1008" s="1" t="s">
        <v>23</v>
      </c>
      <c r="D1008">
        <v>2027</v>
      </c>
      <c r="E1008">
        <v>1233</v>
      </c>
      <c r="F1008">
        <v>1233</v>
      </c>
      <c r="G1008">
        <v>0</v>
      </c>
      <c r="H1008">
        <v>0</v>
      </c>
      <c r="I1008">
        <v>3576.7472533349501</v>
      </c>
      <c r="J1008">
        <v>807.66767820342011</v>
      </c>
      <c r="K1008">
        <v>17.472571915346609</v>
      </c>
      <c r="L1008">
        <v>134.92761504968175</v>
      </c>
      <c r="M1008">
        <v>117.12489510489782</v>
      </c>
      <c r="N1008">
        <v>1055.641898861584</v>
      </c>
      <c r="O1008">
        <v>177.3538082757475</v>
      </c>
      <c r="P1008" s="1">
        <f>ETS[[#This Row],[Transform File.EUAprice]]*ETS[[#This Row],[Transform File.CAP]]*_xlfn.XLOOKUP(ETS[[#This Row],[Transform File.Year]],Graphs!$R$2:$R$41,Graphs!$T$2:$T$41)</f>
        <v>118810.5743301106</v>
      </c>
    </row>
    <row r="1009" spans="1:16" x14ac:dyDescent="0.25">
      <c r="A1009">
        <v>2</v>
      </c>
      <c r="B1009" s="1" t="s">
        <v>106</v>
      </c>
      <c r="C1009" s="1" t="s">
        <v>23</v>
      </c>
      <c r="D1009">
        <v>2028</v>
      </c>
      <c r="E1009">
        <v>1141</v>
      </c>
      <c r="F1009">
        <v>1141</v>
      </c>
      <c r="G1009">
        <v>0</v>
      </c>
      <c r="H1009">
        <v>0</v>
      </c>
      <c r="I1009">
        <v>3778.5519613163669</v>
      </c>
      <c r="J1009">
        <v>801.99440468393141</v>
      </c>
      <c r="K1009">
        <v>8.8826032828519068</v>
      </c>
      <c r="L1009">
        <v>128.31828405179959</v>
      </c>
      <c r="M1009">
        <v>128.83763588795765</v>
      </c>
      <c r="N1009">
        <v>1021.2313697112293</v>
      </c>
      <c r="O1009">
        <v>119.7640047971414</v>
      </c>
      <c r="P1009" s="1">
        <f>ETS[[#This Row],[Transform File.EUAprice]]*ETS[[#This Row],[Transform File.CAP]]*_xlfn.XLOOKUP(ETS[[#This Row],[Transform File.Year]],Graphs!$R$2:$R$41,Graphs!$T$2:$T$41)</f>
        <v>115181.27885527583</v>
      </c>
    </row>
    <row r="1010" spans="1:16" x14ac:dyDescent="0.25">
      <c r="A1010">
        <v>2</v>
      </c>
      <c r="B1010" s="1" t="s">
        <v>106</v>
      </c>
      <c r="C1010" s="1" t="s">
        <v>23</v>
      </c>
      <c r="D1010">
        <v>2029</v>
      </c>
      <c r="E1010">
        <v>1049</v>
      </c>
      <c r="F1010">
        <v>1049</v>
      </c>
      <c r="G1010">
        <v>0</v>
      </c>
      <c r="H1010">
        <v>0</v>
      </c>
      <c r="I1010">
        <v>3940.1683154662583</v>
      </c>
      <c r="J1010">
        <v>795.87614078928038</v>
      </c>
      <c r="K1010">
        <v>4.1463983159612292</v>
      </c>
      <c r="L1010">
        <v>87.361106744867158</v>
      </c>
      <c r="M1010">
        <v>141.72170246669648</v>
      </c>
      <c r="N1010">
        <v>977.75674018321968</v>
      </c>
      <c r="O1010">
        <v>71.238268773071781</v>
      </c>
      <c r="P1010" s="1">
        <f>ETS[[#This Row],[Transform File.EUAprice]]*ETS[[#This Row],[Transform File.CAP]]*_xlfn.XLOOKUP(ETS[[#This Row],[Transform File.Year]],Graphs!$R$2:$R$41,Graphs!$T$2:$T$41)</f>
        <v>110936.90732269602</v>
      </c>
    </row>
    <row r="1011" spans="1:16" x14ac:dyDescent="0.25">
      <c r="A1011">
        <v>2</v>
      </c>
      <c r="B1011" s="1" t="s">
        <v>106</v>
      </c>
      <c r="C1011" s="1" t="s">
        <v>23</v>
      </c>
      <c r="D1011">
        <v>2030</v>
      </c>
      <c r="E1011">
        <v>958</v>
      </c>
      <c r="F1011">
        <v>958</v>
      </c>
      <c r="G1011">
        <v>0</v>
      </c>
      <c r="H1011">
        <v>0</v>
      </c>
      <c r="I1011">
        <v>4024.6125838533872</v>
      </c>
      <c r="J1011">
        <v>789.27797971450661</v>
      </c>
      <c r="K1011">
        <v>2.2947777507776497</v>
      </c>
      <c r="L1011">
        <v>81.982974147587683</v>
      </c>
      <c r="M1011">
        <v>155.89423898357074</v>
      </c>
      <c r="N1011">
        <v>919.60188919976804</v>
      </c>
      <c r="O1011">
        <v>38.392717142003882</v>
      </c>
      <c r="P1011" s="1">
        <f>ETS[[#This Row],[Transform File.EUAprice]]*ETS[[#This Row],[Transform File.CAP]]*_xlfn.XLOOKUP(ETS[[#This Row],[Transform File.Year]],Graphs!$R$2:$R$41,Graphs!$T$2:$T$41)</f>
        <v>106137.89786540745</v>
      </c>
    </row>
    <row r="1012" spans="1:16" x14ac:dyDescent="0.25">
      <c r="A1012">
        <v>2</v>
      </c>
      <c r="B1012" s="1" t="s">
        <v>106</v>
      </c>
      <c r="C1012" s="1" t="s">
        <v>23</v>
      </c>
      <c r="D1012">
        <v>2031</v>
      </c>
      <c r="E1012">
        <v>866</v>
      </c>
      <c r="F1012">
        <v>866</v>
      </c>
      <c r="G1012">
        <v>0</v>
      </c>
      <c r="H1012">
        <v>0</v>
      </c>
      <c r="I1012">
        <v>4032.6721142353013</v>
      </c>
      <c r="J1012">
        <v>782.16227577954248</v>
      </c>
      <c r="K1012">
        <v>2.0130263221192881</v>
      </c>
      <c r="L1012">
        <v>73.765167516424142</v>
      </c>
      <c r="M1012">
        <v>171.48410653640644</v>
      </c>
      <c r="N1012">
        <v>841.72183693679938</v>
      </c>
      <c r="O1012">
        <v>24.272325219425305</v>
      </c>
      <c r="P1012" s="1">
        <f>ETS[[#This Row],[Transform File.EUAprice]]*ETS[[#This Row],[Transform File.CAP]]*_xlfn.XLOOKUP(ETS[[#This Row],[Transform File.Year]],Graphs!$R$2:$R$41,Graphs!$T$2:$T$41)</f>
        <v>100514.18936849518</v>
      </c>
    </row>
    <row r="1013" spans="1:16" x14ac:dyDescent="0.25">
      <c r="A1013">
        <v>2</v>
      </c>
      <c r="B1013" s="1" t="s">
        <v>106</v>
      </c>
      <c r="C1013" s="1" t="s">
        <v>23</v>
      </c>
      <c r="D1013">
        <v>2032</v>
      </c>
      <c r="E1013">
        <v>774</v>
      </c>
      <c r="F1013">
        <v>774</v>
      </c>
      <c r="G1013">
        <v>0</v>
      </c>
      <c r="H1013">
        <v>0</v>
      </c>
      <c r="I1013">
        <v>3963.3196148460447</v>
      </c>
      <c r="J1013">
        <v>774.48842941834357</v>
      </c>
      <c r="K1013">
        <v>1.5744160005748351</v>
      </c>
      <c r="L1013">
        <v>67.28965397033862</v>
      </c>
      <c r="M1013">
        <v>188.63305540379804</v>
      </c>
      <c r="N1013">
        <v>749.21159100183399</v>
      </c>
      <c r="O1013">
        <v>24.782080496982026</v>
      </c>
      <c r="P1013" s="1">
        <f>ETS[[#This Row],[Transform File.EUAprice]]*ETS[[#This Row],[Transform File.CAP]]*_xlfn.XLOOKUP(ETS[[#This Row],[Transform File.Year]],Graphs!$R$2:$R$41,Graphs!$T$2:$T$41)</f>
        <v>94114.181240781094</v>
      </c>
    </row>
    <row r="1014" spans="1:16" x14ac:dyDescent="0.25">
      <c r="A1014">
        <v>2</v>
      </c>
      <c r="B1014" s="1" t="s">
        <v>106</v>
      </c>
      <c r="C1014" s="1" t="s">
        <v>23</v>
      </c>
      <c r="D1014">
        <v>2033</v>
      </c>
      <c r="E1014">
        <v>682</v>
      </c>
      <c r="F1014">
        <v>682</v>
      </c>
      <c r="G1014">
        <v>0</v>
      </c>
      <c r="H1014">
        <v>0</v>
      </c>
      <c r="I1014">
        <v>3815.8024501655291</v>
      </c>
      <c r="J1014">
        <v>766.21271607311951</v>
      </c>
      <c r="K1014">
        <v>1.0589999116045161</v>
      </c>
      <c r="L1014">
        <v>62.245448695791779</v>
      </c>
      <c r="M1014">
        <v>207.49690791336135</v>
      </c>
      <c r="N1014">
        <v>656.13867776840448</v>
      </c>
      <c r="O1014">
        <v>25.854580855646024</v>
      </c>
      <c r="P1014" s="1">
        <f>ETS[[#This Row],[Transform File.EUAprice]]*ETS[[#This Row],[Transform File.CAP]]*_xlfn.XLOOKUP(ETS[[#This Row],[Transform File.Year]],Graphs!$R$2:$R$41,Graphs!$T$2:$T$41)</f>
        <v>86876.63945265596</v>
      </c>
    </row>
    <row r="1015" spans="1:16" x14ac:dyDescent="0.25">
      <c r="A1015">
        <v>2</v>
      </c>
      <c r="B1015" s="1" t="s">
        <v>106</v>
      </c>
      <c r="C1015" s="1" t="s">
        <v>23</v>
      </c>
      <c r="D1015">
        <v>2034</v>
      </c>
      <c r="E1015">
        <v>591</v>
      </c>
      <c r="F1015">
        <v>591</v>
      </c>
      <c r="G1015">
        <v>0</v>
      </c>
      <c r="H1015">
        <v>0</v>
      </c>
      <c r="I1015">
        <v>3590.829548136845</v>
      </c>
      <c r="J1015">
        <v>757.28779414960638</v>
      </c>
      <c r="K1015">
        <v>1.0437577286965911</v>
      </c>
      <c r="L1015">
        <v>57.641350150381307</v>
      </c>
      <c r="M1015">
        <v>228.24739903083307</v>
      </c>
      <c r="N1015">
        <v>562.93773410213817</v>
      </c>
      <c r="O1015">
        <v>28.054920005301891</v>
      </c>
      <c r="P1015" s="1">
        <f>ETS[[#This Row],[Transform File.EUAprice]]*ETS[[#This Row],[Transform File.CAP]]*_xlfn.XLOOKUP(ETS[[#This Row],[Transform File.Year]],Graphs!$R$2:$R$41,Graphs!$T$2:$T$41)</f>
        <v>78869.852457694913</v>
      </c>
    </row>
    <row r="1016" spans="1:16" x14ac:dyDescent="0.25">
      <c r="A1016">
        <v>2</v>
      </c>
      <c r="B1016" s="1" t="s">
        <v>106</v>
      </c>
      <c r="C1016" s="1" t="s">
        <v>23</v>
      </c>
      <c r="D1016">
        <v>2035</v>
      </c>
      <c r="E1016">
        <v>499</v>
      </c>
      <c r="F1016">
        <v>499</v>
      </c>
      <c r="G1016">
        <v>0</v>
      </c>
      <c r="H1016">
        <v>0</v>
      </c>
      <c r="I1016">
        <v>3284.0881134850279</v>
      </c>
      <c r="J1016">
        <v>747.66279626158257</v>
      </c>
      <c r="K1016">
        <v>1.0061481379084527</v>
      </c>
      <c r="L1016">
        <v>57.072490252326048</v>
      </c>
      <c r="M1016">
        <v>251.07311086402544</v>
      </c>
      <c r="N1016">
        <v>471.59328735954227</v>
      </c>
      <c r="O1016">
        <v>27.398698776209763</v>
      </c>
      <c r="P1016" s="1">
        <f>ETS[[#This Row],[Transform File.EUAprice]]*ETS[[#This Row],[Transform File.CAP]]*_xlfn.XLOOKUP(ETS[[#This Row],[Transform File.Year]],Graphs!$R$2:$R$41,Graphs!$T$2:$T$41)</f>
        <v>69763.644510838669</v>
      </c>
    </row>
    <row r="1017" spans="1:16" x14ac:dyDescent="0.25">
      <c r="A1017">
        <v>2</v>
      </c>
      <c r="B1017" s="1" t="s">
        <v>106</v>
      </c>
      <c r="C1017" s="1" t="s">
        <v>23</v>
      </c>
      <c r="D1017">
        <v>2036</v>
      </c>
      <c r="E1017">
        <v>407</v>
      </c>
      <c r="F1017">
        <v>407</v>
      </c>
      <c r="G1017">
        <v>0</v>
      </c>
      <c r="H1017">
        <v>0</v>
      </c>
      <c r="I1017">
        <v>2896.705804819353</v>
      </c>
      <c r="J1017">
        <v>737.28279934313628</v>
      </c>
      <c r="K1017">
        <v>0.91090795794876378</v>
      </c>
      <c r="L1017">
        <v>56.188601364589509</v>
      </c>
      <c r="M1017">
        <v>276.18160135841066</v>
      </c>
      <c r="N1017">
        <v>372.1404063551937</v>
      </c>
      <c r="O1017">
        <v>34.850842405078041</v>
      </c>
      <c r="P1017" s="1">
        <f>ETS[[#This Row],[Transform File.EUAprice]]*ETS[[#This Row],[Transform File.CAP]]*_xlfn.XLOOKUP(ETS[[#This Row],[Transform File.Year]],Graphs!$R$2:$R$41,Graphs!$T$2:$T$41)</f>
        <v>59611.254941299456</v>
      </c>
    </row>
    <row r="1018" spans="1:16" x14ac:dyDescent="0.25">
      <c r="A1018">
        <v>2</v>
      </c>
      <c r="B1018" s="1" t="s">
        <v>106</v>
      </c>
      <c r="C1018" s="1" t="s">
        <v>23</v>
      </c>
      <c r="D1018">
        <v>2037</v>
      </c>
      <c r="E1018">
        <v>315</v>
      </c>
      <c r="F1018">
        <v>315</v>
      </c>
      <c r="G1018">
        <v>0</v>
      </c>
      <c r="H1018">
        <v>0</v>
      </c>
      <c r="I1018">
        <v>2421.4212351103006</v>
      </c>
      <c r="J1018">
        <v>726.08834716570686</v>
      </c>
      <c r="K1018">
        <v>0.91113737437022291</v>
      </c>
      <c r="L1018">
        <v>63.285085168975677</v>
      </c>
      <c r="M1018">
        <v>303.8016556029022</v>
      </c>
      <c r="N1018">
        <v>276.54533111596749</v>
      </c>
      <c r="O1018">
        <v>38.445856907140112</v>
      </c>
      <c r="P1018" s="1">
        <f>ETS[[#This Row],[Transform File.EUAprice]]*ETS[[#This Row],[Transform File.CAP]]*_xlfn.XLOOKUP(ETS[[#This Row],[Transform File.Year]],Graphs!$R$2:$R$41,Graphs!$T$2:$T$41)</f>
        <v>48333.751298282295</v>
      </c>
    </row>
    <row r="1019" spans="1:16" x14ac:dyDescent="0.25">
      <c r="A1019">
        <v>2</v>
      </c>
      <c r="B1019" s="1" t="s">
        <v>106</v>
      </c>
      <c r="C1019" s="1" t="s">
        <v>23</v>
      </c>
      <c r="D1019">
        <v>2038</v>
      </c>
      <c r="E1019">
        <v>224</v>
      </c>
      <c r="F1019">
        <v>224</v>
      </c>
      <c r="G1019">
        <v>0</v>
      </c>
      <c r="H1019">
        <v>0</v>
      </c>
      <c r="I1019">
        <v>1864.5905458022412</v>
      </c>
      <c r="J1019">
        <v>714.01599039966004</v>
      </c>
      <c r="K1019">
        <v>0.9111373743068929</v>
      </c>
      <c r="L1019">
        <v>65.903561534092347</v>
      </c>
      <c r="M1019">
        <v>334.18354140717486</v>
      </c>
      <c r="N1019">
        <v>179.89738134199561</v>
      </c>
      <c r="O1019">
        <v>44.092915270780459</v>
      </c>
      <c r="P1019" s="1">
        <f>ETS[[#This Row],[Transform File.EUAprice]]*ETS[[#This Row],[Transform File.CAP]]*_xlfn.XLOOKUP(ETS[[#This Row],[Transform File.Year]],Graphs!$R$2:$R$41,Graphs!$T$2:$T$41)</f>
        <v>36007.551399107178</v>
      </c>
    </row>
    <row r="1020" spans="1:16" x14ac:dyDescent="0.25">
      <c r="A1020">
        <v>2</v>
      </c>
      <c r="B1020" s="1" t="s">
        <v>106</v>
      </c>
      <c r="C1020" s="1" t="s">
        <v>23</v>
      </c>
      <c r="D1020">
        <v>2039</v>
      </c>
      <c r="E1020">
        <v>132</v>
      </c>
      <c r="F1020">
        <v>132</v>
      </c>
      <c r="G1020">
        <v>0</v>
      </c>
      <c r="H1020">
        <v>0</v>
      </c>
      <c r="I1020">
        <v>1233.2072860807284</v>
      </c>
      <c r="J1020">
        <v>700.99662507316043</v>
      </c>
      <c r="K1020">
        <v>0.87152839112246061</v>
      </c>
      <c r="L1020">
        <v>61.515106257229974</v>
      </c>
      <c r="M1020">
        <v>367.60397279109344</v>
      </c>
      <c r="N1020">
        <v>106.21082689831444</v>
      </c>
      <c r="O1020">
        <v>25.778491280080551</v>
      </c>
      <c r="P1020" s="1">
        <f>ETS[[#This Row],[Transform File.EUAprice]]*ETS[[#This Row],[Transform File.CAP]]*_xlfn.XLOOKUP(ETS[[#This Row],[Transform File.Year]],Graphs!$R$2:$R$41,Graphs!$T$2:$T$41)</f>
        <v>22229.277241434516</v>
      </c>
    </row>
    <row r="1021" spans="1:16" x14ac:dyDescent="0.25">
      <c r="A1021">
        <v>2</v>
      </c>
      <c r="B1021" s="1" t="s">
        <v>106</v>
      </c>
      <c r="C1021" s="1" t="s">
        <v>23</v>
      </c>
      <c r="D1021">
        <v>2040</v>
      </c>
      <c r="E1021">
        <v>40</v>
      </c>
      <c r="F1021">
        <v>40</v>
      </c>
      <c r="G1021">
        <v>0</v>
      </c>
      <c r="H1021">
        <v>0</v>
      </c>
      <c r="I1021">
        <v>528.93828395427022</v>
      </c>
      <c r="J1021">
        <v>686.95595267577005</v>
      </c>
      <c r="K1021">
        <v>0.83430881012154867</v>
      </c>
      <c r="L1021">
        <v>56.478740640566656</v>
      </c>
      <c r="M1021">
        <v>404.36686693942539</v>
      </c>
      <c r="N1021">
        <v>3.8237320702390414</v>
      </c>
      <c r="O1021">
        <v>36.164517212655149</v>
      </c>
      <c r="P1021" s="1">
        <f>ETS[[#This Row],[Transform File.EUAprice]]*ETS[[#This Row],[Transform File.CAP]]*_xlfn.XLOOKUP(ETS[[#This Row],[Transform File.Year]],Graphs!$R$2:$R$41,Graphs!$T$2:$T$41)</f>
        <v>7056.9569850100588</v>
      </c>
    </row>
    <row r="1022" spans="1:16" x14ac:dyDescent="0.25">
      <c r="A1022">
        <v>2</v>
      </c>
      <c r="B1022" s="1" t="s">
        <v>106</v>
      </c>
      <c r="C1022" s="1" t="s">
        <v>23</v>
      </c>
      <c r="D1022">
        <v>2041</v>
      </c>
      <c r="E1022">
        <v>0</v>
      </c>
      <c r="F1022">
        <v>0</v>
      </c>
      <c r="G1022">
        <v>0</v>
      </c>
      <c r="H1022">
        <v>0</v>
      </c>
      <c r="I1022">
        <v>305.40287846668502</v>
      </c>
      <c r="J1022">
        <v>174.05595267577007</v>
      </c>
      <c r="K1022">
        <v>0.83430881005333546</v>
      </c>
      <c r="L1022">
        <v>48.645144001761786</v>
      </c>
      <c r="M1022">
        <v>4187.3994438120872</v>
      </c>
      <c r="N1022">
        <v>3.8138340434576791E-13</v>
      </c>
      <c r="O1022">
        <v>1.50536654537678E-12</v>
      </c>
      <c r="P1022" s="1">
        <f>ETS[[#This Row],[Transform File.EUAprice]]*ETS[[#This Row],[Transform File.CAP]]*_xlfn.XLOOKUP(ETS[[#This Row],[Transform File.Year]],Graphs!$R$2:$R$41,Graphs!$T$2:$T$41)</f>
        <v>0</v>
      </c>
    </row>
    <row r="1023" spans="1:16" x14ac:dyDescent="0.25">
      <c r="A1023">
        <v>2</v>
      </c>
      <c r="B1023" s="1" t="s">
        <v>106</v>
      </c>
      <c r="C1023" s="1" t="s">
        <v>23</v>
      </c>
      <c r="D1023">
        <v>2042</v>
      </c>
      <c r="E1023">
        <v>0</v>
      </c>
      <c r="F1023">
        <v>0</v>
      </c>
      <c r="G1023">
        <v>0</v>
      </c>
      <c r="H1023">
        <v>0</v>
      </c>
      <c r="I1023">
        <v>266.04373793121493</v>
      </c>
      <c r="J1023">
        <v>0</v>
      </c>
      <c r="K1023">
        <v>0.75445645770138603</v>
      </c>
      <c r="L1023">
        <v>38.604684077768709</v>
      </c>
      <c r="M1023">
        <v>4211.3720589421091</v>
      </c>
      <c r="N1023">
        <v>4.1887647350391008E-13</v>
      </c>
      <c r="O1023">
        <v>1.6650050728036119E-12</v>
      </c>
      <c r="P1023" s="1">
        <f>ETS[[#This Row],[Transform File.EUAprice]]*ETS[[#This Row],[Transform File.CAP]]*_xlfn.XLOOKUP(ETS[[#This Row],[Transform File.Year]],Graphs!$R$2:$R$41,Graphs!$T$2:$T$41)</f>
        <v>0</v>
      </c>
    </row>
    <row r="1024" spans="1:16" x14ac:dyDescent="0.25">
      <c r="A1024">
        <v>2</v>
      </c>
      <c r="B1024" s="1" t="s">
        <v>106</v>
      </c>
      <c r="C1024" s="1" t="s">
        <v>23</v>
      </c>
      <c r="D1024">
        <v>2043</v>
      </c>
      <c r="E1024">
        <v>0</v>
      </c>
      <c r="F1024">
        <v>0</v>
      </c>
      <c r="G1024">
        <v>0</v>
      </c>
      <c r="H1024">
        <v>0</v>
      </c>
      <c r="I1024">
        <v>230.01582228942425</v>
      </c>
      <c r="J1024">
        <v>0</v>
      </c>
      <c r="K1024">
        <v>0.5780005478797019</v>
      </c>
      <c r="L1024">
        <v>35.449915093910995</v>
      </c>
      <c r="M1024">
        <v>4233.2425521243849</v>
      </c>
      <c r="N1024">
        <v>4.6019601644574736E-13</v>
      </c>
      <c r="O1024">
        <v>1.8448862700536798E-12</v>
      </c>
      <c r="P1024" s="1">
        <f>ETS[[#This Row],[Transform File.EUAprice]]*ETS[[#This Row],[Transform File.CAP]]*_xlfn.XLOOKUP(ETS[[#This Row],[Transform File.Year]],Graphs!$R$2:$R$41,Graphs!$T$2:$T$41)</f>
        <v>0</v>
      </c>
    </row>
    <row r="1025" spans="1:16" x14ac:dyDescent="0.25">
      <c r="A1025">
        <v>2</v>
      </c>
      <c r="B1025" s="1" t="s">
        <v>106</v>
      </c>
      <c r="C1025" s="1" t="s">
        <v>23</v>
      </c>
      <c r="D1025">
        <v>2044</v>
      </c>
      <c r="E1025">
        <v>0</v>
      </c>
      <c r="F1025">
        <v>0</v>
      </c>
      <c r="G1025">
        <v>0</v>
      </c>
      <c r="H1025">
        <v>0</v>
      </c>
      <c r="I1025">
        <v>197.48078142840569</v>
      </c>
      <c r="J1025">
        <v>0</v>
      </c>
      <c r="K1025">
        <v>0.41559699939870703</v>
      </c>
      <c r="L1025">
        <v>32.119443861619864</v>
      </c>
      <c r="M1025">
        <v>4253.8581566841949</v>
      </c>
      <c r="N1025">
        <v>5.0559203022023751E-13</v>
      </c>
      <c r="O1025">
        <v>2.0477328660642742E-12</v>
      </c>
      <c r="P1025" s="1">
        <f>ETS[[#This Row],[Transform File.EUAprice]]*ETS[[#This Row],[Transform File.CAP]]*_xlfn.XLOOKUP(ETS[[#This Row],[Transform File.Year]],Graphs!$R$2:$R$41,Graphs!$T$2:$T$41)</f>
        <v>0</v>
      </c>
    </row>
    <row r="1026" spans="1:16" x14ac:dyDescent="0.25">
      <c r="A1026">
        <v>2</v>
      </c>
      <c r="B1026" s="1" t="s">
        <v>106</v>
      </c>
      <c r="C1026" s="1" t="s">
        <v>23</v>
      </c>
      <c r="D1026">
        <v>2045</v>
      </c>
      <c r="E1026">
        <v>0</v>
      </c>
      <c r="F1026">
        <v>0</v>
      </c>
      <c r="G1026">
        <v>0</v>
      </c>
      <c r="H1026">
        <v>0</v>
      </c>
      <c r="I1026">
        <v>169.78983673859437</v>
      </c>
      <c r="J1026">
        <v>0</v>
      </c>
      <c r="K1026">
        <v>0.40055120843905201</v>
      </c>
      <c r="L1026">
        <v>27.290393481372259</v>
      </c>
      <c r="M1026">
        <v>4274.1768800514265</v>
      </c>
      <c r="N1026">
        <v>5.5536583223745423E-13</v>
      </c>
      <c r="O1026">
        <v>2.2766176275747235E-12</v>
      </c>
      <c r="P1026" s="1">
        <f>ETS[[#This Row],[Transform File.EUAprice]]*ETS[[#This Row],[Transform File.CAP]]*_xlfn.XLOOKUP(ETS[[#This Row],[Transform File.Year]],Graphs!$R$2:$R$41,Graphs!$T$2:$T$41)</f>
        <v>0</v>
      </c>
    </row>
    <row r="1027" spans="1:16" x14ac:dyDescent="0.25">
      <c r="A1027">
        <v>2</v>
      </c>
      <c r="B1027" s="1" t="s">
        <v>106</v>
      </c>
      <c r="C1027" s="1" t="s">
        <v>23</v>
      </c>
      <c r="D1027">
        <v>2046</v>
      </c>
      <c r="E1027">
        <v>0</v>
      </c>
      <c r="F1027">
        <v>0</v>
      </c>
      <c r="G1027">
        <v>0</v>
      </c>
      <c r="H1027">
        <v>0</v>
      </c>
      <c r="I1027">
        <v>144.60557569389837</v>
      </c>
      <c r="J1027">
        <v>0</v>
      </c>
      <c r="K1027">
        <v>0.40055120842476882</v>
      </c>
      <c r="L1027">
        <v>24.783709836271225</v>
      </c>
      <c r="M1027">
        <v>4292.7038268978013</v>
      </c>
      <c r="N1027">
        <v>6.100096372504931E-13</v>
      </c>
      <c r="O1027">
        <v>2.5368140902350896E-12</v>
      </c>
      <c r="P1027" s="1">
        <f>ETS[[#This Row],[Transform File.EUAprice]]*ETS[[#This Row],[Transform File.CAP]]*_xlfn.XLOOKUP(ETS[[#This Row],[Transform File.Year]],Graphs!$R$2:$R$41,Graphs!$T$2:$T$41)</f>
        <v>0</v>
      </c>
    </row>
    <row r="1028" spans="1:16" x14ac:dyDescent="0.25">
      <c r="A1028">
        <v>2</v>
      </c>
      <c r="B1028" s="1" t="s">
        <v>106</v>
      </c>
      <c r="C1028" s="1" t="s">
        <v>23</v>
      </c>
      <c r="D1028">
        <v>2047</v>
      </c>
      <c r="E1028">
        <v>0</v>
      </c>
      <c r="F1028">
        <v>0</v>
      </c>
      <c r="G1028">
        <v>0</v>
      </c>
      <c r="H1028">
        <v>0</v>
      </c>
      <c r="I1028">
        <v>121.93050463505361</v>
      </c>
      <c r="J1028">
        <v>0</v>
      </c>
      <c r="K1028">
        <v>0.4005512083696568</v>
      </c>
      <c r="L1028">
        <v>22.274519850475109</v>
      </c>
      <c r="M1028">
        <v>4310.3094379762761</v>
      </c>
      <c r="N1028">
        <v>6.6974065558658389E-13</v>
      </c>
      <c r="O1028">
        <v>2.8331617416411293E-12</v>
      </c>
      <c r="P1028" s="1">
        <f>ETS[[#This Row],[Transform File.EUAprice]]*ETS[[#This Row],[Transform File.CAP]]*_xlfn.XLOOKUP(ETS[[#This Row],[Transform File.Year]],Graphs!$R$2:$R$41,Graphs!$T$2:$T$41)</f>
        <v>0</v>
      </c>
    </row>
    <row r="1029" spans="1:16" x14ac:dyDescent="0.25">
      <c r="A1029">
        <v>2</v>
      </c>
      <c r="B1029" s="1" t="s">
        <v>106</v>
      </c>
      <c r="C1029" s="1" t="s">
        <v>23</v>
      </c>
      <c r="D1029">
        <v>2048</v>
      </c>
      <c r="E1029">
        <v>0</v>
      </c>
      <c r="F1029">
        <v>0</v>
      </c>
      <c r="G1029">
        <v>0</v>
      </c>
      <c r="H1029">
        <v>0</v>
      </c>
      <c r="I1029">
        <v>103.7926899309213</v>
      </c>
      <c r="J1029">
        <v>0</v>
      </c>
      <c r="K1029">
        <v>0.16809148547503241</v>
      </c>
      <c r="L1029">
        <v>17.969723218657279</v>
      </c>
      <c r="M1029">
        <v>4327.3531462975798</v>
      </c>
      <c r="N1029">
        <v>7.3473785396848959E-13</v>
      </c>
      <c r="O1029">
        <v>3.1718879699788749E-12</v>
      </c>
      <c r="P1029" s="1">
        <f>ETS[[#This Row],[Transform File.EUAprice]]*ETS[[#This Row],[Transform File.CAP]]*_xlfn.XLOOKUP(ETS[[#This Row],[Transform File.Year]],Graphs!$R$2:$R$41,Graphs!$T$2:$T$41)</f>
        <v>0</v>
      </c>
    </row>
    <row r="1030" spans="1:16" x14ac:dyDescent="0.25">
      <c r="A1030">
        <v>2</v>
      </c>
      <c r="B1030" s="1" t="s">
        <v>106</v>
      </c>
      <c r="C1030" s="1" t="s">
        <v>23</v>
      </c>
      <c r="D1030">
        <v>2049</v>
      </c>
      <c r="E1030">
        <v>0</v>
      </c>
      <c r="F1030">
        <v>0</v>
      </c>
      <c r="G1030">
        <v>0</v>
      </c>
      <c r="H1030">
        <v>0</v>
      </c>
      <c r="I1030">
        <v>88.814126196812367</v>
      </c>
      <c r="J1030">
        <v>0</v>
      </c>
      <c r="K1030">
        <v>8.2783678352670381E-11</v>
      </c>
      <c r="L1030">
        <v>14.978563734026149</v>
      </c>
      <c r="M1030">
        <v>4342.8864085107962</v>
      </c>
      <c r="N1030">
        <v>8.0595387612840969E-13</v>
      </c>
      <c r="O1030">
        <v>3.5619996992767895E-12</v>
      </c>
      <c r="P1030" s="1">
        <f>ETS[[#This Row],[Transform File.EUAprice]]*ETS[[#This Row],[Transform File.CAP]]*_xlfn.XLOOKUP(ETS[[#This Row],[Transform File.Year]],Graphs!$R$2:$R$41,Graphs!$T$2:$T$41)</f>
        <v>0</v>
      </c>
    </row>
    <row r="1031" spans="1:16" x14ac:dyDescent="0.25">
      <c r="A1031">
        <v>2</v>
      </c>
      <c r="B1031" s="1" t="s">
        <v>106</v>
      </c>
      <c r="C1031" s="1" t="s">
        <v>23</v>
      </c>
      <c r="D1031">
        <v>2050</v>
      </c>
      <c r="E1031">
        <v>0</v>
      </c>
      <c r="F1031">
        <v>0</v>
      </c>
      <c r="G1031">
        <v>0</v>
      </c>
      <c r="H1031">
        <v>0</v>
      </c>
      <c r="I1031">
        <v>75.804319523834309</v>
      </c>
      <c r="J1031">
        <v>0</v>
      </c>
      <c r="K1031">
        <v>7.9958811844533201E-11</v>
      </c>
      <c r="L1031">
        <v>13.009806672898105</v>
      </c>
      <c r="M1031">
        <v>4357.8136967546434</v>
      </c>
      <c r="N1031">
        <v>8.8322111755489485E-13</v>
      </c>
      <c r="O1031">
        <v>4.0129481437267042E-12</v>
      </c>
      <c r="P1031" s="1">
        <f>ETS[[#This Row],[Transform File.EUAprice]]*ETS[[#This Row],[Transform File.CAP]]*_xlfn.XLOOKUP(ETS[[#This Row],[Transform File.Year]],Graphs!$R$2:$R$41,Graphs!$T$2:$T$41)</f>
        <v>0</v>
      </c>
    </row>
    <row r="1032" spans="1:16" x14ac:dyDescent="0.25">
      <c r="A1032">
        <v>2</v>
      </c>
      <c r="B1032" s="1" t="s">
        <v>106</v>
      </c>
      <c r="C1032" s="1" t="s">
        <v>23</v>
      </c>
      <c r="D1032">
        <v>2051</v>
      </c>
      <c r="E1032">
        <v>0</v>
      </c>
      <c r="F1032">
        <v>0</v>
      </c>
      <c r="G1032">
        <v>0</v>
      </c>
      <c r="H1032">
        <v>0</v>
      </c>
      <c r="I1032">
        <v>63.5995712715198</v>
      </c>
      <c r="J1032">
        <v>0</v>
      </c>
      <c r="K1032">
        <v>7.453600578584408E-11</v>
      </c>
      <c r="L1032">
        <v>12.204748252239972</v>
      </c>
      <c r="M1032">
        <v>4371.9811137977667</v>
      </c>
      <c r="N1032">
        <v>9.6698978304260194E-13</v>
      </c>
      <c r="O1032">
        <v>4.5379332708501226E-12</v>
      </c>
      <c r="P1032" s="1">
        <f>ETS[[#This Row],[Transform File.EUAprice]]*ETS[[#This Row],[Transform File.CAP]]*_xlfn.XLOOKUP(ETS[[#This Row],[Transform File.Year]],Graphs!$R$2:$R$41,Graphs!$T$2:$T$41)</f>
        <v>0</v>
      </c>
    </row>
    <row r="1033" spans="1:16" x14ac:dyDescent="0.25">
      <c r="A1033">
        <v>2</v>
      </c>
      <c r="B1033" s="1" t="s">
        <v>106</v>
      </c>
      <c r="C1033" s="1" t="s">
        <v>23</v>
      </c>
      <c r="D1033">
        <v>2052</v>
      </c>
      <c r="E1033">
        <v>0</v>
      </c>
      <c r="F1033">
        <v>0</v>
      </c>
      <c r="G1033">
        <v>0</v>
      </c>
      <c r="H1033">
        <v>0</v>
      </c>
      <c r="I1033">
        <v>53.622801628797674</v>
      </c>
      <c r="J1033">
        <v>0</v>
      </c>
      <c r="K1033">
        <v>6.9735842784602111E-11</v>
      </c>
      <c r="L1033">
        <v>9.9767696426523909</v>
      </c>
      <c r="M1033">
        <v>4384.8875733566401</v>
      </c>
      <c r="N1033">
        <v>1.0574952666523227E-12</v>
      </c>
      <c r="O1033">
        <v>5.1547194468374964E-12</v>
      </c>
      <c r="P1033" s="1">
        <f>ETS[[#This Row],[Transform File.EUAprice]]*ETS[[#This Row],[Transform File.CAP]]*_xlfn.XLOOKUP(ETS[[#This Row],[Transform File.Year]],Graphs!$R$2:$R$41,Graphs!$T$2:$T$41)</f>
        <v>0</v>
      </c>
    </row>
    <row r="1034" spans="1:16" x14ac:dyDescent="0.25">
      <c r="A1034">
        <v>2</v>
      </c>
      <c r="B1034" s="1" t="s">
        <v>106</v>
      </c>
      <c r="C1034" s="1" t="s">
        <v>23</v>
      </c>
      <c r="D1034">
        <v>2053</v>
      </c>
      <c r="E1034">
        <v>0</v>
      </c>
      <c r="F1034">
        <v>0</v>
      </c>
      <c r="G1034">
        <v>0</v>
      </c>
      <c r="H1034">
        <v>0</v>
      </c>
      <c r="I1034">
        <v>44.193825358418373</v>
      </c>
      <c r="J1034">
        <v>0</v>
      </c>
      <c r="K1034">
        <v>6.7475843720300225E-11</v>
      </c>
      <c r="L1034">
        <v>9.4289762703118267</v>
      </c>
      <c r="M1034">
        <v>4397.4523733117439</v>
      </c>
      <c r="N1034">
        <v>1.1546939184829267E-12</v>
      </c>
      <c r="O1034">
        <v>5.8843458105110176E-12</v>
      </c>
      <c r="P1034" s="1">
        <f>ETS[[#This Row],[Transform File.EUAprice]]*ETS[[#This Row],[Transform File.CAP]]*_xlfn.XLOOKUP(ETS[[#This Row],[Transform File.Year]],Graphs!$R$2:$R$41,Graphs!$T$2:$T$41)</f>
        <v>0</v>
      </c>
    </row>
    <row r="1035" spans="1:16" x14ac:dyDescent="0.25">
      <c r="A1035">
        <v>2</v>
      </c>
      <c r="B1035" s="1" t="s">
        <v>106</v>
      </c>
      <c r="C1035" s="1" t="s">
        <v>23</v>
      </c>
      <c r="D1035">
        <v>2054</v>
      </c>
      <c r="E1035">
        <v>0</v>
      </c>
      <c r="F1035">
        <v>0</v>
      </c>
      <c r="G1035">
        <v>0</v>
      </c>
      <c r="H1035">
        <v>0</v>
      </c>
      <c r="I1035">
        <v>36.069969365436776</v>
      </c>
      <c r="J1035">
        <v>0</v>
      </c>
      <c r="K1035">
        <v>6.6167339404657814E-11</v>
      </c>
      <c r="L1035">
        <v>8.1238559929154253</v>
      </c>
      <c r="M1035">
        <v>4409.1355817395761</v>
      </c>
      <c r="N1035">
        <v>1.2587315169406576E-12</v>
      </c>
      <c r="O1035">
        <v>6.7578153140389111E-12</v>
      </c>
      <c r="P1035" s="1">
        <f>ETS[[#This Row],[Transform File.EUAprice]]*ETS[[#This Row],[Transform File.CAP]]*_xlfn.XLOOKUP(ETS[[#This Row],[Transform File.Year]],Graphs!$R$2:$R$41,Graphs!$T$2:$T$41)</f>
        <v>0</v>
      </c>
    </row>
    <row r="1036" spans="1:16" x14ac:dyDescent="0.25">
      <c r="A1036">
        <v>2</v>
      </c>
      <c r="B1036" s="1" t="s">
        <v>106</v>
      </c>
      <c r="C1036" s="1" t="s">
        <v>23</v>
      </c>
      <c r="D1036">
        <v>2055</v>
      </c>
      <c r="E1036">
        <v>0</v>
      </c>
      <c r="F1036">
        <v>0</v>
      </c>
      <c r="G1036">
        <v>0</v>
      </c>
      <c r="H1036">
        <v>0</v>
      </c>
      <c r="I1036">
        <v>28.792466988531626</v>
      </c>
      <c r="J1036">
        <v>0</v>
      </c>
      <c r="K1036">
        <v>6.5262537784962348E-11</v>
      </c>
      <c r="L1036">
        <v>7.2775023768398883</v>
      </c>
      <c r="M1036">
        <v>4419.7750965327732</v>
      </c>
      <c r="N1036">
        <v>1.3689281757099828E-12</v>
      </c>
      <c r="O1036">
        <v>7.8171723851620338E-12</v>
      </c>
      <c r="P1036" s="1">
        <f>ETS[[#This Row],[Transform File.EUAprice]]*ETS[[#This Row],[Transform File.CAP]]*_xlfn.XLOOKUP(ETS[[#This Row],[Transform File.Year]],Graphs!$R$2:$R$41,Graphs!$T$2:$T$41)</f>
        <v>0</v>
      </c>
    </row>
    <row r="1037" spans="1:16" x14ac:dyDescent="0.25">
      <c r="A1037">
        <v>2</v>
      </c>
      <c r="B1037" s="1" t="s">
        <v>106</v>
      </c>
      <c r="C1037" s="1" t="s">
        <v>23</v>
      </c>
      <c r="D1037">
        <v>2056</v>
      </c>
      <c r="E1037">
        <v>0</v>
      </c>
      <c r="F1037">
        <v>0</v>
      </c>
      <c r="G1037">
        <v>0</v>
      </c>
      <c r="H1037">
        <v>0</v>
      </c>
      <c r="I1037">
        <v>21.682948155726997</v>
      </c>
      <c r="J1037">
        <v>0</v>
      </c>
      <c r="K1037">
        <v>6.5363025740592525E-11</v>
      </c>
      <c r="L1037">
        <v>7.1095188327392673</v>
      </c>
      <c r="M1037">
        <v>4430.2772475238098</v>
      </c>
      <c r="N1037">
        <v>1.4853026070709552E-12</v>
      </c>
      <c r="O1037">
        <v>9.1184771457716334E-12</v>
      </c>
      <c r="P1037" s="1">
        <f>ETS[[#This Row],[Transform File.EUAprice]]*ETS[[#This Row],[Transform File.CAP]]*_xlfn.XLOOKUP(ETS[[#This Row],[Transform File.Year]],Graphs!$R$2:$R$41,Graphs!$T$2:$T$41)</f>
        <v>0</v>
      </c>
    </row>
    <row r="1038" spans="1:16" x14ac:dyDescent="0.25">
      <c r="A1038">
        <v>2</v>
      </c>
      <c r="B1038" s="1" t="s">
        <v>106</v>
      </c>
      <c r="C1038" s="1" t="s">
        <v>23</v>
      </c>
      <c r="D1038">
        <v>2057</v>
      </c>
      <c r="E1038">
        <v>0</v>
      </c>
      <c r="F1038">
        <v>0</v>
      </c>
      <c r="G1038">
        <v>0</v>
      </c>
      <c r="H1038">
        <v>0</v>
      </c>
      <c r="I1038">
        <v>15.305005828379514</v>
      </c>
      <c r="J1038">
        <v>0</v>
      </c>
      <c r="K1038">
        <v>6.4849276077663842E-11</v>
      </c>
      <c r="L1038">
        <v>6.3779423272826339</v>
      </c>
      <c r="M1038">
        <v>4439.8446422982852</v>
      </c>
      <c r="N1038">
        <v>1.6090073233379319E-12</v>
      </c>
      <c r="O1038">
        <v>1.0747962513201927E-11</v>
      </c>
      <c r="P1038" s="1">
        <f>ETS[[#This Row],[Transform File.EUAprice]]*ETS[[#This Row],[Transform File.CAP]]*_xlfn.XLOOKUP(ETS[[#This Row],[Transform File.Year]],Graphs!$R$2:$R$41,Graphs!$T$2:$T$41)</f>
        <v>0</v>
      </c>
    </row>
    <row r="1039" spans="1:16" x14ac:dyDescent="0.25">
      <c r="A1039">
        <v>2</v>
      </c>
      <c r="B1039" s="1" t="s">
        <v>106</v>
      </c>
      <c r="C1039" s="1" t="s">
        <v>23</v>
      </c>
      <c r="D1039">
        <v>2058</v>
      </c>
      <c r="E1039">
        <v>0</v>
      </c>
      <c r="F1039">
        <v>0</v>
      </c>
      <c r="G1039">
        <v>0</v>
      </c>
      <c r="H1039">
        <v>0</v>
      </c>
      <c r="I1039">
        <v>10.985913343739703</v>
      </c>
      <c r="J1039">
        <v>0</v>
      </c>
      <c r="K1039">
        <v>6.3765896117051575E-11</v>
      </c>
      <c r="L1039">
        <v>4.3190924845760446</v>
      </c>
      <c r="M1039">
        <v>4448.7206595666948</v>
      </c>
      <c r="N1039">
        <v>1.7363680337751373E-12</v>
      </c>
      <c r="O1039">
        <v>1.2831407288991332E-11</v>
      </c>
      <c r="P1039" s="1">
        <f>ETS[[#This Row],[Transform File.EUAprice]]*ETS[[#This Row],[Transform File.CAP]]*_xlfn.XLOOKUP(ETS[[#This Row],[Transform File.Year]],Graphs!$R$2:$R$41,Graphs!$T$2:$T$41)</f>
        <v>0</v>
      </c>
    </row>
    <row r="1040" spans="1:16" x14ac:dyDescent="0.25">
      <c r="A1040">
        <v>2</v>
      </c>
      <c r="B1040" s="1" t="s">
        <v>106</v>
      </c>
      <c r="C1040" s="1" t="s">
        <v>23</v>
      </c>
      <c r="D1040">
        <v>2059</v>
      </c>
      <c r="E1040">
        <v>0</v>
      </c>
      <c r="F1040">
        <v>0</v>
      </c>
      <c r="G1040">
        <v>0</v>
      </c>
      <c r="H1040">
        <v>0</v>
      </c>
      <c r="I1040">
        <v>6.021862669465567</v>
      </c>
      <c r="J1040">
        <v>0</v>
      </c>
      <c r="K1040">
        <v>6.5418226166420043E-11</v>
      </c>
      <c r="L1040">
        <v>4.9640506742087176</v>
      </c>
      <c r="M1040">
        <v>4457.2748168595599</v>
      </c>
      <c r="N1040">
        <v>1.8684040367094471E-12</v>
      </c>
      <c r="O1040">
        <v>1.5568068011434648E-11</v>
      </c>
      <c r="P1040" s="1">
        <f>ETS[[#This Row],[Transform File.EUAprice]]*ETS[[#This Row],[Transform File.CAP]]*_xlfn.XLOOKUP(ETS[[#This Row],[Transform File.Year]],Graphs!$R$2:$R$41,Graphs!$T$2:$T$41)</f>
        <v>0</v>
      </c>
    </row>
    <row r="1041" spans="1:16" x14ac:dyDescent="0.25">
      <c r="A1041">
        <v>2</v>
      </c>
      <c r="B1041" s="1" t="s">
        <v>106</v>
      </c>
      <c r="C1041" s="1" t="s">
        <v>23</v>
      </c>
      <c r="D1041">
        <v>2060</v>
      </c>
      <c r="E1041">
        <v>0</v>
      </c>
      <c r="F1041">
        <v>0</v>
      </c>
      <c r="G1041">
        <v>0</v>
      </c>
      <c r="H1041">
        <v>0</v>
      </c>
      <c r="I1041">
        <v>0.12950826721958464</v>
      </c>
      <c r="J1041">
        <v>0</v>
      </c>
      <c r="K1041">
        <v>2.1444601206068283E-11</v>
      </c>
      <c r="L1041">
        <v>5.8923544022245382</v>
      </c>
      <c r="M1041">
        <v>4465.0613092993117</v>
      </c>
      <c r="N1041">
        <v>2.0051490454792552E-12</v>
      </c>
      <c r="O1041">
        <v>1.9274856050901613E-11</v>
      </c>
      <c r="P1041" s="1">
        <f>ETS[[#This Row],[Transform File.EUAprice]]*ETS[[#This Row],[Transform File.CAP]]*_xlfn.XLOOKUP(ETS[[#This Row],[Transform File.Year]],Graphs!$R$2:$R$41,Graphs!$T$2:$T$41)</f>
        <v>0</v>
      </c>
    </row>
    <row r="1042" spans="1:16" x14ac:dyDescent="0.25">
      <c r="A1042">
        <v>3</v>
      </c>
      <c r="B1042" s="1" t="s">
        <v>106</v>
      </c>
      <c r="C1042" s="1" t="s">
        <v>23</v>
      </c>
      <c r="D1042">
        <v>2021</v>
      </c>
      <c r="E1042">
        <v>1596</v>
      </c>
      <c r="F1042">
        <v>3174.772426</v>
      </c>
      <c r="G1042">
        <v>0</v>
      </c>
      <c r="H1042">
        <v>0</v>
      </c>
      <c r="I1042">
        <v>1936.7047601396905</v>
      </c>
      <c r="J1042">
        <v>512.9</v>
      </c>
      <c r="K1042">
        <v>89.451965199281304</v>
      </c>
      <c r="L1042">
        <v>635.71570066102845</v>
      </c>
      <c r="M1042">
        <v>80</v>
      </c>
      <c r="N1042">
        <v>1495.5734066334671</v>
      </c>
      <c r="O1042">
        <v>1679.2884825591186</v>
      </c>
      <c r="P1042" s="1">
        <f>ETS[[#This Row],[Transform File.EUAprice]]*ETS[[#This Row],[Transform File.CAP]]*_xlfn.XLOOKUP(ETS[[#This Row],[Transform File.Year]],Graphs!$R$2:$R$41,Graphs!$T$2:$T$41)</f>
        <v>127680</v>
      </c>
    </row>
    <row r="1043" spans="1:16" x14ac:dyDescent="0.25">
      <c r="A1043">
        <v>3</v>
      </c>
      <c r="B1043" s="1" t="s">
        <v>106</v>
      </c>
      <c r="C1043" s="1" t="s">
        <v>23</v>
      </c>
      <c r="D1043">
        <v>2022</v>
      </c>
      <c r="E1043">
        <v>1552</v>
      </c>
      <c r="F1043">
        <v>1552</v>
      </c>
      <c r="G1043">
        <v>0</v>
      </c>
      <c r="H1043">
        <v>0</v>
      </c>
      <c r="I1043">
        <v>2090.1217432977214</v>
      </c>
      <c r="J1043">
        <v>745.3202180650502</v>
      </c>
      <c r="K1043">
        <v>99.869051207821485</v>
      </c>
      <c r="L1043">
        <v>553.39374756909763</v>
      </c>
      <c r="M1043">
        <v>80.194127566942882</v>
      </c>
      <c r="N1043">
        <v>1128.1464813244088</v>
      </c>
      <c r="O1043">
        <v>423.85268365316546</v>
      </c>
      <c r="P1043" s="1">
        <f>ETS[[#This Row],[Transform File.EUAprice]]*ETS[[#This Row],[Transform File.CAP]]*_xlfn.XLOOKUP(ETS[[#This Row],[Transform File.Year]],Graphs!$R$2:$R$41,Graphs!$T$2:$T$41)</f>
        <v>124461.28598389536</v>
      </c>
    </row>
    <row r="1044" spans="1:16" x14ac:dyDescent="0.25">
      <c r="A1044">
        <v>3</v>
      </c>
      <c r="B1044" s="1" t="s">
        <v>106</v>
      </c>
      <c r="C1044" s="1" t="s">
        <v>23</v>
      </c>
      <c r="D1044">
        <v>2023</v>
      </c>
      <c r="E1044">
        <v>1509</v>
      </c>
      <c r="F1044">
        <v>1509</v>
      </c>
      <c r="G1044">
        <v>0</v>
      </c>
      <c r="H1044">
        <v>0</v>
      </c>
      <c r="I1044">
        <v>2338.824362597612</v>
      </c>
      <c r="J1044">
        <v>746.39237065201007</v>
      </c>
      <c r="K1044">
        <v>101.85283114235976</v>
      </c>
      <c r="L1044">
        <v>412.05217890573948</v>
      </c>
      <c r="M1044">
        <v>80.19412756694264</v>
      </c>
      <c r="N1044">
        <v>1117.3964806514803</v>
      </c>
      <c r="O1044">
        <v>391.6026843260928</v>
      </c>
      <c r="P1044" s="1">
        <f>ETS[[#This Row],[Transform File.EUAprice]]*ETS[[#This Row],[Transform File.CAP]]*_xlfn.XLOOKUP(ETS[[#This Row],[Transform File.Year]],Graphs!$R$2:$R$41,Graphs!$T$2:$T$41)</f>
        <v>121012.93849851645</v>
      </c>
    </row>
    <row r="1045" spans="1:16" x14ac:dyDescent="0.25">
      <c r="A1045">
        <v>3</v>
      </c>
      <c r="B1045" s="1" t="s">
        <v>106</v>
      </c>
      <c r="C1045" s="1" t="s">
        <v>23</v>
      </c>
      <c r="D1045">
        <v>2024</v>
      </c>
      <c r="E1045">
        <v>1412</v>
      </c>
      <c r="F1045">
        <v>1412</v>
      </c>
      <c r="G1045">
        <v>0</v>
      </c>
      <c r="H1045">
        <v>0</v>
      </c>
      <c r="I1045">
        <v>2626.0818518733822</v>
      </c>
      <c r="J1045">
        <v>822.18776009355736</v>
      </c>
      <c r="K1045">
        <v>60.152252320267003</v>
      </c>
      <c r="L1045">
        <v>242.40249831040518</v>
      </c>
      <c r="M1045">
        <v>88.213682339318126</v>
      </c>
      <c r="N1045">
        <v>1101.8862190219727</v>
      </c>
      <c r="O1045">
        <v>310.11288773164233</v>
      </c>
      <c r="P1045" s="1">
        <f>ETS[[#This Row],[Transform File.EUAprice]]*ETS[[#This Row],[Transform File.CAP]]*_xlfn.XLOOKUP(ETS[[#This Row],[Transform File.Year]],Graphs!$R$2:$R$41,Graphs!$T$2:$T$41)</f>
        <v>118626.39948868303</v>
      </c>
    </row>
    <row r="1046" spans="1:16" x14ac:dyDescent="0.25">
      <c r="A1046">
        <v>3</v>
      </c>
      <c r="B1046" s="1" t="s">
        <v>106</v>
      </c>
      <c r="C1046" s="1" t="s">
        <v>23</v>
      </c>
      <c r="D1046">
        <v>2025</v>
      </c>
      <c r="E1046">
        <v>1412</v>
      </c>
      <c r="F1046">
        <v>1412</v>
      </c>
      <c r="G1046">
        <v>0</v>
      </c>
      <c r="H1046">
        <v>0</v>
      </c>
      <c r="I1046">
        <v>2993.9072790250607</v>
      </c>
      <c r="J1046">
        <v>817.65336253612054</v>
      </c>
      <c r="K1046">
        <v>54.0797380646165</v>
      </c>
      <c r="L1046">
        <v>172.44147224758456</v>
      </c>
      <c r="M1046">
        <v>97.035216841032948</v>
      </c>
      <c r="N1046">
        <v>1107.3755826726435</v>
      </c>
      <c r="O1046">
        <v>304.62346195932963</v>
      </c>
      <c r="P1046" s="1">
        <f>ETS[[#This Row],[Transform File.EUAprice]]*ETS[[#This Row],[Transform File.CAP]]*_xlfn.XLOOKUP(ETS[[#This Row],[Transform File.Year]],Graphs!$R$2:$R$41,Graphs!$T$2:$T$41)</f>
        <v>124275.48859822088</v>
      </c>
    </row>
    <row r="1047" spans="1:16" x14ac:dyDescent="0.25">
      <c r="A1047">
        <v>3</v>
      </c>
      <c r="B1047" s="1" t="s">
        <v>106</v>
      </c>
      <c r="C1047" s="1" t="s">
        <v>23</v>
      </c>
      <c r="D1047">
        <v>2026</v>
      </c>
      <c r="E1047">
        <v>1295</v>
      </c>
      <c r="F1047">
        <v>1295</v>
      </c>
      <c r="G1047">
        <v>0</v>
      </c>
      <c r="H1047">
        <v>0</v>
      </c>
      <c r="I1047">
        <v>3304.5986520982351</v>
      </c>
      <c r="J1047">
        <v>812.76330988398831</v>
      </c>
      <c r="K1047">
        <v>26.897851736477264</v>
      </c>
      <c r="L1047">
        <v>144.64746530636037</v>
      </c>
      <c r="M1047">
        <v>106.73893382175363</v>
      </c>
      <c r="N1047">
        <v>1074.018305418168</v>
      </c>
      <c r="O1047">
        <v>220.98067271054541</v>
      </c>
      <c r="P1047" s="1">
        <f>ETS[[#This Row],[Transform File.EUAprice]]*ETS[[#This Row],[Transform File.CAP]]*_xlfn.XLOOKUP(ETS[[#This Row],[Transform File.Year]],Graphs!$R$2:$R$41,Graphs!$T$2:$T$41)</f>
        <v>119405.61001979998</v>
      </c>
    </row>
    <row r="1048" spans="1:16" x14ac:dyDescent="0.25">
      <c r="A1048">
        <v>3</v>
      </c>
      <c r="B1048" s="1" t="s">
        <v>106</v>
      </c>
      <c r="C1048" s="1" t="s">
        <v>23</v>
      </c>
      <c r="D1048">
        <v>2027</v>
      </c>
      <c r="E1048">
        <v>1233</v>
      </c>
      <c r="F1048">
        <v>1233</v>
      </c>
      <c r="G1048">
        <v>0</v>
      </c>
      <c r="H1048">
        <v>0</v>
      </c>
      <c r="I1048">
        <v>3568.953354477926</v>
      </c>
      <c r="J1048">
        <v>807.48970478042861</v>
      </c>
      <c r="K1048">
        <v>19.344152042796981</v>
      </c>
      <c r="L1048">
        <v>141.81144079708361</v>
      </c>
      <c r="M1048">
        <v>117.41305720424329</v>
      </c>
      <c r="N1048">
        <v>1055.3889348542707</v>
      </c>
      <c r="O1048">
        <v>177.60997189478522</v>
      </c>
      <c r="P1048" s="1">
        <f>ETS[[#This Row],[Transform File.EUAprice]]*ETS[[#This Row],[Transform File.CAP]]*_xlfn.XLOOKUP(ETS[[#This Row],[Transform File.Year]],Graphs!$R$2:$R$41,Graphs!$T$2:$T$41)</f>
        <v>119102.88370202288</v>
      </c>
    </row>
    <row r="1049" spans="1:16" x14ac:dyDescent="0.25">
      <c r="A1049">
        <v>3</v>
      </c>
      <c r="B1049" s="1" t="s">
        <v>106</v>
      </c>
      <c r="C1049" s="1" t="s">
        <v>23</v>
      </c>
      <c r="D1049">
        <v>2028</v>
      </c>
      <c r="E1049">
        <v>1141</v>
      </c>
      <c r="F1049">
        <v>1141</v>
      </c>
      <c r="G1049">
        <v>0</v>
      </c>
      <c r="H1049">
        <v>0</v>
      </c>
      <c r="I1049">
        <v>3755.697187681295</v>
      </c>
      <c r="J1049">
        <v>801.80246150053767</v>
      </c>
      <c r="K1049">
        <v>12.353926212873528</v>
      </c>
      <c r="L1049">
        <v>140.09977908322003</v>
      </c>
      <c r="M1049">
        <v>129.15463418651302</v>
      </c>
      <c r="N1049">
        <v>1020.9774962672997</v>
      </c>
      <c r="O1049">
        <v>120.0213337709697</v>
      </c>
      <c r="P1049" s="1">
        <f>ETS[[#This Row],[Transform File.EUAprice]]*ETS[[#This Row],[Transform File.CAP]]*_xlfn.XLOOKUP(ETS[[#This Row],[Transform File.Year]],Graphs!$R$2:$R$41,Graphs!$T$2:$T$41)</f>
        <v>115464.67639801175</v>
      </c>
    </row>
    <row r="1050" spans="1:16" x14ac:dyDescent="0.25">
      <c r="A1050">
        <v>3</v>
      </c>
      <c r="B1050" s="1" t="s">
        <v>106</v>
      </c>
      <c r="C1050" s="1" t="s">
        <v>23</v>
      </c>
      <c r="D1050">
        <v>2029</v>
      </c>
      <c r="E1050">
        <v>1049</v>
      </c>
      <c r="F1050">
        <v>1049</v>
      </c>
      <c r="G1050">
        <v>0</v>
      </c>
      <c r="H1050">
        <v>0</v>
      </c>
      <c r="I1050">
        <v>3903.9370272676169</v>
      </c>
      <c r="J1050">
        <v>795.66913444326974</v>
      </c>
      <c r="K1050">
        <v>5.4986537808584046</v>
      </c>
      <c r="L1050">
        <v>99.592372189549906</v>
      </c>
      <c r="M1050">
        <v>142.07041741902671</v>
      </c>
      <c r="N1050">
        <v>977.50364709765552</v>
      </c>
      <c r="O1050">
        <v>71.495100553626656</v>
      </c>
      <c r="P1050" s="1">
        <f>ETS[[#This Row],[Transform File.EUAprice]]*ETS[[#This Row],[Transform File.CAP]]*_xlfn.XLOOKUP(ETS[[#This Row],[Transform File.Year]],Graphs!$R$2:$R$41,Graphs!$T$2:$T$41)</f>
        <v>111209.87439601908</v>
      </c>
    </row>
    <row r="1051" spans="1:16" x14ac:dyDescent="0.25">
      <c r="A1051">
        <v>3</v>
      </c>
      <c r="B1051" s="1" t="s">
        <v>106</v>
      </c>
      <c r="C1051" s="1" t="s">
        <v>23</v>
      </c>
      <c r="D1051">
        <v>2030</v>
      </c>
      <c r="E1051">
        <v>958</v>
      </c>
      <c r="F1051">
        <v>958</v>
      </c>
      <c r="G1051">
        <v>0</v>
      </c>
      <c r="H1051">
        <v>0</v>
      </c>
      <c r="I1051">
        <v>3978.3967880883138</v>
      </c>
      <c r="J1051">
        <v>789.0547332694</v>
      </c>
      <c r="K1051">
        <v>2.3803030976183699</v>
      </c>
      <c r="L1051">
        <v>92.105202812284887</v>
      </c>
      <c r="M1051">
        <v>156.27783521421958</v>
      </c>
      <c r="N1051">
        <v>919.1329504403659</v>
      </c>
      <c r="O1051">
        <v>38.865708997351184</v>
      </c>
      <c r="P1051" s="1">
        <f>ETS[[#This Row],[Transform File.EUAprice]]*ETS[[#This Row],[Transform File.CAP]]*_xlfn.XLOOKUP(ETS[[#This Row],[Transform File.Year]],Graphs!$R$2:$R$41,Graphs!$T$2:$T$41)</f>
        <v>106399.06272830178</v>
      </c>
    </row>
    <row r="1052" spans="1:16" x14ac:dyDescent="0.25">
      <c r="A1052">
        <v>3</v>
      </c>
      <c r="B1052" s="1" t="s">
        <v>106</v>
      </c>
      <c r="C1052" s="1" t="s">
        <v>23</v>
      </c>
      <c r="D1052">
        <v>2031</v>
      </c>
      <c r="E1052">
        <v>866</v>
      </c>
      <c r="F1052">
        <v>866</v>
      </c>
      <c r="G1052">
        <v>0</v>
      </c>
      <c r="H1052">
        <v>0</v>
      </c>
      <c r="I1052">
        <v>4002.0103983200693</v>
      </c>
      <c r="J1052">
        <v>781.92152365263996</v>
      </c>
      <c r="K1052">
        <v>1.6722094506496019</v>
      </c>
      <c r="L1052">
        <v>58.792656664954904</v>
      </c>
      <c r="M1052">
        <v>171.90605854337898</v>
      </c>
      <c r="N1052">
        <v>841.25339617791769</v>
      </c>
      <c r="O1052">
        <v>24.745169357294149</v>
      </c>
      <c r="P1052" s="1">
        <f>ETS[[#This Row],[Transform File.EUAprice]]*ETS[[#This Row],[Transform File.CAP]]*_xlfn.XLOOKUP(ETS[[#This Row],[Transform File.Year]],Graphs!$R$2:$R$41,Graphs!$T$2:$T$41)</f>
        <v>100761.51353625557</v>
      </c>
    </row>
    <row r="1053" spans="1:16" x14ac:dyDescent="0.25">
      <c r="A1053">
        <v>3</v>
      </c>
      <c r="B1053" s="1" t="s">
        <v>106</v>
      </c>
      <c r="C1053" s="1" t="s">
        <v>23</v>
      </c>
      <c r="D1053">
        <v>2032</v>
      </c>
      <c r="E1053">
        <v>774</v>
      </c>
      <c r="F1053">
        <v>774</v>
      </c>
      <c r="G1053">
        <v>0</v>
      </c>
      <c r="H1053">
        <v>0</v>
      </c>
      <c r="I1053">
        <v>3941.4083569194318</v>
      </c>
      <c r="J1053">
        <v>774.2288116169359</v>
      </c>
      <c r="K1053">
        <v>1.2744336058532761</v>
      </c>
      <c r="L1053">
        <v>59.098796177848662</v>
      </c>
      <c r="M1053">
        <v>189.09717603126663</v>
      </c>
      <c r="N1053">
        <v>748.77019902695815</v>
      </c>
      <c r="O1053">
        <v>25.22826711525838</v>
      </c>
      <c r="P1053" s="1">
        <f>ETS[[#This Row],[Transform File.EUAprice]]*ETS[[#This Row],[Transform File.CAP]]*_xlfn.XLOOKUP(ETS[[#This Row],[Transform File.Year]],Graphs!$R$2:$R$41,Graphs!$T$2:$T$41)</f>
        <v>94345.743692853241</v>
      </c>
    </row>
    <row r="1054" spans="1:16" x14ac:dyDescent="0.25">
      <c r="A1054">
        <v>3</v>
      </c>
      <c r="B1054" s="1" t="s">
        <v>106</v>
      </c>
      <c r="C1054" s="1" t="s">
        <v>23</v>
      </c>
      <c r="D1054">
        <v>2033</v>
      </c>
      <c r="E1054">
        <v>682</v>
      </c>
      <c r="F1054">
        <v>682</v>
      </c>
      <c r="G1054">
        <v>0</v>
      </c>
      <c r="H1054">
        <v>0</v>
      </c>
      <c r="I1054">
        <v>3799.0656259507027</v>
      </c>
      <c r="J1054">
        <v>765.93141105045322</v>
      </c>
      <c r="K1054">
        <v>1.0249064112124433</v>
      </c>
      <c r="L1054">
        <v>57.386413507063544</v>
      </c>
      <c r="M1054">
        <v>208.00984829607376</v>
      </c>
      <c r="N1054">
        <v>655.72501315127181</v>
      </c>
      <c r="O1054">
        <v>26.273289693351607</v>
      </c>
      <c r="P1054" s="1">
        <f>ETS[[#This Row],[Transform File.EUAprice]]*ETS[[#This Row],[Transform File.CAP]]*_xlfn.XLOOKUP(ETS[[#This Row],[Transform File.Year]],Graphs!$R$2:$R$41,Graphs!$T$2:$T$41)</f>
        <v>87091.401865926338</v>
      </c>
    </row>
    <row r="1055" spans="1:16" x14ac:dyDescent="0.25">
      <c r="A1055">
        <v>3</v>
      </c>
      <c r="B1055" s="1" t="s">
        <v>106</v>
      </c>
      <c r="C1055" s="1" t="s">
        <v>23</v>
      </c>
      <c r="D1055">
        <v>2034</v>
      </c>
      <c r="E1055">
        <v>591</v>
      </c>
      <c r="F1055">
        <v>591</v>
      </c>
      <c r="G1055">
        <v>0</v>
      </c>
      <c r="H1055">
        <v>0</v>
      </c>
      <c r="I1055">
        <v>3577.9280225538364</v>
      </c>
      <c r="J1055">
        <v>756.98458027166043</v>
      </c>
      <c r="K1055">
        <v>1.0366747996223924</v>
      </c>
      <c r="L1055">
        <v>54.1163483255838</v>
      </c>
      <c r="M1055">
        <v>228.81135735396856</v>
      </c>
      <c r="N1055">
        <v>562.55538022898259</v>
      </c>
      <c r="O1055">
        <v>28.44284120394305</v>
      </c>
      <c r="P1055" s="1">
        <f>ETS[[#This Row],[Transform File.EUAprice]]*ETS[[#This Row],[Transform File.CAP]]*_xlfn.XLOOKUP(ETS[[#This Row],[Transform File.Year]],Graphs!$R$2:$R$41,Graphs!$T$2:$T$41)</f>
        <v>79064.725695799061</v>
      </c>
    </row>
    <row r="1056" spans="1:16" x14ac:dyDescent="0.25">
      <c r="A1056">
        <v>3</v>
      </c>
      <c r="B1056" s="1" t="s">
        <v>106</v>
      </c>
      <c r="C1056" s="1" t="s">
        <v>23</v>
      </c>
      <c r="D1056">
        <v>2035</v>
      </c>
      <c r="E1056">
        <v>499</v>
      </c>
      <c r="F1056">
        <v>499</v>
      </c>
      <c r="G1056">
        <v>0</v>
      </c>
      <c r="H1056">
        <v>0</v>
      </c>
      <c r="I1056">
        <v>3274.8601922018147</v>
      </c>
      <c r="J1056">
        <v>747.33602383041</v>
      </c>
      <c r="K1056">
        <v>1.0275113269695746</v>
      </c>
      <c r="L1056">
        <v>53.7042951946421</v>
      </c>
      <c r="M1056">
        <v>251.69305458987691</v>
      </c>
      <c r="N1056">
        <v>471.33163510204702</v>
      </c>
      <c r="O1056">
        <v>27.666507157980931</v>
      </c>
      <c r="P1056" s="1">
        <f>ETS[[#This Row],[Transform File.EUAprice]]*ETS[[#This Row],[Transform File.CAP]]*_xlfn.XLOOKUP(ETS[[#This Row],[Transform File.Year]],Graphs!$R$2:$R$41,Graphs!$T$2:$T$41)</f>
        <v>69935.903234834201</v>
      </c>
    </row>
    <row r="1057" spans="1:16" x14ac:dyDescent="0.25">
      <c r="A1057">
        <v>3</v>
      </c>
      <c r="B1057" s="1" t="s">
        <v>106</v>
      </c>
      <c r="C1057" s="1" t="s">
        <v>23</v>
      </c>
      <c r="D1057">
        <v>2036</v>
      </c>
      <c r="E1057">
        <v>407</v>
      </c>
      <c r="F1057">
        <v>407</v>
      </c>
      <c r="G1057">
        <v>0</v>
      </c>
      <c r="H1057">
        <v>0</v>
      </c>
      <c r="I1057">
        <v>2889.2542922480534</v>
      </c>
      <c r="J1057">
        <v>736.93071078942853</v>
      </c>
      <c r="K1057">
        <v>1.0272629609307089</v>
      </c>
      <c r="L1057">
        <v>54.647926203402037</v>
      </c>
      <c r="M1057">
        <v>276.86294795099764</v>
      </c>
      <c r="N1057">
        <v>371.90359193845694</v>
      </c>
      <c r="O1057">
        <v>35.094475164669362</v>
      </c>
      <c r="P1057" s="1">
        <f>ETS[[#This Row],[Transform File.EUAprice]]*ETS[[#This Row],[Transform File.CAP]]*_xlfn.XLOOKUP(ETS[[#This Row],[Transform File.Year]],Graphs!$R$2:$R$41,Graphs!$T$2:$T$41)</f>
        <v>59758.317327911442</v>
      </c>
    </row>
    <row r="1058" spans="1:16" x14ac:dyDescent="0.25">
      <c r="A1058">
        <v>3</v>
      </c>
      <c r="B1058" s="1" t="s">
        <v>106</v>
      </c>
      <c r="C1058" s="1" t="s">
        <v>23</v>
      </c>
      <c r="D1058">
        <v>2037</v>
      </c>
      <c r="E1058">
        <v>315</v>
      </c>
      <c r="F1058">
        <v>315</v>
      </c>
      <c r="G1058">
        <v>0</v>
      </c>
      <c r="H1058">
        <v>0</v>
      </c>
      <c r="I1058">
        <v>2415.5728696820997</v>
      </c>
      <c r="J1058">
        <v>725.70259850246646</v>
      </c>
      <c r="K1058">
        <v>1.055874852578222</v>
      </c>
      <c r="L1058">
        <v>61.922949210909238</v>
      </c>
      <c r="M1058">
        <v>304.56338038213357</v>
      </c>
      <c r="N1058">
        <v>276.31227351162607</v>
      </c>
      <c r="O1058">
        <v>38.68786868529358</v>
      </c>
      <c r="P1058" s="1">
        <f>ETS[[#This Row],[Transform File.EUAprice]]*ETS[[#This Row],[Transform File.CAP]]*_xlfn.XLOOKUP(ETS[[#This Row],[Transform File.Year]],Graphs!$R$2:$R$41,Graphs!$T$2:$T$41)</f>
        <v>48454.938972404881</v>
      </c>
    </row>
    <row r="1059" spans="1:16" x14ac:dyDescent="0.25">
      <c r="A1059">
        <v>3</v>
      </c>
      <c r="B1059" s="1" t="s">
        <v>106</v>
      </c>
      <c r="C1059" s="1" t="s">
        <v>23</v>
      </c>
      <c r="D1059">
        <v>2038</v>
      </c>
      <c r="E1059">
        <v>224</v>
      </c>
      <c r="F1059">
        <v>224</v>
      </c>
      <c r="G1059">
        <v>0</v>
      </c>
      <c r="H1059">
        <v>0</v>
      </c>
      <c r="I1059">
        <v>1859.7535581278264</v>
      </c>
      <c r="J1059">
        <v>713.60125023469311</v>
      </c>
      <c r="K1059">
        <v>1.055874011278265</v>
      </c>
      <c r="L1059">
        <v>65.162187308302109</v>
      </c>
      <c r="M1059">
        <v>335.01890677615614</v>
      </c>
      <c r="N1059">
        <v>179.66266117246604</v>
      </c>
      <c r="O1059">
        <v>44.337570840030253</v>
      </c>
      <c r="P1059" s="1">
        <f>ETS[[#This Row],[Transform File.EUAprice]]*ETS[[#This Row],[Transform File.CAP]]*_xlfn.XLOOKUP(ETS[[#This Row],[Transform File.Year]],Graphs!$R$2:$R$41,Graphs!$T$2:$T$41)</f>
        <v>36097.560204848982</v>
      </c>
    </row>
    <row r="1060" spans="1:16" x14ac:dyDescent="0.25">
      <c r="A1060">
        <v>3</v>
      </c>
      <c r="B1060" s="1" t="s">
        <v>106</v>
      </c>
      <c r="C1060" s="1" t="s">
        <v>23</v>
      </c>
      <c r="D1060">
        <v>2039</v>
      </c>
      <c r="E1060">
        <v>132</v>
      </c>
      <c r="F1060">
        <v>132</v>
      </c>
      <c r="G1060">
        <v>0</v>
      </c>
      <c r="H1060">
        <v>0</v>
      </c>
      <c r="I1060">
        <v>1229.0331776881631</v>
      </c>
      <c r="J1060">
        <v>700.55082113406615</v>
      </c>
      <c r="K1060">
        <v>1.006744095754067</v>
      </c>
      <c r="L1060">
        <v>61.162815209843075</v>
      </c>
      <c r="M1060">
        <v>368.51987694135511</v>
      </c>
      <c r="N1060">
        <v>105.97448673791115</v>
      </c>
      <c r="O1060">
        <v>26.025837475086135</v>
      </c>
      <c r="P1060" s="1">
        <f>ETS[[#This Row],[Transform File.EUAprice]]*ETS[[#This Row],[Transform File.CAP]]*_xlfn.XLOOKUP(ETS[[#This Row],[Transform File.Year]],Graphs!$R$2:$R$41,Graphs!$T$2:$T$41)</f>
        <v>22284.66262567876</v>
      </c>
    </row>
    <row r="1061" spans="1:16" x14ac:dyDescent="0.25">
      <c r="A1061">
        <v>3</v>
      </c>
      <c r="B1061" s="1" t="s">
        <v>106</v>
      </c>
      <c r="C1061" s="1" t="s">
        <v>23</v>
      </c>
      <c r="D1061">
        <v>2040</v>
      </c>
      <c r="E1061">
        <v>40</v>
      </c>
      <c r="F1061">
        <v>40</v>
      </c>
      <c r="G1061">
        <v>0</v>
      </c>
      <c r="H1061">
        <v>0</v>
      </c>
      <c r="I1061">
        <v>525.15807951274314</v>
      </c>
      <c r="J1061">
        <v>686.47687640779088</v>
      </c>
      <c r="K1061">
        <v>0.96684179479607824</v>
      </c>
      <c r="L1061">
        <v>56.4313799728329</v>
      </c>
      <c r="M1061">
        <v>405.37082507658135</v>
      </c>
      <c r="N1061">
        <v>3.5863976933359702</v>
      </c>
      <c r="O1061">
        <v>36.414020830356741</v>
      </c>
      <c r="P1061" s="1">
        <f>ETS[[#This Row],[Transform File.EUAprice]]*ETS[[#This Row],[Transform File.CAP]]*_xlfn.XLOOKUP(ETS[[#This Row],[Transform File.Year]],Graphs!$R$2:$R$41,Graphs!$T$2:$T$41)</f>
        <v>7074.4779293997035</v>
      </c>
    </row>
    <row r="1062" spans="1:16" x14ac:dyDescent="0.25">
      <c r="A1062">
        <v>3</v>
      </c>
      <c r="B1062" s="1" t="s">
        <v>106</v>
      </c>
      <c r="C1062" s="1" t="s">
        <v>23</v>
      </c>
      <c r="D1062">
        <v>2041</v>
      </c>
      <c r="E1062">
        <v>0</v>
      </c>
      <c r="F1062">
        <v>0</v>
      </c>
      <c r="G1062">
        <v>0</v>
      </c>
      <c r="H1062">
        <v>0</v>
      </c>
      <c r="I1062">
        <v>301.92166803057091</v>
      </c>
      <c r="J1062">
        <v>173.57687640779091</v>
      </c>
      <c r="K1062">
        <v>0.96684179413939475</v>
      </c>
      <c r="L1062">
        <v>48.692693280241954</v>
      </c>
      <c r="M1062">
        <v>4187.3994438123018</v>
      </c>
      <c r="N1062">
        <v>2.5636827993108279E-14</v>
      </c>
      <c r="O1062">
        <v>6.5026549351790095E-12</v>
      </c>
      <c r="P1062" s="1">
        <f>ETS[[#This Row],[Transform File.EUAprice]]*ETS[[#This Row],[Transform File.CAP]]*_xlfn.XLOOKUP(ETS[[#This Row],[Transform File.Year]],Graphs!$R$2:$R$41,Graphs!$T$2:$T$41)</f>
        <v>0</v>
      </c>
    </row>
    <row r="1063" spans="1:16" x14ac:dyDescent="0.25">
      <c r="A1063">
        <v>3</v>
      </c>
      <c r="B1063" s="1" t="s">
        <v>106</v>
      </c>
      <c r="C1063" s="1" t="s">
        <v>23</v>
      </c>
      <c r="D1063">
        <v>2042</v>
      </c>
      <c r="E1063">
        <v>0</v>
      </c>
      <c r="F1063">
        <v>0</v>
      </c>
      <c r="G1063">
        <v>0</v>
      </c>
      <c r="H1063">
        <v>0</v>
      </c>
      <c r="I1063">
        <v>262.73348773874068</v>
      </c>
      <c r="J1063">
        <v>0</v>
      </c>
      <c r="K1063">
        <v>0.85633419252350773</v>
      </c>
      <c r="L1063">
        <v>38.331846099306738</v>
      </c>
      <c r="M1063">
        <v>4211.3720589423565</v>
      </c>
      <c r="N1063">
        <v>2.8358457973790789E-14</v>
      </c>
      <c r="O1063">
        <v>7.1926112063213997E-12</v>
      </c>
      <c r="P1063" s="1">
        <f>ETS[[#This Row],[Transform File.EUAprice]]*ETS[[#This Row],[Transform File.CAP]]*_xlfn.XLOOKUP(ETS[[#This Row],[Transform File.Year]],Graphs!$R$2:$R$41,Graphs!$T$2:$T$41)</f>
        <v>0</v>
      </c>
    </row>
    <row r="1064" spans="1:16" x14ac:dyDescent="0.25">
      <c r="A1064">
        <v>3</v>
      </c>
      <c r="B1064" s="1" t="s">
        <v>106</v>
      </c>
      <c r="C1064" s="1" t="s">
        <v>23</v>
      </c>
      <c r="D1064">
        <v>2043</v>
      </c>
      <c r="E1064">
        <v>0</v>
      </c>
      <c r="F1064">
        <v>0</v>
      </c>
      <c r="G1064">
        <v>0</v>
      </c>
      <c r="H1064">
        <v>0</v>
      </c>
      <c r="I1064">
        <v>227.43097971243648</v>
      </c>
      <c r="J1064">
        <v>0</v>
      </c>
      <c r="K1064">
        <v>0.65214530580474661</v>
      </c>
      <c r="L1064">
        <v>34.650362720499452</v>
      </c>
      <c r="M1064">
        <v>4233.2425521246669</v>
      </c>
      <c r="N1064">
        <v>3.1421512364256497E-14</v>
      </c>
      <c r="O1064">
        <v>7.9701561609379294E-12</v>
      </c>
      <c r="P1064" s="1">
        <f>ETS[[#This Row],[Transform File.EUAprice]]*ETS[[#This Row],[Transform File.CAP]]*_xlfn.XLOOKUP(ETS[[#This Row],[Transform File.Year]],Graphs!$R$2:$R$41,Graphs!$T$2:$T$41)</f>
        <v>0</v>
      </c>
    </row>
    <row r="1065" spans="1:16" x14ac:dyDescent="0.25">
      <c r="A1065">
        <v>3</v>
      </c>
      <c r="B1065" s="1" t="s">
        <v>106</v>
      </c>
      <c r="C1065" s="1" t="s">
        <v>23</v>
      </c>
      <c r="D1065">
        <v>2044</v>
      </c>
      <c r="E1065">
        <v>0</v>
      </c>
      <c r="F1065">
        <v>0</v>
      </c>
      <c r="G1065">
        <v>0</v>
      </c>
      <c r="H1065">
        <v>0</v>
      </c>
      <c r="I1065">
        <v>195.38301466872775</v>
      </c>
      <c r="J1065">
        <v>0</v>
      </c>
      <c r="K1065">
        <v>0.48380455276389311</v>
      </c>
      <c r="L1065">
        <v>31.56416049094485</v>
      </c>
      <c r="M1065">
        <v>4253.858156684526</v>
      </c>
      <c r="N1065">
        <v>3.4539820468907434E-14</v>
      </c>
      <c r="O1065">
        <v>8.8471027306313738E-12</v>
      </c>
      <c r="P1065" s="1">
        <f>ETS[[#This Row],[Transform File.EUAprice]]*ETS[[#This Row],[Transform File.CAP]]*_xlfn.XLOOKUP(ETS[[#This Row],[Transform File.Year]],Graphs!$R$2:$R$41,Graphs!$T$2:$T$41)</f>
        <v>0</v>
      </c>
    </row>
    <row r="1066" spans="1:16" x14ac:dyDescent="0.25">
      <c r="A1066">
        <v>3</v>
      </c>
      <c r="B1066" s="1" t="s">
        <v>106</v>
      </c>
      <c r="C1066" s="1" t="s">
        <v>23</v>
      </c>
      <c r="D1066">
        <v>2045</v>
      </c>
      <c r="E1066">
        <v>0</v>
      </c>
      <c r="F1066">
        <v>0</v>
      </c>
      <c r="G1066">
        <v>0</v>
      </c>
      <c r="H1066">
        <v>0</v>
      </c>
      <c r="I1066">
        <v>167.91481262988603</v>
      </c>
      <c r="J1066">
        <v>0</v>
      </c>
      <c r="K1066">
        <v>0.46418022322951541</v>
      </c>
      <c r="L1066">
        <v>27.004021815612205</v>
      </c>
      <c r="M1066">
        <v>4274.1768800518021</v>
      </c>
      <c r="N1066">
        <v>3.7951014659993382E-14</v>
      </c>
      <c r="O1066">
        <v>9.8367961441668649E-12</v>
      </c>
      <c r="P1066" s="1">
        <f>ETS[[#This Row],[Transform File.EUAprice]]*ETS[[#This Row],[Transform File.CAP]]*_xlfn.XLOOKUP(ETS[[#This Row],[Transform File.Year]],Graphs!$R$2:$R$41,Graphs!$T$2:$T$41)</f>
        <v>0</v>
      </c>
    </row>
    <row r="1067" spans="1:16" x14ac:dyDescent="0.25">
      <c r="A1067">
        <v>3</v>
      </c>
      <c r="B1067" s="1" t="s">
        <v>106</v>
      </c>
      <c r="C1067" s="1" t="s">
        <v>23</v>
      </c>
      <c r="D1067">
        <v>2046</v>
      </c>
      <c r="E1067">
        <v>0</v>
      </c>
      <c r="F1067">
        <v>0</v>
      </c>
      <c r="G1067">
        <v>0</v>
      </c>
      <c r="H1067">
        <v>0</v>
      </c>
      <c r="I1067">
        <v>143.07437887940102</v>
      </c>
      <c r="J1067">
        <v>0</v>
      </c>
      <c r="K1067">
        <v>0.46418022312062818</v>
      </c>
      <c r="L1067">
        <v>24.376253527364369</v>
      </c>
      <c r="M1067">
        <v>4292.7038268982315</v>
      </c>
      <c r="N1067">
        <v>4.2628044282160743E-14</v>
      </c>
      <c r="O1067">
        <v>1.096212312685599E-11</v>
      </c>
      <c r="P1067" s="1">
        <f>ETS[[#This Row],[Transform File.EUAprice]]*ETS[[#This Row],[Transform File.CAP]]*_xlfn.XLOOKUP(ETS[[#This Row],[Transform File.Year]],Graphs!$R$2:$R$41,Graphs!$T$2:$T$41)</f>
        <v>0</v>
      </c>
    </row>
    <row r="1068" spans="1:16" x14ac:dyDescent="0.25">
      <c r="A1068">
        <v>3</v>
      </c>
      <c r="B1068" s="1" t="s">
        <v>106</v>
      </c>
      <c r="C1068" s="1" t="s">
        <v>23</v>
      </c>
      <c r="D1068">
        <v>2047</v>
      </c>
      <c r="E1068">
        <v>0</v>
      </c>
      <c r="F1068">
        <v>0</v>
      </c>
      <c r="G1068">
        <v>0</v>
      </c>
      <c r="H1068">
        <v>0</v>
      </c>
      <c r="I1068">
        <v>120.77875248478652</v>
      </c>
      <c r="J1068">
        <v>0</v>
      </c>
      <c r="K1068">
        <v>0.46418022281071225</v>
      </c>
      <c r="L1068">
        <v>21.831446171803787</v>
      </c>
      <c r="M1068">
        <v>4310.3094379767672</v>
      </c>
      <c r="N1068">
        <v>4.7766534584749079E-14</v>
      </c>
      <c r="O1068">
        <v>1.2244136483967863E-11</v>
      </c>
      <c r="P1068" s="1">
        <f>ETS[[#This Row],[Transform File.EUAprice]]*ETS[[#This Row],[Transform File.CAP]]*_xlfn.XLOOKUP(ETS[[#This Row],[Transform File.Year]],Graphs!$R$2:$R$41,Graphs!$T$2:$T$41)</f>
        <v>0</v>
      </c>
    </row>
    <row r="1069" spans="1:16" x14ac:dyDescent="0.25">
      <c r="A1069">
        <v>3</v>
      </c>
      <c r="B1069" s="1" t="s">
        <v>106</v>
      </c>
      <c r="C1069" s="1" t="s">
        <v>23</v>
      </c>
      <c r="D1069">
        <v>2048</v>
      </c>
      <c r="E1069">
        <v>0</v>
      </c>
      <c r="F1069">
        <v>0</v>
      </c>
      <c r="G1069">
        <v>0</v>
      </c>
      <c r="H1069">
        <v>0</v>
      </c>
      <c r="I1069">
        <v>102.74473676963915</v>
      </c>
      <c r="J1069">
        <v>0</v>
      </c>
      <c r="K1069">
        <v>0.23172049932057809</v>
      </c>
      <c r="L1069">
        <v>17.802295215826803</v>
      </c>
      <c r="M1069">
        <v>4327.3531462981437</v>
      </c>
      <c r="N1069">
        <v>5.5949612718185403E-14</v>
      </c>
      <c r="O1069">
        <v>1.3709948662630397E-11</v>
      </c>
      <c r="P1069" s="1">
        <f>ETS[[#This Row],[Transform File.EUAprice]]*ETS[[#This Row],[Transform File.CAP]]*_xlfn.XLOOKUP(ETS[[#This Row],[Transform File.Year]],Graphs!$R$2:$R$41,Graphs!$T$2:$T$41)</f>
        <v>0</v>
      </c>
    </row>
    <row r="1070" spans="1:16" x14ac:dyDescent="0.25">
      <c r="A1070">
        <v>3</v>
      </c>
      <c r="B1070" s="1" t="s">
        <v>106</v>
      </c>
      <c r="C1070" s="1" t="s">
        <v>23</v>
      </c>
      <c r="D1070">
        <v>2049</v>
      </c>
      <c r="E1070">
        <v>0</v>
      </c>
      <c r="F1070">
        <v>0</v>
      </c>
      <c r="G1070">
        <v>0</v>
      </c>
      <c r="H1070">
        <v>0</v>
      </c>
      <c r="I1070">
        <v>87.589186213818351</v>
      </c>
      <c r="J1070">
        <v>0</v>
      </c>
      <c r="K1070">
        <v>5.5865923933500018E-10</v>
      </c>
      <c r="L1070">
        <v>15.155550555262131</v>
      </c>
      <c r="M1070">
        <v>4342.8864085114346</v>
      </c>
      <c r="N1070">
        <v>7.0683170123613449E-14</v>
      </c>
      <c r="O1070">
        <v>1.539876935869536E-11</v>
      </c>
      <c r="P1070" s="1">
        <f>ETS[[#This Row],[Transform File.EUAprice]]*ETS[[#This Row],[Transform File.CAP]]*_xlfn.XLOOKUP(ETS[[#This Row],[Transform File.Year]],Graphs!$R$2:$R$41,Graphs!$T$2:$T$41)</f>
        <v>0</v>
      </c>
    </row>
    <row r="1071" spans="1:16" x14ac:dyDescent="0.25">
      <c r="A1071">
        <v>3</v>
      </c>
      <c r="B1071" s="1" t="s">
        <v>106</v>
      </c>
      <c r="C1071" s="1" t="s">
        <v>23</v>
      </c>
      <c r="D1071">
        <v>2050</v>
      </c>
      <c r="E1071">
        <v>0</v>
      </c>
      <c r="F1071">
        <v>0</v>
      </c>
      <c r="G1071">
        <v>0</v>
      </c>
      <c r="H1071">
        <v>0</v>
      </c>
      <c r="I1071">
        <v>74.687333635446052</v>
      </c>
      <c r="J1071">
        <v>0</v>
      </c>
      <c r="K1071">
        <v>5.2560190031932574E-10</v>
      </c>
      <c r="L1071">
        <v>12.901852577846704</v>
      </c>
      <c r="M1071">
        <v>4357.8136967553855</v>
      </c>
      <c r="N1071">
        <v>9.6322087537575054E-14</v>
      </c>
      <c r="O1071">
        <v>1.7351907280225313E-11</v>
      </c>
      <c r="P1071" s="1">
        <f>ETS[[#This Row],[Transform File.EUAprice]]*ETS[[#This Row],[Transform File.CAP]]*_xlfn.XLOOKUP(ETS[[#This Row],[Transform File.Year]],Graphs!$R$2:$R$41,Graphs!$T$2:$T$41)</f>
        <v>0</v>
      </c>
    </row>
    <row r="1072" spans="1:16" x14ac:dyDescent="0.25">
      <c r="A1072">
        <v>3</v>
      </c>
      <c r="B1072" s="1" t="s">
        <v>106</v>
      </c>
      <c r="C1072" s="1" t="s">
        <v>23</v>
      </c>
      <c r="D1072">
        <v>2051</v>
      </c>
      <c r="E1072">
        <v>0</v>
      </c>
      <c r="F1072">
        <v>0</v>
      </c>
      <c r="G1072">
        <v>0</v>
      </c>
      <c r="H1072">
        <v>0</v>
      </c>
      <c r="I1072">
        <v>62.678866751601149</v>
      </c>
      <c r="J1072">
        <v>0</v>
      </c>
      <c r="K1072">
        <v>4.2924821693868068E-10</v>
      </c>
      <c r="L1072">
        <v>12.008466883415652</v>
      </c>
      <c r="M1072">
        <v>4371.9811137986308</v>
      </c>
      <c r="N1072">
        <v>1.4362845531166697E-13</v>
      </c>
      <c r="O1072">
        <v>1.9627200613089336E-11</v>
      </c>
      <c r="P1072" s="1">
        <f>ETS[[#This Row],[Transform File.EUAprice]]*ETS[[#This Row],[Transform File.CAP]]*_xlfn.XLOOKUP(ETS[[#This Row],[Transform File.Year]],Graphs!$R$2:$R$41,Graphs!$T$2:$T$41)</f>
        <v>0</v>
      </c>
    </row>
    <row r="1073" spans="1:16" x14ac:dyDescent="0.25">
      <c r="A1073">
        <v>3</v>
      </c>
      <c r="B1073" s="1" t="s">
        <v>106</v>
      </c>
      <c r="C1073" s="1" t="s">
        <v>23</v>
      </c>
      <c r="D1073">
        <v>2052</v>
      </c>
      <c r="E1073">
        <v>0</v>
      </c>
      <c r="F1073">
        <v>0</v>
      </c>
      <c r="G1073">
        <v>0</v>
      </c>
      <c r="H1073">
        <v>0</v>
      </c>
      <c r="I1073">
        <v>52.766935276983794</v>
      </c>
      <c r="J1073">
        <v>0</v>
      </c>
      <c r="K1073">
        <v>4.6094003792399983E-10</v>
      </c>
      <c r="L1073">
        <v>9.9119314741564128</v>
      </c>
      <c r="M1073">
        <v>4384.8875733576524</v>
      </c>
      <c r="N1073">
        <v>1.6806376068514003E-13</v>
      </c>
      <c r="O1073">
        <v>2.2302242756255457E-11</v>
      </c>
      <c r="P1073" s="1">
        <f>ETS[[#This Row],[Transform File.EUAprice]]*ETS[[#This Row],[Transform File.CAP]]*_xlfn.XLOOKUP(ETS[[#This Row],[Transform File.Year]],Graphs!$R$2:$R$41,Graphs!$T$2:$T$41)</f>
        <v>0</v>
      </c>
    </row>
    <row r="1074" spans="1:16" x14ac:dyDescent="0.25">
      <c r="A1074">
        <v>3</v>
      </c>
      <c r="B1074" s="1" t="s">
        <v>106</v>
      </c>
      <c r="C1074" s="1" t="s">
        <v>23</v>
      </c>
      <c r="D1074">
        <v>2053</v>
      </c>
      <c r="E1074">
        <v>0</v>
      </c>
      <c r="F1074">
        <v>0</v>
      </c>
      <c r="G1074">
        <v>0</v>
      </c>
      <c r="H1074">
        <v>0</v>
      </c>
      <c r="I1074">
        <v>43.451177668939451</v>
      </c>
      <c r="J1074">
        <v>0</v>
      </c>
      <c r="K1074">
        <v>4.4668344847021043E-10</v>
      </c>
      <c r="L1074">
        <v>9.3157576075976607</v>
      </c>
      <c r="M1074">
        <v>4397.4523733129463</v>
      </c>
      <c r="N1074">
        <v>3.047898466724421E-13</v>
      </c>
      <c r="O1074">
        <v>2.5470095906389115E-11</v>
      </c>
      <c r="P1074" s="1">
        <f>ETS[[#This Row],[Transform File.EUAprice]]*ETS[[#This Row],[Transform File.CAP]]*_xlfn.XLOOKUP(ETS[[#This Row],[Transform File.Year]],Graphs!$R$2:$R$41,Graphs!$T$2:$T$41)</f>
        <v>0</v>
      </c>
    </row>
    <row r="1075" spans="1:16" x14ac:dyDescent="0.25">
      <c r="A1075">
        <v>3</v>
      </c>
      <c r="B1075" s="1" t="s">
        <v>106</v>
      </c>
      <c r="C1075" s="1" t="s">
        <v>23</v>
      </c>
      <c r="D1075">
        <v>2054</v>
      </c>
      <c r="E1075">
        <v>0</v>
      </c>
      <c r="F1075">
        <v>0</v>
      </c>
      <c r="G1075">
        <v>0</v>
      </c>
      <c r="H1075">
        <v>0</v>
      </c>
      <c r="I1075">
        <v>35.508104005001925</v>
      </c>
      <c r="J1075">
        <v>0</v>
      </c>
      <c r="K1075">
        <v>4.3503006906596249E-10</v>
      </c>
      <c r="L1075">
        <v>7.9430736635024966</v>
      </c>
      <c r="M1075">
        <v>4409.1355817410431</v>
      </c>
      <c r="N1075">
        <v>5.5599657818322293E-13</v>
      </c>
      <c r="O1075">
        <v>2.9267945080426554E-11</v>
      </c>
      <c r="P1075" s="1">
        <f>ETS[[#This Row],[Transform File.EUAprice]]*ETS[[#This Row],[Transform File.CAP]]*_xlfn.XLOOKUP(ETS[[#This Row],[Transform File.Year]],Graphs!$R$2:$R$41,Graphs!$T$2:$T$41)</f>
        <v>0</v>
      </c>
    </row>
    <row r="1076" spans="1:16" x14ac:dyDescent="0.25">
      <c r="A1076">
        <v>3</v>
      </c>
      <c r="B1076" s="1" t="s">
        <v>106</v>
      </c>
      <c r="C1076" s="1" t="s">
        <v>23</v>
      </c>
      <c r="D1076">
        <v>2055</v>
      </c>
      <c r="E1076">
        <v>0</v>
      </c>
      <c r="F1076">
        <v>0</v>
      </c>
      <c r="G1076">
        <v>0</v>
      </c>
      <c r="H1076">
        <v>0</v>
      </c>
      <c r="I1076">
        <v>28.314991466832332</v>
      </c>
      <c r="J1076">
        <v>0</v>
      </c>
      <c r="K1076">
        <v>4.2535317029267655E-10</v>
      </c>
      <c r="L1076">
        <v>7.1931125377442404</v>
      </c>
      <c r="M1076">
        <v>4419.7750965345913</v>
      </c>
      <c r="N1076">
        <v>9.353419043025103E-13</v>
      </c>
      <c r="O1076">
        <v>3.3883902510782995E-11</v>
      </c>
      <c r="P1076" s="1">
        <f>ETS[[#This Row],[Transform File.EUAprice]]*ETS[[#This Row],[Transform File.CAP]]*_xlfn.XLOOKUP(ETS[[#This Row],[Transform File.Year]],Graphs!$R$2:$R$41,Graphs!$T$2:$T$41)</f>
        <v>0</v>
      </c>
    </row>
    <row r="1077" spans="1:16" x14ac:dyDescent="0.25">
      <c r="A1077">
        <v>3</v>
      </c>
      <c r="B1077" s="1" t="s">
        <v>106</v>
      </c>
      <c r="C1077" s="1" t="s">
        <v>23</v>
      </c>
      <c r="D1077">
        <v>2056</v>
      </c>
      <c r="E1077">
        <v>0</v>
      </c>
      <c r="F1077">
        <v>0</v>
      </c>
      <c r="G1077">
        <v>0</v>
      </c>
      <c r="H1077">
        <v>0</v>
      </c>
      <c r="I1077">
        <v>21.25579432288632</v>
      </c>
      <c r="J1077">
        <v>0</v>
      </c>
      <c r="K1077">
        <v>3.0017355767469546E-10</v>
      </c>
      <c r="L1077">
        <v>7.0591971436458376</v>
      </c>
      <c r="M1077">
        <v>4430.2772475261527</v>
      </c>
      <c r="N1077">
        <v>1.4875125573633743E-12</v>
      </c>
      <c r="O1077">
        <v>3.9571815222658874E-11</v>
      </c>
      <c r="P1077" s="1">
        <f>ETS[[#This Row],[Transform File.EUAprice]]*ETS[[#This Row],[Transform File.CAP]]*_xlfn.XLOOKUP(ETS[[#This Row],[Transform File.Year]],Graphs!$R$2:$R$41,Graphs!$T$2:$T$41)</f>
        <v>0</v>
      </c>
    </row>
    <row r="1078" spans="1:16" x14ac:dyDescent="0.25">
      <c r="A1078">
        <v>3</v>
      </c>
      <c r="B1078" s="1" t="s">
        <v>106</v>
      </c>
      <c r="C1078" s="1" t="s">
        <v>23</v>
      </c>
      <c r="D1078">
        <v>2057</v>
      </c>
      <c r="E1078">
        <v>0</v>
      </c>
      <c r="F1078">
        <v>0</v>
      </c>
      <c r="G1078">
        <v>0</v>
      </c>
      <c r="H1078">
        <v>0</v>
      </c>
      <c r="I1078">
        <v>14.845979567078416</v>
      </c>
      <c r="J1078">
        <v>0</v>
      </c>
      <c r="K1078">
        <v>2.9492261053112605E-10</v>
      </c>
      <c r="L1078">
        <v>6.4098147555129827</v>
      </c>
      <c r="M1078">
        <v>4439.8446423013902</v>
      </c>
      <c r="N1078">
        <v>2.4495487030904662E-12</v>
      </c>
      <c r="O1078">
        <v>4.6732301822218246E-11</v>
      </c>
      <c r="P1078" s="1">
        <f>ETS[[#This Row],[Transform File.EUAprice]]*ETS[[#This Row],[Transform File.CAP]]*_xlfn.XLOOKUP(ETS[[#This Row],[Transform File.Year]],Graphs!$R$2:$R$41,Graphs!$T$2:$T$41)</f>
        <v>0</v>
      </c>
    </row>
    <row r="1079" spans="1:16" x14ac:dyDescent="0.25">
      <c r="A1079">
        <v>3</v>
      </c>
      <c r="B1079" s="1" t="s">
        <v>106</v>
      </c>
      <c r="C1079" s="1" t="s">
        <v>23</v>
      </c>
      <c r="D1079">
        <v>2058</v>
      </c>
      <c r="E1079">
        <v>0</v>
      </c>
      <c r="F1079">
        <v>0</v>
      </c>
      <c r="G1079">
        <v>0</v>
      </c>
      <c r="H1079">
        <v>0</v>
      </c>
      <c r="I1079">
        <v>10.759737920055844</v>
      </c>
      <c r="J1079">
        <v>0</v>
      </c>
      <c r="K1079">
        <v>4.1737796549793594E-10</v>
      </c>
      <c r="L1079">
        <v>4.0862416466051936</v>
      </c>
      <c r="M1079">
        <v>4448.7206595708685</v>
      </c>
      <c r="N1079">
        <v>4.0664783794226558E-12</v>
      </c>
      <c r="O1079">
        <v>5.5965826833977009E-11</v>
      </c>
      <c r="P1079" s="1">
        <f>ETS[[#This Row],[Transform File.EUAprice]]*ETS[[#This Row],[Transform File.CAP]]*_xlfn.XLOOKUP(ETS[[#This Row],[Transform File.Year]],Graphs!$R$2:$R$41,Graphs!$T$2:$T$41)</f>
        <v>0</v>
      </c>
    </row>
    <row r="1080" spans="1:16" x14ac:dyDescent="0.25">
      <c r="A1080">
        <v>3</v>
      </c>
      <c r="B1080" s="1" t="s">
        <v>106</v>
      </c>
      <c r="C1080" s="1" t="s">
        <v>23</v>
      </c>
      <c r="D1080">
        <v>2059</v>
      </c>
      <c r="E1080">
        <v>0</v>
      </c>
      <c r="F1080">
        <v>0</v>
      </c>
      <c r="G1080">
        <v>0</v>
      </c>
      <c r="H1080">
        <v>0</v>
      </c>
      <c r="I1080">
        <v>5.8845275888474449</v>
      </c>
      <c r="J1080">
        <v>0</v>
      </c>
      <c r="K1080">
        <v>4.2964930162150798E-10</v>
      </c>
      <c r="L1080">
        <v>4.8752103307787502</v>
      </c>
      <c r="M1080">
        <v>4457.2748168650742</v>
      </c>
      <c r="N1080">
        <v>6.6381802330341222E-12</v>
      </c>
      <c r="O1080">
        <v>6.8245522653221386E-11</v>
      </c>
      <c r="P1080" s="1">
        <f>ETS[[#This Row],[Transform File.EUAprice]]*ETS[[#This Row],[Transform File.CAP]]*_xlfn.XLOOKUP(ETS[[#This Row],[Transform File.Year]],Graphs!$R$2:$R$41,Graphs!$T$2:$T$41)</f>
        <v>0</v>
      </c>
    </row>
    <row r="1081" spans="1:16" x14ac:dyDescent="0.25">
      <c r="A1081">
        <v>3</v>
      </c>
      <c r="B1081" s="1" t="s">
        <v>106</v>
      </c>
      <c r="C1081" s="1" t="s">
        <v>23</v>
      </c>
      <c r="D1081">
        <v>2060</v>
      </c>
      <c r="E1081">
        <v>0</v>
      </c>
      <c r="F1081">
        <v>0</v>
      </c>
      <c r="G1081">
        <v>0</v>
      </c>
      <c r="H1081">
        <v>0</v>
      </c>
      <c r="I1081">
        <v>-7.0948800524190503E-2</v>
      </c>
      <c r="J1081">
        <v>0</v>
      </c>
      <c r="K1081">
        <v>1.2533335093466521E-10</v>
      </c>
      <c r="L1081">
        <v>5.9554763892463018</v>
      </c>
      <c r="M1081">
        <v>4465.0613093066922</v>
      </c>
      <c r="N1081">
        <v>1.0176349768861888E-11</v>
      </c>
      <c r="O1081">
        <v>8.5235634726808146E-11</v>
      </c>
      <c r="P1081" s="1">
        <f>ETS[[#This Row],[Transform File.EUAprice]]*ETS[[#This Row],[Transform File.CAP]]*_xlfn.XLOOKUP(ETS[[#This Row],[Transform File.Year]],Graphs!$R$2:$R$41,Graphs!$T$2:$T$41)</f>
        <v>0</v>
      </c>
    </row>
    <row r="1082" spans="1:16" x14ac:dyDescent="0.25">
      <c r="A1082">
        <v>4</v>
      </c>
      <c r="B1082" s="1" t="s">
        <v>106</v>
      </c>
      <c r="C1082" s="1" t="s">
        <v>23</v>
      </c>
      <c r="D1082">
        <v>2021</v>
      </c>
      <c r="E1082">
        <v>1596</v>
      </c>
      <c r="F1082">
        <v>3174.772426</v>
      </c>
      <c r="G1082">
        <v>0</v>
      </c>
      <c r="H1082">
        <v>0</v>
      </c>
      <c r="I1082">
        <v>1936.6927307455289</v>
      </c>
      <c r="J1082">
        <v>512.9</v>
      </c>
      <c r="K1082">
        <v>89.463155115039157</v>
      </c>
      <c r="L1082">
        <v>635.71654013943191</v>
      </c>
      <c r="M1082">
        <v>80</v>
      </c>
      <c r="N1082">
        <v>1495.4694839574395</v>
      </c>
      <c r="O1082">
        <v>1679.3823956664769</v>
      </c>
      <c r="P1082" s="1">
        <f>ETS[[#This Row],[Transform File.EUAprice]]*ETS[[#This Row],[Transform File.CAP]]*_xlfn.XLOOKUP(ETS[[#This Row],[Transform File.Year]],Graphs!$R$2:$R$41,Graphs!$T$2:$T$41)</f>
        <v>127680</v>
      </c>
    </row>
    <row r="1083" spans="1:16" x14ac:dyDescent="0.25">
      <c r="A1083">
        <v>4</v>
      </c>
      <c r="B1083" s="1" t="s">
        <v>106</v>
      </c>
      <c r="C1083" s="1" t="s">
        <v>23</v>
      </c>
      <c r="D1083">
        <v>2022</v>
      </c>
      <c r="E1083">
        <v>1552</v>
      </c>
      <c r="F1083">
        <v>1552</v>
      </c>
      <c r="G1083">
        <v>0</v>
      </c>
      <c r="H1083">
        <v>0</v>
      </c>
      <c r="I1083">
        <v>2090.1066735490176</v>
      </c>
      <c r="J1083">
        <v>745.32453394537959</v>
      </c>
      <c r="K1083">
        <v>99.883858005822887</v>
      </c>
      <c r="L1083">
        <v>553.37766524530889</v>
      </c>
      <c r="M1083">
        <v>80.187756803346659</v>
      </c>
      <c r="N1083">
        <v>1128.1034921170153</v>
      </c>
      <c r="O1083">
        <v>423.89549787404138</v>
      </c>
      <c r="P1083" s="1">
        <f>ETS[[#This Row],[Transform File.EUAprice]]*ETS[[#This Row],[Transform File.CAP]]*_xlfn.XLOOKUP(ETS[[#This Row],[Transform File.Year]],Graphs!$R$2:$R$41,Graphs!$T$2:$T$41)</f>
        <v>124451.39855879401</v>
      </c>
    </row>
    <row r="1084" spans="1:16" x14ac:dyDescent="0.25">
      <c r="A1084">
        <v>4</v>
      </c>
      <c r="B1084" s="1" t="s">
        <v>106</v>
      </c>
      <c r="C1084" s="1" t="s">
        <v>23</v>
      </c>
      <c r="D1084">
        <v>2023</v>
      </c>
      <c r="E1084">
        <v>1509</v>
      </c>
      <c r="F1084">
        <v>1509</v>
      </c>
      <c r="G1084">
        <v>0</v>
      </c>
      <c r="H1084">
        <v>0</v>
      </c>
      <c r="I1084">
        <v>2338.7970323363606</v>
      </c>
      <c r="J1084">
        <v>746.39660190722941</v>
      </c>
      <c r="K1084">
        <v>101.86698788215151</v>
      </c>
      <c r="L1084">
        <v>412.04605142327603</v>
      </c>
      <c r="M1084">
        <v>80.187756803354333</v>
      </c>
      <c r="N1084">
        <v>1117.3534913121089</v>
      </c>
      <c r="O1084">
        <v>391.64549867894385</v>
      </c>
      <c r="P1084" s="1">
        <f>ETS[[#This Row],[Transform File.EUAprice]]*ETS[[#This Row],[Transform File.CAP]]*_xlfn.XLOOKUP(ETS[[#This Row],[Transform File.Year]],Graphs!$R$2:$R$41,Graphs!$T$2:$T$41)</f>
        <v>121003.32501626169</v>
      </c>
    </row>
    <row r="1085" spans="1:16" x14ac:dyDescent="0.25">
      <c r="A1085">
        <v>4</v>
      </c>
      <c r="B1085" s="1" t="s">
        <v>106</v>
      </c>
      <c r="C1085" s="1" t="s">
        <v>23</v>
      </c>
      <c r="D1085">
        <v>2024</v>
      </c>
      <c r="E1085">
        <v>1412</v>
      </c>
      <c r="F1085">
        <v>1412</v>
      </c>
      <c r="G1085">
        <v>0</v>
      </c>
      <c r="H1085">
        <v>0</v>
      </c>
      <c r="I1085">
        <v>2625.9831424715176</v>
      </c>
      <c r="J1085">
        <v>822.19231117692823</v>
      </c>
      <c r="K1085">
        <v>60.214852498833061</v>
      </c>
      <c r="L1085">
        <v>242.40672618908164</v>
      </c>
      <c r="M1085">
        <v>88.206695727632152</v>
      </c>
      <c r="N1085">
        <v>1101.8453133458036</v>
      </c>
      <c r="O1085">
        <v>310.15361614328009</v>
      </c>
      <c r="P1085" s="1">
        <f>ETS[[#This Row],[Transform File.EUAprice]]*ETS[[#This Row],[Transform File.CAP]]*_xlfn.XLOOKUP(ETS[[#This Row],[Transform File.Year]],Graphs!$R$2:$R$41,Graphs!$T$2:$T$41)</f>
        <v>118617.00415944438</v>
      </c>
    </row>
    <row r="1086" spans="1:16" x14ac:dyDescent="0.25">
      <c r="A1086">
        <v>4</v>
      </c>
      <c r="B1086" s="1" t="s">
        <v>106</v>
      </c>
      <c r="C1086" s="1" t="s">
        <v>23</v>
      </c>
      <c r="D1086">
        <v>2025</v>
      </c>
      <c r="E1086">
        <v>1412</v>
      </c>
      <c r="F1086">
        <v>1412</v>
      </c>
      <c r="G1086">
        <v>0</v>
      </c>
      <c r="H1086">
        <v>0</v>
      </c>
      <c r="I1086">
        <v>2994.0840510685384</v>
      </c>
      <c r="J1086">
        <v>817.6582610958767</v>
      </c>
      <c r="K1086">
        <v>54.060741648722676</v>
      </c>
      <c r="L1086">
        <v>172.18008865838019</v>
      </c>
      <c r="M1086">
        <v>97.027549605641696</v>
      </c>
      <c r="N1086">
        <v>1107.2732950353079</v>
      </c>
      <c r="O1086">
        <v>304.725572293342</v>
      </c>
      <c r="P1086" s="1">
        <f>ETS[[#This Row],[Transform File.EUAprice]]*ETS[[#This Row],[Transform File.CAP]]*_xlfn.XLOOKUP(ETS[[#This Row],[Transform File.Year]],Graphs!$R$2:$R$41,Graphs!$T$2:$T$41)</f>
        <v>124265.66897339324</v>
      </c>
    </row>
    <row r="1087" spans="1:16" x14ac:dyDescent="0.25">
      <c r="A1087">
        <v>4</v>
      </c>
      <c r="B1087" s="1" t="s">
        <v>106</v>
      </c>
      <c r="C1087" s="1" t="s">
        <v>23</v>
      </c>
      <c r="D1087">
        <v>2026</v>
      </c>
      <c r="E1087">
        <v>1295</v>
      </c>
      <c r="F1087">
        <v>1295</v>
      </c>
      <c r="G1087">
        <v>0</v>
      </c>
      <c r="H1087">
        <v>0</v>
      </c>
      <c r="I1087">
        <v>3304.7097295941248</v>
      </c>
      <c r="J1087">
        <v>812.76858676853522</v>
      </c>
      <c r="K1087">
        <v>26.910327130776572</v>
      </c>
      <c r="L1087">
        <v>144.695407575102</v>
      </c>
      <c r="M1087">
        <v>106.73051293377148</v>
      </c>
      <c r="N1087">
        <v>1074.0275418721565</v>
      </c>
      <c r="O1087">
        <v>220.97126147389935</v>
      </c>
      <c r="P1087" s="1">
        <f>ETS[[#This Row],[Transform File.EUAprice]]*ETS[[#This Row],[Transform File.CAP]]*_xlfn.XLOOKUP(ETS[[#This Row],[Transform File.Year]],Graphs!$R$2:$R$41,Graphs!$T$2:$T$41)</f>
        <v>119396.18982765061</v>
      </c>
    </row>
    <row r="1088" spans="1:16" x14ac:dyDescent="0.25">
      <c r="A1088">
        <v>4</v>
      </c>
      <c r="B1088" s="1" t="s">
        <v>106</v>
      </c>
      <c r="C1088" s="1" t="s">
        <v>23</v>
      </c>
      <c r="D1088">
        <v>2027</v>
      </c>
      <c r="E1088">
        <v>1233</v>
      </c>
      <c r="F1088">
        <v>1233</v>
      </c>
      <c r="G1088">
        <v>0</v>
      </c>
      <c r="H1088">
        <v>0</v>
      </c>
      <c r="I1088">
        <v>3568.9496980992631</v>
      </c>
      <c r="J1088">
        <v>807.4953944777385</v>
      </c>
      <c r="K1088">
        <v>19.389630763251738</v>
      </c>
      <c r="L1088">
        <v>141.87500625387173</v>
      </c>
      <c r="M1088">
        <v>117.40380014357154</v>
      </c>
      <c r="N1088">
        <v>1055.3990879361133</v>
      </c>
      <c r="O1088">
        <v>177.59964943096804</v>
      </c>
      <c r="P1088" s="1">
        <f>ETS[[#This Row],[Transform File.EUAprice]]*ETS[[#This Row],[Transform File.CAP]]*_xlfn.XLOOKUP(ETS[[#This Row],[Transform File.Year]],Graphs!$R$2:$R$41,Graphs!$T$2:$T$41)</f>
        <v>119093.49341233227</v>
      </c>
    </row>
    <row r="1089" spans="1:16" x14ac:dyDescent="0.25">
      <c r="A1089">
        <v>4</v>
      </c>
      <c r="B1089" s="1" t="s">
        <v>106</v>
      </c>
      <c r="C1089" s="1" t="s">
        <v>23</v>
      </c>
      <c r="D1089">
        <v>2028</v>
      </c>
      <c r="E1089">
        <v>1141</v>
      </c>
      <c r="F1089">
        <v>1141</v>
      </c>
      <c r="G1089">
        <v>0</v>
      </c>
      <c r="H1089">
        <v>0</v>
      </c>
      <c r="I1089">
        <v>3755.6311633423647</v>
      </c>
      <c r="J1089">
        <v>801.80860259272208</v>
      </c>
      <c r="K1089">
        <v>12.384747867638197</v>
      </c>
      <c r="L1089">
        <v>140.1251842965375</v>
      </c>
      <c r="M1089">
        <v>129.14444758031607</v>
      </c>
      <c r="N1089">
        <v>1020.9886028700497</v>
      </c>
      <c r="O1089">
        <v>120.01006636363198</v>
      </c>
      <c r="P1089" s="1">
        <f>ETS[[#This Row],[Transform File.EUAprice]]*ETS[[#This Row],[Transform File.CAP]]*_xlfn.XLOOKUP(ETS[[#This Row],[Transform File.Year]],Graphs!$R$2:$R$41,Graphs!$T$2:$T$41)</f>
        <v>115455.56953788603</v>
      </c>
    </row>
    <row r="1090" spans="1:16" x14ac:dyDescent="0.25">
      <c r="A1090">
        <v>4</v>
      </c>
      <c r="B1090" s="1" t="s">
        <v>106</v>
      </c>
      <c r="C1090" s="1" t="s">
        <v>23</v>
      </c>
      <c r="D1090">
        <v>2029</v>
      </c>
      <c r="E1090">
        <v>1049</v>
      </c>
      <c r="F1090">
        <v>1049</v>
      </c>
      <c r="G1090">
        <v>0</v>
      </c>
      <c r="H1090">
        <v>0</v>
      </c>
      <c r="I1090">
        <v>3903.7759654720307</v>
      </c>
      <c r="J1090">
        <v>795.67577008887986</v>
      </c>
      <c r="K1090">
        <v>5.5083303033114639</v>
      </c>
      <c r="L1090">
        <v>99.671097478142826</v>
      </c>
      <c r="M1090">
        <v>142.05919552907102</v>
      </c>
      <c r="N1090">
        <v>977.51402257944108</v>
      </c>
      <c r="O1090">
        <v>71.484576279290948</v>
      </c>
      <c r="P1090" s="1">
        <f>ETS[[#This Row],[Transform File.EUAprice]]*ETS[[#This Row],[Transform File.CAP]]*_xlfn.XLOOKUP(ETS[[#This Row],[Transform File.Year]],Graphs!$R$2:$R$41,Graphs!$T$2:$T$41)</f>
        <v>111201.09012554862</v>
      </c>
    </row>
    <row r="1091" spans="1:16" x14ac:dyDescent="0.25">
      <c r="A1091">
        <v>4</v>
      </c>
      <c r="B1091" s="1" t="s">
        <v>106</v>
      </c>
      <c r="C1091" s="1" t="s">
        <v>23</v>
      </c>
      <c r="D1091">
        <v>2030</v>
      </c>
      <c r="E1091">
        <v>958</v>
      </c>
      <c r="F1091">
        <v>958</v>
      </c>
      <c r="G1091">
        <v>0</v>
      </c>
      <c r="H1091">
        <v>0</v>
      </c>
      <c r="I1091">
        <v>3978.2466665056063</v>
      </c>
      <c r="J1091">
        <v>789.0619116819272</v>
      </c>
      <c r="K1091">
        <v>2.3834053292292148</v>
      </c>
      <c r="L1091">
        <v>92.083981955267433</v>
      </c>
      <c r="M1091">
        <v>156.26545831453379</v>
      </c>
      <c r="N1091">
        <v>919.18258401242986</v>
      </c>
      <c r="O1091">
        <v>38.815942272935246</v>
      </c>
      <c r="P1091" s="1">
        <f>ETS[[#This Row],[Transform File.EUAprice]]*ETS[[#This Row],[Transform File.CAP]]*_xlfn.XLOOKUP(ETS[[#This Row],[Transform File.Year]],Graphs!$R$2:$R$41,Graphs!$T$2:$T$41)</f>
        <v>106390.63613009453</v>
      </c>
    </row>
    <row r="1092" spans="1:16" x14ac:dyDescent="0.25">
      <c r="A1092">
        <v>4</v>
      </c>
      <c r="B1092" s="1" t="s">
        <v>106</v>
      </c>
      <c r="C1092" s="1" t="s">
        <v>23</v>
      </c>
      <c r="D1092">
        <v>2031</v>
      </c>
      <c r="E1092">
        <v>866</v>
      </c>
      <c r="F1092">
        <v>866</v>
      </c>
      <c r="G1092">
        <v>0</v>
      </c>
      <c r="H1092">
        <v>0</v>
      </c>
      <c r="I1092">
        <v>4001.8083972885115</v>
      </c>
      <c r="J1092">
        <v>781.92929858343371</v>
      </c>
      <c r="K1092">
        <v>1.676449471764504</v>
      </c>
      <c r="L1092">
        <v>58.832521161896651</v>
      </c>
      <c r="M1092">
        <v>171.89239117014853</v>
      </c>
      <c r="N1092">
        <v>841.30235296763829</v>
      </c>
      <c r="O1092">
        <v>24.696098796234715</v>
      </c>
      <c r="P1092" s="1">
        <f>ETS[[#This Row],[Transform File.EUAprice]]*ETS[[#This Row],[Transform File.CAP]]*_xlfn.XLOOKUP(ETS[[#This Row],[Transform File.Year]],Graphs!$R$2:$R$41,Graphs!$T$2:$T$41)</f>
        <v>100753.50250264553</v>
      </c>
    </row>
    <row r="1093" spans="1:16" x14ac:dyDescent="0.25">
      <c r="A1093">
        <v>4</v>
      </c>
      <c r="B1093" s="1" t="s">
        <v>106</v>
      </c>
      <c r="C1093" s="1" t="s">
        <v>23</v>
      </c>
      <c r="D1093">
        <v>2032</v>
      </c>
      <c r="E1093">
        <v>774</v>
      </c>
      <c r="F1093">
        <v>774</v>
      </c>
      <c r="G1093">
        <v>0</v>
      </c>
      <c r="H1093">
        <v>0</v>
      </c>
      <c r="I1093">
        <v>3941.2109423938446</v>
      </c>
      <c r="J1093">
        <v>774.23724364603902</v>
      </c>
      <c r="K1093">
        <v>1.2775406191735219</v>
      </c>
      <c r="L1093">
        <v>59.082670629454505</v>
      </c>
      <c r="M1093">
        <v>189.08206370425276</v>
      </c>
      <c r="N1093">
        <v>748.8146522616089</v>
      </c>
      <c r="O1093">
        <v>25.183723538856086</v>
      </c>
      <c r="P1093" s="1">
        <f>ETS[[#This Row],[Transform File.EUAprice]]*ETS[[#This Row],[Transform File.CAP]]*_xlfn.XLOOKUP(ETS[[#This Row],[Transform File.Year]],Graphs!$R$2:$R$41,Graphs!$T$2:$T$41)</f>
        <v>94338.203740322075</v>
      </c>
    </row>
    <row r="1094" spans="1:16" x14ac:dyDescent="0.25">
      <c r="A1094">
        <v>4</v>
      </c>
      <c r="B1094" s="1" t="s">
        <v>106</v>
      </c>
      <c r="C1094" s="1" t="s">
        <v>23</v>
      </c>
      <c r="D1094">
        <v>2033</v>
      </c>
      <c r="E1094">
        <v>682</v>
      </c>
      <c r="F1094">
        <v>682</v>
      </c>
      <c r="G1094">
        <v>0</v>
      </c>
      <c r="H1094">
        <v>0</v>
      </c>
      <c r="I1094">
        <v>3798.9412288494141</v>
      </c>
      <c r="J1094">
        <v>765.94198263919282</v>
      </c>
      <c r="K1094">
        <v>1.0239910365607634</v>
      </c>
      <c r="L1094">
        <v>57.303739868676587</v>
      </c>
      <c r="M1094">
        <v>207.99057851957647</v>
      </c>
      <c r="N1094">
        <v>655.76108594084792</v>
      </c>
      <c r="O1094">
        <v>26.237420572229677</v>
      </c>
      <c r="P1094" s="1">
        <f>ETS[[#This Row],[Transform File.EUAprice]]*ETS[[#This Row],[Transform File.CAP]]*_xlfn.XLOOKUP(ETS[[#This Row],[Transform File.Year]],Graphs!$R$2:$R$41,Graphs!$T$2:$T$41)</f>
        <v>87083.333825578535</v>
      </c>
    </row>
    <row r="1095" spans="1:16" x14ac:dyDescent="0.25">
      <c r="A1095">
        <v>4</v>
      </c>
      <c r="B1095" s="1" t="s">
        <v>106</v>
      </c>
      <c r="C1095" s="1" t="s">
        <v>23</v>
      </c>
      <c r="D1095">
        <v>2034</v>
      </c>
      <c r="E1095">
        <v>591</v>
      </c>
      <c r="F1095">
        <v>591</v>
      </c>
      <c r="G1095">
        <v>0</v>
      </c>
      <c r="H1095">
        <v>0</v>
      </c>
      <c r="I1095">
        <v>3578.1865027091721</v>
      </c>
      <c r="J1095">
        <v>756.99602891886775</v>
      </c>
      <c r="K1095">
        <v>1.0337171618329879</v>
      </c>
      <c r="L1095">
        <v>53.724980059541103</v>
      </c>
      <c r="M1095">
        <v>228.790072552509</v>
      </c>
      <c r="N1095">
        <v>562.59683736530542</v>
      </c>
      <c r="O1095">
        <v>28.401606645883586</v>
      </c>
      <c r="P1095" s="1">
        <f>ETS[[#This Row],[Transform File.EUAprice]]*ETS[[#This Row],[Transform File.CAP]]*_xlfn.XLOOKUP(ETS[[#This Row],[Transform File.Year]],Graphs!$R$2:$R$41,Graphs!$T$2:$T$41)</f>
        <v>79057.3708292909</v>
      </c>
    </row>
    <row r="1096" spans="1:16" x14ac:dyDescent="0.25">
      <c r="A1096">
        <v>4</v>
      </c>
      <c r="B1096" s="1" t="s">
        <v>106</v>
      </c>
      <c r="C1096" s="1" t="s">
        <v>23</v>
      </c>
      <c r="D1096">
        <v>2035</v>
      </c>
      <c r="E1096">
        <v>499</v>
      </c>
      <c r="F1096">
        <v>499</v>
      </c>
      <c r="G1096">
        <v>0</v>
      </c>
      <c r="H1096">
        <v>0</v>
      </c>
      <c r="I1096">
        <v>3275.278840227531</v>
      </c>
      <c r="J1096">
        <v>747.34842300752121</v>
      </c>
      <c r="K1096">
        <v>1.0269846763806971</v>
      </c>
      <c r="L1096">
        <v>53.532254797739213</v>
      </c>
      <c r="M1096">
        <v>251.66954245738233</v>
      </c>
      <c r="N1096">
        <v>471.36576222372463</v>
      </c>
      <c r="O1096">
        <v>27.632621631883271</v>
      </c>
      <c r="P1096" s="1">
        <f>ETS[[#This Row],[Transform File.EUAprice]]*ETS[[#This Row],[Transform File.CAP]]*_xlfn.XLOOKUP(ETS[[#This Row],[Transform File.Year]],Graphs!$R$2:$R$41,Graphs!$T$2:$T$41)</f>
        <v>69929.370109692303</v>
      </c>
    </row>
    <row r="1097" spans="1:16" x14ac:dyDescent="0.25">
      <c r="A1097">
        <v>4</v>
      </c>
      <c r="B1097" s="1" t="s">
        <v>106</v>
      </c>
      <c r="C1097" s="1" t="s">
        <v>23</v>
      </c>
      <c r="D1097">
        <v>2036</v>
      </c>
      <c r="E1097">
        <v>407</v>
      </c>
      <c r="F1097">
        <v>407</v>
      </c>
      <c r="G1097">
        <v>0</v>
      </c>
      <c r="H1097">
        <v>0</v>
      </c>
      <c r="I1097">
        <v>2889.6953854889944</v>
      </c>
      <c r="J1097">
        <v>736.94414075231498</v>
      </c>
      <c r="K1097">
        <v>1.0282888631767799</v>
      </c>
      <c r="L1097">
        <v>54.61102512304474</v>
      </c>
      <c r="M1097">
        <v>276.8369726005451</v>
      </c>
      <c r="N1097">
        <v>371.94783457830727</v>
      </c>
      <c r="O1097">
        <v>35.050493227556366</v>
      </c>
      <c r="P1097" s="1">
        <f>ETS[[#This Row],[Transform File.EUAprice]]*ETS[[#This Row],[Transform File.CAP]]*_xlfn.XLOOKUP(ETS[[#This Row],[Transform File.Year]],Graphs!$R$2:$R$41,Graphs!$T$2:$T$41)</f>
        <v>59752.710787756703</v>
      </c>
    </row>
    <row r="1098" spans="1:16" x14ac:dyDescent="0.25">
      <c r="A1098">
        <v>4</v>
      </c>
      <c r="B1098" s="1" t="s">
        <v>106</v>
      </c>
      <c r="C1098" s="1" t="s">
        <v>23</v>
      </c>
      <c r="D1098">
        <v>2037</v>
      </c>
      <c r="E1098">
        <v>315</v>
      </c>
      <c r="F1098">
        <v>315</v>
      </c>
      <c r="G1098">
        <v>0</v>
      </c>
      <c r="H1098">
        <v>0</v>
      </c>
      <c r="I1098">
        <v>2416.1237844453904</v>
      </c>
      <c r="J1098">
        <v>725.71641355002487</v>
      </c>
      <c r="K1098">
        <v>1.0555948356168989</v>
      </c>
      <c r="L1098">
        <v>61.799592657962265</v>
      </c>
      <c r="M1098">
        <v>304.53607205734369</v>
      </c>
      <c r="N1098">
        <v>276.35889908096999</v>
      </c>
      <c r="O1098">
        <v>38.640990532378375</v>
      </c>
      <c r="P1098" s="1">
        <f>ETS[[#This Row],[Transform File.EUAprice]]*ETS[[#This Row],[Transform File.CAP]]*_xlfn.XLOOKUP(ETS[[#This Row],[Transform File.Year]],Graphs!$R$2:$R$41,Graphs!$T$2:$T$41)</f>
        <v>48450.594316098963</v>
      </c>
    </row>
    <row r="1099" spans="1:16" x14ac:dyDescent="0.25">
      <c r="A1099">
        <v>4</v>
      </c>
      <c r="B1099" s="1" t="s">
        <v>106</v>
      </c>
      <c r="C1099" s="1" t="s">
        <v>23</v>
      </c>
      <c r="D1099">
        <v>2038</v>
      </c>
      <c r="E1099">
        <v>224</v>
      </c>
      <c r="F1099">
        <v>224</v>
      </c>
      <c r="G1099">
        <v>0</v>
      </c>
      <c r="H1099">
        <v>0</v>
      </c>
      <c r="I1099">
        <v>1860.2667953881082</v>
      </c>
      <c r="J1099">
        <v>713.61623159232136</v>
      </c>
      <c r="K1099">
        <v>1.0555945290089044</v>
      </c>
      <c r="L1099">
        <v>65.185162935951951</v>
      </c>
      <c r="M1099">
        <v>334.98870830817134</v>
      </c>
      <c r="N1099">
        <v>179.709323306268</v>
      </c>
      <c r="O1099">
        <v>44.290668932789607</v>
      </c>
      <c r="P1099" s="1">
        <f>ETS[[#This Row],[Transform File.EUAprice]]*ETS[[#This Row],[Transform File.CAP]]*_xlfn.XLOOKUP(ETS[[#This Row],[Transform File.Year]],Graphs!$R$2:$R$41,Graphs!$T$2:$T$41)</f>
        <v>36094.306385455129</v>
      </c>
    </row>
    <row r="1100" spans="1:16" x14ac:dyDescent="0.25">
      <c r="A1100">
        <v>4</v>
      </c>
      <c r="B1100" s="1" t="s">
        <v>106</v>
      </c>
      <c r="C1100" s="1" t="s">
        <v>23</v>
      </c>
      <c r="D1100">
        <v>2039</v>
      </c>
      <c r="E1100">
        <v>132</v>
      </c>
      <c r="F1100">
        <v>132</v>
      </c>
      <c r="G1100">
        <v>0</v>
      </c>
      <c r="H1100">
        <v>0</v>
      </c>
      <c r="I1100">
        <v>1229.5245189496291</v>
      </c>
      <c r="J1100">
        <v>700.5670917104319</v>
      </c>
      <c r="K1100">
        <v>1.0070790307105753</v>
      </c>
      <c r="L1100">
        <v>61.168105697336642</v>
      </c>
      <c r="M1100">
        <v>368.48643188117472</v>
      </c>
      <c r="N1100">
        <v>106.02118511574021</v>
      </c>
      <c r="O1100">
        <v>25.978916770403512</v>
      </c>
      <c r="P1100" s="1">
        <f>ETS[[#This Row],[Transform File.EUAprice]]*ETS[[#This Row],[Transform File.CAP]]*_xlfn.XLOOKUP(ETS[[#This Row],[Transform File.Year]],Graphs!$R$2:$R$41,Graphs!$T$2:$T$41)</f>
        <v>22282.640178779013</v>
      </c>
    </row>
    <row r="1101" spans="1:16" x14ac:dyDescent="0.25">
      <c r="A1101">
        <v>4</v>
      </c>
      <c r="B1101" s="1" t="s">
        <v>106</v>
      </c>
      <c r="C1101" s="1" t="s">
        <v>23</v>
      </c>
      <c r="D1101">
        <v>2040</v>
      </c>
      <c r="E1101">
        <v>40</v>
      </c>
      <c r="F1101">
        <v>40</v>
      </c>
      <c r="G1101">
        <v>0</v>
      </c>
      <c r="H1101">
        <v>0</v>
      </c>
      <c r="I1101">
        <v>525.60070185875747</v>
      </c>
      <c r="J1101">
        <v>686.49457752346336</v>
      </c>
      <c r="K1101">
        <v>0.96658538675750472</v>
      </c>
      <c r="L1101">
        <v>56.462654180650688</v>
      </c>
      <c r="M1101">
        <v>405.33372034923315</v>
      </c>
      <c r="N1101">
        <v>3.6331353040193135</v>
      </c>
      <c r="O1101">
        <v>36.367083744862043</v>
      </c>
      <c r="P1101" s="1">
        <f>ETS[[#This Row],[Transform File.EUAprice]]*ETS[[#This Row],[Transform File.CAP]]*_xlfn.XLOOKUP(ETS[[#This Row],[Transform File.Year]],Graphs!$R$2:$R$41,Graphs!$T$2:$T$41)</f>
        <v>7073.8303826142346</v>
      </c>
    </row>
    <row r="1102" spans="1:16" x14ac:dyDescent="0.25">
      <c r="A1102">
        <v>4</v>
      </c>
      <c r="B1102" s="1" t="s">
        <v>106</v>
      </c>
      <c r="C1102" s="1" t="s">
        <v>23</v>
      </c>
      <c r="D1102">
        <v>2041</v>
      </c>
      <c r="E1102">
        <v>0</v>
      </c>
      <c r="F1102">
        <v>0</v>
      </c>
      <c r="G1102">
        <v>0</v>
      </c>
      <c r="H1102">
        <v>0</v>
      </c>
      <c r="I1102">
        <v>302.44020975879232</v>
      </c>
      <c r="J1102">
        <v>173.59457752346339</v>
      </c>
      <c r="K1102">
        <v>0.96658538674204653</v>
      </c>
      <c r="L1102">
        <v>48.599329189759686</v>
      </c>
      <c r="M1102">
        <v>4187.3994438129012</v>
      </c>
      <c r="N1102">
        <v>1.2762092313410061E-14</v>
      </c>
      <c r="O1102">
        <v>2.1127141286333526E-12</v>
      </c>
      <c r="P1102" s="1">
        <f>ETS[[#This Row],[Transform File.EUAprice]]*ETS[[#This Row],[Transform File.CAP]]*_xlfn.XLOOKUP(ETS[[#This Row],[Transform File.Year]],Graphs!$R$2:$R$41,Graphs!$T$2:$T$41)</f>
        <v>0</v>
      </c>
    </row>
    <row r="1103" spans="1:16" x14ac:dyDescent="0.25">
      <c r="A1103">
        <v>4</v>
      </c>
      <c r="B1103" s="1" t="s">
        <v>106</v>
      </c>
      <c r="C1103" s="1" t="s">
        <v>23</v>
      </c>
      <c r="D1103">
        <v>2042</v>
      </c>
      <c r="E1103">
        <v>0</v>
      </c>
      <c r="F1103">
        <v>0</v>
      </c>
      <c r="G1103">
        <v>0</v>
      </c>
      <c r="H1103">
        <v>0</v>
      </c>
      <c r="I1103">
        <v>263.23472033974099</v>
      </c>
      <c r="J1103">
        <v>0</v>
      </c>
      <c r="K1103">
        <v>0.85638728068801639</v>
      </c>
      <c r="L1103">
        <v>38.349102138363321</v>
      </c>
      <c r="M1103">
        <v>4211.3720589430077</v>
      </c>
      <c r="N1103">
        <v>1.4085897544982114E-14</v>
      </c>
      <c r="O1103">
        <v>2.3364317294918639E-12</v>
      </c>
      <c r="P1103" s="1">
        <f>ETS[[#This Row],[Transform File.EUAprice]]*ETS[[#This Row],[Transform File.CAP]]*_xlfn.XLOOKUP(ETS[[#This Row],[Transform File.Year]],Graphs!$R$2:$R$41,Graphs!$T$2:$T$41)</f>
        <v>0</v>
      </c>
    </row>
    <row r="1104" spans="1:16" x14ac:dyDescent="0.25">
      <c r="A1104">
        <v>4</v>
      </c>
      <c r="B1104" s="1" t="s">
        <v>106</v>
      </c>
      <c r="C1104" s="1" t="s">
        <v>23</v>
      </c>
      <c r="D1104">
        <v>2043</v>
      </c>
      <c r="E1104">
        <v>0</v>
      </c>
      <c r="F1104">
        <v>0</v>
      </c>
      <c r="G1104">
        <v>0</v>
      </c>
      <c r="H1104">
        <v>0</v>
      </c>
      <c r="I1104">
        <v>227.89206763900913</v>
      </c>
      <c r="J1104">
        <v>0</v>
      </c>
      <c r="K1104">
        <v>0.65306456833390758</v>
      </c>
      <c r="L1104">
        <v>34.689588132397951</v>
      </c>
      <c r="M1104">
        <v>4233.2425521253863</v>
      </c>
      <c r="N1104">
        <v>1.5555456928931095E-14</v>
      </c>
      <c r="O1104">
        <v>2.5884291409447872E-12</v>
      </c>
      <c r="P1104" s="1">
        <f>ETS[[#This Row],[Transform File.EUAprice]]*ETS[[#This Row],[Transform File.CAP]]*_xlfn.XLOOKUP(ETS[[#This Row],[Transform File.Year]],Graphs!$R$2:$R$41,Graphs!$T$2:$T$41)</f>
        <v>0</v>
      </c>
    </row>
    <row r="1105" spans="1:16" x14ac:dyDescent="0.25">
      <c r="A1105">
        <v>4</v>
      </c>
      <c r="B1105" s="1" t="s">
        <v>106</v>
      </c>
      <c r="C1105" s="1" t="s">
        <v>23</v>
      </c>
      <c r="D1105">
        <v>2044</v>
      </c>
      <c r="E1105">
        <v>0</v>
      </c>
      <c r="F1105">
        <v>0</v>
      </c>
      <c r="G1105">
        <v>0</v>
      </c>
      <c r="H1105">
        <v>0</v>
      </c>
      <c r="I1105">
        <v>195.68191176221836</v>
      </c>
      <c r="J1105">
        <v>0</v>
      </c>
      <c r="K1105">
        <v>0.48407758065634554</v>
      </c>
      <c r="L1105">
        <v>31.726078296134411</v>
      </c>
      <c r="M1105">
        <v>4253.8581566853163</v>
      </c>
      <c r="N1105">
        <v>1.7171255987544371E-14</v>
      </c>
      <c r="O1105">
        <v>2.8724815665450602E-12</v>
      </c>
      <c r="P1105" s="1">
        <f>ETS[[#This Row],[Transform File.EUAprice]]*ETS[[#This Row],[Transform File.CAP]]*_xlfn.XLOOKUP(ETS[[#This Row],[Transform File.Year]],Graphs!$R$2:$R$41,Graphs!$T$2:$T$41)</f>
        <v>0</v>
      </c>
    </row>
    <row r="1106" spans="1:16" x14ac:dyDescent="0.25">
      <c r="A1106">
        <v>4</v>
      </c>
      <c r="B1106" s="1" t="s">
        <v>106</v>
      </c>
      <c r="C1106" s="1" t="s">
        <v>23</v>
      </c>
      <c r="D1106">
        <v>2045</v>
      </c>
      <c r="E1106">
        <v>0</v>
      </c>
      <c r="F1106">
        <v>0</v>
      </c>
      <c r="G1106">
        <v>0</v>
      </c>
      <c r="H1106">
        <v>0</v>
      </c>
      <c r="I1106">
        <v>168.196403189379</v>
      </c>
      <c r="J1106">
        <v>0</v>
      </c>
      <c r="K1106">
        <v>0.46405712150143397</v>
      </c>
      <c r="L1106">
        <v>27.021451451337931</v>
      </c>
      <c r="M1106">
        <v>4274.1768800526879</v>
      </c>
      <c r="N1106">
        <v>1.8937892675817636E-14</v>
      </c>
      <c r="O1106">
        <v>3.1928384030416863E-12</v>
      </c>
      <c r="P1106" s="1">
        <f>ETS[[#This Row],[Transform File.EUAprice]]*ETS[[#This Row],[Transform File.CAP]]*_xlfn.XLOOKUP(ETS[[#This Row],[Transform File.Year]],Graphs!$R$2:$R$41,Graphs!$T$2:$T$41)</f>
        <v>0</v>
      </c>
    </row>
    <row r="1107" spans="1:16" x14ac:dyDescent="0.25">
      <c r="A1107">
        <v>4</v>
      </c>
      <c r="B1107" s="1" t="s">
        <v>106</v>
      </c>
      <c r="C1107" s="1" t="s">
        <v>23</v>
      </c>
      <c r="D1107">
        <v>2046</v>
      </c>
      <c r="E1107">
        <v>0</v>
      </c>
      <c r="F1107">
        <v>0</v>
      </c>
      <c r="G1107">
        <v>0</v>
      </c>
      <c r="H1107">
        <v>0</v>
      </c>
      <c r="I1107">
        <v>143.37365975075454</v>
      </c>
      <c r="J1107">
        <v>0</v>
      </c>
      <c r="K1107">
        <v>0.46405712149656891</v>
      </c>
      <c r="L1107">
        <v>24.35868631712788</v>
      </c>
      <c r="M1107">
        <v>4292.7038268992201</v>
      </c>
      <c r="N1107">
        <v>2.092485713110654E-14</v>
      </c>
      <c r="O1107">
        <v>3.5568059093032383E-12</v>
      </c>
      <c r="P1107" s="1">
        <f>ETS[[#This Row],[Transform File.EUAprice]]*ETS[[#This Row],[Transform File.CAP]]*_xlfn.XLOOKUP(ETS[[#This Row],[Transform File.Year]],Graphs!$R$2:$R$41,Graphs!$T$2:$T$41)</f>
        <v>0</v>
      </c>
    </row>
    <row r="1108" spans="1:16" x14ac:dyDescent="0.25">
      <c r="A1108">
        <v>4</v>
      </c>
      <c r="B1108" s="1" t="s">
        <v>106</v>
      </c>
      <c r="C1108" s="1" t="s">
        <v>23</v>
      </c>
      <c r="D1108">
        <v>2047</v>
      </c>
      <c r="E1108">
        <v>0</v>
      </c>
      <c r="F1108">
        <v>0</v>
      </c>
      <c r="G1108">
        <v>0</v>
      </c>
      <c r="H1108">
        <v>0</v>
      </c>
      <c r="I1108">
        <v>121.03282448896181</v>
      </c>
      <c r="J1108">
        <v>0</v>
      </c>
      <c r="K1108">
        <v>0.46405712147054329</v>
      </c>
      <c r="L1108">
        <v>21.876778140322187</v>
      </c>
      <c r="M1108">
        <v>4310.309437977874</v>
      </c>
      <c r="N1108">
        <v>2.3145304851694668E-14</v>
      </c>
      <c r="O1108">
        <v>3.9710470330997772E-12</v>
      </c>
      <c r="P1108" s="1">
        <f>ETS[[#This Row],[Transform File.EUAprice]]*ETS[[#This Row],[Transform File.CAP]]*_xlfn.XLOOKUP(ETS[[#This Row],[Transform File.Year]],Graphs!$R$2:$R$41,Graphs!$T$2:$T$41)</f>
        <v>0</v>
      </c>
    </row>
    <row r="1109" spans="1:16" x14ac:dyDescent="0.25">
      <c r="A1109">
        <v>4</v>
      </c>
      <c r="B1109" s="1" t="s">
        <v>106</v>
      </c>
      <c r="C1109" s="1" t="s">
        <v>23</v>
      </c>
      <c r="D1109">
        <v>2048</v>
      </c>
      <c r="E1109">
        <v>0</v>
      </c>
      <c r="F1109">
        <v>0</v>
      </c>
      <c r="G1109">
        <v>0</v>
      </c>
      <c r="H1109">
        <v>0</v>
      </c>
      <c r="I1109">
        <v>102.91750377752518</v>
      </c>
      <c r="J1109">
        <v>0</v>
      </c>
      <c r="K1109">
        <v>0.23159739858760572</v>
      </c>
      <c r="L1109">
        <v>17.883723312849018</v>
      </c>
      <c r="M1109">
        <v>4327.3531462993806</v>
      </c>
      <c r="N1109">
        <v>2.6226156308502412E-14</v>
      </c>
      <c r="O1109">
        <v>4.4441011877134731E-12</v>
      </c>
      <c r="P1109" s="1">
        <f>ETS[[#This Row],[Transform File.EUAprice]]*ETS[[#This Row],[Transform File.CAP]]*_xlfn.XLOOKUP(ETS[[#This Row],[Transform File.Year]],Graphs!$R$2:$R$41,Graphs!$T$2:$T$41)</f>
        <v>0</v>
      </c>
    </row>
    <row r="1110" spans="1:16" x14ac:dyDescent="0.25">
      <c r="A1110">
        <v>4</v>
      </c>
      <c r="B1110" s="1" t="s">
        <v>106</v>
      </c>
      <c r="C1110" s="1" t="s">
        <v>23</v>
      </c>
      <c r="D1110">
        <v>2049</v>
      </c>
      <c r="E1110">
        <v>0</v>
      </c>
      <c r="F1110">
        <v>0</v>
      </c>
      <c r="G1110">
        <v>0</v>
      </c>
      <c r="H1110">
        <v>0</v>
      </c>
      <c r="I1110">
        <v>87.609833056127314</v>
      </c>
      <c r="J1110">
        <v>0</v>
      </c>
      <c r="K1110">
        <v>5.6044090170135993E-10</v>
      </c>
      <c r="L1110">
        <v>15.30767072083742</v>
      </c>
      <c r="M1110">
        <v>4342.8864085128425</v>
      </c>
      <c r="N1110">
        <v>2.9931292797238784E-14</v>
      </c>
      <c r="O1110">
        <v>4.988320109635049E-12</v>
      </c>
      <c r="P1110" s="1">
        <f>ETS[[#This Row],[Transform File.EUAprice]]*ETS[[#This Row],[Transform File.CAP]]*_xlfn.XLOOKUP(ETS[[#This Row],[Transform File.Year]],Graphs!$R$2:$R$41,Graphs!$T$2:$T$41)</f>
        <v>0</v>
      </c>
    </row>
    <row r="1111" spans="1:16" x14ac:dyDescent="0.25">
      <c r="A1111">
        <v>4</v>
      </c>
      <c r="B1111" s="1" t="s">
        <v>106</v>
      </c>
      <c r="C1111" s="1" t="s">
        <v>23</v>
      </c>
      <c r="D1111">
        <v>2050</v>
      </c>
      <c r="E1111">
        <v>0</v>
      </c>
      <c r="F1111">
        <v>0</v>
      </c>
      <c r="G1111">
        <v>0</v>
      </c>
      <c r="H1111">
        <v>0</v>
      </c>
      <c r="I1111">
        <v>74.716738975608976</v>
      </c>
      <c r="J1111">
        <v>0</v>
      </c>
      <c r="K1111">
        <v>5.5608168534639332E-10</v>
      </c>
      <c r="L1111">
        <v>12.893094079962253</v>
      </c>
      <c r="M1111">
        <v>4357.8136967569862</v>
      </c>
      <c r="N1111">
        <v>3.3752620883598117E-14</v>
      </c>
      <c r="O1111">
        <v>5.6165595032217992E-12</v>
      </c>
      <c r="P1111" s="1">
        <f>ETS[[#This Row],[Transform File.EUAprice]]*ETS[[#This Row],[Transform File.CAP]]*_xlfn.XLOOKUP(ETS[[#This Row],[Transform File.Year]],Graphs!$R$2:$R$41,Graphs!$T$2:$T$41)</f>
        <v>0</v>
      </c>
    </row>
    <row r="1112" spans="1:16" x14ac:dyDescent="0.25">
      <c r="A1112">
        <v>4</v>
      </c>
      <c r="B1112" s="1" t="s">
        <v>106</v>
      </c>
      <c r="C1112" s="1" t="s">
        <v>23</v>
      </c>
      <c r="D1112">
        <v>2051</v>
      </c>
      <c r="E1112">
        <v>0</v>
      </c>
      <c r="F1112">
        <v>0</v>
      </c>
      <c r="G1112">
        <v>0</v>
      </c>
      <c r="H1112">
        <v>0</v>
      </c>
      <c r="I1112">
        <v>62.6964860667143</v>
      </c>
      <c r="J1112">
        <v>0</v>
      </c>
      <c r="K1112">
        <v>5.5035778940236679E-10</v>
      </c>
      <c r="L1112">
        <v>12.020252908344316</v>
      </c>
      <c r="M1112">
        <v>4371.9811138004343</v>
      </c>
      <c r="N1112">
        <v>3.7374118793364404E-14</v>
      </c>
      <c r="O1112">
        <v>6.3465970307987109E-12</v>
      </c>
      <c r="P1112" s="1">
        <f>ETS[[#This Row],[Transform File.EUAprice]]*ETS[[#This Row],[Transform File.CAP]]*_xlfn.XLOOKUP(ETS[[#This Row],[Transform File.Year]],Graphs!$R$2:$R$41,Graphs!$T$2:$T$41)</f>
        <v>0</v>
      </c>
    </row>
    <row r="1113" spans="1:16" x14ac:dyDescent="0.25">
      <c r="A1113">
        <v>4</v>
      </c>
      <c r="B1113" s="1" t="s">
        <v>106</v>
      </c>
      <c r="C1113" s="1" t="s">
        <v>23</v>
      </c>
      <c r="D1113">
        <v>2052</v>
      </c>
      <c r="E1113">
        <v>0</v>
      </c>
      <c r="F1113">
        <v>0</v>
      </c>
      <c r="G1113">
        <v>0</v>
      </c>
      <c r="H1113">
        <v>0</v>
      </c>
      <c r="I1113">
        <v>52.778627935041612</v>
      </c>
      <c r="J1113">
        <v>0</v>
      </c>
      <c r="K1113">
        <v>5.4527110559794775E-10</v>
      </c>
      <c r="L1113">
        <v>9.9178581311274172</v>
      </c>
      <c r="M1113">
        <v>4384.8875733596969</v>
      </c>
      <c r="N1113">
        <v>4.2849609912075529E-14</v>
      </c>
      <c r="O1113">
        <v>7.2022886231468057E-12</v>
      </c>
      <c r="P1113" s="1">
        <f>ETS[[#This Row],[Transform File.EUAprice]]*ETS[[#This Row],[Transform File.CAP]]*_xlfn.XLOOKUP(ETS[[#This Row],[Transform File.Year]],Graphs!$R$2:$R$41,Graphs!$T$2:$T$41)</f>
        <v>0</v>
      </c>
    </row>
    <row r="1114" spans="1:16" x14ac:dyDescent="0.25">
      <c r="A1114">
        <v>4</v>
      </c>
      <c r="B1114" s="1" t="s">
        <v>106</v>
      </c>
      <c r="C1114" s="1" t="s">
        <v>23</v>
      </c>
      <c r="D1114">
        <v>2053</v>
      </c>
      <c r="E1114">
        <v>0</v>
      </c>
      <c r="F1114">
        <v>0</v>
      </c>
      <c r="G1114">
        <v>0</v>
      </c>
      <c r="H1114">
        <v>0</v>
      </c>
      <c r="I1114">
        <v>43.459384757394389</v>
      </c>
      <c r="J1114">
        <v>0</v>
      </c>
      <c r="K1114">
        <v>5.4311269046490848E-10</v>
      </c>
      <c r="L1114">
        <v>9.3192431771041093</v>
      </c>
      <c r="M1114">
        <v>4397.4523733152637</v>
      </c>
      <c r="N1114">
        <v>5.0176915292152125E-14</v>
      </c>
      <c r="O1114">
        <v>8.2113723648262873E-12</v>
      </c>
      <c r="P1114" s="1">
        <f>ETS[[#This Row],[Transform File.EUAprice]]*ETS[[#This Row],[Transform File.CAP]]*_xlfn.XLOOKUP(ETS[[#This Row],[Transform File.Year]],Graphs!$R$2:$R$41,Graphs!$T$2:$T$41)</f>
        <v>0</v>
      </c>
    </row>
    <row r="1115" spans="1:16" x14ac:dyDescent="0.25">
      <c r="A1115">
        <v>4</v>
      </c>
      <c r="B1115" s="1" t="s">
        <v>106</v>
      </c>
      <c r="C1115" s="1" t="s">
        <v>23</v>
      </c>
      <c r="D1115">
        <v>2054</v>
      </c>
      <c r="E1115">
        <v>0</v>
      </c>
      <c r="F1115">
        <v>0</v>
      </c>
      <c r="G1115">
        <v>0</v>
      </c>
      <c r="H1115">
        <v>0</v>
      </c>
      <c r="I1115">
        <v>35.526980766696006</v>
      </c>
      <c r="J1115">
        <v>0</v>
      </c>
      <c r="K1115">
        <v>5.4191382782694736E-10</v>
      </c>
      <c r="L1115">
        <v>7.932403990156466</v>
      </c>
      <c r="M1115">
        <v>4409.1355817436879</v>
      </c>
      <c r="N1115">
        <v>5.9781408583653998E-14</v>
      </c>
      <c r="O1115">
        <v>9.4140921023934406E-12</v>
      </c>
      <c r="P1115" s="1">
        <f>ETS[[#This Row],[Transform File.EUAprice]]*ETS[[#This Row],[Transform File.CAP]]*_xlfn.XLOOKUP(ETS[[#This Row],[Transform File.Year]],Graphs!$R$2:$R$41,Graphs!$T$2:$T$41)</f>
        <v>0</v>
      </c>
    </row>
    <row r="1116" spans="1:16" x14ac:dyDescent="0.25">
      <c r="A1116">
        <v>4</v>
      </c>
      <c r="B1116" s="1" t="s">
        <v>106</v>
      </c>
      <c r="C1116" s="1" t="s">
        <v>23</v>
      </c>
      <c r="D1116">
        <v>2055</v>
      </c>
      <c r="E1116">
        <v>0</v>
      </c>
      <c r="F1116">
        <v>0</v>
      </c>
      <c r="G1116">
        <v>0</v>
      </c>
      <c r="H1116">
        <v>0</v>
      </c>
      <c r="I1116">
        <v>28.340367883351803</v>
      </c>
      <c r="J1116">
        <v>0</v>
      </c>
      <c r="K1116">
        <v>5.4098548359928467E-10</v>
      </c>
      <c r="L1116">
        <v>7.1866128828032192</v>
      </c>
      <c r="M1116">
        <v>4419.7750965376481</v>
      </c>
      <c r="N1116">
        <v>7.9894175140480918E-14</v>
      </c>
      <c r="O1116">
        <v>1.0863281117418581E-11</v>
      </c>
      <c r="P1116" s="1">
        <f>ETS[[#This Row],[Transform File.EUAprice]]*ETS[[#This Row],[Transform File.CAP]]*_xlfn.XLOOKUP(ETS[[#This Row],[Transform File.Year]],Graphs!$R$2:$R$41,Graphs!$T$2:$T$41)</f>
        <v>0</v>
      </c>
    </row>
    <row r="1117" spans="1:16" x14ac:dyDescent="0.25">
      <c r="A1117">
        <v>4</v>
      </c>
      <c r="B1117" s="1" t="s">
        <v>106</v>
      </c>
      <c r="C1117" s="1" t="s">
        <v>23</v>
      </c>
      <c r="D1117">
        <v>2056</v>
      </c>
      <c r="E1117">
        <v>0</v>
      </c>
      <c r="F1117">
        <v>0</v>
      </c>
      <c r="G1117">
        <v>0</v>
      </c>
      <c r="H1117">
        <v>0</v>
      </c>
      <c r="I1117">
        <v>21.27430540036665</v>
      </c>
      <c r="J1117">
        <v>0</v>
      </c>
      <c r="K1117">
        <v>5.4210401696352238E-10</v>
      </c>
      <c r="L1117">
        <v>7.0660624824430478</v>
      </c>
      <c r="M1117">
        <v>4430.2772475297252</v>
      </c>
      <c r="N1117">
        <v>1.1352052537493497E-13</v>
      </c>
      <c r="O1117">
        <v>1.2626318423770728E-11</v>
      </c>
      <c r="P1117" s="1">
        <f>ETS[[#This Row],[Transform File.EUAprice]]*ETS[[#This Row],[Transform File.CAP]]*_xlfn.XLOOKUP(ETS[[#This Row],[Transform File.Year]],Graphs!$R$2:$R$41,Graphs!$T$2:$T$41)</f>
        <v>0</v>
      </c>
    </row>
    <row r="1118" spans="1:16" x14ac:dyDescent="0.25">
      <c r="A1118">
        <v>4</v>
      </c>
      <c r="B1118" s="1" t="s">
        <v>106</v>
      </c>
      <c r="C1118" s="1" t="s">
        <v>23</v>
      </c>
      <c r="D1118">
        <v>2057</v>
      </c>
      <c r="E1118">
        <v>0</v>
      </c>
      <c r="F1118">
        <v>0</v>
      </c>
      <c r="G1118">
        <v>0</v>
      </c>
      <c r="H1118">
        <v>0</v>
      </c>
      <c r="I1118">
        <v>14.848458733172309</v>
      </c>
      <c r="J1118">
        <v>0</v>
      </c>
      <c r="K1118">
        <v>5.4294126626650444E-10</v>
      </c>
      <c r="L1118">
        <v>6.4258466666513989</v>
      </c>
      <c r="M1118">
        <v>4439.8446423055475</v>
      </c>
      <c r="N1118">
        <v>2.8127564964521959E-13</v>
      </c>
      <c r="O1118">
        <v>1.4797747364812301E-11</v>
      </c>
      <c r="P1118" s="1">
        <f>ETS[[#This Row],[Transform File.EUAprice]]*ETS[[#This Row],[Transform File.CAP]]*_xlfn.XLOOKUP(ETS[[#This Row],[Transform File.Year]],Graphs!$R$2:$R$41,Graphs!$T$2:$T$41)</f>
        <v>0</v>
      </c>
    </row>
    <row r="1119" spans="1:16" x14ac:dyDescent="0.25">
      <c r="A1119">
        <v>4</v>
      </c>
      <c r="B1119" s="1" t="s">
        <v>106</v>
      </c>
      <c r="C1119" s="1" t="s">
        <v>23</v>
      </c>
      <c r="D1119">
        <v>2058</v>
      </c>
      <c r="E1119">
        <v>0</v>
      </c>
      <c r="F1119">
        <v>0</v>
      </c>
      <c r="G1119">
        <v>0</v>
      </c>
      <c r="H1119">
        <v>0</v>
      </c>
      <c r="I1119">
        <v>10.763291689051805</v>
      </c>
      <c r="J1119">
        <v>0</v>
      </c>
      <c r="K1119">
        <v>5.4116537647440341E-10</v>
      </c>
      <c r="L1119">
        <v>4.0851670435793404</v>
      </c>
      <c r="M1119">
        <v>4448.7206595758353</v>
      </c>
      <c r="N1119">
        <v>6.3067389599345378E-13</v>
      </c>
      <c r="O1119">
        <v>1.750126687903246E-11</v>
      </c>
      <c r="P1119" s="1">
        <f>ETS[[#This Row],[Transform File.EUAprice]]*ETS[[#This Row],[Transform File.CAP]]*_xlfn.XLOOKUP(ETS[[#This Row],[Transform File.Year]],Graphs!$R$2:$R$41,Graphs!$T$2:$T$41)</f>
        <v>0</v>
      </c>
    </row>
    <row r="1120" spans="1:16" x14ac:dyDescent="0.25">
      <c r="A1120">
        <v>4</v>
      </c>
      <c r="B1120" s="1" t="s">
        <v>106</v>
      </c>
      <c r="C1120" s="1" t="s">
        <v>23</v>
      </c>
      <c r="D1120">
        <v>2059</v>
      </c>
      <c r="E1120">
        <v>0</v>
      </c>
      <c r="F1120">
        <v>0</v>
      </c>
      <c r="G1120">
        <v>0</v>
      </c>
      <c r="H1120">
        <v>0</v>
      </c>
      <c r="I1120">
        <v>5.8889984273954532</v>
      </c>
      <c r="J1120">
        <v>0</v>
      </c>
      <c r="K1120">
        <v>5.4614007443634823E-10</v>
      </c>
      <c r="L1120">
        <v>4.8742932611102114</v>
      </c>
      <c r="M1120">
        <v>4457.2748168710596</v>
      </c>
      <c r="N1120">
        <v>1.1457893829980745E-12</v>
      </c>
      <c r="O1120">
        <v>2.0895933949170093E-11</v>
      </c>
      <c r="P1120" s="1">
        <f>ETS[[#This Row],[Transform File.EUAprice]]*ETS[[#This Row],[Transform File.CAP]]*_xlfn.XLOOKUP(ETS[[#This Row],[Transform File.Year]],Graphs!$R$2:$R$41,Graphs!$T$2:$T$41)</f>
        <v>0</v>
      </c>
    </row>
    <row r="1121" spans="1:16" x14ac:dyDescent="0.25">
      <c r="A1121">
        <v>4</v>
      </c>
      <c r="B1121" s="1" t="s">
        <v>106</v>
      </c>
      <c r="C1121" s="1" t="s">
        <v>23</v>
      </c>
      <c r="D1121">
        <v>2060</v>
      </c>
      <c r="E1121">
        <v>0</v>
      </c>
      <c r="F1121">
        <v>0</v>
      </c>
      <c r="G1121">
        <v>0</v>
      </c>
      <c r="H1121">
        <v>0</v>
      </c>
      <c r="I1121">
        <v>-5.9258059252518258E-2</v>
      </c>
      <c r="J1121">
        <v>0</v>
      </c>
      <c r="K1121">
        <v>1.4818132136287582E-10</v>
      </c>
      <c r="L1121">
        <v>5.9482564864997904</v>
      </c>
      <c r="M1121">
        <v>4465.0613093139664</v>
      </c>
      <c r="N1121">
        <v>1.7312579738996528E-12</v>
      </c>
      <c r="O1121">
        <v>2.5059805987688302E-11</v>
      </c>
      <c r="P1121" s="1">
        <f>ETS[[#This Row],[Transform File.EUAprice]]*ETS[[#This Row],[Transform File.CAP]]*_xlfn.XLOOKUP(ETS[[#This Row],[Transform File.Year]],Graphs!$R$2:$R$41,Graphs!$T$2:$T$41)</f>
        <v>0</v>
      </c>
    </row>
    <row r="1122" spans="1:16" x14ac:dyDescent="0.25">
      <c r="A1122">
        <v>5</v>
      </c>
      <c r="B1122" s="1" t="s">
        <v>106</v>
      </c>
      <c r="C1122" s="1" t="s">
        <v>23</v>
      </c>
      <c r="D1122">
        <v>2021</v>
      </c>
      <c r="E1122">
        <v>1596</v>
      </c>
      <c r="F1122">
        <v>3174.772426</v>
      </c>
      <c r="G1122">
        <v>0</v>
      </c>
      <c r="H1122">
        <v>0</v>
      </c>
      <c r="I1122">
        <v>1936.7049864327212</v>
      </c>
      <c r="J1122">
        <v>512.9</v>
      </c>
      <c r="K1122">
        <v>89.460629353734987</v>
      </c>
      <c r="L1122">
        <v>635.70681021354403</v>
      </c>
      <c r="M1122">
        <v>80</v>
      </c>
      <c r="N1122">
        <v>1495.4957775825969</v>
      </c>
      <c r="O1122">
        <v>1679.3672088131664</v>
      </c>
      <c r="P1122" s="1">
        <f>ETS[[#This Row],[Transform File.EUAprice]]*ETS[[#This Row],[Transform File.CAP]]*_xlfn.XLOOKUP(ETS[[#This Row],[Transform File.Year]],Graphs!$R$2:$R$41,Graphs!$T$2:$T$41)</f>
        <v>127680</v>
      </c>
    </row>
    <row r="1123" spans="1:16" x14ac:dyDescent="0.25">
      <c r="A1123">
        <v>5</v>
      </c>
      <c r="B1123" s="1" t="s">
        <v>106</v>
      </c>
      <c r="C1123" s="1" t="s">
        <v>23</v>
      </c>
      <c r="D1123">
        <v>2022</v>
      </c>
      <c r="E1123">
        <v>1552</v>
      </c>
      <c r="F1123">
        <v>1552</v>
      </c>
      <c r="G1123">
        <v>0</v>
      </c>
      <c r="H1123">
        <v>0</v>
      </c>
      <c r="I1123">
        <v>2090.1719217342679</v>
      </c>
      <c r="J1123">
        <v>745.27883042506153</v>
      </c>
      <c r="K1123">
        <v>99.876064872890566</v>
      </c>
      <c r="L1123">
        <v>553.37816940050129</v>
      </c>
      <c r="M1123">
        <v>80.255022547969645</v>
      </c>
      <c r="N1123">
        <v>1128.0719265600435</v>
      </c>
      <c r="O1123">
        <v>423.92843270526339</v>
      </c>
      <c r="P1123" s="1">
        <f>ETS[[#This Row],[Transform File.EUAprice]]*ETS[[#This Row],[Transform File.CAP]]*_xlfn.XLOOKUP(ETS[[#This Row],[Transform File.Year]],Graphs!$R$2:$R$41,Graphs!$T$2:$T$41)</f>
        <v>124555.79499444889</v>
      </c>
    </row>
    <row r="1124" spans="1:16" x14ac:dyDescent="0.25">
      <c r="A1124">
        <v>5</v>
      </c>
      <c r="B1124" s="1" t="s">
        <v>106</v>
      </c>
      <c r="C1124" s="1" t="s">
        <v>23</v>
      </c>
      <c r="D1124">
        <v>2023</v>
      </c>
      <c r="E1124">
        <v>1509</v>
      </c>
      <c r="F1124">
        <v>1509</v>
      </c>
      <c r="G1124">
        <v>0</v>
      </c>
      <c r="H1124">
        <v>0</v>
      </c>
      <c r="I1124">
        <v>2338.9728489357076</v>
      </c>
      <c r="J1124">
        <v>746.35179453437343</v>
      </c>
      <c r="K1124">
        <v>101.86042763397606</v>
      </c>
      <c r="L1124">
        <v>411.98685063021094</v>
      </c>
      <c r="M1124">
        <v>80.255022547970654</v>
      </c>
      <c r="N1124">
        <v>1117.3219263722108</v>
      </c>
      <c r="O1124">
        <v>391.67843289309604</v>
      </c>
      <c r="P1124" s="1">
        <f>ETS[[#This Row],[Transform File.EUAprice]]*ETS[[#This Row],[Transform File.CAP]]*_xlfn.XLOOKUP(ETS[[#This Row],[Transform File.Year]],Graphs!$R$2:$R$41,Graphs!$T$2:$T$41)</f>
        <v>121104.82902488772</v>
      </c>
    </row>
    <row r="1125" spans="1:16" x14ac:dyDescent="0.25">
      <c r="A1125">
        <v>5</v>
      </c>
      <c r="B1125" s="1" t="s">
        <v>106</v>
      </c>
      <c r="C1125" s="1" t="s">
        <v>23</v>
      </c>
      <c r="D1125">
        <v>2024</v>
      </c>
      <c r="E1125">
        <v>1412</v>
      </c>
      <c r="F1125">
        <v>1412</v>
      </c>
      <c r="G1125">
        <v>0</v>
      </c>
      <c r="H1125">
        <v>0</v>
      </c>
      <c r="I1125">
        <v>2626.5845385039192</v>
      </c>
      <c r="J1125">
        <v>822.14415097672736</v>
      </c>
      <c r="K1125">
        <v>60.071180503788469</v>
      </c>
      <c r="L1125">
        <v>242.17297895127274</v>
      </c>
      <c r="M1125">
        <v>88.280433625703168</v>
      </c>
      <c r="N1125">
        <v>1101.8116848746163</v>
      </c>
      <c r="O1125">
        <v>310.18870320298765</v>
      </c>
      <c r="P1125" s="1">
        <f>ETS[[#This Row],[Transform File.EUAprice]]*ETS[[#This Row],[Transform File.CAP]]*_xlfn.XLOOKUP(ETS[[#This Row],[Transform File.Year]],Graphs!$R$2:$R$41,Graphs!$T$2:$T$41)</f>
        <v>118716.16407570749</v>
      </c>
    </row>
    <row r="1126" spans="1:16" x14ac:dyDescent="0.25">
      <c r="A1126">
        <v>5</v>
      </c>
      <c r="B1126" s="1" t="s">
        <v>106</v>
      </c>
      <c r="C1126" s="1" t="s">
        <v>23</v>
      </c>
      <c r="D1126">
        <v>2025</v>
      </c>
      <c r="E1126">
        <v>1412</v>
      </c>
      <c r="F1126">
        <v>1412</v>
      </c>
      <c r="G1126">
        <v>0</v>
      </c>
      <c r="H1126">
        <v>0</v>
      </c>
      <c r="I1126">
        <v>2995.0916231369665</v>
      </c>
      <c r="J1126">
        <v>817.60650633042292</v>
      </c>
      <c r="K1126">
        <v>53.888480656478919</v>
      </c>
      <c r="L1126">
        <v>171.99792838005067</v>
      </c>
      <c r="M1126">
        <v>97.108368117021271</v>
      </c>
      <c r="N1126">
        <v>1107.297999545008</v>
      </c>
      <c r="O1126">
        <v>304.70241987649047</v>
      </c>
      <c r="P1126" s="1">
        <f>ETS[[#This Row],[Transform File.EUAprice]]*ETS[[#This Row],[Transform File.CAP]]*_xlfn.XLOOKUP(ETS[[#This Row],[Transform File.Year]],Graphs!$R$2:$R$41,Graphs!$T$2:$T$41)</f>
        <v>124369.17531177691</v>
      </c>
    </row>
    <row r="1127" spans="1:16" x14ac:dyDescent="0.25">
      <c r="A1127">
        <v>5</v>
      </c>
      <c r="B1127" s="1" t="s">
        <v>106</v>
      </c>
      <c r="C1127" s="1" t="s">
        <v>23</v>
      </c>
      <c r="D1127">
        <v>2026</v>
      </c>
      <c r="E1127">
        <v>1295</v>
      </c>
      <c r="F1127">
        <v>1295</v>
      </c>
      <c r="G1127">
        <v>0</v>
      </c>
      <c r="H1127">
        <v>0</v>
      </c>
      <c r="I1127">
        <v>3306.3404685309615</v>
      </c>
      <c r="J1127">
        <v>812.71297975599157</v>
      </c>
      <c r="K1127">
        <v>26.869045280230047</v>
      </c>
      <c r="L1127">
        <v>144.16912956978334</v>
      </c>
      <c r="M1127">
        <v>106.81907513623027</v>
      </c>
      <c r="N1127">
        <v>1073.9438118535097</v>
      </c>
      <c r="O1127">
        <v>221.05664159679526</v>
      </c>
      <c r="P1127" s="1">
        <f>ETS[[#This Row],[Transform File.EUAprice]]*ETS[[#This Row],[Transform File.CAP]]*_xlfn.XLOOKUP(ETS[[#This Row],[Transform File.Year]],Graphs!$R$2:$R$41,Graphs!$T$2:$T$41)</f>
        <v>119495.26167922962</v>
      </c>
    </row>
    <row r="1128" spans="1:16" x14ac:dyDescent="0.25">
      <c r="A1128">
        <v>5</v>
      </c>
      <c r="B1128" s="1" t="s">
        <v>106</v>
      </c>
      <c r="C1128" s="1" t="s">
        <v>23</v>
      </c>
      <c r="D1128">
        <v>2027</v>
      </c>
      <c r="E1128">
        <v>1233</v>
      </c>
      <c r="F1128">
        <v>1233</v>
      </c>
      <c r="G1128">
        <v>0</v>
      </c>
      <c r="H1128">
        <v>0</v>
      </c>
      <c r="I1128">
        <v>3570.8675967102427</v>
      </c>
      <c r="J1128">
        <v>807.43566066605069</v>
      </c>
      <c r="K1128">
        <v>19.347753835439054</v>
      </c>
      <c r="L1128">
        <v>141.68945731922912</v>
      </c>
      <c r="M1128">
        <v>117.500828329275</v>
      </c>
      <c r="N1128">
        <v>1055.3140503453078</v>
      </c>
      <c r="O1128">
        <v>177.68643993438397</v>
      </c>
      <c r="P1128" s="1">
        <f>ETS[[#This Row],[Transform File.EUAprice]]*ETS[[#This Row],[Transform File.CAP]]*_xlfn.XLOOKUP(ETS[[#This Row],[Transform File.Year]],Graphs!$R$2:$R$41,Graphs!$T$2:$T$41)</f>
        <v>119191.9180423762</v>
      </c>
    </row>
    <row r="1129" spans="1:16" x14ac:dyDescent="0.25">
      <c r="A1129">
        <v>5</v>
      </c>
      <c r="B1129" s="1" t="s">
        <v>106</v>
      </c>
      <c r="C1129" s="1" t="s">
        <v>23</v>
      </c>
      <c r="D1129">
        <v>2028</v>
      </c>
      <c r="E1129">
        <v>1141</v>
      </c>
      <c r="F1129">
        <v>1141</v>
      </c>
      <c r="G1129">
        <v>0</v>
      </c>
      <c r="H1129">
        <v>0</v>
      </c>
      <c r="I1129">
        <v>3758.242864098504</v>
      </c>
      <c r="J1129">
        <v>801.74444949727899</v>
      </c>
      <c r="K1129">
        <v>12.420175942121743</v>
      </c>
      <c r="L1129">
        <v>139.46010717233781</v>
      </c>
      <c r="M1129">
        <v>129.25072835633841</v>
      </c>
      <c r="N1129">
        <v>1020.9019742534813</v>
      </c>
      <c r="O1129">
        <v>120.09855572436446</v>
      </c>
      <c r="P1129" s="1">
        <f>ETS[[#This Row],[Transform File.EUAprice]]*ETS[[#This Row],[Transform File.CAP]]*_xlfn.XLOOKUP(ETS[[#This Row],[Transform File.Year]],Graphs!$R$2:$R$41,Graphs!$T$2:$T$41)</f>
        <v>115550.58490832199</v>
      </c>
    </row>
    <row r="1130" spans="1:16" x14ac:dyDescent="0.25">
      <c r="A1130">
        <v>5</v>
      </c>
      <c r="B1130" s="1" t="s">
        <v>106</v>
      </c>
      <c r="C1130" s="1" t="s">
        <v>23</v>
      </c>
      <c r="D1130">
        <v>2029</v>
      </c>
      <c r="E1130">
        <v>1049</v>
      </c>
      <c r="F1130">
        <v>1049</v>
      </c>
      <c r="G1130">
        <v>0</v>
      </c>
      <c r="H1130">
        <v>0</v>
      </c>
      <c r="I1130">
        <v>3906.3645566567748</v>
      </c>
      <c r="J1130">
        <v>795.60688600718856</v>
      </c>
      <c r="K1130">
        <v>5.5014503729808268</v>
      </c>
      <c r="L1130">
        <v>99.769971061559247</v>
      </c>
      <c r="M1130">
        <v>142.17558560650696</v>
      </c>
      <c r="N1130">
        <v>977.42558554750542</v>
      </c>
      <c r="O1130">
        <v>71.574987016551788</v>
      </c>
      <c r="P1130" s="1">
        <f>ETS[[#This Row],[Transform File.EUAprice]]*ETS[[#This Row],[Transform File.CAP]]*_xlfn.XLOOKUP(ETS[[#This Row],[Transform File.Year]],Graphs!$R$2:$R$41,Graphs!$T$2:$T$41)</f>
        <v>111292.19794466917</v>
      </c>
    </row>
    <row r="1131" spans="1:16" x14ac:dyDescent="0.25">
      <c r="A1131">
        <v>5</v>
      </c>
      <c r="B1131" s="1" t="s">
        <v>106</v>
      </c>
      <c r="C1131" s="1" t="s">
        <v>23</v>
      </c>
      <c r="D1131">
        <v>2030</v>
      </c>
      <c r="E1131">
        <v>958</v>
      </c>
      <c r="F1131">
        <v>958</v>
      </c>
      <c r="G1131">
        <v>0</v>
      </c>
      <c r="H1131">
        <v>0</v>
      </c>
      <c r="I1131">
        <v>3980.6337240440425</v>
      </c>
      <c r="J1131">
        <v>788.98796412883723</v>
      </c>
      <c r="K1131">
        <v>2.3844979601224954</v>
      </c>
      <c r="L1131">
        <v>92.358370523772265</v>
      </c>
      <c r="M1131">
        <v>156.39289114558559</v>
      </c>
      <c r="N1131">
        <v>919.05076990177508</v>
      </c>
      <c r="O1131">
        <v>38.949848115803576</v>
      </c>
      <c r="P1131" s="1">
        <f>ETS[[#This Row],[Transform File.EUAprice]]*ETS[[#This Row],[Transform File.CAP]]*_xlfn.XLOOKUP(ETS[[#This Row],[Transform File.Year]],Graphs!$R$2:$R$41,Graphs!$T$2:$T$41)</f>
        <v>106477.39657034595</v>
      </c>
    </row>
    <row r="1132" spans="1:16" x14ac:dyDescent="0.25">
      <c r="A1132">
        <v>5</v>
      </c>
      <c r="B1132" s="1" t="s">
        <v>106</v>
      </c>
      <c r="C1132" s="1" t="s">
        <v>23</v>
      </c>
      <c r="D1132">
        <v>2031</v>
      </c>
      <c r="E1132">
        <v>866</v>
      </c>
      <c r="F1132">
        <v>866</v>
      </c>
      <c r="G1132">
        <v>0</v>
      </c>
      <c r="H1132">
        <v>0</v>
      </c>
      <c r="I1132">
        <v>4001.9301384549844</v>
      </c>
      <c r="J1132">
        <v>781.84993235878392</v>
      </c>
      <c r="K1132">
        <v>1.6852796445650333</v>
      </c>
      <c r="L1132">
        <v>61.16837358570902</v>
      </c>
      <c r="M1132">
        <v>172.03188466416859</v>
      </c>
      <c r="N1132">
        <v>841.1708717179489</v>
      </c>
      <c r="O1132">
        <v>24.829794582896994</v>
      </c>
      <c r="P1132" s="1">
        <f>ETS[[#This Row],[Transform File.EUAprice]]*ETS[[#This Row],[Transform File.CAP]]*_xlfn.XLOOKUP(ETS[[#This Row],[Transform File.Year]],Graphs!$R$2:$R$41,Graphs!$T$2:$T$41)</f>
        <v>100835.26562202025</v>
      </c>
    </row>
    <row r="1133" spans="1:16" x14ac:dyDescent="0.25">
      <c r="A1133">
        <v>5</v>
      </c>
      <c r="B1133" s="1" t="s">
        <v>106</v>
      </c>
      <c r="C1133" s="1" t="s">
        <v>23</v>
      </c>
      <c r="D1133">
        <v>2032</v>
      </c>
      <c r="E1133">
        <v>774</v>
      </c>
      <c r="F1133">
        <v>774</v>
      </c>
      <c r="G1133">
        <v>0</v>
      </c>
      <c r="H1133">
        <v>0</v>
      </c>
      <c r="I1133">
        <v>3940.2785472968367</v>
      </c>
      <c r="J1133">
        <v>774.15207820408864</v>
      </c>
      <c r="K1133">
        <v>1.2774411781000137</v>
      </c>
      <c r="L1133">
        <v>60.222071775959293</v>
      </c>
      <c r="M1133">
        <v>189.23472970186273</v>
      </c>
      <c r="N1133">
        <v>748.69343482849376</v>
      </c>
      <c r="O1133">
        <v>25.307282470750138</v>
      </c>
      <c r="P1133" s="1">
        <f>ETS[[#This Row],[Transform File.EUAprice]]*ETS[[#This Row],[Transform File.CAP]]*_xlfn.XLOOKUP(ETS[[#This Row],[Transform File.Year]],Graphs!$R$2:$R$41,Graphs!$T$2:$T$41)</f>
        <v>94414.372974487371</v>
      </c>
    </row>
    <row r="1134" spans="1:16" x14ac:dyDescent="0.25">
      <c r="A1134">
        <v>5</v>
      </c>
      <c r="B1134" s="1" t="s">
        <v>106</v>
      </c>
      <c r="C1134" s="1" t="s">
        <v>23</v>
      </c>
      <c r="D1134">
        <v>2033</v>
      </c>
      <c r="E1134">
        <v>682</v>
      </c>
      <c r="F1134">
        <v>682</v>
      </c>
      <c r="G1134">
        <v>0</v>
      </c>
      <c r="H1134">
        <v>0</v>
      </c>
      <c r="I1134">
        <v>3796.8706668005552</v>
      </c>
      <c r="J1134">
        <v>765.8499430815566</v>
      </c>
      <c r="K1134">
        <v>1.0385333710533475</v>
      </c>
      <c r="L1134">
        <v>58.519404043672544</v>
      </c>
      <c r="M1134">
        <v>208.15881581282056</v>
      </c>
      <c r="N1134">
        <v>655.64367630839195</v>
      </c>
      <c r="O1134">
        <v>26.35710257780978</v>
      </c>
      <c r="P1134" s="1">
        <f>ETS[[#This Row],[Transform File.EUAprice]]*ETS[[#This Row],[Transform File.CAP]]*_xlfn.XLOOKUP(ETS[[#This Row],[Transform File.Year]],Graphs!$R$2:$R$41,Graphs!$T$2:$T$41)</f>
        <v>87153.77290254907</v>
      </c>
    </row>
    <row r="1135" spans="1:16" x14ac:dyDescent="0.25">
      <c r="A1135">
        <v>5</v>
      </c>
      <c r="B1135" s="1" t="s">
        <v>106</v>
      </c>
      <c r="C1135" s="1" t="s">
        <v>23</v>
      </c>
      <c r="D1135">
        <v>2034</v>
      </c>
      <c r="E1135">
        <v>591</v>
      </c>
      <c r="F1135">
        <v>591</v>
      </c>
      <c r="G1135">
        <v>0</v>
      </c>
      <c r="H1135">
        <v>0</v>
      </c>
      <c r="I1135">
        <v>3575.6023311058707</v>
      </c>
      <c r="J1135">
        <v>756.89720274309809</v>
      </c>
      <c r="K1135">
        <v>1.0432939607717888</v>
      </c>
      <c r="L1135">
        <v>54.32783899081371</v>
      </c>
      <c r="M1135">
        <v>228.97430943439593</v>
      </c>
      <c r="N1135">
        <v>562.4701451440834</v>
      </c>
      <c r="O1135">
        <v>28.530680835371154</v>
      </c>
      <c r="P1135" s="1">
        <f>ETS[[#This Row],[Transform File.EUAprice]]*ETS[[#This Row],[Transform File.CAP]]*_xlfn.XLOOKUP(ETS[[#This Row],[Transform File.Year]],Graphs!$R$2:$R$41,Graphs!$T$2:$T$41)</f>
        <v>79121.033047363861</v>
      </c>
    </row>
    <row r="1136" spans="1:16" x14ac:dyDescent="0.25">
      <c r="A1136">
        <v>5</v>
      </c>
      <c r="B1136" s="1" t="s">
        <v>106</v>
      </c>
      <c r="C1136" s="1" t="s">
        <v>23</v>
      </c>
      <c r="D1136">
        <v>2035</v>
      </c>
      <c r="E1136">
        <v>499</v>
      </c>
      <c r="F1136">
        <v>499</v>
      </c>
      <c r="G1136">
        <v>0</v>
      </c>
      <c r="H1136">
        <v>0</v>
      </c>
      <c r="I1136">
        <v>3272.7520241491616</v>
      </c>
      <c r="J1136">
        <v>747.24232598756021</v>
      </c>
      <c r="K1136">
        <v>1.0243623152081016</v>
      </c>
      <c r="L1136">
        <v>53.58361865394069</v>
      </c>
      <c r="M1136">
        <v>251.87127028236375</v>
      </c>
      <c r="N1136">
        <v>471.25273909259977</v>
      </c>
      <c r="O1136">
        <v>27.748138964460701</v>
      </c>
      <c r="P1136" s="1">
        <f>ETS[[#This Row],[Transform File.EUAprice]]*ETS[[#This Row],[Transform File.CAP]]*_xlfn.XLOOKUP(ETS[[#This Row],[Transform File.Year]],Graphs!$R$2:$R$41,Graphs!$T$2:$T$41)</f>
        <v>69985.422580709666</v>
      </c>
    </row>
    <row r="1137" spans="1:16" x14ac:dyDescent="0.25">
      <c r="A1137">
        <v>5</v>
      </c>
      <c r="B1137" s="1" t="s">
        <v>106</v>
      </c>
      <c r="C1137" s="1" t="s">
        <v>23</v>
      </c>
      <c r="D1137">
        <v>2036</v>
      </c>
      <c r="E1137">
        <v>407</v>
      </c>
      <c r="F1137">
        <v>407</v>
      </c>
      <c r="G1137">
        <v>0</v>
      </c>
      <c r="H1137">
        <v>0</v>
      </c>
      <c r="I1137">
        <v>2887.1985559845525</v>
      </c>
      <c r="J1137">
        <v>736.83025271138752</v>
      </c>
      <c r="K1137">
        <v>1.0256497822084532</v>
      </c>
      <c r="L1137">
        <v>54.697565671012974</v>
      </c>
      <c r="M1137">
        <v>277.05782379641664</v>
      </c>
      <c r="N1137">
        <v>371.81774998325079</v>
      </c>
      <c r="O1137">
        <v>35.183186038318844</v>
      </c>
      <c r="P1137" s="1">
        <f>ETS[[#This Row],[Transform File.EUAprice]]*ETS[[#This Row],[Transform File.CAP]]*_xlfn.XLOOKUP(ETS[[#This Row],[Transform File.Year]],Graphs!$R$2:$R$41,Graphs!$T$2:$T$41)</f>
        <v>59800.379484282596</v>
      </c>
    </row>
    <row r="1138" spans="1:16" x14ac:dyDescent="0.25">
      <c r="A1138">
        <v>5</v>
      </c>
      <c r="B1138" s="1" t="s">
        <v>106</v>
      </c>
      <c r="C1138" s="1" t="s">
        <v>23</v>
      </c>
      <c r="D1138">
        <v>2037</v>
      </c>
      <c r="E1138">
        <v>315</v>
      </c>
      <c r="F1138">
        <v>315</v>
      </c>
      <c r="G1138">
        <v>0</v>
      </c>
      <c r="H1138">
        <v>0</v>
      </c>
      <c r="I1138">
        <v>2413.5105727930504</v>
      </c>
      <c r="J1138">
        <v>725.59079122471962</v>
      </c>
      <c r="K1138">
        <v>1.0575563741493235</v>
      </c>
      <c r="L1138">
        <v>62.039635592633402</v>
      </c>
      <c r="M1138">
        <v>304.78443874518655</v>
      </c>
      <c r="N1138">
        <v>276.22341575766683</v>
      </c>
      <c r="O1138">
        <v>38.778536363137867</v>
      </c>
      <c r="P1138" s="1">
        <f>ETS[[#This Row],[Transform File.EUAprice]]*ETS[[#This Row],[Transform File.CAP]]*_xlfn.XLOOKUP(ETS[[#This Row],[Transform File.Year]],Graphs!$R$2:$R$41,Graphs!$T$2:$T$41)</f>
        <v>48490.108563304595</v>
      </c>
    </row>
    <row r="1139" spans="1:16" x14ac:dyDescent="0.25">
      <c r="A1139">
        <v>5</v>
      </c>
      <c r="B1139" s="1" t="s">
        <v>106</v>
      </c>
      <c r="C1139" s="1" t="s">
        <v>23</v>
      </c>
      <c r="D1139">
        <v>2038</v>
      </c>
      <c r="E1139">
        <v>224</v>
      </c>
      <c r="F1139">
        <v>224</v>
      </c>
      <c r="G1139">
        <v>0</v>
      </c>
      <c r="H1139">
        <v>0</v>
      </c>
      <c r="I1139">
        <v>1857.8859422772773</v>
      </c>
      <c r="J1139">
        <v>713.48144674536866</v>
      </c>
      <c r="K1139">
        <v>1.0573960391254793</v>
      </c>
      <c r="L1139">
        <v>65.085787731278884</v>
      </c>
      <c r="M1139">
        <v>335.26050470626018</v>
      </c>
      <c r="N1139">
        <v>179.57383518557336</v>
      </c>
      <c r="O1139">
        <v>44.428318516367746</v>
      </c>
      <c r="P1139" s="1">
        <f>ETS[[#This Row],[Transform File.EUAprice]]*ETS[[#This Row],[Transform File.CAP]]*_xlfn.XLOOKUP(ETS[[#This Row],[Transform File.Year]],Graphs!$R$2:$R$41,Graphs!$T$2:$T$41)</f>
        <v>36123.591857543506</v>
      </c>
    </row>
    <row r="1140" spans="1:16" x14ac:dyDescent="0.25">
      <c r="A1140">
        <v>5</v>
      </c>
      <c r="B1140" s="1" t="s">
        <v>106</v>
      </c>
      <c r="C1140" s="1" t="s">
        <v>23</v>
      </c>
      <c r="D1140">
        <v>2039</v>
      </c>
      <c r="E1140">
        <v>132</v>
      </c>
      <c r="F1140">
        <v>132</v>
      </c>
      <c r="G1140">
        <v>0</v>
      </c>
      <c r="H1140">
        <v>0</v>
      </c>
      <c r="I1140">
        <v>1227.4053469924213</v>
      </c>
      <c r="J1140">
        <v>700.42250569629778</v>
      </c>
      <c r="K1140">
        <v>1.0078130186354821</v>
      </c>
      <c r="L1140">
        <v>61.050276569922708</v>
      </c>
      <c r="M1140">
        <v>368.78380740756688</v>
      </c>
      <c r="N1140">
        <v>105.88569405152347</v>
      </c>
      <c r="O1140">
        <v>26.116671105991827</v>
      </c>
      <c r="P1140" s="1">
        <f>ETS[[#This Row],[Transform File.EUAprice]]*ETS[[#This Row],[Transform File.CAP]]*_xlfn.XLOOKUP(ETS[[#This Row],[Transform File.Year]],Graphs!$R$2:$R$41,Graphs!$T$2:$T$41)</f>
        <v>22300.622691238816</v>
      </c>
    </row>
    <row r="1141" spans="1:16" x14ac:dyDescent="0.25">
      <c r="A1141">
        <v>5</v>
      </c>
      <c r="B1141" s="1" t="s">
        <v>106</v>
      </c>
      <c r="C1141" s="1" t="s">
        <v>23</v>
      </c>
      <c r="D1141">
        <v>2040</v>
      </c>
      <c r="E1141">
        <v>40</v>
      </c>
      <c r="F1141">
        <v>40</v>
      </c>
      <c r="G1141">
        <v>0</v>
      </c>
      <c r="H1141">
        <v>0</v>
      </c>
      <c r="I1141">
        <v>523.75982983137033</v>
      </c>
      <c r="J1141">
        <v>686.33950452650186</v>
      </c>
      <c r="K1141">
        <v>0.96838152534847854</v>
      </c>
      <c r="L1141">
        <v>56.337631109200629</v>
      </c>
      <c r="M1141">
        <v>405.65902588773582</v>
      </c>
      <c r="N1141">
        <v>3.4976412222091744</v>
      </c>
      <c r="O1141">
        <v>36.50494489802567</v>
      </c>
      <c r="P1141" s="1">
        <f>ETS[[#This Row],[Transform File.EUAprice]]*ETS[[#This Row],[Transform File.CAP]]*_xlfn.XLOOKUP(ETS[[#This Row],[Transform File.Year]],Graphs!$R$2:$R$41,Graphs!$T$2:$T$41)</f>
        <v>7079.5075717706422</v>
      </c>
    </row>
    <row r="1142" spans="1:16" x14ac:dyDescent="0.25">
      <c r="A1142">
        <v>5</v>
      </c>
      <c r="B1142" s="1" t="s">
        <v>106</v>
      </c>
      <c r="C1142" s="1" t="s">
        <v>23</v>
      </c>
      <c r="D1142">
        <v>2041</v>
      </c>
      <c r="E1142">
        <v>0</v>
      </c>
      <c r="F1142">
        <v>0</v>
      </c>
      <c r="G1142">
        <v>0</v>
      </c>
      <c r="H1142">
        <v>0</v>
      </c>
      <c r="I1142">
        <v>300.87517072391347</v>
      </c>
      <c r="J1142">
        <v>173.43950452650188</v>
      </c>
      <c r="K1142">
        <v>0.96838152497300545</v>
      </c>
      <c r="L1142">
        <v>48.47677305598198</v>
      </c>
      <c r="M1142">
        <v>4187.3994438123236</v>
      </c>
      <c r="N1142">
        <v>1.5516130283527813E-14</v>
      </c>
      <c r="O1142">
        <v>2.011064182538505E-12</v>
      </c>
      <c r="P1142" s="1">
        <f>ETS[[#This Row],[Transform File.EUAprice]]*ETS[[#This Row],[Transform File.CAP]]*_xlfn.XLOOKUP(ETS[[#This Row],[Transform File.Year]],Graphs!$R$2:$R$41,Graphs!$T$2:$T$41)</f>
        <v>0</v>
      </c>
    </row>
    <row r="1143" spans="1:16" x14ac:dyDescent="0.25">
      <c r="A1143">
        <v>5</v>
      </c>
      <c r="B1143" s="1" t="s">
        <v>106</v>
      </c>
      <c r="C1143" s="1" t="s">
        <v>23</v>
      </c>
      <c r="D1143">
        <v>2042</v>
      </c>
      <c r="E1143">
        <v>0</v>
      </c>
      <c r="F1143">
        <v>0</v>
      </c>
      <c r="G1143">
        <v>0</v>
      </c>
      <c r="H1143">
        <v>0</v>
      </c>
      <c r="I1143">
        <v>261.82574715216367</v>
      </c>
      <c r="J1143">
        <v>0</v>
      </c>
      <c r="K1143">
        <v>0.85311313298846814</v>
      </c>
      <c r="L1143">
        <v>38.196310438761351</v>
      </c>
      <c r="M1143">
        <v>4211.372058942381</v>
      </c>
      <c r="N1143">
        <v>1.7093216951374034E-14</v>
      </c>
      <c r="O1143">
        <v>2.2244199634416913E-12</v>
      </c>
      <c r="P1143" s="1">
        <f>ETS[[#This Row],[Transform File.EUAprice]]*ETS[[#This Row],[Transform File.CAP]]*_xlfn.XLOOKUP(ETS[[#This Row],[Transform File.Year]],Graphs!$R$2:$R$41,Graphs!$T$2:$T$41)</f>
        <v>0</v>
      </c>
    </row>
    <row r="1144" spans="1:16" x14ac:dyDescent="0.25">
      <c r="A1144">
        <v>5</v>
      </c>
      <c r="B1144" s="1" t="s">
        <v>106</v>
      </c>
      <c r="C1144" s="1" t="s">
        <v>23</v>
      </c>
      <c r="D1144">
        <v>2043</v>
      </c>
      <c r="E1144">
        <v>0</v>
      </c>
      <c r="F1144">
        <v>0</v>
      </c>
      <c r="G1144">
        <v>0</v>
      </c>
      <c r="H1144">
        <v>0</v>
      </c>
      <c r="I1144">
        <v>226.69755406557792</v>
      </c>
      <c r="J1144">
        <v>0</v>
      </c>
      <c r="K1144">
        <v>0.64957110491104963</v>
      </c>
      <c r="L1144">
        <v>34.478621981674699</v>
      </c>
      <c r="M1144">
        <v>4233.2425521247023</v>
      </c>
      <c r="N1144">
        <v>1.882553913409417E-14</v>
      </c>
      <c r="O1144">
        <v>2.4648512625005047E-12</v>
      </c>
      <c r="P1144" s="1">
        <f>ETS[[#This Row],[Transform File.EUAprice]]*ETS[[#This Row],[Transform File.CAP]]*_xlfn.XLOOKUP(ETS[[#This Row],[Transform File.Year]],Graphs!$R$2:$R$41,Graphs!$T$2:$T$41)</f>
        <v>0</v>
      </c>
    </row>
    <row r="1145" spans="1:16" x14ac:dyDescent="0.25">
      <c r="A1145">
        <v>5</v>
      </c>
      <c r="B1145" s="1" t="s">
        <v>106</v>
      </c>
      <c r="C1145" s="1" t="s">
        <v>23</v>
      </c>
      <c r="D1145">
        <v>2044</v>
      </c>
      <c r="E1145">
        <v>0</v>
      </c>
      <c r="F1145">
        <v>0</v>
      </c>
      <c r="G1145">
        <v>0</v>
      </c>
      <c r="H1145">
        <v>0</v>
      </c>
      <c r="I1145">
        <v>194.87285959601371</v>
      </c>
      <c r="J1145">
        <v>0</v>
      </c>
      <c r="K1145">
        <v>0.48327371373141575</v>
      </c>
      <c r="L1145">
        <v>31.341420755832793</v>
      </c>
      <c r="M1145">
        <v>4253.8581566845505</v>
      </c>
      <c r="N1145">
        <v>2.0753449461625641E-14</v>
      </c>
      <c r="O1145">
        <v>2.7360075952335535E-12</v>
      </c>
      <c r="P1145" s="1">
        <f>ETS[[#This Row],[Transform File.EUAprice]]*ETS[[#This Row],[Transform File.CAP]]*_xlfn.XLOOKUP(ETS[[#This Row],[Transform File.Year]],Graphs!$R$2:$R$41,Graphs!$T$2:$T$41)</f>
        <v>0</v>
      </c>
    </row>
    <row r="1146" spans="1:16" x14ac:dyDescent="0.25">
      <c r="A1146">
        <v>5</v>
      </c>
      <c r="B1146" s="1" t="s">
        <v>106</v>
      </c>
      <c r="C1146" s="1" t="s">
        <v>23</v>
      </c>
      <c r="D1146">
        <v>2045</v>
      </c>
      <c r="E1146">
        <v>0</v>
      </c>
      <c r="F1146">
        <v>0</v>
      </c>
      <c r="G1146">
        <v>0</v>
      </c>
      <c r="H1146">
        <v>0</v>
      </c>
      <c r="I1146">
        <v>167.48221243823889</v>
      </c>
      <c r="J1146">
        <v>0</v>
      </c>
      <c r="K1146">
        <v>0.46491944720081152</v>
      </c>
      <c r="L1146">
        <v>26.925727710573995</v>
      </c>
      <c r="M1146">
        <v>4274.1768800518357</v>
      </c>
      <c r="N1146">
        <v>2.2855052482733066E-14</v>
      </c>
      <c r="O1146">
        <v>3.0420074562784184E-12</v>
      </c>
      <c r="P1146" s="1">
        <f>ETS[[#This Row],[Transform File.EUAprice]]*ETS[[#This Row],[Transform File.CAP]]*_xlfn.XLOOKUP(ETS[[#This Row],[Transform File.Year]],Graphs!$R$2:$R$41,Graphs!$T$2:$T$41)</f>
        <v>0</v>
      </c>
    </row>
    <row r="1147" spans="1:16" x14ac:dyDescent="0.25">
      <c r="A1147">
        <v>5</v>
      </c>
      <c r="B1147" s="1" t="s">
        <v>106</v>
      </c>
      <c r="C1147" s="1" t="s">
        <v>23</v>
      </c>
      <c r="D1147">
        <v>2046</v>
      </c>
      <c r="E1147">
        <v>0</v>
      </c>
      <c r="F1147">
        <v>0</v>
      </c>
      <c r="G1147">
        <v>0</v>
      </c>
      <c r="H1147">
        <v>0</v>
      </c>
      <c r="I1147">
        <v>142.76314268119771</v>
      </c>
      <c r="J1147">
        <v>0</v>
      </c>
      <c r="K1147">
        <v>0.4649194470475792</v>
      </c>
      <c r="L1147">
        <v>24.254150309993598</v>
      </c>
      <c r="M1147">
        <v>4292.703826898266</v>
      </c>
      <c r="N1147">
        <v>2.6301882800884156E-14</v>
      </c>
      <c r="O1147">
        <v>3.3899159170481575E-12</v>
      </c>
      <c r="P1147" s="1">
        <f>ETS[[#This Row],[Transform File.EUAprice]]*ETS[[#This Row],[Transform File.CAP]]*_xlfn.XLOOKUP(ETS[[#This Row],[Transform File.Year]],Graphs!$R$2:$R$41,Graphs!$T$2:$T$41)</f>
        <v>0</v>
      </c>
    </row>
    <row r="1148" spans="1:16" x14ac:dyDescent="0.25">
      <c r="A1148">
        <v>5</v>
      </c>
      <c r="B1148" s="1" t="s">
        <v>106</v>
      </c>
      <c r="C1148" s="1" t="s">
        <v>23</v>
      </c>
      <c r="D1148">
        <v>2047</v>
      </c>
      <c r="E1148">
        <v>0</v>
      </c>
      <c r="F1148">
        <v>0</v>
      </c>
      <c r="G1148">
        <v>0</v>
      </c>
      <c r="H1148">
        <v>0</v>
      </c>
      <c r="I1148">
        <v>120.44887992239009</v>
      </c>
      <c r="J1148">
        <v>0</v>
      </c>
      <c r="K1148">
        <v>0.46491944694538351</v>
      </c>
      <c r="L1148">
        <v>21.849343311862228</v>
      </c>
      <c r="M1148">
        <v>4310.3094379768045</v>
      </c>
      <c r="N1148">
        <v>3.1399915719595756E-14</v>
      </c>
      <c r="O1148">
        <v>3.7862262794258056E-12</v>
      </c>
      <c r="P1148" s="1">
        <f>ETS[[#This Row],[Transform File.EUAprice]]*ETS[[#This Row],[Transform File.CAP]]*_xlfn.XLOOKUP(ETS[[#This Row],[Transform File.Year]],Graphs!$R$2:$R$41,Graphs!$T$2:$T$41)</f>
        <v>0</v>
      </c>
    </row>
    <row r="1149" spans="1:16" x14ac:dyDescent="0.25">
      <c r="A1149">
        <v>5</v>
      </c>
      <c r="B1149" s="1" t="s">
        <v>106</v>
      </c>
      <c r="C1149" s="1" t="s">
        <v>23</v>
      </c>
      <c r="D1149">
        <v>2048</v>
      </c>
      <c r="E1149">
        <v>0</v>
      </c>
      <c r="F1149">
        <v>0</v>
      </c>
      <c r="G1149">
        <v>0</v>
      </c>
      <c r="H1149">
        <v>0</v>
      </c>
      <c r="I1149">
        <v>102.4427949405066</v>
      </c>
      <c r="J1149">
        <v>0</v>
      </c>
      <c r="K1149">
        <v>0.23245972389002814</v>
      </c>
      <c r="L1149">
        <v>17.773625257993459</v>
      </c>
      <c r="M1149">
        <v>4327.3531462981828</v>
      </c>
      <c r="N1149">
        <v>3.7638068367085781E-14</v>
      </c>
      <c r="O1149">
        <v>4.2392888046114208E-12</v>
      </c>
      <c r="P1149" s="1">
        <f>ETS[[#This Row],[Transform File.EUAprice]]*ETS[[#This Row],[Transform File.CAP]]*_xlfn.XLOOKUP(ETS[[#This Row],[Transform File.Year]],Graphs!$R$2:$R$41,Graphs!$T$2:$T$41)</f>
        <v>0</v>
      </c>
    </row>
    <row r="1150" spans="1:16" x14ac:dyDescent="0.25">
      <c r="A1150">
        <v>5</v>
      </c>
      <c r="B1150" s="1" t="s">
        <v>106</v>
      </c>
      <c r="C1150" s="1" t="s">
        <v>23</v>
      </c>
      <c r="D1150">
        <v>2049</v>
      </c>
      <c r="E1150">
        <v>0</v>
      </c>
      <c r="F1150">
        <v>0</v>
      </c>
      <c r="G1150">
        <v>0</v>
      </c>
      <c r="H1150">
        <v>0</v>
      </c>
      <c r="I1150">
        <v>87.203212458425384</v>
      </c>
      <c r="J1150">
        <v>0</v>
      </c>
      <c r="K1150">
        <v>1.3873748531470498E-9</v>
      </c>
      <c r="L1150">
        <v>15.239582480693851</v>
      </c>
      <c r="M1150">
        <v>4342.8864085114874</v>
      </c>
      <c r="N1150">
        <v>4.2257546647642221E-14</v>
      </c>
      <c r="O1150">
        <v>4.7611851399929182E-12</v>
      </c>
      <c r="P1150" s="1">
        <f>ETS[[#This Row],[Transform File.EUAprice]]*ETS[[#This Row],[Transform File.CAP]]*_xlfn.XLOOKUP(ETS[[#This Row],[Transform File.Year]],Graphs!$R$2:$R$41,Graphs!$T$2:$T$41)</f>
        <v>0</v>
      </c>
    </row>
    <row r="1151" spans="1:16" x14ac:dyDescent="0.25">
      <c r="A1151">
        <v>5</v>
      </c>
      <c r="B1151" s="1" t="s">
        <v>106</v>
      </c>
      <c r="C1151" s="1" t="s">
        <v>23</v>
      </c>
      <c r="D1151">
        <v>2050</v>
      </c>
      <c r="E1151">
        <v>0</v>
      </c>
      <c r="F1151">
        <v>0</v>
      </c>
      <c r="G1151">
        <v>0</v>
      </c>
      <c r="H1151">
        <v>0</v>
      </c>
      <c r="I1151">
        <v>74.281842566943297</v>
      </c>
      <c r="J1151">
        <v>0</v>
      </c>
      <c r="K1151">
        <v>1.3710096423874855E-9</v>
      </c>
      <c r="L1151">
        <v>12.921369890111075</v>
      </c>
      <c r="M1151">
        <v>4357.8136967554328</v>
      </c>
      <c r="N1151">
        <v>4.880836198106123E-14</v>
      </c>
      <c r="O1151">
        <v>5.3646702613784697E-12</v>
      </c>
      <c r="P1151" s="1">
        <f>ETS[[#This Row],[Transform File.EUAprice]]*ETS[[#This Row],[Transform File.CAP]]*_xlfn.XLOOKUP(ETS[[#This Row],[Transform File.Year]],Graphs!$R$2:$R$41,Graphs!$T$2:$T$41)</f>
        <v>0</v>
      </c>
    </row>
    <row r="1152" spans="1:16" x14ac:dyDescent="0.25">
      <c r="A1152">
        <v>5</v>
      </c>
      <c r="B1152" s="1" t="s">
        <v>106</v>
      </c>
      <c r="C1152" s="1" t="s">
        <v>23</v>
      </c>
      <c r="D1152">
        <v>2051</v>
      </c>
      <c r="E1152">
        <v>0</v>
      </c>
      <c r="F1152">
        <v>0</v>
      </c>
      <c r="G1152">
        <v>0</v>
      </c>
      <c r="H1152">
        <v>0</v>
      </c>
      <c r="I1152">
        <v>62.31567168902923</v>
      </c>
      <c r="J1152">
        <v>0</v>
      </c>
      <c r="K1152">
        <v>1.343532261199095E-9</v>
      </c>
      <c r="L1152">
        <v>11.966170876570532</v>
      </c>
      <c r="M1152">
        <v>4371.9811137986781</v>
      </c>
      <c r="N1152">
        <v>6.0292805177404576E-14</v>
      </c>
      <c r="O1152">
        <v>6.0675789044997652E-12</v>
      </c>
      <c r="P1152" s="1">
        <f>ETS[[#This Row],[Transform File.EUAprice]]*ETS[[#This Row],[Transform File.CAP]]*_xlfn.XLOOKUP(ETS[[#This Row],[Transform File.Year]],Graphs!$R$2:$R$41,Graphs!$T$2:$T$41)</f>
        <v>0</v>
      </c>
    </row>
    <row r="1153" spans="1:16" x14ac:dyDescent="0.25">
      <c r="A1153">
        <v>5</v>
      </c>
      <c r="B1153" s="1" t="s">
        <v>106</v>
      </c>
      <c r="C1153" s="1" t="s">
        <v>23</v>
      </c>
      <c r="D1153">
        <v>2052</v>
      </c>
      <c r="E1153">
        <v>0</v>
      </c>
      <c r="F1153">
        <v>0</v>
      </c>
      <c r="G1153">
        <v>0</v>
      </c>
      <c r="H1153">
        <v>0</v>
      </c>
      <c r="I1153">
        <v>52.438836171598361</v>
      </c>
      <c r="J1153">
        <v>0</v>
      </c>
      <c r="K1153">
        <v>1.3195339009238566E-9</v>
      </c>
      <c r="L1153">
        <v>9.8768355161113348</v>
      </c>
      <c r="M1153">
        <v>4384.8875733577015</v>
      </c>
      <c r="N1153">
        <v>7.4694682553109998E-14</v>
      </c>
      <c r="O1153">
        <v>6.8939606800709074E-12</v>
      </c>
      <c r="P1153" s="1">
        <f>ETS[[#This Row],[Transform File.EUAprice]]*ETS[[#This Row],[Transform File.CAP]]*_xlfn.XLOOKUP(ETS[[#This Row],[Transform File.Year]],Graphs!$R$2:$R$41,Graphs!$T$2:$T$41)</f>
        <v>0</v>
      </c>
    </row>
    <row r="1154" spans="1:16" x14ac:dyDescent="0.25">
      <c r="A1154">
        <v>5</v>
      </c>
      <c r="B1154" s="1" t="s">
        <v>106</v>
      </c>
      <c r="C1154" s="1" t="s">
        <v>23</v>
      </c>
      <c r="D1154">
        <v>2053</v>
      </c>
      <c r="E1154">
        <v>0</v>
      </c>
      <c r="F1154">
        <v>0</v>
      </c>
      <c r="G1154">
        <v>0</v>
      </c>
      <c r="H1154">
        <v>0</v>
      </c>
      <c r="I1154">
        <v>43.151525688257962</v>
      </c>
      <c r="J1154">
        <v>0</v>
      </c>
      <c r="K1154">
        <v>1.3086480422596064E-9</v>
      </c>
      <c r="L1154">
        <v>9.2873104820317476</v>
      </c>
      <c r="M1154">
        <v>4397.4523733129745</v>
      </c>
      <c r="N1154">
        <v>1.0647789012365995E-13</v>
      </c>
      <c r="O1154">
        <v>7.8721220327668081E-12</v>
      </c>
      <c r="P1154" s="1">
        <f>ETS[[#This Row],[Transform File.EUAprice]]*ETS[[#This Row],[Transform File.CAP]]*_xlfn.XLOOKUP(ETS[[#This Row],[Transform File.Year]],Graphs!$R$2:$R$41,Graphs!$T$2:$T$41)</f>
        <v>0</v>
      </c>
    </row>
    <row r="1155" spans="1:16" x14ac:dyDescent="0.25">
      <c r="A1155">
        <v>5</v>
      </c>
      <c r="B1155" s="1" t="s">
        <v>106</v>
      </c>
      <c r="C1155" s="1" t="s">
        <v>23</v>
      </c>
      <c r="D1155">
        <v>2054</v>
      </c>
      <c r="E1155">
        <v>0</v>
      </c>
      <c r="F1155">
        <v>0</v>
      </c>
      <c r="G1155">
        <v>0</v>
      </c>
      <c r="H1155">
        <v>0</v>
      </c>
      <c r="I1155">
        <v>35.274945060355094</v>
      </c>
      <c r="J1155">
        <v>0</v>
      </c>
      <c r="K1155">
        <v>1.301562537970734E-9</v>
      </c>
      <c r="L1155">
        <v>7.8765806266013083</v>
      </c>
      <c r="M1155">
        <v>4409.1355817410085</v>
      </c>
      <c r="N1155">
        <v>1.8082088933747241E-13</v>
      </c>
      <c r="O1155">
        <v>9.044152884437571E-12</v>
      </c>
      <c r="P1155" s="1">
        <f>ETS[[#This Row],[Transform File.EUAprice]]*ETS[[#This Row],[Transform File.CAP]]*_xlfn.XLOOKUP(ETS[[#This Row],[Transform File.Year]],Graphs!$R$2:$R$41,Graphs!$T$2:$T$41)</f>
        <v>0</v>
      </c>
    </row>
    <row r="1156" spans="1:16" x14ac:dyDescent="0.25">
      <c r="A1156">
        <v>5</v>
      </c>
      <c r="B1156" s="1" t="s">
        <v>106</v>
      </c>
      <c r="C1156" s="1" t="s">
        <v>23</v>
      </c>
      <c r="D1156">
        <v>2055</v>
      </c>
      <c r="E1156">
        <v>0</v>
      </c>
      <c r="F1156">
        <v>0</v>
      </c>
      <c r="G1156">
        <v>0</v>
      </c>
      <c r="H1156">
        <v>0</v>
      </c>
      <c r="I1156">
        <v>28.114897060288534</v>
      </c>
      <c r="J1156">
        <v>0</v>
      </c>
      <c r="K1156">
        <v>1.2963886610946502E-9</v>
      </c>
      <c r="L1156">
        <v>7.1600479987701728</v>
      </c>
      <c r="M1156">
        <v>4419.7750965344776</v>
      </c>
      <c r="N1156">
        <v>2.5962072747502221E-13</v>
      </c>
      <c r="O1156">
        <v>1.046738240501851E-11</v>
      </c>
      <c r="P1156" s="1">
        <f>ETS[[#This Row],[Transform File.EUAprice]]*ETS[[#This Row],[Transform File.CAP]]*_xlfn.XLOOKUP(ETS[[#This Row],[Transform File.Year]],Graphs!$R$2:$R$41,Graphs!$T$2:$T$41)</f>
        <v>0</v>
      </c>
    </row>
    <row r="1157" spans="1:16" x14ac:dyDescent="0.25">
      <c r="A1157">
        <v>5</v>
      </c>
      <c r="B1157" s="1" t="s">
        <v>106</v>
      </c>
      <c r="C1157" s="1" t="s">
        <v>23</v>
      </c>
      <c r="D1157">
        <v>2056</v>
      </c>
      <c r="E1157">
        <v>0</v>
      </c>
      <c r="F1157">
        <v>0</v>
      </c>
      <c r="G1157">
        <v>0</v>
      </c>
      <c r="H1157">
        <v>0</v>
      </c>
      <c r="I1157">
        <v>21.077178632450575</v>
      </c>
      <c r="J1157">
        <v>0</v>
      </c>
      <c r="K1157">
        <v>1.297587043701232E-9</v>
      </c>
      <c r="L1157">
        <v>7.0377184265403736</v>
      </c>
      <c r="M1157">
        <v>4430.277247525788</v>
      </c>
      <c r="N1157">
        <v>6.0016417207417667E-13</v>
      </c>
      <c r="O1157">
        <v>1.2218924372794124E-11</v>
      </c>
      <c r="P1157" s="1">
        <f>ETS[[#This Row],[Transform File.EUAprice]]*ETS[[#This Row],[Transform File.CAP]]*_xlfn.XLOOKUP(ETS[[#This Row],[Transform File.Year]],Graphs!$R$2:$R$41,Graphs!$T$2:$T$41)</f>
        <v>0</v>
      </c>
    </row>
    <row r="1158" spans="1:16" x14ac:dyDescent="0.25">
      <c r="A1158">
        <v>5</v>
      </c>
      <c r="B1158" s="1" t="s">
        <v>106</v>
      </c>
      <c r="C1158" s="1" t="s">
        <v>23</v>
      </c>
      <c r="D1158">
        <v>2057</v>
      </c>
      <c r="E1158">
        <v>0</v>
      </c>
      <c r="F1158">
        <v>0</v>
      </c>
      <c r="G1158">
        <v>0</v>
      </c>
      <c r="H1158">
        <v>0</v>
      </c>
      <c r="I1158">
        <v>14.696674597133946</v>
      </c>
      <c r="J1158">
        <v>0</v>
      </c>
      <c r="K1158">
        <v>8.4973728034574804E-10</v>
      </c>
      <c r="L1158">
        <v>6.3805040344668935</v>
      </c>
      <c r="M1158">
        <v>4439.8446423006744</v>
      </c>
      <c r="N1158">
        <v>1.2578622169573489E-12</v>
      </c>
      <c r="O1158">
        <v>1.4420629948174458E-11</v>
      </c>
      <c r="P1158" s="1">
        <f>ETS[[#This Row],[Transform File.EUAprice]]*ETS[[#This Row],[Transform File.CAP]]*_xlfn.XLOOKUP(ETS[[#This Row],[Transform File.Year]],Graphs!$R$2:$R$41,Graphs!$T$2:$T$41)</f>
        <v>0</v>
      </c>
    </row>
    <row r="1159" spans="1:16" x14ac:dyDescent="0.25">
      <c r="A1159">
        <v>5</v>
      </c>
      <c r="B1159" s="1" t="s">
        <v>106</v>
      </c>
      <c r="C1159" s="1" t="s">
        <v>23</v>
      </c>
      <c r="D1159">
        <v>2058</v>
      </c>
      <c r="E1159">
        <v>0</v>
      </c>
      <c r="F1159">
        <v>0</v>
      </c>
      <c r="G1159">
        <v>0</v>
      </c>
      <c r="H1159">
        <v>0</v>
      </c>
      <c r="I1159">
        <v>10.644727949978547</v>
      </c>
      <c r="J1159">
        <v>0</v>
      </c>
      <c r="K1159">
        <v>1.2919993808831142E-9</v>
      </c>
      <c r="L1159">
        <v>4.0519466458633993</v>
      </c>
      <c r="M1159">
        <v>4448.7206595696043</v>
      </c>
      <c r="N1159">
        <v>2.2643312789737957E-12</v>
      </c>
      <c r="O1159">
        <v>1.7250962853212052E-11</v>
      </c>
      <c r="P1159" s="1">
        <f>ETS[[#This Row],[Transform File.EUAprice]]*ETS[[#This Row],[Transform File.CAP]]*_xlfn.XLOOKUP(ETS[[#This Row],[Transform File.Year]],Graphs!$R$2:$R$41,Graphs!$T$2:$T$41)</f>
        <v>0</v>
      </c>
    </row>
    <row r="1160" spans="1:16" x14ac:dyDescent="0.25">
      <c r="A1160">
        <v>5</v>
      </c>
      <c r="B1160" s="1" t="s">
        <v>106</v>
      </c>
      <c r="C1160" s="1" t="s">
        <v>23</v>
      </c>
      <c r="D1160">
        <v>2059</v>
      </c>
      <c r="E1160">
        <v>0</v>
      </c>
      <c r="F1160">
        <v>0</v>
      </c>
      <c r="G1160">
        <v>0</v>
      </c>
      <c r="H1160">
        <v>0</v>
      </c>
      <c r="I1160">
        <v>5.8065986288930453</v>
      </c>
      <c r="J1160">
        <v>0</v>
      </c>
      <c r="K1160">
        <v>1.3057691926160158E-9</v>
      </c>
      <c r="L1160">
        <v>4.8381293197797319</v>
      </c>
      <c r="M1160">
        <v>4457.2748168631342</v>
      </c>
      <c r="N1160">
        <v>3.5094636362567059E-12</v>
      </c>
      <c r="O1160">
        <v>2.0996385252131316E-11</v>
      </c>
      <c r="P1160" s="1">
        <f>ETS[[#This Row],[Transform File.EUAprice]]*ETS[[#This Row],[Transform File.CAP]]*_xlfn.XLOOKUP(ETS[[#This Row],[Transform File.Year]],Graphs!$R$2:$R$41,Graphs!$T$2:$T$41)</f>
        <v>0</v>
      </c>
    </row>
    <row r="1161" spans="1:16" x14ac:dyDescent="0.25">
      <c r="A1161">
        <v>5</v>
      </c>
      <c r="B1161" s="1" t="s">
        <v>106</v>
      </c>
      <c r="C1161" s="1" t="s">
        <v>23</v>
      </c>
      <c r="D1161">
        <v>2060</v>
      </c>
      <c r="E1161">
        <v>0</v>
      </c>
      <c r="F1161">
        <v>0</v>
      </c>
      <c r="G1161">
        <v>0</v>
      </c>
      <c r="H1161">
        <v>0</v>
      </c>
      <c r="I1161">
        <v>-0.10861037966492493</v>
      </c>
      <c r="J1161">
        <v>0</v>
      </c>
      <c r="K1161">
        <v>3.5285127300768578E-10</v>
      </c>
      <c r="L1161">
        <v>5.9152090082051192</v>
      </c>
      <c r="M1161">
        <v>4465.0613093037628</v>
      </c>
      <c r="N1161">
        <v>4.5932664384522459E-12</v>
      </c>
      <c r="O1161">
        <v>2.6078607838206512E-11</v>
      </c>
      <c r="P1161" s="1">
        <f>ETS[[#This Row],[Transform File.EUAprice]]*ETS[[#This Row],[Transform File.CAP]]*_xlfn.XLOOKUP(ETS[[#This Row],[Transform File.Year]],Graphs!$R$2:$R$41,Graphs!$T$2:$T$41)</f>
        <v>0</v>
      </c>
    </row>
    <row r="1162" spans="1:16" x14ac:dyDescent="0.25">
      <c r="A1162">
        <v>6</v>
      </c>
      <c r="B1162" s="1" t="s">
        <v>106</v>
      </c>
      <c r="C1162" s="1" t="s">
        <v>23</v>
      </c>
      <c r="D1162">
        <v>2021</v>
      </c>
      <c r="E1162">
        <v>1596</v>
      </c>
      <c r="F1162">
        <v>3174.772426</v>
      </c>
      <c r="G1162">
        <v>0</v>
      </c>
      <c r="H1162">
        <v>0</v>
      </c>
      <c r="I1162">
        <v>1936.8550528544893</v>
      </c>
      <c r="J1162">
        <v>512.9</v>
      </c>
      <c r="K1162">
        <v>89.435802965377931</v>
      </c>
      <c r="L1162">
        <v>635.58157018013287</v>
      </c>
      <c r="M1162">
        <v>80</v>
      </c>
      <c r="N1162">
        <v>1492.8893547708481</v>
      </c>
      <c r="O1162">
        <v>1682.2170667151756</v>
      </c>
      <c r="P1162" s="1">
        <f>ETS[[#This Row],[Transform File.EUAprice]]*ETS[[#This Row],[Transform File.CAP]]*_xlfn.XLOOKUP(ETS[[#This Row],[Transform File.Year]],Graphs!$R$2:$R$41,Graphs!$T$2:$T$41)</f>
        <v>127680</v>
      </c>
    </row>
    <row r="1163" spans="1:16" x14ac:dyDescent="0.25">
      <c r="A1163">
        <v>6</v>
      </c>
      <c r="B1163" s="1" t="s">
        <v>106</v>
      </c>
      <c r="C1163" s="1" t="s">
        <v>23</v>
      </c>
      <c r="D1163">
        <v>2022</v>
      </c>
      <c r="E1163">
        <v>1552</v>
      </c>
      <c r="F1163">
        <v>1552</v>
      </c>
      <c r="G1163">
        <v>0</v>
      </c>
      <c r="H1163">
        <v>0</v>
      </c>
      <c r="I1163">
        <v>2091.8998102258929</v>
      </c>
      <c r="J1163">
        <v>744.08151878473609</v>
      </c>
      <c r="K1163">
        <v>99.913877097502933</v>
      </c>
      <c r="L1163">
        <v>552.95984674635758</v>
      </c>
      <c r="M1163">
        <v>82.01183869029677</v>
      </c>
      <c r="N1163">
        <v>1125.433034009852</v>
      </c>
      <c r="O1163">
        <v>426.56906603376547</v>
      </c>
      <c r="P1163" s="1">
        <f>ETS[[#This Row],[Transform File.EUAprice]]*ETS[[#This Row],[Transform File.CAP]]*_xlfn.XLOOKUP(ETS[[#This Row],[Transform File.Year]],Graphs!$R$2:$R$41,Graphs!$T$2:$T$41)</f>
        <v>127282.37364734059</v>
      </c>
    </row>
    <row r="1164" spans="1:16" x14ac:dyDescent="0.25">
      <c r="A1164">
        <v>6</v>
      </c>
      <c r="B1164" s="1" t="s">
        <v>106</v>
      </c>
      <c r="C1164" s="1" t="s">
        <v>23</v>
      </c>
      <c r="D1164">
        <v>2023</v>
      </c>
      <c r="E1164">
        <v>1509</v>
      </c>
      <c r="F1164">
        <v>1509</v>
      </c>
      <c r="G1164">
        <v>0</v>
      </c>
      <c r="H1164">
        <v>0</v>
      </c>
      <c r="I1164">
        <v>2342.6192664332984</v>
      </c>
      <c r="J1164">
        <v>745.17795959287582</v>
      </c>
      <c r="K1164">
        <v>101.32218682885195</v>
      </c>
      <c r="L1164">
        <v>411.78039737086647</v>
      </c>
      <c r="M1164">
        <v>82.011838690300408</v>
      </c>
      <c r="N1164">
        <v>1114.6830338520899</v>
      </c>
      <c r="O1164">
        <v>394.31906619152676</v>
      </c>
      <c r="P1164" s="1">
        <f>ETS[[#This Row],[Transform File.EUAprice]]*ETS[[#This Row],[Transform File.CAP]]*_xlfn.XLOOKUP(ETS[[#This Row],[Transform File.Year]],Graphs!$R$2:$R$41,Graphs!$T$2:$T$41)</f>
        <v>123755.86458366332</v>
      </c>
    </row>
    <row r="1165" spans="1:16" x14ac:dyDescent="0.25">
      <c r="A1165">
        <v>6</v>
      </c>
      <c r="B1165" s="1" t="s">
        <v>106</v>
      </c>
      <c r="C1165" s="1" t="s">
        <v>23</v>
      </c>
      <c r="D1165">
        <v>2024</v>
      </c>
      <c r="E1165">
        <v>1412</v>
      </c>
      <c r="F1165">
        <v>1412</v>
      </c>
      <c r="G1165">
        <v>0</v>
      </c>
      <c r="H1165">
        <v>0</v>
      </c>
      <c r="I1165">
        <v>2632.1949119024293</v>
      </c>
      <c r="J1165">
        <v>820.87907324527464</v>
      </c>
      <c r="K1165">
        <v>61.38950845298735</v>
      </c>
      <c r="L1165">
        <v>240.15577283260714</v>
      </c>
      <c r="M1165">
        <v>90.211673968911157</v>
      </c>
      <c r="N1165">
        <v>1099.1728177320988</v>
      </c>
      <c r="O1165">
        <v>312.82948407166924</v>
      </c>
      <c r="P1165" s="1">
        <f>ETS[[#This Row],[Transform File.EUAprice]]*ETS[[#This Row],[Transform File.CAP]]*_xlfn.XLOOKUP(ETS[[#This Row],[Transform File.Year]],Graphs!$R$2:$R$41,Graphs!$T$2:$T$41)</f>
        <v>121313.2225181929</v>
      </c>
    </row>
    <row r="1166" spans="1:16" x14ac:dyDescent="0.25">
      <c r="A1166">
        <v>6</v>
      </c>
      <c r="B1166" s="1" t="s">
        <v>106</v>
      </c>
      <c r="C1166" s="1" t="s">
        <v>23</v>
      </c>
      <c r="D1166">
        <v>2025</v>
      </c>
      <c r="E1166">
        <v>1412</v>
      </c>
      <c r="F1166">
        <v>1412</v>
      </c>
      <c r="G1166">
        <v>0</v>
      </c>
      <c r="H1166">
        <v>0</v>
      </c>
      <c r="I1166">
        <v>3006.9438458247532</v>
      </c>
      <c r="J1166">
        <v>816.24318390553651</v>
      </c>
      <c r="K1166">
        <v>54.248563238488877</v>
      </c>
      <c r="L1166">
        <v>166.75931893365035</v>
      </c>
      <c r="M1166">
        <v>99.231209786741417</v>
      </c>
      <c r="N1166">
        <v>1104.6513542979128</v>
      </c>
      <c r="O1166">
        <v>307.35116953394521</v>
      </c>
      <c r="P1166" s="1">
        <f>ETS[[#This Row],[Transform File.EUAprice]]*ETS[[#This Row],[Transform File.CAP]]*_xlfn.XLOOKUP(ETS[[#This Row],[Transform File.Year]],Graphs!$R$2:$R$41,Graphs!$T$2:$T$41)</f>
        <v>127087.95303299669</v>
      </c>
    </row>
    <row r="1167" spans="1:16" x14ac:dyDescent="0.25">
      <c r="A1167">
        <v>6</v>
      </c>
      <c r="B1167" s="1" t="s">
        <v>106</v>
      </c>
      <c r="C1167" s="1" t="s">
        <v>23</v>
      </c>
      <c r="D1167">
        <v>2026</v>
      </c>
      <c r="E1167">
        <v>1295</v>
      </c>
      <c r="F1167">
        <v>1295</v>
      </c>
      <c r="G1167">
        <v>0</v>
      </c>
      <c r="H1167">
        <v>0</v>
      </c>
      <c r="I1167">
        <v>3305.4187686488362</v>
      </c>
      <c r="J1167">
        <v>811.24389085382052</v>
      </c>
      <c r="K1167">
        <v>33.741697009309455</v>
      </c>
      <c r="L1167">
        <v>151.539489312787</v>
      </c>
      <c r="M1167">
        <v>109.15235639702293</v>
      </c>
      <c r="N1167">
        <v>1071.2719296095843</v>
      </c>
      <c r="O1167">
        <v>223.73083858397445</v>
      </c>
      <c r="P1167" s="1">
        <f>ETS[[#This Row],[Transform File.EUAprice]]*ETS[[#This Row],[Transform File.CAP]]*_xlfn.XLOOKUP(ETS[[#This Row],[Transform File.Year]],Graphs!$R$2:$R$41,Graphs!$T$2:$T$41)</f>
        <v>122105.43270415263</v>
      </c>
    </row>
    <row r="1168" spans="1:16" x14ac:dyDescent="0.25">
      <c r="A1168">
        <v>6</v>
      </c>
      <c r="B1168" s="1" t="s">
        <v>106</v>
      </c>
      <c r="C1168" s="1" t="s">
        <v>23</v>
      </c>
      <c r="D1168">
        <v>2027</v>
      </c>
      <c r="E1168">
        <v>1233</v>
      </c>
      <c r="F1168">
        <v>1233</v>
      </c>
      <c r="G1168">
        <v>0</v>
      </c>
      <c r="H1168">
        <v>0</v>
      </c>
      <c r="I1168">
        <v>3558.5515958910673</v>
      </c>
      <c r="J1168">
        <v>805.85272837931564</v>
      </c>
      <c r="K1168">
        <v>24.955745443045515</v>
      </c>
      <c r="L1168">
        <v>149.05869893540836</v>
      </c>
      <c r="M1168">
        <v>120.06520265280271</v>
      </c>
      <c r="N1168">
        <v>1052.6423543392382</v>
      </c>
      <c r="O1168">
        <v>180.36068279714286</v>
      </c>
      <c r="P1168" s="1">
        <f>ETS[[#This Row],[Transform File.EUAprice]]*ETS[[#This Row],[Transform File.CAP]]*_xlfn.XLOOKUP(ETS[[#This Row],[Transform File.Year]],Graphs!$R$2:$R$41,Graphs!$T$2:$T$41)</f>
        <v>121793.19922946156</v>
      </c>
    </row>
    <row r="1169" spans="1:16" x14ac:dyDescent="0.25">
      <c r="A1169">
        <v>6</v>
      </c>
      <c r="B1169" s="1" t="s">
        <v>106</v>
      </c>
      <c r="C1169" s="1" t="s">
        <v>23</v>
      </c>
      <c r="D1169">
        <v>2028</v>
      </c>
      <c r="E1169">
        <v>1141</v>
      </c>
      <c r="F1169">
        <v>1141</v>
      </c>
      <c r="G1169">
        <v>0</v>
      </c>
      <c r="H1169">
        <v>0</v>
      </c>
      <c r="I1169">
        <v>3736.9654806069179</v>
      </c>
      <c r="J1169">
        <v>800.03900485464715</v>
      </c>
      <c r="K1169">
        <v>16.107497504691544</v>
      </c>
      <c r="L1169">
        <v>146.43961292481072</v>
      </c>
      <c r="M1169">
        <v>132.06883130062485</v>
      </c>
      <c r="N1169">
        <v>1018.2306738696807</v>
      </c>
      <c r="O1169">
        <v>122.77265924003093</v>
      </c>
      <c r="P1169" s="1">
        <f>ETS[[#This Row],[Transform File.EUAprice]]*ETS[[#This Row],[Transform File.CAP]]*_xlfn.XLOOKUP(ETS[[#This Row],[Transform File.Year]],Graphs!$R$2:$R$41,Graphs!$T$2:$T$41)</f>
        <v>118069.97839789989</v>
      </c>
    </row>
    <row r="1170" spans="1:16" x14ac:dyDescent="0.25">
      <c r="A1170">
        <v>6</v>
      </c>
      <c r="B1170" s="1" t="s">
        <v>106</v>
      </c>
      <c r="C1170" s="1" t="s">
        <v>23</v>
      </c>
      <c r="D1170">
        <v>2029</v>
      </c>
      <c r="E1170">
        <v>1049</v>
      </c>
      <c r="F1170">
        <v>1049</v>
      </c>
      <c r="G1170">
        <v>0</v>
      </c>
      <c r="H1170">
        <v>0</v>
      </c>
      <c r="I1170">
        <v>3885.6035207792856</v>
      </c>
      <c r="J1170">
        <v>793.76962939580199</v>
      </c>
      <c r="K1170">
        <v>7.681617232538045</v>
      </c>
      <c r="L1170">
        <v>98.910713199291962</v>
      </c>
      <c r="M1170">
        <v>145.27221524378498</v>
      </c>
      <c r="N1170">
        <v>974.75473871684699</v>
      </c>
      <c r="O1170">
        <v>74.248920071812748</v>
      </c>
      <c r="P1170" s="1">
        <f>ETS[[#This Row],[Transform File.EUAprice]]*ETS[[#This Row],[Transform File.CAP]]*_xlfn.XLOOKUP(ETS[[#This Row],[Transform File.Year]],Graphs!$R$2:$R$41,Graphs!$T$2:$T$41)</f>
        <v>113716.17754062523</v>
      </c>
    </row>
    <row r="1171" spans="1:16" x14ac:dyDescent="0.25">
      <c r="A1171">
        <v>6</v>
      </c>
      <c r="B1171" s="1" t="s">
        <v>106</v>
      </c>
      <c r="C1171" s="1" t="s">
        <v>23</v>
      </c>
      <c r="D1171">
        <v>2030</v>
      </c>
      <c r="E1171">
        <v>958</v>
      </c>
      <c r="F1171">
        <v>958</v>
      </c>
      <c r="G1171">
        <v>0</v>
      </c>
      <c r="H1171">
        <v>0</v>
      </c>
      <c r="I1171">
        <v>3962.850552795358</v>
      </c>
      <c r="J1171">
        <v>787.00933298053212</v>
      </c>
      <c r="K1171">
        <v>2.556901973880314</v>
      </c>
      <c r="L1171">
        <v>91.186733029515011</v>
      </c>
      <c r="M1171">
        <v>159.7945273159001</v>
      </c>
      <c r="N1171">
        <v>916.65860375353634</v>
      </c>
      <c r="O1171">
        <v>41.345473077290748</v>
      </c>
      <c r="P1171" s="1">
        <f>ETS[[#This Row],[Transform File.EUAprice]]*ETS[[#This Row],[Transform File.CAP]]*_xlfn.XLOOKUP(ETS[[#This Row],[Transform File.Year]],Graphs!$R$2:$R$41,Graphs!$T$2:$T$41)</f>
        <v>108793.34175712201</v>
      </c>
    </row>
    <row r="1172" spans="1:16" x14ac:dyDescent="0.25">
      <c r="A1172">
        <v>6</v>
      </c>
      <c r="B1172" s="1" t="s">
        <v>106</v>
      </c>
      <c r="C1172" s="1" t="s">
        <v>23</v>
      </c>
      <c r="D1172">
        <v>2031</v>
      </c>
      <c r="E1172">
        <v>866</v>
      </c>
      <c r="F1172">
        <v>866</v>
      </c>
      <c r="G1172">
        <v>0</v>
      </c>
      <c r="H1172">
        <v>0</v>
      </c>
      <c r="I1172">
        <v>3983.039276634403</v>
      </c>
      <c r="J1172">
        <v>779.71901866474025</v>
      </c>
      <c r="K1172">
        <v>1.5320290971075807</v>
      </c>
      <c r="L1172">
        <v>64.560228399107601</v>
      </c>
      <c r="M1172">
        <v>175.76859970887779</v>
      </c>
      <c r="N1172">
        <v>838.83708557021805</v>
      </c>
      <c r="O1172">
        <v>27.167405818500082</v>
      </c>
      <c r="P1172" s="1">
        <f>ETS[[#This Row],[Transform File.EUAprice]]*ETS[[#This Row],[Transform File.CAP]]*_xlfn.XLOOKUP(ETS[[#This Row],[Transform File.Year]],Graphs!$R$2:$R$41,Graphs!$T$2:$T$41)</f>
        <v>103025.51456815374</v>
      </c>
    </row>
    <row r="1173" spans="1:16" x14ac:dyDescent="0.25">
      <c r="A1173">
        <v>6</v>
      </c>
      <c r="B1173" s="1" t="s">
        <v>106</v>
      </c>
      <c r="C1173" s="1" t="s">
        <v>23</v>
      </c>
      <c r="D1173">
        <v>2032</v>
      </c>
      <c r="E1173">
        <v>774</v>
      </c>
      <c r="F1173">
        <v>774</v>
      </c>
      <c r="G1173">
        <v>0</v>
      </c>
      <c r="H1173">
        <v>0</v>
      </c>
      <c r="I1173">
        <v>3924.909231020883</v>
      </c>
      <c r="J1173">
        <v>771.85750433782255</v>
      </c>
      <c r="K1173">
        <v>1.0681062740960756</v>
      </c>
      <c r="L1173">
        <v>59.204435001601354</v>
      </c>
      <c r="M1173">
        <v>193.33891895763696</v>
      </c>
      <c r="N1173">
        <v>746.4250536603621</v>
      </c>
      <c r="O1173">
        <v>27.579895897839943</v>
      </c>
      <c r="P1173" s="1">
        <f>ETS[[#This Row],[Transform File.EUAprice]]*ETS[[#This Row],[Transform File.CAP]]*_xlfn.XLOOKUP(ETS[[#This Row],[Transform File.Year]],Graphs!$R$2:$R$41,Graphs!$T$2:$T$41)</f>
        <v>96462.065043290218</v>
      </c>
    </row>
    <row r="1174" spans="1:16" x14ac:dyDescent="0.25">
      <c r="A1174">
        <v>6</v>
      </c>
      <c r="B1174" s="1" t="s">
        <v>106</v>
      </c>
      <c r="C1174" s="1" t="s">
        <v>23</v>
      </c>
      <c r="D1174">
        <v>2033</v>
      </c>
      <c r="E1174">
        <v>682</v>
      </c>
      <c r="F1174">
        <v>682</v>
      </c>
      <c r="G1174">
        <v>0</v>
      </c>
      <c r="H1174">
        <v>0</v>
      </c>
      <c r="I1174">
        <v>3787.0564848828553</v>
      </c>
      <c r="J1174">
        <v>763.37686607220746</v>
      </c>
      <c r="K1174">
        <v>0.79211290545558677</v>
      </c>
      <c r="L1174">
        <v>55.683767160365193</v>
      </c>
      <c r="M1174">
        <v>212.67088583422793</v>
      </c>
      <c r="N1174">
        <v>653.45171196453578</v>
      </c>
      <c r="O1174">
        <v>28.554035507509578</v>
      </c>
      <c r="P1174" s="1">
        <f>ETS[[#This Row],[Transform File.EUAprice]]*ETS[[#This Row],[Transform File.CAP]]*_xlfn.XLOOKUP(ETS[[#This Row],[Transform File.Year]],Graphs!$R$2:$R$41,Graphs!$T$2:$T$41)</f>
        <v>89042.926260914392</v>
      </c>
    </row>
    <row r="1175" spans="1:16" x14ac:dyDescent="0.25">
      <c r="A1175">
        <v>6</v>
      </c>
      <c r="B1175" s="1" t="s">
        <v>106</v>
      </c>
      <c r="C1175" s="1" t="s">
        <v>23</v>
      </c>
      <c r="D1175">
        <v>2034</v>
      </c>
      <c r="E1175">
        <v>591</v>
      </c>
      <c r="F1175">
        <v>591</v>
      </c>
      <c r="G1175">
        <v>0</v>
      </c>
      <c r="H1175">
        <v>0</v>
      </c>
      <c r="I1175">
        <v>3567.8025173221699</v>
      </c>
      <c r="J1175">
        <v>754.23518803391823</v>
      </c>
      <c r="K1175">
        <v>0.78888493803069892</v>
      </c>
      <c r="L1175">
        <v>55.229894588736585</v>
      </c>
      <c r="M1175">
        <v>233.92823336935351</v>
      </c>
      <c r="N1175">
        <v>560.29531350961713</v>
      </c>
      <c r="O1175">
        <v>30.710997180185675</v>
      </c>
      <c r="P1175" s="1">
        <f>ETS[[#This Row],[Transform File.EUAprice]]*ETS[[#This Row],[Transform File.CAP]]*_xlfn.XLOOKUP(ETS[[#This Row],[Transform File.Year]],Graphs!$R$2:$R$41,Graphs!$T$2:$T$41)</f>
        <v>80832.838971531106</v>
      </c>
    </row>
    <row r="1176" spans="1:16" x14ac:dyDescent="0.25">
      <c r="A1176">
        <v>6</v>
      </c>
      <c r="B1176" s="1" t="s">
        <v>106</v>
      </c>
      <c r="C1176" s="1" t="s">
        <v>23</v>
      </c>
      <c r="D1176">
        <v>2035</v>
      </c>
      <c r="E1176">
        <v>499</v>
      </c>
      <c r="F1176">
        <v>499</v>
      </c>
      <c r="G1176">
        <v>0</v>
      </c>
      <c r="H1176">
        <v>0</v>
      </c>
      <c r="I1176">
        <v>3266.023080365645</v>
      </c>
      <c r="J1176">
        <v>744.37746909047883</v>
      </c>
      <c r="K1176">
        <v>0.78565699321895477</v>
      </c>
      <c r="L1176">
        <v>55.616310872827093</v>
      </c>
      <c r="M1176">
        <v>257.30931107575361</v>
      </c>
      <c r="N1176">
        <v>469.14061310573044</v>
      </c>
      <c r="O1176">
        <v>29.86631488599123</v>
      </c>
      <c r="P1176" s="1">
        <f>ETS[[#This Row],[Transform File.EUAprice]]*ETS[[#This Row],[Transform File.CAP]]*_xlfn.XLOOKUP(ETS[[#This Row],[Transform File.Year]],Graphs!$R$2:$R$41,Graphs!$T$2:$T$41)</f>
        <v>71496.446773782067</v>
      </c>
    </row>
    <row r="1177" spans="1:16" x14ac:dyDescent="0.25">
      <c r="A1177">
        <v>6</v>
      </c>
      <c r="B1177" s="1" t="s">
        <v>106</v>
      </c>
      <c r="C1177" s="1" t="s">
        <v>23</v>
      </c>
      <c r="D1177">
        <v>2036</v>
      </c>
      <c r="E1177">
        <v>407</v>
      </c>
      <c r="F1177">
        <v>407</v>
      </c>
      <c r="G1177">
        <v>0</v>
      </c>
      <c r="H1177">
        <v>0</v>
      </c>
      <c r="I1177">
        <v>2883.2560184582726</v>
      </c>
      <c r="J1177">
        <v>733.74660261127212</v>
      </c>
      <c r="K1177">
        <v>0.77066965732368975</v>
      </c>
      <c r="L1177">
        <v>55.249789638776804</v>
      </c>
      <c r="M1177">
        <v>283.0282030986134</v>
      </c>
      <c r="N1177">
        <v>369.69967299034818</v>
      </c>
      <c r="O1177">
        <v>37.307827164774601</v>
      </c>
      <c r="P1177" s="1">
        <f>ETS[[#This Row],[Transform File.EUAprice]]*ETS[[#This Row],[Transform File.CAP]]*_xlfn.XLOOKUP(ETS[[#This Row],[Transform File.Year]],Graphs!$R$2:$R$41,Graphs!$T$2:$T$41)</f>
        <v>61089.030867752714</v>
      </c>
    </row>
    <row r="1178" spans="1:16" x14ac:dyDescent="0.25">
      <c r="A1178">
        <v>6</v>
      </c>
      <c r="B1178" s="1" t="s">
        <v>106</v>
      </c>
      <c r="C1178" s="1" t="s">
        <v>23</v>
      </c>
      <c r="D1178">
        <v>2037</v>
      </c>
      <c r="E1178">
        <v>315</v>
      </c>
      <c r="F1178">
        <v>315</v>
      </c>
      <c r="G1178">
        <v>0</v>
      </c>
      <c r="H1178">
        <v>0</v>
      </c>
      <c r="I1178">
        <v>2413.0958822581083</v>
      </c>
      <c r="J1178">
        <v>722.28984612836507</v>
      </c>
      <c r="K1178">
        <v>0.73128210813670214</v>
      </c>
      <c r="L1178">
        <v>62.13900796366282</v>
      </c>
      <c r="M1178">
        <v>311.30294439114073</v>
      </c>
      <c r="N1178">
        <v>274.09252683653375</v>
      </c>
      <c r="O1178">
        <v>40.91513162259988</v>
      </c>
      <c r="P1178" s="1">
        <f>ETS[[#This Row],[Transform File.EUAprice]]*ETS[[#This Row],[Transform File.CAP]]*_xlfn.XLOOKUP(ETS[[#This Row],[Transform File.Year]],Graphs!$R$2:$R$41,Graphs!$T$2:$T$41)</f>
        <v>49527.179378810019</v>
      </c>
    </row>
    <row r="1179" spans="1:16" x14ac:dyDescent="0.25">
      <c r="A1179">
        <v>6</v>
      </c>
      <c r="B1179" s="1" t="s">
        <v>106</v>
      </c>
      <c r="C1179" s="1" t="s">
        <v>23</v>
      </c>
      <c r="D1179">
        <v>2038</v>
      </c>
      <c r="E1179">
        <v>224</v>
      </c>
      <c r="F1179">
        <v>224</v>
      </c>
      <c r="G1179">
        <v>0</v>
      </c>
      <c r="H1179">
        <v>0</v>
      </c>
      <c r="I1179">
        <v>1860.6229935503295</v>
      </c>
      <c r="J1179">
        <v>709.93000986301513</v>
      </c>
      <c r="K1179">
        <v>0.68097708536536306</v>
      </c>
      <c r="L1179">
        <v>65.861901759398293</v>
      </c>
      <c r="M1179">
        <v>342.4139343828046</v>
      </c>
      <c r="N1179">
        <v>177.44308600960153</v>
      </c>
      <c r="O1179">
        <v>46.56533518084445</v>
      </c>
      <c r="P1179" s="1">
        <f>ETS[[#This Row],[Transform File.EUAprice]]*ETS[[#This Row],[Transform File.CAP]]*_xlfn.XLOOKUP(ETS[[#This Row],[Transform File.Year]],Graphs!$R$2:$R$41,Graphs!$T$2:$T$41)</f>
        <v>36894.358382051178</v>
      </c>
    </row>
    <row r="1180" spans="1:16" x14ac:dyDescent="0.25">
      <c r="A1180">
        <v>6</v>
      </c>
      <c r="B1180" s="1" t="s">
        <v>106</v>
      </c>
      <c r="C1180" s="1" t="s">
        <v>23</v>
      </c>
      <c r="D1180">
        <v>2039</v>
      </c>
      <c r="E1180">
        <v>132</v>
      </c>
      <c r="F1180">
        <v>132</v>
      </c>
      <c r="G1180">
        <v>0</v>
      </c>
      <c r="H1180">
        <v>0</v>
      </c>
      <c r="I1180">
        <v>1233.6070659047175</v>
      </c>
      <c r="J1180">
        <v>696.60256529743094</v>
      </c>
      <c r="K1180">
        <v>0.59847960835510794</v>
      </c>
      <c r="L1180">
        <v>61.814882739825961</v>
      </c>
      <c r="M1180">
        <v>376.63196020549793</v>
      </c>
      <c r="N1180">
        <v>103.75510103064775</v>
      </c>
      <c r="O1180">
        <v>28.254159510210499</v>
      </c>
      <c r="P1180" s="1">
        <f>ETS[[#This Row],[Transform File.EUAprice]]*ETS[[#This Row],[Transform File.CAP]]*_xlfn.XLOOKUP(ETS[[#This Row],[Transform File.Year]],Graphs!$R$2:$R$41,Graphs!$T$2:$T$41)</f>
        <v>22775.206148685542</v>
      </c>
    </row>
    <row r="1181" spans="1:16" x14ac:dyDescent="0.25">
      <c r="A1181">
        <v>6</v>
      </c>
      <c r="B1181" s="1" t="s">
        <v>106</v>
      </c>
      <c r="C1181" s="1" t="s">
        <v>23</v>
      </c>
      <c r="D1181">
        <v>2040</v>
      </c>
      <c r="E1181">
        <v>40</v>
      </c>
      <c r="F1181">
        <v>40</v>
      </c>
      <c r="G1181">
        <v>0</v>
      </c>
      <c r="H1181">
        <v>0</v>
      </c>
      <c r="I1181">
        <v>532.70585733395694</v>
      </c>
      <c r="J1181">
        <v>682.23194481054838</v>
      </c>
      <c r="K1181">
        <v>0.50509021921006936</v>
      </c>
      <c r="L1181">
        <v>58.164173541002036</v>
      </c>
      <c r="M1181">
        <v>414.26689326264261</v>
      </c>
      <c r="N1181">
        <v>1.3672220836126396</v>
      </c>
      <c r="O1181">
        <v>38.642961356866493</v>
      </c>
      <c r="P1181" s="1">
        <f>ETS[[#This Row],[Transform File.EUAprice]]*ETS[[#This Row],[Transform File.CAP]]*_xlfn.XLOOKUP(ETS[[#This Row],[Transform File.Year]],Graphs!$R$2:$R$41,Graphs!$T$2:$T$41)</f>
        <v>7229.7309326932573</v>
      </c>
    </row>
    <row r="1182" spans="1:16" x14ac:dyDescent="0.25">
      <c r="A1182">
        <v>6</v>
      </c>
      <c r="B1182" s="1" t="s">
        <v>106</v>
      </c>
      <c r="C1182" s="1" t="s">
        <v>23</v>
      </c>
      <c r="D1182">
        <v>2041</v>
      </c>
      <c r="E1182">
        <v>0</v>
      </c>
      <c r="F1182">
        <v>0</v>
      </c>
      <c r="G1182">
        <v>0</v>
      </c>
      <c r="H1182">
        <v>0</v>
      </c>
      <c r="I1182">
        <v>309.45906809177893</v>
      </c>
      <c r="J1182">
        <v>169.33194481054841</v>
      </c>
      <c r="K1182">
        <v>0.42446507578344095</v>
      </c>
      <c r="L1182">
        <v>53.490379355846201</v>
      </c>
      <c r="M1182">
        <v>4187.3994438492155</v>
      </c>
      <c r="N1182">
        <v>5.9157427899744696E-14</v>
      </c>
      <c r="O1182">
        <v>6.2419325779622833E-12</v>
      </c>
      <c r="P1182" s="1">
        <f>ETS[[#This Row],[Transform File.EUAprice]]*ETS[[#This Row],[Transform File.CAP]]*_xlfn.XLOOKUP(ETS[[#This Row],[Transform File.Year]],Graphs!$R$2:$R$41,Graphs!$T$2:$T$41)</f>
        <v>0</v>
      </c>
    </row>
    <row r="1183" spans="1:16" x14ac:dyDescent="0.25">
      <c r="A1183">
        <v>6</v>
      </c>
      <c r="B1183" s="1" t="s">
        <v>106</v>
      </c>
      <c r="C1183" s="1" t="s">
        <v>23</v>
      </c>
      <c r="D1183">
        <v>2042</v>
      </c>
      <c r="E1183">
        <v>0</v>
      </c>
      <c r="F1183">
        <v>0</v>
      </c>
      <c r="G1183">
        <v>0</v>
      </c>
      <c r="H1183">
        <v>0</v>
      </c>
      <c r="I1183">
        <v>266.69401554225124</v>
      </c>
      <c r="J1183">
        <v>0</v>
      </c>
      <c r="K1183">
        <v>0.37409403513973566</v>
      </c>
      <c r="L1183">
        <v>42.390958514387961</v>
      </c>
      <c r="M1183">
        <v>4211.372058983231</v>
      </c>
      <c r="N1183">
        <v>6.6109448501896034E-14</v>
      </c>
      <c r="O1183">
        <v>6.9065422207478751E-12</v>
      </c>
      <c r="P1183" s="1">
        <f>ETS[[#This Row],[Transform File.EUAprice]]*ETS[[#This Row],[Transform File.CAP]]*_xlfn.XLOOKUP(ETS[[#This Row],[Transform File.Year]],Graphs!$R$2:$R$41,Graphs!$T$2:$T$41)</f>
        <v>0</v>
      </c>
    </row>
    <row r="1184" spans="1:16" x14ac:dyDescent="0.25">
      <c r="A1184">
        <v>6</v>
      </c>
      <c r="B1184" s="1" t="s">
        <v>106</v>
      </c>
      <c r="C1184" s="1" t="s">
        <v>23</v>
      </c>
      <c r="D1184">
        <v>2043</v>
      </c>
      <c r="E1184">
        <v>0</v>
      </c>
      <c r="F1184">
        <v>0</v>
      </c>
      <c r="G1184">
        <v>0</v>
      </c>
      <c r="H1184">
        <v>0</v>
      </c>
      <c r="I1184">
        <v>226.39225447108123</v>
      </c>
      <c r="J1184">
        <v>0</v>
      </c>
      <c r="K1184">
        <v>0.3740940351305711</v>
      </c>
      <c r="L1184">
        <v>39.927667036039438</v>
      </c>
      <c r="M1184">
        <v>4233.2425521700015</v>
      </c>
      <c r="N1184">
        <v>7.3991461481164918E-14</v>
      </c>
      <c r="O1184">
        <v>7.6604234390432058E-12</v>
      </c>
      <c r="P1184" s="1">
        <f>ETS[[#This Row],[Transform File.EUAprice]]*ETS[[#This Row],[Transform File.CAP]]*_xlfn.XLOOKUP(ETS[[#This Row],[Transform File.Year]],Graphs!$R$2:$R$41,Graphs!$T$2:$T$41)</f>
        <v>0</v>
      </c>
    </row>
    <row r="1185" spans="1:16" x14ac:dyDescent="0.25">
      <c r="A1185">
        <v>6</v>
      </c>
      <c r="B1185" s="1" t="s">
        <v>106</v>
      </c>
      <c r="C1185" s="1" t="s">
        <v>23</v>
      </c>
      <c r="D1185">
        <v>2044</v>
      </c>
      <c r="E1185">
        <v>0</v>
      </c>
      <c r="F1185">
        <v>0</v>
      </c>
      <c r="G1185">
        <v>0</v>
      </c>
      <c r="H1185">
        <v>0</v>
      </c>
      <c r="I1185">
        <v>191.63629015958907</v>
      </c>
      <c r="J1185">
        <v>0</v>
      </c>
      <c r="K1185">
        <v>0.37409403514103434</v>
      </c>
      <c r="L1185">
        <v>34.381870276351137</v>
      </c>
      <c r="M1185">
        <v>4253.8581567349365</v>
      </c>
      <c r="N1185">
        <v>8.2471468411597494E-14</v>
      </c>
      <c r="O1185">
        <v>8.5177036759352408E-12</v>
      </c>
      <c r="P1185" s="1">
        <f>ETS[[#This Row],[Transform File.EUAprice]]*ETS[[#This Row],[Transform File.CAP]]*_xlfn.XLOOKUP(ETS[[#This Row],[Transform File.Year]],Graphs!$R$2:$R$41,Graphs!$T$2:$T$41)</f>
        <v>0</v>
      </c>
    </row>
    <row r="1186" spans="1:16" x14ac:dyDescent="0.25">
      <c r="A1186">
        <v>6</v>
      </c>
      <c r="B1186" s="1" t="s">
        <v>106</v>
      </c>
      <c r="C1186" s="1" t="s">
        <v>23</v>
      </c>
      <c r="D1186">
        <v>2045</v>
      </c>
      <c r="E1186">
        <v>0</v>
      </c>
      <c r="F1186">
        <v>0</v>
      </c>
      <c r="G1186">
        <v>0</v>
      </c>
      <c r="H1186">
        <v>0</v>
      </c>
      <c r="I1186">
        <v>161.48499383835008</v>
      </c>
      <c r="J1186">
        <v>0</v>
      </c>
      <c r="K1186">
        <v>0.37409403481419701</v>
      </c>
      <c r="L1186">
        <v>29.777202286424799</v>
      </c>
      <c r="M1186">
        <v>4274.1768801079152</v>
      </c>
      <c r="N1186">
        <v>9.2541821320738774E-14</v>
      </c>
      <c r="O1186">
        <v>9.4904849933298222E-12</v>
      </c>
      <c r="P1186" s="1">
        <f>ETS[[#This Row],[Transform File.EUAprice]]*ETS[[#This Row],[Transform File.CAP]]*_xlfn.XLOOKUP(ETS[[#This Row],[Transform File.Year]],Graphs!$R$2:$R$41,Graphs!$T$2:$T$41)</f>
        <v>0</v>
      </c>
    </row>
    <row r="1187" spans="1:16" x14ac:dyDescent="0.25">
      <c r="A1187">
        <v>6</v>
      </c>
      <c r="B1187" s="1" t="s">
        <v>106</v>
      </c>
      <c r="C1187" s="1" t="s">
        <v>23</v>
      </c>
      <c r="D1187">
        <v>2046</v>
      </c>
      <c r="E1187">
        <v>0</v>
      </c>
      <c r="F1187">
        <v>0</v>
      </c>
      <c r="G1187">
        <v>0</v>
      </c>
      <c r="H1187">
        <v>0</v>
      </c>
      <c r="I1187">
        <v>134.38225050417162</v>
      </c>
      <c r="J1187">
        <v>0</v>
      </c>
      <c r="K1187">
        <v>0.37409403467160701</v>
      </c>
      <c r="L1187">
        <v>26.728649299506852</v>
      </c>
      <c r="M1187">
        <v>4292.7038269608074</v>
      </c>
      <c r="N1187">
        <v>1.0471637567155869E-13</v>
      </c>
      <c r="O1187">
        <v>1.0596549356436376E-11</v>
      </c>
      <c r="P1187" s="1">
        <f>ETS[[#This Row],[Transform File.EUAprice]]*ETS[[#This Row],[Transform File.CAP]]*_xlfn.XLOOKUP(ETS[[#This Row],[Transform File.Year]],Graphs!$R$2:$R$41,Graphs!$T$2:$T$41)</f>
        <v>0</v>
      </c>
    </row>
    <row r="1188" spans="1:16" x14ac:dyDescent="0.25">
      <c r="A1188">
        <v>6</v>
      </c>
      <c r="B1188" s="1" t="s">
        <v>106</v>
      </c>
      <c r="C1188" s="1" t="s">
        <v>23</v>
      </c>
      <c r="D1188">
        <v>2047</v>
      </c>
      <c r="E1188">
        <v>0</v>
      </c>
      <c r="F1188">
        <v>0</v>
      </c>
      <c r="G1188">
        <v>0</v>
      </c>
      <c r="H1188">
        <v>0</v>
      </c>
      <c r="I1188">
        <v>113.78497462389771</v>
      </c>
      <c r="J1188">
        <v>0</v>
      </c>
      <c r="K1188">
        <v>0.37409403471689334</v>
      </c>
      <c r="L1188">
        <v>20.223181845557022</v>
      </c>
      <c r="M1188">
        <v>4310.3094380467055</v>
      </c>
      <c r="N1188">
        <v>1.1875958153334465E-13</v>
      </c>
      <c r="O1188">
        <v>1.1859065819739772E-11</v>
      </c>
      <c r="P1188" s="1">
        <f>ETS[[#This Row],[Transform File.EUAprice]]*ETS[[#This Row],[Transform File.CAP]]*_xlfn.XLOOKUP(ETS[[#This Row],[Transform File.Year]],Graphs!$R$2:$R$41,Graphs!$T$2:$T$41)</f>
        <v>0</v>
      </c>
    </row>
    <row r="1189" spans="1:16" x14ac:dyDescent="0.25">
      <c r="A1189">
        <v>6</v>
      </c>
      <c r="B1189" s="1" t="s">
        <v>106</v>
      </c>
      <c r="C1189" s="1" t="s">
        <v>23</v>
      </c>
      <c r="D1189">
        <v>2048</v>
      </c>
      <c r="E1189">
        <v>0</v>
      </c>
      <c r="F1189">
        <v>0</v>
      </c>
      <c r="G1189">
        <v>0</v>
      </c>
      <c r="H1189">
        <v>0</v>
      </c>
      <c r="I1189">
        <v>96.738911865651716</v>
      </c>
      <c r="J1189">
        <v>0</v>
      </c>
      <c r="K1189">
        <v>0.14163431149880987</v>
      </c>
      <c r="L1189">
        <v>16.904428446747175</v>
      </c>
      <c r="M1189">
        <v>4327.3531463765867</v>
      </c>
      <c r="N1189">
        <v>1.357714147301746E-13</v>
      </c>
      <c r="O1189">
        <v>1.3313269193437274E-11</v>
      </c>
      <c r="P1189" s="1">
        <f>ETS[[#This Row],[Transform File.EUAprice]]*ETS[[#This Row],[Transform File.CAP]]*_xlfn.XLOOKUP(ETS[[#This Row],[Transform File.Year]],Graphs!$R$2:$R$41,Graphs!$T$2:$T$41)</f>
        <v>0</v>
      </c>
    </row>
    <row r="1190" spans="1:16" x14ac:dyDescent="0.25">
      <c r="A1190">
        <v>6</v>
      </c>
      <c r="B1190" s="1" t="s">
        <v>106</v>
      </c>
      <c r="C1190" s="1" t="s">
        <v>23</v>
      </c>
      <c r="D1190">
        <v>2049</v>
      </c>
      <c r="E1190">
        <v>0</v>
      </c>
      <c r="F1190">
        <v>0</v>
      </c>
      <c r="G1190">
        <v>0</v>
      </c>
      <c r="H1190">
        <v>0</v>
      </c>
      <c r="I1190">
        <v>82.290007779990859</v>
      </c>
      <c r="J1190">
        <v>0</v>
      </c>
      <c r="K1190">
        <v>7.8815475783423176E-9</v>
      </c>
      <c r="L1190">
        <v>14.448904077779314</v>
      </c>
      <c r="M1190">
        <v>4342.8864085996911</v>
      </c>
      <c r="N1190">
        <v>1.6081830014367088E-13</v>
      </c>
      <c r="O1190">
        <v>1.4992653656826466E-11</v>
      </c>
      <c r="P1190" s="1">
        <f>ETS[[#This Row],[Transform File.EUAprice]]*ETS[[#This Row],[Transform File.CAP]]*_xlfn.XLOOKUP(ETS[[#This Row],[Transform File.Year]],Graphs!$R$2:$R$41,Graphs!$T$2:$T$41)</f>
        <v>0</v>
      </c>
    </row>
    <row r="1191" spans="1:16" x14ac:dyDescent="0.25">
      <c r="A1191">
        <v>6</v>
      </c>
      <c r="B1191" s="1" t="s">
        <v>106</v>
      </c>
      <c r="C1191" s="1" t="s">
        <v>23</v>
      </c>
      <c r="D1191">
        <v>2050</v>
      </c>
      <c r="E1191">
        <v>0</v>
      </c>
      <c r="F1191">
        <v>0</v>
      </c>
      <c r="G1191">
        <v>0</v>
      </c>
      <c r="H1191">
        <v>0</v>
      </c>
      <c r="I1191">
        <v>70.092628024375841</v>
      </c>
      <c r="J1191">
        <v>0</v>
      </c>
      <c r="K1191">
        <v>7.8327106256424651E-9</v>
      </c>
      <c r="L1191">
        <v>12.197379747782303</v>
      </c>
      <c r="M1191">
        <v>4357.8136968548142</v>
      </c>
      <c r="N1191">
        <v>1.9753460892472476E-13</v>
      </c>
      <c r="O1191">
        <v>1.6933368934098271E-11</v>
      </c>
      <c r="P1191" s="1">
        <f>ETS[[#This Row],[Transform File.EUAprice]]*ETS[[#This Row],[Transform File.CAP]]*_xlfn.XLOOKUP(ETS[[#This Row],[Transform File.Year]],Graphs!$R$2:$R$41,Graphs!$T$2:$T$41)</f>
        <v>0</v>
      </c>
    </row>
    <row r="1192" spans="1:16" x14ac:dyDescent="0.25">
      <c r="A1192">
        <v>6</v>
      </c>
      <c r="B1192" s="1" t="s">
        <v>106</v>
      </c>
      <c r="C1192" s="1" t="s">
        <v>23</v>
      </c>
      <c r="D1192">
        <v>2051</v>
      </c>
      <c r="E1192">
        <v>0</v>
      </c>
      <c r="F1192">
        <v>0</v>
      </c>
      <c r="G1192">
        <v>0</v>
      </c>
      <c r="H1192">
        <v>0</v>
      </c>
      <c r="I1192">
        <v>58.72954732378092</v>
      </c>
      <c r="J1192">
        <v>0</v>
      </c>
      <c r="K1192">
        <v>7.793929940442006E-9</v>
      </c>
      <c r="L1192">
        <v>11.363080692800994</v>
      </c>
      <c r="M1192">
        <v>4371.9811139112735</v>
      </c>
      <c r="N1192">
        <v>2.2894520148648941E-13</v>
      </c>
      <c r="O1192">
        <v>1.9191129214904579E-11</v>
      </c>
      <c r="P1192" s="1">
        <f>ETS[[#This Row],[Transform File.EUAprice]]*ETS[[#This Row],[Transform File.CAP]]*_xlfn.XLOOKUP(ETS[[#This Row],[Transform File.Year]],Graphs!$R$2:$R$41,Graphs!$T$2:$T$41)</f>
        <v>0</v>
      </c>
    </row>
    <row r="1193" spans="1:16" x14ac:dyDescent="0.25">
      <c r="A1193">
        <v>6</v>
      </c>
      <c r="B1193" s="1" t="s">
        <v>106</v>
      </c>
      <c r="C1193" s="1" t="s">
        <v>23</v>
      </c>
      <c r="D1193">
        <v>2052</v>
      </c>
      <c r="E1193">
        <v>0</v>
      </c>
      <c r="F1193">
        <v>0</v>
      </c>
      <c r="G1193">
        <v>0</v>
      </c>
      <c r="H1193">
        <v>0</v>
      </c>
      <c r="I1193">
        <v>49.359805241717723</v>
      </c>
      <c r="J1193">
        <v>0</v>
      </c>
      <c r="K1193">
        <v>7.7352082321010842E-9</v>
      </c>
      <c r="L1193">
        <v>9.3697420743279913</v>
      </c>
      <c r="M1193">
        <v>4384.887573486154</v>
      </c>
      <c r="N1193">
        <v>3.1474345424659653E-13</v>
      </c>
      <c r="O1193">
        <v>2.1839695637232499E-11</v>
      </c>
      <c r="P1193" s="1">
        <f>ETS[[#This Row],[Transform File.EUAprice]]*ETS[[#This Row],[Transform File.CAP]]*_xlfn.XLOOKUP(ETS[[#This Row],[Transform File.Year]],Graphs!$R$2:$R$41,Graphs!$T$2:$T$41)</f>
        <v>0</v>
      </c>
    </row>
    <row r="1194" spans="1:16" x14ac:dyDescent="0.25">
      <c r="A1194">
        <v>6</v>
      </c>
      <c r="B1194" s="1" t="s">
        <v>106</v>
      </c>
      <c r="C1194" s="1" t="s">
        <v>23</v>
      </c>
      <c r="D1194">
        <v>2053</v>
      </c>
      <c r="E1194">
        <v>0</v>
      </c>
      <c r="F1194">
        <v>0</v>
      </c>
      <c r="G1194">
        <v>0</v>
      </c>
      <c r="H1194">
        <v>0</v>
      </c>
      <c r="I1194">
        <v>40.311986290177138</v>
      </c>
      <c r="J1194">
        <v>0</v>
      </c>
      <c r="K1194">
        <v>7.7129848900863672E-9</v>
      </c>
      <c r="L1194">
        <v>9.0478189438275987</v>
      </c>
      <c r="M1194">
        <v>4397.452373460078</v>
      </c>
      <c r="N1194">
        <v>5.0928654587222351E-13</v>
      </c>
      <c r="O1194">
        <v>2.4951557695186852E-11</v>
      </c>
      <c r="P1194" s="1">
        <f>ETS[[#This Row],[Transform File.EUAprice]]*ETS[[#This Row],[Transform File.CAP]]*_xlfn.XLOOKUP(ETS[[#This Row],[Transform File.Year]],Graphs!$R$2:$R$41,Graphs!$T$2:$T$41)</f>
        <v>0</v>
      </c>
    </row>
    <row r="1195" spans="1:16" x14ac:dyDescent="0.25">
      <c r="A1195">
        <v>6</v>
      </c>
      <c r="B1195" s="1" t="s">
        <v>106</v>
      </c>
      <c r="C1195" s="1" t="s">
        <v>23</v>
      </c>
      <c r="D1195">
        <v>2054</v>
      </c>
      <c r="E1195">
        <v>0</v>
      </c>
      <c r="F1195">
        <v>0</v>
      </c>
      <c r="G1195">
        <v>0</v>
      </c>
      <c r="H1195">
        <v>0</v>
      </c>
      <c r="I1195">
        <v>32.987269792064609</v>
      </c>
      <c r="J1195">
        <v>0</v>
      </c>
      <c r="K1195">
        <v>7.6882071601534499E-9</v>
      </c>
      <c r="L1195">
        <v>7.3247164904243203</v>
      </c>
      <c r="M1195">
        <v>4409.135581910371</v>
      </c>
      <c r="N1195">
        <v>7.9985426548637657E-13</v>
      </c>
      <c r="O1195">
        <v>2.862852867245408E-11</v>
      </c>
      <c r="P1195" s="1">
        <f>ETS[[#This Row],[Transform File.EUAprice]]*ETS[[#This Row],[Transform File.CAP]]*_xlfn.XLOOKUP(ETS[[#This Row],[Transform File.Year]],Graphs!$R$2:$R$41,Graphs!$T$2:$T$41)</f>
        <v>0</v>
      </c>
    </row>
    <row r="1196" spans="1:16" x14ac:dyDescent="0.25">
      <c r="A1196">
        <v>6</v>
      </c>
      <c r="B1196" s="1" t="s">
        <v>106</v>
      </c>
      <c r="C1196" s="1" t="s">
        <v>23</v>
      </c>
      <c r="D1196">
        <v>2055</v>
      </c>
      <c r="E1196">
        <v>0</v>
      </c>
      <c r="F1196">
        <v>0</v>
      </c>
      <c r="G1196">
        <v>0</v>
      </c>
      <c r="H1196">
        <v>0</v>
      </c>
      <c r="I1196">
        <v>26.111684927058612</v>
      </c>
      <c r="J1196">
        <v>0</v>
      </c>
      <c r="K1196">
        <v>7.6953666980316938E-9</v>
      </c>
      <c r="L1196">
        <v>6.8755848573106295</v>
      </c>
      <c r="M1196">
        <v>4419.7750967314823</v>
      </c>
      <c r="N1196">
        <v>1.2206755267141103E-12</v>
      </c>
      <c r="O1196">
        <v>3.304380968029718E-11</v>
      </c>
      <c r="P1196" s="1">
        <f>ETS[[#This Row],[Transform File.EUAprice]]*ETS[[#This Row],[Transform File.CAP]]*_xlfn.XLOOKUP(ETS[[#This Row],[Transform File.Year]],Graphs!$R$2:$R$41,Graphs!$T$2:$T$41)</f>
        <v>0</v>
      </c>
    </row>
    <row r="1197" spans="1:16" x14ac:dyDescent="0.25">
      <c r="A1197">
        <v>6</v>
      </c>
      <c r="B1197" s="1" t="s">
        <v>106</v>
      </c>
      <c r="C1197" s="1" t="s">
        <v>23</v>
      </c>
      <c r="D1197">
        <v>2056</v>
      </c>
      <c r="E1197">
        <v>0</v>
      </c>
      <c r="F1197">
        <v>0</v>
      </c>
      <c r="G1197">
        <v>0</v>
      </c>
      <c r="H1197">
        <v>0</v>
      </c>
      <c r="I1197">
        <v>19.435866652147798</v>
      </c>
      <c r="J1197">
        <v>0</v>
      </c>
      <c r="K1197">
        <v>7.7147178674922579E-9</v>
      </c>
      <c r="L1197">
        <v>6.6758182671960959</v>
      </c>
      <c r="M1197">
        <v>4430.2772477583649</v>
      </c>
      <c r="N1197">
        <v>2.1231443000005144E-12</v>
      </c>
      <c r="O1197">
        <v>3.8442114131929218E-11</v>
      </c>
      <c r="P1197" s="1">
        <f>ETS[[#This Row],[Transform File.EUAprice]]*ETS[[#This Row],[Transform File.CAP]]*_xlfn.XLOOKUP(ETS[[#This Row],[Transform File.Year]],Graphs!$R$2:$R$41,Graphs!$T$2:$T$41)</f>
        <v>0</v>
      </c>
    </row>
    <row r="1198" spans="1:16" x14ac:dyDescent="0.25">
      <c r="A1198">
        <v>6</v>
      </c>
      <c r="B1198" s="1" t="s">
        <v>106</v>
      </c>
      <c r="C1198" s="1" t="s">
        <v>23</v>
      </c>
      <c r="D1198">
        <v>2057</v>
      </c>
      <c r="E1198">
        <v>0</v>
      </c>
      <c r="F1198">
        <v>0</v>
      </c>
      <c r="G1198">
        <v>0</v>
      </c>
      <c r="H1198">
        <v>0</v>
      </c>
      <c r="I1198">
        <v>13.488224948264728</v>
      </c>
      <c r="J1198">
        <v>0</v>
      </c>
      <c r="K1198">
        <v>7.7191928368611696E-9</v>
      </c>
      <c r="L1198">
        <v>5.9476416961638776</v>
      </c>
      <c r="M1198">
        <v>4439.8446425779903</v>
      </c>
      <c r="N1198">
        <v>4.5393136109379474E-12</v>
      </c>
      <c r="O1198">
        <v>4.5166133859059256E-11</v>
      </c>
      <c r="P1198" s="1">
        <f>ETS[[#This Row],[Transform File.EUAprice]]*ETS[[#This Row],[Transform File.CAP]]*_xlfn.XLOOKUP(ETS[[#This Row],[Transform File.Year]],Graphs!$R$2:$R$41,Graphs!$T$2:$T$41)</f>
        <v>0</v>
      </c>
    </row>
    <row r="1199" spans="1:16" x14ac:dyDescent="0.25">
      <c r="A1199">
        <v>6</v>
      </c>
      <c r="B1199" s="1" t="s">
        <v>106</v>
      </c>
      <c r="C1199" s="1" t="s">
        <v>23</v>
      </c>
      <c r="D1199">
        <v>2058</v>
      </c>
      <c r="E1199">
        <v>0</v>
      </c>
      <c r="F1199">
        <v>0</v>
      </c>
      <c r="G1199">
        <v>0</v>
      </c>
      <c r="H1199">
        <v>0</v>
      </c>
      <c r="I1199">
        <v>9.8694402339615568</v>
      </c>
      <c r="J1199">
        <v>0</v>
      </c>
      <c r="K1199">
        <v>7.6808234461097268E-9</v>
      </c>
      <c r="L1199">
        <v>3.6187847066223475</v>
      </c>
      <c r="M1199">
        <v>4448.7206599076835</v>
      </c>
      <c r="N1199">
        <v>7.820156108810845E-12</v>
      </c>
      <c r="O1199">
        <v>5.3588528161567123E-11</v>
      </c>
      <c r="P1199" s="1">
        <f>ETS[[#This Row],[Transform File.EUAprice]]*ETS[[#This Row],[Transform File.CAP]]*_xlfn.XLOOKUP(ETS[[#This Row],[Transform File.Year]],Graphs!$R$2:$R$41,Graphs!$T$2:$T$41)</f>
        <v>0</v>
      </c>
    </row>
    <row r="1200" spans="1:16" x14ac:dyDescent="0.25">
      <c r="A1200">
        <v>6</v>
      </c>
      <c r="B1200" s="1" t="s">
        <v>106</v>
      </c>
      <c r="C1200" s="1" t="s">
        <v>23</v>
      </c>
      <c r="D1200">
        <v>2059</v>
      </c>
      <c r="E1200">
        <v>0</v>
      </c>
      <c r="F1200">
        <v>0</v>
      </c>
      <c r="G1200">
        <v>0</v>
      </c>
      <c r="H1200">
        <v>0</v>
      </c>
      <c r="I1200">
        <v>5.2538804963517567</v>
      </c>
      <c r="J1200">
        <v>0</v>
      </c>
      <c r="K1200">
        <v>7.7564287801497708E-9</v>
      </c>
      <c r="L1200">
        <v>4.6155597298533708</v>
      </c>
      <c r="M1200">
        <v>4457.274817284143</v>
      </c>
      <c r="N1200">
        <v>1.5431333560709941E-11</v>
      </c>
      <c r="O1200">
        <v>6.4377984988451416E-11</v>
      </c>
      <c r="P1200" s="1">
        <f>ETS[[#This Row],[Transform File.EUAprice]]*ETS[[#This Row],[Transform File.CAP]]*_xlfn.XLOOKUP(ETS[[#This Row],[Transform File.Year]],Graphs!$R$2:$R$41,Graphs!$T$2:$T$41)</f>
        <v>0</v>
      </c>
    </row>
    <row r="1201" spans="1:16" x14ac:dyDescent="0.25">
      <c r="A1201">
        <v>6</v>
      </c>
      <c r="B1201" s="1" t="s">
        <v>106</v>
      </c>
      <c r="C1201" s="1" t="s">
        <v>23</v>
      </c>
      <c r="D1201">
        <v>2060</v>
      </c>
      <c r="E1201">
        <v>0</v>
      </c>
      <c r="F1201">
        <v>0</v>
      </c>
      <c r="G1201">
        <v>0</v>
      </c>
      <c r="H1201">
        <v>0</v>
      </c>
      <c r="I1201">
        <v>-0.43134616070301046</v>
      </c>
      <c r="J1201">
        <v>0</v>
      </c>
      <c r="K1201">
        <v>2.066109758592298E-9</v>
      </c>
      <c r="L1201">
        <v>5.6852266549886572</v>
      </c>
      <c r="M1201">
        <v>4465.0613098357207</v>
      </c>
      <c r="N1201">
        <v>2.5058237597197414E-11</v>
      </c>
      <c r="O1201">
        <v>7.7620394874081877E-11</v>
      </c>
      <c r="P1201" s="1">
        <f>ETS[[#This Row],[Transform File.EUAprice]]*ETS[[#This Row],[Transform File.CAP]]*_xlfn.XLOOKUP(ETS[[#This Row],[Transform File.Year]],Graphs!$R$2:$R$41,Graphs!$T$2:$T$41)</f>
        <v>0</v>
      </c>
    </row>
    <row r="1202" spans="1:16" x14ac:dyDescent="0.25">
      <c r="A1202">
        <v>7</v>
      </c>
      <c r="B1202" s="1" t="s">
        <v>106</v>
      </c>
      <c r="C1202" s="1" t="s">
        <v>23</v>
      </c>
      <c r="D1202">
        <v>2021</v>
      </c>
      <c r="E1202">
        <v>1596</v>
      </c>
      <c r="F1202">
        <v>3174.772426</v>
      </c>
      <c r="G1202">
        <v>0</v>
      </c>
      <c r="H1202">
        <v>0</v>
      </c>
      <c r="I1202">
        <v>1936.7047601396905</v>
      </c>
      <c r="J1202">
        <v>512.9</v>
      </c>
      <c r="K1202">
        <v>89.451965199281304</v>
      </c>
      <c r="L1202">
        <v>635.71570066102845</v>
      </c>
      <c r="M1202">
        <v>80</v>
      </c>
      <c r="N1202">
        <v>1495.5734066334671</v>
      </c>
      <c r="O1202">
        <v>1679.2884825591186</v>
      </c>
      <c r="P1202" s="1">
        <f>ETS[[#This Row],[Transform File.EUAprice]]*ETS[[#This Row],[Transform File.CAP]]*_xlfn.XLOOKUP(ETS[[#This Row],[Transform File.Year]],Graphs!$R$2:$R$41,Graphs!$T$2:$T$41)</f>
        <v>127680</v>
      </c>
    </row>
    <row r="1203" spans="1:16" x14ac:dyDescent="0.25">
      <c r="A1203">
        <v>7</v>
      </c>
      <c r="B1203" s="1" t="s">
        <v>106</v>
      </c>
      <c r="C1203" s="1" t="s">
        <v>23</v>
      </c>
      <c r="D1203">
        <v>2022</v>
      </c>
      <c r="E1203">
        <v>1552</v>
      </c>
      <c r="F1203">
        <v>1552</v>
      </c>
      <c r="G1203">
        <v>0</v>
      </c>
      <c r="H1203">
        <v>0</v>
      </c>
      <c r="I1203">
        <v>2090.1217432977214</v>
      </c>
      <c r="J1203">
        <v>745.3202180650502</v>
      </c>
      <c r="K1203">
        <v>99.869051207821485</v>
      </c>
      <c r="L1203">
        <v>553.39374756909763</v>
      </c>
      <c r="M1203">
        <v>80.194127566942882</v>
      </c>
      <c r="N1203">
        <v>1128.1464813244088</v>
      </c>
      <c r="O1203">
        <v>423.85268365316546</v>
      </c>
      <c r="P1203" s="1">
        <f>ETS[[#This Row],[Transform File.EUAprice]]*ETS[[#This Row],[Transform File.CAP]]*_xlfn.XLOOKUP(ETS[[#This Row],[Transform File.Year]],Graphs!$R$2:$R$41,Graphs!$T$2:$T$41)</f>
        <v>124461.28598389536</v>
      </c>
    </row>
    <row r="1204" spans="1:16" x14ac:dyDescent="0.25">
      <c r="A1204">
        <v>7</v>
      </c>
      <c r="B1204" s="1" t="s">
        <v>106</v>
      </c>
      <c r="C1204" s="1" t="s">
        <v>23</v>
      </c>
      <c r="D1204">
        <v>2023</v>
      </c>
      <c r="E1204">
        <v>1509</v>
      </c>
      <c r="F1204">
        <v>1509</v>
      </c>
      <c r="G1204">
        <v>0</v>
      </c>
      <c r="H1204">
        <v>0</v>
      </c>
      <c r="I1204">
        <v>2338.824362597612</v>
      </c>
      <c r="J1204">
        <v>746.39237065201007</v>
      </c>
      <c r="K1204">
        <v>101.85283114235976</v>
      </c>
      <c r="L1204">
        <v>412.05217890573948</v>
      </c>
      <c r="M1204">
        <v>80.19412756694264</v>
      </c>
      <c r="N1204">
        <v>1117.3964806514803</v>
      </c>
      <c r="O1204">
        <v>391.6026843260928</v>
      </c>
      <c r="P1204" s="1">
        <f>ETS[[#This Row],[Transform File.EUAprice]]*ETS[[#This Row],[Transform File.CAP]]*_xlfn.XLOOKUP(ETS[[#This Row],[Transform File.Year]],Graphs!$R$2:$R$41,Graphs!$T$2:$T$41)</f>
        <v>121012.93849851645</v>
      </c>
    </row>
    <row r="1205" spans="1:16" x14ac:dyDescent="0.25">
      <c r="A1205">
        <v>7</v>
      </c>
      <c r="B1205" s="1" t="s">
        <v>106</v>
      </c>
      <c r="C1205" s="1" t="s">
        <v>23</v>
      </c>
      <c r="D1205">
        <v>2024</v>
      </c>
      <c r="E1205">
        <v>1412</v>
      </c>
      <c r="F1205">
        <v>1412</v>
      </c>
      <c r="G1205">
        <v>0</v>
      </c>
      <c r="H1205">
        <v>0</v>
      </c>
      <c r="I1205">
        <v>2626.0818518733822</v>
      </c>
      <c r="J1205">
        <v>822.18776009355736</v>
      </c>
      <c r="K1205">
        <v>60.152252320267003</v>
      </c>
      <c r="L1205">
        <v>242.40249831040518</v>
      </c>
      <c r="M1205">
        <v>88.213682339318126</v>
      </c>
      <c r="N1205">
        <v>1101.8862190219727</v>
      </c>
      <c r="O1205">
        <v>310.11288773164233</v>
      </c>
      <c r="P1205" s="1">
        <f>ETS[[#This Row],[Transform File.EUAprice]]*ETS[[#This Row],[Transform File.CAP]]*_xlfn.XLOOKUP(ETS[[#This Row],[Transform File.Year]],Graphs!$R$2:$R$41,Graphs!$T$2:$T$41)</f>
        <v>118626.39948868303</v>
      </c>
    </row>
    <row r="1206" spans="1:16" x14ac:dyDescent="0.25">
      <c r="A1206">
        <v>7</v>
      </c>
      <c r="B1206" s="1" t="s">
        <v>106</v>
      </c>
      <c r="C1206" s="1" t="s">
        <v>23</v>
      </c>
      <c r="D1206">
        <v>2025</v>
      </c>
      <c r="E1206">
        <v>1412</v>
      </c>
      <c r="F1206">
        <v>1412</v>
      </c>
      <c r="G1206">
        <v>0</v>
      </c>
      <c r="H1206">
        <v>0</v>
      </c>
      <c r="I1206">
        <v>2993.9072790250607</v>
      </c>
      <c r="J1206">
        <v>817.65336253612054</v>
      </c>
      <c r="K1206">
        <v>54.0797380646165</v>
      </c>
      <c r="L1206">
        <v>172.44147224758456</v>
      </c>
      <c r="M1206">
        <v>97.035216841032948</v>
      </c>
      <c r="N1206">
        <v>1107.3755826726435</v>
      </c>
      <c r="O1206">
        <v>304.62346195932963</v>
      </c>
      <c r="P1206" s="1">
        <f>ETS[[#This Row],[Transform File.EUAprice]]*ETS[[#This Row],[Transform File.CAP]]*_xlfn.XLOOKUP(ETS[[#This Row],[Transform File.Year]],Graphs!$R$2:$R$41,Graphs!$T$2:$T$41)</f>
        <v>124275.48859822088</v>
      </c>
    </row>
    <row r="1207" spans="1:16" x14ac:dyDescent="0.25">
      <c r="A1207">
        <v>7</v>
      </c>
      <c r="B1207" s="1" t="s">
        <v>106</v>
      </c>
      <c r="C1207" s="1" t="s">
        <v>23</v>
      </c>
      <c r="D1207">
        <v>2026</v>
      </c>
      <c r="E1207">
        <v>1295</v>
      </c>
      <c r="F1207">
        <v>1295</v>
      </c>
      <c r="G1207">
        <v>0</v>
      </c>
      <c r="H1207">
        <v>0</v>
      </c>
      <c r="I1207">
        <v>3304.5986520982351</v>
      </c>
      <c r="J1207">
        <v>812.76330988398831</v>
      </c>
      <c r="K1207">
        <v>26.897851736477264</v>
      </c>
      <c r="L1207">
        <v>144.64746530636037</v>
      </c>
      <c r="M1207">
        <v>106.73893382175363</v>
      </c>
      <c r="N1207">
        <v>1074.018305418168</v>
      </c>
      <c r="O1207">
        <v>220.98067271054541</v>
      </c>
      <c r="P1207" s="1">
        <f>ETS[[#This Row],[Transform File.EUAprice]]*ETS[[#This Row],[Transform File.CAP]]*_xlfn.XLOOKUP(ETS[[#This Row],[Transform File.Year]],Graphs!$R$2:$R$41,Graphs!$T$2:$T$41)</f>
        <v>119405.61001979998</v>
      </c>
    </row>
    <row r="1208" spans="1:16" x14ac:dyDescent="0.25">
      <c r="A1208">
        <v>7</v>
      </c>
      <c r="B1208" s="1" t="s">
        <v>106</v>
      </c>
      <c r="C1208" s="1" t="s">
        <v>23</v>
      </c>
      <c r="D1208">
        <v>2027</v>
      </c>
      <c r="E1208">
        <v>1233</v>
      </c>
      <c r="F1208">
        <v>1233</v>
      </c>
      <c r="G1208">
        <v>0</v>
      </c>
      <c r="H1208">
        <v>0</v>
      </c>
      <c r="I1208">
        <v>3568.953354477926</v>
      </c>
      <c r="J1208">
        <v>807.48970478042861</v>
      </c>
      <c r="K1208">
        <v>19.344152042796981</v>
      </c>
      <c r="L1208">
        <v>141.81144079708361</v>
      </c>
      <c r="M1208">
        <v>117.41305720424329</v>
      </c>
      <c r="N1208">
        <v>1055.3889348542707</v>
      </c>
      <c r="O1208">
        <v>177.60997189478522</v>
      </c>
      <c r="P1208" s="1">
        <f>ETS[[#This Row],[Transform File.EUAprice]]*ETS[[#This Row],[Transform File.CAP]]*_xlfn.XLOOKUP(ETS[[#This Row],[Transform File.Year]],Graphs!$R$2:$R$41,Graphs!$T$2:$T$41)</f>
        <v>119102.88370202288</v>
      </c>
    </row>
    <row r="1209" spans="1:16" x14ac:dyDescent="0.25">
      <c r="A1209">
        <v>7</v>
      </c>
      <c r="B1209" s="1" t="s">
        <v>106</v>
      </c>
      <c r="C1209" s="1" t="s">
        <v>23</v>
      </c>
      <c r="D1209">
        <v>2028</v>
      </c>
      <c r="E1209">
        <v>1141</v>
      </c>
      <c r="F1209">
        <v>1141</v>
      </c>
      <c r="G1209">
        <v>0</v>
      </c>
      <c r="H1209">
        <v>0</v>
      </c>
      <c r="I1209">
        <v>3755.697187681295</v>
      </c>
      <c r="J1209">
        <v>801.80246150053767</v>
      </c>
      <c r="K1209">
        <v>12.353926212873528</v>
      </c>
      <c r="L1209">
        <v>140.09977908322003</v>
      </c>
      <c r="M1209">
        <v>129.15463418651302</v>
      </c>
      <c r="N1209">
        <v>1020.9774962672997</v>
      </c>
      <c r="O1209">
        <v>120.0213337709697</v>
      </c>
      <c r="P1209" s="1">
        <f>ETS[[#This Row],[Transform File.EUAprice]]*ETS[[#This Row],[Transform File.CAP]]*_xlfn.XLOOKUP(ETS[[#This Row],[Transform File.Year]],Graphs!$R$2:$R$41,Graphs!$T$2:$T$41)</f>
        <v>115464.67639801175</v>
      </c>
    </row>
    <row r="1210" spans="1:16" x14ac:dyDescent="0.25">
      <c r="A1210">
        <v>7</v>
      </c>
      <c r="B1210" s="1" t="s">
        <v>106</v>
      </c>
      <c r="C1210" s="1" t="s">
        <v>23</v>
      </c>
      <c r="D1210">
        <v>2029</v>
      </c>
      <c r="E1210">
        <v>1049</v>
      </c>
      <c r="F1210">
        <v>1049</v>
      </c>
      <c r="G1210">
        <v>0</v>
      </c>
      <c r="H1210">
        <v>0</v>
      </c>
      <c r="I1210">
        <v>3903.9370272676169</v>
      </c>
      <c r="J1210">
        <v>795.66913444326974</v>
      </c>
      <c r="K1210">
        <v>5.4986537808584046</v>
      </c>
      <c r="L1210">
        <v>99.592372189549906</v>
      </c>
      <c r="M1210">
        <v>142.07041741902671</v>
      </c>
      <c r="N1210">
        <v>977.50364709765552</v>
      </c>
      <c r="O1210">
        <v>71.495100553626656</v>
      </c>
      <c r="P1210" s="1">
        <f>ETS[[#This Row],[Transform File.EUAprice]]*ETS[[#This Row],[Transform File.CAP]]*_xlfn.XLOOKUP(ETS[[#This Row],[Transform File.Year]],Graphs!$R$2:$R$41,Graphs!$T$2:$T$41)</f>
        <v>111209.87439601908</v>
      </c>
    </row>
    <row r="1211" spans="1:16" x14ac:dyDescent="0.25">
      <c r="A1211">
        <v>7</v>
      </c>
      <c r="B1211" s="1" t="s">
        <v>106</v>
      </c>
      <c r="C1211" s="1" t="s">
        <v>23</v>
      </c>
      <c r="D1211">
        <v>2030</v>
      </c>
      <c r="E1211">
        <v>958</v>
      </c>
      <c r="F1211">
        <v>958</v>
      </c>
      <c r="G1211">
        <v>0</v>
      </c>
      <c r="H1211">
        <v>0</v>
      </c>
      <c r="I1211">
        <v>3978.3967880883138</v>
      </c>
      <c r="J1211">
        <v>789.0547332694</v>
      </c>
      <c r="K1211">
        <v>2.3803030976183699</v>
      </c>
      <c r="L1211">
        <v>92.105202812284887</v>
      </c>
      <c r="M1211">
        <v>156.27783521421958</v>
      </c>
      <c r="N1211">
        <v>919.1329504403659</v>
      </c>
      <c r="O1211">
        <v>38.865708997351184</v>
      </c>
      <c r="P1211" s="1">
        <f>ETS[[#This Row],[Transform File.EUAprice]]*ETS[[#This Row],[Transform File.CAP]]*_xlfn.XLOOKUP(ETS[[#This Row],[Transform File.Year]],Graphs!$R$2:$R$41,Graphs!$T$2:$T$41)</f>
        <v>106399.06272830178</v>
      </c>
    </row>
    <row r="1212" spans="1:16" x14ac:dyDescent="0.25">
      <c r="A1212">
        <v>7</v>
      </c>
      <c r="B1212" s="1" t="s">
        <v>106</v>
      </c>
      <c r="C1212" s="1" t="s">
        <v>23</v>
      </c>
      <c r="D1212">
        <v>2031</v>
      </c>
      <c r="E1212">
        <v>866</v>
      </c>
      <c r="F1212">
        <v>866</v>
      </c>
      <c r="G1212">
        <v>0</v>
      </c>
      <c r="H1212">
        <v>0</v>
      </c>
      <c r="I1212">
        <v>4002.0103983200693</v>
      </c>
      <c r="J1212">
        <v>781.92152365263996</v>
      </c>
      <c r="K1212">
        <v>1.6722094506496019</v>
      </c>
      <c r="L1212">
        <v>58.792656664954904</v>
      </c>
      <c r="M1212">
        <v>171.90605854337898</v>
      </c>
      <c r="N1212">
        <v>841.25339617791769</v>
      </c>
      <c r="O1212">
        <v>24.745169357294149</v>
      </c>
      <c r="P1212" s="1">
        <f>ETS[[#This Row],[Transform File.EUAprice]]*ETS[[#This Row],[Transform File.CAP]]*_xlfn.XLOOKUP(ETS[[#This Row],[Transform File.Year]],Graphs!$R$2:$R$41,Graphs!$T$2:$T$41)</f>
        <v>100761.51353625557</v>
      </c>
    </row>
    <row r="1213" spans="1:16" x14ac:dyDescent="0.25">
      <c r="A1213">
        <v>7</v>
      </c>
      <c r="B1213" s="1" t="s">
        <v>106</v>
      </c>
      <c r="C1213" s="1" t="s">
        <v>23</v>
      </c>
      <c r="D1213">
        <v>2032</v>
      </c>
      <c r="E1213">
        <v>774</v>
      </c>
      <c r="F1213">
        <v>774</v>
      </c>
      <c r="G1213">
        <v>0</v>
      </c>
      <c r="H1213">
        <v>0</v>
      </c>
      <c r="I1213">
        <v>3941.4083569194318</v>
      </c>
      <c r="J1213">
        <v>774.2288116169359</v>
      </c>
      <c r="K1213">
        <v>1.2744336058532761</v>
      </c>
      <c r="L1213">
        <v>59.098796177848662</v>
      </c>
      <c r="M1213">
        <v>189.09717603126663</v>
      </c>
      <c r="N1213">
        <v>748.77019902695815</v>
      </c>
      <c r="O1213">
        <v>25.22826711525838</v>
      </c>
      <c r="P1213" s="1">
        <f>ETS[[#This Row],[Transform File.EUAprice]]*ETS[[#This Row],[Transform File.CAP]]*_xlfn.XLOOKUP(ETS[[#This Row],[Transform File.Year]],Graphs!$R$2:$R$41,Graphs!$T$2:$T$41)</f>
        <v>94345.743692853241</v>
      </c>
    </row>
    <row r="1214" spans="1:16" x14ac:dyDescent="0.25">
      <c r="A1214">
        <v>7</v>
      </c>
      <c r="B1214" s="1" t="s">
        <v>106</v>
      </c>
      <c r="C1214" s="1" t="s">
        <v>23</v>
      </c>
      <c r="D1214">
        <v>2033</v>
      </c>
      <c r="E1214">
        <v>682</v>
      </c>
      <c r="F1214">
        <v>682</v>
      </c>
      <c r="G1214">
        <v>0</v>
      </c>
      <c r="H1214">
        <v>0</v>
      </c>
      <c r="I1214">
        <v>3799.0656259507027</v>
      </c>
      <c r="J1214">
        <v>765.93141105045322</v>
      </c>
      <c r="K1214">
        <v>1.0249064112124433</v>
      </c>
      <c r="L1214">
        <v>57.386413507063544</v>
      </c>
      <c r="M1214">
        <v>208.00984829607376</v>
      </c>
      <c r="N1214">
        <v>655.72501315127181</v>
      </c>
      <c r="O1214">
        <v>26.273289693351607</v>
      </c>
      <c r="P1214" s="1">
        <f>ETS[[#This Row],[Transform File.EUAprice]]*ETS[[#This Row],[Transform File.CAP]]*_xlfn.XLOOKUP(ETS[[#This Row],[Transform File.Year]],Graphs!$R$2:$R$41,Graphs!$T$2:$T$41)</f>
        <v>87091.401865926338</v>
      </c>
    </row>
    <row r="1215" spans="1:16" x14ac:dyDescent="0.25">
      <c r="A1215">
        <v>7</v>
      </c>
      <c r="B1215" s="1" t="s">
        <v>106</v>
      </c>
      <c r="C1215" s="1" t="s">
        <v>23</v>
      </c>
      <c r="D1215">
        <v>2034</v>
      </c>
      <c r="E1215">
        <v>591</v>
      </c>
      <c r="F1215">
        <v>591</v>
      </c>
      <c r="G1215">
        <v>0</v>
      </c>
      <c r="H1215">
        <v>0</v>
      </c>
      <c r="I1215">
        <v>3577.9280225538364</v>
      </c>
      <c r="J1215">
        <v>756.98458027166043</v>
      </c>
      <c r="K1215">
        <v>1.0366747996223924</v>
      </c>
      <c r="L1215">
        <v>54.1163483255838</v>
      </c>
      <c r="M1215">
        <v>228.81135735396856</v>
      </c>
      <c r="N1215">
        <v>562.55538022898259</v>
      </c>
      <c r="O1215">
        <v>28.44284120394305</v>
      </c>
      <c r="P1215" s="1">
        <f>ETS[[#This Row],[Transform File.EUAprice]]*ETS[[#This Row],[Transform File.CAP]]*_xlfn.XLOOKUP(ETS[[#This Row],[Transform File.Year]],Graphs!$R$2:$R$41,Graphs!$T$2:$T$41)</f>
        <v>79064.725695799061</v>
      </c>
    </row>
    <row r="1216" spans="1:16" x14ac:dyDescent="0.25">
      <c r="A1216">
        <v>7</v>
      </c>
      <c r="B1216" s="1" t="s">
        <v>106</v>
      </c>
      <c r="C1216" s="1" t="s">
        <v>23</v>
      </c>
      <c r="D1216">
        <v>2035</v>
      </c>
      <c r="E1216">
        <v>499</v>
      </c>
      <c r="F1216">
        <v>499</v>
      </c>
      <c r="G1216">
        <v>0</v>
      </c>
      <c r="H1216">
        <v>0</v>
      </c>
      <c r="I1216">
        <v>3274.8601922018147</v>
      </c>
      <c r="J1216">
        <v>747.33602383041</v>
      </c>
      <c r="K1216">
        <v>1.0275113269695746</v>
      </c>
      <c r="L1216">
        <v>53.7042951946421</v>
      </c>
      <c r="M1216">
        <v>251.69305458987691</v>
      </c>
      <c r="N1216">
        <v>471.33163510204702</v>
      </c>
      <c r="O1216">
        <v>27.666507157980931</v>
      </c>
      <c r="P1216" s="1">
        <f>ETS[[#This Row],[Transform File.EUAprice]]*ETS[[#This Row],[Transform File.CAP]]*_xlfn.XLOOKUP(ETS[[#This Row],[Transform File.Year]],Graphs!$R$2:$R$41,Graphs!$T$2:$T$41)</f>
        <v>69935.903234834201</v>
      </c>
    </row>
    <row r="1217" spans="1:16" x14ac:dyDescent="0.25">
      <c r="A1217">
        <v>7</v>
      </c>
      <c r="B1217" s="1" t="s">
        <v>106</v>
      </c>
      <c r="C1217" s="1" t="s">
        <v>23</v>
      </c>
      <c r="D1217">
        <v>2036</v>
      </c>
      <c r="E1217">
        <v>407</v>
      </c>
      <c r="F1217">
        <v>407</v>
      </c>
      <c r="G1217">
        <v>0</v>
      </c>
      <c r="H1217">
        <v>0</v>
      </c>
      <c r="I1217">
        <v>2889.2542922480534</v>
      </c>
      <c r="J1217">
        <v>736.93071078942853</v>
      </c>
      <c r="K1217">
        <v>1.0272629609307089</v>
      </c>
      <c r="L1217">
        <v>54.647926203402037</v>
      </c>
      <c r="M1217">
        <v>276.86294795099764</v>
      </c>
      <c r="N1217">
        <v>371.90359193845694</v>
      </c>
      <c r="O1217">
        <v>35.094475164669362</v>
      </c>
      <c r="P1217" s="1">
        <f>ETS[[#This Row],[Transform File.EUAprice]]*ETS[[#This Row],[Transform File.CAP]]*_xlfn.XLOOKUP(ETS[[#This Row],[Transform File.Year]],Graphs!$R$2:$R$41,Graphs!$T$2:$T$41)</f>
        <v>59758.317327911442</v>
      </c>
    </row>
    <row r="1218" spans="1:16" x14ac:dyDescent="0.25">
      <c r="A1218">
        <v>7</v>
      </c>
      <c r="B1218" s="1" t="s">
        <v>106</v>
      </c>
      <c r="C1218" s="1" t="s">
        <v>23</v>
      </c>
      <c r="D1218">
        <v>2037</v>
      </c>
      <c r="E1218">
        <v>315</v>
      </c>
      <c r="F1218">
        <v>315</v>
      </c>
      <c r="G1218">
        <v>0</v>
      </c>
      <c r="H1218">
        <v>0</v>
      </c>
      <c r="I1218">
        <v>2415.5728696820997</v>
      </c>
      <c r="J1218">
        <v>725.70259850246646</v>
      </c>
      <c r="K1218">
        <v>1.055874852578222</v>
      </c>
      <c r="L1218">
        <v>61.922949210909238</v>
      </c>
      <c r="M1218">
        <v>304.56338038213357</v>
      </c>
      <c r="N1218">
        <v>276.31227351162607</v>
      </c>
      <c r="O1218">
        <v>38.68786868529358</v>
      </c>
      <c r="P1218" s="1">
        <f>ETS[[#This Row],[Transform File.EUAprice]]*ETS[[#This Row],[Transform File.CAP]]*_xlfn.XLOOKUP(ETS[[#This Row],[Transform File.Year]],Graphs!$R$2:$R$41,Graphs!$T$2:$T$41)</f>
        <v>48454.938972404881</v>
      </c>
    </row>
    <row r="1219" spans="1:16" x14ac:dyDescent="0.25">
      <c r="A1219">
        <v>7</v>
      </c>
      <c r="B1219" s="1" t="s">
        <v>106</v>
      </c>
      <c r="C1219" s="1" t="s">
        <v>23</v>
      </c>
      <c r="D1219">
        <v>2038</v>
      </c>
      <c r="E1219">
        <v>224</v>
      </c>
      <c r="F1219">
        <v>224</v>
      </c>
      <c r="G1219">
        <v>0</v>
      </c>
      <c r="H1219">
        <v>0</v>
      </c>
      <c r="I1219">
        <v>1859.7535581278264</v>
      </c>
      <c r="J1219">
        <v>713.60125023469311</v>
      </c>
      <c r="K1219">
        <v>1.055874011278265</v>
      </c>
      <c r="L1219">
        <v>65.162187308302109</v>
      </c>
      <c r="M1219">
        <v>335.01890677615614</v>
      </c>
      <c r="N1219">
        <v>179.66266117246604</v>
      </c>
      <c r="O1219">
        <v>44.337570840030253</v>
      </c>
      <c r="P1219" s="1">
        <f>ETS[[#This Row],[Transform File.EUAprice]]*ETS[[#This Row],[Transform File.CAP]]*_xlfn.XLOOKUP(ETS[[#This Row],[Transform File.Year]],Graphs!$R$2:$R$41,Graphs!$T$2:$T$41)</f>
        <v>36097.560204848982</v>
      </c>
    </row>
    <row r="1220" spans="1:16" x14ac:dyDescent="0.25">
      <c r="A1220">
        <v>7</v>
      </c>
      <c r="B1220" s="1" t="s">
        <v>106</v>
      </c>
      <c r="C1220" s="1" t="s">
        <v>23</v>
      </c>
      <c r="D1220">
        <v>2039</v>
      </c>
      <c r="E1220">
        <v>132</v>
      </c>
      <c r="F1220">
        <v>132</v>
      </c>
      <c r="G1220">
        <v>0</v>
      </c>
      <c r="H1220">
        <v>0</v>
      </c>
      <c r="I1220">
        <v>1229.0331776881631</v>
      </c>
      <c r="J1220">
        <v>700.55082113406615</v>
      </c>
      <c r="K1220">
        <v>1.006744095754067</v>
      </c>
      <c r="L1220">
        <v>61.162815209843075</v>
      </c>
      <c r="M1220">
        <v>368.51987694135511</v>
      </c>
      <c r="N1220">
        <v>105.97448673791115</v>
      </c>
      <c r="O1220">
        <v>26.025837475086135</v>
      </c>
      <c r="P1220" s="1">
        <f>ETS[[#This Row],[Transform File.EUAprice]]*ETS[[#This Row],[Transform File.CAP]]*_xlfn.XLOOKUP(ETS[[#This Row],[Transform File.Year]],Graphs!$R$2:$R$41,Graphs!$T$2:$T$41)</f>
        <v>22284.66262567876</v>
      </c>
    </row>
    <row r="1221" spans="1:16" x14ac:dyDescent="0.25">
      <c r="A1221">
        <v>7</v>
      </c>
      <c r="B1221" s="1" t="s">
        <v>106</v>
      </c>
      <c r="C1221" s="1" t="s">
        <v>23</v>
      </c>
      <c r="D1221">
        <v>2040</v>
      </c>
      <c r="E1221">
        <v>40</v>
      </c>
      <c r="F1221">
        <v>40</v>
      </c>
      <c r="G1221">
        <v>0</v>
      </c>
      <c r="H1221">
        <v>0</v>
      </c>
      <c r="I1221">
        <v>525.15807951274314</v>
      </c>
      <c r="J1221">
        <v>686.47687640779088</v>
      </c>
      <c r="K1221">
        <v>0.96684179479607824</v>
      </c>
      <c r="L1221">
        <v>56.4313799728329</v>
      </c>
      <c r="M1221">
        <v>405.37082507658135</v>
      </c>
      <c r="N1221">
        <v>3.5863976933359702</v>
      </c>
      <c r="O1221">
        <v>36.414020830356741</v>
      </c>
      <c r="P1221" s="1">
        <f>ETS[[#This Row],[Transform File.EUAprice]]*ETS[[#This Row],[Transform File.CAP]]*_xlfn.XLOOKUP(ETS[[#This Row],[Transform File.Year]],Graphs!$R$2:$R$41,Graphs!$T$2:$T$41)</f>
        <v>7074.4779293997035</v>
      </c>
    </row>
    <row r="1222" spans="1:16" x14ac:dyDescent="0.25">
      <c r="A1222">
        <v>7</v>
      </c>
      <c r="B1222" s="1" t="s">
        <v>106</v>
      </c>
      <c r="C1222" s="1" t="s">
        <v>23</v>
      </c>
      <c r="D1222">
        <v>2041</v>
      </c>
      <c r="E1222">
        <v>0</v>
      </c>
      <c r="F1222">
        <v>0</v>
      </c>
      <c r="G1222">
        <v>0</v>
      </c>
      <c r="H1222">
        <v>0</v>
      </c>
      <c r="I1222">
        <v>301.92166803057091</v>
      </c>
      <c r="J1222">
        <v>173.57687640779091</v>
      </c>
      <c r="K1222">
        <v>0.96684179413939475</v>
      </c>
      <c r="L1222">
        <v>48.692693280241954</v>
      </c>
      <c r="M1222">
        <v>4187.3994438123018</v>
      </c>
      <c r="N1222">
        <v>2.5636827993108279E-14</v>
      </c>
      <c r="O1222">
        <v>6.5026549351790095E-12</v>
      </c>
      <c r="P1222" s="1">
        <f>ETS[[#This Row],[Transform File.EUAprice]]*ETS[[#This Row],[Transform File.CAP]]*_xlfn.XLOOKUP(ETS[[#This Row],[Transform File.Year]],Graphs!$R$2:$R$41,Graphs!$T$2:$T$41)</f>
        <v>0</v>
      </c>
    </row>
    <row r="1223" spans="1:16" x14ac:dyDescent="0.25">
      <c r="A1223">
        <v>7</v>
      </c>
      <c r="B1223" s="1" t="s">
        <v>106</v>
      </c>
      <c r="C1223" s="1" t="s">
        <v>23</v>
      </c>
      <c r="D1223">
        <v>2042</v>
      </c>
      <c r="E1223">
        <v>0</v>
      </c>
      <c r="F1223">
        <v>0</v>
      </c>
      <c r="G1223">
        <v>0</v>
      </c>
      <c r="H1223">
        <v>0</v>
      </c>
      <c r="I1223">
        <v>262.73348773874068</v>
      </c>
      <c r="J1223">
        <v>0</v>
      </c>
      <c r="K1223">
        <v>0.85633419252350773</v>
      </c>
      <c r="L1223">
        <v>38.331846099306738</v>
      </c>
      <c r="M1223">
        <v>4211.3720589423565</v>
      </c>
      <c r="N1223">
        <v>2.8358457973790789E-14</v>
      </c>
      <c r="O1223">
        <v>7.1926112063213997E-12</v>
      </c>
      <c r="P1223" s="1">
        <f>ETS[[#This Row],[Transform File.EUAprice]]*ETS[[#This Row],[Transform File.CAP]]*_xlfn.XLOOKUP(ETS[[#This Row],[Transform File.Year]],Graphs!$R$2:$R$41,Graphs!$T$2:$T$41)</f>
        <v>0</v>
      </c>
    </row>
    <row r="1224" spans="1:16" x14ac:dyDescent="0.25">
      <c r="A1224">
        <v>7</v>
      </c>
      <c r="B1224" s="1" t="s">
        <v>106</v>
      </c>
      <c r="C1224" s="1" t="s">
        <v>23</v>
      </c>
      <c r="D1224">
        <v>2043</v>
      </c>
      <c r="E1224">
        <v>0</v>
      </c>
      <c r="F1224">
        <v>0</v>
      </c>
      <c r="G1224">
        <v>0</v>
      </c>
      <c r="H1224">
        <v>0</v>
      </c>
      <c r="I1224">
        <v>227.43097971243648</v>
      </c>
      <c r="J1224">
        <v>0</v>
      </c>
      <c r="K1224">
        <v>0.65214530580474661</v>
      </c>
      <c r="L1224">
        <v>34.650362720499452</v>
      </c>
      <c r="M1224">
        <v>4233.2425521246669</v>
      </c>
      <c r="N1224">
        <v>3.1421512364256497E-14</v>
      </c>
      <c r="O1224">
        <v>7.9701561609379294E-12</v>
      </c>
      <c r="P1224" s="1">
        <f>ETS[[#This Row],[Transform File.EUAprice]]*ETS[[#This Row],[Transform File.CAP]]*_xlfn.XLOOKUP(ETS[[#This Row],[Transform File.Year]],Graphs!$R$2:$R$41,Graphs!$T$2:$T$41)</f>
        <v>0</v>
      </c>
    </row>
    <row r="1225" spans="1:16" x14ac:dyDescent="0.25">
      <c r="A1225">
        <v>7</v>
      </c>
      <c r="B1225" s="1" t="s">
        <v>106</v>
      </c>
      <c r="C1225" s="1" t="s">
        <v>23</v>
      </c>
      <c r="D1225">
        <v>2044</v>
      </c>
      <c r="E1225">
        <v>0</v>
      </c>
      <c r="F1225">
        <v>0</v>
      </c>
      <c r="G1225">
        <v>0</v>
      </c>
      <c r="H1225">
        <v>0</v>
      </c>
      <c r="I1225">
        <v>195.38301466872775</v>
      </c>
      <c r="J1225">
        <v>0</v>
      </c>
      <c r="K1225">
        <v>0.48380455276389311</v>
      </c>
      <c r="L1225">
        <v>31.56416049094485</v>
      </c>
      <c r="M1225">
        <v>4253.858156684526</v>
      </c>
      <c r="N1225">
        <v>3.4539820468907434E-14</v>
      </c>
      <c r="O1225">
        <v>8.8471027306313738E-12</v>
      </c>
      <c r="P1225" s="1">
        <f>ETS[[#This Row],[Transform File.EUAprice]]*ETS[[#This Row],[Transform File.CAP]]*_xlfn.XLOOKUP(ETS[[#This Row],[Transform File.Year]],Graphs!$R$2:$R$41,Graphs!$T$2:$T$41)</f>
        <v>0</v>
      </c>
    </row>
    <row r="1226" spans="1:16" x14ac:dyDescent="0.25">
      <c r="A1226">
        <v>7</v>
      </c>
      <c r="B1226" s="1" t="s">
        <v>106</v>
      </c>
      <c r="C1226" s="1" t="s">
        <v>23</v>
      </c>
      <c r="D1226">
        <v>2045</v>
      </c>
      <c r="E1226">
        <v>0</v>
      </c>
      <c r="F1226">
        <v>0</v>
      </c>
      <c r="G1226">
        <v>0</v>
      </c>
      <c r="H1226">
        <v>0</v>
      </c>
      <c r="I1226">
        <v>167.91481262988603</v>
      </c>
      <c r="J1226">
        <v>0</v>
      </c>
      <c r="K1226">
        <v>0.46418022322951541</v>
      </c>
      <c r="L1226">
        <v>27.004021815612205</v>
      </c>
      <c r="M1226">
        <v>4274.1768800518021</v>
      </c>
      <c r="N1226">
        <v>3.7951014659993382E-14</v>
      </c>
      <c r="O1226">
        <v>9.8367961441668649E-12</v>
      </c>
      <c r="P1226" s="1">
        <f>ETS[[#This Row],[Transform File.EUAprice]]*ETS[[#This Row],[Transform File.CAP]]*_xlfn.XLOOKUP(ETS[[#This Row],[Transform File.Year]],Graphs!$R$2:$R$41,Graphs!$T$2:$T$41)</f>
        <v>0</v>
      </c>
    </row>
    <row r="1227" spans="1:16" x14ac:dyDescent="0.25">
      <c r="A1227">
        <v>7</v>
      </c>
      <c r="B1227" s="1" t="s">
        <v>106</v>
      </c>
      <c r="C1227" s="1" t="s">
        <v>23</v>
      </c>
      <c r="D1227">
        <v>2046</v>
      </c>
      <c r="E1227">
        <v>0</v>
      </c>
      <c r="F1227">
        <v>0</v>
      </c>
      <c r="G1227">
        <v>0</v>
      </c>
      <c r="H1227">
        <v>0</v>
      </c>
      <c r="I1227">
        <v>143.07437887940102</v>
      </c>
      <c r="J1227">
        <v>0</v>
      </c>
      <c r="K1227">
        <v>0.46418022312062818</v>
      </c>
      <c r="L1227">
        <v>24.376253527364369</v>
      </c>
      <c r="M1227">
        <v>4292.7038268982315</v>
      </c>
      <c r="N1227">
        <v>4.2628044282160743E-14</v>
      </c>
      <c r="O1227">
        <v>1.096212312685599E-11</v>
      </c>
      <c r="P1227" s="1">
        <f>ETS[[#This Row],[Transform File.EUAprice]]*ETS[[#This Row],[Transform File.CAP]]*_xlfn.XLOOKUP(ETS[[#This Row],[Transform File.Year]],Graphs!$R$2:$R$41,Graphs!$T$2:$T$41)</f>
        <v>0</v>
      </c>
    </row>
    <row r="1228" spans="1:16" x14ac:dyDescent="0.25">
      <c r="A1228">
        <v>7</v>
      </c>
      <c r="B1228" s="1" t="s">
        <v>106</v>
      </c>
      <c r="C1228" s="1" t="s">
        <v>23</v>
      </c>
      <c r="D1228">
        <v>2047</v>
      </c>
      <c r="E1228">
        <v>0</v>
      </c>
      <c r="F1228">
        <v>0</v>
      </c>
      <c r="G1228">
        <v>0</v>
      </c>
      <c r="H1228">
        <v>0</v>
      </c>
      <c r="I1228">
        <v>120.77875248478652</v>
      </c>
      <c r="J1228">
        <v>0</v>
      </c>
      <c r="K1228">
        <v>0.46418022281071225</v>
      </c>
      <c r="L1228">
        <v>21.831446171803787</v>
      </c>
      <c r="M1228">
        <v>4310.3094379767672</v>
      </c>
      <c r="N1228">
        <v>4.7766534584749079E-14</v>
      </c>
      <c r="O1228">
        <v>1.2244136483967863E-11</v>
      </c>
      <c r="P1228" s="1">
        <f>ETS[[#This Row],[Transform File.EUAprice]]*ETS[[#This Row],[Transform File.CAP]]*_xlfn.XLOOKUP(ETS[[#This Row],[Transform File.Year]],Graphs!$R$2:$R$41,Graphs!$T$2:$T$41)</f>
        <v>0</v>
      </c>
    </row>
    <row r="1229" spans="1:16" x14ac:dyDescent="0.25">
      <c r="A1229">
        <v>7</v>
      </c>
      <c r="B1229" s="1" t="s">
        <v>106</v>
      </c>
      <c r="C1229" s="1" t="s">
        <v>23</v>
      </c>
      <c r="D1229">
        <v>2048</v>
      </c>
      <c r="E1229">
        <v>0</v>
      </c>
      <c r="F1229">
        <v>0</v>
      </c>
      <c r="G1229">
        <v>0</v>
      </c>
      <c r="H1229">
        <v>0</v>
      </c>
      <c r="I1229">
        <v>102.74473676963915</v>
      </c>
      <c r="J1229">
        <v>0</v>
      </c>
      <c r="K1229">
        <v>0.23172049932057809</v>
      </c>
      <c r="L1229">
        <v>17.802295215826803</v>
      </c>
      <c r="M1229">
        <v>4327.3531462981437</v>
      </c>
      <c r="N1229">
        <v>5.5949612718185403E-14</v>
      </c>
      <c r="O1229">
        <v>1.3709948662630397E-11</v>
      </c>
      <c r="P1229" s="1">
        <f>ETS[[#This Row],[Transform File.EUAprice]]*ETS[[#This Row],[Transform File.CAP]]*_xlfn.XLOOKUP(ETS[[#This Row],[Transform File.Year]],Graphs!$R$2:$R$41,Graphs!$T$2:$T$41)</f>
        <v>0</v>
      </c>
    </row>
    <row r="1230" spans="1:16" x14ac:dyDescent="0.25">
      <c r="A1230">
        <v>7</v>
      </c>
      <c r="B1230" s="1" t="s">
        <v>106</v>
      </c>
      <c r="C1230" s="1" t="s">
        <v>23</v>
      </c>
      <c r="D1230">
        <v>2049</v>
      </c>
      <c r="E1230">
        <v>0</v>
      </c>
      <c r="F1230">
        <v>0</v>
      </c>
      <c r="G1230">
        <v>0</v>
      </c>
      <c r="H1230">
        <v>0</v>
      </c>
      <c r="I1230">
        <v>87.589186213818351</v>
      </c>
      <c r="J1230">
        <v>0</v>
      </c>
      <c r="K1230">
        <v>5.5865923933500018E-10</v>
      </c>
      <c r="L1230">
        <v>15.155550555262131</v>
      </c>
      <c r="M1230">
        <v>4342.8864085114346</v>
      </c>
      <c r="N1230">
        <v>7.0683170123613449E-14</v>
      </c>
      <c r="O1230">
        <v>1.539876935869536E-11</v>
      </c>
      <c r="P1230" s="1">
        <f>ETS[[#This Row],[Transform File.EUAprice]]*ETS[[#This Row],[Transform File.CAP]]*_xlfn.XLOOKUP(ETS[[#This Row],[Transform File.Year]],Graphs!$R$2:$R$41,Graphs!$T$2:$T$41)</f>
        <v>0</v>
      </c>
    </row>
    <row r="1231" spans="1:16" x14ac:dyDescent="0.25">
      <c r="A1231">
        <v>7</v>
      </c>
      <c r="B1231" s="1" t="s">
        <v>106</v>
      </c>
      <c r="C1231" s="1" t="s">
        <v>23</v>
      </c>
      <c r="D1231">
        <v>2050</v>
      </c>
      <c r="E1231">
        <v>0</v>
      </c>
      <c r="F1231">
        <v>0</v>
      </c>
      <c r="G1231">
        <v>0</v>
      </c>
      <c r="H1231">
        <v>0</v>
      </c>
      <c r="I1231">
        <v>74.687333635446052</v>
      </c>
      <c r="J1231">
        <v>0</v>
      </c>
      <c r="K1231">
        <v>5.2560190031932574E-10</v>
      </c>
      <c r="L1231">
        <v>12.901852577846704</v>
      </c>
      <c r="M1231">
        <v>4357.8136967553855</v>
      </c>
      <c r="N1231">
        <v>9.6322087537575054E-14</v>
      </c>
      <c r="O1231">
        <v>1.7351907280225313E-11</v>
      </c>
      <c r="P1231" s="1">
        <f>ETS[[#This Row],[Transform File.EUAprice]]*ETS[[#This Row],[Transform File.CAP]]*_xlfn.XLOOKUP(ETS[[#This Row],[Transform File.Year]],Graphs!$R$2:$R$41,Graphs!$T$2:$T$41)</f>
        <v>0</v>
      </c>
    </row>
    <row r="1232" spans="1:16" x14ac:dyDescent="0.25">
      <c r="A1232">
        <v>7</v>
      </c>
      <c r="B1232" s="1" t="s">
        <v>106</v>
      </c>
      <c r="C1232" s="1" t="s">
        <v>23</v>
      </c>
      <c r="D1232">
        <v>2051</v>
      </c>
      <c r="E1232">
        <v>0</v>
      </c>
      <c r="F1232">
        <v>0</v>
      </c>
      <c r="G1232">
        <v>0</v>
      </c>
      <c r="H1232">
        <v>0</v>
      </c>
      <c r="I1232">
        <v>62.678866751601149</v>
      </c>
      <c r="J1232">
        <v>0</v>
      </c>
      <c r="K1232">
        <v>4.2924821693868068E-10</v>
      </c>
      <c r="L1232">
        <v>12.008466883415652</v>
      </c>
      <c r="M1232">
        <v>4371.9811137986308</v>
      </c>
      <c r="N1232">
        <v>1.4362845531166697E-13</v>
      </c>
      <c r="O1232">
        <v>1.9627200613089336E-11</v>
      </c>
      <c r="P1232" s="1">
        <f>ETS[[#This Row],[Transform File.EUAprice]]*ETS[[#This Row],[Transform File.CAP]]*_xlfn.XLOOKUP(ETS[[#This Row],[Transform File.Year]],Graphs!$R$2:$R$41,Graphs!$T$2:$T$41)</f>
        <v>0</v>
      </c>
    </row>
    <row r="1233" spans="1:16" x14ac:dyDescent="0.25">
      <c r="A1233">
        <v>7</v>
      </c>
      <c r="B1233" s="1" t="s">
        <v>106</v>
      </c>
      <c r="C1233" s="1" t="s">
        <v>23</v>
      </c>
      <c r="D1233">
        <v>2052</v>
      </c>
      <c r="E1233">
        <v>0</v>
      </c>
      <c r="F1233">
        <v>0</v>
      </c>
      <c r="G1233">
        <v>0</v>
      </c>
      <c r="H1233">
        <v>0</v>
      </c>
      <c r="I1233">
        <v>52.766935276983794</v>
      </c>
      <c r="J1233">
        <v>0</v>
      </c>
      <c r="K1233">
        <v>4.6094003792399983E-10</v>
      </c>
      <c r="L1233">
        <v>9.9119314741564128</v>
      </c>
      <c r="M1233">
        <v>4384.8875733576524</v>
      </c>
      <c r="N1233">
        <v>1.6806376068514003E-13</v>
      </c>
      <c r="O1233">
        <v>2.2302242756255457E-11</v>
      </c>
      <c r="P1233" s="1">
        <f>ETS[[#This Row],[Transform File.EUAprice]]*ETS[[#This Row],[Transform File.CAP]]*_xlfn.XLOOKUP(ETS[[#This Row],[Transform File.Year]],Graphs!$R$2:$R$41,Graphs!$T$2:$T$41)</f>
        <v>0</v>
      </c>
    </row>
    <row r="1234" spans="1:16" x14ac:dyDescent="0.25">
      <c r="A1234">
        <v>7</v>
      </c>
      <c r="B1234" s="1" t="s">
        <v>106</v>
      </c>
      <c r="C1234" s="1" t="s">
        <v>23</v>
      </c>
      <c r="D1234">
        <v>2053</v>
      </c>
      <c r="E1234">
        <v>0</v>
      </c>
      <c r="F1234">
        <v>0</v>
      </c>
      <c r="G1234">
        <v>0</v>
      </c>
      <c r="H1234">
        <v>0</v>
      </c>
      <c r="I1234">
        <v>43.451177668939451</v>
      </c>
      <c r="J1234">
        <v>0</v>
      </c>
      <c r="K1234">
        <v>4.4668344847021043E-10</v>
      </c>
      <c r="L1234">
        <v>9.3157576075976607</v>
      </c>
      <c r="M1234">
        <v>4397.4523733129463</v>
      </c>
      <c r="N1234">
        <v>3.047898466724421E-13</v>
      </c>
      <c r="O1234">
        <v>2.5470095906389115E-11</v>
      </c>
      <c r="P1234" s="1">
        <f>ETS[[#This Row],[Transform File.EUAprice]]*ETS[[#This Row],[Transform File.CAP]]*_xlfn.XLOOKUP(ETS[[#This Row],[Transform File.Year]],Graphs!$R$2:$R$41,Graphs!$T$2:$T$41)</f>
        <v>0</v>
      </c>
    </row>
    <row r="1235" spans="1:16" x14ac:dyDescent="0.25">
      <c r="A1235">
        <v>7</v>
      </c>
      <c r="B1235" s="1" t="s">
        <v>106</v>
      </c>
      <c r="C1235" s="1" t="s">
        <v>23</v>
      </c>
      <c r="D1235">
        <v>2054</v>
      </c>
      <c r="E1235">
        <v>0</v>
      </c>
      <c r="F1235">
        <v>0</v>
      </c>
      <c r="G1235">
        <v>0</v>
      </c>
      <c r="H1235">
        <v>0</v>
      </c>
      <c r="I1235">
        <v>35.508104005001925</v>
      </c>
      <c r="J1235">
        <v>0</v>
      </c>
      <c r="K1235">
        <v>4.3503006906596249E-10</v>
      </c>
      <c r="L1235">
        <v>7.9430736635024966</v>
      </c>
      <c r="M1235">
        <v>4409.1355817410431</v>
      </c>
      <c r="N1235">
        <v>5.5599657818322293E-13</v>
      </c>
      <c r="O1235">
        <v>2.9267945080426554E-11</v>
      </c>
      <c r="P1235" s="1">
        <f>ETS[[#This Row],[Transform File.EUAprice]]*ETS[[#This Row],[Transform File.CAP]]*_xlfn.XLOOKUP(ETS[[#This Row],[Transform File.Year]],Graphs!$R$2:$R$41,Graphs!$T$2:$T$41)</f>
        <v>0</v>
      </c>
    </row>
    <row r="1236" spans="1:16" x14ac:dyDescent="0.25">
      <c r="A1236">
        <v>7</v>
      </c>
      <c r="B1236" s="1" t="s">
        <v>106</v>
      </c>
      <c r="C1236" s="1" t="s">
        <v>23</v>
      </c>
      <c r="D1236">
        <v>2055</v>
      </c>
      <c r="E1236">
        <v>0</v>
      </c>
      <c r="F1236">
        <v>0</v>
      </c>
      <c r="G1236">
        <v>0</v>
      </c>
      <c r="H1236">
        <v>0</v>
      </c>
      <c r="I1236">
        <v>28.314991466832332</v>
      </c>
      <c r="J1236">
        <v>0</v>
      </c>
      <c r="K1236">
        <v>4.2535317029267655E-10</v>
      </c>
      <c r="L1236">
        <v>7.1931125377442404</v>
      </c>
      <c r="M1236">
        <v>4419.7750965345913</v>
      </c>
      <c r="N1236">
        <v>9.353419043025103E-13</v>
      </c>
      <c r="O1236">
        <v>3.3883902510782995E-11</v>
      </c>
      <c r="P1236" s="1">
        <f>ETS[[#This Row],[Transform File.EUAprice]]*ETS[[#This Row],[Transform File.CAP]]*_xlfn.XLOOKUP(ETS[[#This Row],[Transform File.Year]],Graphs!$R$2:$R$41,Graphs!$T$2:$T$41)</f>
        <v>0</v>
      </c>
    </row>
    <row r="1237" spans="1:16" x14ac:dyDescent="0.25">
      <c r="A1237">
        <v>7</v>
      </c>
      <c r="B1237" s="1" t="s">
        <v>106</v>
      </c>
      <c r="C1237" s="1" t="s">
        <v>23</v>
      </c>
      <c r="D1237">
        <v>2056</v>
      </c>
      <c r="E1237">
        <v>0</v>
      </c>
      <c r="F1237">
        <v>0</v>
      </c>
      <c r="G1237">
        <v>0</v>
      </c>
      <c r="H1237">
        <v>0</v>
      </c>
      <c r="I1237">
        <v>21.25579432288632</v>
      </c>
      <c r="J1237">
        <v>0</v>
      </c>
      <c r="K1237">
        <v>3.0017355767469546E-10</v>
      </c>
      <c r="L1237">
        <v>7.0591971436458376</v>
      </c>
      <c r="M1237">
        <v>4430.2772475261527</v>
      </c>
      <c r="N1237">
        <v>1.4875125573633743E-12</v>
      </c>
      <c r="O1237">
        <v>3.9571815222658874E-11</v>
      </c>
      <c r="P1237" s="1">
        <f>ETS[[#This Row],[Transform File.EUAprice]]*ETS[[#This Row],[Transform File.CAP]]*_xlfn.XLOOKUP(ETS[[#This Row],[Transform File.Year]],Graphs!$R$2:$R$41,Graphs!$T$2:$T$41)</f>
        <v>0</v>
      </c>
    </row>
    <row r="1238" spans="1:16" x14ac:dyDescent="0.25">
      <c r="A1238">
        <v>7</v>
      </c>
      <c r="B1238" s="1" t="s">
        <v>106</v>
      </c>
      <c r="C1238" s="1" t="s">
        <v>23</v>
      </c>
      <c r="D1238">
        <v>2057</v>
      </c>
      <c r="E1238">
        <v>0</v>
      </c>
      <c r="F1238">
        <v>0</v>
      </c>
      <c r="G1238">
        <v>0</v>
      </c>
      <c r="H1238">
        <v>0</v>
      </c>
      <c r="I1238">
        <v>14.845979567078416</v>
      </c>
      <c r="J1238">
        <v>0</v>
      </c>
      <c r="K1238">
        <v>2.9492261053112605E-10</v>
      </c>
      <c r="L1238">
        <v>6.4098147555129827</v>
      </c>
      <c r="M1238">
        <v>4439.8446423013902</v>
      </c>
      <c r="N1238">
        <v>2.4495487030904662E-12</v>
      </c>
      <c r="O1238">
        <v>4.6732301822218246E-11</v>
      </c>
      <c r="P1238" s="1">
        <f>ETS[[#This Row],[Transform File.EUAprice]]*ETS[[#This Row],[Transform File.CAP]]*_xlfn.XLOOKUP(ETS[[#This Row],[Transform File.Year]],Graphs!$R$2:$R$41,Graphs!$T$2:$T$41)</f>
        <v>0</v>
      </c>
    </row>
    <row r="1239" spans="1:16" x14ac:dyDescent="0.25">
      <c r="A1239">
        <v>7</v>
      </c>
      <c r="B1239" s="1" t="s">
        <v>106</v>
      </c>
      <c r="C1239" s="1" t="s">
        <v>23</v>
      </c>
      <c r="D1239">
        <v>2058</v>
      </c>
      <c r="E1239">
        <v>0</v>
      </c>
      <c r="F1239">
        <v>0</v>
      </c>
      <c r="G1239">
        <v>0</v>
      </c>
      <c r="H1239">
        <v>0</v>
      </c>
      <c r="I1239">
        <v>10.759737920055844</v>
      </c>
      <c r="J1239">
        <v>0</v>
      </c>
      <c r="K1239">
        <v>4.1737796549793594E-10</v>
      </c>
      <c r="L1239">
        <v>4.0862416466051936</v>
      </c>
      <c r="M1239">
        <v>4448.7206595708685</v>
      </c>
      <c r="N1239">
        <v>4.0664783794226558E-12</v>
      </c>
      <c r="O1239">
        <v>5.5965826833977009E-11</v>
      </c>
      <c r="P1239" s="1">
        <f>ETS[[#This Row],[Transform File.EUAprice]]*ETS[[#This Row],[Transform File.CAP]]*_xlfn.XLOOKUP(ETS[[#This Row],[Transform File.Year]],Graphs!$R$2:$R$41,Graphs!$T$2:$T$41)</f>
        <v>0</v>
      </c>
    </row>
    <row r="1240" spans="1:16" x14ac:dyDescent="0.25">
      <c r="A1240">
        <v>7</v>
      </c>
      <c r="B1240" s="1" t="s">
        <v>106</v>
      </c>
      <c r="C1240" s="1" t="s">
        <v>23</v>
      </c>
      <c r="D1240">
        <v>2059</v>
      </c>
      <c r="E1240">
        <v>0</v>
      </c>
      <c r="F1240">
        <v>0</v>
      </c>
      <c r="G1240">
        <v>0</v>
      </c>
      <c r="H1240">
        <v>0</v>
      </c>
      <c r="I1240">
        <v>5.8845275888474449</v>
      </c>
      <c r="J1240">
        <v>0</v>
      </c>
      <c r="K1240">
        <v>4.2964930162150798E-10</v>
      </c>
      <c r="L1240">
        <v>4.8752103307787502</v>
      </c>
      <c r="M1240">
        <v>4457.2748168650742</v>
      </c>
      <c r="N1240">
        <v>6.6381802330341222E-12</v>
      </c>
      <c r="O1240">
        <v>6.8245522653221386E-11</v>
      </c>
      <c r="P1240" s="1">
        <f>ETS[[#This Row],[Transform File.EUAprice]]*ETS[[#This Row],[Transform File.CAP]]*_xlfn.XLOOKUP(ETS[[#This Row],[Transform File.Year]],Graphs!$R$2:$R$41,Graphs!$T$2:$T$41)</f>
        <v>0</v>
      </c>
    </row>
    <row r="1241" spans="1:16" x14ac:dyDescent="0.25">
      <c r="A1241">
        <v>7</v>
      </c>
      <c r="B1241" s="1" t="s">
        <v>106</v>
      </c>
      <c r="C1241" s="1" t="s">
        <v>23</v>
      </c>
      <c r="D1241">
        <v>2060</v>
      </c>
      <c r="E1241">
        <v>0</v>
      </c>
      <c r="F1241">
        <v>0</v>
      </c>
      <c r="G1241">
        <v>0</v>
      </c>
      <c r="H1241">
        <v>0</v>
      </c>
      <c r="I1241">
        <v>-7.0948800524190503E-2</v>
      </c>
      <c r="J1241">
        <v>0</v>
      </c>
      <c r="K1241">
        <v>1.2533335093466521E-10</v>
      </c>
      <c r="L1241">
        <v>5.9554763892463018</v>
      </c>
      <c r="M1241">
        <v>4465.0613093066922</v>
      </c>
      <c r="N1241">
        <v>1.0176349768861888E-11</v>
      </c>
      <c r="O1241">
        <v>8.5235634726808146E-11</v>
      </c>
      <c r="P1241" s="1">
        <f>ETS[[#This Row],[Transform File.EUAprice]]*ETS[[#This Row],[Transform File.CAP]]*_xlfn.XLOOKUP(ETS[[#This Row],[Transform File.Year]],Graphs!$R$2:$R$41,Graphs!$T$2:$T$41)</f>
        <v>0</v>
      </c>
    </row>
    <row r="1242" spans="1:16" x14ac:dyDescent="0.25">
      <c r="A1242">
        <v>8</v>
      </c>
      <c r="B1242" s="1" t="s">
        <v>106</v>
      </c>
      <c r="C1242" s="1" t="s">
        <v>23</v>
      </c>
      <c r="D1242">
        <v>2021</v>
      </c>
      <c r="E1242">
        <v>1596</v>
      </c>
      <c r="F1242">
        <v>3174.772426</v>
      </c>
      <c r="G1242">
        <v>0</v>
      </c>
      <c r="H1242">
        <v>0</v>
      </c>
      <c r="I1242">
        <v>1936.7047601396905</v>
      </c>
      <c r="J1242">
        <v>512.9</v>
      </c>
      <c r="K1242">
        <v>89.451965199281304</v>
      </c>
      <c r="L1242">
        <v>635.71570066102845</v>
      </c>
      <c r="M1242">
        <v>80</v>
      </c>
      <c r="N1242">
        <v>1495.5734066334671</v>
      </c>
      <c r="O1242">
        <v>1679.2884825591186</v>
      </c>
      <c r="P1242" s="1">
        <f>ETS[[#This Row],[Transform File.EUAprice]]*ETS[[#This Row],[Transform File.CAP]]*_xlfn.XLOOKUP(ETS[[#This Row],[Transform File.Year]],Graphs!$R$2:$R$41,Graphs!$T$2:$T$41)</f>
        <v>127680</v>
      </c>
    </row>
    <row r="1243" spans="1:16" x14ac:dyDescent="0.25">
      <c r="A1243">
        <v>8</v>
      </c>
      <c r="B1243" s="1" t="s">
        <v>106</v>
      </c>
      <c r="C1243" s="1" t="s">
        <v>23</v>
      </c>
      <c r="D1243">
        <v>2022</v>
      </c>
      <c r="E1243">
        <v>1552</v>
      </c>
      <c r="F1243">
        <v>1552</v>
      </c>
      <c r="G1243">
        <v>0</v>
      </c>
      <c r="H1243">
        <v>0</v>
      </c>
      <c r="I1243">
        <v>2090.1217432977214</v>
      </c>
      <c r="J1243">
        <v>745.3202180650502</v>
      </c>
      <c r="K1243">
        <v>99.869051207821485</v>
      </c>
      <c r="L1243">
        <v>553.39374756909763</v>
      </c>
      <c r="M1243">
        <v>80.194127566942882</v>
      </c>
      <c r="N1243">
        <v>1128.1464813244088</v>
      </c>
      <c r="O1243">
        <v>423.85268365316546</v>
      </c>
      <c r="P1243" s="1">
        <f>ETS[[#This Row],[Transform File.EUAprice]]*ETS[[#This Row],[Transform File.CAP]]*_xlfn.XLOOKUP(ETS[[#This Row],[Transform File.Year]],Graphs!$R$2:$R$41,Graphs!$T$2:$T$41)</f>
        <v>124461.28598389536</v>
      </c>
    </row>
    <row r="1244" spans="1:16" x14ac:dyDescent="0.25">
      <c r="A1244">
        <v>8</v>
      </c>
      <c r="B1244" s="1" t="s">
        <v>106</v>
      </c>
      <c r="C1244" s="1" t="s">
        <v>23</v>
      </c>
      <c r="D1244">
        <v>2023</v>
      </c>
      <c r="E1244">
        <v>1509</v>
      </c>
      <c r="F1244">
        <v>1509</v>
      </c>
      <c r="G1244">
        <v>0</v>
      </c>
      <c r="H1244">
        <v>0</v>
      </c>
      <c r="I1244">
        <v>2338.824362597612</v>
      </c>
      <c r="J1244">
        <v>746.39237065201007</v>
      </c>
      <c r="K1244">
        <v>101.85283114235976</v>
      </c>
      <c r="L1244">
        <v>412.05217890573948</v>
      </c>
      <c r="M1244">
        <v>80.19412756694264</v>
      </c>
      <c r="N1244">
        <v>1117.3964806514803</v>
      </c>
      <c r="O1244">
        <v>391.6026843260928</v>
      </c>
      <c r="P1244" s="1">
        <f>ETS[[#This Row],[Transform File.EUAprice]]*ETS[[#This Row],[Transform File.CAP]]*_xlfn.XLOOKUP(ETS[[#This Row],[Transform File.Year]],Graphs!$R$2:$R$41,Graphs!$T$2:$T$41)</f>
        <v>121012.93849851645</v>
      </c>
    </row>
    <row r="1245" spans="1:16" x14ac:dyDescent="0.25">
      <c r="A1245">
        <v>8</v>
      </c>
      <c r="B1245" s="1" t="s">
        <v>106</v>
      </c>
      <c r="C1245" s="1" t="s">
        <v>23</v>
      </c>
      <c r="D1245">
        <v>2024</v>
      </c>
      <c r="E1245">
        <v>1412</v>
      </c>
      <c r="F1245">
        <v>1412</v>
      </c>
      <c r="G1245">
        <v>0</v>
      </c>
      <c r="H1245">
        <v>0</v>
      </c>
      <c r="I1245">
        <v>2626.0818518733822</v>
      </c>
      <c r="J1245">
        <v>822.18776009355736</v>
      </c>
      <c r="K1245">
        <v>60.152252320267003</v>
      </c>
      <c r="L1245">
        <v>242.40249831040518</v>
      </c>
      <c r="M1245">
        <v>88.213682339318126</v>
      </c>
      <c r="N1245">
        <v>1101.8862190219727</v>
      </c>
      <c r="O1245">
        <v>310.11288773164233</v>
      </c>
      <c r="P1245" s="1">
        <f>ETS[[#This Row],[Transform File.EUAprice]]*ETS[[#This Row],[Transform File.CAP]]*_xlfn.XLOOKUP(ETS[[#This Row],[Transform File.Year]],Graphs!$R$2:$R$41,Graphs!$T$2:$T$41)</f>
        <v>118626.39948868303</v>
      </c>
    </row>
    <row r="1246" spans="1:16" x14ac:dyDescent="0.25">
      <c r="A1246">
        <v>8</v>
      </c>
      <c r="B1246" s="1" t="s">
        <v>106</v>
      </c>
      <c r="C1246" s="1" t="s">
        <v>23</v>
      </c>
      <c r="D1246">
        <v>2025</v>
      </c>
      <c r="E1246">
        <v>1412</v>
      </c>
      <c r="F1246">
        <v>1412</v>
      </c>
      <c r="G1246">
        <v>0</v>
      </c>
      <c r="H1246">
        <v>0</v>
      </c>
      <c r="I1246">
        <v>2993.9072790250607</v>
      </c>
      <c r="J1246">
        <v>817.65336253612054</v>
      </c>
      <c r="K1246">
        <v>54.0797380646165</v>
      </c>
      <c r="L1246">
        <v>172.44147224758456</v>
      </c>
      <c r="M1246">
        <v>97.035216841032948</v>
      </c>
      <c r="N1246">
        <v>1107.3755826726435</v>
      </c>
      <c r="O1246">
        <v>304.62346195932963</v>
      </c>
      <c r="P1246" s="1">
        <f>ETS[[#This Row],[Transform File.EUAprice]]*ETS[[#This Row],[Transform File.CAP]]*_xlfn.XLOOKUP(ETS[[#This Row],[Transform File.Year]],Graphs!$R$2:$R$41,Graphs!$T$2:$T$41)</f>
        <v>124275.48859822088</v>
      </c>
    </row>
    <row r="1247" spans="1:16" x14ac:dyDescent="0.25">
      <c r="A1247">
        <v>8</v>
      </c>
      <c r="B1247" s="1" t="s">
        <v>106</v>
      </c>
      <c r="C1247" s="1" t="s">
        <v>23</v>
      </c>
      <c r="D1247">
        <v>2026</v>
      </c>
      <c r="E1247">
        <v>1295</v>
      </c>
      <c r="F1247">
        <v>1295</v>
      </c>
      <c r="G1247">
        <v>0</v>
      </c>
      <c r="H1247">
        <v>0</v>
      </c>
      <c r="I1247">
        <v>3304.5986520982351</v>
      </c>
      <c r="J1247">
        <v>812.76330988398831</v>
      </c>
      <c r="K1247">
        <v>26.897851736477264</v>
      </c>
      <c r="L1247">
        <v>144.64746530636037</v>
      </c>
      <c r="M1247">
        <v>106.73893382175363</v>
      </c>
      <c r="N1247">
        <v>1074.018305418168</v>
      </c>
      <c r="O1247">
        <v>220.98067271054541</v>
      </c>
      <c r="P1247" s="1">
        <f>ETS[[#This Row],[Transform File.EUAprice]]*ETS[[#This Row],[Transform File.CAP]]*_xlfn.XLOOKUP(ETS[[#This Row],[Transform File.Year]],Graphs!$R$2:$R$41,Graphs!$T$2:$T$41)</f>
        <v>119405.61001979998</v>
      </c>
    </row>
    <row r="1248" spans="1:16" x14ac:dyDescent="0.25">
      <c r="A1248">
        <v>8</v>
      </c>
      <c r="B1248" s="1" t="s">
        <v>106</v>
      </c>
      <c r="C1248" s="1" t="s">
        <v>23</v>
      </c>
      <c r="D1248">
        <v>2027</v>
      </c>
      <c r="E1248">
        <v>1233</v>
      </c>
      <c r="F1248">
        <v>1233</v>
      </c>
      <c r="G1248">
        <v>0</v>
      </c>
      <c r="H1248">
        <v>0</v>
      </c>
      <c r="I1248">
        <v>3568.953354477926</v>
      </c>
      <c r="J1248">
        <v>807.48970478042861</v>
      </c>
      <c r="K1248">
        <v>19.344152042796981</v>
      </c>
      <c r="L1248">
        <v>141.81144079708361</v>
      </c>
      <c r="M1248">
        <v>117.41305720424329</v>
      </c>
      <c r="N1248">
        <v>1055.3889348542707</v>
      </c>
      <c r="O1248">
        <v>177.60997189478522</v>
      </c>
      <c r="P1248" s="1">
        <f>ETS[[#This Row],[Transform File.EUAprice]]*ETS[[#This Row],[Transform File.CAP]]*_xlfn.XLOOKUP(ETS[[#This Row],[Transform File.Year]],Graphs!$R$2:$R$41,Graphs!$T$2:$T$41)</f>
        <v>119102.88370202288</v>
      </c>
    </row>
    <row r="1249" spans="1:16" x14ac:dyDescent="0.25">
      <c r="A1249">
        <v>8</v>
      </c>
      <c r="B1249" s="1" t="s">
        <v>106</v>
      </c>
      <c r="C1249" s="1" t="s">
        <v>23</v>
      </c>
      <c r="D1249">
        <v>2028</v>
      </c>
      <c r="E1249">
        <v>1141</v>
      </c>
      <c r="F1249">
        <v>1141</v>
      </c>
      <c r="G1249">
        <v>0</v>
      </c>
      <c r="H1249">
        <v>0</v>
      </c>
      <c r="I1249">
        <v>3755.697187681295</v>
      </c>
      <c r="J1249">
        <v>801.80246150053767</v>
      </c>
      <c r="K1249">
        <v>12.353926212873528</v>
      </c>
      <c r="L1249">
        <v>140.09977908322003</v>
      </c>
      <c r="M1249">
        <v>129.15463418651302</v>
      </c>
      <c r="N1249">
        <v>1020.9774962672997</v>
      </c>
      <c r="O1249">
        <v>120.0213337709697</v>
      </c>
      <c r="P1249" s="1">
        <f>ETS[[#This Row],[Transform File.EUAprice]]*ETS[[#This Row],[Transform File.CAP]]*_xlfn.XLOOKUP(ETS[[#This Row],[Transform File.Year]],Graphs!$R$2:$R$41,Graphs!$T$2:$T$41)</f>
        <v>115464.67639801175</v>
      </c>
    </row>
    <row r="1250" spans="1:16" x14ac:dyDescent="0.25">
      <c r="A1250">
        <v>8</v>
      </c>
      <c r="B1250" s="1" t="s">
        <v>106</v>
      </c>
      <c r="C1250" s="1" t="s">
        <v>23</v>
      </c>
      <c r="D1250">
        <v>2029</v>
      </c>
      <c r="E1250">
        <v>1049</v>
      </c>
      <c r="F1250">
        <v>1049</v>
      </c>
      <c r="G1250">
        <v>0</v>
      </c>
      <c r="H1250">
        <v>0</v>
      </c>
      <c r="I1250">
        <v>3903.9370272676169</v>
      </c>
      <c r="J1250">
        <v>795.66913444326974</v>
      </c>
      <c r="K1250">
        <v>5.4986537808584046</v>
      </c>
      <c r="L1250">
        <v>99.592372189549906</v>
      </c>
      <c r="M1250">
        <v>142.07041741902671</v>
      </c>
      <c r="N1250">
        <v>977.50364709765552</v>
      </c>
      <c r="O1250">
        <v>71.495100553626656</v>
      </c>
      <c r="P1250" s="1">
        <f>ETS[[#This Row],[Transform File.EUAprice]]*ETS[[#This Row],[Transform File.CAP]]*_xlfn.XLOOKUP(ETS[[#This Row],[Transform File.Year]],Graphs!$R$2:$R$41,Graphs!$T$2:$T$41)</f>
        <v>111209.87439601908</v>
      </c>
    </row>
    <row r="1251" spans="1:16" x14ac:dyDescent="0.25">
      <c r="A1251">
        <v>8</v>
      </c>
      <c r="B1251" s="1" t="s">
        <v>106</v>
      </c>
      <c r="C1251" s="1" t="s">
        <v>23</v>
      </c>
      <c r="D1251">
        <v>2030</v>
      </c>
      <c r="E1251">
        <v>958</v>
      </c>
      <c r="F1251">
        <v>958</v>
      </c>
      <c r="G1251">
        <v>0</v>
      </c>
      <c r="H1251">
        <v>0</v>
      </c>
      <c r="I1251">
        <v>3978.3967880883138</v>
      </c>
      <c r="J1251">
        <v>789.0547332694</v>
      </c>
      <c r="K1251">
        <v>2.3803030976183699</v>
      </c>
      <c r="L1251">
        <v>92.105202812284887</v>
      </c>
      <c r="M1251">
        <v>156.27783521421958</v>
      </c>
      <c r="N1251">
        <v>919.1329504403659</v>
      </c>
      <c r="O1251">
        <v>38.865708997351184</v>
      </c>
      <c r="P1251" s="1">
        <f>ETS[[#This Row],[Transform File.EUAprice]]*ETS[[#This Row],[Transform File.CAP]]*_xlfn.XLOOKUP(ETS[[#This Row],[Transform File.Year]],Graphs!$R$2:$R$41,Graphs!$T$2:$T$41)</f>
        <v>106399.06272830178</v>
      </c>
    </row>
    <row r="1252" spans="1:16" x14ac:dyDescent="0.25">
      <c r="A1252">
        <v>8</v>
      </c>
      <c r="B1252" s="1" t="s">
        <v>106</v>
      </c>
      <c r="C1252" s="1" t="s">
        <v>23</v>
      </c>
      <c r="D1252">
        <v>2031</v>
      </c>
      <c r="E1252">
        <v>866</v>
      </c>
      <c r="F1252">
        <v>866</v>
      </c>
      <c r="G1252">
        <v>0</v>
      </c>
      <c r="H1252">
        <v>0</v>
      </c>
      <c r="I1252">
        <v>4002.0103983200693</v>
      </c>
      <c r="J1252">
        <v>781.92152365263996</v>
      </c>
      <c r="K1252">
        <v>1.6722094506496019</v>
      </c>
      <c r="L1252">
        <v>58.792656664954904</v>
      </c>
      <c r="M1252">
        <v>171.90605854337898</v>
      </c>
      <c r="N1252">
        <v>841.25339617791769</v>
      </c>
      <c r="O1252">
        <v>24.745169357294149</v>
      </c>
      <c r="P1252" s="1">
        <f>ETS[[#This Row],[Transform File.EUAprice]]*ETS[[#This Row],[Transform File.CAP]]*_xlfn.XLOOKUP(ETS[[#This Row],[Transform File.Year]],Graphs!$R$2:$R$41,Graphs!$T$2:$T$41)</f>
        <v>100761.51353625557</v>
      </c>
    </row>
    <row r="1253" spans="1:16" x14ac:dyDescent="0.25">
      <c r="A1253">
        <v>8</v>
      </c>
      <c r="B1253" s="1" t="s">
        <v>106</v>
      </c>
      <c r="C1253" s="1" t="s">
        <v>23</v>
      </c>
      <c r="D1253">
        <v>2032</v>
      </c>
      <c r="E1253">
        <v>774</v>
      </c>
      <c r="F1253">
        <v>774</v>
      </c>
      <c r="G1253">
        <v>0</v>
      </c>
      <c r="H1253">
        <v>0</v>
      </c>
      <c r="I1253">
        <v>3941.4083569194318</v>
      </c>
      <c r="J1253">
        <v>774.2288116169359</v>
      </c>
      <c r="K1253">
        <v>1.2744336058532761</v>
      </c>
      <c r="L1253">
        <v>59.098796177848662</v>
      </c>
      <c r="M1253">
        <v>189.09717603126663</v>
      </c>
      <c r="N1253">
        <v>748.77019902695815</v>
      </c>
      <c r="O1253">
        <v>25.22826711525838</v>
      </c>
      <c r="P1253" s="1">
        <f>ETS[[#This Row],[Transform File.EUAprice]]*ETS[[#This Row],[Transform File.CAP]]*_xlfn.XLOOKUP(ETS[[#This Row],[Transform File.Year]],Graphs!$R$2:$R$41,Graphs!$T$2:$T$41)</f>
        <v>94345.743692853241</v>
      </c>
    </row>
    <row r="1254" spans="1:16" x14ac:dyDescent="0.25">
      <c r="A1254">
        <v>8</v>
      </c>
      <c r="B1254" s="1" t="s">
        <v>106</v>
      </c>
      <c r="C1254" s="1" t="s">
        <v>23</v>
      </c>
      <c r="D1254">
        <v>2033</v>
      </c>
      <c r="E1254">
        <v>682</v>
      </c>
      <c r="F1254">
        <v>682</v>
      </c>
      <c r="G1254">
        <v>0</v>
      </c>
      <c r="H1254">
        <v>0</v>
      </c>
      <c r="I1254">
        <v>3799.0656259507027</v>
      </c>
      <c r="J1254">
        <v>765.93141105045322</v>
      </c>
      <c r="K1254">
        <v>1.0249064112124433</v>
      </c>
      <c r="L1254">
        <v>57.386413507063544</v>
      </c>
      <c r="M1254">
        <v>208.00984829607376</v>
      </c>
      <c r="N1254">
        <v>655.72501315127181</v>
      </c>
      <c r="O1254">
        <v>26.273289693351607</v>
      </c>
      <c r="P1254" s="1">
        <f>ETS[[#This Row],[Transform File.EUAprice]]*ETS[[#This Row],[Transform File.CAP]]*_xlfn.XLOOKUP(ETS[[#This Row],[Transform File.Year]],Graphs!$R$2:$R$41,Graphs!$T$2:$T$41)</f>
        <v>87091.401865926338</v>
      </c>
    </row>
    <row r="1255" spans="1:16" x14ac:dyDescent="0.25">
      <c r="A1255">
        <v>8</v>
      </c>
      <c r="B1255" s="1" t="s">
        <v>106</v>
      </c>
      <c r="C1255" s="1" t="s">
        <v>23</v>
      </c>
      <c r="D1255">
        <v>2034</v>
      </c>
      <c r="E1255">
        <v>591</v>
      </c>
      <c r="F1255">
        <v>591</v>
      </c>
      <c r="G1255">
        <v>0</v>
      </c>
      <c r="H1255">
        <v>0</v>
      </c>
      <c r="I1255">
        <v>3577.9280225538364</v>
      </c>
      <c r="J1255">
        <v>756.98458027166043</v>
      </c>
      <c r="K1255">
        <v>1.0366747996223924</v>
      </c>
      <c r="L1255">
        <v>54.1163483255838</v>
      </c>
      <c r="M1255">
        <v>228.81135735396856</v>
      </c>
      <c r="N1255">
        <v>562.55538022898259</v>
      </c>
      <c r="O1255">
        <v>28.44284120394305</v>
      </c>
      <c r="P1255" s="1">
        <f>ETS[[#This Row],[Transform File.EUAprice]]*ETS[[#This Row],[Transform File.CAP]]*_xlfn.XLOOKUP(ETS[[#This Row],[Transform File.Year]],Graphs!$R$2:$R$41,Graphs!$T$2:$T$41)</f>
        <v>79064.725695799061</v>
      </c>
    </row>
    <row r="1256" spans="1:16" x14ac:dyDescent="0.25">
      <c r="A1256">
        <v>8</v>
      </c>
      <c r="B1256" s="1" t="s">
        <v>106</v>
      </c>
      <c r="C1256" s="1" t="s">
        <v>23</v>
      </c>
      <c r="D1256">
        <v>2035</v>
      </c>
      <c r="E1256">
        <v>499</v>
      </c>
      <c r="F1256">
        <v>499</v>
      </c>
      <c r="G1256">
        <v>0</v>
      </c>
      <c r="H1256">
        <v>0</v>
      </c>
      <c r="I1256">
        <v>3274.8601922018147</v>
      </c>
      <c r="J1256">
        <v>747.33602383041</v>
      </c>
      <c r="K1256">
        <v>1.0275113269695746</v>
      </c>
      <c r="L1256">
        <v>53.7042951946421</v>
      </c>
      <c r="M1256">
        <v>251.69305458987691</v>
      </c>
      <c r="N1256">
        <v>471.33163510204702</v>
      </c>
      <c r="O1256">
        <v>27.666507157980931</v>
      </c>
      <c r="P1256" s="1">
        <f>ETS[[#This Row],[Transform File.EUAprice]]*ETS[[#This Row],[Transform File.CAP]]*_xlfn.XLOOKUP(ETS[[#This Row],[Transform File.Year]],Graphs!$R$2:$R$41,Graphs!$T$2:$T$41)</f>
        <v>69935.903234834201</v>
      </c>
    </row>
    <row r="1257" spans="1:16" x14ac:dyDescent="0.25">
      <c r="A1257">
        <v>8</v>
      </c>
      <c r="B1257" s="1" t="s">
        <v>106</v>
      </c>
      <c r="C1257" s="1" t="s">
        <v>23</v>
      </c>
      <c r="D1257">
        <v>2036</v>
      </c>
      <c r="E1257">
        <v>407</v>
      </c>
      <c r="F1257">
        <v>407</v>
      </c>
      <c r="G1257">
        <v>0</v>
      </c>
      <c r="H1257">
        <v>0</v>
      </c>
      <c r="I1257">
        <v>2889.2542922480534</v>
      </c>
      <c r="J1257">
        <v>736.93071078942853</v>
      </c>
      <c r="K1257">
        <v>1.0272629609307089</v>
      </c>
      <c r="L1257">
        <v>54.647926203402037</v>
      </c>
      <c r="M1257">
        <v>276.86294795099764</v>
      </c>
      <c r="N1257">
        <v>371.90359193845694</v>
      </c>
      <c r="O1257">
        <v>35.094475164669362</v>
      </c>
      <c r="P1257" s="1">
        <f>ETS[[#This Row],[Transform File.EUAprice]]*ETS[[#This Row],[Transform File.CAP]]*_xlfn.XLOOKUP(ETS[[#This Row],[Transform File.Year]],Graphs!$R$2:$R$41,Graphs!$T$2:$T$41)</f>
        <v>59758.317327911442</v>
      </c>
    </row>
    <row r="1258" spans="1:16" x14ac:dyDescent="0.25">
      <c r="A1258">
        <v>8</v>
      </c>
      <c r="B1258" s="1" t="s">
        <v>106</v>
      </c>
      <c r="C1258" s="1" t="s">
        <v>23</v>
      </c>
      <c r="D1258">
        <v>2037</v>
      </c>
      <c r="E1258">
        <v>315</v>
      </c>
      <c r="F1258">
        <v>315</v>
      </c>
      <c r="G1258">
        <v>0</v>
      </c>
      <c r="H1258">
        <v>0</v>
      </c>
      <c r="I1258">
        <v>2415.5728696820997</v>
      </c>
      <c r="J1258">
        <v>725.70259850246646</v>
      </c>
      <c r="K1258">
        <v>1.055874852578222</v>
      </c>
      <c r="L1258">
        <v>61.922949210909238</v>
      </c>
      <c r="M1258">
        <v>304.56338038213357</v>
      </c>
      <c r="N1258">
        <v>276.31227351162607</v>
      </c>
      <c r="O1258">
        <v>38.68786868529358</v>
      </c>
      <c r="P1258" s="1">
        <f>ETS[[#This Row],[Transform File.EUAprice]]*ETS[[#This Row],[Transform File.CAP]]*_xlfn.XLOOKUP(ETS[[#This Row],[Transform File.Year]],Graphs!$R$2:$R$41,Graphs!$T$2:$T$41)</f>
        <v>48454.938972404881</v>
      </c>
    </row>
    <row r="1259" spans="1:16" x14ac:dyDescent="0.25">
      <c r="A1259">
        <v>8</v>
      </c>
      <c r="B1259" s="1" t="s">
        <v>106</v>
      </c>
      <c r="C1259" s="1" t="s">
        <v>23</v>
      </c>
      <c r="D1259">
        <v>2038</v>
      </c>
      <c r="E1259">
        <v>224</v>
      </c>
      <c r="F1259">
        <v>224</v>
      </c>
      <c r="G1259">
        <v>0</v>
      </c>
      <c r="H1259">
        <v>0</v>
      </c>
      <c r="I1259">
        <v>1859.7535581278264</v>
      </c>
      <c r="J1259">
        <v>713.60125023469311</v>
      </c>
      <c r="K1259">
        <v>1.055874011278265</v>
      </c>
      <c r="L1259">
        <v>65.162187308302109</v>
      </c>
      <c r="M1259">
        <v>335.01890677615614</v>
      </c>
      <c r="N1259">
        <v>179.66266117246604</v>
      </c>
      <c r="O1259">
        <v>44.337570840030253</v>
      </c>
      <c r="P1259" s="1">
        <f>ETS[[#This Row],[Transform File.EUAprice]]*ETS[[#This Row],[Transform File.CAP]]*_xlfn.XLOOKUP(ETS[[#This Row],[Transform File.Year]],Graphs!$R$2:$R$41,Graphs!$T$2:$T$41)</f>
        <v>36097.560204848982</v>
      </c>
    </row>
    <row r="1260" spans="1:16" x14ac:dyDescent="0.25">
      <c r="A1260">
        <v>8</v>
      </c>
      <c r="B1260" s="1" t="s">
        <v>106</v>
      </c>
      <c r="C1260" s="1" t="s">
        <v>23</v>
      </c>
      <c r="D1260">
        <v>2039</v>
      </c>
      <c r="E1260">
        <v>132</v>
      </c>
      <c r="F1260">
        <v>132</v>
      </c>
      <c r="G1260">
        <v>0</v>
      </c>
      <c r="H1260">
        <v>0</v>
      </c>
      <c r="I1260">
        <v>1229.0331776881631</v>
      </c>
      <c r="J1260">
        <v>700.55082113406615</v>
      </c>
      <c r="K1260">
        <v>1.006744095754067</v>
      </c>
      <c r="L1260">
        <v>61.162815209843075</v>
      </c>
      <c r="M1260">
        <v>368.51987694135511</v>
      </c>
      <c r="N1260">
        <v>105.97448673791115</v>
      </c>
      <c r="O1260">
        <v>26.025837475086135</v>
      </c>
      <c r="P1260" s="1">
        <f>ETS[[#This Row],[Transform File.EUAprice]]*ETS[[#This Row],[Transform File.CAP]]*_xlfn.XLOOKUP(ETS[[#This Row],[Transform File.Year]],Graphs!$R$2:$R$41,Graphs!$T$2:$T$41)</f>
        <v>22284.66262567876</v>
      </c>
    </row>
    <row r="1261" spans="1:16" x14ac:dyDescent="0.25">
      <c r="A1261">
        <v>8</v>
      </c>
      <c r="B1261" s="1" t="s">
        <v>106</v>
      </c>
      <c r="C1261" s="1" t="s">
        <v>23</v>
      </c>
      <c r="D1261">
        <v>2040</v>
      </c>
      <c r="E1261">
        <v>40</v>
      </c>
      <c r="F1261">
        <v>40</v>
      </c>
      <c r="G1261">
        <v>0</v>
      </c>
      <c r="H1261">
        <v>0</v>
      </c>
      <c r="I1261">
        <v>525.15807951274314</v>
      </c>
      <c r="J1261">
        <v>686.47687640779088</v>
      </c>
      <c r="K1261">
        <v>0.96684179479607824</v>
      </c>
      <c r="L1261">
        <v>56.4313799728329</v>
      </c>
      <c r="M1261">
        <v>405.37082507658135</v>
      </c>
      <c r="N1261">
        <v>3.5863976933359702</v>
      </c>
      <c r="O1261">
        <v>36.414020830356741</v>
      </c>
      <c r="P1261" s="1">
        <f>ETS[[#This Row],[Transform File.EUAprice]]*ETS[[#This Row],[Transform File.CAP]]*_xlfn.XLOOKUP(ETS[[#This Row],[Transform File.Year]],Graphs!$R$2:$R$41,Graphs!$T$2:$T$41)</f>
        <v>7074.4779293997035</v>
      </c>
    </row>
    <row r="1262" spans="1:16" x14ac:dyDescent="0.25">
      <c r="A1262">
        <v>8</v>
      </c>
      <c r="B1262" s="1" t="s">
        <v>106</v>
      </c>
      <c r="C1262" s="1" t="s">
        <v>23</v>
      </c>
      <c r="D1262">
        <v>2041</v>
      </c>
      <c r="E1262">
        <v>0</v>
      </c>
      <c r="F1262">
        <v>0</v>
      </c>
      <c r="G1262">
        <v>0</v>
      </c>
      <c r="H1262">
        <v>0</v>
      </c>
      <c r="I1262">
        <v>301.92166803057091</v>
      </c>
      <c r="J1262">
        <v>173.57687640779091</v>
      </c>
      <c r="K1262">
        <v>0.96684179413939475</v>
      </c>
      <c r="L1262">
        <v>48.692693280241954</v>
      </c>
      <c r="M1262">
        <v>4187.3994438123018</v>
      </c>
      <c r="N1262">
        <v>2.5636827993108279E-14</v>
      </c>
      <c r="O1262">
        <v>6.5026549351790095E-12</v>
      </c>
      <c r="P1262" s="1">
        <f>ETS[[#This Row],[Transform File.EUAprice]]*ETS[[#This Row],[Transform File.CAP]]*_xlfn.XLOOKUP(ETS[[#This Row],[Transform File.Year]],Graphs!$R$2:$R$41,Graphs!$T$2:$T$41)</f>
        <v>0</v>
      </c>
    </row>
    <row r="1263" spans="1:16" x14ac:dyDescent="0.25">
      <c r="A1263">
        <v>8</v>
      </c>
      <c r="B1263" s="1" t="s">
        <v>106</v>
      </c>
      <c r="C1263" s="1" t="s">
        <v>23</v>
      </c>
      <c r="D1263">
        <v>2042</v>
      </c>
      <c r="E1263">
        <v>0</v>
      </c>
      <c r="F1263">
        <v>0</v>
      </c>
      <c r="G1263">
        <v>0</v>
      </c>
      <c r="H1263">
        <v>0</v>
      </c>
      <c r="I1263">
        <v>262.73348773874068</v>
      </c>
      <c r="J1263">
        <v>0</v>
      </c>
      <c r="K1263">
        <v>0.85633419252350773</v>
      </c>
      <c r="L1263">
        <v>38.331846099306738</v>
      </c>
      <c r="M1263">
        <v>4211.3720589423565</v>
      </c>
      <c r="N1263">
        <v>2.8358457973790789E-14</v>
      </c>
      <c r="O1263">
        <v>7.1926112063213997E-12</v>
      </c>
      <c r="P1263" s="1">
        <f>ETS[[#This Row],[Transform File.EUAprice]]*ETS[[#This Row],[Transform File.CAP]]*_xlfn.XLOOKUP(ETS[[#This Row],[Transform File.Year]],Graphs!$R$2:$R$41,Graphs!$T$2:$T$41)</f>
        <v>0</v>
      </c>
    </row>
    <row r="1264" spans="1:16" x14ac:dyDescent="0.25">
      <c r="A1264">
        <v>8</v>
      </c>
      <c r="B1264" s="1" t="s">
        <v>106</v>
      </c>
      <c r="C1264" s="1" t="s">
        <v>23</v>
      </c>
      <c r="D1264">
        <v>2043</v>
      </c>
      <c r="E1264">
        <v>0</v>
      </c>
      <c r="F1264">
        <v>0</v>
      </c>
      <c r="G1264">
        <v>0</v>
      </c>
      <c r="H1264">
        <v>0</v>
      </c>
      <c r="I1264">
        <v>227.43097971243648</v>
      </c>
      <c r="J1264">
        <v>0</v>
      </c>
      <c r="K1264">
        <v>0.65214530580474661</v>
      </c>
      <c r="L1264">
        <v>34.650362720499452</v>
      </c>
      <c r="M1264">
        <v>4233.2425521246669</v>
      </c>
      <c r="N1264">
        <v>3.1421512364256497E-14</v>
      </c>
      <c r="O1264">
        <v>7.9701561609379294E-12</v>
      </c>
      <c r="P1264" s="1">
        <f>ETS[[#This Row],[Transform File.EUAprice]]*ETS[[#This Row],[Transform File.CAP]]*_xlfn.XLOOKUP(ETS[[#This Row],[Transform File.Year]],Graphs!$R$2:$R$41,Graphs!$T$2:$T$41)</f>
        <v>0</v>
      </c>
    </row>
    <row r="1265" spans="1:16" x14ac:dyDescent="0.25">
      <c r="A1265">
        <v>8</v>
      </c>
      <c r="B1265" s="1" t="s">
        <v>106</v>
      </c>
      <c r="C1265" s="1" t="s">
        <v>23</v>
      </c>
      <c r="D1265">
        <v>2044</v>
      </c>
      <c r="E1265">
        <v>0</v>
      </c>
      <c r="F1265">
        <v>0</v>
      </c>
      <c r="G1265">
        <v>0</v>
      </c>
      <c r="H1265">
        <v>0</v>
      </c>
      <c r="I1265">
        <v>195.38301466872775</v>
      </c>
      <c r="J1265">
        <v>0</v>
      </c>
      <c r="K1265">
        <v>0.48380455276389311</v>
      </c>
      <c r="L1265">
        <v>31.56416049094485</v>
      </c>
      <c r="M1265">
        <v>4253.858156684526</v>
      </c>
      <c r="N1265">
        <v>3.4539820468907434E-14</v>
      </c>
      <c r="O1265">
        <v>8.8471027306313738E-12</v>
      </c>
      <c r="P1265" s="1">
        <f>ETS[[#This Row],[Transform File.EUAprice]]*ETS[[#This Row],[Transform File.CAP]]*_xlfn.XLOOKUP(ETS[[#This Row],[Transform File.Year]],Graphs!$R$2:$R$41,Graphs!$T$2:$T$41)</f>
        <v>0</v>
      </c>
    </row>
    <row r="1266" spans="1:16" x14ac:dyDescent="0.25">
      <c r="A1266">
        <v>8</v>
      </c>
      <c r="B1266" s="1" t="s">
        <v>106</v>
      </c>
      <c r="C1266" s="1" t="s">
        <v>23</v>
      </c>
      <c r="D1266">
        <v>2045</v>
      </c>
      <c r="E1266">
        <v>0</v>
      </c>
      <c r="F1266">
        <v>0</v>
      </c>
      <c r="G1266">
        <v>0</v>
      </c>
      <c r="H1266">
        <v>0</v>
      </c>
      <c r="I1266">
        <v>167.91481262988603</v>
      </c>
      <c r="J1266">
        <v>0</v>
      </c>
      <c r="K1266">
        <v>0.46418022322951541</v>
      </c>
      <c r="L1266">
        <v>27.004021815612205</v>
      </c>
      <c r="M1266">
        <v>4274.1768800518021</v>
      </c>
      <c r="N1266">
        <v>3.7951014659993382E-14</v>
      </c>
      <c r="O1266">
        <v>9.8367961441668649E-12</v>
      </c>
      <c r="P1266" s="1">
        <f>ETS[[#This Row],[Transform File.EUAprice]]*ETS[[#This Row],[Transform File.CAP]]*_xlfn.XLOOKUP(ETS[[#This Row],[Transform File.Year]],Graphs!$R$2:$R$41,Graphs!$T$2:$T$41)</f>
        <v>0</v>
      </c>
    </row>
    <row r="1267" spans="1:16" x14ac:dyDescent="0.25">
      <c r="A1267">
        <v>8</v>
      </c>
      <c r="B1267" s="1" t="s">
        <v>106</v>
      </c>
      <c r="C1267" s="1" t="s">
        <v>23</v>
      </c>
      <c r="D1267">
        <v>2046</v>
      </c>
      <c r="E1267">
        <v>0</v>
      </c>
      <c r="F1267">
        <v>0</v>
      </c>
      <c r="G1267">
        <v>0</v>
      </c>
      <c r="H1267">
        <v>0</v>
      </c>
      <c r="I1267">
        <v>143.07437887940102</v>
      </c>
      <c r="J1267">
        <v>0</v>
      </c>
      <c r="K1267">
        <v>0.46418022312062818</v>
      </c>
      <c r="L1267">
        <v>24.376253527364369</v>
      </c>
      <c r="M1267">
        <v>4292.7038268982315</v>
      </c>
      <c r="N1267">
        <v>4.2628044282160743E-14</v>
      </c>
      <c r="O1267">
        <v>1.096212312685599E-11</v>
      </c>
      <c r="P1267" s="1">
        <f>ETS[[#This Row],[Transform File.EUAprice]]*ETS[[#This Row],[Transform File.CAP]]*_xlfn.XLOOKUP(ETS[[#This Row],[Transform File.Year]],Graphs!$R$2:$R$41,Graphs!$T$2:$T$41)</f>
        <v>0</v>
      </c>
    </row>
    <row r="1268" spans="1:16" x14ac:dyDescent="0.25">
      <c r="A1268">
        <v>8</v>
      </c>
      <c r="B1268" s="1" t="s">
        <v>106</v>
      </c>
      <c r="C1268" s="1" t="s">
        <v>23</v>
      </c>
      <c r="D1268">
        <v>2047</v>
      </c>
      <c r="E1268">
        <v>0</v>
      </c>
      <c r="F1268">
        <v>0</v>
      </c>
      <c r="G1268">
        <v>0</v>
      </c>
      <c r="H1268">
        <v>0</v>
      </c>
      <c r="I1268">
        <v>120.77875248478652</v>
      </c>
      <c r="J1268">
        <v>0</v>
      </c>
      <c r="K1268">
        <v>0.46418022281071225</v>
      </c>
      <c r="L1268">
        <v>21.831446171803787</v>
      </c>
      <c r="M1268">
        <v>4310.3094379767672</v>
      </c>
      <c r="N1268">
        <v>4.7766534584749079E-14</v>
      </c>
      <c r="O1268">
        <v>1.2244136483967863E-11</v>
      </c>
      <c r="P1268" s="1">
        <f>ETS[[#This Row],[Transform File.EUAprice]]*ETS[[#This Row],[Transform File.CAP]]*_xlfn.XLOOKUP(ETS[[#This Row],[Transform File.Year]],Graphs!$R$2:$R$41,Graphs!$T$2:$T$41)</f>
        <v>0</v>
      </c>
    </row>
    <row r="1269" spans="1:16" x14ac:dyDescent="0.25">
      <c r="A1269">
        <v>8</v>
      </c>
      <c r="B1269" s="1" t="s">
        <v>106</v>
      </c>
      <c r="C1269" s="1" t="s">
        <v>23</v>
      </c>
      <c r="D1269">
        <v>2048</v>
      </c>
      <c r="E1269">
        <v>0</v>
      </c>
      <c r="F1269">
        <v>0</v>
      </c>
      <c r="G1269">
        <v>0</v>
      </c>
      <c r="H1269">
        <v>0</v>
      </c>
      <c r="I1269">
        <v>102.74473676963915</v>
      </c>
      <c r="J1269">
        <v>0</v>
      </c>
      <c r="K1269">
        <v>0.23172049932057809</v>
      </c>
      <c r="L1269">
        <v>17.802295215826803</v>
      </c>
      <c r="M1269">
        <v>4327.3531462981437</v>
      </c>
      <c r="N1269">
        <v>5.5949612718185403E-14</v>
      </c>
      <c r="O1269">
        <v>1.3709948662630397E-11</v>
      </c>
      <c r="P1269" s="1">
        <f>ETS[[#This Row],[Transform File.EUAprice]]*ETS[[#This Row],[Transform File.CAP]]*_xlfn.XLOOKUP(ETS[[#This Row],[Transform File.Year]],Graphs!$R$2:$R$41,Graphs!$T$2:$T$41)</f>
        <v>0</v>
      </c>
    </row>
    <row r="1270" spans="1:16" x14ac:dyDescent="0.25">
      <c r="A1270">
        <v>8</v>
      </c>
      <c r="B1270" s="1" t="s">
        <v>106</v>
      </c>
      <c r="C1270" s="1" t="s">
        <v>23</v>
      </c>
      <c r="D1270">
        <v>2049</v>
      </c>
      <c r="E1270">
        <v>0</v>
      </c>
      <c r="F1270">
        <v>0</v>
      </c>
      <c r="G1270">
        <v>0</v>
      </c>
      <c r="H1270">
        <v>0</v>
      </c>
      <c r="I1270">
        <v>87.589186213818351</v>
      </c>
      <c r="J1270">
        <v>0</v>
      </c>
      <c r="K1270">
        <v>5.5865923933500018E-10</v>
      </c>
      <c r="L1270">
        <v>15.155550555262131</v>
      </c>
      <c r="M1270">
        <v>4342.8864085114346</v>
      </c>
      <c r="N1270">
        <v>7.0683170123613449E-14</v>
      </c>
      <c r="O1270">
        <v>1.539876935869536E-11</v>
      </c>
      <c r="P1270" s="1">
        <f>ETS[[#This Row],[Transform File.EUAprice]]*ETS[[#This Row],[Transform File.CAP]]*_xlfn.XLOOKUP(ETS[[#This Row],[Transform File.Year]],Graphs!$R$2:$R$41,Graphs!$T$2:$T$41)</f>
        <v>0</v>
      </c>
    </row>
    <row r="1271" spans="1:16" x14ac:dyDescent="0.25">
      <c r="A1271">
        <v>8</v>
      </c>
      <c r="B1271" s="1" t="s">
        <v>106</v>
      </c>
      <c r="C1271" s="1" t="s">
        <v>23</v>
      </c>
      <c r="D1271">
        <v>2050</v>
      </c>
      <c r="E1271">
        <v>0</v>
      </c>
      <c r="F1271">
        <v>0</v>
      </c>
      <c r="G1271">
        <v>0</v>
      </c>
      <c r="H1271">
        <v>0</v>
      </c>
      <c r="I1271">
        <v>74.687333635446052</v>
      </c>
      <c r="J1271">
        <v>0</v>
      </c>
      <c r="K1271">
        <v>5.2560190031932574E-10</v>
      </c>
      <c r="L1271">
        <v>12.901852577846704</v>
      </c>
      <c r="M1271">
        <v>4357.8136967553855</v>
      </c>
      <c r="N1271">
        <v>9.6322087537575054E-14</v>
      </c>
      <c r="O1271">
        <v>1.7351907280225313E-11</v>
      </c>
      <c r="P1271" s="1">
        <f>ETS[[#This Row],[Transform File.EUAprice]]*ETS[[#This Row],[Transform File.CAP]]*_xlfn.XLOOKUP(ETS[[#This Row],[Transform File.Year]],Graphs!$R$2:$R$41,Graphs!$T$2:$T$41)</f>
        <v>0</v>
      </c>
    </row>
    <row r="1272" spans="1:16" x14ac:dyDescent="0.25">
      <c r="A1272">
        <v>8</v>
      </c>
      <c r="B1272" s="1" t="s">
        <v>106</v>
      </c>
      <c r="C1272" s="1" t="s">
        <v>23</v>
      </c>
      <c r="D1272">
        <v>2051</v>
      </c>
      <c r="E1272">
        <v>0</v>
      </c>
      <c r="F1272">
        <v>0</v>
      </c>
      <c r="G1272">
        <v>0</v>
      </c>
      <c r="H1272">
        <v>0</v>
      </c>
      <c r="I1272">
        <v>62.678866751601149</v>
      </c>
      <c r="J1272">
        <v>0</v>
      </c>
      <c r="K1272">
        <v>4.2924821693868068E-10</v>
      </c>
      <c r="L1272">
        <v>12.008466883415652</v>
      </c>
      <c r="M1272">
        <v>4371.9811137986308</v>
      </c>
      <c r="N1272">
        <v>1.4362845531166697E-13</v>
      </c>
      <c r="O1272">
        <v>1.9627200613089336E-11</v>
      </c>
      <c r="P1272" s="1">
        <f>ETS[[#This Row],[Transform File.EUAprice]]*ETS[[#This Row],[Transform File.CAP]]*_xlfn.XLOOKUP(ETS[[#This Row],[Transform File.Year]],Graphs!$R$2:$R$41,Graphs!$T$2:$T$41)</f>
        <v>0</v>
      </c>
    </row>
    <row r="1273" spans="1:16" x14ac:dyDescent="0.25">
      <c r="A1273">
        <v>8</v>
      </c>
      <c r="B1273" s="1" t="s">
        <v>106</v>
      </c>
      <c r="C1273" s="1" t="s">
        <v>23</v>
      </c>
      <c r="D1273">
        <v>2052</v>
      </c>
      <c r="E1273">
        <v>0</v>
      </c>
      <c r="F1273">
        <v>0</v>
      </c>
      <c r="G1273">
        <v>0</v>
      </c>
      <c r="H1273">
        <v>0</v>
      </c>
      <c r="I1273">
        <v>52.766935276983794</v>
      </c>
      <c r="J1273">
        <v>0</v>
      </c>
      <c r="K1273">
        <v>4.6094003792399983E-10</v>
      </c>
      <c r="L1273">
        <v>9.9119314741564128</v>
      </c>
      <c r="M1273">
        <v>4384.8875733576524</v>
      </c>
      <c r="N1273">
        <v>1.6806376068514003E-13</v>
      </c>
      <c r="O1273">
        <v>2.2302242756255457E-11</v>
      </c>
      <c r="P1273" s="1">
        <f>ETS[[#This Row],[Transform File.EUAprice]]*ETS[[#This Row],[Transform File.CAP]]*_xlfn.XLOOKUP(ETS[[#This Row],[Transform File.Year]],Graphs!$R$2:$R$41,Graphs!$T$2:$T$41)</f>
        <v>0</v>
      </c>
    </row>
    <row r="1274" spans="1:16" x14ac:dyDescent="0.25">
      <c r="A1274">
        <v>8</v>
      </c>
      <c r="B1274" s="1" t="s">
        <v>106</v>
      </c>
      <c r="C1274" s="1" t="s">
        <v>23</v>
      </c>
      <c r="D1274">
        <v>2053</v>
      </c>
      <c r="E1274">
        <v>0</v>
      </c>
      <c r="F1274">
        <v>0</v>
      </c>
      <c r="G1274">
        <v>0</v>
      </c>
      <c r="H1274">
        <v>0</v>
      </c>
      <c r="I1274">
        <v>43.451177668939451</v>
      </c>
      <c r="J1274">
        <v>0</v>
      </c>
      <c r="K1274">
        <v>4.4668344847021043E-10</v>
      </c>
      <c r="L1274">
        <v>9.3157576075976607</v>
      </c>
      <c r="M1274">
        <v>4397.4523733129463</v>
      </c>
      <c r="N1274">
        <v>3.047898466724421E-13</v>
      </c>
      <c r="O1274">
        <v>2.5470095906389115E-11</v>
      </c>
      <c r="P1274" s="1">
        <f>ETS[[#This Row],[Transform File.EUAprice]]*ETS[[#This Row],[Transform File.CAP]]*_xlfn.XLOOKUP(ETS[[#This Row],[Transform File.Year]],Graphs!$R$2:$R$41,Graphs!$T$2:$T$41)</f>
        <v>0</v>
      </c>
    </row>
    <row r="1275" spans="1:16" x14ac:dyDescent="0.25">
      <c r="A1275">
        <v>8</v>
      </c>
      <c r="B1275" s="1" t="s">
        <v>106</v>
      </c>
      <c r="C1275" s="1" t="s">
        <v>23</v>
      </c>
      <c r="D1275">
        <v>2054</v>
      </c>
      <c r="E1275">
        <v>0</v>
      </c>
      <c r="F1275">
        <v>0</v>
      </c>
      <c r="G1275">
        <v>0</v>
      </c>
      <c r="H1275">
        <v>0</v>
      </c>
      <c r="I1275">
        <v>35.508104005001925</v>
      </c>
      <c r="J1275">
        <v>0</v>
      </c>
      <c r="K1275">
        <v>4.3503006906596249E-10</v>
      </c>
      <c r="L1275">
        <v>7.9430736635024966</v>
      </c>
      <c r="M1275">
        <v>4409.1355817410431</v>
      </c>
      <c r="N1275">
        <v>5.5599657818322293E-13</v>
      </c>
      <c r="O1275">
        <v>2.9267945080426554E-11</v>
      </c>
      <c r="P1275" s="1">
        <f>ETS[[#This Row],[Transform File.EUAprice]]*ETS[[#This Row],[Transform File.CAP]]*_xlfn.XLOOKUP(ETS[[#This Row],[Transform File.Year]],Graphs!$R$2:$R$41,Graphs!$T$2:$T$41)</f>
        <v>0</v>
      </c>
    </row>
    <row r="1276" spans="1:16" x14ac:dyDescent="0.25">
      <c r="A1276">
        <v>8</v>
      </c>
      <c r="B1276" s="1" t="s">
        <v>106</v>
      </c>
      <c r="C1276" s="1" t="s">
        <v>23</v>
      </c>
      <c r="D1276">
        <v>2055</v>
      </c>
      <c r="E1276">
        <v>0</v>
      </c>
      <c r="F1276">
        <v>0</v>
      </c>
      <c r="G1276">
        <v>0</v>
      </c>
      <c r="H1276">
        <v>0</v>
      </c>
      <c r="I1276">
        <v>28.314991466832332</v>
      </c>
      <c r="J1276">
        <v>0</v>
      </c>
      <c r="K1276">
        <v>4.2535317029267655E-10</v>
      </c>
      <c r="L1276">
        <v>7.1931125377442404</v>
      </c>
      <c r="M1276">
        <v>4419.7750965345913</v>
      </c>
      <c r="N1276">
        <v>9.353419043025103E-13</v>
      </c>
      <c r="O1276">
        <v>3.3883902510782995E-11</v>
      </c>
      <c r="P1276" s="1">
        <f>ETS[[#This Row],[Transform File.EUAprice]]*ETS[[#This Row],[Transform File.CAP]]*_xlfn.XLOOKUP(ETS[[#This Row],[Transform File.Year]],Graphs!$R$2:$R$41,Graphs!$T$2:$T$41)</f>
        <v>0</v>
      </c>
    </row>
    <row r="1277" spans="1:16" x14ac:dyDescent="0.25">
      <c r="A1277">
        <v>8</v>
      </c>
      <c r="B1277" s="1" t="s">
        <v>106</v>
      </c>
      <c r="C1277" s="1" t="s">
        <v>23</v>
      </c>
      <c r="D1277">
        <v>2056</v>
      </c>
      <c r="E1277">
        <v>0</v>
      </c>
      <c r="F1277">
        <v>0</v>
      </c>
      <c r="G1277">
        <v>0</v>
      </c>
      <c r="H1277">
        <v>0</v>
      </c>
      <c r="I1277">
        <v>21.25579432288632</v>
      </c>
      <c r="J1277">
        <v>0</v>
      </c>
      <c r="K1277">
        <v>3.0017355767469546E-10</v>
      </c>
      <c r="L1277">
        <v>7.0591971436458376</v>
      </c>
      <c r="M1277">
        <v>4430.2772475261527</v>
      </c>
      <c r="N1277">
        <v>1.4875125573633743E-12</v>
      </c>
      <c r="O1277">
        <v>3.9571815222658874E-11</v>
      </c>
      <c r="P1277" s="1">
        <f>ETS[[#This Row],[Transform File.EUAprice]]*ETS[[#This Row],[Transform File.CAP]]*_xlfn.XLOOKUP(ETS[[#This Row],[Transform File.Year]],Graphs!$R$2:$R$41,Graphs!$T$2:$T$41)</f>
        <v>0</v>
      </c>
    </row>
    <row r="1278" spans="1:16" x14ac:dyDescent="0.25">
      <c r="A1278">
        <v>8</v>
      </c>
      <c r="B1278" s="1" t="s">
        <v>106</v>
      </c>
      <c r="C1278" s="1" t="s">
        <v>23</v>
      </c>
      <c r="D1278">
        <v>2057</v>
      </c>
      <c r="E1278">
        <v>0</v>
      </c>
      <c r="F1278">
        <v>0</v>
      </c>
      <c r="G1278">
        <v>0</v>
      </c>
      <c r="H1278">
        <v>0</v>
      </c>
      <c r="I1278">
        <v>14.845979567078416</v>
      </c>
      <c r="J1278">
        <v>0</v>
      </c>
      <c r="K1278">
        <v>2.9492261053112605E-10</v>
      </c>
      <c r="L1278">
        <v>6.4098147555129827</v>
      </c>
      <c r="M1278">
        <v>4439.8446423013902</v>
      </c>
      <c r="N1278">
        <v>2.4495487030904662E-12</v>
      </c>
      <c r="O1278">
        <v>4.6732301822218246E-11</v>
      </c>
      <c r="P1278" s="1">
        <f>ETS[[#This Row],[Transform File.EUAprice]]*ETS[[#This Row],[Transform File.CAP]]*_xlfn.XLOOKUP(ETS[[#This Row],[Transform File.Year]],Graphs!$R$2:$R$41,Graphs!$T$2:$T$41)</f>
        <v>0</v>
      </c>
    </row>
    <row r="1279" spans="1:16" x14ac:dyDescent="0.25">
      <c r="A1279">
        <v>8</v>
      </c>
      <c r="B1279" s="1" t="s">
        <v>106</v>
      </c>
      <c r="C1279" s="1" t="s">
        <v>23</v>
      </c>
      <c r="D1279">
        <v>2058</v>
      </c>
      <c r="E1279">
        <v>0</v>
      </c>
      <c r="F1279">
        <v>0</v>
      </c>
      <c r="G1279">
        <v>0</v>
      </c>
      <c r="H1279">
        <v>0</v>
      </c>
      <c r="I1279">
        <v>10.759737920055844</v>
      </c>
      <c r="J1279">
        <v>0</v>
      </c>
      <c r="K1279">
        <v>4.1737796549793594E-10</v>
      </c>
      <c r="L1279">
        <v>4.0862416466051936</v>
      </c>
      <c r="M1279">
        <v>4448.7206595708685</v>
      </c>
      <c r="N1279">
        <v>4.0664783794226558E-12</v>
      </c>
      <c r="O1279">
        <v>5.5965826833977009E-11</v>
      </c>
      <c r="P1279" s="1">
        <f>ETS[[#This Row],[Transform File.EUAprice]]*ETS[[#This Row],[Transform File.CAP]]*_xlfn.XLOOKUP(ETS[[#This Row],[Transform File.Year]],Graphs!$R$2:$R$41,Graphs!$T$2:$T$41)</f>
        <v>0</v>
      </c>
    </row>
    <row r="1280" spans="1:16" x14ac:dyDescent="0.25">
      <c r="A1280">
        <v>8</v>
      </c>
      <c r="B1280" s="1" t="s">
        <v>106</v>
      </c>
      <c r="C1280" s="1" t="s">
        <v>23</v>
      </c>
      <c r="D1280">
        <v>2059</v>
      </c>
      <c r="E1280">
        <v>0</v>
      </c>
      <c r="F1280">
        <v>0</v>
      </c>
      <c r="G1280">
        <v>0</v>
      </c>
      <c r="H1280">
        <v>0</v>
      </c>
      <c r="I1280">
        <v>5.8845275888474449</v>
      </c>
      <c r="J1280">
        <v>0</v>
      </c>
      <c r="K1280">
        <v>4.2964930162150798E-10</v>
      </c>
      <c r="L1280">
        <v>4.8752103307787502</v>
      </c>
      <c r="M1280">
        <v>4457.2748168650742</v>
      </c>
      <c r="N1280">
        <v>6.6381802330341222E-12</v>
      </c>
      <c r="O1280">
        <v>6.8245522653221386E-11</v>
      </c>
      <c r="P1280" s="1">
        <f>ETS[[#This Row],[Transform File.EUAprice]]*ETS[[#This Row],[Transform File.CAP]]*_xlfn.XLOOKUP(ETS[[#This Row],[Transform File.Year]],Graphs!$R$2:$R$41,Graphs!$T$2:$T$41)</f>
        <v>0</v>
      </c>
    </row>
    <row r="1281" spans="1:16" x14ac:dyDescent="0.25">
      <c r="A1281">
        <v>8</v>
      </c>
      <c r="B1281" s="1" t="s">
        <v>106</v>
      </c>
      <c r="C1281" s="1" t="s">
        <v>23</v>
      </c>
      <c r="D1281">
        <v>2060</v>
      </c>
      <c r="E1281">
        <v>0</v>
      </c>
      <c r="F1281">
        <v>0</v>
      </c>
      <c r="G1281">
        <v>0</v>
      </c>
      <c r="H1281">
        <v>0</v>
      </c>
      <c r="I1281">
        <v>-7.0948800524190503E-2</v>
      </c>
      <c r="J1281">
        <v>0</v>
      </c>
      <c r="K1281">
        <v>1.2533335093466521E-10</v>
      </c>
      <c r="L1281">
        <v>5.9554763892463018</v>
      </c>
      <c r="M1281">
        <v>4465.0613093066922</v>
      </c>
      <c r="N1281">
        <v>1.0176349768861888E-11</v>
      </c>
      <c r="O1281">
        <v>8.5235634726808146E-11</v>
      </c>
      <c r="P1281" s="1">
        <f>ETS[[#This Row],[Transform File.EUAprice]]*ETS[[#This Row],[Transform File.CAP]]*_xlfn.XLOOKUP(ETS[[#This Row],[Transform File.Year]],Graphs!$R$2:$R$41,Graphs!$T$2:$T$41)</f>
        <v>0</v>
      </c>
    </row>
    <row r="1282" spans="1:16" x14ac:dyDescent="0.25">
      <c r="A1282">
        <v>9</v>
      </c>
      <c r="B1282" s="1" t="s">
        <v>106</v>
      </c>
      <c r="C1282" s="1" t="s">
        <v>23</v>
      </c>
      <c r="D1282">
        <v>2021</v>
      </c>
      <c r="E1282">
        <v>1596</v>
      </c>
      <c r="F1282">
        <v>3174.772426</v>
      </c>
      <c r="G1282">
        <v>0</v>
      </c>
      <c r="H1282">
        <v>0</v>
      </c>
      <c r="I1282">
        <v>1936.7047601396905</v>
      </c>
      <c r="J1282">
        <v>512.9</v>
      </c>
      <c r="K1282">
        <v>89.451965199281304</v>
      </c>
      <c r="L1282">
        <v>635.71570066102845</v>
      </c>
      <c r="M1282">
        <v>80</v>
      </c>
      <c r="N1282">
        <v>1495.5734066334671</v>
      </c>
      <c r="O1282">
        <v>1679.2884825591186</v>
      </c>
      <c r="P1282" s="1">
        <f>ETS[[#This Row],[Transform File.EUAprice]]*ETS[[#This Row],[Transform File.CAP]]*_xlfn.XLOOKUP(ETS[[#This Row],[Transform File.Year]],Graphs!$R$2:$R$41,Graphs!$T$2:$T$41)</f>
        <v>127680</v>
      </c>
    </row>
    <row r="1283" spans="1:16" x14ac:dyDescent="0.25">
      <c r="A1283">
        <v>9</v>
      </c>
      <c r="B1283" s="1" t="s">
        <v>106</v>
      </c>
      <c r="C1283" s="1" t="s">
        <v>23</v>
      </c>
      <c r="D1283">
        <v>2022</v>
      </c>
      <c r="E1283">
        <v>1552</v>
      </c>
      <c r="F1283">
        <v>1552</v>
      </c>
      <c r="G1283">
        <v>0</v>
      </c>
      <c r="H1283">
        <v>0</v>
      </c>
      <c r="I1283">
        <v>2090.1217432977214</v>
      </c>
      <c r="J1283">
        <v>745.3202180650502</v>
      </c>
      <c r="K1283">
        <v>99.869051207821485</v>
      </c>
      <c r="L1283">
        <v>553.39374756909763</v>
      </c>
      <c r="M1283">
        <v>80.194127566942882</v>
      </c>
      <c r="N1283">
        <v>1128.1464813244088</v>
      </c>
      <c r="O1283">
        <v>423.85268365316546</v>
      </c>
      <c r="P1283" s="1">
        <f>ETS[[#This Row],[Transform File.EUAprice]]*ETS[[#This Row],[Transform File.CAP]]*_xlfn.XLOOKUP(ETS[[#This Row],[Transform File.Year]],Graphs!$R$2:$R$41,Graphs!$T$2:$T$41)</f>
        <v>124461.28598389536</v>
      </c>
    </row>
    <row r="1284" spans="1:16" x14ac:dyDescent="0.25">
      <c r="A1284">
        <v>9</v>
      </c>
      <c r="B1284" s="1" t="s">
        <v>106</v>
      </c>
      <c r="C1284" s="1" t="s">
        <v>23</v>
      </c>
      <c r="D1284">
        <v>2023</v>
      </c>
      <c r="E1284">
        <v>1509</v>
      </c>
      <c r="F1284">
        <v>1509</v>
      </c>
      <c r="G1284">
        <v>0</v>
      </c>
      <c r="H1284">
        <v>0</v>
      </c>
      <c r="I1284">
        <v>2338.824362597612</v>
      </c>
      <c r="J1284">
        <v>746.39237065201007</v>
      </c>
      <c r="K1284">
        <v>101.85283114235976</v>
      </c>
      <c r="L1284">
        <v>412.05217890573948</v>
      </c>
      <c r="M1284">
        <v>80.19412756694264</v>
      </c>
      <c r="N1284">
        <v>1117.3964806514803</v>
      </c>
      <c r="O1284">
        <v>391.6026843260928</v>
      </c>
      <c r="P1284" s="1">
        <f>ETS[[#This Row],[Transform File.EUAprice]]*ETS[[#This Row],[Transform File.CAP]]*_xlfn.XLOOKUP(ETS[[#This Row],[Transform File.Year]],Graphs!$R$2:$R$41,Graphs!$T$2:$T$41)</f>
        <v>121012.93849851645</v>
      </c>
    </row>
    <row r="1285" spans="1:16" x14ac:dyDescent="0.25">
      <c r="A1285">
        <v>9</v>
      </c>
      <c r="B1285" s="1" t="s">
        <v>106</v>
      </c>
      <c r="C1285" s="1" t="s">
        <v>23</v>
      </c>
      <c r="D1285">
        <v>2024</v>
      </c>
      <c r="E1285">
        <v>1412</v>
      </c>
      <c r="F1285">
        <v>1412</v>
      </c>
      <c r="G1285">
        <v>0</v>
      </c>
      <c r="H1285">
        <v>0</v>
      </c>
      <c r="I1285">
        <v>2626.0818518733822</v>
      </c>
      <c r="J1285">
        <v>822.18776009355736</v>
      </c>
      <c r="K1285">
        <v>60.152252320267003</v>
      </c>
      <c r="L1285">
        <v>242.40249831040518</v>
      </c>
      <c r="M1285">
        <v>88.213682339318126</v>
      </c>
      <c r="N1285">
        <v>1101.8862190219727</v>
      </c>
      <c r="O1285">
        <v>310.11288773164233</v>
      </c>
      <c r="P1285" s="1">
        <f>ETS[[#This Row],[Transform File.EUAprice]]*ETS[[#This Row],[Transform File.CAP]]*_xlfn.XLOOKUP(ETS[[#This Row],[Transform File.Year]],Graphs!$R$2:$R$41,Graphs!$T$2:$T$41)</f>
        <v>118626.39948868303</v>
      </c>
    </row>
    <row r="1286" spans="1:16" x14ac:dyDescent="0.25">
      <c r="A1286">
        <v>9</v>
      </c>
      <c r="B1286" s="1" t="s">
        <v>106</v>
      </c>
      <c r="C1286" s="1" t="s">
        <v>23</v>
      </c>
      <c r="D1286">
        <v>2025</v>
      </c>
      <c r="E1286">
        <v>1412</v>
      </c>
      <c r="F1286">
        <v>1412</v>
      </c>
      <c r="G1286">
        <v>0</v>
      </c>
      <c r="H1286">
        <v>0</v>
      </c>
      <c r="I1286">
        <v>2993.9072790250607</v>
      </c>
      <c r="J1286">
        <v>817.65336253612054</v>
      </c>
      <c r="K1286">
        <v>54.0797380646165</v>
      </c>
      <c r="L1286">
        <v>172.44147224758456</v>
      </c>
      <c r="M1286">
        <v>97.035216841032948</v>
      </c>
      <c r="N1286">
        <v>1107.3755826726435</v>
      </c>
      <c r="O1286">
        <v>304.62346195932963</v>
      </c>
      <c r="P1286" s="1">
        <f>ETS[[#This Row],[Transform File.EUAprice]]*ETS[[#This Row],[Transform File.CAP]]*_xlfn.XLOOKUP(ETS[[#This Row],[Transform File.Year]],Graphs!$R$2:$R$41,Graphs!$T$2:$T$41)</f>
        <v>124275.48859822088</v>
      </c>
    </row>
    <row r="1287" spans="1:16" x14ac:dyDescent="0.25">
      <c r="A1287">
        <v>9</v>
      </c>
      <c r="B1287" s="1" t="s">
        <v>106</v>
      </c>
      <c r="C1287" s="1" t="s">
        <v>23</v>
      </c>
      <c r="D1287">
        <v>2026</v>
      </c>
      <c r="E1287">
        <v>1295</v>
      </c>
      <c r="F1287">
        <v>1295</v>
      </c>
      <c r="G1287">
        <v>0</v>
      </c>
      <c r="H1287">
        <v>0</v>
      </c>
      <c r="I1287">
        <v>3304.5986520982351</v>
      </c>
      <c r="J1287">
        <v>812.76330988398831</v>
      </c>
      <c r="K1287">
        <v>26.897851736477264</v>
      </c>
      <c r="L1287">
        <v>144.64746530636037</v>
      </c>
      <c r="M1287">
        <v>106.73893382175363</v>
      </c>
      <c r="N1287">
        <v>1074.018305418168</v>
      </c>
      <c r="O1287">
        <v>220.98067271054541</v>
      </c>
      <c r="P1287" s="1">
        <f>ETS[[#This Row],[Transform File.EUAprice]]*ETS[[#This Row],[Transform File.CAP]]*_xlfn.XLOOKUP(ETS[[#This Row],[Transform File.Year]],Graphs!$R$2:$R$41,Graphs!$T$2:$T$41)</f>
        <v>119405.61001979998</v>
      </c>
    </row>
    <row r="1288" spans="1:16" x14ac:dyDescent="0.25">
      <c r="A1288">
        <v>9</v>
      </c>
      <c r="B1288" s="1" t="s">
        <v>106</v>
      </c>
      <c r="C1288" s="1" t="s">
        <v>23</v>
      </c>
      <c r="D1288">
        <v>2027</v>
      </c>
      <c r="E1288">
        <v>1233</v>
      </c>
      <c r="F1288">
        <v>1233</v>
      </c>
      <c r="G1288">
        <v>0</v>
      </c>
      <c r="H1288">
        <v>0</v>
      </c>
      <c r="I1288">
        <v>3568.953354477926</v>
      </c>
      <c r="J1288">
        <v>807.48970478042861</v>
      </c>
      <c r="K1288">
        <v>19.344152042796981</v>
      </c>
      <c r="L1288">
        <v>141.81144079708361</v>
      </c>
      <c r="M1288">
        <v>117.41305720424329</v>
      </c>
      <c r="N1288">
        <v>1055.3889348542707</v>
      </c>
      <c r="O1288">
        <v>177.60997189478522</v>
      </c>
      <c r="P1288" s="1">
        <f>ETS[[#This Row],[Transform File.EUAprice]]*ETS[[#This Row],[Transform File.CAP]]*_xlfn.XLOOKUP(ETS[[#This Row],[Transform File.Year]],Graphs!$R$2:$R$41,Graphs!$T$2:$T$41)</f>
        <v>119102.88370202288</v>
      </c>
    </row>
    <row r="1289" spans="1:16" x14ac:dyDescent="0.25">
      <c r="A1289">
        <v>9</v>
      </c>
      <c r="B1289" s="1" t="s">
        <v>106</v>
      </c>
      <c r="C1289" s="1" t="s">
        <v>23</v>
      </c>
      <c r="D1289">
        <v>2028</v>
      </c>
      <c r="E1289">
        <v>1141</v>
      </c>
      <c r="F1289">
        <v>1141</v>
      </c>
      <c r="G1289">
        <v>0</v>
      </c>
      <c r="H1289">
        <v>0</v>
      </c>
      <c r="I1289">
        <v>3755.697187681295</v>
      </c>
      <c r="J1289">
        <v>801.80246150053767</v>
      </c>
      <c r="K1289">
        <v>12.353926212873528</v>
      </c>
      <c r="L1289">
        <v>140.09977908322003</v>
      </c>
      <c r="M1289">
        <v>129.15463418651302</v>
      </c>
      <c r="N1289">
        <v>1020.9774962672997</v>
      </c>
      <c r="O1289">
        <v>120.0213337709697</v>
      </c>
      <c r="P1289" s="1">
        <f>ETS[[#This Row],[Transform File.EUAprice]]*ETS[[#This Row],[Transform File.CAP]]*_xlfn.XLOOKUP(ETS[[#This Row],[Transform File.Year]],Graphs!$R$2:$R$41,Graphs!$T$2:$T$41)</f>
        <v>115464.67639801175</v>
      </c>
    </row>
    <row r="1290" spans="1:16" x14ac:dyDescent="0.25">
      <c r="A1290">
        <v>9</v>
      </c>
      <c r="B1290" s="1" t="s">
        <v>106</v>
      </c>
      <c r="C1290" s="1" t="s">
        <v>23</v>
      </c>
      <c r="D1290">
        <v>2029</v>
      </c>
      <c r="E1290">
        <v>1049</v>
      </c>
      <c r="F1290">
        <v>1049</v>
      </c>
      <c r="G1290">
        <v>0</v>
      </c>
      <c r="H1290">
        <v>0</v>
      </c>
      <c r="I1290">
        <v>3903.9370272676169</v>
      </c>
      <c r="J1290">
        <v>795.66913444326974</v>
      </c>
      <c r="K1290">
        <v>5.4986537808584046</v>
      </c>
      <c r="L1290">
        <v>99.592372189549906</v>
      </c>
      <c r="M1290">
        <v>142.07041741902671</v>
      </c>
      <c r="N1290">
        <v>977.50364709765552</v>
      </c>
      <c r="O1290">
        <v>71.495100553626656</v>
      </c>
      <c r="P1290" s="1">
        <f>ETS[[#This Row],[Transform File.EUAprice]]*ETS[[#This Row],[Transform File.CAP]]*_xlfn.XLOOKUP(ETS[[#This Row],[Transform File.Year]],Graphs!$R$2:$R$41,Graphs!$T$2:$T$41)</f>
        <v>111209.87439601908</v>
      </c>
    </row>
    <row r="1291" spans="1:16" x14ac:dyDescent="0.25">
      <c r="A1291">
        <v>9</v>
      </c>
      <c r="B1291" s="1" t="s">
        <v>106</v>
      </c>
      <c r="C1291" s="1" t="s">
        <v>23</v>
      </c>
      <c r="D1291">
        <v>2030</v>
      </c>
      <c r="E1291">
        <v>958</v>
      </c>
      <c r="F1291">
        <v>958</v>
      </c>
      <c r="G1291">
        <v>0</v>
      </c>
      <c r="H1291">
        <v>0</v>
      </c>
      <c r="I1291">
        <v>3978.3967880883138</v>
      </c>
      <c r="J1291">
        <v>789.0547332694</v>
      </c>
      <c r="K1291">
        <v>2.3803030976183699</v>
      </c>
      <c r="L1291">
        <v>92.105202812284887</v>
      </c>
      <c r="M1291">
        <v>156.27783521421958</v>
      </c>
      <c r="N1291">
        <v>919.1329504403659</v>
      </c>
      <c r="O1291">
        <v>38.865708997351184</v>
      </c>
      <c r="P1291" s="1">
        <f>ETS[[#This Row],[Transform File.EUAprice]]*ETS[[#This Row],[Transform File.CAP]]*_xlfn.XLOOKUP(ETS[[#This Row],[Transform File.Year]],Graphs!$R$2:$R$41,Graphs!$T$2:$T$41)</f>
        <v>106399.06272830178</v>
      </c>
    </row>
    <row r="1292" spans="1:16" x14ac:dyDescent="0.25">
      <c r="A1292">
        <v>9</v>
      </c>
      <c r="B1292" s="1" t="s">
        <v>106</v>
      </c>
      <c r="C1292" s="1" t="s">
        <v>23</v>
      </c>
      <c r="D1292">
        <v>2031</v>
      </c>
      <c r="E1292">
        <v>866</v>
      </c>
      <c r="F1292">
        <v>866</v>
      </c>
      <c r="G1292">
        <v>0</v>
      </c>
      <c r="H1292">
        <v>0</v>
      </c>
      <c r="I1292">
        <v>4002.0103983200693</v>
      </c>
      <c r="J1292">
        <v>781.92152365263996</v>
      </c>
      <c r="K1292">
        <v>1.6722094506496019</v>
      </c>
      <c r="L1292">
        <v>58.792656664954904</v>
      </c>
      <c r="M1292">
        <v>171.90605854337898</v>
      </c>
      <c r="N1292">
        <v>841.25339617791769</v>
      </c>
      <c r="O1292">
        <v>24.745169357294149</v>
      </c>
      <c r="P1292" s="1">
        <f>ETS[[#This Row],[Transform File.EUAprice]]*ETS[[#This Row],[Transform File.CAP]]*_xlfn.XLOOKUP(ETS[[#This Row],[Transform File.Year]],Graphs!$R$2:$R$41,Graphs!$T$2:$T$41)</f>
        <v>100761.51353625557</v>
      </c>
    </row>
    <row r="1293" spans="1:16" x14ac:dyDescent="0.25">
      <c r="A1293">
        <v>9</v>
      </c>
      <c r="B1293" s="1" t="s">
        <v>106</v>
      </c>
      <c r="C1293" s="1" t="s">
        <v>23</v>
      </c>
      <c r="D1293">
        <v>2032</v>
      </c>
      <c r="E1293">
        <v>774</v>
      </c>
      <c r="F1293">
        <v>774</v>
      </c>
      <c r="G1293">
        <v>0</v>
      </c>
      <c r="H1293">
        <v>0</v>
      </c>
      <c r="I1293">
        <v>3941.4083569194318</v>
      </c>
      <c r="J1293">
        <v>774.2288116169359</v>
      </c>
      <c r="K1293">
        <v>1.2744336058532761</v>
      </c>
      <c r="L1293">
        <v>59.098796177848662</v>
      </c>
      <c r="M1293">
        <v>189.09717603126663</v>
      </c>
      <c r="N1293">
        <v>748.77019902695815</v>
      </c>
      <c r="O1293">
        <v>25.22826711525838</v>
      </c>
      <c r="P1293" s="1">
        <f>ETS[[#This Row],[Transform File.EUAprice]]*ETS[[#This Row],[Transform File.CAP]]*_xlfn.XLOOKUP(ETS[[#This Row],[Transform File.Year]],Graphs!$R$2:$R$41,Graphs!$T$2:$T$41)</f>
        <v>94345.743692853241</v>
      </c>
    </row>
    <row r="1294" spans="1:16" x14ac:dyDescent="0.25">
      <c r="A1294">
        <v>9</v>
      </c>
      <c r="B1294" s="1" t="s">
        <v>106</v>
      </c>
      <c r="C1294" s="1" t="s">
        <v>23</v>
      </c>
      <c r="D1294">
        <v>2033</v>
      </c>
      <c r="E1294">
        <v>682</v>
      </c>
      <c r="F1294">
        <v>682</v>
      </c>
      <c r="G1294">
        <v>0</v>
      </c>
      <c r="H1294">
        <v>0</v>
      </c>
      <c r="I1294">
        <v>3799.0656259507027</v>
      </c>
      <c r="J1294">
        <v>765.93141105045322</v>
      </c>
      <c r="K1294">
        <v>1.0249064112124433</v>
      </c>
      <c r="L1294">
        <v>57.386413507063544</v>
      </c>
      <c r="M1294">
        <v>208.00984829607376</v>
      </c>
      <c r="N1294">
        <v>655.72501315127181</v>
      </c>
      <c r="O1294">
        <v>26.273289693351607</v>
      </c>
      <c r="P1294" s="1">
        <f>ETS[[#This Row],[Transform File.EUAprice]]*ETS[[#This Row],[Transform File.CAP]]*_xlfn.XLOOKUP(ETS[[#This Row],[Transform File.Year]],Graphs!$R$2:$R$41,Graphs!$T$2:$T$41)</f>
        <v>87091.401865926338</v>
      </c>
    </row>
    <row r="1295" spans="1:16" x14ac:dyDescent="0.25">
      <c r="A1295">
        <v>9</v>
      </c>
      <c r="B1295" s="1" t="s">
        <v>106</v>
      </c>
      <c r="C1295" s="1" t="s">
        <v>23</v>
      </c>
      <c r="D1295">
        <v>2034</v>
      </c>
      <c r="E1295">
        <v>591</v>
      </c>
      <c r="F1295">
        <v>591</v>
      </c>
      <c r="G1295">
        <v>0</v>
      </c>
      <c r="H1295">
        <v>0</v>
      </c>
      <c r="I1295">
        <v>3577.9280225538364</v>
      </c>
      <c r="J1295">
        <v>756.98458027166043</v>
      </c>
      <c r="K1295">
        <v>1.0366747996223924</v>
      </c>
      <c r="L1295">
        <v>54.1163483255838</v>
      </c>
      <c r="M1295">
        <v>228.81135735396856</v>
      </c>
      <c r="N1295">
        <v>562.55538022898259</v>
      </c>
      <c r="O1295">
        <v>28.44284120394305</v>
      </c>
      <c r="P1295" s="1">
        <f>ETS[[#This Row],[Transform File.EUAprice]]*ETS[[#This Row],[Transform File.CAP]]*_xlfn.XLOOKUP(ETS[[#This Row],[Transform File.Year]],Graphs!$R$2:$R$41,Graphs!$T$2:$T$41)</f>
        <v>79064.725695799061</v>
      </c>
    </row>
    <row r="1296" spans="1:16" x14ac:dyDescent="0.25">
      <c r="A1296">
        <v>9</v>
      </c>
      <c r="B1296" s="1" t="s">
        <v>106</v>
      </c>
      <c r="C1296" s="1" t="s">
        <v>23</v>
      </c>
      <c r="D1296">
        <v>2035</v>
      </c>
      <c r="E1296">
        <v>499</v>
      </c>
      <c r="F1296">
        <v>499</v>
      </c>
      <c r="G1296">
        <v>0</v>
      </c>
      <c r="H1296">
        <v>0</v>
      </c>
      <c r="I1296">
        <v>3274.8601922018147</v>
      </c>
      <c r="J1296">
        <v>747.33602383041</v>
      </c>
      <c r="K1296">
        <v>1.0275113269695746</v>
      </c>
      <c r="L1296">
        <v>53.7042951946421</v>
      </c>
      <c r="M1296">
        <v>251.69305458987691</v>
      </c>
      <c r="N1296">
        <v>471.33163510204702</v>
      </c>
      <c r="O1296">
        <v>27.666507157980931</v>
      </c>
      <c r="P1296" s="1">
        <f>ETS[[#This Row],[Transform File.EUAprice]]*ETS[[#This Row],[Transform File.CAP]]*_xlfn.XLOOKUP(ETS[[#This Row],[Transform File.Year]],Graphs!$R$2:$R$41,Graphs!$T$2:$T$41)</f>
        <v>69935.903234834201</v>
      </c>
    </row>
    <row r="1297" spans="1:16" x14ac:dyDescent="0.25">
      <c r="A1297">
        <v>9</v>
      </c>
      <c r="B1297" s="1" t="s">
        <v>106</v>
      </c>
      <c r="C1297" s="1" t="s">
        <v>23</v>
      </c>
      <c r="D1297">
        <v>2036</v>
      </c>
      <c r="E1297">
        <v>407</v>
      </c>
      <c r="F1297">
        <v>407</v>
      </c>
      <c r="G1297">
        <v>0</v>
      </c>
      <c r="H1297">
        <v>0</v>
      </c>
      <c r="I1297">
        <v>2889.2542922480534</v>
      </c>
      <c r="J1297">
        <v>736.93071078942853</v>
      </c>
      <c r="K1297">
        <v>1.0272629609307089</v>
      </c>
      <c r="L1297">
        <v>54.647926203402037</v>
      </c>
      <c r="M1297">
        <v>276.86294795099764</v>
      </c>
      <c r="N1297">
        <v>371.90359193845694</v>
      </c>
      <c r="O1297">
        <v>35.094475164669362</v>
      </c>
      <c r="P1297" s="1">
        <f>ETS[[#This Row],[Transform File.EUAprice]]*ETS[[#This Row],[Transform File.CAP]]*_xlfn.XLOOKUP(ETS[[#This Row],[Transform File.Year]],Graphs!$R$2:$R$41,Graphs!$T$2:$T$41)</f>
        <v>59758.317327911442</v>
      </c>
    </row>
    <row r="1298" spans="1:16" x14ac:dyDescent="0.25">
      <c r="A1298">
        <v>9</v>
      </c>
      <c r="B1298" s="1" t="s">
        <v>106</v>
      </c>
      <c r="C1298" s="1" t="s">
        <v>23</v>
      </c>
      <c r="D1298">
        <v>2037</v>
      </c>
      <c r="E1298">
        <v>315</v>
      </c>
      <c r="F1298">
        <v>315</v>
      </c>
      <c r="G1298">
        <v>0</v>
      </c>
      <c r="H1298">
        <v>0</v>
      </c>
      <c r="I1298">
        <v>2415.5728696820997</v>
      </c>
      <c r="J1298">
        <v>725.70259850246646</v>
      </c>
      <c r="K1298">
        <v>1.055874852578222</v>
      </c>
      <c r="L1298">
        <v>61.922949210909238</v>
      </c>
      <c r="M1298">
        <v>304.56338038213357</v>
      </c>
      <c r="N1298">
        <v>276.31227351162607</v>
      </c>
      <c r="O1298">
        <v>38.68786868529358</v>
      </c>
      <c r="P1298" s="1">
        <f>ETS[[#This Row],[Transform File.EUAprice]]*ETS[[#This Row],[Transform File.CAP]]*_xlfn.XLOOKUP(ETS[[#This Row],[Transform File.Year]],Graphs!$R$2:$R$41,Graphs!$T$2:$T$41)</f>
        <v>48454.938972404881</v>
      </c>
    </row>
    <row r="1299" spans="1:16" x14ac:dyDescent="0.25">
      <c r="A1299">
        <v>9</v>
      </c>
      <c r="B1299" s="1" t="s">
        <v>106</v>
      </c>
      <c r="C1299" s="1" t="s">
        <v>23</v>
      </c>
      <c r="D1299">
        <v>2038</v>
      </c>
      <c r="E1299">
        <v>224</v>
      </c>
      <c r="F1299">
        <v>224</v>
      </c>
      <c r="G1299">
        <v>0</v>
      </c>
      <c r="H1299">
        <v>0</v>
      </c>
      <c r="I1299">
        <v>1859.7535581278264</v>
      </c>
      <c r="J1299">
        <v>713.60125023469311</v>
      </c>
      <c r="K1299">
        <v>1.055874011278265</v>
      </c>
      <c r="L1299">
        <v>65.162187308302109</v>
      </c>
      <c r="M1299">
        <v>335.01890677615614</v>
      </c>
      <c r="N1299">
        <v>179.66266117246604</v>
      </c>
      <c r="O1299">
        <v>44.337570840030253</v>
      </c>
      <c r="P1299" s="1">
        <f>ETS[[#This Row],[Transform File.EUAprice]]*ETS[[#This Row],[Transform File.CAP]]*_xlfn.XLOOKUP(ETS[[#This Row],[Transform File.Year]],Graphs!$R$2:$R$41,Graphs!$T$2:$T$41)</f>
        <v>36097.560204848982</v>
      </c>
    </row>
    <row r="1300" spans="1:16" x14ac:dyDescent="0.25">
      <c r="A1300">
        <v>9</v>
      </c>
      <c r="B1300" s="1" t="s">
        <v>106</v>
      </c>
      <c r="C1300" s="1" t="s">
        <v>23</v>
      </c>
      <c r="D1300">
        <v>2039</v>
      </c>
      <c r="E1300">
        <v>132</v>
      </c>
      <c r="F1300">
        <v>132</v>
      </c>
      <c r="G1300">
        <v>0</v>
      </c>
      <c r="H1300">
        <v>0</v>
      </c>
      <c r="I1300">
        <v>1229.0331776881631</v>
      </c>
      <c r="J1300">
        <v>700.55082113406615</v>
      </c>
      <c r="K1300">
        <v>1.006744095754067</v>
      </c>
      <c r="L1300">
        <v>61.162815209843075</v>
      </c>
      <c r="M1300">
        <v>368.51987694135511</v>
      </c>
      <c r="N1300">
        <v>105.97448673791115</v>
      </c>
      <c r="O1300">
        <v>26.025837475086135</v>
      </c>
      <c r="P1300" s="1">
        <f>ETS[[#This Row],[Transform File.EUAprice]]*ETS[[#This Row],[Transform File.CAP]]*_xlfn.XLOOKUP(ETS[[#This Row],[Transform File.Year]],Graphs!$R$2:$R$41,Graphs!$T$2:$T$41)</f>
        <v>22284.66262567876</v>
      </c>
    </row>
    <row r="1301" spans="1:16" x14ac:dyDescent="0.25">
      <c r="A1301">
        <v>9</v>
      </c>
      <c r="B1301" s="1" t="s">
        <v>106</v>
      </c>
      <c r="C1301" s="1" t="s">
        <v>23</v>
      </c>
      <c r="D1301">
        <v>2040</v>
      </c>
      <c r="E1301">
        <v>40</v>
      </c>
      <c r="F1301">
        <v>40</v>
      </c>
      <c r="G1301">
        <v>0</v>
      </c>
      <c r="H1301">
        <v>0</v>
      </c>
      <c r="I1301">
        <v>525.15807951274314</v>
      </c>
      <c r="J1301">
        <v>686.47687640779088</v>
      </c>
      <c r="K1301">
        <v>0.96684179479607824</v>
      </c>
      <c r="L1301">
        <v>56.4313799728329</v>
      </c>
      <c r="M1301">
        <v>405.37082507658135</v>
      </c>
      <c r="N1301">
        <v>3.5863976933359702</v>
      </c>
      <c r="O1301">
        <v>36.414020830356741</v>
      </c>
      <c r="P1301" s="1">
        <f>ETS[[#This Row],[Transform File.EUAprice]]*ETS[[#This Row],[Transform File.CAP]]*_xlfn.XLOOKUP(ETS[[#This Row],[Transform File.Year]],Graphs!$R$2:$R$41,Graphs!$T$2:$T$41)</f>
        <v>7074.4779293997035</v>
      </c>
    </row>
    <row r="1302" spans="1:16" x14ac:dyDescent="0.25">
      <c r="A1302">
        <v>9</v>
      </c>
      <c r="B1302" s="1" t="s">
        <v>106</v>
      </c>
      <c r="C1302" s="1" t="s">
        <v>23</v>
      </c>
      <c r="D1302">
        <v>2041</v>
      </c>
      <c r="E1302">
        <v>0</v>
      </c>
      <c r="F1302">
        <v>0</v>
      </c>
      <c r="G1302">
        <v>0</v>
      </c>
      <c r="H1302">
        <v>0</v>
      </c>
      <c r="I1302">
        <v>301.92166803057091</v>
      </c>
      <c r="J1302">
        <v>173.57687640779091</v>
      </c>
      <c r="K1302">
        <v>0.96684179413939475</v>
      </c>
      <c r="L1302">
        <v>48.692693280241954</v>
      </c>
      <c r="M1302">
        <v>4187.3994438123018</v>
      </c>
      <c r="N1302">
        <v>2.5636827993108279E-14</v>
      </c>
      <c r="O1302">
        <v>6.5026549351790095E-12</v>
      </c>
      <c r="P1302" s="1">
        <f>ETS[[#This Row],[Transform File.EUAprice]]*ETS[[#This Row],[Transform File.CAP]]*_xlfn.XLOOKUP(ETS[[#This Row],[Transform File.Year]],Graphs!$R$2:$R$41,Graphs!$T$2:$T$41)</f>
        <v>0</v>
      </c>
    </row>
    <row r="1303" spans="1:16" x14ac:dyDescent="0.25">
      <c r="A1303">
        <v>9</v>
      </c>
      <c r="B1303" s="1" t="s">
        <v>106</v>
      </c>
      <c r="C1303" s="1" t="s">
        <v>23</v>
      </c>
      <c r="D1303">
        <v>2042</v>
      </c>
      <c r="E1303">
        <v>0</v>
      </c>
      <c r="F1303">
        <v>0</v>
      </c>
      <c r="G1303">
        <v>0</v>
      </c>
      <c r="H1303">
        <v>0</v>
      </c>
      <c r="I1303">
        <v>262.73348773874068</v>
      </c>
      <c r="J1303">
        <v>0</v>
      </c>
      <c r="K1303">
        <v>0.85633419252350773</v>
      </c>
      <c r="L1303">
        <v>38.331846099306738</v>
      </c>
      <c r="M1303">
        <v>4211.3720589423565</v>
      </c>
      <c r="N1303">
        <v>2.8358457973790789E-14</v>
      </c>
      <c r="O1303">
        <v>7.1926112063213997E-12</v>
      </c>
      <c r="P1303" s="1">
        <f>ETS[[#This Row],[Transform File.EUAprice]]*ETS[[#This Row],[Transform File.CAP]]*_xlfn.XLOOKUP(ETS[[#This Row],[Transform File.Year]],Graphs!$R$2:$R$41,Graphs!$T$2:$T$41)</f>
        <v>0</v>
      </c>
    </row>
    <row r="1304" spans="1:16" x14ac:dyDescent="0.25">
      <c r="A1304">
        <v>9</v>
      </c>
      <c r="B1304" s="1" t="s">
        <v>106</v>
      </c>
      <c r="C1304" s="1" t="s">
        <v>23</v>
      </c>
      <c r="D1304">
        <v>2043</v>
      </c>
      <c r="E1304">
        <v>0</v>
      </c>
      <c r="F1304">
        <v>0</v>
      </c>
      <c r="G1304">
        <v>0</v>
      </c>
      <c r="H1304">
        <v>0</v>
      </c>
      <c r="I1304">
        <v>227.43097971243648</v>
      </c>
      <c r="J1304">
        <v>0</v>
      </c>
      <c r="K1304">
        <v>0.65214530580474661</v>
      </c>
      <c r="L1304">
        <v>34.650362720499452</v>
      </c>
      <c r="M1304">
        <v>4233.2425521246669</v>
      </c>
      <c r="N1304">
        <v>3.1421512364256497E-14</v>
      </c>
      <c r="O1304">
        <v>7.9701561609379294E-12</v>
      </c>
      <c r="P1304" s="1">
        <f>ETS[[#This Row],[Transform File.EUAprice]]*ETS[[#This Row],[Transform File.CAP]]*_xlfn.XLOOKUP(ETS[[#This Row],[Transform File.Year]],Graphs!$R$2:$R$41,Graphs!$T$2:$T$41)</f>
        <v>0</v>
      </c>
    </row>
    <row r="1305" spans="1:16" x14ac:dyDescent="0.25">
      <c r="A1305">
        <v>9</v>
      </c>
      <c r="B1305" s="1" t="s">
        <v>106</v>
      </c>
      <c r="C1305" s="1" t="s">
        <v>23</v>
      </c>
      <c r="D1305">
        <v>2044</v>
      </c>
      <c r="E1305">
        <v>0</v>
      </c>
      <c r="F1305">
        <v>0</v>
      </c>
      <c r="G1305">
        <v>0</v>
      </c>
      <c r="H1305">
        <v>0</v>
      </c>
      <c r="I1305">
        <v>195.38301466872775</v>
      </c>
      <c r="J1305">
        <v>0</v>
      </c>
      <c r="K1305">
        <v>0.48380455276389311</v>
      </c>
      <c r="L1305">
        <v>31.56416049094485</v>
      </c>
      <c r="M1305">
        <v>4253.858156684526</v>
      </c>
      <c r="N1305">
        <v>3.4539820468907434E-14</v>
      </c>
      <c r="O1305">
        <v>8.8471027306313738E-12</v>
      </c>
      <c r="P1305" s="1">
        <f>ETS[[#This Row],[Transform File.EUAprice]]*ETS[[#This Row],[Transform File.CAP]]*_xlfn.XLOOKUP(ETS[[#This Row],[Transform File.Year]],Graphs!$R$2:$R$41,Graphs!$T$2:$T$41)</f>
        <v>0</v>
      </c>
    </row>
    <row r="1306" spans="1:16" x14ac:dyDescent="0.25">
      <c r="A1306">
        <v>9</v>
      </c>
      <c r="B1306" s="1" t="s">
        <v>106</v>
      </c>
      <c r="C1306" s="1" t="s">
        <v>23</v>
      </c>
      <c r="D1306">
        <v>2045</v>
      </c>
      <c r="E1306">
        <v>0</v>
      </c>
      <c r="F1306">
        <v>0</v>
      </c>
      <c r="G1306">
        <v>0</v>
      </c>
      <c r="H1306">
        <v>0</v>
      </c>
      <c r="I1306">
        <v>167.91481262988603</v>
      </c>
      <c r="J1306">
        <v>0</v>
      </c>
      <c r="K1306">
        <v>0.46418022322951541</v>
      </c>
      <c r="L1306">
        <v>27.004021815612205</v>
      </c>
      <c r="M1306">
        <v>4274.1768800518021</v>
      </c>
      <c r="N1306">
        <v>3.7951014659993382E-14</v>
      </c>
      <c r="O1306">
        <v>9.8367961441668649E-12</v>
      </c>
      <c r="P1306" s="1">
        <f>ETS[[#This Row],[Transform File.EUAprice]]*ETS[[#This Row],[Transform File.CAP]]*_xlfn.XLOOKUP(ETS[[#This Row],[Transform File.Year]],Graphs!$R$2:$R$41,Graphs!$T$2:$T$41)</f>
        <v>0</v>
      </c>
    </row>
    <row r="1307" spans="1:16" x14ac:dyDescent="0.25">
      <c r="A1307">
        <v>9</v>
      </c>
      <c r="B1307" s="1" t="s">
        <v>106</v>
      </c>
      <c r="C1307" s="1" t="s">
        <v>23</v>
      </c>
      <c r="D1307">
        <v>2046</v>
      </c>
      <c r="E1307">
        <v>0</v>
      </c>
      <c r="F1307">
        <v>0</v>
      </c>
      <c r="G1307">
        <v>0</v>
      </c>
      <c r="H1307">
        <v>0</v>
      </c>
      <c r="I1307">
        <v>143.07437887940102</v>
      </c>
      <c r="J1307">
        <v>0</v>
      </c>
      <c r="K1307">
        <v>0.46418022312062818</v>
      </c>
      <c r="L1307">
        <v>24.376253527364369</v>
      </c>
      <c r="M1307">
        <v>4292.7038268982315</v>
      </c>
      <c r="N1307">
        <v>4.2628044282160743E-14</v>
      </c>
      <c r="O1307">
        <v>1.096212312685599E-11</v>
      </c>
      <c r="P1307" s="1">
        <f>ETS[[#This Row],[Transform File.EUAprice]]*ETS[[#This Row],[Transform File.CAP]]*_xlfn.XLOOKUP(ETS[[#This Row],[Transform File.Year]],Graphs!$R$2:$R$41,Graphs!$T$2:$T$41)</f>
        <v>0</v>
      </c>
    </row>
    <row r="1308" spans="1:16" x14ac:dyDescent="0.25">
      <c r="A1308">
        <v>9</v>
      </c>
      <c r="B1308" s="1" t="s">
        <v>106</v>
      </c>
      <c r="C1308" s="1" t="s">
        <v>23</v>
      </c>
      <c r="D1308">
        <v>2047</v>
      </c>
      <c r="E1308">
        <v>0</v>
      </c>
      <c r="F1308">
        <v>0</v>
      </c>
      <c r="G1308">
        <v>0</v>
      </c>
      <c r="H1308">
        <v>0</v>
      </c>
      <c r="I1308">
        <v>120.77875248478652</v>
      </c>
      <c r="J1308">
        <v>0</v>
      </c>
      <c r="K1308">
        <v>0.46418022281071225</v>
      </c>
      <c r="L1308">
        <v>21.831446171803787</v>
      </c>
      <c r="M1308">
        <v>4310.3094379767672</v>
      </c>
      <c r="N1308">
        <v>4.7766534584749079E-14</v>
      </c>
      <c r="O1308">
        <v>1.2244136483967863E-11</v>
      </c>
      <c r="P1308" s="1">
        <f>ETS[[#This Row],[Transform File.EUAprice]]*ETS[[#This Row],[Transform File.CAP]]*_xlfn.XLOOKUP(ETS[[#This Row],[Transform File.Year]],Graphs!$R$2:$R$41,Graphs!$T$2:$T$41)</f>
        <v>0</v>
      </c>
    </row>
    <row r="1309" spans="1:16" x14ac:dyDescent="0.25">
      <c r="A1309">
        <v>9</v>
      </c>
      <c r="B1309" s="1" t="s">
        <v>106</v>
      </c>
      <c r="C1309" s="1" t="s">
        <v>23</v>
      </c>
      <c r="D1309">
        <v>2048</v>
      </c>
      <c r="E1309">
        <v>0</v>
      </c>
      <c r="F1309">
        <v>0</v>
      </c>
      <c r="G1309">
        <v>0</v>
      </c>
      <c r="H1309">
        <v>0</v>
      </c>
      <c r="I1309">
        <v>102.74473676963915</v>
      </c>
      <c r="J1309">
        <v>0</v>
      </c>
      <c r="K1309">
        <v>0.23172049932057809</v>
      </c>
      <c r="L1309">
        <v>17.802295215826803</v>
      </c>
      <c r="M1309">
        <v>4327.3531462981437</v>
      </c>
      <c r="N1309">
        <v>5.5949612718185403E-14</v>
      </c>
      <c r="O1309">
        <v>1.3709948662630397E-11</v>
      </c>
      <c r="P1309" s="1">
        <f>ETS[[#This Row],[Transform File.EUAprice]]*ETS[[#This Row],[Transform File.CAP]]*_xlfn.XLOOKUP(ETS[[#This Row],[Transform File.Year]],Graphs!$R$2:$R$41,Graphs!$T$2:$T$41)</f>
        <v>0</v>
      </c>
    </row>
    <row r="1310" spans="1:16" x14ac:dyDescent="0.25">
      <c r="A1310">
        <v>9</v>
      </c>
      <c r="B1310" s="1" t="s">
        <v>106</v>
      </c>
      <c r="C1310" s="1" t="s">
        <v>23</v>
      </c>
      <c r="D1310">
        <v>2049</v>
      </c>
      <c r="E1310">
        <v>0</v>
      </c>
      <c r="F1310">
        <v>0</v>
      </c>
      <c r="G1310">
        <v>0</v>
      </c>
      <c r="H1310">
        <v>0</v>
      </c>
      <c r="I1310">
        <v>87.589186213818351</v>
      </c>
      <c r="J1310">
        <v>0</v>
      </c>
      <c r="K1310">
        <v>5.5865923933500018E-10</v>
      </c>
      <c r="L1310">
        <v>15.155550555262131</v>
      </c>
      <c r="M1310">
        <v>4342.8864085114346</v>
      </c>
      <c r="N1310">
        <v>7.0683170123613449E-14</v>
      </c>
      <c r="O1310">
        <v>1.539876935869536E-11</v>
      </c>
      <c r="P1310" s="1">
        <f>ETS[[#This Row],[Transform File.EUAprice]]*ETS[[#This Row],[Transform File.CAP]]*_xlfn.XLOOKUP(ETS[[#This Row],[Transform File.Year]],Graphs!$R$2:$R$41,Graphs!$T$2:$T$41)</f>
        <v>0</v>
      </c>
    </row>
    <row r="1311" spans="1:16" x14ac:dyDescent="0.25">
      <c r="A1311">
        <v>9</v>
      </c>
      <c r="B1311" s="1" t="s">
        <v>106</v>
      </c>
      <c r="C1311" s="1" t="s">
        <v>23</v>
      </c>
      <c r="D1311">
        <v>2050</v>
      </c>
      <c r="E1311">
        <v>0</v>
      </c>
      <c r="F1311">
        <v>0</v>
      </c>
      <c r="G1311">
        <v>0</v>
      </c>
      <c r="H1311">
        <v>0</v>
      </c>
      <c r="I1311">
        <v>74.687333635446052</v>
      </c>
      <c r="J1311">
        <v>0</v>
      </c>
      <c r="K1311">
        <v>5.2560190031932574E-10</v>
      </c>
      <c r="L1311">
        <v>12.901852577846704</v>
      </c>
      <c r="M1311">
        <v>4357.8136967553855</v>
      </c>
      <c r="N1311">
        <v>9.6322087537575054E-14</v>
      </c>
      <c r="O1311">
        <v>1.7351907280225313E-11</v>
      </c>
      <c r="P1311" s="1">
        <f>ETS[[#This Row],[Transform File.EUAprice]]*ETS[[#This Row],[Transform File.CAP]]*_xlfn.XLOOKUP(ETS[[#This Row],[Transform File.Year]],Graphs!$R$2:$R$41,Graphs!$T$2:$T$41)</f>
        <v>0</v>
      </c>
    </row>
    <row r="1312" spans="1:16" x14ac:dyDescent="0.25">
      <c r="A1312">
        <v>9</v>
      </c>
      <c r="B1312" s="1" t="s">
        <v>106</v>
      </c>
      <c r="C1312" s="1" t="s">
        <v>23</v>
      </c>
      <c r="D1312">
        <v>2051</v>
      </c>
      <c r="E1312">
        <v>0</v>
      </c>
      <c r="F1312">
        <v>0</v>
      </c>
      <c r="G1312">
        <v>0</v>
      </c>
      <c r="H1312">
        <v>0</v>
      </c>
      <c r="I1312">
        <v>62.678866751601149</v>
      </c>
      <c r="J1312">
        <v>0</v>
      </c>
      <c r="K1312">
        <v>4.2924821693868068E-10</v>
      </c>
      <c r="L1312">
        <v>12.008466883415652</v>
      </c>
      <c r="M1312">
        <v>4371.9811137986308</v>
      </c>
      <c r="N1312">
        <v>1.4362845531166697E-13</v>
      </c>
      <c r="O1312">
        <v>1.9627200613089336E-11</v>
      </c>
      <c r="P1312" s="1">
        <f>ETS[[#This Row],[Transform File.EUAprice]]*ETS[[#This Row],[Transform File.CAP]]*_xlfn.XLOOKUP(ETS[[#This Row],[Transform File.Year]],Graphs!$R$2:$R$41,Graphs!$T$2:$T$41)</f>
        <v>0</v>
      </c>
    </row>
    <row r="1313" spans="1:16" x14ac:dyDescent="0.25">
      <c r="A1313">
        <v>9</v>
      </c>
      <c r="B1313" s="1" t="s">
        <v>106</v>
      </c>
      <c r="C1313" s="1" t="s">
        <v>23</v>
      </c>
      <c r="D1313">
        <v>2052</v>
      </c>
      <c r="E1313">
        <v>0</v>
      </c>
      <c r="F1313">
        <v>0</v>
      </c>
      <c r="G1313">
        <v>0</v>
      </c>
      <c r="H1313">
        <v>0</v>
      </c>
      <c r="I1313">
        <v>52.766935276983794</v>
      </c>
      <c r="J1313">
        <v>0</v>
      </c>
      <c r="K1313">
        <v>4.6094003792399983E-10</v>
      </c>
      <c r="L1313">
        <v>9.9119314741564128</v>
      </c>
      <c r="M1313">
        <v>4384.8875733576524</v>
      </c>
      <c r="N1313">
        <v>1.6806376068514003E-13</v>
      </c>
      <c r="O1313">
        <v>2.2302242756255457E-11</v>
      </c>
      <c r="P1313" s="1">
        <f>ETS[[#This Row],[Transform File.EUAprice]]*ETS[[#This Row],[Transform File.CAP]]*_xlfn.XLOOKUP(ETS[[#This Row],[Transform File.Year]],Graphs!$R$2:$R$41,Graphs!$T$2:$T$41)</f>
        <v>0</v>
      </c>
    </row>
    <row r="1314" spans="1:16" x14ac:dyDescent="0.25">
      <c r="A1314">
        <v>9</v>
      </c>
      <c r="B1314" s="1" t="s">
        <v>106</v>
      </c>
      <c r="C1314" s="1" t="s">
        <v>23</v>
      </c>
      <c r="D1314">
        <v>2053</v>
      </c>
      <c r="E1314">
        <v>0</v>
      </c>
      <c r="F1314">
        <v>0</v>
      </c>
      <c r="G1314">
        <v>0</v>
      </c>
      <c r="H1314">
        <v>0</v>
      </c>
      <c r="I1314">
        <v>43.451177668939451</v>
      </c>
      <c r="J1314">
        <v>0</v>
      </c>
      <c r="K1314">
        <v>4.4668344847021043E-10</v>
      </c>
      <c r="L1314">
        <v>9.3157576075976607</v>
      </c>
      <c r="M1314">
        <v>4397.4523733129463</v>
      </c>
      <c r="N1314">
        <v>3.047898466724421E-13</v>
      </c>
      <c r="O1314">
        <v>2.5470095906389115E-11</v>
      </c>
      <c r="P1314" s="1">
        <f>ETS[[#This Row],[Transform File.EUAprice]]*ETS[[#This Row],[Transform File.CAP]]*_xlfn.XLOOKUP(ETS[[#This Row],[Transform File.Year]],Graphs!$R$2:$R$41,Graphs!$T$2:$T$41)</f>
        <v>0</v>
      </c>
    </row>
    <row r="1315" spans="1:16" x14ac:dyDescent="0.25">
      <c r="A1315">
        <v>9</v>
      </c>
      <c r="B1315" s="1" t="s">
        <v>106</v>
      </c>
      <c r="C1315" s="1" t="s">
        <v>23</v>
      </c>
      <c r="D1315">
        <v>2054</v>
      </c>
      <c r="E1315">
        <v>0</v>
      </c>
      <c r="F1315">
        <v>0</v>
      </c>
      <c r="G1315">
        <v>0</v>
      </c>
      <c r="H1315">
        <v>0</v>
      </c>
      <c r="I1315">
        <v>35.508104005001925</v>
      </c>
      <c r="J1315">
        <v>0</v>
      </c>
      <c r="K1315">
        <v>4.3503006906596249E-10</v>
      </c>
      <c r="L1315">
        <v>7.9430736635024966</v>
      </c>
      <c r="M1315">
        <v>4409.1355817410431</v>
      </c>
      <c r="N1315">
        <v>5.5599657818322293E-13</v>
      </c>
      <c r="O1315">
        <v>2.9267945080426554E-11</v>
      </c>
      <c r="P1315" s="1">
        <f>ETS[[#This Row],[Transform File.EUAprice]]*ETS[[#This Row],[Transform File.CAP]]*_xlfn.XLOOKUP(ETS[[#This Row],[Transform File.Year]],Graphs!$R$2:$R$41,Graphs!$T$2:$T$41)</f>
        <v>0</v>
      </c>
    </row>
    <row r="1316" spans="1:16" x14ac:dyDescent="0.25">
      <c r="A1316">
        <v>9</v>
      </c>
      <c r="B1316" s="1" t="s">
        <v>106</v>
      </c>
      <c r="C1316" s="1" t="s">
        <v>23</v>
      </c>
      <c r="D1316">
        <v>2055</v>
      </c>
      <c r="E1316">
        <v>0</v>
      </c>
      <c r="F1316">
        <v>0</v>
      </c>
      <c r="G1316">
        <v>0</v>
      </c>
      <c r="H1316">
        <v>0</v>
      </c>
      <c r="I1316">
        <v>28.314991466832332</v>
      </c>
      <c r="J1316">
        <v>0</v>
      </c>
      <c r="K1316">
        <v>4.2535317029267655E-10</v>
      </c>
      <c r="L1316">
        <v>7.1931125377442404</v>
      </c>
      <c r="M1316">
        <v>4419.7750965345913</v>
      </c>
      <c r="N1316">
        <v>9.353419043025103E-13</v>
      </c>
      <c r="O1316">
        <v>3.3883902510782995E-11</v>
      </c>
      <c r="P1316" s="1">
        <f>ETS[[#This Row],[Transform File.EUAprice]]*ETS[[#This Row],[Transform File.CAP]]*_xlfn.XLOOKUP(ETS[[#This Row],[Transform File.Year]],Graphs!$R$2:$R$41,Graphs!$T$2:$T$41)</f>
        <v>0</v>
      </c>
    </row>
    <row r="1317" spans="1:16" x14ac:dyDescent="0.25">
      <c r="A1317">
        <v>9</v>
      </c>
      <c r="B1317" s="1" t="s">
        <v>106</v>
      </c>
      <c r="C1317" s="1" t="s">
        <v>23</v>
      </c>
      <c r="D1317">
        <v>2056</v>
      </c>
      <c r="E1317">
        <v>0</v>
      </c>
      <c r="F1317">
        <v>0</v>
      </c>
      <c r="G1317">
        <v>0</v>
      </c>
      <c r="H1317">
        <v>0</v>
      </c>
      <c r="I1317">
        <v>21.25579432288632</v>
      </c>
      <c r="J1317">
        <v>0</v>
      </c>
      <c r="K1317">
        <v>3.0017355767469546E-10</v>
      </c>
      <c r="L1317">
        <v>7.0591971436458376</v>
      </c>
      <c r="M1317">
        <v>4430.2772475261527</v>
      </c>
      <c r="N1317">
        <v>1.4875125573633743E-12</v>
      </c>
      <c r="O1317">
        <v>3.9571815222658874E-11</v>
      </c>
      <c r="P1317" s="1">
        <f>ETS[[#This Row],[Transform File.EUAprice]]*ETS[[#This Row],[Transform File.CAP]]*_xlfn.XLOOKUP(ETS[[#This Row],[Transform File.Year]],Graphs!$R$2:$R$41,Graphs!$T$2:$T$41)</f>
        <v>0</v>
      </c>
    </row>
    <row r="1318" spans="1:16" x14ac:dyDescent="0.25">
      <c r="A1318">
        <v>9</v>
      </c>
      <c r="B1318" s="1" t="s">
        <v>106</v>
      </c>
      <c r="C1318" s="1" t="s">
        <v>23</v>
      </c>
      <c r="D1318">
        <v>2057</v>
      </c>
      <c r="E1318">
        <v>0</v>
      </c>
      <c r="F1318">
        <v>0</v>
      </c>
      <c r="G1318">
        <v>0</v>
      </c>
      <c r="H1318">
        <v>0</v>
      </c>
      <c r="I1318">
        <v>14.845979567078416</v>
      </c>
      <c r="J1318">
        <v>0</v>
      </c>
      <c r="K1318">
        <v>2.9492261053112605E-10</v>
      </c>
      <c r="L1318">
        <v>6.4098147555129827</v>
      </c>
      <c r="M1318">
        <v>4439.8446423013902</v>
      </c>
      <c r="N1318">
        <v>2.4495487030904662E-12</v>
      </c>
      <c r="O1318">
        <v>4.6732301822218246E-11</v>
      </c>
      <c r="P1318" s="1">
        <f>ETS[[#This Row],[Transform File.EUAprice]]*ETS[[#This Row],[Transform File.CAP]]*_xlfn.XLOOKUP(ETS[[#This Row],[Transform File.Year]],Graphs!$R$2:$R$41,Graphs!$T$2:$T$41)</f>
        <v>0</v>
      </c>
    </row>
    <row r="1319" spans="1:16" x14ac:dyDescent="0.25">
      <c r="A1319">
        <v>9</v>
      </c>
      <c r="B1319" s="1" t="s">
        <v>106</v>
      </c>
      <c r="C1319" s="1" t="s">
        <v>23</v>
      </c>
      <c r="D1319">
        <v>2058</v>
      </c>
      <c r="E1319">
        <v>0</v>
      </c>
      <c r="F1319">
        <v>0</v>
      </c>
      <c r="G1319">
        <v>0</v>
      </c>
      <c r="H1319">
        <v>0</v>
      </c>
      <c r="I1319">
        <v>10.759737920055844</v>
      </c>
      <c r="J1319">
        <v>0</v>
      </c>
      <c r="K1319">
        <v>4.1737796549793594E-10</v>
      </c>
      <c r="L1319">
        <v>4.0862416466051936</v>
      </c>
      <c r="M1319">
        <v>4448.7206595708685</v>
      </c>
      <c r="N1319">
        <v>4.0664783794226558E-12</v>
      </c>
      <c r="O1319">
        <v>5.5965826833977009E-11</v>
      </c>
      <c r="P1319" s="1">
        <f>ETS[[#This Row],[Transform File.EUAprice]]*ETS[[#This Row],[Transform File.CAP]]*_xlfn.XLOOKUP(ETS[[#This Row],[Transform File.Year]],Graphs!$R$2:$R$41,Graphs!$T$2:$T$41)</f>
        <v>0</v>
      </c>
    </row>
    <row r="1320" spans="1:16" x14ac:dyDescent="0.25">
      <c r="A1320">
        <v>9</v>
      </c>
      <c r="B1320" s="1" t="s">
        <v>106</v>
      </c>
      <c r="C1320" s="1" t="s">
        <v>23</v>
      </c>
      <c r="D1320">
        <v>2059</v>
      </c>
      <c r="E1320">
        <v>0</v>
      </c>
      <c r="F1320">
        <v>0</v>
      </c>
      <c r="G1320">
        <v>0</v>
      </c>
      <c r="H1320">
        <v>0</v>
      </c>
      <c r="I1320">
        <v>5.8845275888474449</v>
      </c>
      <c r="J1320">
        <v>0</v>
      </c>
      <c r="K1320">
        <v>4.2964930162150798E-10</v>
      </c>
      <c r="L1320">
        <v>4.8752103307787502</v>
      </c>
      <c r="M1320">
        <v>4457.2748168650742</v>
      </c>
      <c r="N1320">
        <v>6.6381802330341222E-12</v>
      </c>
      <c r="O1320">
        <v>6.8245522653221386E-11</v>
      </c>
      <c r="P1320" s="1">
        <f>ETS[[#This Row],[Transform File.EUAprice]]*ETS[[#This Row],[Transform File.CAP]]*_xlfn.XLOOKUP(ETS[[#This Row],[Transform File.Year]],Graphs!$R$2:$R$41,Graphs!$T$2:$T$41)</f>
        <v>0</v>
      </c>
    </row>
    <row r="1321" spans="1:16" x14ac:dyDescent="0.25">
      <c r="A1321">
        <v>9</v>
      </c>
      <c r="B1321" s="1" t="s">
        <v>106</v>
      </c>
      <c r="C1321" s="1" t="s">
        <v>23</v>
      </c>
      <c r="D1321">
        <v>2060</v>
      </c>
      <c r="E1321">
        <v>0</v>
      </c>
      <c r="F1321">
        <v>0</v>
      </c>
      <c r="G1321">
        <v>0</v>
      </c>
      <c r="H1321">
        <v>0</v>
      </c>
      <c r="I1321">
        <v>-7.0948800524190503E-2</v>
      </c>
      <c r="J1321">
        <v>0</v>
      </c>
      <c r="K1321">
        <v>1.2533335093466521E-10</v>
      </c>
      <c r="L1321">
        <v>5.9554763892463018</v>
      </c>
      <c r="M1321">
        <v>4465.0613093066922</v>
      </c>
      <c r="N1321">
        <v>1.0176349768861888E-11</v>
      </c>
      <c r="O1321">
        <v>8.5235634726808146E-11</v>
      </c>
      <c r="P1321" s="1">
        <f>ETS[[#This Row],[Transform File.EUAprice]]*ETS[[#This Row],[Transform File.CAP]]*_xlfn.XLOOKUP(ETS[[#This Row],[Transform File.Year]],Graphs!$R$2:$R$41,Graphs!$T$2:$T$41)</f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03BE-0D34-441B-AFCC-2F2160D3735C}">
  <dimension ref="A1:AD8401"/>
  <sheetViews>
    <sheetView workbookViewId="0">
      <selection activeCell="G6" sqref="G6"/>
    </sheetView>
  </sheetViews>
  <sheetFormatPr defaultRowHeight="15" x14ac:dyDescent="0.25"/>
  <cols>
    <col min="1" max="1" width="10.140625" bestFit="1" customWidth="1"/>
    <col min="2" max="2" width="10.140625" style="4" bestFit="1" customWidth="1"/>
    <col min="3" max="3" width="10.140625" style="3" bestFit="1" customWidth="1"/>
    <col min="4" max="4" width="20.85546875" style="7" bestFit="1" customWidth="1"/>
    <col min="5" max="5" width="7.28515625" style="4" bestFit="1" customWidth="1"/>
    <col min="6" max="6" width="12" style="3" bestFit="1" customWidth="1"/>
    <col min="7" max="7" width="12.7109375" style="3" bestFit="1" customWidth="1"/>
    <col min="8" max="8" width="22.5703125" style="3" bestFit="1" customWidth="1"/>
    <col min="9" max="9" width="25.85546875" style="3" bestFit="1" customWidth="1"/>
    <col min="10" max="10" width="20.85546875" style="3" bestFit="1" customWidth="1"/>
    <col min="11" max="11" width="25.5703125" style="3" bestFit="1" customWidth="1"/>
    <col min="12" max="12" width="19.85546875" style="3" bestFit="1" customWidth="1"/>
    <col min="13" max="13" width="17.28515625" style="3" bestFit="1" customWidth="1"/>
    <col min="14" max="14" width="17.85546875" style="3" bestFit="1" customWidth="1"/>
    <col min="15" max="15" width="17.5703125" style="3" bestFit="1" customWidth="1"/>
    <col min="16" max="16" width="20.85546875" style="3" bestFit="1" customWidth="1"/>
    <col min="17" max="17" width="15.85546875" style="3" bestFit="1" customWidth="1"/>
    <col min="18" max="18" width="20.5703125" style="3" bestFit="1" customWidth="1"/>
    <col min="19" max="19" width="14.7109375" style="3" bestFit="1" customWidth="1"/>
    <col min="20" max="20" width="12.28515625" style="3" bestFit="1" customWidth="1"/>
    <col min="21" max="21" width="12.85546875" style="3" bestFit="1" customWidth="1"/>
    <col min="22" max="22" width="16" style="3" bestFit="1" customWidth="1"/>
    <col min="23" max="23" width="19.140625" style="3" bestFit="1" customWidth="1"/>
    <col min="24" max="24" width="14.140625" style="3" bestFit="1" customWidth="1"/>
    <col min="25" max="25" width="18.85546875" style="3" bestFit="1" customWidth="1"/>
    <col min="26" max="26" width="13.140625" style="3" bestFit="1" customWidth="1"/>
    <col min="27" max="27" width="12" style="9" bestFit="1" customWidth="1"/>
    <col min="28" max="28" width="12" style="3" bestFit="1" customWidth="1"/>
    <col min="29" max="30" width="12" style="3" customWidth="1"/>
    <col min="31" max="31" width="18.42578125" bestFit="1" customWidth="1"/>
    <col min="32" max="33" width="10.7109375" bestFit="1" customWidth="1"/>
    <col min="34" max="34" width="20.85546875" bestFit="1" customWidth="1"/>
    <col min="35" max="35" width="25.28515625" bestFit="1" customWidth="1"/>
    <col min="36" max="36" width="22.140625" bestFit="1" customWidth="1"/>
    <col min="37" max="37" width="36.42578125" bestFit="1" customWidth="1"/>
    <col min="38" max="38" width="39.5703125" bestFit="1" customWidth="1"/>
    <col min="39" max="39" width="34.5703125" bestFit="1" customWidth="1"/>
    <col min="40" max="40" width="39.28515625" bestFit="1" customWidth="1"/>
    <col min="41" max="41" width="33.5703125" bestFit="1" customWidth="1"/>
    <col min="42" max="42" width="31" bestFit="1" customWidth="1"/>
    <col min="43" max="43" width="31.5703125" bestFit="1" customWidth="1"/>
    <col min="44" max="44" width="31.28515625" bestFit="1" customWidth="1"/>
    <col min="45" max="45" width="34.5703125" bestFit="1" customWidth="1"/>
    <col min="46" max="46" width="29.5703125" bestFit="1" customWidth="1"/>
    <col min="47" max="47" width="34.28515625" bestFit="1" customWidth="1"/>
    <col min="48" max="48" width="28.5703125" bestFit="1" customWidth="1"/>
    <col min="49" max="49" width="26" bestFit="1" customWidth="1"/>
    <col min="50" max="50" width="26.5703125" bestFit="1" customWidth="1"/>
    <col min="51" max="51" width="18.42578125" bestFit="1" customWidth="1"/>
    <col min="52" max="52" width="12.7109375" bestFit="1" customWidth="1"/>
    <col min="53" max="53" width="34.42578125" bestFit="1" customWidth="1"/>
    <col min="54" max="54" width="27" bestFit="1" customWidth="1"/>
    <col min="55" max="55" width="30.42578125" bestFit="1" customWidth="1"/>
    <col min="56" max="56" width="35.7109375" bestFit="1" customWidth="1"/>
    <col min="57" max="57" width="35.85546875" bestFit="1" customWidth="1"/>
    <col min="58" max="58" width="31.28515625" bestFit="1" customWidth="1"/>
    <col min="59" max="59" width="38" bestFit="1" customWidth="1"/>
    <col min="60" max="60" width="38.140625" bestFit="1" customWidth="1"/>
    <col min="61" max="61" width="39.42578125" bestFit="1" customWidth="1"/>
    <col min="62" max="62" width="39.5703125" bestFit="1" customWidth="1"/>
    <col min="63" max="63" width="23.7109375" bestFit="1" customWidth="1"/>
    <col min="64" max="64" width="35.42578125" bestFit="1" customWidth="1"/>
    <col min="65" max="65" width="34.28515625" bestFit="1" customWidth="1"/>
  </cols>
  <sheetData>
    <row r="1" spans="1:30" x14ac:dyDescent="0.25">
      <c r="A1" t="s">
        <v>101</v>
      </c>
      <c r="B1" s="4" t="s">
        <v>102</v>
      </c>
      <c r="C1" t="s">
        <v>103</v>
      </c>
      <c r="D1" s="7" t="s">
        <v>104</v>
      </c>
      <c r="E1" s="4" t="s">
        <v>217</v>
      </c>
      <c r="F1" s="3" t="s">
        <v>289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s="3" t="s">
        <v>290</v>
      </c>
      <c r="W1" s="3" t="s">
        <v>291</v>
      </c>
      <c r="X1" s="3" t="s">
        <v>292</v>
      </c>
      <c r="Y1" s="3" t="s">
        <v>293</v>
      </c>
      <c r="Z1" s="3" t="s">
        <v>294</v>
      </c>
      <c r="AA1" s="9" t="s">
        <v>295</v>
      </c>
      <c r="AB1" s="3" t="s">
        <v>296</v>
      </c>
      <c r="AC1"/>
      <c r="AD1"/>
    </row>
    <row r="2" spans="1:30" x14ac:dyDescent="0.25">
      <c r="A2" s="1" t="s">
        <v>105</v>
      </c>
      <c r="B2" s="4">
        <v>10</v>
      </c>
      <c r="C2" s="1" t="s">
        <v>108</v>
      </c>
      <c r="D2" s="7" t="s">
        <v>23</v>
      </c>
      <c r="E2" s="4">
        <v>2021</v>
      </c>
      <c r="F2" s="1">
        <v>196.48612336333667</v>
      </c>
      <c r="G2" s="1">
        <v>3.9564046321630918E-10</v>
      </c>
      <c r="H2" s="1">
        <v>1.7432744111986056E-14</v>
      </c>
      <c r="I2" s="1">
        <v>6.3539999999612213</v>
      </c>
      <c r="J2" s="1">
        <v>8.3652985909340022E-14</v>
      </c>
      <c r="K2" s="1">
        <v>82.434999999999206</v>
      </c>
      <c r="L2" s="1">
        <v>3.0191825262796794E-14</v>
      </c>
      <c r="M2" s="1">
        <v>55.419999999999114</v>
      </c>
      <c r="N2" s="1">
        <v>7.8089007517307498E-14</v>
      </c>
      <c r="O2" s="1">
        <v>153</v>
      </c>
      <c r="P2" s="1">
        <v>12.708</v>
      </c>
      <c r="Q2" s="1">
        <v>49.44</v>
      </c>
      <c r="R2" s="1">
        <v>164.87</v>
      </c>
      <c r="S2" s="1">
        <v>78.48</v>
      </c>
      <c r="T2" s="1">
        <v>110.84</v>
      </c>
      <c r="U2" s="1">
        <v>11.39</v>
      </c>
      <c r="V2" s="1">
        <v>563.06089564002195</v>
      </c>
      <c r="W2" s="1">
        <v>33.215890755111651</v>
      </c>
      <c r="X2" s="1">
        <v>433.09439999935569</v>
      </c>
      <c r="Y2" s="1">
        <v>306.18372823610747</v>
      </c>
      <c r="Z2" s="1">
        <v>687.48479999999813</v>
      </c>
      <c r="AA2" s="1">
        <v>123.18901013738775</v>
      </c>
      <c r="AB2" s="1">
        <v>0</v>
      </c>
      <c r="AC2"/>
      <c r="AD2"/>
    </row>
    <row r="3" spans="1:30" x14ac:dyDescent="0.25">
      <c r="A3" s="1" t="s">
        <v>105</v>
      </c>
      <c r="B3" s="4">
        <v>10</v>
      </c>
      <c r="C3" s="1" t="s">
        <v>108</v>
      </c>
      <c r="D3" s="7" t="s">
        <v>23</v>
      </c>
      <c r="E3" s="4">
        <v>2022</v>
      </c>
      <c r="F3" s="1">
        <v>320.04467019969752</v>
      </c>
      <c r="G3" s="1">
        <v>-1.0227716281388758E-8</v>
      </c>
      <c r="H3" s="1">
        <v>1.774206818031577E-14</v>
      </c>
      <c r="I3" s="1">
        <v>4.6028263558790108E-11</v>
      </c>
      <c r="J3" s="1">
        <v>8.7657047665192011E-14</v>
      </c>
      <c r="K3" s="1">
        <v>123.65249999999656</v>
      </c>
      <c r="L3" s="1">
        <v>2.7765357551992318E-14</v>
      </c>
      <c r="M3" s="1">
        <v>83.129999999995519</v>
      </c>
      <c r="N3" s="1">
        <v>7.8706361192916192E-14</v>
      </c>
      <c r="O3" s="1">
        <v>153</v>
      </c>
      <c r="P3" s="1">
        <v>12.708</v>
      </c>
      <c r="Q3" s="1">
        <v>49.44</v>
      </c>
      <c r="R3" s="1">
        <v>247.30499999999921</v>
      </c>
      <c r="S3" s="1">
        <v>78.48</v>
      </c>
      <c r="T3" s="1">
        <v>166.25999999999911</v>
      </c>
      <c r="U3" s="1">
        <v>11.390000000000079</v>
      </c>
      <c r="V3" s="1">
        <v>395.29472842700989</v>
      </c>
      <c r="W3" s="1">
        <v>33.215890755111651</v>
      </c>
      <c r="X3" s="1">
        <v>426.39649218397795</v>
      </c>
      <c r="Y3" s="1">
        <v>459.27559235315238</v>
      </c>
      <c r="Z3" s="1">
        <v>687.48479999999813</v>
      </c>
      <c r="AA3" s="1">
        <v>184.78351520553105</v>
      </c>
      <c r="AB3" s="1">
        <v>0</v>
      </c>
      <c r="AC3"/>
      <c r="AD3"/>
    </row>
    <row r="4" spans="1:30" x14ac:dyDescent="0.25">
      <c r="A4" s="1" t="s">
        <v>105</v>
      </c>
      <c r="B4" s="4">
        <v>10</v>
      </c>
      <c r="C4" s="1" t="s">
        <v>108</v>
      </c>
      <c r="D4" s="7" t="s">
        <v>23</v>
      </c>
      <c r="E4" s="4">
        <v>2023</v>
      </c>
      <c r="F4" s="1">
        <v>117.85771055474622</v>
      </c>
      <c r="G4" s="1">
        <v>4.2970029930799365E-9</v>
      </c>
      <c r="H4" s="1">
        <v>1.8018871578997995E-14</v>
      </c>
      <c r="I4" s="1">
        <v>1.887259130153035E-11</v>
      </c>
      <c r="J4" s="1">
        <v>9.1527341747816998E-14</v>
      </c>
      <c r="K4" s="1">
        <v>185.47874999997472</v>
      </c>
      <c r="L4" s="1">
        <v>2.5996542282805266E-14</v>
      </c>
      <c r="M4" s="1">
        <v>103.58876842523317</v>
      </c>
      <c r="N4" s="1">
        <v>7.931880733023288E-14</v>
      </c>
      <c r="O4" s="1">
        <v>145.35</v>
      </c>
      <c r="P4" s="1">
        <v>18.35599999996122</v>
      </c>
      <c r="Q4" s="1">
        <v>46.144000000000005</v>
      </c>
      <c r="R4" s="1">
        <v>359.96616666666245</v>
      </c>
      <c r="S4" s="1">
        <v>74.555999999999997</v>
      </c>
      <c r="T4" s="1">
        <v>242.00066666666132</v>
      </c>
      <c r="U4" s="1">
        <v>10.251000000000156</v>
      </c>
      <c r="V4" s="1">
        <v>252.36934863918907</v>
      </c>
      <c r="W4" s="1">
        <v>47.97850884309355</v>
      </c>
      <c r="X4" s="1">
        <v>339.36114640199622</v>
      </c>
      <c r="Y4" s="1">
        <v>668.50113997888877</v>
      </c>
      <c r="Z4" s="1">
        <v>647.03021222071879</v>
      </c>
      <c r="AA4" s="1">
        <v>268.96267213150554</v>
      </c>
      <c r="AB4" s="1">
        <v>1.4011250478855817E-10</v>
      </c>
      <c r="AC4"/>
      <c r="AD4"/>
    </row>
    <row r="5" spans="1:30" x14ac:dyDescent="0.25">
      <c r="A5" s="1" t="s">
        <v>105</v>
      </c>
      <c r="B5" s="4">
        <v>10</v>
      </c>
      <c r="C5" s="1" t="s">
        <v>108</v>
      </c>
      <c r="D5" s="7" t="s">
        <v>23</v>
      </c>
      <c r="E5" s="4">
        <v>2024</v>
      </c>
      <c r="F5" s="1">
        <v>93.997024221039808</v>
      </c>
      <c r="G5" s="1">
        <v>6.3778004063041866E-10</v>
      </c>
      <c r="H5" s="1">
        <v>2.2590951397376192E-14</v>
      </c>
      <c r="I5" s="1">
        <v>2.1229724273940825E-11</v>
      </c>
      <c r="J5" s="1">
        <v>1.1787279307499636E-13</v>
      </c>
      <c r="K5" s="1">
        <v>172.95957921475681</v>
      </c>
      <c r="L5" s="1">
        <v>3.2437665073756396E-14</v>
      </c>
      <c r="M5" s="1">
        <v>1.3333347102327422E-9</v>
      </c>
      <c r="N5" s="1">
        <v>1.0449984837703258E-13</v>
      </c>
      <c r="O5" s="1">
        <v>137.70000000000005</v>
      </c>
      <c r="P5" s="1">
        <v>17.65000000000725</v>
      </c>
      <c r="Q5" s="1">
        <v>42.848000000000006</v>
      </c>
      <c r="R5" s="1">
        <v>534.45358333330387</v>
      </c>
      <c r="S5" s="1">
        <v>70.632000000000005</v>
      </c>
      <c r="T5" s="1">
        <v>338.20010175856112</v>
      </c>
      <c r="U5" s="1">
        <v>9.1120000000002364</v>
      </c>
      <c r="V5" s="1">
        <v>139.13195496296049</v>
      </c>
      <c r="W5" s="1">
        <v>45.800515518540678</v>
      </c>
      <c r="X5" s="1">
        <v>204.40407070069952</v>
      </c>
      <c r="Y5" s="1">
        <v>992.09103953991223</v>
      </c>
      <c r="Z5" s="1">
        <v>584.34004926359444</v>
      </c>
      <c r="AA5" s="1">
        <v>374.39759303073976</v>
      </c>
      <c r="AB5" s="1">
        <v>9.1434298054109167E-11</v>
      </c>
      <c r="AC5"/>
      <c r="AD5"/>
    </row>
    <row r="6" spans="1:30" x14ac:dyDescent="0.25">
      <c r="A6" s="1" t="s">
        <v>105</v>
      </c>
      <c r="B6" s="4">
        <v>10</v>
      </c>
      <c r="C6" s="1" t="s">
        <v>108</v>
      </c>
      <c r="D6" s="7" t="s">
        <v>23</v>
      </c>
      <c r="E6" s="4">
        <v>2025</v>
      </c>
      <c r="F6" s="1">
        <v>78.816659317381479</v>
      </c>
      <c r="G6" s="1">
        <v>1.0452246944809082E-6</v>
      </c>
      <c r="H6" s="1">
        <v>2.9301570689168015E-14</v>
      </c>
      <c r="I6" s="1">
        <v>2.3886970102110849E-11</v>
      </c>
      <c r="J6" s="1">
        <v>1.5755367307237268E-13</v>
      </c>
      <c r="K6" s="1">
        <v>110.09853724834264</v>
      </c>
      <c r="L6" s="1">
        <v>4.1253593552344128E-14</v>
      </c>
      <c r="M6" s="1">
        <v>46.135461557395402</v>
      </c>
      <c r="N6" s="1">
        <v>1.4678946369375584E-13</v>
      </c>
      <c r="O6" s="1">
        <v>130.05000000000004</v>
      </c>
      <c r="P6" s="1">
        <v>16.944000000026122</v>
      </c>
      <c r="Q6" s="1">
        <v>39.552</v>
      </c>
      <c r="R6" s="1">
        <v>696.42182921472727</v>
      </c>
      <c r="S6" s="1">
        <v>66.707999999999998</v>
      </c>
      <c r="T6" s="1">
        <v>330.81076842656114</v>
      </c>
      <c r="U6" s="1">
        <v>7.9730000000003391</v>
      </c>
      <c r="V6" s="1">
        <v>100.22213772365998</v>
      </c>
      <c r="W6" s="1">
        <v>43.924420446752087</v>
      </c>
      <c r="X6" s="1">
        <v>144.80066079863104</v>
      </c>
      <c r="Y6" s="1">
        <v>1283.0054156474348</v>
      </c>
      <c r="Z6" s="1">
        <v>527.82066468720404</v>
      </c>
      <c r="AA6" s="1">
        <v>365.80461159124343</v>
      </c>
      <c r="AB6" s="1">
        <v>1.1651305949013347E-10</v>
      </c>
      <c r="AC6"/>
      <c r="AD6"/>
    </row>
    <row r="7" spans="1:30" x14ac:dyDescent="0.25">
      <c r="A7" s="1" t="s">
        <v>105</v>
      </c>
      <c r="B7" s="4">
        <v>10</v>
      </c>
      <c r="C7" s="1" t="s">
        <v>108</v>
      </c>
      <c r="D7" s="7" t="s">
        <v>23</v>
      </c>
      <c r="E7" s="4">
        <v>2026</v>
      </c>
      <c r="F7" s="1">
        <v>79.829171707136496</v>
      </c>
      <c r="G7" s="1">
        <v>2.24964569509811E-6</v>
      </c>
      <c r="H7" s="1">
        <v>4.0051329644205926E-14</v>
      </c>
      <c r="I7" s="1">
        <v>2.6793712997103094E-11</v>
      </c>
      <c r="J7" s="1">
        <v>2.2468326033244275E-13</v>
      </c>
      <c r="K7" s="1">
        <v>59.110001931429373</v>
      </c>
      <c r="L7" s="1">
        <v>5.4189646063559742E-14</v>
      </c>
      <c r="M7" s="1">
        <v>20.099587945344908</v>
      </c>
      <c r="N7" s="1">
        <v>2.3174929420552276E-13</v>
      </c>
      <c r="O7" s="1">
        <v>122.40000000000006</v>
      </c>
      <c r="P7" s="1">
        <v>16.23800000004735</v>
      </c>
      <c r="Q7" s="1">
        <v>36.255999999999993</v>
      </c>
      <c r="R7" s="1">
        <v>795.5290331297366</v>
      </c>
      <c r="S7" s="1">
        <v>62.784000000000006</v>
      </c>
      <c r="T7" s="1">
        <v>369.55689665062323</v>
      </c>
      <c r="U7" s="1">
        <v>6.8340000000004864</v>
      </c>
      <c r="V7" s="1">
        <v>89.603550361029889</v>
      </c>
      <c r="W7" s="1">
        <v>42.136751806573855</v>
      </c>
      <c r="X7" s="1">
        <v>118.16558821221372</v>
      </c>
      <c r="Y7" s="1">
        <v>1459.4216912099696</v>
      </c>
      <c r="Z7" s="1">
        <v>488.66844781053743</v>
      </c>
      <c r="AA7" s="1">
        <v>406.98617245216383</v>
      </c>
      <c r="AB7" s="1">
        <v>9.9750101355456148E-11</v>
      </c>
      <c r="AC7"/>
      <c r="AD7"/>
    </row>
    <row r="8" spans="1:30" x14ac:dyDescent="0.25">
      <c r="A8" s="1" t="s">
        <v>105</v>
      </c>
      <c r="B8" s="4">
        <v>10</v>
      </c>
      <c r="C8" s="1" t="s">
        <v>108</v>
      </c>
      <c r="D8" s="7" t="s">
        <v>23</v>
      </c>
      <c r="E8" s="4">
        <v>2027</v>
      </c>
      <c r="F8" s="1">
        <v>80.449827157993681</v>
      </c>
      <c r="G8" s="1">
        <v>1.5454140692638151E-6</v>
      </c>
      <c r="H8" s="1">
        <v>5.7344645094177271E-14</v>
      </c>
      <c r="I8" s="1">
        <v>3.0075242902844834E-11</v>
      </c>
      <c r="J8" s="1">
        <v>3.5678006086480171E-13</v>
      </c>
      <c r="K8" s="1">
        <v>54.762237515019699</v>
      </c>
      <c r="L8" s="1">
        <v>7.306113169946658E-14</v>
      </c>
      <c r="M8" s="1">
        <v>19.841012412848862</v>
      </c>
      <c r="N8" s="1">
        <v>4.8708871709377072E-13</v>
      </c>
      <c r="O8" s="1">
        <v>114.75000000000007</v>
      </c>
      <c r="P8" s="1">
        <v>15.532000000071239</v>
      </c>
      <c r="Q8" s="1">
        <v>32.96</v>
      </c>
      <c r="R8" s="1">
        <v>843.64770172783255</v>
      </c>
      <c r="S8" s="1">
        <v>58.86</v>
      </c>
      <c r="T8" s="1">
        <v>382.2671512626348</v>
      </c>
      <c r="U8" s="1">
        <v>5.6950000000007197</v>
      </c>
      <c r="V8" s="1">
        <v>99.954106265559645</v>
      </c>
      <c r="W8" s="1">
        <v>38.699562089988838</v>
      </c>
      <c r="X8" s="1">
        <v>109.74969977584202</v>
      </c>
      <c r="Y8" s="1">
        <v>1540.3610133341951</v>
      </c>
      <c r="Z8" s="1">
        <v>449.41148643803854</v>
      </c>
      <c r="AA8" s="1">
        <v>419.6427805534463</v>
      </c>
      <c r="AB8" s="1">
        <v>1.1224823650996962E-10</v>
      </c>
      <c r="AC8"/>
      <c r="AD8"/>
    </row>
    <row r="9" spans="1:30" x14ac:dyDescent="0.25">
      <c r="A9" s="1" t="s">
        <v>105</v>
      </c>
      <c r="B9" s="4">
        <v>10</v>
      </c>
      <c r="C9" s="1" t="s">
        <v>108</v>
      </c>
      <c r="D9" s="7" t="s">
        <v>23</v>
      </c>
      <c r="E9" s="4">
        <v>2028</v>
      </c>
      <c r="F9" s="1">
        <v>81.17747338783505</v>
      </c>
      <c r="G9" s="1">
        <v>9.4848076653181716E-9</v>
      </c>
      <c r="H9" s="1">
        <v>8.0325020073044769E-14</v>
      </c>
      <c r="I9" s="1">
        <v>3.3559910081381387E-11</v>
      </c>
      <c r="J9" s="1">
        <v>7.5245049928780231E-13</v>
      </c>
      <c r="K9" s="1">
        <v>65.861395854096614</v>
      </c>
      <c r="L9" s="1">
        <v>1.0021171851834542E-13</v>
      </c>
      <c r="M9" s="1">
        <v>16.055251653291631</v>
      </c>
      <c r="N9" s="1">
        <v>0.78538126975982081</v>
      </c>
      <c r="O9" s="1">
        <v>107.10000000000009</v>
      </c>
      <c r="P9" s="1">
        <v>14.826000000098032</v>
      </c>
      <c r="Q9" s="1">
        <v>29.664000000000001</v>
      </c>
      <c r="R9" s="1">
        <v>887.41860590951899</v>
      </c>
      <c r="S9" s="1">
        <v>54.935999999999993</v>
      </c>
      <c r="T9" s="1">
        <v>394.71883034215034</v>
      </c>
      <c r="U9" s="1">
        <v>4.5560000000012062</v>
      </c>
      <c r="V9" s="1">
        <v>113.04031266276017</v>
      </c>
      <c r="W9" s="1">
        <v>36.286711637395662</v>
      </c>
      <c r="X9" s="1">
        <v>101.0605226282691</v>
      </c>
      <c r="Y9" s="1">
        <v>1612.9820353368202</v>
      </c>
      <c r="Z9" s="1">
        <v>412.52972604580731</v>
      </c>
      <c r="AA9" s="1">
        <v>430.02358682927519</v>
      </c>
      <c r="AB9" s="1">
        <v>1.2786744169037159E-10</v>
      </c>
      <c r="AC9"/>
      <c r="AD9"/>
    </row>
    <row r="10" spans="1:30" x14ac:dyDescent="0.25">
      <c r="A10" s="1" t="s">
        <v>105</v>
      </c>
      <c r="B10" s="4">
        <v>10</v>
      </c>
      <c r="C10" s="1" t="s">
        <v>108</v>
      </c>
      <c r="D10" s="7" t="s">
        <v>23</v>
      </c>
      <c r="E10" s="4">
        <v>2029</v>
      </c>
      <c r="F10" s="1">
        <v>82.464933038404268</v>
      </c>
      <c r="G10" s="1">
        <v>1.5691944735701067E-4</v>
      </c>
      <c r="H10" s="1">
        <v>1.3173289720340488E-13</v>
      </c>
      <c r="I10" s="1">
        <v>3.6923337752529082E-11</v>
      </c>
      <c r="J10" s="1">
        <v>3.2158901229533175E-10</v>
      </c>
      <c r="K10" s="1">
        <v>101.2439092845174</v>
      </c>
      <c r="L10" s="1">
        <v>4.6402575806440671E-13</v>
      </c>
      <c r="M10" s="1">
        <v>4.624365092487795E-9</v>
      </c>
      <c r="N10" s="1">
        <v>2.6706906348795547</v>
      </c>
      <c r="O10" s="1">
        <v>99.450000000000145</v>
      </c>
      <c r="P10" s="1">
        <v>14.120000000128108</v>
      </c>
      <c r="Q10" s="1">
        <v>26.368000000000087</v>
      </c>
      <c r="R10" s="1">
        <v>942.2886684302822</v>
      </c>
      <c r="S10" s="1">
        <v>51.012</v>
      </c>
      <c r="T10" s="1">
        <v>403.38474866210862</v>
      </c>
      <c r="U10" s="1">
        <v>4.2023812697610268</v>
      </c>
      <c r="V10" s="1">
        <v>207.27342616701671</v>
      </c>
      <c r="W10" s="1">
        <v>34.372256905053838</v>
      </c>
      <c r="X10" s="1">
        <v>5.4253010710562508</v>
      </c>
      <c r="Y10" s="1">
        <v>1693.9753718650088</v>
      </c>
      <c r="Z10" s="1">
        <v>374.5203531793689</v>
      </c>
      <c r="AA10" s="1">
        <v>441.77544268143441</v>
      </c>
      <c r="AB10" s="1">
        <v>0.18979582050869942</v>
      </c>
      <c r="AC10"/>
      <c r="AD10"/>
    </row>
    <row r="11" spans="1:30" x14ac:dyDescent="0.25">
      <c r="A11" s="1" t="s">
        <v>105</v>
      </c>
      <c r="B11" s="4">
        <v>10</v>
      </c>
      <c r="C11" s="1" t="s">
        <v>108</v>
      </c>
      <c r="D11" s="7" t="s">
        <v>23</v>
      </c>
      <c r="E11" s="4">
        <v>2030</v>
      </c>
      <c r="F11" s="1">
        <v>84.609483411074521</v>
      </c>
      <c r="G11" s="1">
        <v>2.0615632883018946E-8</v>
      </c>
      <c r="H11" s="1">
        <v>2.3068433584380999E-13</v>
      </c>
      <c r="I11" s="1">
        <v>4.1156298579338753E-11</v>
      </c>
      <c r="J11" s="1">
        <v>3.5955134703172325E-11</v>
      </c>
      <c r="K11" s="1">
        <v>178.00514898462527</v>
      </c>
      <c r="L11" s="1">
        <v>9.5649712472214059E-13</v>
      </c>
      <c r="M11" s="1">
        <v>106.69112264660399</v>
      </c>
      <c r="N11" s="1">
        <v>3.4365359523194003</v>
      </c>
      <c r="O11" s="1">
        <v>91.800000000000196</v>
      </c>
      <c r="P11" s="1">
        <v>13.414000000161668</v>
      </c>
      <c r="Q11" s="1">
        <v>23.072000000000173</v>
      </c>
      <c r="R11" s="1">
        <v>1032.5412443814662</v>
      </c>
      <c r="S11" s="1">
        <v>47.088000000000001</v>
      </c>
      <c r="T11" s="1">
        <v>395.99541533339971</v>
      </c>
      <c r="U11" s="1">
        <v>5.7340719046405813</v>
      </c>
      <c r="V11" s="1">
        <v>187.92647092460706</v>
      </c>
      <c r="W11" s="1">
        <v>32.808953925397788</v>
      </c>
      <c r="X11" s="1">
        <v>6.9263820346422316</v>
      </c>
      <c r="Y11" s="1">
        <v>1827.7845388614496</v>
      </c>
      <c r="Z11" s="1">
        <v>329.06559480957054</v>
      </c>
      <c r="AA11" s="1">
        <v>431.98856898225216</v>
      </c>
      <c r="AB11" s="1">
        <v>0.37201272139385988</v>
      </c>
      <c r="AC11"/>
      <c r="AD11"/>
    </row>
    <row r="12" spans="1:30" x14ac:dyDescent="0.25">
      <c r="A12" s="1" t="s">
        <v>105</v>
      </c>
      <c r="B12" s="4">
        <v>10</v>
      </c>
      <c r="C12" s="1" t="s">
        <v>108</v>
      </c>
      <c r="D12" s="7" t="s">
        <v>23</v>
      </c>
      <c r="E12" s="4">
        <v>2031</v>
      </c>
      <c r="F12" s="1">
        <v>84.713719249919507</v>
      </c>
      <c r="G12" s="1">
        <v>4.7619701556227193E-8</v>
      </c>
      <c r="H12" s="1">
        <v>4.8284041818071196E-13</v>
      </c>
      <c r="I12" s="1">
        <v>4.5900331285928403E-11</v>
      </c>
      <c r="J12" s="1">
        <v>3.2396586130923297E-11</v>
      </c>
      <c r="K12" s="1">
        <v>54.137778050508295</v>
      </c>
      <c r="L12" s="1">
        <v>1.0326947836675127E-12</v>
      </c>
      <c r="M12" s="1">
        <v>9.4209941121805772E-11</v>
      </c>
      <c r="N12" s="1">
        <v>4.5853039284791581</v>
      </c>
      <c r="O12" s="1">
        <v>84.150000000000304</v>
      </c>
      <c r="P12" s="1">
        <v>12.708000000198592</v>
      </c>
      <c r="Q12" s="1">
        <v>19.776000000000263</v>
      </c>
      <c r="R12" s="1">
        <v>1199.5550600327583</v>
      </c>
      <c r="S12" s="1">
        <v>43.16400000000003</v>
      </c>
      <c r="T12" s="1">
        <v>495.29720464667037</v>
      </c>
      <c r="U12" s="1">
        <v>8.0316078569599814</v>
      </c>
      <c r="V12" s="1">
        <v>122.85817357728659</v>
      </c>
      <c r="W12" s="1">
        <v>31.955097180594542</v>
      </c>
      <c r="X12" s="1">
        <v>2.6604845804247708</v>
      </c>
      <c r="Y12" s="1">
        <v>2158.456789838629</v>
      </c>
      <c r="Z12" s="1">
        <v>321.4393840636518</v>
      </c>
      <c r="AA12" s="1">
        <v>544.21953723191473</v>
      </c>
      <c r="AB12" s="1">
        <v>0.30877020238115244</v>
      </c>
      <c r="AC12"/>
      <c r="AD12"/>
    </row>
    <row r="13" spans="1:30" x14ac:dyDescent="0.25">
      <c r="A13" s="1" t="s">
        <v>105</v>
      </c>
      <c r="B13" s="4">
        <v>10</v>
      </c>
      <c r="C13" s="1" t="s">
        <v>108</v>
      </c>
      <c r="D13" s="7" t="s">
        <v>23</v>
      </c>
      <c r="E13" s="4">
        <v>2032</v>
      </c>
      <c r="F13" s="1">
        <v>85.573818916482054</v>
      </c>
      <c r="G13" s="1">
        <v>-2.1293752049553848E-8</v>
      </c>
      <c r="H13" s="1">
        <v>7.9801075790993741E-13</v>
      </c>
      <c r="I13" s="1">
        <v>5.1278707246355544E-11</v>
      </c>
      <c r="J13" s="1">
        <v>3.2785959421185269E-11</v>
      </c>
      <c r="K13" s="1">
        <v>69.372449923157234</v>
      </c>
      <c r="L13" s="1">
        <v>2.409269405907322E-10</v>
      </c>
      <c r="M13" s="1">
        <v>2.7709330715591605E-10</v>
      </c>
      <c r="N13" s="1">
        <v>6.3084558927184915</v>
      </c>
      <c r="O13" s="1">
        <v>76.500000000000412</v>
      </c>
      <c r="P13" s="1">
        <v>12.002000000239747</v>
      </c>
      <c r="Q13" s="1">
        <v>16.480000000000381</v>
      </c>
      <c r="R13" s="1">
        <v>1242.7015047499333</v>
      </c>
      <c r="S13" s="1">
        <v>39.240000000000059</v>
      </c>
      <c r="T13" s="1">
        <v>487.9078713134312</v>
      </c>
      <c r="U13" s="1">
        <v>11.47791178543914</v>
      </c>
      <c r="V13" s="1">
        <v>120.15632365040913</v>
      </c>
      <c r="W13" s="1">
        <v>30.316200077080261</v>
      </c>
      <c r="X13" s="1">
        <v>5.547382094565326</v>
      </c>
      <c r="Y13" s="1">
        <v>2223.8593400254813</v>
      </c>
      <c r="Z13" s="1">
        <v>295.27415389449914</v>
      </c>
      <c r="AA13" s="1">
        <v>535.45058066723789</v>
      </c>
      <c r="AB13" s="1">
        <v>0.80468489978029301</v>
      </c>
      <c r="AC13"/>
      <c r="AD13"/>
    </row>
    <row r="14" spans="1:30" x14ac:dyDescent="0.25">
      <c r="A14" s="1" t="s">
        <v>105</v>
      </c>
      <c r="B14" s="4">
        <v>10</v>
      </c>
      <c r="C14" s="1" t="s">
        <v>108</v>
      </c>
      <c r="D14" s="7" t="s">
        <v>23</v>
      </c>
      <c r="E14" s="4">
        <v>2033</v>
      </c>
      <c r="F14" s="1">
        <v>86.480738126202709</v>
      </c>
      <c r="G14" s="1">
        <v>9.0169531208598313E-9</v>
      </c>
      <c r="H14" s="1">
        <v>2.0172253982406297E-12</v>
      </c>
      <c r="I14" s="1">
        <v>5.7617711310438952E-11</v>
      </c>
      <c r="J14" s="1">
        <v>4.4349966969849158E-11</v>
      </c>
      <c r="K14" s="1">
        <v>78.849378574127655</v>
      </c>
      <c r="L14" s="1">
        <v>2.9535476099774352E-11</v>
      </c>
      <c r="M14" s="1">
        <v>9.723157670000124E-9</v>
      </c>
      <c r="N14" s="1">
        <v>8.8931838390773752</v>
      </c>
      <c r="O14" s="1">
        <v>68.850000000000648</v>
      </c>
      <c r="P14" s="1">
        <v>11.296000000285648</v>
      </c>
      <c r="Q14" s="1">
        <v>13.184000000000539</v>
      </c>
      <c r="R14" s="1">
        <v>1301.0826213397572</v>
      </c>
      <c r="S14" s="1">
        <v>35.316000000000088</v>
      </c>
      <c r="T14" s="1">
        <v>480.51853798037496</v>
      </c>
      <c r="U14" s="1">
        <v>17.786367678157632</v>
      </c>
      <c r="V14" s="1">
        <v>111.7358474449548</v>
      </c>
      <c r="W14" s="1">
        <v>28.503809278544662</v>
      </c>
      <c r="X14" s="1">
        <v>6.6922632596237985</v>
      </c>
      <c r="Y14" s="1">
        <v>2308.8462797440657</v>
      </c>
      <c r="Z14" s="1">
        <v>262.82668876778075</v>
      </c>
      <c r="AA14" s="1">
        <v>528.04187266449981</v>
      </c>
      <c r="AB14" s="1">
        <v>3.4412386617445425</v>
      </c>
      <c r="AC14"/>
      <c r="AD14"/>
    </row>
    <row r="15" spans="1:30" x14ac:dyDescent="0.25">
      <c r="A15" s="1" t="s">
        <v>105</v>
      </c>
      <c r="B15" s="4">
        <v>10</v>
      </c>
      <c r="C15" s="1" t="s">
        <v>108</v>
      </c>
      <c r="D15" s="7" t="s">
        <v>23</v>
      </c>
      <c r="E15" s="4">
        <v>2034</v>
      </c>
      <c r="F15" s="1">
        <v>88.657684487641234</v>
      </c>
      <c r="G15" s="1">
        <v>3.9899021785140924E-7</v>
      </c>
      <c r="H15" s="1">
        <v>7.6061101110999179</v>
      </c>
      <c r="I15" s="1">
        <v>6.4672888935218577E-11</v>
      </c>
      <c r="J15" s="1">
        <v>2.3809633776763367E-11</v>
      </c>
      <c r="K15" s="1">
        <v>50.420094887660632</v>
      </c>
      <c r="L15" s="1">
        <v>2.5022422367439312E-11</v>
      </c>
      <c r="M15" s="1">
        <v>38.326955698852842</v>
      </c>
      <c r="N15" s="1">
        <v>13.33977575861263</v>
      </c>
      <c r="O15" s="1">
        <v>61.200000000001133</v>
      </c>
      <c r="P15" s="1">
        <v>10.590000000336927</v>
      </c>
      <c r="Q15" s="1">
        <v>9.8880000000007637</v>
      </c>
      <c r="R15" s="1">
        <v>1368.9406665805516</v>
      </c>
      <c r="S15" s="1">
        <v>31.39200000000012</v>
      </c>
      <c r="T15" s="1">
        <v>473.12920465676484</v>
      </c>
      <c r="U15" s="1">
        <v>26.679551517235005</v>
      </c>
      <c r="V15" s="1">
        <v>100.21299686808047</v>
      </c>
      <c r="W15" s="1">
        <v>24.855213622354054</v>
      </c>
      <c r="X15" s="1">
        <v>1.5862810239720269</v>
      </c>
      <c r="Y15" s="1">
        <v>2408.9679711511785</v>
      </c>
      <c r="Z15" s="1">
        <v>227.00743671162337</v>
      </c>
      <c r="AA15" s="1">
        <v>519.1494123369132</v>
      </c>
      <c r="AB15" s="1">
        <v>13.151876527445395</v>
      </c>
      <c r="AC15"/>
      <c r="AD15"/>
    </row>
    <row r="16" spans="1:30" x14ac:dyDescent="0.25">
      <c r="A16" s="1" t="s">
        <v>105</v>
      </c>
      <c r="B16" s="4">
        <v>10</v>
      </c>
      <c r="C16" s="1" t="s">
        <v>108</v>
      </c>
      <c r="D16" s="7" t="s">
        <v>23</v>
      </c>
      <c r="E16" s="4">
        <v>2035</v>
      </c>
      <c r="F16" s="1">
        <v>89.744730270066725</v>
      </c>
      <c r="G16" s="1">
        <v>1.7799430246531226E-6</v>
      </c>
      <c r="H16" s="1">
        <v>2.600350298931885E-12</v>
      </c>
      <c r="I16" s="1">
        <v>6.900581619980689E-11</v>
      </c>
      <c r="J16" s="1">
        <v>1.7409122100562407E-11</v>
      </c>
      <c r="K16" s="1">
        <v>37.839020915194226</v>
      </c>
      <c r="L16" s="1">
        <v>2.0763174562055033E-11</v>
      </c>
      <c r="M16" s="1">
        <v>62.025689616162275</v>
      </c>
      <c r="N16" s="1">
        <v>13.70852170192874</v>
      </c>
      <c r="O16" s="1">
        <v>53.550000000001923</v>
      </c>
      <c r="P16" s="1">
        <v>9.8840000003945452</v>
      </c>
      <c r="Q16" s="1">
        <v>6.5920000000011205</v>
      </c>
      <c r="R16" s="1">
        <v>1408.3694281348789</v>
      </c>
      <c r="S16" s="1">
        <v>27.468000000000153</v>
      </c>
      <c r="T16" s="1">
        <v>504.06682702228431</v>
      </c>
      <c r="U16" s="1">
        <v>40.019327275847637</v>
      </c>
      <c r="V16" s="1">
        <v>91.120756541785056</v>
      </c>
      <c r="W16" s="1">
        <v>23.412658111816082</v>
      </c>
      <c r="X16" s="1">
        <v>0.89607474833287248</v>
      </c>
      <c r="Y16" s="1">
        <v>2454.2495140636534</v>
      </c>
      <c r="Z16" s="1">
        <v>194.84510091802355</v>
      </c>
      <c r="AA16" s="1">
        <v>552.30593840193308</v>
      </c>
      <c r="AB16" s="1">
        <v>22.300423175888675</v>
      </c>
      <c r="AC16"/>
      <c r="AD16"/>
    </row>
    <row r="17" spans="1:30" x14ac:dyDescent="0.25">
      <c r="A17" s="1" t="s">
        <v>105</v>
      </c>
      <c r="B17" s="4">
        <v>10</v>
      </c>
      <c r="C17" s="1" t="s">
        <v>108</v>
      </c>
      <c r="D17" s="7" t="s">
        <v>23</v>
      </c>
      <c r="E17" s="4">
        <v>2036</v>
      </c>
      <c r="F17" s="1">
        <v>92.155908494143802</v>
      </c>
      <c r="G17" s="1">
        <v>1.2116581155954763E-7</v>
      </c>
      <c r="H17" s="1">
        <v>1.0294663079801094E-12</v>
      </c>
      <c r="I17" s="1">
        <v>6.765254972243071E-11</v>
      </c>
      <c r="J17" s="1">
        <v>1.5171273536035774E-11</v>
      </c>
      <c r="K17" s="1">
        <v>2.4235665547052046E-10</v>
      </c>
      <c r="L17" s="1">
        <v>3.3060166992032997E-11</v>
      </c>
      <c r="M17" s="1">
        <v>62.493336355453408</v>
      </c>
      <c r="N17" s="1">
        <v>11.307603181665884</v>
      </c>
      <c r="O17" s="1">
        <v>45.900000000003942</v>
      </c>
      <c r="P17" s="1">
        <v>9.1780000004592175</v>
      </c>
      <c r="Q17" s="1">
        <v>3.2960000000018725</v>
      </c>
      <c r="R17" s="1">
        <v>1435.2171157167397</v>
      </c>
      <c r="S17" s="1">
        <v>23.544000000000214</v>
      </c>
      <c r="T17" s="1">
        <v>558.70318330511327</v>
      </c>
      <c r="U17" s="1">
        <v>53.727848977776375</v>
      </c>
      <c r="V17" s="1">
        <v>80.943655762667973</v>
      </c>
      <c r="W17" s="1">
        <v>17.3553238024889</v>
      </c>
      <c r="X17" s="1">
        <v>0.31042613120456747</v>
      </c>
      <c r="Y17" s="1">
        <v>2494.1546411397098</v>
      </c>
      <c r="Z17" s="1">
        <v>162.01625936562223</v>
      </c>
      <c r="AA17" s="1">
        <v>607.80535214104805</v>
      </c>
      <c r="AB17" s="1">
        <v>34.003451285411046</v>
      </c>
      <c r="AC17"/>
      <c r="AD17"/>
    </row>
    <row r="18" spans="1:30" x14ac:dyDescent="0.25">
      <c r="A18" s="1" t="s">
        <v>105</v>
      </c>
      <c r="B18" s="4">
        <v>10</v>
      </c>
      <c r="C18" s="1" t="s">
        <v>108</v>
      </c>
      <c r="D18" s="7" t="s">
        <v>23</v>
      </c>
      <c r="E18" s="4">
        <v>2037</v>
      </c>
      <c r="F18" s="1">
        <v>103.75191136882697</v>
      </c>
      <c r="G18" s="1">
        <v>-9.654265018639873E-3</v>
      </c>
      <c r="H18" s="1">
        <v>2.0669618998043005E-12</v>
      </c>
      <c r="I18" s="1">
        <v>8.002556045704402E-11</v>
      </c>
      <c r="J18" s="1">
        <v>1.1355726827678835E-11</v>
      </c>
      <c r="K18" s="1">
        <v>23.466310259651813</v>
      </c>
      <c r="L18" s="1">
        <v>2.7629046518157275E-11</v>
      </c>
      <c r="M18" s="1">
        <v>45.23823687023895</v>
      </c>
      <c r="N18" s="1">
        <v>10.984075197037521</v>
      </c>
      <c r="O18" s="1">
        <v>45.85611011110386</v>
      </c>
      <c r="P18" s="1">
        <v>8.4720000005282241</v>
      </c>
      <c r="Q18" s="1">
        <v>3.2346118995728653E-10</v>
      </c>
      <c r="R18" s="1">
        <v>1424.2257823836487</v>
      </c>
      <c r="S18" s="1">
        <v>19.620000000000285</v>
      </c>
      <c r="T18" s="1">
        <v>613.80718632723335</v>
      </c>
      <c r="U18" s="1">
        <v>65.035452159442258</v>
      </c>
      <c r="V18" s="1">
        <v>86.932503613538373</v>
      </c>
      <c r="W18" s="1">
        <v>16.140328629720333</v>
      </c>
      <c r="X18" s="1">
        <v>5.7728531737113824E-10</v>
      </c>
      <c r="Y18" s="1">
        <v>2485.6729986513801</v>
      </c>
      <c r="Z18" s="1">
        <v>137.1140552474964</v>
      </c>
      <c r="AA18" s="1">
        <v>666.14969050360435</v>
      </c>
      <c r="AB18" s="1">
        <v>43.336510624634528</v>
      </c>
      <c r="AC18"/>
      <c r="AD18"/>
    </row>
    <row r="19" spans="1:30" x14ac:dyDescent="0.25">
      <c r="A19" s="1" t="s">
        <v>105</v>
      </c>
      <c r="B19" s="4">
        <v>10</v>
      </c>
      <c r="C19" s="1" t="s">
        <v>108</v>
      </c>
      <c r="D19" s="7" t="s">
        <v>23</v>
      </c>
      <c r="E19" s="4">
        <v>2038</v>
      </c>
      <c r="F19" s="1">
        <v>107.87240676867006</v>
      </c>
      <c r="G19" s="1">
        <v>5.384173514632573E-7</v>
      </c>
      <c r="H19" s="1">
        <v>1.6199166969754758E-12</v>
      </c>
      <c r="I19" s="1">
        <v>9.5451181545237491E-11</v>
      </c>
      <c r="J19" s="1">
        <v>7.4983051331053778E-12</v>
      </c>
      <c r="K19" s="1">
        <v>63.121810279931168</v>
      </c>
      <c r="L19" s="1">
        <v>5.0702982856175121E-11</v>
      </c>
      <c r="M19" s="1">
        <v>32.463851665015262</v>
      </c>
      <c r="N19" s="1">
        <v>3.9631557336963592</v>
      </c>
      <c r="O19" s="1">
        <v>38.206110111106462</v>
      </c>
      <c r="P19" s="1">
        <v>7.7660000005958763</v>
      </c>
      <c r="Q19" s="1">
        <v>3.5941632466045885E-10</v>
      </c>
      <c r="R19" s="1">
        <v>1447.6920926433006</v>
      </c>
      <c r="S19" s="1">
        <v>15.696000000000387</v>
      </c>
      <c r="T19" s="1">
        <v>659.04542319747225</v>
      </c>
      <c r="U19" s="1">
        <v>76.019527356479784</v>
      </c>
      <c r="V19" s="1">
        <v>76.740053345992578</v>
      </c>
      <c r="W19" s="1">
        <v>14.952086929765946</v>
      </c>
      <c r="X19" s="1">
        <v>6.0456151507946213E-10</v>
      </c>
      <c r="Y19" s="1">
        <v>2526.3917144766369</v>
      </c>
      <c r="Z19" s="1">
        <v>110.49555771112928</v>
      </c>
      <c r="AA19" s="1">
        <v>714.03818421893743</v>
      </c>
      <c r="AB19" s="1">
        <v>57.978054856021053</v>
      </c>
      <c r="AC19"/>
      <c r="AD19"/>
    </row>
    <row r="20" spans="1:30" x14ac:dyDescent="0.25">
      <c r="A20" s="1" t="s">
        <v>105</v>
      </c>
      <c r="B20" s="4">
        <v>10</v>
      </c>
      <c r="C20" s="1" t="s">
        <v>108</v>
      </c>
      <c r="D20" s="7" t="s">
        <v>23</v>
      </c>
      <c r="E20" s="4">
        <v>2039</v>
      </c>
      <c r="F20" s="1">
        <v>105.56037655310679</v>
      </c>
      <c r="G20" s="1">
        <v>3.0992352239074913E-4</v>
      </c>
      <c r="H20" s="1">
        <v>4.8839217120554456E-13</v>
      </c>
      <c r="I20" s="1">
        <v>1.1551766115581942E-10</v>
      </c>
      <c r="J20" s="1">
        <v>5.6704669739128396E-12</v>
      </c>
      <c r="K20" s="1">
        <v>73.805508600914905</v>
      </c>
      <c r="L20" s="1">
        <v>5.4235972058342638E-11</v>
      </c>
      <c r="M20" s="1">
        <v>41.611405332366331</v>
      </c>
      <c r="N20" s="1">
        <v>5.9659030250379992</v>
      </c>
      <c r="O20" s="1">
        <v>30.55611011110749</v>
      </c>
      <c r="P20" s="1">
        <v>7.0600000006759025</v>
      </c>
      <c r="Q20" s="1">
        <v>3.9181291079138215E-10</v>
      </c>
      <c r="R20" s="1">
        <v>1510.8139029232318</v>
      </c>
      <c r="S20" s="1">
        <v>11.772000000000849</v>
      </c>
      <c r="T20" s="1">
        <v>691.50927486248747</v>
      </c>
      <c r="U20" s="1">
        <v>79.982683090176138</v>
      </c>
      <c r="V20" s="1">
        <v>60.121880660751508</v>
      </c>
      <c r="W20" s="1">
        <v>13.516555042694794</v>
      </c>
      <c r="X20" s="1">
        <v>6.127106980475125E-10</v>
      </c>
      <c r="Y20" s="1">
        <v>2630.8837341272956</v>
      </c>
      <c r="Z20" s="1">
        <v>82.619680711694357</v>
      </c>
      <c r="AA20" s="1">
        <v>743.62283161058451</v>
      </c>
      <c r="AB20" s="1">
        <v>65.812761182184303</v>
      </c>
      <c r="AC20"/>
      <c r="AD20"/>
    </row>
    <row r="21" spans="1:30" x14ac:dyDescent="0.25">
      <c r="A21" s="1" t="s">
        <v>105</v>
      </c>
      <c r="B21" s="4">
        <v>10</v>
      </c>
      <c r="C21" s="1" t="s">
        <v>108</v>
      </c>
      <c r="D21" s="7" t="s">
        <v>23</v>
      </c>
      <c r="E21" s="4">
        <v>2040</v>
      </c>
      <c r="F21" s="1">
        <v>103.97498247012894</v>
      </c>
      <c r="G21" s="1">
        <v>3.7840867346062929E-5</v>
      </c>
      <c r="H21" s="1">
        <v>2.5151630657136715E-13</v>
      </c>
      <c r="I21" s="1">
        <v>1.4618200168876803E-10</v>
      </c>
      <c r="J21" s="1">
        <v>4.6260491272075843E-12</v>
      </c>
      <c r="K21" s="1">
        <v>108.17402767901787</v>
      </c>
      <c r="L21" s="1">
        <v>5.9793674473805794E-11</v>
      </c>
      <c r="M21" s="1">
        <v>2.1384140726035753E-8</v>
      </c>
      <c r="N21" s="1">
        <v>5.5915640886598821E-12</v>
      </c>
      <c r="O21" s="1">
        <v>22.906110111109559</v>
      </c>
      <c r="P21" s="1">
        <v>6.3540000007713529</v>
      </c>
      <c r="Q21" s="1">
        <v>4.2459887021256742E-10</v>
      </c>
      <c r="R21" s="1">
        <v>1584.6194115241467</v>
      </c>
      <c r="S21" s="1">
        <v>7.8480000000018064</v>
      </c>
      <c r="T21" s="1">
        <v>733.12068019485378</v>
      </c>
      <c r="U21" s="1">
        <v>85.948586115214141</v>
      </c>
      <c r="V21" s="1">
        <v>43.239337065171497</v>
      </c>
      <c r="W21" s="1">
        <v>12.47936785603731</v>
      </c>
      <c r="X21" s="1">
        <v>6.1036888375009362E-10</v>
      </c>
      <c r="Y21" s="1">
        <v>2746.9980726017611</v>
      </c>
      <c r="Z21" s="1">
        <v>53.685829880963119</v>
      </c>
      <c r="AA21" s="1">
        <v>783.85667341962619</v>
      </c>
      <c r="AB21" s="1">
        <v>71.549333336502855</v>
      </c>
      <c r="AC21"/>
      <c r="AD21"/>
    </row>
    <row r="22" spans="1:30" x14ac:dyDescent="0.25">
      <c r="A22" s="1" t="s">
        <v>105</v>
      </c>
      <c r="B22" s="4">
        <v>10</v>
      </c>
      <c r="C22" s="1" t="s">
        <v>108</v>
      </c>
      <c r="D22" s="7" t="s">
        <v>23</v>
      </c>
      <c r="E22" s="4">
        <v>2041</v>
      </c>
      <c r="F22" s="1">
        <v>104.18616497646299</v>
      </c>
      <c r="G22" s="1">
        <v>1.2213420542056435E-4</v>
      </c>
      <c r="H22" s="1">
        <v>2.0975285233371846E-13</v>
      </c>
      <c r="I22" s="1">
        <v>1.9442069915231529E-10</v>
      </c>
      <c r="J22" s="1">
        <v>3.7835365478651372E-12</v>
      </c>
      <c r="K22" s="1">
        <v>138.4862449916296</v>
      </c>
      <c r="L22" s="1">
        <v>6.9098580702849557E-11</v>
      </c>
      <c r="M22" s="1">
        <v>1.3981387857290515E-9</v>
      </c>
      <c r="N22" s="1">
        <v>1.0582026387191713E-12</v>
      </c>
      <c r="O22" s="1">
        <v>15.256110111111179</v>
      </c>
      <c r="P22" s="1">
        <v>6.3540000008868702</v>
      </c>
      <c r="Q22" s="1">
        <v>4.6894883718241658E-10</v>
      </c>
      <c r="R22" s="1">
        <v>1692.7934392031646</v>
      </c>
      <c r="S22" s="1">
        <v>3.9240000000028386</v>
      </c>
      <c r="T22" s="1">
        <v>733.12068021623793</v>
      </c>
      <c r="U22" s="1">
        <v>85.948586115219726</v>
      </c>
      <c r="V22" s="1">
        <v>27.317415257555034</v>
      </c>
      <c r="W22" s="1">
        <v>15.075423692720383</v>
      </c>
      <c r="X22" s="1">
        <v>6.2532487578334528E-10</v>
      </c>
      <c r="Y22" s="1">
        <v>2887.4837077220532</v>
      </c>
      <c r="Z22" s="1">
        <v>25.462677814117257</v>
      </c>
      <c r="AA22" s="1">
        <v>783.72565999230824</v>
      </c>
      <c r="AB22" s="1">
        <v>70.551712222279036</v>
      </c>
      <c r="AC22"/>
      <c r="AD22"/>
    </row>
    <row r="23" spans="1:30" x14ac:dyDescent="0.25">
      <c r="A23" s="1" t="s">
        <v>105</v>
      </c>
      <c r="B23" s="4">
        <v>10</v>
      </c>
      <c r="C23" s="1" t="s">
        <v>108</v>
      </c>
      <c r="D23" s="7" t="s">
        <v>23</v>
      </c>
      <c r="E23" s="4">
        <v>2042</v>
      </c>
      <c r="F23" s="1">
        <v>103.90301398639161</v>
      </c>
      <c r="G23" s="1">
        <v>7.6543528916736664E-5</v>
      </c>
      <c r="H23" s="1">
        <v>2.0660422872752016E-13</v>
      </c>
      <c r="I23" s="1">
        <v>2.6389012026293851E-10</v>
      </c>
      <c r="J23" s="1">
        <v>3.7141037672209551E-12</v>
      </c>
      <c r="K23" s="1">
        <v>47.041693378395792</v>
      </c>
      <c r="L23" s="1">
        <v>4.0660604008796347E-11</v>
      </c>
      <c r="M23" s="1">
        <v>24.120892312061642</v>
      </c>
      <c r="N23" s="1">
        <v>4.9627716826938521E-13</v>
      </c>
      <c r="O23" s="1">
        <v>7.6061101111116667</v>
      </c>
      <c r="P23" s="1">
        <v>6.354000001033052</v>
      </c>
      <c r="Q23" s="1">
        <v>4.9275847095917989E-10</v>
      </c>
      <c r="R23" s="1">
        <v>1831.2796841947941</v>
      </c>
      <c r="S23" s="1">
        <v>2.4376526573719135E-10</v>
      </c>
      <c r="T23" s="1">
        <v>733.12068021763605</v>
      </c>
      <c r="U23" s="1">
        <v>85.948586115220778</v>
      </c>
      <c r="V23" s="1">
        <v>12.650564056152971</v>
      </c>
      <c r="W23" s="1">
        <v>13.497843901805981</v>
      </c>
      <c r="X23" s="1">
        <v>5.8941317300109449E-10</v>
      </c>
      <c r="Y23" s="1">
        <v>3047.3841865440718</v>
      </c>
      <c r="Z23" s="1">
        <v>9.1065947180960354E-10</v>
      </c>
      <c r="AA23" s="1">
        <v>776.05229486308963</v>
      </c>
      <c r="AB23" s="1">
        <v>63.465565163905758</v>
      </c>
      <c r="AC23"/>
      <c r="AD23"/>
    </row>
    <row r="24" spans="1:30" x14ac:dyDescent="0.25">
      <c r="A24" s="1" t="s">
        <v>105</v>
      </c>
      <c r="B24" s="4">
        <v>10</v>
      </c>
      <c r="C24" s="1" t="s">
        <v>108</v>
      </c>
      <c r="D24" s="7" t="s">
        <v>23</v>
      </c>
      <c r="E24" s="4">
        <v>2043</v>
      </c>
      <c r="F24" s="1">
        <v>99.43703233045305</v>
      </c>
      <c r="G24" s="1">
        <v>1.0810476845146639E-4</v>
      </c>
      <c r="H24" s="1">
        <v>2.2077342246231008E-13</v>
      </c>
      <c r="I24" s="1">
        <v>3.800268128452474E-10</v>
      </c>
      <c r="J24" s="1">
        <v>3.5045686284319763E-12</v>
      </c>
      <c r="K24" s="1">
        <v>41.770920515053476</v>
      </c>
      <c r="L24" s="1">
        <v>1.2067685756265454E-11</v>
      </c>
      <c r="M24" s="1">
        <v>52.567042530664878</v>
      </c>
      <c r="N24" s="1">
        <v>4.0963057834365071E-13</v>
      </c>
      <c r="O24" s="1">
        <v>7.606110111111918</v>
      </c>
      <c r="P24" s="1">
        <v>6.3540000012274724</v>
      </c>
      <c r="Q24" s="1">
        <v>5.1016759305974225E-10</v>
      </c>
      <c r="R24" s="1">
        <v>1878.3213775731899</v>
      </c>
      <c r="S24" s="1">
        <v>2.733007418369657E-10</v>
      </c>
      <c r="T24" s="1">
        <v>757.24157252969769</v>
      </c>
      <c r="U24" s="1">
        <v>85.948586115221275</v>
      </c>
      <c r="V24" s="1">
        <v>11.683083263448228</v>
      </c>
      <c r="W24" s="1">
        <v>14.274720070759381</v>
      </c>
      <c r="X24" s="1">
        <v>5.6580573611818881E-10</v>
      </c>
      <c r="Y24" s="1">
        <v>3124.8523357078543</v>
      </c>
      <c r="Z24" s="1">
        <v>1.0276189019883963E-9</v>
      </c>
      <c r="AA24" s="1">
        <v>799.46180804461335</v>
      </c>
      <c r="AB24" s="1">
        <v>57.217678799139399</v>
      </c>
      <c r="AC24"/>
      <c r="AD24"/>
    </row>
    <row r="25" spans="1:30" x14ac:dyDescent="0.25">
      <c r="A25" s="1" t="s">
        <v>105</v>
      </c>
      <c r="B25" s="4">
        <v>10</v>
      </c>
      <c r="C25" s="1" t="s">
        <v>108</v>
      </c>
      <c r="D25" s="7" t="s">
        <v>23</v>
      </c>
      <c r="E25" s="4">
        <v>2044</v>
      </c>
      <c r="F25" s="1">
        <v>95.156668705410254</v>
      </c>
      <c r="G25" s="1">
        <v>2.0349694522758992E-4</v>
      </c>
      <c r="H25" s="1">
        <v>2.4715954198782122E-13</v>
      </c>
      <c r="I25" s="1">
        <v>5.9122036408734746E-10</v>
      </c>
      <c r="J25" s="1">
        <v>3.2263250779541306E-12</v>
      </c>
      <c r="K25" s="1">
        <v>59.910728549003082</v>
      </c>
      <c r="L25" s="1">
        <v>5.2559297903195433E-12</v>
      </c>
      <c r="M25" s="1">
        <v>29.253002407411426</v>
      </c>
      <c r="N25" s="1">
        <v>4.0762989558330173E-13</v>
      </c>
      <c r="O25" s="1">
        <v>7.6061101111121276</v>
      </c>
      <c r="P25" s="1">
        <v>6.3540000014913627</v>
      </c>
      <c r="Q25" s="1">
        <v>5.25338866595778E-10</v>
      </c>
      <c r="R25" s="1">
        <v>1920.0922980882433</v>
      </c>
      <c r="S25" s="1">
        <v>2.9832316420440502E-10</v>
      </c>
      <c r="T25" s="1">
        <v>809.80861506036263</v>
      </c>
      <c r="U25" s="1">
        <v>85.948586115221687</v>
      </c>
      <c r="V25" s="1">
        <v>11.024615236997887</v>
      </c>
      <c r="W25" s="1">
        <v>14.714885555748349</v>
      </c>
      <c r="X25" s="1">
        <v>5.377495585934432E-10</v>
      </c>
      <c r="Y25" s="1">
        <v>3200.2293495334457</v>
      </c>
      <c r="Z25" s="1">
        <v>1.1080361129716599E-9</v>
      </c>
      <c r="AA25" s="1">
        <v>852.60199181712187</v>
      </c>
      <c r="AB25" s="1">
        <v>51.729377941194748</v>
      </c>
      <c r="AC25"/>
      <c r="AD25"/>
    </row>
    <row r="26" spans="1:30" x14ac:dyDescent="0.25">
      <c r="A26" s="1" t="s">
        <v>105</v>
      </c>
      <c r="B26" s="4">
        <v>10</v>
      </c>
      <c r="C26" s="1" t="s">
        <v>108</v>
      </c>
      <c r="D26" s="7" t="s">
        <v>23</v>
      </c>
      <c r="E26" s="4">
        <v>2045</v>
      </c>
      <c r="F26" s="1">
        <v>91.651905088713292</v>
      </c>
      <c r="G26" s="1">
        <v>3.8445713716900913E-2</v>
      </c>
      <c r="H26" s="1">
        <v>2.8423458381068573E-13</v>
      </c>
      <c r="I26" s="1">
        <v>2.3219863298680491E-9</v>
      </c>
      <c r="J26" s="1">
        <v>3.120526158245756E-12</v>
      </c>
      <c r="K26" s="1">
        <v>49.155505677835805</v>
      </c>
      <c r="L26" s="1">
        <v>2.7753171847473456E-12</v>
      </c>
      <c r="M26" s="1">
        <v>10.91207689892083</v>
      </c>
      <c r="N26" s="1">
        <v>4.4078410388483841E-13</v>
      </c>
      <c r="O26" s="1">
        <v>7.6061101111123346</v>
      </c>
      <c r="P26" s="1">
        <v>6.3540000018713894</v>
      </c>
      <c r="Q26" s="1">
        <v>5.3669459342345686E-10</v>
      </c>
      <c r="R26" s="1">
        <v>1980.0030266372464</v>
      </c>
      <c r="S26" s="1">
        <v>3.1908633876646005E-10</v>
      </c>
      <c r="T26" s="1">
        <v>839.061617467774</v>
      </c>
      <c r="U26" s="1">
        <v>85.948586115222099</v>
      </c>
      <c r="V26" s="1">
        <v>9.6980291449796585</v>
      </c>
      <c r="W26" s="1">
        <v>14.93045825821679</v>
      </c>
      <c r="X26" s="1">
        <v>5.1123574913905561E-10</v>
      </c>
      <c r="Y26" s="1">
        <v>3283.8023742682899</v>
      </c>
      <c r="Z26" s="1">
        <v>1.1237187214564333E-9</v>
      </c>
      <c r="AA26" s="1">
        <v>884.87523525622657</v>
      </c>
      <c r="AB26" s="1">
        <v>44.219137168719996</v>
      </c>
      <c r="AC26"/>
      <c r="AD26"/>
    </row>
    <row r="27" spans="1:30" x14ac:dyDescent="0.25">
      <c r="A27" s="1" t="s">
        <v>105</v>
      </c>
      <c r="B27" s="4">
        <v>10</v>
      </c>
      <c r="C27" s="1" t="s">
        <v>108</v>
      </c>
      <c r="D27" s="7" t="s">
        <v>23</v>
      </c>
      <c r="E27" s="4">
        <v>2046</v>
      </c>
      <c r="F27" s="1">
        <v>88.003144383250813</v>
      </c>
      <c r="G27" s="1">
        <v>7.4293915338503019E-2</v>
      </c>
      <c r="H27" s="1">
        <v>3.3006798330971918E-13</v>
      </c>
      <c r="I27" s="1">
        <v>8.9005038128081902E-7</v>
      </c>
      <c r="J27" s="1">
        <v>2.8394177130212542E-12</v>
      </c>
      <c r="K27" s="1">
        <v>128.75590457272574</v>
      </c>
      <c r="L27" s="1">
        <v>1.9095411359024753E-12</v>
      </c>
      <c r="M27" s="1">
        <v>41.596660384187203</v>
      </c>
      <c r="N27" s="1">
        <v>5.0227381459040518E-13</v>
      </c>
      <c r="O27" s="1">
        <v>7.6061101111125557</v>
      </c>
      <c r="P27" s="1">
        <v>6.3540000024626098</v>
      </c>
      <c r="Q27" s="1">
        <v>5.4419289855656224E-10</v>
      </c>
      <c r="R27" s="1">
        <v>2029.1585323150823</v>
      </c>
      <c r="S27" s="1">
        <v>3.5214650575849305E-10</v>
      </c>
      <c r="T27" s="1">
        <v>849.97369436669487</v>
      </c>
      <c r="U27" s="1">
        <v>85.94858611522254</v>
      </c>
      <c r="V27" s="1">
        <v>8.9652262233542057</v>
      </c>
      <c r="W27" s="1">
        <v>14.231407456593219</v>
      </c>
      <c r="X27" s="1">
        <v>4.7428219332363401E-10</v>
      </c>
      <c r="Y27" s="1">
        <v>3352.9059729064388</v>
      </c>
      <c r="Z27" s="1">
        <v>1.2286768237513342E-9</v>
      </c>
      <c r="AA27" s="1">
        <v>897.44108548533529</v>
      </c>
      <c r="AB27" s="1">
        <v>39.630109738696412</v>
      </c>
      <c r="AC27"/>
      <c r="AD27"/>
    </row>
    <row r="28" spans="1:30" x14ac:dyDescent="0.25">
      <c r="A28" s="1" t="s">
        <v>105</v>
      </c>
      <c r="B28" s="4">
        <v>10</v>
      </c>
      <c r="C28" s="1" t="s">
        <v>108</v>
      </c>
      <c r="D28" s="7" t="s">
        <v>23</v>
      </c>
      <c r="E28" s="4">
        <v>2047</v>
      </c>
      <c r="F28" s="1">
        <v>84.876972493491181</v>
      </c>
      <c r="G28" s="1">
        <v>0.16908692778823534</v>
      </c>
      <c r="H28" s="1">
        <v>3.8760366112865791E-13</v>
      </c>
      <c r="I28" s="1">
        <v>3.5894138095063846E-8</v>
      </c>
      <c r="J28" s="1">
        <v>2.5605850460528448E-12</v>
      </c>
      <c r="K28" s="1">
        <v>208.77375527788627</v>
      </c>
      <c r="L28" s="1">
        <v>1.4230063334605676E-12</v>
      </c>
      <c r="M28" s="1">
        <v>26.897239079537652</v>
      </c>
      <c r="N28" s="1">
        <v>5.9587798119128464E-13</v>
      </c>
      <c r="O28" s="1">
        <v>7.6061101111128027</v>
      </c>
      <c r="P28" s="1">
        <v>6.3540000047845959</v>
      </c>
      <c r="Q28" s="1">
        <v>5.4986336553047506E-10</v>
      </c>
      <c r="R28" s="1">
        <v>2075.4794368878088</v>
      </c>
      <c r="S28" s="1">
        <v>3.7977555227665032E-10</v>
      </c>
      <c r="T28" s="1">
        <v>891.57035475088207</v>
      </c>
      <c r="U28" s="1">
        <v>85.948586115222966</v>
      </c>
      <c r="V28" s="1">
        <v>8.2314290186790302</v>
      </c>
      <c r="W28" s="1">
        <v>14.596621333477971</v>
      </c>
      <c r="X28" s="1">
        <v>4.2180248269311439E-10</v>
      </c>
      <c r="Y28" s="1">
        <v>3424.7642151440759</v>
      </c>
      <c r="Z28" s="1">
        <v>1.2392412414443044E-9</v>
      </c>
      <c r="AA28" s="1">
        <v>930.94773541493419</v>
      </c>
      <c r="AB28" s="1">
        <v>35.298547371227436</v>
      </c>
      <c r="AC28"/>
      <c r="AD28"/>
    </row>
    <row r="29" spans="1:30" x14ac:dyDescent="0.25">
      <c r="A29" s="1" t="s">
        <v>105</v>
      </c>
      <c r="B29" s="4">
        <v>10</v>
      </c>
      <c r="C29" s="1" t="s">
        <v>108</v>
      </c>
      <c r="D29" s="7" t="s">
        <v>23</v>
      </c>
      <c r="E29" s="4">
        <v>2048</v>
      </c>
      <c r="F29" s="1">
        <v>81.957522184134916</v>
      </c>
      <c r="G29" s="1">
        <v>0.21311123971136106</v>
      </c>
      <c r="H29" s="1">
        <v>4.6708727977327059E-13</v>
      </c>
      <c r="I29" s="1">
        <v>2.6008672494205477E-7</v>
      </c>
      <c r="J29" s="1">
        <v>2.5031173724548606E-12</v>
      </c>
      <c r="K29" s="1">
        <v>245.6239115911624</v>
      </c>
      <c r="L29" s="1">
        <v>1.0798187336239999E-12</v>
      </c>
      <c r="M29" s="1">
        <v>52.278945697846396</v>
      </c>
      <c r="N29" s="1">
        <v>7.1111975782961847E-13</v>
      </c>
      <c r="O29" s="1">
        <v>7.6061101111130869</v>
      </c>
      <c r="P29" s="1">
        <v>8.948737560681315E-7</v>
      </c>
      <c r="Q29" s="1">
        <v>5.5448941465768267E-10</v>
      </c>
      <c r="R29" s="1">
        <v>2160.6006921656981</v>
      </c>
      <c r="S29" s="1">
        <v>4.3047853513282544E-10</v>
      </c>
      <c r="T29" s="1">
        <v>918.46759383041967</v>
      </c>
      <c r="U29" s="1">
        <v>85.948586115223478</v>
      </c>
      <c r="V29" s="1">
        <v>7.1915247325799001</v>
      </c>
      <c r="W29" s="1">
        <v>1.4915021468853879E-6</v>
      </c>
      <c r="X29" s="1">
        <v>3.94191660029145E-10</v>
      </c>
      <c r="Y29" s="1">
        <v>3528.0650820425076</v>
      </c>
      <c r="Z29" s="1">
        <v>1.393067895749538E-9</v>
      </c>
      <c r="AA29" s="1">
        <v>958.1257075302974</v>
      </c>
      <c r="AB29" s="1">
        <v>28.41147371515704</v>
      </c>
      <c r="AC29"/>
      <c r="AD29"/>
    </row>
    <row r="30" spans="1:30" x14ac:dyDescent="0.25">
      <c r="A30" s="1" t="s">
        <v>105</v>
      </c>
      <c r="B30" s="4">
        <v>10</v>
      </c>
      <c r="C30" s="1" t="s">
        <v>108</v>
      </c>
      <c r="D30" s="7" t="s">
        <v>23</v>
      </c>
      <c r="E30" s="4">
        <v>2049</v>
      </c>
      <c r="F30" s="1">
        <v>78.746545343237926</v>
      </c>
      <c r="G30" s="1">
        <v>0.28377524107902413</v>
      </c>
      <c r="H30" s="1">
        <v>5.5270425818764967E-13</v>
      </c>
      <c r="I30" s="1">
        <v>4.7532635775597026E-8</v>
      </c>
      <c r="J30" s="1">
        <v>2.3986787310719049E-12</v>
      </c>
      <c r="K30" s="1">
        <v>234.62555604898301</v>
      </c>
      <c r="L30" s="1">
        <v>8.4568808266816653E-13</v>
      </c>
      <c r="M30" s="1">
        <v>34.474413021269513</v>
      </c>
      <c r="N30" s="1">
        <v>8.5459322047773911E-13</v>
      </c>
      <c r="O30" s="1">
        <v>7.6061101111133995</v>
      </c>
      <c r="P30" s="1">
        <v>9.3072186589963661E-7</v>
      </c>
      <c r="Q30" s="1">
        <v>5.582729512055478E-10</v>
      </c>
      <c r="R30" s="1">
        <v>2220.7458537568864</v>
      </c>
      <c r="S30" s="1">
        <v>4.8471450719116813E-10</v>
      </c>
      <c r="T30" s="1">
        <v>970.74653952826611</v>
      </c>
      <c r="U30" s="1">
        <v>85.948586115224117</v>
      </c>
      <c r="V30" s="1">
        <v>6.3145969322476931</v>
      </c>
      <c r="W30" s="1">
        <v>1.0012710384080757E-6</v>
      </c>
      <c r="X30" s="1">
        <v>3.1599891792677937E-10</v>
      </c>
      <c r="Y30" s="1">
        <v>3607.3866313341341</v>
      </c>
      <c r="Z30" s="1">
        <v>1.5471541895935477E-9</v>
      </c>
      <c r="AA30" s="1">
        <v>1005.1304238560426</v>
      </c>
      <c r="AB30" s="1">
        <v>23.989195331135203</v>
      </c>
      <c r="AC30"/>
      <c r="AD30"/>
    </row>
    <row r="31" spans="1:30" x14ac:dyDescent="0.25">
      <c r="A31" s="1" t="s">
        <v>105</v>
      </c>
      <c r="B31" s="4">
        <v>10</v>
      </c>
      <c r="C31" s="1" t="s">
        <v>108</v>
      </c>
      <c r="D31" s="7" t="s">
        <v>23</v>
      </c>
      <c r="E31" s="4">
        <v>2050</v>
      </c>
      <c r="F31" s="1">
        <v>75.41675101002599</v>
      </c>
      <c r="G31" s="1">
        <v>0.32416450232351096</v>
      </c>
      <c r="H31" s="1">
        <v>6.6688810413883001E-13</v>
      </c>
      <c r="I31" s="1">
        <v>3.9922538109997443E-8</v>
      </c>
      <c r="J31" s="1">
        <v>2.5164600826482937E-12</v>
      </c>
      <c r="K31" s="1">
        <v>147.1762115028321</v>
      </c>
      <c r="L31" s="1">
        <v>0</v>
      </c>
      <c r="M31" s="1">
        <v>44.168581022530155</v>
      </c>
      <c r="N31" s="1">
        <v>1.0356208782754641E-12</v>
      </c>
      <c r="O31" s="1">
        <v>7.606110111113769</v>
      </c>
      <c r="P31" s="1">
        <v>1.1907897182503898E-6</v>
      </c>
      <c r="Q31" s="1">
        <v>5.6198705497276875E-10</v>
      </c>
      <c r="R31" s="1">
        <v>2282.4118305911124</v>
      </c>
      <c r="S31" s="1">
        <v>5.4450818166497392E-10</v>
      </c>
      <c r="T31" s="1">
        <v>1005.2209525495356</v>
      </c>
      <c r="U31" s="1">
        <v>85.948586115224856</v>
      </c>
      <c r="V31" s="1">
        <v>5.2461895253863409</v>
      </c>
      <c r="W31" s="1">
        <v>1.9800242236850142E-6</v>
      </c>
      <c r="X31" s="1">
        <v>2.9190711225758189E-10</v>
      </c>
      <c r="Y31" s="1">
        <v>3686.93665499797</v>
      </c>
      <c r="Z31" s="1">
        <v>1.7190901409493034E-9</v>
      </c>
      <c r="AA31" s="1">
        <v>1042.8458989398434</v>
      </c>
      <c r="AB31" s="1">
        <v>20.540644090756352</v>
      </c>
      <c r="AC31"/>
      <c r="AD31"/>
    </row>
    <row r="32" spans="1:30" x14ac:dyDescent="0.25">
      <c r="A32" s="1" t="s">
        <v>105</v>
      </c>
      <c r="B32" s="4">
        <v>10</v>
      </c>
      <c r="C32" s="1" t="s">
        <v>108</v>
      </c>
      <c r="D32" s="7" t="s">
        <v>23</v>
      </c>
      <c r="E32" s="4">
        <v>2051</v>
      </c>
      <c r="F32" s="1">
        <v>72.395590798998541</v>
      </c>
      <c r="G32" s="1">
        <v>3.0045991569914096E-4</v>
      </c>
      <c r="H32" s="1">
        <v>8.0841754463094604E-13</v>
      </c>
      <c r="I32" s="1">
        <v>9.5933328139651157E-8</v>
      </c>
      <c r="J32" s="1">
        <v>2.9302197758623793E-12</v>
      </c>
      <c r="K32" s="1">
        <v>135.81919902387082</v>
      </c>
      <c r="L32" s="1">
        <v>0</v>
      </c>
      <c r="M32" s="1">
        <v>62.134346244275321</v>
      </c>
      <c r="N32" s="1">
        <v>1.2678050481467766E-12</v>
      </c>
      <c r="O32" s="1">
        <v>7.6061101111142184</v>
      </c>
      <c r="P32" s="1">
        <v>1.238301124301713E-6</v>
      </c>
      <c r="Q32" s="1">
        <v>5.6549162360120075E-10</v>
      </c>
      <c r="R32" s="1">
        <v>2319.4895048456019</v>
      </c>
      <c r="S32" s="1">
        <v>6.1360676236782348E-10</v>
      </c>
      <c r="T32" s="1">
        <v>1049.3895335720658</v>
      </c>
      <c r="U32" s="1">
        <v>85.948586115225751</v>
      </c>
      <c r="V32" s="1">
        <v>4.9359536177529453</v>
      </c>
      <c r="W32" s="1">
        <v>2.0378641918946309E-6</v>
      </c>
      <c r="X32" s="1">
        <v>2.6766798977837444E-10</v>
      </c>
      <c r="Y32" s="1">
        <v>3687.3630780600029</v>
      </c>
      <c r="Z32" s="1">
        <v>1.9107423914063097E-9</v>
      </c>
      <c r="AA32" s="1">
        <v>1094.4635701026098</v>
      </c>
      <c r="AB32" s="1">
        <v>19.049659924503118</v>
      </c>
      <c r="AC32"/>
      <c r="AD32"/>
    </row>
    <row r="33" spans="1:30" x14ac:dyDescent="0.25">
      <c r="A33" s="1" t="s">
        <v>105</v>
      </c>
      <c r="B33" s="4">
        <v>10</v>
      </c>
      <c r="C33" s="1" t="s">
        <v>108</v>
      </c>
      <c r="D33" s="7" t="s">
        <v>23</v>
      </c>
      <c r="E33" s="4">
        <v>2052</v>
      </c>
      <c r="F33" s="1">
        <v>69.55074001423543</v>
      </c>
      <c r="G33" s="1">
        <v>3.6217038371921719E-3</v>
      </c>
      <c r="H33" s="1">
        <v>1.0222591783140891E-12</v>
      </c>
      <c r="I33" s="1">
        <v>1.5825371863242176E-7</v>
      </c>
      <c r="J33" s="1">
        <v>0</v>
      </c>
      <c r="K33" s="1">
        <v>89.192378957111245</v>
      </c>
      <c r="L33" s="1">
        <v>0</v>
      </c>
      <c r="M33" s="1">
        <v>115.74146155398536</v>
      </c>
      <c r="N33" s="1">
        <v>1.5717427432497089E-12</v>
      </c>
      <c r="O33" s="1">
        <v>7.6061101111147478</v>
      </c>
      <c r="P33" s="1">
        <v>1.2781997754416083E-6</v>
      </c>
      <c r="Q33" s="1">
        <v>5.6871794867915484E-10</v>
      </c>
      <c r="R33" s="1">
        <v>2396.1987019380431</v>
      </c>
      <c r="S33" s="1">
        <v>6.5426736637661983E-10</v>
      </c>
      <c r="T33" s="1">
        <v>1056.1038798163418</v>
      </c>
      <c r="U33" s="1">
        <v>85.948586115226789</v>
      </c>
      <c r="V33" s="1">
        <v>4.1867808875711026</v>
      </c>
      <c r="W33" s="1">
        <v>1.8345425689995417E-6</v>
      </c>
      <c r="X33" s="1">
        <v>2.2536062685272958E-10</v>
      </c>
      <c r="Y33" s="1">
        <v>3758.9181732032134</v>
      </c>
      <c r="Z33" s="1">
        <v>1.9777792012766601E-9</v>
      </c>
      <c r="AA33" s="1">
        <v>1100.4180664772737</v>
      </c>
      <c r="AB33" s="1">
        <v>15.636321741474781</v>
      </c>
      <c r="AC33"/>
      <c r="AD33"/>
    </row>
    <row r="34" spans="1:30" x14ac:dyDescent="0.25">
      <c r="A34" s="1" t="s">
        <v>105</v>
      </c>
      <c r="B34" s="4">
        <v>10</v>
      </c>
      <c r="C34" s="1" t="s">
        <v>108</v>
      </c>
      <c r="D34" s="7" t="s">
        <v>23</v>
      </c>
      <c r="E34" s="4">
        <v>2053</v>
      </c>
      <c r="F34" s="1">
        <v>66.494154527285133</v>
      </c>
      <c r="G34" s="1">
        <v>7.6609513525517777E-4</v>
      </c>
      <c r="H34" s="1">
        <v>1.3143194417702675E-12</v>
      </c>
      <c r="I34" s="1">
        <v>1.0072618651820085E-7</v>
      </c>
      <c r="J34" s="1">
        <v>0</v>
      </c>
      <c r="K34" s="1">
        <v>131.19681390031673</v>
      </c>
      <c r="L34" s="1">
        <v>0</v>
      </c>
      <c r="M34" s="1">
        <v>105.88792066085546</v>
      </c>
      <c r="N34" s="1">
        <v>1.9801490249044223E-12</v>
      </c>
      <c r="O34" s="1">
        <v>7.6061101111153855</v>
      </c>
      <c r="P34" s="1">
        <v>1.3741063098682622E-6</v>
      </c>
      <c r="Q34" s="1">
        <v>5.7183847483740058E-10</v>
      </c>
      <c r="R34" s="1">
        <v>2430.6288433801346</v>
      </c>
      <c r="S34" s="1">
        <v>6.6633505213288528E-10</v>
      </c>
      <c r="T34" s="1">
        <v>1088.7153413703318</v>
      </c>
      <c r="U34" s="1">
        <v>85.948586115227869</v>
      </c>
      <c r="V34" s="1">
        <v>4.0014011955481479</v>
      </c>
      <c r="W34" s="1">
        <v>2.0970327690903494E-6</v>
      </c>
      <c r="X34" s="1">
        <v>2.1968040683555499E-10</v>
      </c>
      <c r="Y34" s="1">
        <v>3801.6741718582543</v>
      </c>
      <c r="Z34" s="1">
        <v>1.9685818570257868E-9</v>
      </c>
      <c r="AA34" s="1">
        <v>1121.9655166771411</v>
      </c>
      <c r="AB34" s="1">
        <v>14.607785402665552</v>
      </c>
      <c r="AC34"/>
      <c r="AD34"/>
    </row>
    <row r="35" spans="1:30" x14ac:dyDescent="0.25">
      <c r="A35" s="1" t="s">
        <v>105</v>
      </c>
      <c r="B35" s="4">
        <v>10</v>
      </c>
      <c r="C35" s="1" t="s">
        <v>108</v>
      </c>
      <c r="D35" s="7" t="s">
        <v>23</v>
      </c>
      <c r="E35" s="4">
        <v>2054</v>
      </c>
      <c r="F35" s="1">
        <v>63.385636989253321</v>
      </c>
      <c r="G35" s="1">
        <v>1.8348703634172691E-2</v>
      </c>
      <c r="H35" s="1">
        <v>1.6523815307452277E-12</v>
      </c>
      <c r="I35" s="1">
        <v>9.3175929069280142E-8</v>
      </c>
      <c r="J35" s="1">
        <v>0</v>
      </c>
      <c r="K35" s="1">
        <v>153.72032287722527</v>
      </c>
      <c r="L35" s="1">
        <v>0</v>
      </c>
      <c r="M35" s="1">
        <v>4.0564031952978715E-8</v>
      </c>
      <c r="N35" s="1">
        <v>2.5481357627401631E-12</v>
      </c>
      <c r="O35" s="1">
        <v>7.6061101111161538</v>
      </c>
      <c r="P35" s="1">
        <v>1.5323299532577812E-6</v>
      </c>
      <c r="Q35" s="1">
        <v>5.7467789255042182E-10</v>
      </c>
      <c r="R35" s="1">
        <v>2495.9642614263544</v>
      </c>
      <c r="S35" s="1">
        <v>6.7159098192320483E-10</v>
      </c>
      <c r="T35" s="1">
        <v>1091.0144936059539</v>
      </c>
      <c r="U35" s="1">
        <v>85.163204845470034</v>
      </c>
      <c r="V35" s="1">
        <v>3.1546450639713437</v>
      </c>
      <c r="W35" s="1">
        <v>2.1432639625547475E-6</v>
      </c>
      <c r="X35" s="1">
        <v>2.0319221395628924E-10</v>
      </c>
      <c r="Y35" s="1">
        <v>3856.8078244996323</v>
      </c>
      <c r="Z35" s="1">
        <v>1.9322400299297594E-9</v>
      </c>
      <c r="AA35" s="1">
        <v>1127.0704367500125</v>
      </c>
      <c r="AB35" s="1">
        <v>12.675710420928509</v>
      </c>
      <c r="AC35"/>
      <c r="AD35"/>
    </row>
    <row r="36" spans="1:30" x14ac:dyDescent="0.25">
      <c r="A36" s="1" t="s">
        <v>105</v>
      </c>
      <c r="B36" s="4">
        <v>10</v>
      </c>
      <c r="C36" s="1" t="s">
        <v>108</v>
      </c>
      <c r="D36" s="7" t="s">
        <v>23</v>
      </c>
      <c r="E36" s="4">
        <v>2055</v>
      </c>
      <c r="F36" s="1">
        <v>60.467299908146103</v>
      </c>
      <c r="G36" s="1">
        <v>4.1456730774057388E-3</v>
      </c>
      <c r="H36" s="1">
        <v>1.9867104320149645E-12</v>
      </c>
      <c r="I36" s="1">
        <v>6.4424937765465692E-8</v>
      </c>
      <c r="J36" s="1">
        <v>0</v>
      </c>
      <c r="K36" s="1">
        <v>202.88350103685102</v>
      </c>
      <c r="L36" s="1">
        <v>0</v>
      </c>
      <c r="M36" s="1">
        <v>47.048272123419508</v>
      </c>
      <c r="N36" s="1">
        <v>3.3762815734269952E-12</v>
      </c>
      <c r="O36" s="1">
        <v>7.6061101111171192</v>
      </c>
      <c r="P36" s="1">
        <v>1.6330225798659007E-6</v>
      </c>
      <c r="Q36" s="1">
        <v>5.7723847759647465E-10</v>
      </c>
      <c r="R36" s="1">
        <v>2548.4406750190628</v>
      </c>
      <c r="S36" s="1">
        <v>6.7436629910795217E-10</v>
      </c>
      <c r="T36" s="1">
        <v>1091.0144936451845</v>
      </c>
      <c r="U36" s="1">
        <v>82.492514210593015</v>
      </c>
      <c r="V36" s="1">
        <v>2.6663156259624867</v>
      </c>
      <c r="W36" s="1">
        <v>2.2121018952797819E-6</v>
      </c>
      <c r="X36" s="1">
        <v>1.5152728281362285E-10</v>
      </c>
      <c r="Y36" s="1">
        <v>3903.7322731076588</v>
      </c>
      <c r="Z36" s="1">
        <v>1.7724611296687106E-9</v>
      </c>
      <c r="AA36" s="1">
        <v>1126.3593676389009</v>
      </c>
      <c r="AB36" s="1">
        <v>11.660124649851198</v>
      </c>
      <c r="AC36"/>
      <c r="AD36"/>
    </row>
    <row r="37" spans="1:30" x14ac:dyDescent="0.25">
      <c r="A37" s="1" t="s">
        <v>105</v>
      </c>
      <c r="B37" s="4">
        <v>10</v>
      </c>
      <c r="C37" s="1" t="s">
        <v>108</v>
      </c>
      <c r="D37" s="7" t="s">
        <v>23</v>
      </c>
      <c r="E37" s="4">
        <v>2056</v>
      </c>
      <c r="F37" s="1">
        <v>57.176792045761736</v>
      </c>
      <c r="G37" s="1">
        <v>2.2879510206526033E-4</v>
      </c>
      <c r="H37" s="1">
        <v>2.45213697037909E-12</v>
      </c>
      <c r="I37" s="1">
        <v>9.6956798018332937E-9</v>
      </c>
      <c r="J37" s="1">
        <v>0</v>
      </c>
      <c r="K37" s="1">
        <v>115.96132022967593</v>
      </c>
      <c r="L37" s="1">
        <v>0</v>
      </c>
      <c r="M37" s="1">
        <v>3.4294988179672492</v>
      </c>
      <c r="N37" s="1">
        <v>4.669282418966393E-12</v>
      </c>
      <c r="O37" s="1">
        <v>7.6061101111183529</v>
      </c>
      <c r="P37" s="1">
        <v>1.7261615855974284E-6</v>
      </c>
      <c r="Q37" s="1">
        <v>5.7974159496892952E-10</v>
      </c>
      <c r="R37" s="1">
        <v>2573.3190270712885</v>
      </c>
      <c r="S37" s="1">
        <v>6.7627584024385465E-10</v>
      </c>
      <c r="T37" s="1">
        <v>1091.9273042112088</v>
      </c>
      <c r="U37" s="1">
        <v>79.055978258276994</v>
      </c>
      <c r="V37" s="1">
        <v>2.5437100034654465</v>
      </c>
      <c r="W37" s="1">
        <v>2.2963836257970588E-6</v>
      </c>
      <c r="X37" s="1">
        <v>1.4325690940602444E-10</v>
      </c>
      <c r="Y37" s="1">
        <v>3934.9566041343182</v>
      </c>
      <c r="Z37" s="1">
        <v>1.6062178336606966E-9</v>
      </c>
      <c r="AA37" s="1">
        <v>1122.5572597138298</v>
      </c>
      <c r="AB37" s="1">
        <v>11.518127249523841</v>
      </c>
      <c r="AC37"/>
      <c r="AD37"/>
    </row>
    <row r="38" spans="1:30" x14ac:dyDescent="0.25">
      <c r="A38" s="1" t="s">
        <v>105</v>
      </c>
      <c r="B38" s="4">
        <v>10</v>
      </c>
      <c r="C38" s="1" t="s">
        <v>108</v>
      </c>
      <c r="D38" s="7" t="s">
        <v>23</v>
      </c>
      <c r="E38" s="4">
        <v>2057</v>
      </c>
      <c r="F38" s="1">
        <v>54.140306445026461</v>
      </c>
      <c r="G38" s="1">
        <v>3.0433012306592521E-5</v>
      </c>
      <c r="H38" s="1">
        <v>0</v>
      </c>
      <c r="I38" s="1">
        <v>5.0969695763613216E-9</v>
      </c>
      <c r="J38" s="1">
        <v>0</v>
      </c>
      <c r="K38" s="1">
        <v>239.28321986287457</v>
      </c>
      <c r="L38" s="1">
        <v>0</v>
      </c>
      <c r="M38" s="1">
        <v>1.8164020119114348E-8</v>
      </c>
      <c r="N38" s="1">
        <v>6.9172047157191902E-12</v>
      </c>
      <c r="O38" s="1">
        <v>7.6061101111198735</v>
      </c>
      <c r="P38" s="1">
        <v>1.7905453670643148E-6</v>
      </c>
      <c r="Q38" s="1">
        <v>5.821402737000014E-10</v>
      </c>
      <c r="R38" s="1">
        <v>2635.1425692504563</v>
      </c>
      <c r="S38" s="1">
        <v>6.7769884657731521E-10</v>
      </c>
      <c r="T38" s="1">
        <v>1075.2572150838312</v>
      </c>
      <c r="U38" s="1">
        <v>74.470674329802506</v>
      </c>
      <c r="V38" s="1">
        <v>2.5437100034635916</v>
      </c>
      <c r="W38" s="1">
        <v>2.6960451615255572E-6</v>
      </c>
      <c r="X38" s="1">
        <v>9.1553893557803057E-11</v>
      </c>
      <c r="Y38" s="1">
        <v>3989.3048406746079</v>
      </c>
      <c r="Z38" s="1">
        <v>1.5583369981831186E-9</v>
      </c>
      <c r="AA38" s="1">
        <v>1103.5029870125195</v>
      </c>
      <c r="AB38" s="1">
        <v>10.265531539809171</v>
      </c>
      <c r="AC38"/>
      <c r="AD38"/>
    </row>
    <row r="39" spans="1:30" x14ac:dyDescent="0.25">
      <c r="A39" s="1" t="s">
        <v>105</v>
      </c>
      <c r="B39" s="4">
        <v>10</v>
      </c>
      <c r="C39" s="1" t="s">
        <v>108</v>
      </c>
      <c r="D39" s="7" t="s">
        <v>23</v>
      </c>
      <c r="E39" s="4">
        <v>2058</v>
      </c>
      <c r="F39" s="1">
        <v>51.137417796101602</v>
      </c>
      <c r="G39" s="1">
        <v>2.6139267056625438E-2</v>
      </c>
      <c r="H39" s="1">
        <v>0</v>
      </c>
      <c r="I39" s="1">
        <v>0</v>
      </c>
      <c r="J39" s="1">
        <v>0</v>
      </c>
      <c r="K39" s="1">
        <v>36.158707136528022</v>
      </c>
      <c r="L39" s="1">
        <v>0</v>
      </c>
      <c r="M39" s="1">
        <v>1.2798373682550408E-8</v>
      </c>
      <c r="N39" s="1">
        <v>1.1656772175631032E-11</v>
      </c>
      <c r="O39" s="1">
        <v>7.6061101111216294</v>
      </c>
      <c r="P39" s="1">
        <v>1.800195146534862E-6</v>
      </c>
      <c r="Q39" s="1">
        <v>5.8465673378264973E-10</v>
      </c>
      <c r="R39" s="1">
        <v>2805.0533391901731</v>
      </c>
      <c r="S39" s="1">
        <v>6.7877866531093921E-10</v>
      </c>
      <c r="T39" s="1">
        <v>1055.4162026891463</v>
      </c>
      <c r="U39" s="1">
        <v>68.162218437090942</v>
      </c>
      <c r="V39" s="1">
        <v>2.1038926308567478</v>
      </c>
      <c r="W39" s="1">
        <v>2.2824071647858438E-6</v>
      </c>
      <c r="X39" s="1">
        <v>5.0755956856306313E-11</v>
      </c>
      <c r="Y39" s="1">
        <v>4090.8171534777757</v>
      </c>
      <c r="Z39" s="1">
        <v>1.5078241643233827E-9</v>
      </c>
      <c r="AA39" s="1">
        <v>1089.7654317983613</v>
      </c>
      <c r="AB39" s="1">
        <v>6.005422027703875</v>
      </c>
      <c r="AC39"/>
      <c r="AD39"/>
    </row>
    <row r="40" spans="1:30" x14ac:dyDescent="0.25">
      <c r="A40" s="1" t="s">
        <v>105</v>
      </c>
      <c r="B40" s="4">
        <v>10</v>
      </c>
      <c r="C40" s="1" t="s">
        <v>108</v>
      </c>
      <c r="D40" s="7" t="s">
        <v>23</v>
      </c>
      <c r="E40" s="4">
        <v>2059</v>
      </c>
      <c r="F40" s="1">
        <v>56.374055257660928</v>
      </c>
      <c r="G40" s="1">
        <v>1.5211198957821697E-2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7.6061101111235994</v>
      </c>
      <c r="P40" s="1">
        <v>1.805240837403977E-6</v>
      </c>
      <c r="Q40" s="1">
        <v>5.8758695355851207E-10</v>
      </c>
      <c r="R40" s="1">
        <v>2762.3626677525735</v>
      </c>
      <c r="S40" s="1">
        <v>6.7962435339360743E-10</v>
      </c>
      <c r="T40" s="1">
        <v>1039.3609510486531</v>
      </c>
      <c r="U40" s="1">
        <v>59.269034598025229</v>
      </c>
      <c r="V40" s="1">
        <v>2.1038926308582448</v>
      </c>
      <c r="W40" s="1">
        <v>2.6479451438650693E-6</v>
      </c>
      <c r="X40" s="1">
        <v>5.326749405318429E-11</v>
      </c>
      <c r="Y40" s="1">
        <v>4087.1440952605385</v>
      </c>
      <c r="Z40" s="1">
        <v>1.5219689859797286E-9</v>
      </c>
      <c r="AA40" s="1">
        <v>1076.3014015642905</v>
      </c>
      <c r="AB40" s="1">
        <v>7.6665716372021508</v>
      </c>
      <c r="AC40"/>
      <c r="AD40"/>
    </row>
    <row r="41" spans="1:30" x14ac:dyDescent="0.25">
      <c r="A41" s="1" t="s">
        <v>105</v>
      </c>
      <c r="B41" s="4">
        <v>10</v>
      </c>
      <c r="C41" s="1" t="s">
        <v>108</v>
      </c>
      <c r="D41" s="7" t="s">
        <v>23</v>
      </c>
      <c r="E41" s="4">
        <v>2060</v>
      </c>
      <c r="F41" s="1">
        <v>68.372433737086467</v>
      </c>
      <c r="G41" s="1">
        <v>2.180740218973503E-2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7.6061101111228009</v>
      </c>
      <c r="P41" s="1">
        <v>1.8051832196926666E-6</v>
      </c>
      <c r="Q41" s="1">
        <v>5.8758695355851207E-10</v>
      </c>
      <c r="R41" s="1">
        <v>2711.942572864913</v>
      </c>
      <c r="S41" s="1">
        <v>6.7962435339360743E-10</v>
      </c>
      <c r="T41" s="1">
        <v>1039.3609510440288</v>
      </c>
      <c r="U41" s="1">
        <v>45.929258839412611</v>
      </c>
      <c r="V41" s="1">
        <v>2.5437100034655824</v>
      </c>
      <c r="W41" s="1">
        <v>1.6571276960339708E-6</v>
      </c>
      <c r="X41" s="1">
        <v>6.6926203078521109E-11</v>
      </c>
      <c r="Y41" s="1">
        <v>4052.3661778797809</v>
      </c>
      <c r="Z41" s="1">
        <v>1.6660001519087175E-9</v>
      </c>
      <c r="AA41" s="1">
        <v>1073.8150941014492</v>
      </c>
      <c r="AB41" s="1">
        <v>9.3169863859358024</v>
      </c>
      <c r="AC41"/>
      <c r="AD41"/>
    </row>
    <row r="42" spans="1:30" x14ac:dyDescent="0.25">
      <c r="A42" s="1" t="s">
        <v>105</v>
      </c>
      <c r="B42" s="4">
        <v>1</v>
      </c>
      <c r="C42" s="1" t="s">
        <v>108</v>
      </c>
      <c r="D42" s="7" t="s">
        <v>372</v>
      </c>
      <c r="E42" s="4">
        <v>2021</v>
      </c>
      <c r="F42" s="1">
        <v>196.39386532109802</v>
      </c>
      <c r="G42" s="1">
        <v>-1.0161480328484725E-8</v>
      </c>
      <c r="H42" s="1">
        <v>7.9094525391987085E-15</v>
      </c>
      <c r="I42" s="1">
        <v>6.3539999999955485</v>
      </c>
      <c r="J42" s="1">
        <v>2.536030960472814E-12</v>
      </c>
      <c r="K42" s="1">
        <v>82.434999999999818</v>
      </c>
      <c r="L42" s="1">
        <v>1.9542175776228608E-15</v>
      </c>
      <c r="M42" s="1">
        <v>55.419999999999163</v>
      </c>
      <c r="N42" s="1">
        <v>3.3642093440999698E-13</v>
      </c>
      <c r="O42" s="1">
        <v>153</v>
      </c>
      <c r="P42" s="1">
        <v>12.708</v>
      </c>
      <c r="Q42" s="1">
        <v>49.44</v>
      </c>
      <c r="R42" s="1">
        <v>164.87</v>
      </c>
      <c r="S42" s="1">
        <v>78.48</v>
      </c>
      <c r="T42" s="1">
        <v>110.84</v>
      </c>
      <c r="U42" s="1">
        <v>11.39</v>
      </c>
      <c r="V42" s="1">
        <v>563.09393030542799</v>
      </c>
      <c r="W42" s="1">
        <v>33.215890755111651</v>
      </c>
      <c r="X42" s="1">
        <v>433.09439999841675</v>
      </c>
      <c r="Y42" s="1">
        <v>306.18372823610747</v>
      </c>
      <c r="Z42" s="1">
        <v>687.48479999999813</v>
      </c>
      <c r="AA42" s="1">
        <v>123.18901013738775</v>
      </c>
      <c r="AB42" s="1">
        <v>0</v>
      </c>
      <c r="AC42"/>
      <c r="AD42"/>
    </row>
    <row r="43" spans="1:30" x14ac:dyDescent="0.25">
      <c r="A43" s="1" t="s">
        <v>105</v>
      </c>
      <c r="B43" s="4">
        <v>1</v>
      </c>
      <c r="C43" s="1" t="s">
        <v>108</v>
      </c>
      <c r="D43" s="7" t="s">
        <v>372</v>
      </c>
      <c r="E43" s="4">
        <v>2022</v>
      </c>
      <c r="F43" s="1">
        <v>320.05849216663762</v>
      </c>
      <c r="G43" s="1">
        <v>4.0176366511004593E-6</v>
      </c>
      <c r="H43" s="1">
        <v>8.0536152616913274E-15</v>
      </c>
      <c r="I43" s="1">
        <v>5.2505198065087006E-12</v>
      </c>
      <c r="J43" s="1">
        <v>5.2711458047345692E-13</v>
      </c>
      <c r="K43" s="1">
        <v>123.65249999999918</v>
      </c>
      <c r="L43" s="1">
        <v>1.7955024271665059E-15</v>
      </c>
      <c r="M43" s="1">
        <v>83.129999999995761</v>
      </c>
      <c r="N43" s="1">
        <v>3.3904096209649488E-13</v>
      </c>
      <c r="O43" s="1">
        <v>153</v>
      </c>
      <c r="P43" s="1">
        <v>12.708</v>
      </c>
      <c r="Q43" s="1">
        <v>49.44</v>
      </c>
      <c r="R43" s="1">
        <v>247.30499999999984</v>
      </c>
      <c r="S43" s="1">
        <v>78.48</v>
      </c>
      <c r="T43" s="1">
        <v>166.25999999999917</v>
      </c>
      <c r="U43" s="1">
        <v>11.390000000000336</v>
      </c>
      <c r="V43" s="1">
        <v>395.3025706501918</v>
      </c>
      <c r="W43" s="1">
        <v>33.215890755111651</v>
      </c>
      <c r="X43" s="1">
        <v>426.49973038391624</v>
      </c>
      <c r="Y43" s="1">
        <v>459.27559235391982</v>
      </c>
      <c r="Z43" s="1">
        <v>687.48479999999813</v>
      </c>
      <c r="AA43" s="1">
        <v>184.78351520555964</v>
      </c>
      <c r="AB43" s="1">
        <v>0</v>
      </c>
      <c r="AC43"/>
      <c r="AD43"/>
    </row>
    <row r="44" spans="1:30" x14ac:dyDescent="0.25">
      <c r="A44" s="1" t="s">
        <v>105</v>
      </c>
      <c r="B44" s="4">
        <v>1</v>
      </c>
      <c r="C44" s="1" t="s">
        <v>108</v>
      </c>
      <c r="D44" s="7" t="s">
        <v>372</v>
      </c>
      <c r="E44" s="4">
        <v>2023</v>
      </c>
      <c r="F44" s="1">
        <v>117.69746168476782</v>
      </c>
      <c r="G44" s="1">
        <v>4.9159538434537424E-6</v>
      </c>
      <c r="H44" s="1">
        <v>8.1837979817435693E-15</v>
      </c>
      <c r="I44" s="1">
        <v>2.1653996703567237E-12</v>
      </c>
      <c r="J44" s="1">
        <v>2.5915886433385581E-13</v>
      </c>
      <c r="K44" s="1">
        <v>185.47874999999391</v>
      </c>
      <c r="L44" s="1">
        <v>1.6794379211046316E-15</v>
      </c>
      <c r="M44" s="1">
        <v>105.48562301817194</v>
      </c>
      <c r="N44" s="1">
        <v>3.4146378506956505E-13</v>
      </c>
      <c r="O44" s="1">
        <v>145.35</v>
      </c>
      <c r="P44" s="1">
        <v>18.355999999995547</v>
      </c>
      <c r="Q44" s="1">
        <v>46.144000000000005</v>
      </c>
      <c r="R44" s="1">
        <v>359.96616666666569</v>
      </c>
      <c r="S44" s="1">
        <v>74.555999999999997</v>
      </c>
      <c r="T44" s="1">
        <v>242.0006666666616</v>
      </c>
      <c r="U44" s="1">
        <v>10.251000000000674</v>
      </c>
      <c r="V44" s="1">
        <v>252.37571311595545</v>
      </c>
      <c r="W44" s="1">
        <v>47.978508865582633</v>
      </c>
      <c r="X44" s="1">
        <v>339.39342054363937</v>
      </c>
      <c r="Y44" s="1">
        <v>668.50113998138227</v>
      </c>
      <c r="Z44" s="1">
        <v>647.09833411897034</v>
      </c>
      <c r="AA44" s="1">
        <v>268.96267213159706</v>
      </c>
      <c r="AB44" s="1">
        <v>5.9756780844288533E-10</v>
      </c>
      <c r="AC44"/>
      <c r="AD44"/>
    </row>
    <row r="45" spans="1:30" x14ac:dyDescent="0.25">
      <c r="A45" s="1" t="s">
        <v>105</v>
      </c>
      <c r="B45" s="4">
        <v>1</v>
      </c>
      <c r="C45" s="1" t="s">
        <v>108</v>
      </c>
      <c r="D45" s="7" t="s">
        <v>372</v>
      </c>
      <c r="E45" s="4">
        <v>2024</v>
      </c>
      <c r="F45" s="1">
        <v>93.848940810484265</v>
      </c>
      <c r="G45" s="1">
        <v>-2.6947137788307634E-8</v>
      </c>
      <c r="H45" s="1">
        <v>1.032473153556634E-14</v>
      </c>
      <c r="I45" s="1">
        <v>2.4359614721416993E-12</v>
      </c>
      <c r="J45" s="1">
        <v>3.382091036989424E-13</v>
      </c>
      <c r="K45" s="1">
        <v>169.06492228426694</v>
      </c>
      <c r="L45" s="1">
        <v>2.0918058395837942E-15</v>
      </c>
      <c r="M45" s="1">
        <v>2.6279918183849257E-9</v>
      </c>
      <c r="N45" s="1">
        <v>4.5080650454496263E-13</v>
      </c>
      <c r="O45" s="1">
        <v>137.70000000000002</v>
      </c>
      <c r="P45" s="1">
        <v>17.650000000000798</v>
      </c>
      <c r="Q45" s="1">
        <v>42.848000000000006</v>
      </c>
      <c r="R45" s="1">
        <v>534.45358333332626</v>
      </c>
      <c r="S45" s="1">
        <v>70.632000000000005</v>
      </c>
      <c r="T45" s="1">
        <v>340.09695635150018</v>
      </c>
      <c r="U45" s="1">
        <v>9.1120000000010162</v>
      </c>
      <c r="V45" s="1">
        <v>138.94032694578399</v>
      </c>
      <c r="W45" s="1">
        <v>45.96555904602792</v>
      </c>
      <c r="X45" s="1">
        <v>204.00119584088233</v>
      </c>
      <c r="Y45" s="1">
        <v>991.55306121326487</v>
      </c>
      <c r="Z45" s="1">
        <v>584.14613173960583</v>
      </c>
      <c r="AA45" s="1">
        <v>376.8153740899391</v>
      </c>
      <c r="AB45" s="1">
        <v>3.8986617615871485E-10</v>
      </c>
      <c r="AC45"/>
      <c r="AD45"/>
    </row>
    <row r="46" spans="1:30" x14ac:dyDescent="0.25">
      <c r="A46" s="1" t="s">
        <v>105</v>
      </c>
      <c r="B46" s="4">
        <v>1</v>
      </c>
      <c r="C46" s="1" t="s">
        <v>108</v>
      </c>
      <c r="D46" s="7" t="s">
        <v>372</v>
      </c>
      <c r="E46" s="4">
        <v>2025</v>
      </c>
      <c r="F46" s="1">
        <v>78.818519806733349</v>
      </c>
      <c r="G46" s="1">
        <v>1.5272626271113115E-9</v>
      </c>
      <c r="H46" s="1">
        <v>1.3524416635573331E-14</v>
      </c>
      <c r="I46" s="1">
        <v>2.746886670545371E-12</v>
      </c>
      <c r="J46" s="1">
        <v>4.4812441856520817E-13</v>
      </c>
      <c r="K46" s="1">
        <v>120.13910719949988</v>
      </c>
      <c r="L46" s="1">
        <v>2.6569363038046044E-15</v>
      </c>
      <c r="M46" s="1">
        <v>46.6234344633814</v>
      </c>
      <c r="N46" s="1">
        <v>6.3491400633874487E-13</v>
      </c>
      <c r="O46" s="1">
        <v>130.05000000000004</v>
      </c>
      <c r="P46" s="1">
        <v>16.944000000002966</v>
      </c>
      <c r="Q46" s="1">
        <v>39.552</v>
      </c>
      <c r="R46" s="1">
        <v>692.5271722842599</v>
      </c>
      <c r="S46" s="1">
        <v>66.707999999999998</v>
      </c>
      <c r="T46" s="1">
        <v>332.70762302079487</v>
      </c>
      <c r="U46" s="1">
        <v>7.9730000000014671</v>
      </c>
      <c r="V46" s="1">
        <v>101.58711880695101</v>
      </c>
      <c r="W46" s="1">
        <v>43.717519685988876</v>
      </c>
      <c r="X46" s="1">
        <v>145.91136702114377</v>
      </c>
      <c r="Y46" s="1">
        <v>1276.3761337262192</v>
      </c>
      <c r="Z46" s="1">
        <v>529.24667064880919</v>
      </c>
      <c r="AA46" s="1">
        <v>367.99175206189454</v>
      </c>
      <c r="AB46" s="1">
        <v>4.9869312744607267E-10</v>
      </c>
      <c r="AC46"/>
      <c r="AD46"/>
    </row>
    <row r="47" spans="1:30" x14ac:dyDescent="0.25">
      <c r="A47" s="1" t="s">
        <v>105</v>
      </c>
      <c r="B47" s="4">
        <v>1</v>
      </c>
      <c r="C47" s="1" t="s">
        <v>108</v>
      </c>
      <c r="D47" s="7" t="s">
        <v>372</v>
      </c>
      <c r="E47" s="4">
        <v>2026</v>
      </c>
      <c r="F47" s="1">
        <v>79.800600299912034</v>
      </c>
      <c r="G47" s="1">
        <v>1.0632918237298186E-8</v>
      </c>
      <c r="H47" s="1">
        <v>1.8786115264343036E-14</v>
      </c>
      <c r="I47" s="1">
        <v>3.0797839555617721E-12</v>
      </c>
      <c r="J47" s="1">
        <v>2.8378554437601901E-12</v>
      </c>
      <c r="K47" s="1">
        <v>66.140550805583231</v>
      </c>
      <c r="L47" s="1">
        <v>3.469004041920535E-15</v>
      </c>
      <c r="M47" s="1">
        <v>33.43477574091694</v>
      </c>
      <c r="N47" s="1">
        <v>1.0078949682546803E-12</v>
      </c>
      <c r="O47" s="1">
        <v>122.40000000000003</v>
      </c>
      <c r="P47" s="1">
        <v>16.2380000000054</v>
      </c>
      <c r="Q47" s="1">
        <v>36.255999999999993</v>
      </c>
      <c r="R47" s="1">
        <v>801.67494615042642</v>
      </c>
      <c r="S47" s="1">
        <v>62.784000000000006</v>
      </c>
      <c r="T47" s="1">
        <v>371.9417241508429</v>
      </c>
      <c r="U47" s="1">
        <v>6.8340000000021011</v>
      </c>
      <c r="V47" s="1">
        <v>87.365476741638929</v>
      </c>
      <c r="W47" s="1">
        <v>40.763166309594475</v>
      </c>
      <c r="X47" s="1">
        <v>116.47985320621591</v>
      </c>
      <c r="Y47" s="1">
        <v>1471.1115438809434</v>
      </c>
      <c r="Z47" s="1">
        <v>486.40383687173971</v>
      </c>
      <c r="AA47" s="1">
        <v>409.00058841554187</v>
      </c>
      <c r="AB47" s="1">
        <v>4.2012127885642441E-10</v>
      </c>
      <c r="AC47"/>
      <c r="AD47"/>
    </row>
    <row r="48" spans="1:30" x14ac:dyDescent="0.25">
      <c r="A48" s="1" t="s">
        <v>105</v>
      </c>
      <c r="B48" s="4">
        <v>1</v>
      </c>
      <c r="C48" s="1" t="s">
        <v>108</v>
      </c>
      <c r="D48" s="7" t="s">
        <v>372</v>
      </c>
      <c r="E48" s="4">
        <v>2027</v>
      </c>
      <c r="F48" s="1">
        <v>80.238071104550201</v>
      </c>
      <c r="G48" s="1">
        <v>9.4508444977798057E-9</v>
      </c>
      <c r="H48" s="1">
        <v>2.8028170676202123E-14</v>
      </c>
      <c r="I48" s="1">
        <v>3.4529118913849809E-12</v>
      </c>
      <c r="J48" s="1">
        <v>8.6271196546892125E-13</v>
      </c>
      <c r="K48" s="1">
        <v>69.586565475253053</v>
      </c>
      <c r="L48" s="1">
        <v>4.6874673048633733E-15</v>
      </c>
      <c r="M48" s="1">
        <v>35.313885034504061</v>
      </c>
      <c r="N48" s="1">
        <v>2.1780466593610811E-12</v>
      </c>
      <c r="O48" s="1">
        <v>114.75000000000003</v>
      </c>
      <c r="P48" s="1">
        <v>15.532000000008146</v>
      </c>
      <c r="Q48" s="1">
        <v>32.96</v>
      </c>
      <c r="R48" s="1">
        <v>856.82416362267622</v>
      </c>
      <c r="S48" s="1">
        <v>58.86</v>
      </c>
      <c r="T48" s="1">
        <v>397.98716655842651</v>
      </c>
      <c r="U48" s="1">
        <v>5.6950000000031107</v>
      </c>
      <c r="V48" s="1">
        <v>94.120952609178048</v>
      </c>
      <c r="W48" s="1">
        <v>37.495487214798175</v>
      </c>
      <c r="X48" s="1">
        <v>105.88600806801381</v>
      </c>
      <c r="Y48" s="1">
        <v>1567.9356819979332</v>
      </c>
      <c r="Z48" s="1">
        <v>451.91357905209497</v>
      </c>
      <c r="AA48" s="1">
        <v>436.48466445514771</v>
      </c>
      <c r="AB48" s="1">
        <v>4.6636389276808732E-10</v>
      </c>
      <c r="AC48"/>
      <c r="AD48"/>
    </row>
    <row r="49" spans="1:30" x14ac:dyDescent="0.25">
      <c r="A49" s="1" t="s">
        <v>105</v>
      </c>
      <c r="B49" s="4">
        <v>1</v>
      </c>
      <c r="C49" s="1" t="s">
        <v>108</v>
      </c>
      <c r="D49" s="7" t="s">
        <v>372</v>
      </c>
      <c r="E49" s="4">
        <v>2028</v>
      </c>
      <c r="F49" s="1">
        <v>80.675687342882043</v>
      </c>
      <c r="G49" s="1">
        <v>1.3758879699590262E-8</v>
      </c>
      <c r="H49" s="1">
        <v>4.1206120582692928E-14</v>
      </c>
      <c r="I49" s="1">
        <v>3.8686260104725496E-12</v>
      </c>
      <c r="J49" s="1">
        <v>4.184854602155549E-11</v>
      </c>
      <c r="K49" s="1">
        <v>72.787183445008466</v>
      </c>
      <c r="L49" s="1">
        <v>6.4530923820532997E-15</v>
      </c>
      <c r="M49" s="1">
        <v>28.810658223381299</v>
      </c>
      <c r="N49" s="1">
        <v>1.4390888830459339</v>
      </c>
      <c r="O49" s="1">
        <v>107.10000000000004</v>
      </c>
      <c r="P49" s="1">
        <v>14.826000000011227</v>
      </c>
      <c r="Q49" s="1">
        <v>29.664000000000001</v>
      </c>
      <c r="R49" s="1">
        <v>915.41939576459595</v>
      </c>
      <c r="S49" s="1">
        <v>54.935999999999993</v>
      </c>
      <c r="T49" s="1">
        <v>425.91171825959725</v>
      </c>
      <c r="U49" s="1">
        <v>4.5560000000052883</v>
      </c>
      <c r="V49" s="1">
        <v>99.777788238213049</v>
      </c>
      <c r="W49" s="1">
        <v>35.406826467891214</v>
      </c>
      <c r="X49" s="1">
        <v>94.699518153948347</v>
      </c>
      <c r="Y49" s="1">
        <v>1669.4786496890822</v>
      </c>
      <c r="Z49" s="1">
        <v>416.98704544857338</v>
      </c>
      <c r="AA49" s="1">
        <v>463.48111331840806</v>
      </c>
      <c r="AB49" s="1">
        <v>5.2004910175269811E-10</v>
      </c>
      <c r="AC49"/>
      <c r="AD49"/>
    </row>
    <row r="50" spans="1:30" x14ac:dyDescent="0.25">
      <c r="A50" s="1" t="s">
        <v>105</v>
      </c>
      <c r="B50" s="4">
        <v>1</v>
      </c>
      <c r="C50" s="1" t="s">
        <v>108</v>
      </c>
      <c r="D50" s="7" t="s">
        <v>372</v>
      </c>
      <c r="E50" s="4">
        <v>2029</v>
      </c>
      <c r="F50" s="1">
        <v>81.779594928752346</v>
      </c>
      <c r="G50" s="1">
        <v>2.0104693023656158E-7</v>
      </c>
      <c r="H50" s="1">
        <v>6.5412694178717413E-14</v>
      </c>
      <c r="I50" s="1">
        <v>4.2635259568884578E-12</v>
      </c>
      <c r="J50" s="1">
        <v>7.409460725643853E-10</v>
      </c>
      <c r="K50" s="1">
        <v>99.894609511204877</v>
      </c>
      <c r="L50" s="1">
        <v>9.2797758589907237E-15</v>
      </c>
      <c r="M50" s="1">
        <v>5.545128103495411E-9</v>
      </c>
      <c r="N50" s="1">
        <v>2.9975444415217698</v>
      </c>
      <c r="O50" s="1">
        <v>99.450000000000074</v>
      </c>
      <c r="P50" s="1">
        <v>14.120000000014683</v>
      </c>
      <c r="Q50" s="1">
        <v>26.368000000002539</v>
      </c>
      <c r="R50" s="1">
        <v>977.21524587627107</v>
      </c>
      <c r="S50" s="1">
        <v>51.012</v>
      </c>
      <c r="T50" s="1">
        <v>447.33304314964522</v>
      </c>
      <c r="U50" s="1">
        <v>4.8560888830512221</v>
      </c>
      <c r="V50" s="1">
        <v>185.06668703262099</v>
      </c>
      <c r="W50" s="1">
        <v>36.261122699426153</v>
      </c>
      <c r="X50" s="1">
        <v>3.2371166764435038</v>
      </c>
      <c r="Y50" s="1">
        <v>1766.8603679253263</v>
      </c>
      <c r="Z50" s="1">
        <v>382.56586070587076</v>
      </c>
      <c r="AA50" s="1">
        <v>488.99474269610857</v>
      </c>
      <c r="AB50" s="1">
        <v>0.12445955865483095</v>
      </c>
      <c r="AC50"/>
      <c r="AD50"/>
    </row>
    <row r="51" spans="1:30" x14ac:dyDescent="0.25">
      <c r="A51" s="1" t="s">
        <v>105</v>
      </c>
      <c r="B51" s="4">
        <v>1</v>
      </c>
      <c r="C51" s="1" t="s">
        <v>108</v>
      </c>
      <c r="D51" s="7" t="s">
        <v>372</v>
      </c>
      <c r="E51" s="4">
        <v>2030</v>
      </c>
      <c r="F51" s="1">
        <v>84.281792648458804</v>
      </c>
      <c r="G51" s="1">
        <v>6.7004734670633755E-8</v>
      </c>
      <c r="H51" s="1">
        <v>1.0574479475296987E-13</v>
      </c>
      <c r="I51" s="1">
        <v>4.7153678289302856E-12</v>
      </c>
      <c r="J51" s="1">
        <v>8.8674602022092724E-11</v>
      </c>
      <c r="K51" s="1">
        <v>89.889886938520164</v>
      </c>
      <c r="L51" s="1">
        <v>1.5149003896627963E-14</v>
      </c>
      <c r="M51" s="1">
        <v>5.0053610175277091E-10</v>
      </c>
      <c r="N51" s="1">
        <v>3.9268166622826572</v>
      </c>
      <c r="O51" s="1">
        <v>91.800000000000097</v>
      </c>
      <c r="P51" s="1">
        <v>13.41400000001855</v>
      </c>
      <c r="Q51" s="1">
        <v>23.072000000003065</v>
      </c>
      <c r="R51" s="1">
        <v>1066.1185220541427</v>
      </c>
      <c r="S51" s="1">
        <v>47.088000000000001</v>
      </c>
      <c r="T51" s="1">
        <v>439.94370982185706</v>
      </c>
      <c r="U51" s="1">
        <v>6.7146333245729917</v>
      </c>
      <c r="V51" s="1">
        <v>167.75554920595317</v>
      </c>
      <c r="W51" s="1">
        <v>34.998483497584786</v>
      </c>
      <c r="X51" s="1">
        <v>4.3274733990688059</v>
      </c>
      <c r="Y51" s="1">
        <v>1905.8333775095816</v>
      </c>
      <c r="Z51" s="1">
        <v>348.50942033741069</v>
      </c>
      <c r="AA51" s="1">
        <v>482.11708155206856</v>
      </c>
      <c r="AB51" s="1">
        <v>0.27657021238836899</v>
      </c>
      <c r="AC51"/>
      <c r="AD51"/>
    </row>
    <row r="52" spans="1:30" x14ac:dyDescent="0.25">
      <c r="A52" s="1" t="s">
        <v>105</v>
      </c>
      <c r="B52" s="4">
        <v>1</v>
      </c>
      <c r="C52" s="1" t="s">
        <v>108</v>
      </c>
      <c r="D52" s="7" t="s">
        <v>372</v>
      </c>
      <c r="E52" s="4">
        <v>2031</v>
      </c>
      <c r="F52" s="1">
        <v>85.426496520502667</v>
      </c>
      <c r="G52" s="1">
        <v>5.8373165361014813E-3</v>
      </c>
      <c r="H52" s="1">
        <v>1.9197714708387222E-13</v>
      </c>
      <c r="I52" s="1">
        <v>5.242688547707484E-12</v>
      </c>
      <c r="J52" s="1">
        <v>7.7626561034998419E-11</v>
      </c>
      <c r="K52" s="1">
        <v>92.985717197284544</v>
      </c>
      <c r="L52" s="1">
        <v>3.5386199569447383E-14</v>
      </c>
      <c r="M52" s="1">
        <v>1.1413710015729179E-10</v>
      </c>
      <c r="N52" s="1">
        <v>5.3207249934232363</v>
      </c>
      <c r="O52" s="1">
        <v>84.150000000000162</v>
      </c>
      <c r="P52" s="1">
        <v>12.708000000022814</v>
      </c>
      <c r="Q52" s="1">
        <v>19.776000000003322</v>
      </c>
      <c r="R52" s="1">
        <v>1145.0170756593295</v>
      </c>
      <c r="S52" s="1">
        <v>43.164000000000001</v>
      </c>
      <c r="T52" s="1">
        <v>432.55437648902426</v>
      </c>
      <c r="U52" s="1">
        <v>9.5024499868556482</v>
      </c>
      <c r="V52" s="1">
        <v>149.25303072349095</v>
      </c>
      <c r="W52" s="1">
        <v>29.272295529631176</v>
      </c>
      <c r="X52" s="1">
        <v>5.7006770482750149</v>
      </c>
      <c r="Y52" s="1">
        <v>2035.4983235986863</v>
      </c>
      <c r="Z52" s="1">
        <v>313.39968923936948</v>
      </c>
      <c r="AA52" s="1">
        <v>471.12625904817014</v>
      </c>
      <c r="AB52" s="1">
        <v>0.48708775969237961</v>
      </c>
      <c r="AC52"/>
      <c r="AD52"/>
    </row>
    <row r="53" spans="1:30" x14ac:dyDescent="0.25">
      <c r="A53" s="1" t="s">
        <v>105</v>
      </c>
      <c r="B53" s="4">
        <v>1</v>
      </c>
      <c r="C53" s="1" t="s">
        <v>108</v>
      </c>
      <c r="D53" s="7" t="s">
        <v>372</v>
      </c>
      <c r="E53" s="4">
        <v>2032</v>
      </c>
      <c r="F53" s="1">
        <v>87.010663255021925</v>
      </c>
      <c r="G53" s="1">
        <v>3.7315171158795637E-4</v>
      </c>
      <c r="H53" s="1">
        <v>3.0500431242242887E-13</v>
      </c>
      <c r="I53" s="1">
        <v>5.8604815462742442E-12</v>
      </c>
      <c r="J53" s="1">
        <v>7.8127368209502721E-11</v>
      </c>
      <c r="K53" s="1">
        <v>82.08497963666278</v>
      </c>
      <c r="L53" s="1">
        <v>1.5566200508110381E-11</v>
      </c>
      <c r="M53" s="1">
        <v>6.4944492814325789E-10</v>
      </c>
      <c r="N53" s="1">
        <v>7.4115874901315548</v>
      </c>
      <c r="O53" s="1">
        <v>76.500000000000199</v>
      </c>
      <c r="P53" s="1">
        <v>12.002000000027529</v>
      </c>
      <c r="Q53" s="1">
        <v>16.48000000000366</v>
      </c>
      <c r="R53" s="1">
        <v>1227.0114595232806</v>
      </c>
      <c r="S53" s="1">
        <v>39.240000000000009</v>
      </c>
      <c r="T53" s="1">
        <v>425.16504315580505</v>
      </c>
      <c r="U53" s="1">
        <v>13.684174980278886</v>
      </c>
      <c r="V53" s="1">
        <v>131.58454743798151</v>
      </c>
      <c r="W53" s="1">
        <v>29.550999164619846</v>
      </c>
      <c r="X53" s="1">
        <v>6.6205199672764747</v>
      </c>
      <c r="Y53" s="1">
        <v>2159.5727727125286</v>
      </c>
      <c r="Z53" s="1">
        <v>277.96980405927093</v>
      </c>
      <c r="AA53" s="1">
        <v>464.7420843166542</v>
      </c>
      <c r="AB53" s="1">
        <v>1.1551199874437368</v>
      </c>
      <c r="AC53"/>
      <c r="AD53"/>
    </row>
    <row r="54" spans="1:30" x14ac:dyDescent="0.25">
      <c r="A54" s="1" t="s">
        <v>105</v>
      </c>
      <c r="B54" s="4">
        <v>1</v>
      </c>
      <c r="C54" s="1" t="s">
        <v>108</v>
      </c>
      <c r="D54" s="7" t="s">
        <v>372</v>
      </c>
      <c r="E54" s="4">
        <v>2033</v>
      </c>
      <c r="F54" s="1">
        <v>87.845844796608972</v>
      </c>
      <c r="G54" s="1">
        <v>8.9110727509243183E-3</v>
      </c>
      <c r="H54" s="1">
        <v>9.3790004607326367E-13</v>
      </c>
      <c r="I54" s="1">
        <v>6.5388520484531324E-12</v>
      </c>
      <c r="J54" s="1">
        <v>1.1264648594831912E-10</v>
      </c>
      <c r="K54" s="1">
        <v>65.067053902707741</v>
      </c>
      <c r="L54" s="1">
        <v>1.840086211628345E-12</v>
      </c>
      <c r="M54" s="1">
        <v>24.979307950372021</v>
      </c>
      <c r="N54" s="1">
        <v>10.547881235193085</v>
      </c>
      <c r="O54" s="1">
        <v>68.850000000000321</v>
      </c>
      <c r="P54" s="1">
        <v>11.296000000032771</v>
      </c>
      <c r="Q54" s="1">
        <v>13.18400000000411</v>
      </c>
      <c r="R54" s="1">
        <v>1298.10510582661</v>
      </c>
      <c r="S54" s="1">
        <v>35.31600000000001</v>
      </c>
      <c r="T54" s="1">
        <v>417.77570982312113</v>
      </c>
      <c r="U54" s="1">
        <v>21.095762470410442</v>
      </c>
      <c r="V54" s="1">
        <v>118.54148883717082</v>
      </c>
      <c r="W54" s="1">
        <v>26.997233356558407</v>
      </c>
      <c r="X54" s="1">
        <v>7.1228677250810408</v>
      </c>
      <c r="Y54" s="1">
        <v>2268.6516176800314</v>
      </c>
      <c r="Z54" s="1">
        <v>245.65591700767703</v>
      </c>
      <c r="AA54" s="1">
        <v>458.57941127466722</v>
      </c>
      <c r="AB54" s="1">
        <v>3.8992480302296166</v>
      </c>
      <c r="AC54"/>
      <c r="AD54"/>
    </row>
    <row r="55" spans="1:30" x14ac:dyDescent="0.25">
      <c r="A55" s="1" t="s">
        <v>105</v>
      </c>
      <c r="B55" s="4">
        <v>1</v>
      </c>
      <c r="C55" s="1" t="s">
        <v>108</v>
      </c>
      <c r="D55" s="7" t="s">
        <v>372</v>
      </c>
      <c r="E55" s="4">
        <v>2034</v>
      </c>
      <c r="F55" s="1">
        <v>89.113926179247514</v>
      </c>
      <c r="G55" s="1">
        <v>1.0018529332942819E-2</v>
      </c>
      <c r="H55" s="1">
        <v>8.4318844715478214</v>
      </c>
      <c r="I55" s="1">
        <v>7.3412568441638183E-12</v>
      </c>
      <c r="J55" s="1">
        <v>5.5865049387941776E-11</v>
      </c>
      <c r="K55" s="1">
        <v>50.0863982463786</v>
      </c>
      <c r="L55" s="1">
        <v>1.6135504325964891E-12</v>
      </c>
      <c r="M55" s="1">
        <v>55.371252207632004</v>
      </c>
      <c r="N55" s="1">
        <v>11.294502758793596</v>
      </c>
      <c r="O55" s="1">
        <v>61.2000000000005</v>
      </c>
      <c r="P55" s="1">
        <v>10.590000000038632</v>
      </c>
      <c r="Q55" s="1">
        <v>9.8880000000069472</v>
      </c>
      <c r="R55" s="1">
        <v>1352.1808263959845</v>
      </c>
      <c r="S55" s="1">
        <v>31.39200000000001</v>
      </c>
      <c r="T55" s="1">
        <v>435.36568444015984</v>
      </c>
      <c r="U55" s="1">
        <v>31.643643705603527</v>
      </c>
      <c r="V55" s="1">
        <v>107.02789871930038</v>
      </c>
      <c r="W55" s="1">
        <v>26.735849529989931</v>
      </c>
      <c r="X55" s="1">
        <v>1.1736086713668132</v>
      </c>
      <c r="Y55" s="1">
        <v>2354.588728783609</v>
      </c>
      <c r="Z55" s="1">
        <v>215.40899627159166</v>
      </c>
      <c r="AA55" s="1">
        <v>473.54194445344564</v>
      </c>
      <c r="AB55" s="1">
        <v>16.216342763058961</v>
      </c>
      <c r="AC55"/>
      <c r="AD55"/>
    </row>
    <row r="56" spans="1:30" x14ac:dyDescent="0.25">
      <c r="A56" s="1" t="s">
        <v>105</v>
      </c>
      <c r="B56" s="4">
        <v>1</v>
      </c>
      <c r="C56" s="1" t="s">
        <v>108</v>
      </c>
      <c r="D56" s="7" t="s">
        <v>372</v>
      </c>
      <c r="E56" s="4">
        <v>2035</v>
      </c>
      <c r="F56" s="1">
        <v>90.041456297506187</v>
      </c>
      <c r="G56" s="1">
        <v>4.9784289668434959E-3</v>
      </c>
      <c r="H56" s="1">
        <v>1.1675550589002726E-12</v>
      </c>
      <c r="I56" s="1">
        <v>7.850278032846563E-12</v>
      </c>
      <c r="J56" s="1">
        <v>3.498521687342159E-11</v>
      </c>
      <c r="K56" s="1">
        <v>48.743112112096924</v>
      </c>
      <c r="L56" s="1">
        <v>1.3629171452677849E-12</v>
      </c>
      <c r="M56" s="1">
        <v>71.246856330656897</v>
      </c>
      <c r="N56" s="1">
        <v>12.778927070030484</v>
      </c>
      <c r="O56" s="1">
        <v>53.5500000000008</v>
      </c>
      <c r="P56" s="1">
        <v>9.8840000000451713</v>
      </c>
      <c r="Q56" s="1">
        <v>6.5920000000078094</v>
      </c>
      <c r="R56" s="1">
        <v>1391.2758913090299</v>
      </c>
      <c r="S56" s="1">
        <v>27.468000000000007</v>
      </c>
      <c r="T56" s="1">
        <v>483.34760331445847</v>
      </c>
      <c r="U56" s="1">
        <v>42.938146464397121</v>
      </c>
      <c r="V56" s="1">
        <v>95.76846728833452</v>
      </c>
      <c r="W56" s="1">
        <v>23.411808614622974</v>
      </c>
      <c r="X56" s="1">
        <v>0.67580314655487039</v>
      </c>
      <c r="Y56" s="1">
        <v>2413.5981934408755</v>
      </c>
      <c r="Z56" s="1">
        <v>184.99404493610709</v>
      </c>
      <c r="AA56" s="1">
        <v>525.49141411428309</v>
      </c>
      <c r="AB56" s="1">
        <v>25.305264283485695</v>
      </c>
      <c r="AC56"/>
      <c r="AD56"/>
    </row>
    <row r="57" spans="1:30" x14ac:dyDescent="0.25">
      <c r="A57" s="1" t="s">
        <v>105</v>
      </c>
      <c r="B57" s="4">
        <v>1</v>
      </c>
      <c r="C57" s="1" t="s">
        <v>108</v>
      </c>
      <c r="D57" s="7" t="s">
        <v>372</v>
      </c>
      <c r="E57" s="4">
        <v>2036</v>
      </c>
      <c r="F57" s="1">
        <v>92.328208963976692</v>
      </c>
      <c r="G57" s="1">
        <v>-1.1099365730243671E-3</v>
      </c>
      <c r="H57" s="1">
        <v>4.5735125644013601E-13</v>
      </c>
      <c r="I57" s="1">
        <v>7.694207110116461E-12</v>
      </c>
      <c r="J57" s="1">
        <v>2.84499353752765E-11</v>
      </c>
      <c r="K57" s="1">
        <v>5.8321988392954783E-11</v>
      </c>
      <c r="L57" s="1">
        <v>2.0855452284691945E-12</v>
      </c>
      <c r="M57" s="1">
        <v>72.711319060068732</v>
      </c>
      <c r="N57" s="1">
        <v>9.25028123519626</v>
      </c>
      <c r="O57" s="1">
        <v>45.900000000001739</v>
      </c>
      <c r="P57" s="1">
        <v>9.1780000000525135</v>
      </c>
      <c r="Q57" s="1">
        <v>3.2960000000496579</v>
      </c>
      <c r="R57" s="1">
        <v>1429.0276700877935</v>
      </c>
      <c r="S57" s="1">
        <v>23.544000000000015</v>
      </c>
      <c r="T57" s="1">
        <v>547.20512631178201</v>
      </c>
      <c r="U57" s="1">
        <v>55.717073534427605</v>
      </c>
      <c r="V57" s="1">
        <v>82.679522093852512</v>
      </c>
      <c r="W57" s="1">
        <v>22.068408489246458</v>
      </c>
      <c r="X57" s="1">
        <v>0.26818857296454046</v>
      </c>
      <c r="Y57" s="1">
        <v>2474.2737335383681</v>
      </c>
      <c r="Z57" s="1">
        <v>159.24877850290636</v>
      </c>
      <c r="AA57" s="1">
        <v>592.89554967998015</v>
      </c>
      <c r="AB57" s="1">
        <v>35.325100725525857</v>
      </c>
      <c r="AC57"/>
      <c r="AD57"/>
    </row>
    <row r="58" spans="1:30" x14ac:dyDescent="0.25">
      <c r="A58" s="1" t="s">
        <v>105</v>
      </c>
      <c r="B58" s="4">
        <v>1</v>
      </c>
      <c r="C58" s="1" t="s">
        <v>108</v>
      </c>
      <c r="D58" s="7" t="s">
        <v>372</v>
      </c>
      <c r="E58" s="4">
        <v>2037</v>
      </c>
      <c r="F58" s="1">
        <v>103.82507969509736</v>
      </c>
      <c r="G58" s="1">
        <v>-6.5171082234879215E-3</v>
      </c>
      <c r="H58" s="1">
        <v>9.445340654294102E-13</v>
      </c>
      <c r="I58" s="1">
        <v>9.0885115848402073E-12</v>
      </c>
      <c r="J58" s="1">
        <v>2.0581560594375867E-11</v>
      </c>
      <c r="K58" s="1">
        <v>24.664996840920242</v>
      </c>
      <c r="L58" s="1">
        <v>1.7895321107261018E-12</v>
      </c>
      <c r="M58" s="1">
        <v>48.240525576846828</v>
      </c>
      <c r="N58" s="1">
        <v>10.818659447208093</v>
      </c>
      <c r="O58" s="1">
        <v>46.681884471549566</v>
      </c>
      <c r="P58" s="1">
        <v>8.4720000000603637</v>
      </c>
      <c r="Q58" s="1">
        <v>7.9060382392271421E-10</v>
      </c>
      <c r="R58" s="1">
        <v>1418.0363367545185</v>
      </c>
      <c r="S58" s="1">
        <v>19.620000000000019</v>
      </c>
      <c r="T58" s="1">
        <v>612.52711203851743</v>
      </c>
      <c r="U58" s="1">
        <v>64.967354769623867</v>
      </c>
      <c r="V58" s="1">
        <v>89.385763645670806</v>
      </c>
      <c r="W58" s="1">
        <v>20.383906759643601</v>
      </c>
      <c r="X58" s="1">
        <v>1.4046799903072568E-9</v>
      </c>
      <c r="Y58" s="1">
        <v>2468.3663375934789</v>
      </c>
      <c r="Z58" s="1">
        <v>136.50978717654587</v>
      </c>
      <c r="AA58" s="1">
        <v>660.97954179499106</v>
      </c>
      <c r="AB58" s="1">
        <v>43.363748964435104</v>
      </c>
      <c r="AC58"/>
      <c r="AD58"/>
    </row>
    <row r="59" spans="1:30" x14ac:dyDescent="0.25">
      <c r="A59" s="1" t="s">
        <v>105</v>
      </c>
      <c r="B59" s="4">
        <v>1</v>
      </c>
      <c r="C59" s="1" t="s">
        <v>108</v>
      </c>
      <c r="D59" s="7" t="s">
        <v>372</v>
      </c>
      <c r="E59" s="4">
        <v>2038</v>
      </c>
      <c r="F59" s="1">
        <v>107.89855682302185</v>
      </c>
      <c r="G59" s="1">
        <v>-1.320582008871519E-2</v>
      </c>
      <c r="H59" s="1">
        <v>1.1623006373949638E-12</v>
      </c>
      <c r="I59" s="1">
        <v>1.0832409481737882E-11</v>
      </c>
      <c r="J59" s="1">
        <v>1.4190545547142626E-11</v>
      </c>
      <c r="K59" s="1">
        <v>66.193981120763823</v>
      </c>
      <c r="L59" s="1">
        <v>3.154996507419263E-12</v>
      </c>
      <c r="M59" s="1">
        <v>37.168272408977849</v>
      </c>
      <c r="N59" s="1">
        <v>6.7390924089382791</v>
      </c>
      <c r="O59" s="1">
        <v>39.031884471550732</v>
      </c>
      <c r="P59" s="1">
        <v>7.7660000000680576</v>
      </c>
      <c r="Q59" s="1">
        <v>8.7927842594480694E-10</v>
      </c>
      <c r="R59" s="1">
        <v>1442.7013335954387</v>
      </c>
      <c r="S59" s="1">
        <v>15.696000000000026</v>
      </c>
      <c r="T59" s="1">
        <v>660.76763761536427</v>
      </c>
      <c r="U59" s="1">
        <v>75.786014216831958</v>
      </c>
      <c r="V59" s="1">
        <v>78.845776125180492</v>
      </c>
      <c r="W59" s="1">
        <v>19.331109442581372</v>
      </c>
      <c r="X59" s="1">
        <v>1.4766865612317666E-9</v>
      </c>
      <c r="Y59" s="1">
        <v>2507.6322625468333</v>
      </c>
      <c r="Z59" s="1">
        <v>110.44692640011374</v>
      </c>
      <c r="AA59" s="1">
        <v>713.83397631217838</v>
      </c>
      <c r="AB59" s="1">
        <v>57.654184262262326</v>
      </c>
      <c r="AC59"/>
      <c r="AD59"/>
    </row>
    <row r="60" spans="1:30" x14ac:dyDescent="0.25">
      <c r="A60" s="1" t="s">
        <v>105</v>
      </c>
      <c r="B60" s="4">
        <v>1</v>
      </c>
      <c r="C60" s="1" t="s">
        <v>108</v>
      </c>
      <c r="D60" s="7" t="s">
        <v>372</v>
      </c>
      <c r="E60" s="4">
        <v>2039</v>
      </c>
      <c r="F60" s="1">
        <v>105.6275415243927</v>
      </c>
      <c r="G60" s="1">
        <v>5.7943700748973813E-4</v>
      </c>
      <c r="H60" s="1">
        <v>2.4879305901488446E-13</v>
      </c>
      <c r="I60" s="1">
        <v>1.3108624189971334E-11</v>
      </c>
      <c r="J60" s="1">
        <v>1.0661969601615527E-11</v>
      </c>
      <c r="K60" s="1">
        <v>75.41869746288414</v>
      </c>
      <c r="L60" s="1">
        <v>3.6575979929256797E-12</v>
      </c>
      <c r="M60" s="1">
        <v>38.738864563567489</v>
      </c>
      <c r="N60" s="1">
        <v>3.7499243190648719</v>
      </c>
      <c r="O60" s="1">
        <v>31.381884471551189</v>
      </c>
      <c r="P60" s="1">
        <v>7.0600000000771459</v>
      </c>
      <c r="Q60" s="1">
        <v>9.5690498697980536E-10</v>
      </c>
      <c r="R60" s="1">
        <v>1508.8953147162024</v>
      </c>
      <c r="S60" s="1">
        <v>11.772000000000034</v>
      </c>
      <c r="T60" s="1">
        <v>697.93591002434209</v>
      </c>
      <c r="U60" s="1">
        <v>82.525106625770235</v>
      </c>
      <c r="V60" s="1">
        <v>61.523454303047281</v>
      </c>
      <c r="W60" s="1">
        <v>17.410027217544627</v>
      </c>
      <c r="X60" s="1">
        <v>1.4873785620690139E-9</v>
      </c>
      <c r="Y60" s="1">
        <v>2612.4709090628012</v>
      </c>
      <c r="Z60" s="1">
        <v>82.485616041294321</v>
      </c>
      <c r="AA60" s="1">
        <v>748.15521722344465</v>
      </c>
      <c r="AB60" s="1">
        <v>64.687629018931617</v>
      </c>
      <c r="AC60"/>
      <c r="AD60"/>
    </row>
    <row r="61" spans="1:30" x14ac:dyDescent="0.25">
      <c r="A61" s="1" t="s">
        <v>105</v>
      </c>
      <c r="B61" s="4">
        <v>1</v>
      </c>
      <c r="C61" s="1" t="s">
        <v>108</v>
      </c>
      <c r="D61" s="7" t="s">
        <v>372</v>
      </c>
      <c r="E61" s="4">
        <v>2040</v>
      </c>
      <c r="F61" s="1">
        <v>103.66738361957634</v>
      </c>
      <c r="G61" s="1">
        <v>-1.3496569199327717E-2</v>
      </c>
      <c r="H61" s="1">
        <v>1.161282478850749E-13</v>
      </c>
      <c r="I61" s="1">
        <v>1.6641380945595241E-11</v>
      </c>
      <c r="J61" s="1">
        <v>8.6685486221934657E-12</v>
      </c>
      <c r="K61" s="1">
        <v>107.98237387386857</v>
      </c>
      <c r="L61" s="1">
        <v>3.7428509236842675E-12</v>
      </c>
      <c r="M61" s="1">
        <v>1.496105886954745E-8</v>
      </c>
      <c r="N61" s="1">
        <v>5.4454376920742025E-11</v>
      </c>
      <c r="O61" s="1">
        <v>23.731884471552135</v>
      </c>
      <c r="P61" s="1">
        <v>6.3540000000879786</v>
      </c>
      <c r="Q61" s="1">
        <v>1.0350323551893081E-9</v>
      </c>
      <c r="R61" s="1">
        <v>1584.3140121790866</v>
      </c>
      <c r="S61" s="1">
        <v>7.8480000000000496</v>
      </c>
      <c r="T61" s="1">
        <v>736.67477458790961</v>
      </c>
      <c r="U61" s="1">
        <v>86.275030944835109</v>
      </c>
      <c r="V61" s="1">
        <v>44.665588256730103</v>
      </c>
      <c r="W61" s="1">
        <v>15.870680835607157</v>
      </c>
      <c r="X61" s="1">
        <v>1.4698724108118228E-9</v>
      </c>
      <c r="Y61" s="1">
        <v>2727.1139677620417</v>
      </c>
      <c r="Z61" s="1">
        <v>53.653595411731935</v>
      </c>
      <c r="AA61" s="1">
        <v>785.67217061033716</v>
      </c>
      <c r="AB61" s="1">
        <v>70.14542159183253</v>
      </c>
      <c r="AC61"/>
      <c r="AD61"/>
    </row>
    <row r="62" spans="1:30" x14ac:dyDescent="0.25">
      <c r="A62" s="1" t="s">
        <v>105</v>
      </c>
      <c r="B62" s="4">
        <v>1</v>
      </c>
      <c r="C62" s="1" t="s">
        <v>108</v>
      </c>
      <c r="D62" s="7" t="s">
        <v>372</v>
      </c>
      <c r="E62" s="4">
        <v>2041</v>
      </c>
      <c r="F62" s="1">
        <v>104.27277896917262</v>
      </c>
      <c r="G62" s="1">
        <v>-2.3435569831366715E-2</v>
      </c>
      <c r="H62" s="1">
        <v>9.6464652509033914E-14</v>
      </c>
      <c r="I62" s="1">
        <v>2.2057873626549279E-11</v>
      </c>
      <c r="J62" s="1">
        <v>7.5967343086442411E-12</v>
      </c>
      <c r="K62" s="1">
        <v>139.24310911700195</v>
      </c>
      <c r="L62" s="1">
        <v>3.5082627362317045E-12</v>
      </c>
      <c r="M62" s="1">
        <v>1.0193792227279247E-9</v>
      </c>
      <c r="N62" s="1">
        <v>5.0683354525376823E-12</v>
      </c>
      <c r="O62" s="1">
        <v>16.081884471553295</v>
      </c>
      <c r="P62" s="1">
        <v>6.3540000001010872</v>
      </c>
      <c r="Q62" s="1">
        <v>1.1476788411376272E-9</v>
      </c>
      <c r="R62" s="1">
        <v>1692.2963860529551</v>
      </c>
      <c r="S62" s="1">
        <v>3.9240000000000852</v>
      </c>
      <c r="T62" s="1">
        <v>736.67477460287068</v>
      </c>
      <c r="U62" s="1">
        <v>86.275030944889565</v>
      </c>
      <c r="V62" s="1">
        <v>28.809017156551675</v>
      </c>
      <c r="W62" s="1">
        <v>15.078911322089123</v>
      </c>
      <c r="X62" s="1">
        <v>1.5176320829968638E-9</v>
      </c>
      <c r="Y62" s="1">
        <v>2879.2262688056639</v>
      </c>
      <c r="Z62" s="1">
        <v>25.458084544529878</v>
      </c>
      <c r="AA62" s="1">
        <v>787.86238822141479</v>
      </c>
      <c r="AB62" s="1">
        <v>69.078516604991336</v>
      </c>
      <c r="AC62"/>
      <c r="AD62"/>
    </row>
    <row r="63" spans="1:30" x14ac:dyDescent="0.25">
      <c r="A63" s="1" t="s">
        <v>105</v>
      </c>
      <c r="B63" s="4">
        <v>1</v>
      </c>
      <c r="C63" s="1" t="s">
        <v>108</v>
      </c>
      <c r="D63" s="7" t="s">
        <v>372</v>
      </c>
      <c r="E63" s="4">
        <v>2042</v>
      </c>
      <c r="F63" s="1">
        <v>104.0985028984045</v>
      </c>
      <c r="G63" s="1">
        <v>-5.1294214205351843E-3</v>
      </c>
      <c r="H63" s="1">
        <v>9.4724380348111134E-14</v>
      </c>
      <c r="I63" s="1">
        <v>2.9917944250881748E-11</v>
      </c>
      <c r="J63" s="1">
        <v>7.8499188052564443E-12</v>
      </c>
      <c r="K63" s="1">
        <v>44.273589642870846</v>
      </c>
      <c r="L63" s="1">
        <v>1.4204362449309708E-12</v>
      </c>
      <c r="M63" s="1">
        <v>18.931305175335076</v>
      </c>
      <c r="N63" s="1">
        <v>2.1564911286682989E-12</v>
      </c>
      <c r="O63" s="1">
        <v>8.431884471553543</v>
      </c>
      <c r="P63" s="1">
        <v>6.354000000117729</v>
      </c>
      <c r="Q63" s="1">
        <v>1.203543890525569E-9</v>
      </c>
      <c r="R63" s="1">
        <v>1831.539495169957</v>
      </c>
      <c r="S63" s="1">
        <v>1.5650802951233567E-11</v>
      </c>
      <c r="T63" s="1">
        <v>736.67477460389011</v>
      </c>
      <c r="U63" s="1">
        <v>86.275030944894638</v>
      </c>
      <c r="V63" s="1">
        <v>13.939532384502597</v>
      </c>
      <c r="W63" s="1">
        <v>14.186831739619137</v>
      </c>
      <c r="X63" s="1">
        <v>1.4220619867057616E-9</v>
      </c>
      <c r="Y63" s="1">
        <v>3034.4547962083107</v>
      </c>
      <c r="Z63" s="1">
        <v>5.8198096572087013E-11</v>
      </c>
      <c r="AA63" s="1">
        <v>783.58302491280199</v>
      </c>
      <c r="AB63" s="1">
        <v>62.097693899154663</v>
      </c>
      <c r="AC63"/>
      <c r="AD63"/>
    </row>
    <row r="64" spans="1:30" x14ac:dyDescent="0.25">
      <c r="A64" s="1" t="s">
        <v>105</v>
      </c>
      <c r="B64" s="4">
        <v>1</v>
      </c>
      <c r="C64" s="1" t="s">
        <v>108</v>
      </c>
      <c r="D64" s="7" t="s">
        <v>372</v>
      </c>
      <c r="E64" s="4">
        <v>2043</v>
      </c>
      <c r="F64" s="1">
        <v>99.37578581540005</v>
      </c>
      <c r="G64" s="1">
        <v>-1.9763260309660084E-2</v>
      </c>
      <c r="H64" s="1">
        <v>1.0216721333488067E-13</v>
      </c>
      <c r="I64" s="1">
        <v>4.2909029131690552E-11</v>
      </c>
      <c r="J64" s="1">
        <v>7.3522011147337798E-12</v>
      </c>
      <c r="K64" s="1">
        <v>42.070376211613791</v>
      </c>
      <c r="L64" s="1">
        <v>4.7418772410840827E-13</v>
      </c>
      <c r="M64" s="1">
        <v>56.568609949815766</v>
      </c>
      <c r="N64" s="1">
        <v>1.7815717020613521E-12</v>
      </c>
      <c r="O64" s="1">
        <v>8.4318844715536585</v>
      </c>
      <c r="P64" s="1">
        <v>6.3540000001397869</v>
      </c>
      <c r="Q64" s="1">
        <v>1.2385291073989906E-9</v>
      </c>
      <c r="R64" s="1">
        <v>1875.8130848128278</v>
      </c>
      <c r="S64" s="1">
        <v>1.7490889162861912E-11</v>
      </c>
      <c r="T64" s="1">
        <v>755.60607977922518</v>
      </c>
      <c r="U64" s="1">
        <v>86.275030944896798</v>
      </c>
      <c r="V64" s="1">
        <v>12.861524942256246</v>
      </c>
      <c r="W64" s="1">
        <v>13.689384879058622</v>
      </c>
      <c r="X64" s="1">
        <v>1.371744603519345E-9</v>
      </c>
      <c r="Y64" s="1">
        <v>3109.0498653359805</v>
      </c>
      <c r="Z64" s="1">
        <v>6.5440196774196236E-11</v>
      </c>
      <c r="AA64" s="1">
        <v>801.48501528247471</v>
      </c>
      <c r="AB64" s="1">
        <v>56.474618998800551</v>
      </c>
      <c r="AC64"/>
      <c r="AD64"/>
    </row>
    <row r="65" spans="1:30" x14ac:dyDescent="0.25">
      <c r="A65" s="1" t="s">
        <v>105</v>
      </c>
      <c r="B65" s="4">
        <v>1</v>
      </c>
      <c r="C65" s="1" t="s">
        <v>108</v>
      </c>
      <c r="D65" s="7" t="s">
        <v>372</v>
      </c>
      <c r="E65" s="4">
        <v>2044</v>
      </c>
      <c r="F65" s="1">
        <v>95.155665088164753</v>
      </c>
      <c r="G65" s="1">
        <v>4.8516211774958767E-2</v>
      </c>
      <c r="H65" s="1">
        <v>1.1678289495665667E-13</v>
      </c>
      <c r="I65" s="1">
        <v>6.7291102845327621E-11</v>
      </c>
      <c r="J65" s="1">
        <v>6.7375769617036681E-12</v>
      </c>
      <c r="K65" s="1">
        <v>61.100685640648365</v>
      </c>
      <c r="L65" s="1">
        <v>2.3102180553334452E-13</v>
      </c>
      <c r="M65" s="1">
        <v>25.636154064011464</v>
      </c>
      <c r="N65" s="1">
        <v>1.7692403294362706E-12</v>
      </c>
      <c r="O65" s="1">
        <v>8.4318844715537544</v>
      </c>
      <c r="P65" s="1">
        <v>6.3540000001697052</v>
      </c>
      <c r="Q65" s="1">
        <v>1.266979042774267E-9</v>
      </c>
      <c r="R65" s="1">
        <v>1917.8834610244417</v>
      </c>
      <c r="S65" s="1">
        <v>1.9104439595458402E-11</v>
      </c>
      <c r="T65" s="1">
        <v>812.17468972904089</v>
      </c>
      <c r="U65" s="1">
        <v>86.275030944898575</v>
      </c>
      <c r="V65" s="1">
        <v>12.214034935385197</v>
      </c>
      <c r="W65" s="1">
        <v>14.927971288936911</v>
      </c>
      <c r="X65" s="1">
        <v>1.2930896857435761E-9</v>
      </c>
      <c r="Y65" s="1">
        <v>3180.8417913609051</v>
      </c>
      <c r="Z65" s="1">
        <v>7.0678729537424535E-11</v>
      </c>
      <c r="AA65" s="1">
        <v>856.14424915323627</v>
      </c>
      <c r="AB65" s="1">
        <v>50.589203447568892</v>
      </c>
      <c r="AC65"/>
      <c r="AD65"/>
    </row>
    <row r="66" spans="1:30" x14ac:dyDescent="0.25">
      <c r="A66" s="1" t="s">
        <v>105</v>
      </c>
      <c r="B66" s="4">
        <v>1</v>
      </c>
      <c r="C66" s="1" t="s">
        <v>108</v>
      </c>
      <c r="D66" s="7" t="s">
        <v>372</v>
      </c>
      <c r="E66" s="4">
        <v>2045</v>
      </c>
      <c r="F66" s="1">
        <v>91.641347325089555</v>
      </c>
      <c r="G66" s="1">
        <v>7.2935306587873672E-2</v>
      </c>
      <c r="H66" s="1">
        <v>1.3572115482433625E-13</v>
      </c>
      <c r="I66" s="1">
        <v>1.4109112457618649E-10</v>
      </c>
      <c r="J66" s="1">
        <v>6.4330306283772149E-12</v>
      </c>
      <c r="K66" s="1">
        <v>47.398323305754374</v>
      </c>
      <c r="L66" s="1">
        <v>1.5445694248639213E-13</v>
      </c>
      <c r="M66" s="1">
        <v>13.596124957356393</v>
      </c>
      <c r="N66" s="1">
        <v>1.9209621871685914E-12</v>
      </c>
      <c r="O66" s="1">
        <v>8.4318844715538486</v>
      </c>
      <c r="P66" s="1">
        <v>6.354000000212614</v>
      </c>
      <c r="Q66" s="1">
        <v>1.2875606033686428E-9</v>
      </c>
      <c r="R66" s="1">
        <v>1978.9841466650901</v>
      </c>
      <c r="S66" s="1">
        <v>2.0467356740726186E-11</v>
      </c>
      <c r="T66" s="1">
        <v>837.8108437930523</v>
      </c>
      <c r="U66" s="1">
        <v>86.275030944900337</v>
      </c>
      <c r="V66" s="1">
        <v>10.701961916573358</v>
      </c>
      <c r="W66" s="1">
        <v>15.874447964584634</v>
      </c>
      <c r="X66" s="1">
        <v>1.2277775573368473E-9</v>
      </c>
      <c r="Y66" s="1">
        <v>3260.9411959079389</v>
      </c>
      <c r="Z66" s="1">
        <v>7.2124447130782031E-11</v>
      </c>
      <c r="AA66" s="1">
        <v>886.9589880242811</v>
      </c>
      <c r="AB66" s="1">
        <v>43.408084575992824</v>
      </c>
      <c r="AC66"/>
      <c r="AD66"/>
    </row>
    <row r="67" spans="1:30" x14ac:dyDescent="0.25">
      <c r="A67" s="1" t="s">
        <v>105</v>
      </c>
      <c r="B67" s="4">
        <v>1</v>
      </c>
      <c r="C67" s="1" t="s">
        <v>108</v>
      </c>
      <c r="D67" s="7" t="s">
        <v>372</v>
      </c>
      <c r="E67" s="4">
        <v>2046</v>
      </c>
      <c r="F67" s="1">
        <v>87.849104324501923</v>
      </c>
      <c r="G67" s="1">
        <v>5.6081625779323831E-2</v>
      </c>
      <c r="H67" s="1">
        <v>1.605653125278597E-13</v>
      </c>
      <c r="I67" s="1">
        <v>9.0645114492754209E-8</v>
      </c>
      <c r="J67" s="1">
        <v>5.8415040124709029E-12</v>
      </c>
      <c r="K67" s="1">
        <v>144.81042323302665</v>
      </c>
      <c r="L67" s="1">
        <v>1.1191693028221144E-13</v>
      </c>
      <c r="M67" s="1">
        <v>26.467958719937094</v>
      </c>
      <c r="N67" s="1">
        <v>2.2335665824655407E-12</v>
      </c>
      <c r="O67" s="1">
        <v>8.4318844715539516</v>
      </c>
      <c r="P67" s="1">
        <v>6.3540000002799051</v>
      </c>
      <c r="Q67" s="1">
        <v>1.3017511489157853E-9</v>
      </c>
      <c r="R67" s="1">
        <v>2026.3824699708443</v>
      </c>
      <c r="S67" s="1">
        <v>2.2552901969195381E-11</v>
      </c>
      <c r="T67" s="1">
        <v>851.40696875040874</v>
      </c>
      <c r="U67" s="1">
        <v>86.275030944902255</v>
      </c>
      <c r="V67" s="1">
        <v>9.9258675896988375</v>
      </c>
      <c r="W67" s="1">
        <v>15.159361017668886</v>
      </c>
      <c r="X67" s="1">
        <v>1.1408903843644946E-9</v>
      </c>
      <c r="Y67" s="1">
        <v>3327.4483871507082</v>
      </c>
      <c r="Z67" s="1">
        <v>7.8710605221283893E-11</v>
      </c>
      <c r="AA67" s="1">
        <v>903.42042659607921</v>
      </c>
      <c r="AB67" s="1">
        <v>39.074771990589753</v>
      </c>
      <c r="AC67"/>
      <c r="AD67"/>
    </row>
    <row r="68" spans="1:30" x14ac:dyDescent="0.25">
      <c r="A68" s="1" t="s">
        <v>105</v>
      </c>
      <c r="B68" s="4">
        <v>1</v>
      </c>
      <c r="C68" s="1" t="s">
        <v>108</v>
      </c>
      <c r="D68" s="7" t="s">
        <v>372</v>
      </c>
      <c r="E68" s="4">
        <v>2047</v>
      </c>
      <c r="F68" s="1">
        <v>85.006617939994655</v>
      </c>
      <c r="G68" s="1">
        <v>0.17520704973304918</v>
      </c>
      <c r="H68" s="1">
        <v>1.915770147007255E-13</v>
      </c>
      <c r="I68" s="1">
        <v>9.167854970865266E-9</v>
      </c>
      <c r="J68" s="1">
        <v>5.8458758867596545E-12</v>
      </c>
      <c r="K68" s="1">
        <v>190.73886764706364</v>
      </c>
      <c r="L68" s="1">
        <v>8.2736256283712223E-14</v>
      </c>
      <c r="M68" s="1">
        <v>53.172740813897796</v>
      </c>
      <c r="N68" s="1">
        <v>2.6700753632720568E-12</v>
      </c>
      <c r="O68" s="1">
        <v>8.4318844715540688</v>
      </c>
      <c r="P68" s="1">
        <v>6.3540000004209958</v>
      </c>
      <c r="Q68" s="1">
        <v>1.3124131185174008E-9</v>
      </c>
      <c r="R68" s="1">
        <v>2088.7578932038714</v>
      </c>
      <c r="S68" s="1">
        <v>2.4342434079921483E-11</v>
      </c>
      <c r="T68" s="1">
        <v>877.87492747034582</v>
      </c>
      <c r="U68" s="1">
        <v>86.275030944904145</v>
      </c>
      <c r="V68" s="1">
        <v>8.9727187398693804</v>
      </c>
      <c r="W68" s="1">
        <v>14.115636541698285</v>
      </c>
      <c r="X68" s="1">
        <v>1.0215036975693173E-9</v>
      </c>
      <c r="Y68" s="1">
        <v>3406.1292715872542</v>
      </c>
      <c r="Z68" s="1">
        <v>7.9018642118404798E-11</v>
      </c>
      <c r="AA68" s="1">
        <v>929.71391899996752</v>
      </c>
      <c r="AB68" s="1">
        <v>32.90974667484339</v>
      </c>
      <c r="AC68"/>
      <c r="AD68"/>
    </row>
    <row r="69" spans="1:30" x14ac:dyDescent="0.25">
      <c r="A69" s="1" t="s">
        <v>105</v>
      </c>
      <c r="B69" s="4">
        <v>1</v>
      </c>
      <c r="C69" s="1" t="s">
        <v>108</v>
      </c>
      <c r="D69" s="7" t="s">
        <v>372</v>
      </c>
      <c r="E69" s="4">
        <v>2048</v>
      </c>
      <c r="F69" s="1">
        <v>81.835328772510152</v>
      </c>
      <c r="G69" s="1">
        <v>0.19691943570372758</v>
      </c>
      <c r="H69" s="1">
        <v>2.3525205754028261E-13</v>
      </c>
      <c r="I69" s="1">
        <v>3.7730940057074009E-9</v>
      </c>
      <c r="J69" s="1">
        <v>5.682360537196001E-12</v>
      </c>
      <c r="K69" s="1">
        <v>244.45948850181472</v>
      </c>
      <c r="L69" s="1">
        <v>6.2914143952050932E-14</v>
      </c>
      <c r="M69" s="1">
        <v>59.61998316126639</v>
      </c>
      <c r="N69" s="1">
        <v>3.2166955103089953E-12</v>
      </c>
      <c r="O69" s="1">
        <v>8.4318844715542038</v>
      </c>
      <c r="P69" s="1">
        <v>9.1070559240779343E-8</v>
      </c>
      <c r="Q69" s="1">
        <v>1.3210816671395943E-9</v>
      </c>
      <c r="R69" s="1">
        <v>2155.8442608509358</v>
      </c>
      <c r="S69" s="1">
        <v>2.7497430587340746E-11</v>
      </c>
      <c r="T69" s="1">
        <v>931.04766828424363</v>
      </c>
      <c r="U69" s="1">
        <v>86.275030944906476</v>
      </c>
      <c r="V69" s="1">
        <v>7.9800627800002273</v>
      </c>
      <c r="W69" s="1">
        <v>1.3292735770457257E-7</v>
      </c>
      <c r="X69" s="1">
        <v>9.0612312896302411E-10</v>
      </c>
      <c r="Y69" s="1">
        <v>3495.4852529485252</v>
      </c>
      <c r="Z69" s="1">
        <v>8.8466370931265787E-11</v>
      </c>
      <c r="AA69" s="1">
        <v>979.68323987277222</v>
      </c>
      <c r="AB69" s="1">
        <v>27.98593362003281</v>
      </c>
      <c r="AC69"/>
      <c r="AD69"/>
    </row>
    <row r="70" spans="1:30" x14ac:dyDescent="0.25">
      <c r="A70" s="1" t="s">
        <v>105</v>
      </c>
      <c r="B70" s="4">
        <v>1</v>
      </c>
      <c r="C70" s="1" t="s">
        <v>108</v>
      </c>
      <c r="D70" s="7" t="s">
        <v>372</v>
      </c>
      <c r="E70" s="4">
        <v>2049</v>
      </c>
      <c r="F70" s="1">
        <v>78.66791568467481</v>
      </c>
      <c r="G70" s="1">
        <v>0.19711023845646383</v>
      </c>
      <c r="H70" s="1">
        <v>2.8594315103814286E-13</v>
      </c>
      <c r="I70" s="1">
        <v>2.4742969864513555E-9</v>
      </c>
      <c r="J70" s="1">
        <v>6.0619794945687435E-12</v>
      </c>
      <c r="K70" s="1">
        <v>240.92142353524522</v>
      </c>
      <c r="L70" s="1">
        <v>5.1675433552287625E-14</v>
      </c>
      <c r="M70" s="1">
        <v>42.994580833869392</v>
      </c>
      <c r="N70" s="1">
        <v>3.9118442610734467E-12</v>
      </c>
      <c r="O70" s="1">
        <v>8.4318844715543548</v>
      </c>
      <c r="P70" s="1">
        <v>1.0023316369183811E-7</v>
      </c>
      <c r="Q70" s="1">
        <v>1.3286784014482385E-9</v>
      </c>
      <c r="R70" s="1">
        <v>2214.8249993527561</v>
      </c>
      <c r="S70" s="1">
        <v>3.1155028580266422E-11</v>
      </c>
      <c r="T70" s="1">
        <v>990.66765144551005</v>
      </c>
      <c r="U70" s="1">
        <v>86.275030944909346</v>
      </c>
      <c r="V70" s="1">
        <v>7.0661230360363385</v>
      </c>
      <c r="W70" s="1">
        <v>1.3429842595285567E-7</v>
      </c>
      <c r="X70" s="1">
        <v>7.1978870184061392E-10</v>
      </c>
      <c r="Y70" s="1">
        <v>3569.195761541007</v>
      </c>
      <c r="Z70" s="1">
        <v>9.9352490622031459E-11</v>
      </c>
      <c r="AA70" s="1">
        <v>1036.6408500955029</v>
      </c>
      <c r="AB70" s="1">
        <v>23.717209452545895</v>
      </c>
      <c r="AC70"/>
      <c r="AD70"/>
    </row>
    <row r="71" spans="1:30" x14ac:dyDescent="0.25">
      <c r="A71" s="1" t="s">
        <v>105</v>
      </c>
      <c r="B71" s="4">
        <v>1</v>
      </c>
      <c r="C71" s="1" t="s">
        <v>108</v>
      </c>
      <c r="D71" s="7" t="s">
        <v>372</v>
      </c>
      <c r="E71" s="4">
        <v>2050</v>
      </c>
      <c r="F71" s="1">
        <v>75.441739636836402</v>
      </c>
      <c r="G71" s="1">
        <v>0.22036499810138607</v>
      </c>
      <c r="H71" s="1">
        <v>3.5229475812143275E-13</v>
      </c>
      <c r="I71" s="1">
        <v>9.0402422636080728E-10</v>
      </c>
      <c r="J71" s="1">
        <v>6.3692167398606219E-12</v>
      </c>
      <c r="K71" s="1">
        <v>165.13228666599107</v>
      </c>
      <c r="L71" s="1">
        <v>0</v>
      </c>
      <c r="M71" s="1">
        <v>46.027898060896447</v>
      </c>
      <c r="N71" s="1">
        <v>4.8129685530901951E-12</v>
      </c>
      <c r="O71" s="1">
        <v>8.4318844715545396</v>
      </c>
      <c r="P71" s="1">
        <v>1.0400409229787515E-7</v>
      </c>
      <c r="Q71" s="1">
        <v>1.336528320253495E-9</v>
      </c>
      <c r="R71" s="1">
        <v>2286.681500603735</v>
      </c>
      <c r="S71" s="1">
        <v>3.489787950395069E-11</v>
      </c>
      <c r="T71" s="1">
        <v>1033.6622322793794</v>
      </c>
      <c r="U71" s="1">
        <v>86.275030944912814</v>
      </c>
      <c r="V71" s="1">
        <v>5.7976634899775368</v>
      </c>
      <c r="W71" s="1">
        <v>1.2685966767063145E-7</v>
      </c>
      <c r="X71" s="1">
        <v>6.9543388446678499E-10</v>
      </c>
      <c r="Y71" s="1">
        <v>3654.2547290502675</v>
      </c>
      <c r="Z71" s="1">
        <v>1.0982319864888228E-10</v>
      </c>
      <c r="AA71" s="1">
        <v>1078.3236026856146</v>
      </c>
      <c r="AB71" s="1">
        <v>19.541897068055349</v>
      </c>
      <c r="AC71"/>
      <c r="AD71"/>
    </row>
    <row r="72" spans="1:30" x14ac:dyDescent="0.25">
      <c r="A72" s="1" t="s">
        <v>105</v>
      </c>
      <c r="B72" s="4">
        <v>1</v>
      </c>
      <c r="C72" s="1" t="s">
        <v>108</v>
      </c>
      <c r="D72" s="7" t="s">
        <v>372</v>
      </c>
      <c r="E72" s="4">
        <v>2051</v>
      </c>
      <c r="F72" s="1">
        <v>72.317442384033043</v>
      </c>
      <c r="G72" s="1">
        <v>0.83007632761851091</v>
      </c>
      <c r="H72" s="1">
        <v>4.4437605040039249E-13</v>
      </c>
      <c r="I72" s="1">
        <v>2.2481243529748629E-9</v>
      </c>
      <c r="J72" s="1">
        <v>7.4322538226058083E-12</v>
      </c>
      <c r="K72" s="1">
        <v>109.04603813160978</v>
      </c>
      <c r="L72" s="1">
        <v>0</v>
      </c>
      <c r="M72" s="1">
        <v>93.255520366599058</v>
      </c>
      <c r="N72" s="1">
        <v>6.0098544122186277E-12</v>
      </c>
      <c r="O72" s="1">
        <v>8.4318844715547652</v>
      </c>
      <c r="P72" s="1">
        <v>1.0647595332285436E-7</v>
      </c>
      <c r="Q72" s="1">
        <v>1.3438805213682287E-9</v>
      </c>
      <c r="R72" s="1">
        <v>2331.6746800702263</v>
      </c>
      <c r="S72" s="1">
        <v>3.8406142240182394E-11</v>
      </c>
      <c r="T72" s="1">
        <v>1079.6901303402758</v>
      </c>
      <c r="U72" s="1">
        <v>86.275030944916992</v>
      </c>
      <c r="V72" s="1">
        <v>5.4257133962172199</v>
      </c>
      <c r="W72" s="1">
        <v>1.2600970659567748E-7</v>
      </c>
      <c r="X72" s="1">
        <v>6.4169926918819298E-10</v>
      </c>
      <c r="Y72" s="1">
        <v>3698.2031423587614</v>
      </c>
      <c r="Z72" s="1">
        <v>1.1798110975669066E-10</v>
      </c>
      <c r="AA72" s="1">
        <v>1115.736458772016</v>
      </c>
      <c r="AB72" s="1">
        <v>17.581832377433042</v>
      </c>
      <c r="AC72"/>
      <c r="AD72"/>
    </row>
    <row r="73" spans="1:30" x14ac:dyDescent="0.25">
      <c r="A73" s="1" t="s">
        <v>105</v>
      </c>
      <c r="B73" s="4">
        <v>1</v>
      </c>
      <c r="C73" s="1" t="s">
        <v>108</v>
      </c>
      <c r="D73" s="7" t="s">
        <v>372</v>
      </c>
      <c r="E73" s="4">
        <v>2052</v>
      </c>
      <c r="F73" s="1">
        <v>69.475316949854175</v>
      </c>
      <c r="G73" s="1">
        <v>0.73943752735892876</v>
      </c>
      <c r="H73" s="1">
        <v>5.6831584536707748E-13</v>
      </c>
      <c r="I73" s="1">
        <v>1.3848102542291224E-8</v>
      </c>
      <c r="J73" s="1">
        <v>0</v>
      </c>
      <c r="K73" s="1">
        <v>139.05564711264344</v>
      </c>
      <c r="L73" s="1">
        <v>0</v>
      </c>
      <c r="M73" s="1">
        <v>119.07878389186956</v>
      </c>
      <c r="N73" s="1">
        <v>7.6508854558730725E-12</v>
      </c>
      <c r="O73" s="1">
        <v>8.4318844715550405</v>
      </c>
      <c r="P73" s="1">
        <v>1.0737723066254462E-7</v>
      </c>
      <c r="Q73" s="1">
        <v>1.3506180983299323E-9</v>
      </c>
      <c r="R73" s="1">
        <v>2374.5801673962528</v>
      </c>
      <c r="S73" s="1">
        <v>3.9826578485113365E-11</v>
      </c>
      <c r="T73" s="1">
        <v>1117.5256507068757</v>
      </c>
      <c r="U73" s="1">
        <v>86.275030944921994</v>
      </c>
      <c r="V73" s="1">
        <v>5.1471506067748303</v>
      </c>
      <c r="W73" s="1">
        <v>8.837206425540239E-8</v>
      </c>
      <c r="X73" s="1">
        <v>5.45521173310695E-10</v>
      </c>
      <c r="Y73" s="1">
        <v>3747.0946186734541</v>
      </c>
      <c r="Z73" s="1">
        <v>1.1838558953725947E-10</v>
      </c>
      <c r="AA73" s="1">
        <v>1140.2763913912543</v>
      </c>
      <c r="AB73" s="1">
        <v>16.022205342557392</v>
      </c>
      <c r="AC73"/>
      <c r="AD73"/>
    </row>
    <row r="74" spans="1:30" x14ac:dyDescent="0.25">
      <c r="A74" s="1" t="s">
        <v>105</v>
      </c>
      <c r="B74" s="4">
        <v>1</v>
      </c>
      <c r="C74" s="1" t="s">
        <v>108</v>
      </c>
      <c r="D74" s="7" t="s">
        <v>372</v>
      </c>
      <c r="E74" s="4">
        <v>2053</v>
      </c>
      <c r="F74" s="1">
        <v>66.611470708719324</v>
      </c>
      <c r="G74" s="1">
        <v>0.82469160479812653</v>
      </c>
      <c r="H74" s="1">
        <v>7.6377536813894875E-13</v>
      </c>
      <c r="I74" s="1">
        <v>3.8736167861218798E-8</v>
      </c>
      <c r="J74" s="1">
        <v>0</v>
      </c>
      <c r="K74" s="1">
        <v>92.57384486784575</v>
      </c>
      <c r="L74" s="1">
        <v>0</v>
      </c>
      <c r="M74" s="1">
        <v>135.44146157893488</v>
      </c>
      <c r="N74" s="1">
        <v>9.9998436289462723E-12</v>
      </c>
      <c r="O74" s="1">
        <v>8.4318844715553798</v>
      </c>
      <c r="P74" s="1">
        <v>1.0962227523156392E-7</v>
      </c>
      <c r="Q74" s="1">
        <v>1.3570511289583096E-9</v>
      </c>
      <c r="R74" s="1">
        <v>2444.0492490336428</v>
      </c>
      <c r="S74" s="1">
        <v>4.0300766209221773E-11</v>
      </c>
      <c r="T74" s="1">
        <v>1153.4744345987494</v>
      </c>
      <c r="U74" s="1">
        <v>86.275030944927465</v>
      </c>
      <c r="V74" s="1">
        <v>4.3458532331585227</v>
      </c>
      <c r="W74" s="1">
        <v>8.2091703058156633E-8</v>
      </c>
      <c r="X74" s="1">
        <v>5.3134317551950554E-10</v>
      </c>
      <c r="Y74" s="1">
        <v>3809.5940295700693</v>
      </c>
      <c r="Z74" s="1">
        <v>1.1615147304310194E-10</v>
      </c>
      <c r="AA74" s="1">
        <v>1159.8866813255318</v>
      </c>
      <c r="AB74" s="1">
        <v>13.439736962017117</v>
      </c>
      <c r="AC74"/>
      <c r="AD74"/>
    </row>
    <row r="75" spans="1:30" x14ac:dyDescent="0.25">
      <c r="A75" s="1" t="s">
        <v>105</v>
      </c>
      <c r="B75" s="4">
        <v>1</v>
      </c>
      <c r="C75" s="1" t="s">
        <v>108</v>
      </c>
      <c r="D75" s="7" t="s">
        <v>372</v>
      </c>
      <c r="E75" s="4">
        <v>2054</v>
      </c>
      <c r="F75" s="1">
        <v>63.650013954671664</v>
      </c>
      <c r="G75" s="1">
        <v>0.89664099847191248</v>
      </c>
      <c r="H75" s="1">
        <v>1.0420590927824032E-12</v>
      </c>
      <c r="I75" s="1">
        <v>1.6297412398685798E-8</v>
      </c>
      <c r="J75" s="1">
        <v>0</v>
      </c>
      <c r="K75" s="1">
        <v>163.01312427167855</v>
      </c>
      <c r="L75" s="1">
        <v>0</v>
      </c>
      <c r="M75" s="1">
        <v>20.323112283124896</v>
      </c>
      <c r="N75" s="1">
        <v>1.3574567059099823E-11</v>
      </c>
      <c r="O75" s="1">
        <v>8.4318844715558043</v>
      </c>
      <c r="P75" s="1">
        <v>1.2346692486196375E-7</v>
      </c>
      <c r="Q75" s="1">
        <v>1.3628926329707805E-9</v>
      </c>
      <c r="R75" s="1">
        <v>2463.8359104564802</v>
      </c>
      <c r="S75" s="1">
        <v>4.0531788014755118E-11</v>
      </c>
      <c r="T75" s="1">
        <v>1183.4302731595126</v>
      </c>
      <c r="U75" s="1">
        <v>84.835942061891544</v>
      </c>
      <c r="V75" s="1">
        <v>4.1139213231415752</v>
      </c>
      <c r="W75" s="1">
        <v>9.6805502585275328E-8</v>
      </c>
      <c r="X75" s="1">
        <v>3.8495821989966363E-10</v>
      </c>
      <c r="Y75" s="1">
        <v>3827.346977187935</v>
      </c>
      <c r="Z75" s="1">
        <v>1.0571793233030957E-10</v>
      </c>
      <c r="AA75" s="1">
        <v>1174.890380190599</v>
      </c>
      <c r="AB75" s="1">
        <v>13.306701846288995</v>
      </c>
      <c r="AC75"/>
      <c r="AD75"/>
    </row>
    <row r="76" spans="1:30" x14ac:dyDescent="0.25">
      <c r="A76" s="1" t="s">
        <v>105</v>
      </c>
      <c r="B76" s="4">
        <v>1</v>
      </c>
      <c r="C76" s="1" t="s">
        <v>108</v>
      </c>
      <c r="D76" s="7" t="s">
        <v>372</v>
      </c>
      <c r="E76" s="4">
        <v>2055</v>
      </c>
      <c r="F76" s="1">
        <v>60.436613219579534</v>
      </c>
      <c r="G76" s="1">
        <v>1.1291743719787128</v>
      </c>
      <c r="H76" s="1">
        <v>1.3671253183277719E-12</v>
      </c>
      <c r="I76" s="1">
        <v>1.9335077018885919E-9</v>
      </c>
      <c r="J76" s="1">
        <v>0</v>
      </c>
      <c r="K76" s="1">
        <v>133.2798263419017</v>
      </c>
      <c r="L76" s="1">
        <v>0</v>
      </c>
      <c r="M76" s="1">
        <v>71.204343216308914</v>
      </c>
      <c r="N76" s="1">
        <v>1.9549650277154197E-11</v>
      </c>
      <c r="O76" s="1">
        <v>8.4318844715563444</v>
      </c>
      <c r="P76" s="1">
        <v>1.621992240971721E-7</v>
      </c>
      <c r="Q76" s="1">
        <v>1.3687385088575401E-9</v>
      </c>
      <c r="R76" s="1">
        <v>2526.954425216954</v>
      </c>
      <c r="S76" s="1">
        <v>4.068624495724151E-11</v>
      </c>
      <c r="T76" s="1">
        <v>1203.7533854400094</v>
      </c>
      <c r="U76" s="1">
        <v>81.838397620383333</v>
      </c>
      <c r="V76" s="1">
        <v>3.2465298905463813</v>
      </c>
      <c r="W76" s="1">
        <v>1.5707193500211694E-7</v>
      </c>
      <c r="X76" s="1">
        <v>3.6396269217871773E-10</v>
      </c>
      <c r="Y76" s="1">
        <v>3876.6807920263172</v>
      </c>
      <c r="Z76" s="1">
        <v>9.5479590000064325E-11</v>
      </c>
      <c r="AA76" s="1">
        <v>1175.040584450102</v>
      </c>
      <c r="AB76" s="1">
        <v>11.763493289667204</v>
      </c>
      <c r="AC76"/>
      <c r="AD76"/>
    </row>
    <row r="77" spans="1:30" x14ac:dyDescent="0.25">
      <c r="A77" s="1" t="s">
        <v>105</v>
      </c>
      <c r="B77" s="4">
        <v>1</v>
      </c>
      <c r="C77" s="1" t="s">
        <v>108</v>
      </c>
      <c r="D77" s="7" t="s">
        <v>372</v>
      </c>
      <c r="E77" s="4">
        <v>2056</v>
      </c>
      <c r="F77" s="1">
        <v>57.119667892225443</v>
      </c>
      <c r="G77" s="1">
        <v>1.0227235179804164</v>
      </c>
      <c r="H77" s="1">
        <v>1.8305020887218681E-12</v>
      </c>
      <c r="I77" s="1">
        <v>5.5101496966313541E-10</v>
      </c>
      <c r="J77" s="1">
        <v>0</v>
      </c>
      <c r="K77" s="1">
        <v>152.09645444094778</v>
      </c>
      <c r="L77" s="1">
        <v>0</v>
      </c>
      <c r="M77" s="1">
        <v>72.921716874128862</v>
      </c>
      <c r="N77" s="1">
        <v>3.1278022704848539E-11</v>
      </c>
      <c r="O77" s="1">
        <v>8.4318844715570673</v>
      </c>
      <c r="P77" s="1">
        <v>1.7849237296990099E-7</v>
      </c>
      <c r="Q77" s="1">
        <v>1.3744208693947361E-9</v>
      </c>
      <c r="R77" s="1">
        <v>2570.3443646203355</v>
      </c>
      <c r="S77" s="1">
        <v>4.0798161887523718E-11</v>
      </c>
      <c r="T77" s="1">
        <v>1228.3342941929368</v>
      </c>
      <c r="U77" s="1">
        <v>77.91158095812024</v>
      </c>
      <c r="V77" s="1">
        <v>2.9143507651695706</v>
      </c>
      <c r="W77" s="1">
        <v>2.5376427011131876E-7</v>
      </c>
      <c r="X77" s="1">
        <v>2.3792548106131E-10</v>
      </c>
      <c r="Y77" s="1">
        <v>3912.8419496761239</v>
      </c>
      <c r="Z77" s="1">
        <v>9.2952807306776653E-11</v>
      </c>
      <c r="AA77" s="1">
        <v>1180.4885449921692</v>
      </c>
      <c r="AB77" s="1">
        <v>10.98436836996361</v>
      </c>
      <c r="AC77"/>
      <c r="AD77"/>
    </row>
    <row r="78" spans="1:30" x14ac:dyDescent="0.25">
      <c r="A78" s="1" t="s">
        <v>105</v>
      </c>
      <c r="B78" s="4">
        <v>1</v>
      </c>
      <c r="C78" s="1" t="s">
        <v>108</v>
      </c>
      <c r="D78" s="7" t="s">
        <v>372</v>
      </c>
      <c r="E78" s="4">
        <v>2057</v>
      </c>
      <c r="F78" s="1">
        <v>54.164113826701858</v>
      </c>
      <c r="G78" s="1">
        <v>1.3774409082835402</v>
      </c>
      <c r="H78" s="1">
        <v>0</v>
      </c>
      <c r="I78" s="1">
        <v>3.4162183123661557E-10</v>
      </c>
      <c r="J78" s="1">
        <v>0</v>
      </c>
      <c r="K78" s="1">
        <v>189.52777916008168</v>
      </c>
      <c r="L78" s="1">
        <v>0</v>
      </c>
      <c r="M78" s="1">
        <v>59.093686253558417</v>
      </c>
      <c r="N78" s="1">
        <v>6.3694526833431362E-11</v>
      </c>
      <c r="O78" s="1">
        <v>8.4318844715580443</v>
      </c>
      <c r="P78" s="1">
        <v>1.8042116530396065E-7</v>
      </c>
      <c r="Q78" s="1">
        <v>1.3804828488893047E-9</v>
      </c>
      <c r="R78" s="1">
        <v>2629.4551018639986</v>
      </c>
      <c r="S78" s="1">
        <v>4.088089814380743E-11</v>
      </c>
      <c r="T78" s="1">
        <v>1267.8212353261488</v>
      </c>
      <c r="U78" s="1">
        <v>72.590855964728277</v>
      </c>
      <c r="V78" s="1">
        <v>2.8198735707337086</v>
      </c>
      <c r="W78" s="1">
        <v>2.6447646232422566E-7</v>
      </c>
      <c r="X78" s="1">
        <v>2.1824120276748479E-10</v>
      </c>
      <c r="Y78" s="1">
        <v>3965.4353125314065</v>
      </c>
      <c r="Z78" s="1">
        <v>9.0614455780129032E-11</v>
      </c>
      <c r="AA78" s="1">
        <v>1197.0827121859604</v>
      </c>
      <c r="AB78" s="1">
        <v>9.6797696453990554</v>
      </c>
      <c r="AC78"/>
      <c r="AD78"/>
    </row>
    <row r="79" spans="1:30" x14ac:dyDescent="0.25">
      <c r="A79" s="1" t="s">
        <v>105</v>
      </c>
      <c r="B79" s="4">
        <v>1</v>
      </c>
      <c r="C79" s="1" t="s">
        <v>108</v>
      </c>
      <c r="D79" s="7" t="s">
        <v>372</v>
      </c>
      <c r="E79" s="4">
        <v>2058</v>
      </c>
      <c r="F79" s="1">
        <v>51.300998040753036</v>
      </c>
      <c r="G79" s="1">
        <v>2.3417733132148344</v>
      </c>
      <c r="H79" s="1">
        <v>0</v>
      </c>
      <c r="I79" s="1">
        <v>0</v>
      </c>
      <c r="J79" s="1">
        <v>0</v>
      </c>
      <c r="K79" s="1">
        <v>87.981978544951787</v>
      </c>
      <c r="L79" s="1">
        <v>0</v>
      </c>
      <c r="M79" s="1">
        <v>23.745632592333042</v>
      </c>
      <c r="N79" s="1">
        <v>5.1317079214114316E-10</v>
      </c>
      <c r="O79" s="1">
        <v>8.4318844715593073</v>
      </c>
      <c r="P79" s="1">
        <v>1.8096693758507609E-7</v>
      </c>
      <c r="Q79" s="1">
        <v>1.3868520656291654E-9</v>
      </c>
      <c r="R79" s="1">
        <v>2736.8979013874173</v>
      </c>
      <c r="S79" s="1">
        <v>4.0943812287759481E-11</v>
      </c>
      <c r="T79" s="1">
        <v>1291.601036545203</v>
      </c>
      <c r="U79" s="1">
        <v>65.179268474660404</v>
      </c>
      <c r="V79" s="1">
        <v>2.5760900059304364</v>
      </c>
      <c r="W79" s="1">
        <v>2.4484288390058416E-7</v>
      </c>
      <c r="X79" s="1">
        <v>1.2618584381727284E-10</v>
      </c>
      <c r="Y79" s="1">
        <v>4036.3118456497768</v>
      </c>
      <c r="Z79" s="1">
        <v>8.2985084682267198E-11</v>
      </c>
      <c r="AA79" s="1">
        <v>1205.5222338519518</v>
      </c>
      <c r="AB79" s="1">
        <v>7.0492539146834101</v>
      </c>
      <c r="AC79"/>
      <c r="AD79"/>
    </row>
    <row r="80" spans="1:30" x14ac:dyDescent="0.25">
      <c r="A80" s="1" t="s">
        <v>105</v>
      </c>
      <c r="B80" s="4">
        <v>1</v>
      </c>
      <c r="C80" s="1" t="s">
        <v>108</v>
      </c>
      <c r="D80" s="7" t="s">
        <v>372</v>
      </c>
      <c r="E80" s="4">
        <v>2059</v>
      </c>
      <c r="F80" s="1">
        <v>54.644604714845734</v>
      </c>
      <c r="G80" s="1">
        <v>4.6548678741773069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8.4318844715609451</v>
      </c>
      <c r="P80" s="1">
        <v>1.8130269893476643E-7</v>
      </c>
      <c r="Q80" s="1">
        <v>1.3942843194517712E-9</v>
      </c>
      <c r="R80" s="1">
        <v>2759.8128260296617</v>
      </c>
      <c r="S80" s="1">
        <v>4.0995487721311769E-11</v>
      </c>
      <c r="T80" s="1">
        <v>1286.5360109141548</v>
      </c>
      <c r="U80" s="1">
        <v>54.631387239980498</v>
      </c>
      <c r="V80" s="1">
        <v>2.8198735707311662</v>
      </c>
      <c r="W80" s="1">
        <v>9.9720551215339713E-8</v>
      </c>
      <c r="X80" s="1">
        <v>1.3026070156049612E-10</v>
      </c>
      <c r="Y80" s="1">
        <v>4063.4908058299202</v>
      </c>
      <c r="Z80" s="1">
        <v>8.2780563796537622E-11</v>
      </c>
      <c r="AA80" s="1">
        <v>1188.5696304263429</v>
      </c>
      <c r="AB80" s="1">
        <v>7.000210799771259</v>
      </c>
      <c r="AC80"/>
      <c r="AD80"/>
    </row>
    <row r="81" spans="1:30" x14ac:dyDescent="0.25">
      <c r="A81" s="1" t="s">
        <v>105</v>
      </c>
      <c r="B81" s="4">
        <v>1</v>
      </c>
      <c r="C81" s="1" t="s">
        <v>108</v>
      </c>
      <c r="D81" s="7" t="s">
        <v>372</v>
      </c>
      <c r="E81" s="4">
        <v>2060</v>
      </c>
      <c r="F81" s="1">
        <v>71.840285562621219</v>
      </c>
      <c r="G81" s="1">
        <v>6.0918696651699475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8.4318844715606396</v>
      </c>
      <c r="P81" s="1">
        <v>1.8129616008271796E-7</v>
      </c>
      <c r="Q81" s="1">
        <v>1.3942843194517712E-9</v>
      </c>
      <c r="R81" s="1">
        <v>2709.7264277832828</v>
      </c>
      <c r="S81" s="1">
        <v>4.0995487721311769E-11</v>
      </c>
      <c r="T81" s="1">
        <v>1286.5360109086096</v>
      </c>
      <c r="U81" s="1">
        <v>43.3368844811869</v>
      </c>
      <c r="V81" s="1">
        <v>2.8198735707363416</v>
      </c>
      <c r="W81" s="1">
        <v>1.0621227530883442E-7</v>
      </c>
      <c r="X81" s="1">
        <v>1.9572855131420735E-10</v>
      </c>
      <c r="Y81" s="1">
        <v>4040.3905449972904</v>
      </c>
      <c r="Z81" s="1">
        <v>8.5500481992936455E-11</v>
      </c>
      <c r="AA81" s="1">
        <v>1185.4316844240614</v>
      </c>
      <c r="AB81" s="1">
        <v>9.4190406206561867</v>
      </c>
      <c r="AC81"/>
      <c r="AD81"/>
    </row>
    <row r="82" spans="1:30" x14ac:dyDescent="0.25">
      <c r="A82" s="1" t="s">
        <v>105</v>
      </c>
      <c r="B82" s="4">
        <v>1</v>
      </c>
      <c r="C82" s="1" t="s">
        <v>108</v>
      </c>
      <c r="D82" s="7" t="s">
        <v>373</v>
      </c>
      <c r="E82" s="4">
        <v>2021</v>
      </c>
      <c r="F82" s="1">
        <v>196.42972057177622</v>
      </c>
      <c r="G82" s="1">
        <v>9.475361383483132E-9</v>
      </c>
      <c r="H82" s="1">
        <v>7.0163842034249466E-14</v>
      </c>
      <c r="I82" s="1">
        <v>6.353999999999667</v>
      </c>
      <c r="J82" s="1">
        <v>1.416678148121639E-11</v>
      </c>
      <c r="K82" s="1">
        <v>82.434999999999675</v>
      </c>
      <c r="L82" s="1">
        <v>2.8512306847809412E-14</v>
      </c>
      <c r="M82" s="1">
        <v>55.419999999998957</v>
      </c>
      <c r="N82" s="1">
        <v>8.7039483131049329E-13</v>
      </c>
      <c r="O82" s="1">
        <v>153</v>
      </c>
      <c r="P82" s="1">
        <v>12.708</v>
      </c>
      <c r="Q82" s="1">
        <v>49.44</v>
      </c>
      <c r="R82" s="1">
        <v>164.87</v>
      </c>
      <c r="S82" s="1">
        <v>78.48</v>
      </c>
      <c r="T82" s="1">
        <v>110.84</v>
      </c>
      <c r="U82" s="1">
        <v>11.39</v>
      </c>
      <c r="V82" s="1">
        <v>563.08255135168781</v>
      </c>
      <c r="W82" s="1">
        <v>33.215890755111651</v>
      </c>
      <c r="X82" s="1">
        <v>433.09439999726095</v>
      </c>
      <c r="Y82" s="1">
        <v>306.18372823610747</v>
      </c>
      <c r="Z82" s="1">
        <v>687.48479999999813</v>
      </c>
      <c r="AA82" s="1">
        <v>123.18901013738775</v>
      </c>
      <c r="AB82" s="1">
        <v>0</v>
      </c>
      <c r="AC82"/>
      <c r="AD82"/>
    </row>
    <row r="83" spans="1:30" x14ac:dyDescent="0.25">
      <c r="A83" s="1" t="s">
        <v>105</v>
      </c>
      <c r="B83" s="4">
        <v>1</v>
      </c>
      <c r="C83" s="1" t="s">
        <v>108</v>
      </c>
      <c r="D83" s="7" t="s">
        <v>373</v>
      </c>
      <c r="E83" s="4">
        <v>2022</v>
      </c>
      <c r="F83" s="1">
        <v>320.20556029901576</v>
      </c>
      <c r="G83" s="1">
        <v>7.955881666137142E-9</v>
      </c>
      <c r="H83" s="1">
        <v>7.1503225821208284E-14</v>
      </c>
      <c r="I83" s="1">
        <v>3.9083160176422113E-13</v>
      </c>
      <c r="J83" s="1">
        <v>7.066308587591208E-13</v>
      </c>
      <c r="K83" s="1">
        <v>123.6524999999986</v>
      </c>
      <c r="L83" s="1">
        <v>2.4677862761403038E-14</v>
      </c>
      <c r="M83" s="1">
        <v>83.129999999994723</v>
      </c>
      <c r="N83" s="1">
        <v>8.7637124247559533E-13</v>
      </c>
      <c r="O83" s="1">
        <v>153</v>
      </c>
      <c r="P83" s="1">
        <v>12.708</v>
      </c>
      <c r="Q83" s="1">
        <v>49.44</v>
      </c>
      <c r="R83" s="1">
        <v>247.30499999999967</v>
      </c>
      <c r="S83" s="1">
        <v>78.48</v>
      </c>
      <c r="T83" s="1">
        <v>166.25999999999897</v>
      </c>
      <c r="U83" s="1">
        <v>11.390000000000871</v>
      </c>
      <c r="V83" s="1">
        <v>395.3410970149672</v>
      </c>
      <c r="W83" s="1">
        <v>33.215890755111651</v>
      </c>
      <c r="X83" s="1">
        <v>426.51235589874477</v>
      </c>
      <c r="Y83" s="1">
        <v>459.27559235375401</v>
      </c>
      <c r="Z83" s="1">
        <v>687.48479999999813</v>
      </c>
      <c r="AA83" s="1">
        <v>184.78351520543455</v>
      </c>
      <c r="AB83" s="1">
        <v>0</v>
      </c>
      <c r="AC83"/>
      <c r="AD83"/>
    </row>
    <row r="84" spans="1:30" x14ac:dyDescent="0.25">
      <c r="A84" s="1" t="s">
        <v>105</v>
      </c>
      <c r="B84" s="4">
        <v>1</v>
      </c>
      <c r="C84" s="1" t="s">
        <v>108</v>
      </c>
      <c r="D84" s="7" t="s">
        <v>373</v>
      </c>
      <c r="E84" s="4">
        <v>2023</v>
      </c>
      <c r="F84" s="1">
        <v>117.71646197238213</v>
      </c>
      <c r="G84" s="1">
        <v>-2.2645767611662673E-9</v>
      </c>
      <c r="H84" s="1">
        <v>7.2549531656180477E-14</v>
      </c>
      <c r="I84" s="1">
        <v>1.6157739500830944E-13</v>
      </c>
      <c r="J84" s="1">
        <v>8.0789857664174774E-13</v>
      </c>
      <c r="K84" s="1">
        <v>185.4787499999897</v>
      </c>
      <c r="L84" s="1">
        <v>2.3045611690948577E-14</v>
      </c>
      <c r="M84" s="1">
        <v>105.15115647018682</v>
      </c>
      <c r="N84" s="1">
        <v>8.829460920442469E-13</v>
      </c>
      <c r="O84" s="1">
        <v>145.35</v>
      </c>
      <c r="P84" s="1">
        <v>18.355999999999668</v>
      </c>
      <c r="Q84" s="1">
        <v>46.144000000000005</v>
      </c>
      <c r="R84" s="1">
        <v>359.96616666666495</v>
      </c>
      <c r="S84" s="1">
        <v>74.555999999999997</v>
      </c>
      <c r="T84" s="1">
        <v>242.00066666666035</v>
      </c>
      <c r="U84" s="1">
        <v>10.251000000001746</v>
      </c>
      <c r="V84" s="1">
        <v>252.35477355540297</v>
      </c>
      <c r="W84" s="1">
        <v>47.978508868277224</v>
      </c>
      <c r="X84" s="1">
        <v>339.38319693515234</v>
      </c>
      <c r="Y84" s="1">
        <v>668.50113998083987</v>
      </c>
      <c r="Z84" s="1">
        <v>647.10101029203315</v>
      </c>
      <c r="AA84" s="1">
        <v>268.96267213118807</v>
      </c>
      <c r="AB84" s="1">
        <v>1.5587704453374959E-9</v>
      </c>
      <c r="AC84"/>
      <c r="AD84"/>
    </row>
    <row r="85" spans="1:30" x14ac:dyDescent="0.25">
      <c r="A85" s="1" t="s">
        <v>105</v>
      </c>
      <c r="B85" s="4">
        <v>1</v>
      </c>
      <c r="C85" s="1" t="s">
        <v>108</v>
      </c>
      <c r="D85" s="7" t="s">
        <v>373</v>
      </c>
      <c r="E85" s="4">
        <v>2024</v>
      </c>
      <c r="F85" s="1">
        <v>93.849211621712541</v>
      </c>
      <c r="G85" s="1">
        <v>-1.6187993229110797E-7</v>
      </c>
      <c r="H85" s="1">
        <v>9.1771263244185522E-14</v>
      </c>
      <c r="I85" s="1">
        <v>1.8168583360493961E-13</v>
      </c>
      <c r="J85" s="1">
        <v>1.0439425935498701E-12</v>
      </c>
      <c r="K85" s="1">
        <v>169.92422668408673</v>
      </c>
      <c r="L85" s="1">
        <v>2.8774268547401262E-14</v>
      </c>
      <c r="M85" s="1">
        <v>3.048931611271495E-9</v>
      </c>
      <c r="N85" s="1">
        <v>1.163932193208137E-12</v>
      </c>
      <c r="O85" s="1">
        <v>137.70000000000007</v>
      </c>
      <c r="P85" s="1">
        <v>17.650000000000055</v>
      </c>
      <c r="Q85" s="1">
        <v>42.848000000000006</v>
      </c>
      <c r="R85" s="1">
        <v>534.45358333332138</v>
      </c>
      <c r="S85" s="1">
        <v>70.632000000000005</v>
      </c>
      <c r="T85" s="1">
        <v>339.7624898035138</v>
      </c>
      <c r="U85" s="1">
        <v>9.1120000000026291</v>
      </c>
      <c r="V85" s="1">
        <v>138.96178922374031</v>
      </c>
      <c r="W85" s="1">
        <v>45.795582297406447</v>
      </c>
      <c r="X85" s="1">
        <v>204.0813307568848</v>
      </c>
      <c r="Y85" s="1">
        <v>991.37629323413853</v>
      </c>
      <c r="Z85" s="1">
        <v>584.13613473672604</v>
      </c>
      <c r="AA85" s="1">
        <v>376.79240988931588</v>
      </c>
      <c r="AB85" s="1">
        <v>1.0172423234737639E-9</v>
      </c>
      <c r="AC85"/>
      <c r="AD85"/>
    </row>
    <row r="86" spans="1:30" x14ac:dyDescent="0.25">
      <c r="A86" s="1" t="s">
        <v>105</v>
      </c>
      <c r="B86" s="4">
        <v>1</v>
      </c>
      <c r="C86" s="1" t="s">
        <v>108</v>
      </c>
      <c r="D86" s="7" t="s">
        <v>373</v>
      </c>
      <c r="E86" s="4">
        <v>2025</v>
      </c>
      <c r="F86" s="1">
        <v>78.818614427506517</v>
      </c>
      <c r="G86" s="1">
        <v>-1.0143469713458115E-8</v>
      </c>
      <c r="H86" s="1">
        <v>1.2068904761200775E-13</v>
      </c>
      <c r="I86" s="1">
        <v>2.0461123998488588E-13</v>
      </c>
      <c r="J86" s="1">
        <v>1.2429505212942017E-12</v>
      </c>
      <c r="K86" s="1">
        <v>119.5421857147913</v>
      </c>
      <c r="L86" s="1">
        <v>3.6583545120409324E-14</v>
      </c>
      <c r="M86" s="1">
        <v>46.133158025413294</v>
      </c>
      <c r="N86" s="1">
        <v>1.6367350483193832E-12</v>
      </c>
      <c r="O86" s="1">
        <v>130.05000000000015</v>
      </c>
      <c r="P86" s="1">
        <v>16.944000000000219</v>
      </c>
      <c r="Q86" s="1">
        <v>39.552</v>
      </c>
      <c r="R86" s="1">
        <v>693.38647668407475</v>
      </c>
      <c r="S86" s="1">
        <v>66.707999999999998</v>
      </c>
      <c r="T86" s="1">
        <v>332.37315647322941</v>
      </c>
      <c r="U86" s="1">
        <v>7.9730000000037924</v>
      </c>
      <c r="V86" s="1">
        <v>101.26876382319075</v>
      </c>
      <c r="W86" s="1">
        <v>42.46640971287934</v>
      </c>
      <c r="X86" s="1">
        <v>145.6675719012872</v>
      </c>
      <c r="Y86" s="1">
        <v>1279.277872074174</v>
      </c>
      <c r="Z86" s="1">
        <v>528.9902488379937</v>
      </c>
      <c r="AA86" s="1">
        <v>367.47630078113053</v>
      </c>
      <c r="AB86" s="1">
        <v>1.3004501018709517E-9</v>
      </c>
      <c r="AC86"/>
      <c r="AD86"/>
    </row>
    <row r="87" spans="1:30" x14ac:dyDescent="0.25">
      <c r="A87" s="1" t="s">
        <v>105</v>
      </c>
      <c r="B87" s="4">
        <v>1</v>
      </c>
      <c r="C87" s="1" t="s">
        <v>108</v>
      </c>
      <c r="D87" s="7" t="s">
        <v>373</v>
      </c>
      <c r="E87" s="4">
        <v>2026</v>
      </c>
      <c r="F87" s="1">
        <v>79.808263287115309</v>
      </c>
      <c r="G87" s="1">
        <v>1.2753761319936614E-8</v>
      </c>
      <c r="H87" s="1">
        <v>1.6881147522767259E-13</v>
      </c>
      <c r="I87" s="1">
        <v>2.2922903790910228E-13</v>
      </c>
      <c r="J87" s="1">
        <v>1.9465099832072177E-12</v>
      </c>
      <c r="K87" s="1">
        <v>66.896966773982385</v>
      </c>
      <c r="L87" s="1">
        <v>4.7876578188019952E-14</v>
      </c>
      <c r="M87" s="1">
        <v>33.749673159134893</v>
      </c>
      <c r="N87" s="1">
        <v>3.5399288837297605E-12</v>
      </c>
      <c r="O87" s="1">
        <v>122.40000000000022</v>
      </c>
      <c r="P87" s="1">
        <v>16.238000000000401</v>
      </c>
      <c r="Q87" s="1">
        <v>36.255999999999993</v>
      </c>
      <c r="R87" s="1">
        <v>801.93732906553271</v>
      </c>
      <c r="S87" s="1">
        <v>62.784000000000006</v>
      </c>
      <c r="T87" s="1">
        <v>371.11698116530937</v>
      </c>
      <c r="U87" s="1">
        <v>6.8340000000054291</v>
      </c>
      <c r="V87" s="1">
        <v>87.328319759127112</v>
      </c>
      <c r="W87" s="1">
        <v>40.106618552892506</v>
      </c>
      <c r="X87" s="1">
        <v>116.47956169978254</v>
      </c>
      <c r="Y87" s="1">
        <v>1472.3400679316596</v>
      </c>
      <c r="Z87" s="1">
        <v>486.48712611786061</v>
      </c>
      <c r="AA87" s="1">
        <v>408.06072278564722</v>
      </c>
      <c r="AB87" s="1">
        <v>1.0972367384918617E-9</v>
      </c>
      <c r="AC87"/>
      <c r="AD87"/>
    </row>
    <row r="88" spans="1:30" x14ac:dyDescent="0.25">
      <c r="A88" s="1" t="s">
        <v>105</v>
      </c>
      <c r="B88" s="4">
        <v>1</v>
      </c>
      <c r="C88" s="1" t="s">
        <v>108</v>
      </c>
      <c r="D88" s="7" t="s">
        <v>373</v>
      </c>
      <c r="E88" s="4">
        <v>2027</v>
      </c>
      <c r="F88" s="1">
        <v>80.248826813166261</v>
      </c>
      <c r="G88" s="1">
        <v>3.9861757916164919E-8</v>
      </c>
      <c r="H88" s="1">
        <v>2.541852698854573E-13</v>
      </c>
      <c r="I88" s="1">
        <v>2.5723128340567331E-13</v>
      </c>
      <c r="J88" s="1">
        <v>2.6969930665393245E-11</v>
      </c>
      <c r="K88" s="1">
        <v>68.909905524038393</v>
      </c>
      <c r="L88" s="1">
        <v>7.2552281754127035E-14</v>
      </c>
      <c r="M88" s="1">
        <v>36.369849352878113</v>
      </c>
      <c r="N88" s="1">
        <v>9.5497732541824642E-11</v>
      </c>
      <c r="O88" s="1">
        <v>114.75000000000031</v>
      </c>
      <c r="P88" s="1">
        <v>15.532000000000604</v>
      </c>
      <c r="Q88" s="1">
        <v>32.96</v>
      </c>
      <c r="R88" s="1">
        <v>857.84296250618172</v>
      </c>
      <c r="S88" s="1">
        <v>58.86</v>
      </c>
      <c r="T88" s="1">
        <v>397.4773209911109</v>
      </c>
      <c r="U88" s="1">
        <v>5.6950000000089709</v>
      </c>
      <c r="V88" s="1">
        <v>93.799431857531488</v>
      </c>
      <c r="W88" s="1">
        <v>38.16164460210117</v>
      </c>
      <c r="X88" s="1">
        <v>105.69255758045922</v>
      </c>
      <c r="Y88" s="1">
        <v>1570.1570121982161</v>
      </c>
      <c r="Z88" s="1">
        <v>451.82062836933028</v>
      </c>
      <c r="AA88" s="1">
        <v>434.7209406590469</v>
      </c>
      <c r="AB88" s="1">
        <v>1.2219953238790444E-9</v>
      </c>
      <c r="AC88"/>
      <c r="AD88"/>
    </row>
    <row r="89" spans="1:30" x14ac:dyDescent="0.25">
      <c r="A89" s="1" t="s">
        <v>105</v>
      </c>
      <c r="B89" s="4">
        <v>1</v>
      </c>
      <c r="C89" s="1" t="s">
        <v>108</v>
      </c>
      <c r="D89" s="7" t="s">
        <v>373</v>
      </c>
      <c r="E89" s="4">
        <v>2028</v>
      </c>
      <c r="F89" s="1">
        <v>80.687645202097585</v>
      </c>
      <c r="G89" s="1">
        <v>9.5162374613918795E-9</v>
      </c>
      <c r="H89" s="1">
        <v>3.7119844825028661E-13</v>
      </c>
      <c r="I89" s="1">
        <v>2.8819822305509412E-13</v>
      </c>
      <c r="J89" s="1">
        <v>5.1739306073283983E-11</v>
      </c>
      <c r="K89" s="1">
        <v>73.393835965659136</v>
      </c>
      <c r="L89" s="1">
        <v>1.4892963174676219E-13</v>
      </c>
      <c r="M89" s="1">
        <v>26.004364064071147</v>
      </c>
      <c r="N89" s="1">
        <v>1.3950759893564588</v>
      </c>
      <c r="O89" s="1">
        <v>107.10000000000042</v>
      </c>
      <c r="P89" s="1">
        <v>14.826000000000835</v>
      </c>
      <c r="Q89" s="1">
        <v>29.664000000000001</v>
      </c>
      <c r="R89" s="1">
        <v>915.76153469688688</v>
      </c>
      <c r="S89" s="1">
        <v>54.935999999999993</v>
      </c>
      <c r="T89" s="1">
        <v>426.45783701065574</v>
      </c>
      <c r="U89" s="1">
        <v>4.5560000001044685</v>
      </c>
      <c r="V89" s="1">
        <v>99.60396192762002</v>
      </c>
      <c r="W89" s="1">
        <v>38.066904048156012</v>
      </c>
      <c r="X89" s="1">
        <v>94.602433291693359</v>
      </c>
      <c r="Y89" s="1">
        <v>1668.5322237352366</v>
      </c>
      <c r="Z89" s="1">
        <v>417.03632934688454</v>
      </c>
      <c r="AA89" s="1">
        <v>463.05026270184885</v>
      </c>
      <c r="AB89" s="1">
        <v>1.3629440261075933E-9</v>
      </c>
      <c r="AC89"/>
      <c r="AD89"/>
    </row>
    <row r="90" spans="1:30" x14ac:dyDescent="0.25">
      <c r="A90" s="1" t="s">
        <v>105</v>
      </c>
      <c r="B90" s="4">
        <v>1</v>
      </c>
      <c r="C90" s="1" t="s">
        <v>108</v>
      </c>
      <c r="D90" s="7" t="s">
        <v>373</v>
      </c>
      <c r="E90" s="4">
        <v>2029</v>
      </c>
      <c r="F90" s="1">
        <v>81.848951352797371</v>
      </c>
      <c r="G90" s="1">
        <v>5.7589740122514131E-7</v>
      </c>
      <c r="H90" s="1">
        <v>5.8579121594834751E-13</v>
      </c>
      <c r="I90" s="1">
        <v>3.166378630220343E-13</v>
      </c>
      <c r="J90" s="1">
        <v>1.2276175305959467E-9</v>
      </c>
      <c r="K90" s="1">
        <v>106.0623585795886</v>
      </c>
      <c r="L90" s="1">
        <v>2.271869962834713E-13</v>
      </c>
      <c r="M90" s="1">
        <v>3.7356160030855139E-9</v>
      </c>
      <c r="N90" s="1">
        <v>2.9755379947200815</v>
      </c>
      <c r="O90" s="1">
        <v>99.4500000000006</v>
      </c>
      <c r="P90" s="1">
        <v>14.120000000001093</v>
      </c>
      <c r="Q90" s="1">
        <v>26.36800000001417</v>
      </c>
      <c r="R90" s="1">
        <v>978.16403732921265</v>
      </c>
      <c r="S90" s="1">
        <v>51.012</v>
      </c>
      <c r="T90" s="1">
        <v>445.07286774139351</v>
      </c>
      <c r="U90" s="1">
        <v>4.8120759894609257</v>
      </c>
      <c r="V90" s="1">
        <v>184.87626725116917</v>
      </c>
      <c r="W90" s="1">
        <v>36.265330384605882</v>
      </c>
      <c r="X90" s="1">
        <v>3.2035526205676987</v>
      </c>
      <c r="Y90" s="1">
        <v>1768.1507490126692</v>
      </c>
      <c r="Z90" s="1">
        <v>382.86525391411811</v>
      </c>
      <c r="AA90" s="1">
        <v>487.00171155526681</v>
      </c>
      <c r="AB90" s="1">
        <v>0.12333152723703758</v>
      </c>
      <c r="AC90"/>
      <c r="AD90"/>
    </row>
    <row r="91" spans="1:30" x14ac:dyDescent="0.25">
      <c r="A91" s="1" t="s">
        <v>105</v>
      </c>
      <c r="B91" s="4">
        <v>1</v>
      </c>
      <c r="C91" s="1" t="s">
        <v>108</v>
      </c>
      <c r="D91" s="7" t="s">
        <v>373</v>
      </c>
      <c r="E91" s="4">
        <v>2030</v>
      </c>
      <c r="F91" s="1">
        <v>84.595571516357481</v>
      </c>
      <c r="G91" s="1">
        <v>3.2498398002676473E-3</v>
      </c>
      <c r="H91" s="1">
        <v>9.1276605077997851E-13</v>
      </c>
      <c r="I91" s="1">
        <v>3.4983362193346134E-13</v>
      </c>
      <c r="J91" s="1">
        <v>1.4720704013310287E-10</v>
      </c>
      <c r="K91" s="1">
        <v>89.630461004758089</v>
      </c>
      <c r="L91" s="1">
        <v>3.2758723286532383E-13</v>
      </c>
      <c r="M91" s="1">
        <v>5.5756682545183623E-10</v>
      </c>
      <c r="N91" s="1">
        <v>3.8938069920791767</v>
      </c>
      <c r="O91" s="1">
        <v>91.80000000000085</v>
      </c>
      <c r="P91" s="1">
        <v>13.41400000000138</v>
      </c>
      <c r="Q91" s="1">
        <v>23.072000000014874</v>
      </c>
      <c r="R91" s="1">
        <v>1073.235062575468</v>
      </c>
      <c r="S91" s="1">
        <v>47.088000000000001</v>
      </c>
      <c r="T91" s="1">
        <v>437.68353441179579</v>
      </c>
      <c r="U91" s="1">
        <v>6.6486139841810079</v>
      </c>
      <c r="V91" s="1">
        <v>164.89149241009423</v>
      </c>
      <c r="W91" s="1">
        <v>34.851644596605787</v>
      </c>
      <c r="X91" s="1">
        <v>3.927439274304962</v>
      </c>
      <c r="Y91" s="1">
        <v>1915.3336458921899</v>
      </c>
      <c r="Z91" s="1">
        <v>347.36562779442812</v>
      </c>
      <c r="AA91" s="1">
        <v>480.33512914586919</v>
      </c>
      <c r="AB91" s="1">
        <v>0.26160624850325354</v>
      </c>
      <c r="AC91"/>
      <c r="AD91"/>
    </row>
    <row r="92" spans="1:30" x14ac:dyDescent="0.25">
      <c r="A92" s="1" t="s">
        <v>105</v>
      </c>
      <c r="B92" s="4">
        <v>1</v>
      </c>
      <c r="C92" s="1" t="s">
        <v>108</v>
      </c>
      <c r="D92" s="7" t="s">
        <v>373</v>
      </c>
      <c r="E92" s="4">
        <v>2031</v>
      </c>
      <c r="F92" s="1">
        <v>85.69219427301519</v>
      </c>
      <c r="G92" s="1">
        <v>1.1949341305507333E-2</v>
      </c>
      <c r="H92" s="1">
        <v>1.6306196319970077E-12</v>
      </c>
      <c r="I92" s="1">
        <v>3.8728193501488756E-13</v>
      </c>
      <c r="J92" s="1">
        <v>1.3223910701980631E-10</v>
      </c>
      <c r="K92" s="1">
        <v>92.750808527358799</v>
      </c>
      <c r="L92" s="1">
        <v>2.4173883881891868E-12</v>
      </c>
      <c r="M92" s="1">
        <v>1.3944762438910358E-10</v>
      </c>
      <c r="N92" s="1">
        <v>5.2712104881153516</v>
      </c>
      <c r="O92" s="1">
        <v>84.150000000001242</v>
      </c>
      <c r="P92" s="1">
        <v>12.708000000001697</v>
      </c>
      <c r="Q92" s="1">
        <v>19.776000000015681</v>
      </c>
      <c r="R92" s="1">
        <v>1151.8741902468928</v>
      </c>
      <c r="S92" s="1">
        <v>43.16400000000003</v>
      </c>
      <c r="T92" s="1">
        <v>430.29420107902007</v>
      </c>
      <c r="U92" s="1">
        <v>9.4034209762601844</v>
      </c>
      <c r="V92" s="1">
        <v>146.81176454414791</v>
      </c>
      <c r="W92" s="1">
        <v>29.841664870786591</v>
      </c>
      <c r="X92" s="1">
        <v>5.2890190370073658</v>
      </c>
      <c r="Y92" s="1">
        <v>2042.2554200716295</v>
      </c>
      <c r="Z92" s="1">
        <v>312.21511774670614</v>
      </c>
      <c r="AA92" s="1">
        <v>471.48168029430508</v>
      </c>
      <c r="AB92" s="1">
        <v>0.44199027905484684</v>
      </c>
      <c r="AC92"/>
      <c r="AD92"/>
    </row>
    <row r="93" spans="1:30" x14ac:dyDescent="0.25">
      <c r="A93" s="1" t="s">
        <v>105</v>
      </c>
      <c r="B93" s="4">
        <v>1</v>
      </c>
      <c r="C93" s="1" t="s">
        <v>108</v>
      </c>
      <c r="D93" s="7" t="s">
        <v>373</v>
      </c>
      <c r="E93" s="4">
        <v>2032</v>
      </c>
      <c r="F93" s="1">
        <v>87.198133471515177</v>
      </c>
      <c r="G93" s="1">
        <v>6.8080157323524701E-3</v>
      </c>
      <c r="H93" s="1">
        <v>2.8236844939200162E-12</v>
      </c>
      <c r="I93" s="1">
        <v>4.2941171827157807E-13</v>
      </c>
      <c r="J93" s="1">
        <v>1.2968222699360143E-10</v>
      </c>
      <c r="K93" s="1">
        <v>76.103554758722808</v>
      </c>
      <c r="L93" s="1">
        <v>2.1197743609045749E-10</v>
      </c>
      <c r="M93" s="1">
        <v>7.9596827336734933E-10</v>
      </c>
      <c r="N93" s="1">
        <v>7.33731573215774</v>
      </c>
      <c r="O93" s="1">
        <v>76.500000000001805</v>
      </c>
      <c r="P93" s="1">
        <v>12.002000000002047</v>
      </c>
      <c r="Q93" s="1">
        <v>16.480000000016727</v>
      </c>
      <c r="R93" s="1">
        <v>1233.6336654409181</v>
      </c>
      <c r="S93" s="1">
        <v>39.240000000000052</v>
      </c>
      <c r="T93" s="1">
        <v>422.90486774582615</v>
      </c>
      <c r="U93" s="1">
        <v>13.535631464375538</v>
      </c>
      <c r="V93" s="1">
        <v>129.5673253880783</v>
      </c>
      <c r="W93" s="1">
        <v>28.577130719928842</v>
      </c>
      <c r="X93" s="1">
        <v>6.2998460023012388</v>
      </c>
      <c r="Y93" s="1">
        <v>2166.4957436645227</v>
      </c>
      <c r="Z93" s="1">
        <v>276.79640576340574</v>
      </c>
      <c r="AA93" s="1">
        <v>465.6733058687783</v>
      </c>
      <c r="AB93" s="1">
        <v>1.0473463381320673</v>
      </c>
      <c r="AC93"/>
      <c r="AD93"/>
    </row>
    <row r="94" spans="1:30" x14ac:dyDescent="0.25">
      <c r="A94" s="1" t="s">
        <v>105</v>
      </c>
      <c r="B94" s="4">
        <v>1</v>
      </c>
      <c r="C94" s="1" t="s">
        <v>108</v>
      </c>
      <c r="D94" s="7" t="s">
        <v>373</v>
      </c>
      <c r="E94" s="4">
        <v>2033</v>
      </c>
      <c r="F94" s="1">
        <v>87.822945640285639</v>
      </c>
      <c r="G94" s="1">
        <v>1.0805851959037821E-2</v>
      </c>
      <c r="H94" s="1">
        <v>1.0057674178909451E-11</v>
      </c>
      <c r="I94" s="1">
        <v>4.8004437503197423E-13</v>
      </c>
      <c r="J94" s="1">
        <v>1.9072596671531114E-10</v>
      </c>
      <c r="K94" s="1">
        <v>66.021159158282401</v>
      </c>
      <c r="L94" s="1">
        <v>2.537678863203449E-11</v>
      </c>
      <c r="M94" s="1">
        <v>25.436638397666755</v>
      </c>
      <c r="N94" s="1">
        <v>10.436473598218825</v>
      </c>
      <c r="O94" s="1">
        <v>68.850000000002723</v>
      </c>
      <c r="P94" s="1">
        <v>11.296000000002433</v>
      </c>
      <c r="Q94" s="1">
        <v>13.184000000017969</v>
      </c>
      <c r="R94" s="1">
        <v>1298.7458868663075</v>
      </c>
      <c r="S94" s="1">
        <v>35.316000000000081</v>
      </c>
      <c r="T94" s="1">
        <v>415.51553441328883</v>
      </c>
      <c r="U94" s="1">
        <v>20.872947196533278</v>
      </c>
      <c r="V94" s="1">
        <v>118.58965324023031</v>
      </c>
      <c r="W94" s="1">
        <v>26.861879016005901</v>
      </c>
      <c r="X94" s="1">
        <v>7.1095435860061338</v>
      </c>
      <c r="Y94" s="1">
        <v>2267.127411149123</v>
      </c>
      <c r="Z94" s="1">
        <v>245.57733173281341</v>
      </c>
      <c r="AA94" s="1">
        <v>458.52036942547716</v>
      </c>
      <c r="AB94" s="1">
        <v>3.8758001975087848</v>
      </c>
      <c r="AC94"/>
      <c r="AD94"/>
    </row>
    <row r="95" spans="1:30" x14ac:dyDescent="0.25">
      <c r="A95" s="1" t="s">
        <v>105</v>
      </c>
      <c r="B95" s="4">
        <v>1</v>
      </c>
      <c r="C95" s="1" t="s">
        <v>108</v>
      </c>
      <c r="D95" s="7" t="s">
        <v>373</v>
      </c>
      <c r="E95" s="4">
        <v>2034</v>
      </c>
      <c r="F95" s="1">
        <v>88.881754038031218</v>
      </c>
      <c r="G95" s="1">
        <v>8.6318633348583655E-4</v>
      </c>
      <c r="H95" s="1">
        <v>5.6511630545645497</v>
      </c>
      <c r="I95" s="1">
        <v>5.3809152967085774E-13</v>
      </c>
      <c r="J95" s="1">
        <v>9.4119249112120306E-11</v>
      </c>
      <c r="K95" s="1">
        <v>49.302455626269015</v>
      </c>
      <c r="L95" s="1">
        <v>2.2870898249353113E-11</v>
      </c>
      <c r="M95" s="1">
        <v>56.884131668391866</v>
      </c>
      <c r="N95" s="1">
        <v>11.942102795049385</v>
      </c>
      <c r="O95" s="1">
        <v>61.200000000004351</v>
      </c>
      <c r="P95" s="1">
        <v>10.590000000002863</v>
      </c>
      <c r="Q95" s="1">
        <v>9.8880000000199146</v>
      </c>
      <c r="R95" s="1">
        <v>1353.7757126912566</v>
      </c>
      <c r="S95" s="1">
        <v>31.39200000000011</v>
      </c>
      <c r="T95" s="1">
        <v>433.56283947762222</v>
      </c>
      <c r="U95" s="1">
        <v>31.309420794752103</v>
      </c>
      <c r="V95" s="1">
        <v>106.8942397252266</v>
      </c>
      <c r="W95" s="1">
        <v>25.232504666384703</v>
      </c>
      <c r="X95" s="1">
        <v>1.185761416408714</v>
      </c>
      <c r="Y95" s="1">
        <v>2352.3744773089061</v>
      </c>
      <c r="Z95" s="1">
        <v>215.38110357169296</v>
      </c>
      <c r="AA95" s="1">
        <v>477.71936220070143</v>
      </c>
      <c r="AB95" s="1">
        <v>16.014564704626785</v>
      </c>
      <c r="AC95"/>
      <c r="AD95"/>
    </row>
    <row r="96" spans="1:30" x14ac:dyDescent="0.25">
      <c r="A96" s="1" t="s">
        <v>105</v>
      </c>
      <c r="B96" s="4">
        <v>1</v>
      </c>
      <c r="C96" s="1" t="s">
        <v>108</v>
      </c>
      <c r="D96" s="7" t="s">
        <v>373</v>
      </c>
      <c r="E96" s="4">
        <v>2035</v>
      </c>
      <c r="F96" s="1">
        <v>90.193845320218102</v>
      </c>
      <c r="G96" s="1">
        <v>7.4201673032832545E-3</v>
      </c>
      <c r="H96" s="1">
        <v>9.908112947302505E-12</v>
      </c>
      <c r="I96" s="1">
        <v>5.7473278054185192E-13</v>
      </c>
      <c r="J96" s="1">
        <v>5.7215142044696792E-11</v>
      </c>
      <c r="K96" s="1">
        <v>46.654553079895997</v>
      </c>
      <c r="L96" s="1">
        <v>2.6772922610199527E-11</v>
      </c>
      <c r="M96" s="1">
        <v>72.319702389053404</v>
      </c>
      <c r="N96" s="1">
        <v>12.634950137390558</v>
      </c>
      <c r="O96" s="1">
        <v>53.550000000007174</v>
      </c>
      <c r="P96" s="1">
        <v>9.8840000000033434</v>
      </c>
      <c r="Q96" s="1">
        <v>6.5920000000468848</v>
      </c>
      <c r="R96" s="1">
        <v>1392.0868349841924</v>
      </c>
      <c r="S96" s="1">
        <v>27.468000000000139</v>
      </c>
      <c r="T96" s="1">
        <v>483.05763781268075</v>
      </c>
      <c r="U96" s="1">
        <v>43.251523589801486</v>
      </c>
      <c r="V96" s="1">
        <v>95.63236641850898</v>
      </c>
      <c r="W96" s="1">
        <v>23.069524786613407</v>
      </c>
      <c r="X96" s="1">
        <v>0.60151107815304672</v>
      </c>
      <c r="Y96" s="1">
        <v>2413.3641642602329</v>
      </c>
      <c r="Z96" s="1">
        <v>185.42476321045783</v>
      </c>
      <c r="AA96" s="1">
        <v>527.40027960786233</v>
      </c>
      <c r="AB96" s="1">
        <v>25.271581672725226</v>
      </c>
      <c r="AC96"/>
      <c r="AD96"/>
    </row>
    <row r="97" spans="1:30" x14ac:dyDescent="0.25">
      <c r="A97" s="1" t="s">
        <v>105</v>
      </c>
      <c r="B97" s="4">
        <v>1</v>
      </c>
      <c r="C97" s="1" t="s">
        <v>108</v>
      </c>
      <c r="D97" s="7" t="s">
        <v>373</v>
      </c>
      <c r="E97" s="4">
        <v>2036</v>
      </c>
      <c r="F97" s="1">
        <v>92.41152239032516</v>
      </c>
      <c r="G97" s="1">
        <v>4.9051335461248215E-3</v>
      </c>
      <c r="H97" s="1">
        <v>3.9488348486323096E-12</v>
      </c>
      <c r="I97" s="1">
        <v>5.6502430258168684E-13</v>
      </c>
      <c r="J97" s="1">
        <v>4.6249909513718026E-11</v>
      </c>
      <c r="K97" s="1">
        <v>9.7274136911664782E-11</v>
      </c>
      <c r="L97" s="1">
        <v>1.9749086770504845E-11</v>
      </c>
      <c r="M97" s="1">
        <v>72.054278051340901</v>
      </c>
      <c r="N97" s="1">
        <v>12.044894069740202</v>
      </c>
      <c r="O97" s="1">
        <v>45.900000000017229</v>
      </c>
      <c r="P97" s="1">
        <v>9.1780000000038804</v>
      </c>
      <c r="Q97" s="1">
        <v>3.296000000098624</v>
      </c>
      <c r="R97" s="1">
        <v>1427.750054730755</v>
      </c>
      <c r="S97" s="1">
        <v>23.544000000000189</v>
      </c>
      <c r="T97" s="1">
        <v>547.98800686840082</v>
      </c>
      <c r="U97" s="1">
        <v>55.88647372719204</v>
      </c>
      <c r="V97" s="1">
        <v>82.824082313636239</v>
      </c>
      <c r="W97" s="1">
        <v>23.326731248897705</v>
      </c>
      <c r="X97" s="1">
        <v>0.26818857670201912</v>
      </c>
      <c r="Y97" s="1">
        <v>2470.1738960393</v>
      </c>
      <c r="Z97" s="1">
        <v>159.40564987519323</v>
      </c>
      <c r="AA97" s="1">
        <v>595.65869056273732</v>
      </c>
      <c r="AB97" s="1">
        <v>35.560083726718062</v>
      </c>
      <c r="AC97"/>
      <c r="AD97"/>
    </row>
    <row r="98" spans="1:30" x14ac:dyDescent="0.25">
      <c r="A98" s="1" t="s">
        <v>105</v>
      </c>
      <c r="B98" s="4">
        <v>1</v>
      </c>
      <c r="C98" s="1" t="s">
        <v>108</v>
      </c>
      <c r="D98" s="7" t="s">
        <v>373</v>
      </c>
      <c r="E98" s="4">
        <v>2037</v>
      </c>
      <c r="F98" s="1">
        <v>103.72356080344375</v>
      </c>
      <c r="G98" s="1">
        <v>1.0100516620974439E-2</v>
      </c>
      <c r="H98" s="1">
        <v>8.0149615465901641E-12</v>
      </c>
      <c r="I98" s="1">
        <v>6.6682783035719914E-13</v>
      </c>
      <c r="J98" s="1">
        <v>3.3223487237811963E-11</v>
      </c>
      <c r="K98" s="1">
        <v>24.228246357583181</v>
      </c>
      <c r="L98" s="1">
        <v>2.3073483487954081E-11</v>
      </c>
      <c r="M98" s="1">
        <v>47.683502379140492</v>
      </c>
      <c r="N98" s="1">
        <v>11.436967305341092</v>
      </c>
      <c r="O98" s="1">
        <v>43.901163054581779</v>
      </c>
      <c r="P98" s="1">
        <v>8.4720000000044564</v>
      </c>
      <c r="Q98" s="1">
        <v>1.3262414813492926E-9</v>
      </c>
      <c r="R98" s="1">
        <v>1416.7587213975189</v>
      </c>
      <c r="S98" s="1">
        <v>19.620000000000264</v>
      </c>
      <c r="T98" s="1">
        <v>612.65295158640845</v>
      </c>
      <c r="U98" s="1">
        <v>67.93136779693225</v>
      </c>
      <c r="V98" s="1">
        <v>85.721782867088535</v>
      </c>
      <c r="W98" s="1">
        <v>20.702854556542292</v>
      </c>
      <c r="X98" s="1">
        <v>2.3271043756508721E-9</v>
      </c>
      <c r="Y98" s="1">
        <v>2464.6994927335636</v>
      </c>
      <c r="Z98" s="1">
        <v>136.55864383838977</v>
      </c>
      <c r="AA98" s="1">
        <v>662.5657707829389</v>
      </c>
      <c r="AB98" s="1">
        <v>47.473358164602203</v>
      </c>
      <c r="AC98"/>
      <c r="AD98"/>
    </row>
    <row r="99" spans="1:30" x14ac:dyDescent="0.25">
      <c r="A99" s="1" t="s">
        <v>105</v>
      </c>
      <c r="B99" s="4">
        <v>1</v>
      </c>
      <c r="C99" s="1" t="s">
        <v>108</v>
      </c>
      <c r="D99" s="7" t="s">
        <v>373</v>
      </c>
      <c r="E99" s="4">
        <v>2038</v>
      </c>
      <c r="F99" s="1">
        <v>107.90742269529035</v>
      </c>
      <c r="G99" s="1">
        <v>3.5895734438672272E-3</v>
      </c>
      <c r="H99" s="1">
        <v>1.5357505967121982E-11</v>
      </c>
      <c r="I99" s="1">
        <v>7.9457565327895803E-13</v>
      </c>
      <c r="J99" s="1">
        <v>2.2798576912636816E-11</v>
      </c>
      <c r="K99" s="1">
        <v>65.985157904112668</v>
      </c>
      <c r="L99" s="1">
        <v>4.4687203045717184E-11</v>
      </c>
      <c r="M99" s="1">
        <v>36.799722449226984</v>
      </c>
      <c r="N99" s="1">
        <v>6.1958378181106539</v>
      </c>
      <c r="O99" s="1">
        <v>36.251163054591693</v>
      </c>
      <c r="P99" s="1">
        <v>7.7660000000050209</v>
      </c>
      <c r="Q99" s="1">
        <v>1.4734485214823955E-9</v>
      </c>
      <c r="R99" s="1">
        <v>1440.9869677551021</v>
      </c>
      <c r="S99" s="1">
        <v>15.696000000000412</v>
      </c>
      <c r="T99" s="1">
        <v>660.33645396554891</v>
      </c>
      <c r="U99" s="1">
        <v>79.368335102273335</v>
      </c>
      <c r="V99" s="1">
        <v>74.819079221663685</v>
      </c>
      <c r="W99" s="1">
        <v>17.961105544151494</v>
      </c>
      <c r="X99" s="1">
        <v>2.4363467164189395E-9</v>
      </c>
      <c r="Y99" s="1">
        <v>2505.587901802945</v>
      </c>
      <c r="Z99" s="1">
        <v>110.45182782447723</v>
      </c>
      <c r="AA99" s="1">
        <v>715.98111533539281</v>
      </c>
      <c r="AB99" s="1">
        <v>62.407756263877481</v>
      </c>
      <c r="AC99"/>
      <c r="AD99"/>
    </row>
    <row r="100" spans="1:30" x14ac:dyDescent="0.25">
      <c r="A100" s="1" t="s">
        <v>105</v>
      </c>
      <c r="B100" s="4">
        <v>1</v>
      </c>
      <c r="C100" s="1" t="s">
        <v>108</v>
      </c>
      <c r="D100" s="7" t="s">
        <v>373</v>
      </c>
      <c r="E100" s="4">
        <v>2039</v>
      </c>
      <c r="F100" s="1">
        <v>105.62248407648667</v>
      </c>
      <c r="G100" s="1">
        <v>1.1010065372232048E-2</v>
      </c>
      <c r="H100" s="1">
        <v>2.362011495291591E-12</v>
      </c>
      <c r="I100" s="1">
        <v>9.681671984426252E-13</v>
      </c>
      <c r="J100" s="1">
        <v>1.6744059047011811E-11</v>
      </c>
      <c r="K100" s="1">
        <v>74.712551873920731</v>
      </c>
      <c r="L100" s="1">
        <v>4.8040652207306207E-11</v>
      </c>
      <c r="M100" s="1">
        <v>37.307436490848772</v>
      </c>
      <c r="N100" s="1">
        <v>4.8144171721117992</v>
      </c>
      <c r="O100" s="1">
        <v>28.601163054595638</v>
      </c>
      <c r="P100" s="1">
        <v>7.0600000000056884</v>
      </c>
      <c r="Q100" s="1">
        <v>1.6056876285022018E-9</v>
      </c>
      <c r="R100" s="1">
        <v>1506.9721256592147</v>
      </c>
      <c r="S100" s="1">
        <v>11.772000000000638</v>
      </c>
      <c r="T100" s="1">
        <v>697.13617641477595</v>
      </c>
      <c r="U100" s="1">
        <v>85.564172920383982</v>
      </c>
      <c r="V100" s="1">
        <v>57.180453734943669</v>
      </c>
      <c r="W100" s="1">
        <v>17.495563991945502</v>
      </c>
      <c r="X100" s="1">
        <v>2.4659346260285836E-9</v>
      </c>
      <c r="Y100" s="1">
        <v>2607.1647006191638</v>
      </c>
      <c r="Z100" s="1">
        <v>82.930750464604998</v>
      </c>
      <c r="AA100" s="1">
        <v>750.821132687974</v>
      </c>
      <c r="AB100" s="1">
        <v>69.653075183224658</v>
      </c>
      <c r="AC100"/>
      <c r="AD100"/>
    </row>
    <row r="101" spans="1:30" x14ac:dyDescent="0.25">
      <c r="A101" s="1" t="s">
        <v>105</v>
      </c>
      <c r="B101" s="4">
        <v>1</v>
      </c>
      <c r="C101" s="1" t="s">
        <v>108</v>
      </c>
      <c r="D101" s="7" t="s">
        <v>373</v>
      </c>
      <c r="E101" s="4">
        <v>2040</v>
      </c>
      <c r="F101" s="1">
        <v>103.31570452986817</v>
      </c>
      <c r="G101" s="1">
        <v>3.8067087211899656E-3</v>
      </c>
      <c r="H101" s="1">
        <v>1.0280753385105622E-12</v>
      </c>
      <c r="I101" s="1">
        <v>1.2284710505773718E-12</v>
      </c>
      <c r="J101" s="1">
        <v>1.3162565504817817E-11</v>
      </c>
      <c r="K101" s="1">
        <v>109.84820530414024</v>
      </c>
      <c r="L101" s="1">
        <v>4.6435162885838402E-11</v>
      </c>
      <c r="M101" s="1">
        <v>1.7714267153884537E-8</v>
      </c>
      <c r="N101" s="1">
        <v>3.1502103882458555E-9</v>
      </c>
      <c r="O101" s="1">
        <v>20.951163054603654</v>
      </c>
      <c r="P101" s="1">
        <v>6.3540000000064829</v>
      </c>
      <c r="Q101" s="1">
        <v>1.7353698554958032E-9</v>
      </c>
      <c r="R101" s="1">
        <v>1581.6846775331355</v>
      </c>
      <c r="S101" s="1">
        <v>7.8480000000009662</v>
      </c>
      <c r="T101" s="1">
        <v>734.44361290562472</v>
      </c>
      <c r="U101" s="1">
        <v>90.378590092495784</v>
      </c>
      <c r="V101" s="1">
        <v>40.02439994156336</v>
      </c>
      <c r="W101" s="1">
        <v>15.185100813702821</v>
      </c>
      <c r="X101" s="1">
        <v>2.4220609094825798E-9</v>
      </c>
      <c r="Y101" s="1">
        <v>2721.6948663268199</v>
      </c>
      <c r="Z101" s="1">
        <v>53.532759987299215</v>
      </c>
      <c r="AA101" s="1">
        <v>785.40211676945432</v>
      </c>
      <c r="AB101" s="1">
        <v>75.324746434502657</v>
      </c>
      <c r="AC101"/>
      <c r="AD101"/>
    </row>
    <row r="102" spans="1:30" x14ac:dyDescent="0.25">
      <c r="A102" s="1" t="s">
        <v>105</v>
      </c>
      <c r="B102" s="4">
        <v>1</v>
      </c>
      <c r="C102" s="1" t="s">
        <v>108</v>
      </c>
      <c r="D102" s="7" t="s">
        <v>373</v>
      </c>
      <c r="E102" s="4">
        <v>2041</v>
      </c>
      <c r="F102" s="1">
        <v>104.16217755588153</v>
      </c>
      <c r="G102" s="1">
        <v>4.364386527287276E-3</v>
      </c>
      <c r="H102" s="1">
        <v>8.4865813970058505E-13</v>
      </c>
      <c r="I102" s="1">
        <v>1.6317222060909354E-12</v>
      </c>
      <c r="J102" s="1">
        <v>1.1285556932254329E-11</v>
      </c>
      <c r="K102" s="1">
        <v>142.87726913980663</v>
      </c>
      <c r="L102" s="1">
        <v>3.1663979439398833E-11</v>
      </c>
      <c r="M102" s="1">
        <v>1.2927484177041165E-9</v>
      </c>
      <c r="N102" s="1">
        <v>1.516805571776383E-11</v>
      </c>
      <c r="O102" s="1">
        <v>13.30116305461901</v>
      </c>
      <c r="P102" s="1">
        <v>6.354000000007451</v>
      </c>
      <c r="Q102" s="1">
        <v>1.9260958222111144E-9</v>
      </c>
      <c r="R102" s="1">
        <v>1691.5328828372758</v>
      </c>
      <c r="S102" s="1">
        <v>3.9240000000033834</v>
      </c>
      <c r="T102" s="1">
        <v>734.44361292333895</v>
      </c>
      <c r="U102" s="1">
        <v>90.37859009564599</v>
      </c>
      <c r="V102" s="1">
        <v>23.894878607000333</v>
      </c>
      <c r="W102" s="1">
        <v>15.448657870477842</v>
      </c>
      <c r="X102" s="1">
        <v>2.5035758180736148E-9</v>
      </c>
      <c r="Y102" s="1">
        <v>2872.8764307799115</v>
      </c>
      <c r="Z102" s="1">
        <v>25.458084542331605</v>
      </c>
      <c r="AA102" s="1">
        <v>790.28544894237575</v>
      </c>
      <c r="AB102" s="1">
        <v>74.106274147471254</v>
      </c>
      <c r="AC102"/>
      <c r="AD102"/>
    </row>
    <row r="103" spans="1:30" x14ac:dyDescent="0.25">
      <c r="A103" s="1" t="s">
        <v>105</v>
      </c>
      <c r="B103" s="4">
        <v>1</v>
      </c>
      <c r="C103" s="1" t="s">
        <v>108</v>
      </c>
      <c r="D103" s="7" t="s">
        <v>373</v>
      </c>
      <c r="E103" s="4">
        <v>2042</v>
      </c>
      <c r="F103" s="1">
        <v>104.37670641285415</v>
      </c>
      <c r="G103" s="1">
        <v>-3.5732654590915039E-4</v>
      </c>
      <c r="H103" s="1">
        <v>8.2586121572725018E-13</v>
      </c>
      <c r="I103" s="1">
        <v>2.2175976961537516E-12</v>
      </c>
      <c r="J103" s="1">
        <v>1.078401238902806E-11</v>
      </c>
      <c r="K103" s="1">
        <v>33.508366690180566</v>
      </c>
      <c r="L103" s="1">
        <v>1.0273354852960541E-11</v>
      </c>
      <c r="M103" s="1">
        <v>22.32128184300425</v>
      </c>
      <c r="N103" s="1">
        <v>5.7487787452082144E-12</v>
      </c>
      <c r="O103" s="1">
        <v>5.6511630546213727</v>
      </c>
      <c r="P103" s="1">
        <v>6.3540000000086794</v>
      </c>
      <c r="Q103" s="1">
        <v>2.0202150713232347E-9</v>
      </c>
      <c r="R103" s="1">
        <v>1834.4101519770825</v>
      </c>
      <c r="S103" s="1">
        <v>2.1536055079445235E-10</v>
      </c>
      <c r="T103" s="1">
        <v>734.44361292463168</v>
      </c>
      <c r="U103" s="1">
        <v>90.378590095661153</v>
      </c>
      <c r="V103" s="1">
        <v>9.4780925406826224</v>
      </c>
      <c r="W103" s="1">
        <v>14.65650120431069</v>
      </c>
      <c r="X103" s="1">
        <v>2.3393729209283619E-9</v>
      </c>
      <c r="Y103" s="1">
        <v>3038.8132756411082</v>
      </c>
      <c r="Z103" s="1">
        <v>8.0091270483363705E-10</v>
      </c>
      <c r="AA103" s="1">
        <v>779.24031071945728</v>
      </c>
      <c r="AB103" s="1">
        <v>66.065578778921221</v>
      </c>
      <c r="AC103"/>
      <c r="AD103"/>
    </row>
    <row r="104" spans="1:30" x14ac:dyDescent="0.25">
      <c r="A104" s="1" t="s">
        <v>105</v>
      </c>
      <c r="B104" s="4">
        <v>1</v>
      </c>
      <c r="C104" s="1" t="s">
        <v>108</v>
      </c>
      <c r="D104" s="7" t="s">
        <v>373</v>
      </c>
      <c r="E104" s="4">
        <v>2043</v>
      </c>
      <c r="F104" s="1">
        <v>99.386697243316434</v>
      </c>
      <c r="G104" s="1">
        <v>1.2621597100416961E-3</v>
      </c>
      <c r="H104" s="1">
        <v>8.8906448121088564E-13</v>
      </c>
      <c r="I104" s="1">
        <v>3.1669654161198502E-12</v>
      </c>
      <c r="J104" s="1">
        <v>1.0097886459296304E-11</v>
      </c>
      <c r="K104" s="1">
        <v>57.917483215361486</v>
      </c>
      <c r="L104" s="1">
        <v>4.0487919082191174E-12</v>
      </c>
      <c r="M104" s="1">
        <v>48.168559917371539</v>
      </c>
      <c r="N104" s="1">
        <v>4.6974329246440064E-12</v>
      </c>
      <c r="O104" s="1">
        <v>5.6511630546224012</v>
      </c>
      <c r="P104" s="1">
        <v>6.354000000010311</v>
      </c>
      <c r="Q104" s="1">
        <v>2.0774302133679315E-9</v>
      </c>
      <c r="R104" s="1">
        <v>1867.918518667263</v>
      </c>
      <c r="S104" s="1">
        <v>2.4073733942648681E-10</v>
      </c>
      <c r="T104" s="1">
        <v>756.76489476763595</v>
      </c>
      <c r="U104" s="1">
        <v>90.378590095666908</v>
      </c>
      <c r="V104" s="1">
        <v>8.8420799000461461</v>
      </c>
      <c r="W104" s="1">
        <v>14.72570206255241</v>
      </c>
      <c r="X104" s="1">
        <v>2.2449625857786465E-9</v>
      </c>
      <c r="Y104" s="1">
        <v>3105.3971055742081</v>
      </c>
      <c r="Z104" s="1">
        <v>9.0571156538158639E-10</v>
      </c>
      <c r="AA104" s="1">
        <v>797.34100814306942</v>
      </c>
      <c r="AB104" s="1">
        <v>62.192767342894356</v>
      </c>
      <c r="AC104"/>
      <c r="AD104"/>
    </row>
    <row r="105" spans="1:30" x14ac:dyDescent="0.25">
      <c r="A105" s="1" t="s">
        <v>105</v>
      </c>
      <c r="B105" s="4">
        <v>1</v>
      </c>
      <c r="C105" s="1" t="s">
        <v>108</v>
      </c>
      <c r="D105" s="7" t="s">
        <v>373</v>
      </c>
      <c r="E105" s="4">
        <v>2044</v>
      </c>
      <c r="F105" s="1">
        <v>95.368793877883931</v>
      </c>
      <c r="G105" s="1">
        <v>0.15039593180111671</v>
      </c>
      <c r="H105" s="1">
        <v>1.0191145639851373E-12</v>
      </c>
      <c r="I105" s="1">
        <v>4.9508566146495785E-12</v>
      </c>
      <c r="J105" s="1">
        <v>9.3608164669817256E-12</v>
      </c>
      <c r="K105" s="1">
        <v>49.121358110400479</v>
      </c>
      <c r="L105" s="1">
        <v>2.2129376092077875E-12</v>
      </c>
      <c r="M105" s="1">
        <v>31.808189693070076</v>
      </c>
      <c r="N105" s="1">
        <v>4.604658646328276E-12</v>
      </c>
      <c r="O105" s="1">
        <v>5.6511630546232503</v>
      </c>
      <c r="P105" s="1">
        <v>6.3540000000125287</v>
      </c>
      <c r="Q105" s="1">
        <v>2.1236801228816495E-9</v>
      </c>
      <c r="R105" s="1">
        <v>1925.8360018826245</v>
      </c>
      <c r="S105" s="1">
        <v>2.6360823767583992E-10</v>
      </c>
      <c r="T105" s="1">
        <v>804.93345468500752</v>
      </c>
      <c r="U105" s="1">
        <v>90.378590095671612</v>
      </c>
      <c r="V105" s="1">
        <v>8.2346708061027876</v>
      </c>
      <c r="W105" s="1">
        <v>16.421925089537321</v>
      </c>
      <c r="X105" s="1">
        <v>2.1342985674647518E-9</v>
      </c>
      <c r="Y105" s="1">
        <v>3187.7284370364682</v>
      </c>
      <c r="Z105" s="1">
        <v>9.7334566217530516E-10</v>
      </c>
      <c r="AA105" s="1">
        <v>845.63992358284656</v>
      </c>
      <c r="AB105" s="1">
        <v>53.328019442560709</v>
      </c>
      <c r="AC105"/>
      <c r="AD105"/>
    </row>
    <row r="106" spans="1:30" x14ac:dyDescent="0.25">
      <c r="A106" s="1" t="s">
        <v>105</v>
      </c>
      <c r="B106" s="4">
        <v>1</v>
      </c>
      <c r="C106" s="1" t="s">
        <v>108</v>
      </c>
      <c r="D106" s="7" t="s">
        <v>373</v>
      </c>
      <c r="E106" s="4">
        <v>2045</v>
      </c>
      <c r="F106" s="1">
        <v>91.522163023758594</v>
      </c>
      <c r="G106" s="1">
        <v>0.14280533292430656</v>
      </c>
      <c r="H106" s="1">
        <v>1.184004884016348E-12</v>
      </c>
      <c r="I106" s="1">
        <v>1.0360715784712471E-11</v>
      </c>
      <c r="J106" s="1">
        <v>8.9707743376477493E-12</v>
      </c>
      <c r="K106" s="1">
        <v>46.893537377883952</v>
      </c>
      <c r="L106" s="1">
        <v>1.6353596314804813E-12</v>
      </c>
      <c r="M106" s="1">
        <v>14.503863275267308</v>
      </c>
      <c r="N106" s="1">
        <v>4.9939439420952398E-12</v>
      </c>
      <c r="O106" s="1">
        <v>5.6511630546240763</v>
      </c>
      <c r="P106" s="1">
        <v>6.354000000015696</v>
      </c>
      <c r="Q106" s="1">
        <v>2.1569036101194614E-9</v>
      </c>
      <c r="R106" s="1">
        <v>1974.957359993025</v>
      </c>
      <c r="S106" s="1">
        <v>2.9038116028603945E-10</v>
      </c>
      <c r="T106" s="1">
        <v>836.74164437807758</v>
      </c>
      <c r="U106" s="1">
        <v>90.378590095676216</v>
      </c>
      <c r="V106" s="1">
        <v>7.2351990483188997</v>
      </c>
      <c r="W106" s="1">
        <v>16.467781733217098</v>
      </c>
      <c r="X106" s="1">
        <v>2.0295204607669815E-9</v>
      </c>
      <c r="Y106" s="1">
        <v>3256.592082781342</v>
      </c>
      <c r="Z106" s="1">
        <v>1.0659179208944488E-9</v>
      </c>
      <c r="AA106" s="1">
        <v>884.27797619780347</v>
      </c>
      <c r="AB106" s="1">
        <v>47.515606170714932</v>
      </c>
      <c r="AC106"/>
      <c r="AD106"/>
    </row>
    <row r="107" spans="1:30" x14ac:dyDescent="0.25">
      <c r="A107" s="1" t="s">
        <v>105</v>
      </c>
      <c r="B107" s="4">
        <v>1</v>
      </c>
      <c r="C107" s="1" t="s">
        <v>108</v>
      </c>
      <c r="D107" s="7" t="s">
        <v>373</v>
      </c>
      <c r="E107" s="4">
        <v>2046</v>
      </c>
      <c r="F107" s="1">
        <v>87.858859383464633</v>
      </c>
      <c r="G107" s="1">
        <v>0.14434941128852183</v>
      </c>
      <c r="H107" s="1">
        <v>1.3971245833054699E-12</v>
      </c>
      <c r="I107" s="1">
        <v>7.0443019280761862E-9</v>
      </c>
      <c r="J107" s="1">
        <v>9.0430701157288525E-12</v>
      </c>
      <c r="K107" s="1">
        <v>136.88234921797329</v>
      </c>
      <c r="L107" s="1">
        <v>1.2095755191456692E-12</v>
      </c>
      <c r="M107" s="1">
        <v>27.837530095257161</v>
      </c>
      <c r="N107" s="1">
        <v>5.8234233553454731E-12</v>
      </c>
      <c r="O107" s="1">
        <v>5.6511630546249654</v>
      </c>
      <c r="P107" s="1">
        <v>6.3540000000206467</v>
      </c>
      <c r="Q107" s="1">
        <v>2.1797021870320982E-9</v>
      </c>
      <c r="R107" s="1">
        <v>2021.850897370909</v>
      </c>
      <c r="S107" s="1">
        <v>3.101302470565443E-10</v>
      </c>
      <c r="T107" s="1">
        <v>851.24550765334493</v>
      </c>
      <c r="U107" s="1">
        <v>90.378590095681204</v>
      </c>
      <c r="V107" s="1">
        <v>6.8394934648775676</v>
      </c>
      <c r="W107" s="1">
        <v>16.294587512903199</v>
      </c>
      <c r="X107" s="1">
        <v>1.9001524798981151E-9</v>
      </c>
      <c r="Y107" s="1">
        <v>3318.177540918331</v>
      </c>
      <c r="Z107" s="1">
        <v>1.0790052114875112E-9</v>
      </c>
      <c r="AA107" s="1">
        <v>906.34309679003877</v>
      </c>
      <c r="AB107" s="1">
        <v>42.823795290508365</v>
      </c>
      <c r="AC107"/>
      <c r="AD107"/>
    </row>
    <row r="108" spans="1:30" x14ac:dyDescent="0.25">
      <c r="A108" s="1" t="s">
        <v>105</v>
      </c>
      <c r="B108" s="4">
        <v>1</v>
      </c>
      <c r="C108" s="1" t="s">
        <v>108</v>
      </c>
      <c r="D108" s="7" t="s">
        <v>373</v>
      </c>
      <c r="E108" s="4">
        <v>2047</v>
      </c>
      <c r="F108" s="1">
        <v>84.961358685464688</v>
      </c>
      <c r="G108" s="1">
        <v>0.17833601684027631</v>
      </c>
      <c r="H108" s="1">
        <v>1.6855999672826957E-12</v>
      </c>
      <c r="I108" s="1">
        <v>1.8258870470652993E-9</v>
      </c>
      <c r="J108" s="1">
        <v>8.9884868975984508E-12</v>
      </c>
      <c r="K108" s="1">
        <v>203.15945758549898</v>
      </c>
      <c r="L108" s="1">
        <v>9.234105646196042E-13</v>
      </c>
      <c r="M108" s="1">
        <v>39.897232076815321</v>
      </c>
      <c r="N108" s="1">
        <v>6.9649266874770526E-12</v>
      </c>
      <c r="O108" s="1">
        <v>5.6511630546259841</v>
      </c>
      <c r="P108" s="1">
        <v>6.3540000000310073</v>
      </c>
      <c r="Q108" s="1">
        <v>2.19644624607911E-9</v>
      </c>
      <c r="R108" s="1">
        <v>2076.2982465888826</v>
      </c>
      <c r="S108" s="1">
        <v>3.3320373054449838E-10</v>
      </c>
      <c r="T108" s="1">
        <v>879.08303774860212</v>
      </c>
      <c r="U108" s="1">
        <v>90.37859009568615</v>
      </c>
      <c r="V108" s="1">
        <v>6.2101786714886966</v>
      </c>
      <c r="W108" s="1">
        <v>15.906586560646375</v>
      </c>
      <c r="X108" s="1">
        <v>1.7157608719628285E-9</v>
      </c>
      <c r="Y108" s="1">
        <v>3391.5356127462292</v>
      </c>
      <c r="Z108" s="1">
        <v>1.0821927879938668E-9</v>
      </c>
      <c r="AA108" s="1">
        <v>932.44593155782388</v>
      </c>
      <c r="AB108" s="1">
        <v>37.387243261863446</v>
      </c>
      <c r="AC108"/>
      <c r="AD108"/>
    </row>
    <row r="109" spans="1:30" x14ac:dyDescent="0.25">
      <c r="A109" s="1" t="s">
        <v>105</v>
      </c>
      <c r="B109" s="4">
        <v>1</v>
      </c>
      <c r="C109" s="1" t="s">
        <v>108</v>
      </c>
      <c r="D109" s="7" t="s">
        <v>373</v>
      </c>
      <c r="E109" s="4">
        <v>2048</v>
      </c>
      <c r="F109" s="1">
        <v>81.880922898681078</v>
      </c>
      <c r="G109" s="1">
        <v>0.17306665025308443</v>
      </c>
      <c r="H109" s="1">
        <v>2.0706035481681376E-12</v>
      </c>
      <c r="I109" s="1">
        <v>1.4004998007083278E-10</v>
      </c>
      <c r="J109" s="1">
        <v>8.8729325515211776E-12</v>
      </c>
      <c r="K109" s="1">
        <v>255.07234968248869</v>
      </c>
      <c r="L109" s="1">
        <v>7.6449407365821251E-13</v>
      </c>
      <c r="M109" s="1">
        <v>29.348202820321909</v>
      </c>
      <c r="N109" s="1">
        <v>8.3955968024385632E-12</v>
      </c>
      <c r="O109" s="1">
        <v>5.6511630546271681</v>
      </c>
      <c r="P109" s="1">
        <v>7.0756422502673697E-9</v>
      </c>
      <c r="Q109" s="1">
        <v>2.2096088115839277E-9</v>
      </c>
      <c r="R109" s="1">
        <v>2155.8052041743831</v>
      </c>
      <c r="S109" s="1">
        <v>3.7789093359021556E-10</v>
      </c>
      <c r="T109" s="1">
        <v>918.98026982541739</v>
      </c>
      <c r="U109" s="1">
        <v>90.378590095692232</v>
      </c>
      <c r="V109" s="1">
        <v>5.4838518898874735</v>
      </c>
      <c r="W109" s="1">
        <v>1.0427829581651628E-8</v>
      </c>
      <c r="X109" s="1">
        <v>1.5317140606561918E-9</v>
      </c>
      <c r="Y109" s="1">
        <v>3489.0345727484591</v>
      </c>
      <c r="Z109" s="1">
        <v>1.2231815204189389E-9</v>
      </c>
      <c r="AA109" s="1">
        <v>972.23924887846636</v>
      </c>
      <c r="AB109" s="1">
        <v>30.480957868103893</v>
      </c>
      <c r="AC109"/>
      <c r="AD109"/>
    </row>
    <row r="110" spans="1:30" x14ac:dyDescent="0.25">
      <c r="A110" s="1" t="s">
        <v>105</v>
      </c>
      <c r="B110" s="4">
        <v>1</v>
      </c>
      <c r="C110" s="1" t="s">
        <v>108</v>
      </c>
      <c r="D110" s="7" t="s">
        <v>373</v>
      </c>
      <c r="E110" s="4">
        <v>2049</v>
      </c>
      <c r="F110" s="1">
        <v>78.456404107252752</v>
      </c>
      <c r="G110" s="1">
        <v>0.1467671714365022</v>
      </c>
      <c r="H110" s="1">
        <v>2.5393665008216532E-12</v>
      </c>
      <c r="I110" s="1">
        <v>1.4588335006496527E-10</v>
      </c>
      <c r="J110" s="1">
        <v>9.3911813838477698E-12</v>
      </c>
      <c r="K110" s="1">
        <v>217.80975644993006</v>
      </c>
      <c r="L110" s="1">
        <v>6.3829670873070994E-13</v>
      </c>
      <c r="M110" s="1">
        <v>75.150602220571528</v>
      </c>
      <c r="N110" s="1">
        <v>1.0217383170531904E-11</v>
      </c>
      <c r="O110" s="1">
        <v>5.651163054628495</v>
      </c>
      <c r="P110" s="1">
        <v>8.901138465730904E-9</v>
      </c>
      <c r="Q110" s="1">
        <v>2.2208943685161819E-9</v>
      </c>
      <c r="R110" s="1">
        <v>2225.3988038568818</v>
      </c>
      <c r="S110" s="1">
        <v>4.2593158579752177E-10</v>
      </c>
      <c r="T110" s="1">
        <v>948.32847264573934</v>
      </c>
      <c r="U110" s="1">
        <v>90.378590095699749</v>
      </c>
      <c r="V110" s="1">
        <v>4.7465023446449726</v>
      </c>
      <c r="W110" s="1">
        <v>1.4843619548060469E-8</v>
      </c>
      <c r="X110" s="1">
        <v>1.2619193244857748E-9</v>
      </c>
      <c r="Y110" s="1">
        <v>3570.5390358701916</v>
      </c>
      <c r="Z110" s="1">
        <v>1.3676872711183899E-9</v>
      </c>
      <c r="AA110" s="1">
        <v>1005.125181345036</v>
      </c>
      <c r="AB110" s="1">
        <v>25.137531771889165</v>
      </c>
      <c r="AC110"/>
      <c r="AD110"/>
    </row>
    <row r="111" spans="1:30" x14ac:dyDescent="0.25">
      <c r="A111" s="1" t="s">
        <v>105</v>
      </c>
      <c r="B111" s="4">
        <v>1</v>
      </c>
      <c r="C111" s="1" t="s">
        <v>108</v>
      </c>
      <c r="D111" s="7" t="s">
        <v>373</v>
      </c>
      <c r="E111" s="4">
        <v>2050</v>
      </c>
      <c r="F111" s="1">
        <v>75.296540789804027</v>
      </c>
      <c r="G111" s="1">
        <v>0.16122394683949828</v>
      </c>
      <c r="H111" s="1">
        <v>3.1809298046289247E-12</v>
      </c>
      <c r="I111" s="1">
        <v>9.2440452367295665E-11</v>
      </c>
      <c r="J111" s="1">
        <v>1.0838472400653184E-11</v>
      </c>
      <c r="K111" s="1">
        <v>192.59436989797678</v>
      </c>
      <c r="L111" s="1">
        <v>0</v>
      </c>
      <c r="M111" s="1">
        <v>36.880815027002456</v>
      </c>
      <c r="N111" s="1">
        <v>1.2582975573994368E-11</v>
      </c>
      <c r="O111" s="1">
        <v>5.6511630546301088</v>
      </c>
      <c r="P111" s="1">
        <v>9.0410268684067282E-9</v>
      </c>
      <c r="Q111" s="1">
        <v>2.2316783809052099E-9</v>
      </c>
      <c r="R111" s="1">
        <v>2273.2843336227252</v>
      </c>
      <c r="S111" s="1">
        <v>4.7236674868336017E-10</v>
      </c>
      <c r="T111" s="1">
        <v>1023.4790748663108</v>
      </c>
      <c r="U111" s="1">
        <v>90.378590095708802</v>
      </c>
      <c r="V111" s="1">
        <v>4.1033084289047679</v>
      </c>
      <c r="W111" s="1">
        <v>1.3543096424027785E-8</v>
      </c>
      <c r="X111" s="1">
        <v>1.1608826521648732E-9</v>
      </c>
      <c r="Y111" s="1">
        <v>3635.0856983117833</v>
      </c>
      <c r="Z111" s="1">
        <v>1.4891142826438321E-9</v>
      </c>
      <c r="AA111" s="1">
        <v>1073.9738248004091</v>
      </c>
      <c r="AB111" s="1">
        <v>22.34920789073934</v>
      </c>
      <c r="AC111"/>
      <c r="AD111"/>
    </row>
    <row r="112" spans="1:30" x14ac:dyDescent="0.25">
      <c r="A112" s="1" t="s">
        <v>105</v>
      </c>
      <c r="B112" s="4">
        <v>1</v>
      </c>
      <c r="C112" s="1" t="s">
        <v>108</v>
      </c>
      <c r="D112" s="7" t="s">
        <v>373</v>
      </c>
      <c r="E112" s="4">
        <v>2051</v>
      </c>
      <c r="F112" s="1">
        <v>72.468822537558992</v>
      </c>
      <c r="G112" s="1">
        <v>0.58234787455567816</v>
      </c>
      <c r="H112" s="1">
        <v>4.0641996093561795E-12</v>
      </c>
      <c r="I112" s="1">
        <v>2.8128284074803911E-9</v>
      </c>
      <c r="J112" s="1">
        <v>1.2503546679216639E-11</v>
      </c>
      <c r="K112" s="1">
        <v>100.00656884774743</v>
      </c>
      <c r="L112" s="1">
        <v>0</v>
      </c>
      <c r="M112" s="1">
        <v>113.90071193514375</v>
      </c>
      <c r="N112" s="1">
        <v>1.5731930760815934E-11</v>
      </c>
      <c r="O112" s="1">
        <v>5.6511630546321072</v>
      </c>
      <c r="P112" s="1">
        <v>9.1867285326380895E-9</v>
      </c>
      <c r="Q112" s="1">
        <v>2.2417762673645064E-9</v>
      </c>
      <c r="R112" s="1">
        <v>2346.3365178059107</v>
      </c>
      <c r="S112" s="1">
        <v>5.04030728122759E-10</v>
      </c>
      <c r="T112" s="1">
        <v>1060.3598898933133</v>
      </c>
      <c r="U112" s="1">
        <v>90.378590095719758</v>
      </c>
      <c r="V112" s="1">
        <v>3.5829531727447606</v>
      </c>
      <c r="W112" s="1">
        <v>1.3260655150108087E-8</v>
      </c>
      <c r="X112" s="1">
        <v>1.0572231053775648E-9</v>
      </c>
      <c r="Y112" s="1">
        <v>3702.0887324844839</v>
      </c>
      <c r="Z112" s="1">
        <v>1.5404463718250131E-9</v>
      </c>
      <c r="AA112" s="1">
        <v>1104.6220366467999</v>
      </c>
      <c r="AB112" s="1">
        <v>18.414890432367976</v>
      </c>
      <c r="AC112"/>
      <c r="AD112"/>
    </row>
    <row r="113" spans="1:30" x14ac:dyDescent="0.25">
      <c r="A113" s="1" t="s">
        <v>105</v>
      </c>
      <c r="B113" s="4">
        <v>1</v>
      </c>
      <c r="C113" s="1" t="s">
        <v>108</v>
      </c>
      <c r="D113" s="7" t="s">
        <v>373</v>
      </c>
      <c r="E113" s="4">
        <v>2052</v>
      </c>
      <c r="F113" s="1">
        <v>69.430236930329954</v>
      </c>
      <c r="G113" s="1">
        <v>0.99517211163969488</v>
      </c>
      <c r="H113" s="1">
        <v>5.2897333385921759E-12</v>
      </c>
      <c r="I113" s="1">
        <v>1.3690215567253092E-9</v>
      </c>
      <c r="J113" s="1">
        <v>0</v>
      </c>
      <c r="K113" s="1">
        <v>135.06100965150642</v>
      </c>
      <c r="L113" s="1">
        <v>0</v>
      </c>
      <c r="M113" s="1">
        <v>136.72015150701841</v>
      </c>
      <c r="N113" s="1">
        <v>2.00624931068405E-11</v>
      </c>
      <c r="O113" s="1">
        <v>5.6511630546345542</v>
      </c>
      <c r="P113" s="1">
        <v>9.2789643737653996E-9</v>
      </c>
      <c r="Q113" s="1">
        <v>2.2511370838314882E-9</v>
      </c>
      <c r="R113" s="1">
        <v>2379.4461198796757</v>
      </c>
      <c r="S113" s="1">
        <v>5.1430408297571954E-10</v>
      </c>
      <c r="T113" s="1">
        <v>1118.8406018284581</v>
      </c>
      <c r="U113" s="1">
        <v>90.378590095731937</v>
      </c>
      <c r="V113" s="1">
        <v>3.5249206809178317</v>
      </c>
      <c r="W113" s="1">
        <v>8.7278341810163048E-9</v>
      </c>
      <c r="X113" s="1">
        <v>8.9911638819661861E-10</v>
      </c>
      <c r="Y113" s="1">
        <v>3739.4944720487151</v>
      </c>
      <c r="Z113" s="1">
        <v>1.5184191184449629E-9</v>
      </c>
      <c r="AA113" s="1">
        <v>1147.2188697638005</v>
      </c>
      <c r="AB113" s="1">
        <v>17.235705690506961</v>
      </c>
      <c r="AC113"/>
      <c r="AD113"/>
    </row>
    <row r="114" spans="1:30" x14ac:dyDescent="0.25">
      <c r="A114" s="1" t="s">
        <v>105</v>
      </c>
      <c r="B114" s="4">
        <v>1</v>
      </c>
      <c r="C114" s="1" t="s">
        <v>108</v>
      </c>
      <c r="D114" s="7" t="s">
        <v>373</v>
      </c>
      <c r="E114" s="4">
        <v>2053</v>
      </c>
      <c r="F114" s="1">
        <v>66.399955600802954</v>
      </c>
      <c r="G114" s="1">
        <v>1.9227458998052633</v>
      </c>
      <c r="H114" s="1">
        <v>6.9757371927150134E-12</v>
      </c>
      <c r="I114" s="1">
        <v>5.1876427987143547E-10</v>
      </c>
      <c r="J114" s="1">
        <v>0</v>
      </c>
      <c r="K114" s="1">
        <v>105.63741228665191</v>
      </c>
      <c r="L114" s="1">
        <v>0</v>
      </c>
      <c r="M114" s="1">
        <v>160.84515644689509</v>
      </c>
      <c r="N114" s="1">
        <v>2.6287851189852634E-11</v>
      </c>
      <c r="O114" s="1">
        <v>5.6511630546376139</v>
      </c>
      <c r="P114" s="1">
        <v>1.2091563552207883E-8</v>
      </c>
      <c r="Q114" s="1">
        <v>2.2601078581691357E-9</v>
      </c>
      <c r="R114" s="1">
        <v>2445.5972240071442</v>
      </c>
      <c r="S114" s="1">
        <v>5.1835287488393866E-10</v>
      </c>
      <c r="T114" s="1">
        <v>1172.4307533354818</v>
      </c>
      <c r="U114" s="1">
        <v>90.378590095656506</v>
      </c>
      <c r="V114" s="1">
        <v>2.7877827816647009</v>
      </c>
      <c r="W114" s="1">
        <v>1.6945985214555371E-8</v>
      </c>
      <c r="X114" s="1">
        <v>7.0434172927494964E-10</v>
      </c>
      <c r="Y114" s="1">
        <v>3795.6918530060889</v>
      </c>
      <c r="Z114" s="1">
        <v>1.4694305174559806E-9</v>
      </c>
      <c r="AA114" s="1">
        <v>1175.1352669125099</v>
      </c>
      <c r="AB114" s="1">
        <v>14.669431517904647</v>
      </c>
      <c r="AC114"/>
      <c r="AD114"/>
    </row>
    <row r="115" spans="1:30" x14ac:dyDescent="0.25">
      <c r="A115" s="1" t="s">
        <v>105</v>
      </c>
      <c r="B115" s="4">
        <v>1</v>
      </c>
      <c r="C115" s="1" t="s">
        <v>108</v>
      </c>
      <c r="D115" s="7" t="s">
        <v>373</v>
      </c>
      <c r="E115" s="4">
        <v>2054</v>
      </c>
      <c r="F115" s="1">
        <v>63.385888282425391</v>
      </c>
      <c r="G115" s="1">
        <v>2.6131480212274734</v>
      </c>
      <c r="H115" s="1">
        <v>9.3585334310284693E-12</v>
      </c>
      <c r="I115" s="1">
        <v>2.0522488897214197E-10</v>
      </c>
      <c r="J115" s="1">
        <v>0</v>
      </c>
      <c r="K115" s="1">
        <v>139.35430811141566</v>
      </c>
      <c r="L115" s="1">
        <v>0</v>
      </c>
      <c r="M115" s="1">
        <v>94.819117596239821</v>
      </c>
      <c r="N115" s="1">
        <v>3.5823212787654102E-11</v>
      </c>
      <c r="O115" s="1">
        <v>5.6511630546415095</v>
      </c>
      <c r="P115" s="1">
        <v>1.3460327877649785E-8</v>
      </c>
      <c r="Q115" s="1">
        <v>2.2691509282848645E-9</v>
      </c>
      <c r="R115" s="1">
        <v>2477.840800328137</v>
      </c>
      <c r="S115" s="1">
        <v>5.205658124931465E-10</v>
      </c>
      <c r="T115" s="1">
        <v>1228.12475331219</v>
      </c>
      <c r="U115" s="1">
        <v>88.983514106326339</v>
      </c>
      <c r="V115" s="1">
        <v>2.6997884104684671</v>
      </c>
      <c r="W115" s="1">
        <v>1.8039353187640238E-8</v>
      </c>
      <c r="X115" s="1">
        <v>6.4199225417524601E-10</v>
      </c>
      <c r="Y115" s="1">
        <v>3819.3351834009054</v>
      </c>
      <c r="Z115" s="1">
        <v>1.2468259409327694E-9</v>
      </c>
      <c r="AA115" s="1">
        <v>1196.1467345822293</v>
      </c>
      <c r="AB115" s="1">
        <v>13.802607050616784</v>
      </c>
      <c r="AC115"/>
      <c r="AD115"/>
    </row>
    <row r="116" spans="1:30" x14ac:dyDescent="0.25">
      <c r="A116" s="1" t="s">
        <v>105</v>
      </c>
      <c r="B116" s="4">
        <v>1</v>
      </c>
      <c r="C116" s="1" t="s">
        <v>108</v>
      </c>
      <c r="D116" s="7" t="s">
        <v>373</v>
      </c>
      <c r="E116" s="4">
        <v>2055</v>
      </c>
      <c r="F116" s="1">
        <v>60.17380646684817</v>
      </c>
      <c r="G116" s="1">
        <v>3.1753087561979392</v>
      </c>
      <c r="H116" s="1">
        <v>1.2444712917346599E-11</v>
      </c>
      <c r="I116" s="1">
        <v>5.7060291838307641E-11</v>
      </c>
      <c r="J116" s="1">
        <v>0</v>
      </c>
      <c r="K116" s="1">
        <v>120.62813847589975</v>
      </c>
      <c r="L116" s="1">
        <v>0</v>
      </c>
      <c r="M116" s="1">
        <v>147.59480880702944</v>
      </c>
      <c r="N116" s="1">
        <v>5.1930047188242141E-11</v>
      </c>
      <c r="O116" s="1">
        <v>5.6511630546465454</v>
      </c>
      <c r="P116" s="1">
        <v>1.3978803959298167E-8</v>
      </c>
      <c r="Q116" s="1">
        <v>2.2781394151824629E-9</v>
      </c>
      <c r="R116" s="1">
        <v>2511.132749859964</v>
      </c>
      <c r="S116" s="1">
        <v>5.2220117212462701E-10</v>
      </c>
      <c r="T116" s="1">
        <v>1322.9438709053807</v>
      </c>
      <c r="U116" s="1">
        <v>86.007976111642094</v>
      </c>
      <c r="V116" s="1">
        <v>2.3264353988000939</v>
      </c>
      <c r="W116" s="1">
        <v>1.750206973968718E-8</v>
      </c>
      <c r="X116" s="1">
        <v>5.8782228624554095E-10</v>
      </c>
      <c r="Y116" s="1">
        <v>3846.1952611150805</v>
      </c>
      <c r="Z116" s="1">
        <v>1.1909952413577707E-9</v>
      </c>
      <c r="AA116" s="1">
        <v>1241.299659741182</v>
      </c>
      <c r="AB116" s="1">
        <v>13.041694612281422</v>
      </c>
      <c r="AC116"/>
      <c r="AD116"/>
    </row>
    <row r="117" spans="1:30" x14ac:dyDescent="0.25">
      <c r="A117" s="1" t="s">
        <v>105</v>
      </c>
      <c r="B117" s="4">
        <v>1</v>
      </c>
      <c r="C117" s="1" t="s">
        <v>108</v>
      </c>
      <c r="D117" s="7" t="s">
        <v>373</v>
      </c>
      <c r="E117" s="4">
        <v>2056</v>
      </c>
      <c r="F117" s="1">
        <v>57.19693262066685</v>
      </c>
      <c r="G117" s="1">
        <v>3.4798308170444483</v>
      </c>
      <c r="H117" s="1">
        <v>1.6450517797219808E-11</v>
      </c>
      <c r="I117" s="1">
        <v>3.2608217190678627E-11</v>
      </c>
      <c r="J117" s="1">
        <v>0</v>
      </c>
      <c r="K117" s="1">
        <v>144.19404120766021</v>
      </c>
      <c r="L117" s="1">
        <v>0</v>
      </c>
      <c r="M117" s="1">
        <v>131.37109078607722</v>
      </c>
      <c r="N117" s="1">
        <v>8.4175114627025365E-11</v>
      </c>
      <c r="O117" s="1">
        <v>5.6511630546531499</v>
      </c>
      <c r="P117" s="1">
        <v>1.4183712210407286E-8</v>
      </c>
      <c r="Q117" s="1">
        <v>2.2870123477339841E-9</v>
      </c>
      <c r="R117" s="1">
        <v>2542.1304273311057</v>
      </c>
      <c r="S117" s="1">
        <v>5.234107476437727E-10</v>
      </c>
      <c r="T117" s="1">
        <v>1424.405521686997</v>
      </c>
      <c r="U117" s="1">
        <v>82.114169119614857</v>
      </c>
      <c r="V117" s="1">
        <v>2.22500318694498</v>
      </c>
      <c r="W117" s="1">
        <v>2.0849914268499542E-8</v>
      </c>
      <c r="X117" s="1">
        <v>4.0010837818673489E-10</v>
      </c>
      <c r="Y117" s="1">
        <v>3877.3003267182271</v>
      </c>
      <c r="Z117" s="1">
        <v>1.1251622472461104E-9</v>
      </c>
      <c r="AA117" s="1">
        <v>1280.485782296789</v>
      </c>
      <c r="AB117" s="1">
        <v>12.382965463834923</v>
      </c>
      <c r="AC117"/>
      <c r="AD117"/>
    </row>
    <row r="118" spans="1:30" x14ac:dyDescent="0.25">
      <c r="A118" s="1" t="s">
        <v>105</v>
      </c>
      <c r="B118" s="4">
        <v>1</v>
      </c>
      <c r="C118" s="1" t="s">
        <v>108</v>
      </c>
      <c r="D118" s="7" t="s">
        <v>373</v>
      </c>
      <c r="E118" s="4">
        <v>2057</v>
      </c>
      <c r="F118" s="1">
        <v>54.31066747430723</v>
      </c>
      <c r="G118" s="1">
        <v>3.6863923910155076</v>
      </c>
      <c r="H118" s="1">
        <v>0</v>
      </c>
      <c r="I118" s="1">
        <v>3.1278061873669513E-11</v>
      </c>
      <c r="J118" s="1">
        <v>0</v>
      </c>
      <c r="K118" s="1">
        <v>156.94069893269648</v>
      </c>
      <c r="L118" s="1">
        <v>0</v>
      </c>
      <c r="M118" s="1">
        <v>107.74253035376039</v>
      </c>
      <c r="N118" s="1">
        <v>1.7790742401968744E-10</v>
      </c>
      <c r="O118" s="1">
        <v>5.6511630546619234</v>
      </c>
      <c r="P118" s="1">
        <v>1.4240422668623661E-8</v>
      </c>
      <c r="Q118" s="1">
        <v>2.296403529117832E-9</v>
      </c>
      <c r="R118" s="1">
        <v>2593.5736600114069</v>
      </c>
      <c r="S118" s="1">
        <v>5.2433415820839225E-10</v>
      </c>
      <c r="T118" s="1">
        <v>1522.0269393139392</v>
      </c>
      <c r="U118" s="1">
        <v>76.842958631583684</v>
      </c>
      <c r="V118" s="1">
        <v>1.889917419441171</v>
      </c>
      <c r="W118" s="1">
        <v>1.9561180549679007E-8</v>
      </c>
      <c r="X118" s="1">
        <v>2.5100816891677872E-10</v>
      </c>
      <c r="Y118" s="1">
        <v>3922.7337991138579</v>
      </c>
      <c r="Z118" s="1">
        <v>1.0414574229672341E-9</v>
      </c>
      <c r="AA118" s="1">
        <v>1314.1997169480151</v>
      </c>
      <c r="AB118" s="1">
        <v>11.178631251903084</v>
      </c>
      <c r="AC118"/>
      <c r="AD118"/>
    </row>
    <row r="119" spans="1:30" x14ac:dyDescent="0.25">
      <c r="A119" s="1" t="s">
        <v>105</v>
      </c>
      <c r="B119" s="4">
        <v>1</v>
      </c>
      <c r="C119" s="1" t="s">
        <v>108</v>
      </c>
      <c r="D119" s="7" t="s">
        <v>373</v>
      </c>
      <c r="E119" s="4">
        <v>2058</v>
      </c>
      <c r="F119" s="1">
        <v>51.23393538338933</v>
      </c>
      <c r="G119" s="1">
        <v>3.4517431017797833</v>
      </c>
      <c r="H119" s="1">
        <v>0</v>
      </c>
      <c r="I119" s="1">
        <v>0</v>
      </c>
      <c r="J119" s="1">
        <v>0</v>
      </c>
      <c r="K119" s="1">
        <v>128.83005598907644</v>
      </c>
      <c r="L119" s="1">
        <v>0</v>
      </c>
      <c r="M119" s="1">
        <v>37.757018764235411</v>
      </c>
      <c r="N119" s="1">
        <v>3.0051847212735141E-9</v>
      </c>
      <c r="O119" s="1">
        <v>5.6511630546734555</v>
      </c>
      <c r="P119" s="1">
        <v>1.4272643603879325E-8</v>
      </c>
      <c r="Q119" s="1">
        <v>2.307242001518485E-9</v>
      </c>
      <c r="R119" s="1">
        <v>2674.4108041853806</v>
      </c>
      <c r="S119" s="1">
        <v>5.2509865228205044E-10</v>
      </c>
      <c r="T119" s="1">
        <v>1593.3996203148215</v>
      </c>
      <c r="U119" s="1">
        <v>69.505642899603842</v>
      </c>
      <c r="V119" s="1">
        <v>1.7265303759430424</v>
      </c>
      <c r="W119" s="1">
        <v>9.2915351019472465E-9</v>
      </c>
      <c r="X119" s="1">
        <v>2.2654098079178783E-10</v>
      </c>
      <c r="Y119" s="1">
        <v>3976.3229739877652</v>
      </c>
      <c r="Z119" s="1">
        <v>1.0056722556598284E-9</v>
      </c>
      <c r="AA119" s="1">
        <v>1318.2732713326156</v>
      </c>
      <c r="AB119" s="1">
        <v>9.0107964225252335</v>
      </c>
      <c r="AC119"/>
      <c r="AD119"/>
    </row>
    <row r="120" spans="1:30" x14ac:dyDescent="0.25">
      <c r="A120" s="1" t="s">
        <v>105</v>
      </c>
      <c r="B120" s="4">
        <v>1</v>
      </c>
      <c r="C120" s="1" t="s">
        <v>108</v>
      </c>
      <c r="D120" s="7" t="s">
        <v>373</v>
      </c>
      <c r="E120" s="4">
        <v>2059</v>
      </c>
      <c r="F120" s="1">
        <v>53.739101139608152</v>
      </c>
      <c r="G120" s="1">
        <v>4.9263534344738122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5.6511630546882756</v>
      </c>
      <c r="P120" s="1">
        <v>1.4303492254034724E-8</v>
      </c>
      <c r="Q120" s="1">
        <v>2.3197455481977019E-9</v>
      </c>
      <c r="R120" s="1">
        <v>2737.219701016174</v>
      </c>
      <c r="S120" s="1">
        <v>5.2573694899078118E-10</v>
      </c>
      <c r="T120" s="1">
        <v>1605.1522750149859</v>
      </c>
      <c r="U120" s="1">
        <v>59.069169304390215</v>
      </c>
      <c r="V120" s="1">
        <v>1.7265303761252691</v>
      </c>
      <c r="W120" s="1">
        <v>1.1938706563521465E-8</v>
      </c>
      <c r="X120" s="1">
        <v>2.2437826554233989E-10</v>
      </c>
      <c r="Y120" s="1">
        <v>4020.7590260065617</v>
      </c>
      <c r="Z120" s="1">
        <v>7.9822150589626875E-10</v>
      </c>
      <c r="AA120" s="1">
        <v>1296.0608673207676</v>
      </c>
      <c r="AB120" s="1">
        <v>7.789819476762923</v>
      </c>
      <c r="AC120"/>
      <c r="AD120"/>
    </row>
    <row r="121" spans="1:30" x14ac:dyDescent="0.25">
      <c r="A121" s="1" t="s">
        <v>105</v>
      </c>
      <c r="B121" s="4">
        <v>1</v>
      </c>
      <c r="C121" s="1" t="s">
        <v>108</v>
      </c>
      <c r="D121" s="7" t="s">
        <v>373</v>
      </c>
      <c r="E121" s="4">
        <v>2060</v>
      </c>
      <c r="F121" s="1">
        <v>73.188994575744815</v>
      </c>
      <c r="G121" s="1">
        <v>8.5012212586053888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5.6511630546854521</v>
      </c>
      <c r="P121" s="1">
        <v>1.4303012209659689E-8</v>
      </c>
      <c r="Q121" s="1">
        <v>2.3197455481977019E-9</v>
      </c>
      <c r="R121" s="1">
        <v>2687.9172453899059</v>
      </c>
      <c r="S121" s="1">
        <v>5.2573694899078118E-10</v>
      </c>
      <c r="T121" s="1">
        <v>1605.1522750112501</v>
      </c>
      <c r="U121" s="1">
        <v>47.127066509340835</v>
      </c>
      <c r="V121" s="1">
        <v>1.8899174194661628</v>
      </c>
      <c r="W121" s="1">
        <v>8.5142710084700479E-9</v>
      </c>
      <c r="X121" s="1">
        <v>3.134068624998466E-10</v>
      </c>
      <c r="Y121" s="1">
        <v>4000.6486414211786</v>
      </c>
      <c r="Z121" s="1">
        <v>9.4649294669313314E-10</v>
      </c>
      <c r="AA121" s="1">
        <v>1294.6250742057427</v>
      </c>
      <c r="AB121" s="1">
        <v>10.115620737706072</v>
      </c>
      <c r="AC121"/>
      <c r="AD121"/>
    </row>
    <row r="122" spans="1:30" x14ac:dyDescent="0.25">
      <c r="A122" s="1" t="s">
        <v>105</v>
      </c>
      <c r="B122" s="4">
        <v>1</v>
      </c>
      <c r="C122" s="1" t="s">
        <v>108</v>
      </c>
      <c r="D122" s="7" t="s">
        <v>374</v>
      </c>
      <c r="E122" s="4">
        <v>2021</v>
      </c>
      <c r="F122" s="1">
        <v>196.18867139174071</v>
      </c>
      <c r="G122" s="1">
        <v>-1.2679761616860584E-10</v>
      </c>
      <c r="H122" s="1">
        <v>2.0687103072169967E-13</v>
      </c>
      <c r="I122" s="1">
        <v>6.3539999999987229</v>
      </c>
      <c r="J122" s="1">
        <v>1.280557591720203E-14</v>
      </c>
      <c r="K122" s="1">
        <v>82.434999999999789</v>
      </c>
      <c r="L122" s="1">
        <v>2.3284024066344439E-13</v>
      </c>
      <c r="M122" s="1">
        <v>55.419999999999298</v>
      </c>
      <c r="N122" s="1">
        <v>6.2814328569406607E-13</v>
      </c>
      <c r="O122" s="1">
        <v>153</v>
      </c>
      <c r="P122" s="1">
        <v>12.708</v>
      </c>
      <c r="Q122" s="1">
        <v>49.44</v>
      </c>
      <c r="R122" s="1">
        <v>164.87</v>
      </c>
      <c r="S122" s="1">
        <v>78.48</v>
      </c>
      <c r="T122" s="1">
        <v>110.84</v>
      </c>
      <c r="U122" s="1">
        <v>11.39</v>
      </c>
      <c r="V122" s="1">
        <v>563.1417723614079</v>
      </c>
      <c r="W122" s="1">
        <v>33.215890755111651</v>
      </c>
      <c r="X122" s="1">
        <v>433.09439999991025</v>
      </c>
      <c r="Y122" s="1">
        <v>306.18372823610747</v>
      </c>
      <c r="Z122" s="1">
        <v>687.48479999999813</v>
      </c>
      <c r="AA122" s="1">
        <v>123.18901013738775</v>
      </c>
      <c r="AB122" s="1">
        <v>0</v>
      </c>
      <c r="AC122"/>
      <c r="AD122"/>
    </row>
    <row r="123" spans="1:30" x14ac:dyDescent="0.25">
      <c r="A123" s="1" t="s">
        <v>105</v>
      </c>
      <c r="B123" s="4">
        <v>1</v>
      </c>
      <c r="C123" s="1" t="s">
        <v>108</v>
      </c>
      <c r="D123" s="7" t="s">
        <v>374</v>
      </c>
      <c r="E123" s="4">
        <v>2022</v>
      </c>
      <c r="F123" s="1">
        <v>319.78089594898393</v>
      </c>
      <c r="G123" s="1">
        <v>-1.9017856482543343E-9</v>
      </c>
      <c r="H123" s="1">
        <v>2.104917892171212E-13</v>
      </c>
      <c r="I123" s="1">
        <v>1.1567172925098157E-12</v>
      </c>
      <c r="J123" s="1">
        <v>1.2212651650205249E-14</v>
      </c>
      <c r="K123" s="1">
        <v>123.65249999999907</v>
      </c>
      <c r="L123" s="1">
        <v>2.1488520638348533E-13</v>
      </c>
      <c r="M123" s="1">
        <v>83.129999999996343</v>
      </c>
      <c r="N123" s="1">
        <v>6.3299435810146528E-13</v>
      </c>
      <c r="O123" s="1">
        <v>153</v>
      </c>
      <c r="P123" s="1">
        <v>12.708</v>
      </c>
      <c r="Q123" s="1">
        <v>49.44</v>
      </c>
      <c r="R123" s="1">
        <v>247.30499999999978</v>
      </c>
      <c r="S123" s="1">
        <v>78.48</v>
      </c>
      <c r="T123" s="1">
        <v>166.25999999999931</v>
      </c>
      <c r="U123" s="1">
        <v>11.390000000000629</v>
      </c>
      <c r="V123" s="1">
        <v>395.34626507711226</v>
      </c>
      <c r="W123" s="1">
        <v>33.215890755111651</v>
      </c>
      <c r="X123" s="1">
        <v>426.24922884324474</v>
      </c>
      <c r="Y123" s="1">
        <v>459.2755923538964</v>
      </c>
      <c r="Z123" s="1">
        <v>687.48479999999813</v>
      </c>
      <c r="AA123" s="1">
        <v>184.78351520566051</v>
      </c>
      <c r="AB123" s="1">
        <v>0</v>
      </c>
      <c r="AC123"/>
      <c r="AD123"/>
    </row>
    <row r="124" spans="1:30" x14ac:dyDescent="0.25">
      <c r="A124" s="1" t="s">
        <v>105</v>
      </c>
      <c r="B124" s="4">
        <v>1</v>
      </c>
      <c r="C124" s="1" t="s">
        <v>108</v>
      </c>
      <c r="D124" s="7" t="s">
        <v>374</v>
      </c>
      <c r="E124" s="4">
        <v>2023</v>
      </c>
      <c r="F124" s="1">
        <v>117.44744760301353</v>
      </c>
      <c r="G124" s="1">
        <v>-5.4391008111387502E-9</v>
      </c>
      <c r="H124" s="1">
        <v>2.1390340248881892E-13</v>
      </c>
      <c r="I124" s="1">
        <v>5.2505934125738898E-13</v>
      </c>
      <c r="J124" s="1">
        <v>1.8246057766561935E-14</v>
      </c>
      <c r="K124" s="1">
        <v>185.47874999999235</v>
      </c>
      <c r="L124" s="1">
        <v>2.0178929569235648E-13</v>
      </c>
      <c r="M124" s="1">
        <v>83.573583268910753</v>
      </c>
      <c r="N124" s="1">
        <v>6.3776995311943783E-13</v>
      </c>
      <c r="O124" s="1">
        <v>145.35</v>
      </c>
      <c r="P124" s="1">
        <v>18.355999999998723</v>
      </c>
      <c r="Q124" s="1">
        <v>46.144000000000005</v>
      </c>
      <c r="R124" s="1">
        <v>359.96616666666552</v>
      </c>
      <c r="S124" s="1">
        <v>74.555999999999997</v>
      </c>
      <c r="T124" s="1">
        <v>242.00066666666231</v>
      </c>
      <c r="U124" s="1">
        <v>10.251000000001261</v>
      </c>
      <c r="V124" s="1">
        <v>252.40942963431127</v>
      </c>
      <c r="W124" s="1">
        <v>47.978508867785443</v>
      </c>
      <c r="X124" s="1">
        <v>339.30652954637685</v>
      </c>
      <c r="Y124" s="1">
        <v>668.50113998130757</v>
      </c>
      <c r="Z124" s="1">
        <v>646.81718246218384</v>
      </c>
      <c r="AA124" s="1">
        <v>268.96267213192459</v>
      </c>
      <c r="AB124" s="1">
        <v>1.125965444570208E-9</v>
      </c>
      <c r="AC124"/>
      <c r="AD124"/>
    </row>
    <row r="125" spans="1:30" x14ac:dyDescent="0.25">
      <c r="A125" s="1" t="s">
        <v>105</v>
      </c>
      <c r="B125" s="4">
        <v>1</v>
      </c>
      <c r="C125" s="1" t="s">
        <v>108</v>
      </c>
      <c r="D125" s="7" t="s">
        <v>374</v>
      </c>
      <c r="E125" s="4">
        <v>2024</v>
      </c>
      <c r="F125" s="1">
        <v>94.688063481776553</v>
      </c>
      <c r="G125" s="1">
        <v>3.3930602795990075E-9</v>
      </c>
      <c r="H125" s="1">
        <v>2.691471849629469E-13</v>
      </c>
      <c r="I125" s="1">
        <v>5.9603581218777846E-13</v>
      </c>
      <c r="J125" s="1">
        <v>1.657345884008665E-14</v>
      </c>
      <c r="K125" s="1">
        <v>155.69734009452961</v>
      </c>
      <c r="L125" s="1">
        <v>2.5000278350286662E-13</v>
      </c>
      <c r="M125" s="1">
        <v>1.8043996049410732E-10</v>
      </c>
      <c r="N125" s="1">
        <v>8.4062699833834976E-13</v>
      </c>
      <c r="O125" s="1">
        <v>137.70000000000022</v>
      </c>
      <c r="P125" s="1">
        <v>17.649999999999878</v>
      </c>
      <c r="Q125" s="1">
        <v>42.848000000000006</v>
      </c>
      <c r="R125" s="1">
        <v>534.45358333332456</v>
      </c>
      <c r="S125" s="1">
        <v>70.632000000000005</v>
      </c>
      <c r="T125" s="1">
        <v>318.1849166022397</v>
      </c>
      <c r="U125" s="1">
        <v>9.112000000001899</v>
      </c>
      <c r="V125" s="1">
        <v>141.31685574032656</v>
      </c>
      <c r="W125" s="1">
        <v>46.00722876005841</v>
      </c>
      <c r="X125" s="1">
        <v>209.25611491696819</v>
      </c>
      <c r="Y125" s="1">
        <v>992.37555579697141</v>
      </c>
      <c r="Z125" s="1">
        <v>585.39104475742465</v>
      </c>
      <c r="AA125" s="1">
        <v>352.39023903890421</v>
      </c>
      <c r="AB125" s="1">
        <v>7.4313260768939198E-10</v>
      </c>
      <c r="AC125"/>
      <c r="AD125"/>
    </row>
    <row r="126" spans="1:30" x14ac:dyDescent="0.25">
      <c r="A126" s="1" t="s">
        <v>105</v>
      </c>
      <c r="B126" s="4">
        <v>1</v>
      </c>
      <c r="C126" s="1" t="s">
        <v>108</v>
      </c>
      <c r="D126" s="7" t="s">
        <v>374</v>
      </c>
      <c r="E126" s="4">
        <v>2025</v>
      </c>
      <c r="F126" s="1">
        <v>80.330395858980211</v>
      </c>
      <c r="G126" s="1">
        <v>1.5299768467844718E-10</v>
      </c>
      <c r="H126" s="1">
        <v>3.5095245573762163E-13</v>
      </c>
      <c r="I126" s="1">
        <v>6.7737080770199382E-13</v>
      </c>
      <c r="J126" s="1">
        <v>2.7386463311406348E-14</v>
      </c>
      <c r="K126" s="1">
        <v>121.30472939260555</v>
      </c>
      <c r="L126" s="1">
        <v>3.1541200959079894E-13</v>
      </c>
      <c r="M126" s="1">
        <v>57.306019721469113</v>
      </c>
      <c r="N126" s="1">
        <v>1.1809612579584147E-12</v>
      </c>
      <c r="O126" s="1">
        <v>130.05000000000044</v>
      </c>
      <c r="P126" s="1">
        <v>16.944000000000404</v>
      </c>
      <c r="Q126" s="1">
        <v>39.552</v>
      </c>
      <c r="R126" s="1">
        <v>679.15959009452081</v>
      </c>
      <c r="S126" s="1">
        <v>66.707999999999998</v>
      </c>
      <c r="T126" s="1">
        <v>310.79558326908682</v>
      </c>
      <c r="U126" s="1">
        <v>7.9730000000027381</v>
      </c>
      <c r="V126" s="1">
        <v>109.11920333286638</v>
      </c>
      <c r="W126" s="1">
        <v>43.976515557272883</v>
      </c>
      <c r="X126" s="1">
        <v>153.22821374437842</v>
      </c>
      <c r="Y126" s="1">
        <v>1256.2816092504909</v>
      </c>
      <c r="Z126" s="1">
        <v>529.42102400379235</v>
      </c>
      <c r="AA126" s="1">
        <v>340.39076939697469</v>
      </c>
      <c r="AB126" s="1">
        <v>9.7018359575756348E-10</v>
      </c>
      <c r="AC126"/>
      <c r="AD126"/>
    </row>
    <row r="127" spans="1:30" x14ac:dyDescent="0.25">
      <c r="A127" s="1" t="s">
        <v>105</v>
      </c>
      <c r="B127" s="4">
        <v>1</v>
      </c>
      <c r="C127" s="1" t="s">
        <v>108</v>
      </c>
      <c r="D127" s="7" t="s">
        <v>374</v>
      </c>
      <c r="E127" s="4">
        <v>2026</v>
      </c>
      <c r="F127" s="1">
        <v>81.294281505557095</v>
      </c>
      <c r="G127" s="1">
        <v>1.9780156145212214E-9</v>
      </c>
      <c r="H127" s="1">
        <v>4.8443561746520716E-13</v>
      </c>
      <c r="I127" s="1">
        <v>7.6911487092127068E-13</v>
      </c>
      <c r="J127" s="1">
        <v>4.978686970130046E-14</v>
      </c>
      <c r="K127" s="1">
        <v>77.125912236223442</v>
      </c>
      <c r="L127" s="1">
        <v>4.0942409467759554E-13</v>
      </c>
      <c r="M127" s="1">
        <v>32.945977818062296</v>
      </c>
      <c r="N127" s="1">
        <v>1.8654212296583499E-12</v>
      </c>
      <c r="O127" s="1">
        <v>122.40000000000063</v>
      </c>
      <c r="P127" s="1">
        <v>16.238000000000998</v>
      </c>
      <c r="Q127" s="1">
        <v>36.255999999999993</v>
      </c>
      <c r="R127" s="1">
        <v>789.47298615379304</v>
      </c>
      <c r="S127" s="1">
        <v>62.784000000000006</v>
      </c>
      <c r="T127" s="1">
        <v>360.71226965722263</v>
      </c>
      <c r="U127" s="1">
        <v>6.8340000000039192</v>
      </c>
      <c r="V127" s="1">
        <v>92.452236662949176</v>
      </c>
      <c r="W127" s="1">
        <v>41.529417449661459</v>
      </c>
      <c r="X127" s="1">
        <v>120.29931475993071</v>
      </c>
      <c r="Y127" s="1">
        <v>1455.3484657155159</v>
      </c>
      <c r="Z127" s="1">
        <v>488.56229612531888</v>
      </c>
      <c r="AA127" s="1">
        <v>391.24083028870427</v>
      </c>
      <c r="AB127" s="1">
        <v>8.14180082991818E-10</v>
      </c>
      <c r="AC127"/>
      <c r="AD127"/>
    </row>
    <row r="128" spans="1:30" x14ac:dyDescent="0.25">
      <c r="A128" s="1" t="s">
        <v>105</v>
      </c>
      <c r="B128" s="4">
        <v>1</v>
      </c>
      <c r="C128" s="1" t="s">
        <v>108</v>
      </c>
      <c r="D128" s="7" t="s">
        <v>374</v>
      </c>
      <c r="E128" s="4">
        <v>2027</v>
      </c>
      <c r="F128" s="1">
        <v>81.198266321769651</v>
      </c>
      <c r="G128" s="1">
        <v>3.5242659148129048E-6</v>
      </c>
      <c r="H128" s="1">
        <v>7.1448015117246681E-13</v>
      </c>
      <c r="I128" s="1">
        <v>8.7076849728870256E-13</v>
      </c>
      <c r="J128" s="1">
        <v>5.7301155859964378E-14</v>
      </c>
      <c r="K128" s="1">
        <v>68.014242422717032</v>
      </c>
      <c r="L128" s="1">
        <v>5.503051489795854E-13</v>
      </c>
      <c r="M128" s="1">
        <v>40.716203753274804</v>
      </c>
      <c r="N128" s="1">
        <v>3.9304788112199406E-12</v>
      </c>
      <c r="O128" s="1">
        <v>114.7500000000009</v>
      </c>
      <c r="P128" s="1">
        <v>15.532000000001677</v>
      </c>
      <c r="Q128" s="1">
        <v>32.96</v>
      </c>
      <c r="R128" s="1">
        <v>855.60756505668314</v>
      </c>
      <c r="S128" s="1">
        <v>58.86</v>
      </c>
      <c r="T128" s="1">
        <v>386.2689141419516</v>
      </c>
      <c r="U128" s="1">
        <v>5.6950000000057859</v>
      </c>
      <c r="V128" s="1">
        <v>95.444968738004761</v>
      </c>
      <c r="W128" s="1">
        <v>38.806314313124723</v>
      </c>
      <c r="X128" s="1">
        <v>106.84679117850457</v>
      </c>
      <c r="Y128" s="1">
        <v>1568.0415284058979</v>
      </c>
      <c r="Z128" s="1">
        <v>451.95884490613327</v>
      </c>
      <c r="AA128" s="1">
        <v>419.65156322262499</v>
      </c>
      <c r="AB128" s="1">
        <v>8.9393994911350413E-10</v>
      </c>
      <c r="AC128"/>
      <c r="AD128"/>
    </row>
    <row r="129" spans="1:30" x14ac:dyDescent="0.25">
      <c r="A129" s="1" t="s">
        <v>105</v>
      </c>
      <c r="B129" s="4">
        <v>1</v>
      </c>
      <c r="C129" s="1" t="s">
        <v>108</v>
      </c>
      <c r="D129" s="7" t="s">
        <v>374</v>
      </c>
      <c r="E129" s="4">
        <v>2028</v>
      </c>
      <c r="F129" s="1">
        <v>81.239249200156095</v>
      </c>
      <c r="G129" s="1">
        <v>1.6717331174514989E-5</v>
      </c>
      <c r="H129" s="1">
        <v>1.049690728477791E-12</v>
      </c>
      <c r="I129" s="1">
        <v>9.8655019812208694E-13</v>
      </c>
      <c r="J129" s="1">
        <v>1.0495191530357537E-13</v>
      </c>
      <c r="K129" s="1">
        <v>74.592391541818088</v>
      </c>
      <c r="L129" s="1">
        <v>7.5061944677410282E-13</v>
      </c>
      <c r="M129" s="1">
        <v>35.415633455476055</v>
      </c>
      <c r="N129" s="1">
        <v>1.101291229389086</v>
      </c>
      <c r="O129" s="1">
        <v>107.10000000000124</v>
      </c>
      <c r="P129" s="1">
        <v>14.826000000002447</v>
      </c>
      <c r="Q129" s="1">
        <v>29.664000000000001</v>
      </c>
      <c r="R129" s="1">
        <v>912.63047414606694</v>
      </c>
      <c r="S129" s="1">
        <v>54.935999999999993</v>
      </c>
      <c r="T129" s="1">
        <v>419.59578456189308</v>
      </c>
      <c r="U129" s="1">
        <v>4.5560000000097167</v>
      </c>
      <c r="V129" s="1">
        <v>101.26434640822026</v>
      </c>
      <c r="W129" s="1">
        <v>37.072976659187503</v>
      </c>
      <c r="X129" s="1">
        <v>95.521580410530561</v>
      </c>
      <c r="Y129" s="1">
        <v>1664.0373392390438</v>
      </c>
      <c r="Z129" s="1">
        <v>417.6000243411039</v>
      </c>
      <c r="AA129" s="1">
        <v>455.78165035374445</v>
      </c>
      <c r="AB129" s="1">
        <v>9.8524501237848691E-10</v>
      </c>
      <c r="AC129"/>
      <c r="AD129"/>
    </row>
    <row r="130" spans="1:30" x14ac:dyDescent="0.25">
      <c r="A130" s="1" t="s">
        <v>105</v>
      </c>
      <c r="B130" s="4">
        <v>1</v>
      </c>
      <c r="C130" s="1" t="s">
        <v>108</v>
      </c>
      <c r="D130" s="7" t="s">
        <v>374</v>
      </c>
      <c r="E130" s="4">
        <v>2029</v>
      </c>
      <c r="F130" s="1">
        <v>81.932772256011731</v>
      </c>
      <c r="G130" s="1">
        <v>1.1584979212867283E-6</v>
      </c>
      <c r="H130" s="1">
        <v>1.6637351343757828E-12</v>
      </c>
      <c r="I130" s="1">
        <v>1.0993655348210341E-12</v>
      </c>
      <c r="J130" s="1">
        <v>4.3613741892014072E-11</v>
      </c>
      <c r="K130" s="1">
        <v>94.755442193033332</v>
      </c>
      <c r="L130" s="1">
        <v>1.1280712010826485E-12</v>
      </c>
      <c r="M130" s="1">
        <v>15.280272990235197</v>
      </c>
      <c r="N130" s="1">
        <v>2.82864561469209</v>
      </c>
      <c r="O130" s="1">
        <v>99.450000000001737</v>
      </c>
      <c r="P130" s="1">
        <v>14.120000000003319</v>
      </c>
      <c r="Q130" s="1">
        <v>26.368000000000016</v>
      </c>
      <c r="R130" s="1">
        <v>976.23153235455163</v>
      </c>
      <c r="S130" s="1">
        <v>51.012</v>
      </c>
      <c r="T130" s="1">
        <v>447.62208468403577</v>
      </c>
      <c r="U130" s="1">
        <v>4.5182912293988018</v>
      </c>
      <c r="V130" s="1">
        <v>185.53901924044098</v>
      </c>
      <c r="W130" s="1">
        <v>35.394606294836848</v>
      </c>
      <c r="X130" s="1">
        <v>3.26229822715205</v>
      </c>
      <c r="Y130" s="1">
        <v>1765.1338149083836</v>
      </c>
      <c r="Z130" s="1">
        <v>382.58987649193119</v>
      </c>
      <c r="AA130" s="1">
        <v>490.23016039940319</v>
      </c>
      <c r="AB130" s="1">
        <v>0.11580194461658831</v>
      </c>
      <c r="AC130"/>
      <c r="AD130"/>
    </row>
    <row r="131" spans="1:30" x14ac:dyDescent="0.25">
      <c r="A131" s="1" t="s">
        <v>105</v>
      </c>
      <c r="B131" s="4">
        <v>1</v>
      </c>
      <c r="C131" s="1" t="s">
        <v>108</v>
      </c>
      <c r="D131" s="7" t="s">
        <v>374</v>
      </c>
      <c r="E131" s="4">
        <v>2030</v>
      </c>
      <c r="F131" s="1">
        <v>83.751808491515021</v>
      </c>
      <c r="G131" s="1">
        <v>1.1842803073330922E-4</v>
      </c>
      <c r="H131" s="1">
        <v>2.6964272021888944E-12</v>
      </c>
      <c r="I131" s="1">
        <v>1.2275255741426943E-12</v>
      </c>
      <c r="J131" s="1">
        <v>4.3971149891433329E-12</v>
      </c>
      <c r="K131" s="1">
        <v>96.798511048991955</v>
      </c>
      <c r="L131" s="1">
        <v>1.9471957125380971E-12</v>
      </c>
      <c r="M131" s="1">
        <v>6.6145742046629593E-9</v>
      </c>
      <c r="N131" s="1">
        <v>3.6734684220385634</v>
      </c>
      <c r="O131" s="1">
        <v>91.800000000002441</v>
      </c>
      <c r="P131" s="1">
        <v>13.414000000004304</v>
      </c>
      <c r="Q131" s="1">
        <v>23.072000000000028</v>
      </c>
      <c r="R131" s="1">
        <v>1059.9956412142517</v>
      </c>
      <c r="S131" s="1">
        <v>47.088000000000001</v>
      </c>
      <c r="T131" s="1">
        <v>455.51302434093759</v>
      </c>
      <c r="U131" s="1">
        <v>6.2079368440908924</v>
      </c>
      <c r="V131" s="1">
        <v>168.57116911805684</v>
      </c>
      <c r="W131" s="1">
        <v>33.336249964052207</v>
      </c>
      <c r="X131" s="1">
        <v>4.6025073610056335</v>
      </c>
      <c r="Y131" s="1">
        <v>1898.4821485336133</v>
      </c>
      <c r="Z131" s="1">
        <v>346.604549282459</v>
      </c>
      <c r="AA131" s="1">
        <v>497.32808775926287</v>
      </c>
      <c r="AB131" s="1">
        <v>0.25925549236168238</v>
      </c>
      <c r="AC131"/>
      <c r="AD131"/>
    </row>
    <row r="132" spans="1:30" x14ac:dyDescent="0.25">
      <c r="A132" s="1" t="s">
        <v>105</v>
      </c>
      <c r="B132" s="4">
        <v>1</v>
      </c>
      <c r="C132" s="1" t="s">
        <v>108</v>
      </c>
      <c r="D132" s="7" t="s">
        <v>374</v>
      </c>
      <c r="E132" s="4">
        <v>2031</v>
      </c>
      <c r="F132" s="1">
        <v>84.803504840279956</v>
      </c>
      <c r="G132" s="1">
        <v>-5.4035724101084738E-3</v>
      </c>
      <c r="H132" s="1">
        <v>5.0938421862832065E-12</v>
      </c>
      <c r="I132" s="1">
        <v>1.3801046299304076E-12</v>
      </c>
      <c r="J132" s="1">
        <v>3.0893510025756653E-12</v>
      </c>
      <c r="K132" s="1">
        <v>90.712823481661999</v>
      </c>
      <c r="L132" s="1">
        <v>3.932228747494811E-12</v>
      </c>
      <c r="M132" s="1">
        <v>1.3541524346630886E-10</v>
      </c>
      <c r="N132" s="1">
        <v>4.940702633056782</v>
      </c>
      <c r="O132" s="1">
        <v>84.150000000003516</v>
      </c>
      <c r="P132" s="1">
        <v>12.708000000005404</v>
      </c>
      <c r="Q132" s="1">
        <v>19.776000000000042</v>
      </c>
      <c r="R132" s="1">
        <v>1145.8028189299105</v>
      </c>
      <c r="S132" s="1">
        <v>43.164000000000236</v>
      </c>
      <c r="T132" s="1">
        <v>448.12369101421888</v>
      </c>
      <c r="U132" s="1">
        <v>8.742405266129456</v>
      </c>
      <c r="V132" s="1">
        <v>147.13549811047352</v>
      </c>
      <c r="W132" s="1">
        <v>25.313038271330406</v>
      </c>
      <c r="X132" s="1">
        <v>5.5688795814228698</v>
      </c>
      <c r="Y132" s="1">
        <v>2038.8155831690497</v>
      </c>
      <c r="Z132" s="1">
        <v>310.64814176599475</v>
      </c>
      <c r="AA132" s="1">
        <v>487.81776989455557</v>
      </c>
      <c r="AB132" s="1">
        <v>0.44812849398182286</v>
      </c>
      <c r="AC132"/>
      <c r="AD132"/>
    </row>
    <row r="133" spans="1:30" x14ac:dyDescent="0.25">
      <c r="A133" s="1" t="s">
        <v>105</v>
      </c>
      <c r="B133" s="4">
        <v>1</v>
      </c>
      <c r="C133" s="1" t="s">
        <v>108</v>
      </c>
      <c r="D133" s="7" t="s">
        <v>374</v>
      </c>
      <c r="E133" s="4">
        <v>2032</v>
      </c>
      <c r="F133" s="1">
        <v>85.878500886203526</v>
      </c>
      <c r="G133" s="1">
        <v>-6.2352713774955007E-3</v>
      </c>
      <c r="H133" s="1">
        <v>7.5501367779230056E-12</v>
      </c>
      <c r="I133" s="1">
        <v>1.5484749357011207E-12</v>
      </c>
      <c r="J133" s="1">
        <v>4.4777397410225015E-12</v>
      </c>
      <c r="K133" s="1">
        <v>84.860730651601614</v>
      </c>
      <c r="L133" s="1">
        <v>1.6797827979596567E-9</v>
      </c>
      <c r="M133" s="1">
        <v>2.6625010912965381E-9</v>
      </c>
      <c r="N133" s="1">
        <v>6.8415539495808986</v>
      </c>
      <c r="O133" s="1">
        <v>76.500000000005159</v>
      </c>
      <c r="P133" s="1">
        <v>12.002000000006632</v>
      </c>
      <c r="Q133" s="1">
        <v>16.480000000000061</v>
      </c>
      <c r="R133" s="1">
        <v>1225.5243090782392</v>
      </c>
      <c r="S133" s="1">
        <v>39.24000000000045</v>
      </c>
      <c r="T133" s="1">
        <v>440.73435768102092</v>
      </c>
      <c r="U133" s="1">
        <v>12.544107899186237</v>
      </c>
      <c r="V133" s="1">
        <v>130.53753332204903</v>
      </c>
      <c r="W133" s="1">
        <v>25.077400787521746</v>
      </c>
      <c r="X133" s="1">
        <v>6.6188192538050066</v>
      </c>
      <c r="Y133" s="1">
        <v>2161.2765834483521</v>
      </c>
      <c r="Z133" s="1">
        <v>275.95073455942611</v>
      </c>
      <c r="AA133" s="1">
        <v>480.65874717528266</v>
      </c>
      <c r="AB133" s="1">
        <v>1.0993419255328387</v>
      </c>
      <c r="AC133"/>
      <c r="AD133"/>
    </row>
    <row r="134" spans="1:30" x14ac:dyDescent="0.25">
      <c r="A134" s="1" t="s">
        <v>105</v>
      </c>
      <c r="B134" s="4">
        <v>1</v>
      </c>
      <c r="C134" s="1" t="s">
        <v>108</v>
      </c>
      <c r="D134" s="7" t="s">
        <v>374</v>
      </c>
      <c r="E134" s="4">
        <v>2033</v>
      </c>
      <c r="F134" s="1">
        <v>86.280229536114177</v>
      </c>
      <c r="G134" s="1">
        <v>-7.1187738425982977E-3</v>
      </c>
      <c r="H134" s="1">
        <v>2.1859347832190361E-11</v>
      </c>
      <c r="I134" s="1">
        <v>1.7408272638472777E-12</v>
      </c>
      <c r="J134" s="1">
        <v>3.7658275867388332E-12</v>
      </c>
      <c r="K134" s="1">
        <v>64.924542123230879</v>
      </c>
      <c r="L134" s="1">
        <v>1.4596257684804957E-10</v>
      </c>
      <c r="M134" s="1">
        <v>57.84364341591241</v>
      </c>
      <c r="N134" s="1">
        <v>9.6928309243662731</v>
      </c>
      <c r="O134" s="1">
        <v>68.850000000007867</v>
      </c>
      <c r="P134" s="1">
        <v>11.296000000008011</v>
      </c>
      <c r="Q134" s="1">
        <v>13.184000000000088</v>
      </c>
      <c r="R134" s="1">
        <v>1299.3937063965075</v>
      </c>
      <c r="S134" s="1">
        <v>35.316000000000649</v>
      </c>
      <c r="T134" s="1">
        <v>433.34502435035006</v>
      </c>
      <c r="U134" s="1">
        <v>19.385661848767135</v>
      </c>
      <c r="V134" s="1">
        <v>116.64555898789617</v>
      </c>
      <c r="W134" s="1">
        <v>23.316668471588958</v>
      </c>
      <c r="X134" s="1">
        <v>6.9279477611449103</v>
      </c>
      <c r="Y134" s="1">
        <v>2272.1782383158388</v>
      </c>
      <c r="Z134" s="1">
        <v>243.524362076735</v>
      </c>
      <c r="AA134" s="1">
        <v>475.25638755122765</v>
      </c>
      <c r="AB134" s="1">
        <v>3.6933933289356755</v>
      </c>
      <c r="AC134"/>
      <c r="AD134"/>
    </row>
    <row r="135" spans="1:30" x14ac:dyDescent="0.25">
      <c r="A135" s="1" t="s">
        <v>105</v>
      </c>
      <c r="B135" s="4">
        <v>1</v>
      </c>
      <c r="C135" s="1" t="s">
        <v>108</v>
      </c>
      <c r="D135" s="7" t="s">
        <v>374</v>
      </c>
      <c r="E135" s="4">
        <v>2034</v>
      </c>
      <c r="F135" s="1">
        <v>87.368761750509194</v>
      </c>
      <c r="G135" s="1">
        <v>-8.2500305944167313E-3</v>
      </c>
      <c r="H135" s="1">
        <v>1.6302315158541262E-8</v>
      </c>
      <c r="I135" s="1">
        <v>1.9745102761954771E-12</v>
      </c>
      <c r="J135" s="1">
        <v>2.1462661379961538E-12</v>
      </c>
      <c r="K135" s="1">
        <v>48.156997598781849</v>
      </c>
      <c r="L135" s="1">
        <v>1.0025902123487144E-10</v>
      </c>
      <c r="M135" s="1">
        <v>72.598095411447233</v>
      </c>
      <c r="N135" s="1">
        <v>14.539246386428522</v>
      </c>
      <c r="O135" s="1">
        <v>61.200000000012956</v>
      </c>
      <c r="P135" s="1">
        <v>10.59000000000956</v>
      </c>
      <c r="Q135" s="1">
        <v>9.8880000000001367</v>
      </c>
      <c r="R135" s="1">
        <v>1353.3269151864049</v>
      </c>
      <c r="S135" s="1">
        <v>31.392000000000902</v>
      </c>
      <c r="T135" s="1">
        <v>483.79933443292919</v>
      </c>
      <c r="U135" s="1">
        <v>29.078492773133409</v>
      </c>
      <c r="V135" s="1">
        <v>102.69276651810507</v>
      </c>
      <c r="W135" s="1">
        <v>21.439043152173493</v>
      </c>
      <c r="X135" s="1">
        <v>1.4977491497923907</v>
      </c>
      <c r="Y135" s="1">
        <v>2356.5123439929894</v>
      </c>
      <c r="Z135" s="1">
        <v>210.7830176963902</v>
      </c>
      <c r="AA135" s="1">
        <v>523.16535369129701</v>
      </c>
      <c r="AB135" s="1">
        <v>15.106949449459226</v>
      </c>
      <c r="AC135"/>
      <c r="AD135"/>
    </row>
    <row r="136" spans="1:30" x14ac:dyDescent="0.25">
      <c r="A136" s="1" t="s">
        <v>105</v>
      </c>
      <c r="B136" s="4">
        <v>1</v>
      </c>
      <c r="C136" s="1" t="s">
        <v>108</v>
      </c>
      <c r="D136" s="7" t="s">
        <v>374</v>
      </c>
      <c r="E136" s="4">
        <v>2035</v>
      </c>
      <c r="F136" s="1">
        <v>87.040674116743745</v>
      </c>
      <c r="G136" s="1">
        <v>-7.9413182622667076E-3</v>
      </c>
      <c r="H136" s="1">
        <v>2.4451923327261352E-11</v>
      </c>
      <c r="I136" s="1">
        <v>2.1366966308279015E-12</v>
      </c>
      <c r="J136" s="1">
        <v>1.0277464862205636E-12</v>
      </c>
      <c r="K136" s="1">
        <v>60.187039309849681</v>
      </c>
      <c r="L136" s="1">
        <v>1.8796130620869675E-10</v>
      </c>
      <c r="M136" s="1">
        <v>43.480401656175538</v>
      </c>
      <c r="N136" s="1">
        <v>10.283963151842594</v>
      </c>
      <c r="O136" s="1">
        <v>53.550000000020503</v>
      </c>
      <c r="P136" s="1">
        <v>9.8840000000112997</v>
      </c>
      <c r="Q136" s="1">
        <v>6.592000000000195</v>
      </c>
      <c r="R136" s="1">
        <v>1390.4925794518535</v>
      </c>
      <c r="S136" s="1">
        <v>27.468000000001211</v>
      </c>
      <c r="T136" s="1">
        <v>549.00809651104316</v>
      </c>
      <c r="U136" s="1">
        <v>43.617739159561928</v>
      </c>
      <c r="V136" s="1">
        <v>90.834160800611514</v>
      </c>
      <c r="W136" s="1">
        <v>19.076071005009759</v>
      </c>
      <c r="X136" s="1">
        <v>0.62085225885127615</v>
      </c>
      <c r="Y136" s="1">
        <v>2419.9097054651447</v>
      </c>
      <c r="Z136" s="1">
        <v>187.03912270626159</v>
      </c>
      <c r="AA136" s="1">
        <v>591.19340708119967</v>
      </c>
      <c r="AB136" s="1">
        <v>24.503586417104895</v>
      </c>
      <c r="AC136"/>
      <c r="AD136"/>
    </row>
    <row r="137" spans="1:30" x14ac:dyDescent="0.25">
      <c r="A137" s="1" t="s">
        <v>105</v>
      </c>
      <c r="B137" s="4">
        <v>1</v>
      </c>
      <c r="C137" s="1" t="s">
        <v>108</v>
      </c>
      <c r="D137" s="7" t="s">
        <v>374</v>
      </c>
      <c r="E137" s="4">
        <v>2036</v>
      </c>
      <c r="F137" s="1">
        <v>88.76302960572778</v>
      </c>
      <c r="G137" s="1">
        <v>-1.0266743908835486E-2</v>
      </c>
      <c r="H137" s="1">
        <v>1.09926523250206E-11</v>
      </c>
      <c r="I137" s="1">
        <v>2.100449177463967E-12</v>
      </c>
      <c r="J137" s="1">
        <v>6.8351339277777957E-13</v>
      </c>
      <c r="K137" s="1">
        <v>7.3824045536015194E-11</v>
      </c>
      <c r="L137" s="1">
        <v>2.4268404140926832E-10</v>
      </c>
      <c r="M137" s="1">
        <v>85.193968609246795</v>
      </c>
      <c r="N137" s="1">
        <v>17.905914209702146</v>
      </c>
      <c r="O137" s="1">
        <v>45.900000000042361</v>
      </c>
      <c r="P137" s="1">
        <v>9.1780000000132738</v>
      </c>
      <c r="Q137" s="1">
        <v>3.2960000000002996</v>
      </c>
      <c r="R137" s="1">
        <v>1439.6882854283699</v>
      </c>
      <c r="S137" s="1">
        <v>23.544000000001624</v>
      </c>
      <c r="T137" s="1">
        <v>585.09916483388531</v>
      </c>
      <c r="U137" s="1">
        <v>53.90170231140452</v>
      </c>
      <c r="V137" s="1">
        <v>78.672058496358716</v>
      </c>
      <c r="W137" s="1">
        <v>16.151235582135097</v>
      </c>
      <c r="X137" s="1">
        <v>0.26818856827736309</v>
      </c>
      <c r="Y137" s="1">
        <v>2493.555724946154</v>
      </c>
      <c r="Z137" s="1">
        <v>159.4951606001859</v>
      </c>
      <c r="AA137" s="1">
        <v>632.10638571383595</v>
      </c>
      <c r="AB137" s="1">
        <v>32.7255771131953</v>
      </c>
      <c r="AC137"/>
      <c r="AD137"/>
    </row>
    <row r="138" spans="1:30" x14ac:dyDescent="0.25">
      <c r="A138" s="1" t="s">
        <v>105</v>
      </c>
      <c r="B138" s="4">
        <v>1</v>
      </c>
      <c r="C138" s="1" t="s">
        <v>108</v>
      </c>
      <c r="D138" s="7" t="s">
        <v>374</v>
      </c>
      <c r="E138" s="4">
        <v>2037</v>
      </c>
      <c r="F138" s="1">
        <v>99.913836751554385</v>
      </c>
      <c r="G138" s="1">
        <v>1.2327257643830749E-2</v>
      </c>
      <c r="H138" s="1">
        <v>2.0633594827814237E-11</v>
      </c>
      <c r="I138" s="1">
        <v>2.4735495350403169E-12</v>
      </c>
      <c r="J138" s="1">
        <v>4.8381764475048536E-13</v>
      </c>
      <c r="K138" s="1">
        <v>34.052911003218746</v>
      </c>
      <c r="L138" s="1">
        <v>2.9595287866409163E-10</v>
      </c>
      <c r="M138" s="1">
        <v>60.759354803645707</v>
      </c>
      <c r="N138" s="1">
        <v>9.6010362433504621</v>
      </c>
      <c r="O138" s="1">
        <v>38.250000016344678</v>
      </c>
      <c r="P138" s="1">
        <v>8.4720000000154112</v>
      </c>
      <c r="Q138" s="1">
        <v>4.3913006040364375E-11</v>
      </c>
      <c r="R138" s="1">
        <v>1428.6969520951104</v>
      </c>
      <c r="S138" s="1">
        <v>19.620000000002175</v>
      </c>
      <c r="T138" s="1">
        <v>662.90380010979879</v>
      </c>
      <c r="U138" s="1">
        <v>71.807616521106667</v>
      </c>
      <c r="V138" s="1">
        <v>73.018263206381278</v>
      </c>
      <c r="W138" s="1">
        <v>16.063238596648276</v>
      </c>
      <c r="X138" s="1">
        <v>7.707514121633305E-11</v>
      </c>
      <c r="Y138" s="1">
        <v>2486.6174462970775</v>
      </c>
      <c r="Z138" s="1">
        <v>137.21647610501066</v>
      </c>
      <c r="AA138" s="1">
        <v>711.67118607733846</v>
      </c>
      <c r="AB138" s="1">
        <v>52.170975988607218</v>
      </c>
      <c r="AC138"/>
      <c r="AD138"/>
    </row>
    <row r="139" spans="1:30" x14ac:dyDescent="0.25">
      <c r="A139" s="1" t="s">
        <v>105</v>
      </c>
      <c r="B139" s="4">
        <v>1</v>
      </c>
      <c r="C139" s="1" t="s">
        <v>108</v>
      </c>
      <c r="D139" s="7" t="s">
        <v>374</v>
      </c>
      <c r="E139" s="4">
        <v>2038</v>
      </c>
      <c r="F139" s="1">
        <v>102.65920218482596</v>
      </c>
      <c r="G139" s="1">
        <v>1.354829001734178E-2</v>
      </c>
      <c r="H139" s="1">
        <v>1.432154245460733E-11</v>
      </c>
      <c r="I139" s="1">
        <v>2.955717954736346E-12</v>
      </c>
      <c r="J139" s="1">
        <v>3.9801124509726229E-13</v>
      </c>
      <c r="K139" s="1">
        <v>67.816355566982125</v>
      </c>
      <c r="L139" s="1">
        <v>3.5383090238163092E-10</v>
      </c>
      <c r="M139" s="1">
        <v>48.311983217573015</v>
      </c>
      <c r="N139" s="1">
        <v>6.6330173785579642</v>
      </c>
      <c r="O139" s="1">
        <v>30.600000016369133</v>
      </c>
      <c r="P139" s="1">
        <v>7.7660000000175122</v>
      </c>
      <c r="Q139" s="1">
        <v>4.8310121029507708E-11</v>
      </c>
      <c r="R139" s="1">
        <v>1462.7498630983291</v>
      </c>
      <c r="S139" s="1">
        <v>15.696000000002927</v>
      </c>
      <c r="T139" s="1">
        <v>723.66315491344449</v>
      </c>
      <c r="U139" s="1">
        <v>81.408652764457131</v>
      </c>
      <c r="V139" s="1">
        <v>60.225773698095132</v>
      </c>
      <c r="W139" s="1">
        <v>15.083672539173063</v>
      </c>
      <c r="X139" s="1">
        <v>7.9797756337300584E-11</v>
      </c>
      <c r="Y139" s="1">
        <v>2543.0521143553196</v>
      </c>
      <c r="Z139" s="1">
        <v>109.64852565511667</v>
      </c>
      <c r="AA139" s="1">
        <v>771.79290646015738</v>
      </c>
      <c r="AB139" s="1">
        <v>64.968266830385502</v>
      </c>
      <c r="AC139"/>
      <c r="AD139"/>
    </row>
    <row r="140" spans="1:30" x14ac:dyDescent="0.25">
      <c r="A140" s="1" t="s">
        <v>105</v>
      </c>
      <c r="B140" s="4">
        <v>1</v>
      </c>
      <c r="C140" s="1" t="s">
        <v>108</v>
      </c>
      <c r="D140" s="7" t="s">
        <v>374</v>
      </c>
      <c r="E140" s="4">
        <v>2039</v>
      </c>
      <c r="F140" s="1">
        <v>100.2960370002491</v>
      </c>
      <c r="G140" s="1">
        <v>1.7221219302850612E-2</v>
      </c>
      <c r="H140" s="1">
        <v>5.1066481226336871E-12</v>
      </c>
      <c r="I140" s="1">
        <v>3.6066687262043133E-12</v>
      </c>
      <c r="J140" s="1">
        <v>3.3638207024708665E-13</v>
      </c>
      <c r="K140" s="1">
        <v>67.846879234945831</v>
      </c>
      <c r="L140" s="1">
        <v>3.7647897046805817E-10</v>
      </c>
      <c r="M140" s="1">
        <v>46.503451364139949</v>
      </c>
      <c r="N140" s="1">
        <v>3.2398792849141285</v>
      </c>
      <c r="O140" s="1">
        <v>22.950000016380123</v>
      </c>
      <c r="P140" s="1">
        <v>7.0600000000199863</v>
      </c>
      <c r="Q140" s="1">
        <v>5.1399472032083373E-11</v>
      </c>
      <c r="R140" s="1">
        <v>1530.5662186653112</v>
      </c>
      <c r="S140" s="1">
        <v>11.772000000004054</v>
      </c>
      <c r="T140" s="1">
        <v>771.9751381310175</v>
      </c>
      <c r="U140" s="1">
        <v>88.041670143015097</v>
      </c>
      <c r="V140" s="1">
        <v>43.783580018513291</v>
      </c>
      <c r="W140" s="1">
        <v>13.828262440317266</v>
      </c>
      <c r="X140" s="1">
        <v>7.657964419523671E-11</v>
      </c>
      <c r="Y140" s="1">
        <v>2654.1435449097817</v>
      </c>
      <c r="Z140" s="1">
        <v>81.446717530806623</v>
      </c>
      <c r="AA140" s="1">
        <v>813.34751108211469</v>
      </c>
      <c r="AB140" s="1">
        <v>71.764136944091916</v>
      </c>
      <c r="AC140"/>
      <c r="AD140"/>
    </row>
    <row r="141" spans="1:30" x14ac:dyDescent="0.25">
      <c r="A141" s="1" t="s">
        <v>105</v>
      </c>
      <c r="B141" s="4">
        <v>1</v>
      </c>
      <c r="C141" s="1" t="s">
        <v>108</v>
      </c>
      <c r="D141" s="7" t="s">
        <v>374</v>
      </c>
      <c r="E141" s="4">
        <v>2040</v>
      </c>
      <c r="F141" s="1">
        <v>98.4881835438688</v>
      </c>
      <c r="G141" s="1">
        <v>1.2187069983633253E-2</v>
      </c>
      <c r="H141" s="1">
        <v>2.7462587710934777E-12</v>
      </c>
      <c r="I141" s="1">
        <v>4.5715552572431566E-12</v>
      </c>
      <c r="J141" s="1">
        <v>3.5195282490544569E-13</v>
      </c>
      <c r="K141" s="1">
        <v>119.97005554151826</v>
      </c>
      <c r="L141" s="1">
        <v>3.7363310074118726E-10</v>
      </c>
      <c r="M141" s="1">
        <v>18.721322400765569</v>
      </c>
      <c r="N141" s="1">
        <v>3.445891115651038E-11</v>
      </c>
      <c r="O141" s="1">
        <v>15.300000016400757</v>
      </c>
      <c r="P141" s="1">
        <v>6.3540000000229417</v>
      </c>
      <c r="Q141" s="1">
        <v>5.5877211773105875E-11</v>
      </c>
      <c r="R141" s="1">
        <v>1598.4130979002571</v>
      </c>
      <c r="S141" s="1">
        <v>7.8480000000060013</v>
      </c>
      <c r="T141" s="1">
        <v>818.47858949515739</v>
      </c>
      <c r="U141" s="1">
        <v>91.281549427929221</v>
      </c>
      <c r="V141" s="1">
        <v>28.429812079269698</v>
      </c>
      <c r="W141" s="1">
        <v>12.422074461816555</v>
      </c>
      <c r="X141" s="1">
        <v>7.7988659281444935E-11</v>
      </c>
      <c r="Y141" s="1">
        <v>2763.045177385306</v>
      </c>
      <c r="Z141" s="1">
        <v>51.258888028068753</v>
      </c>
      <c r="AA141" s="1">
        <v>855.02871807649012</v>
      </c>
      <c r="AB141" s="1">
        <v>79.059589620839091</v>
      </c>
      <c r="AC141"/>
      <c r="AD141"/>
    </row>
    <row r="142" spans="1:30" x14ac:dyDescent="0.25">
      <c r="A142" s="1" t="s">
        <v>105</v>
      </c>
      <c r="B142" s="4">
        <v>1</v>
      </c>
      <c r="C142" s="1" t="s">
        <v>108</v>
      </c>
      <c r="D142" s="7" t="s">
        <v>374</v>
      </c>
      <c r="E142" s="4">
        <v>2041</v>
      </c>
      <c r="F142" s="1">
        <v>98.892638160614069</v>
      </c>
      <c r="G142" s="1">
        <v>1.7101510164976144E-2</v>
      </c>
      <c r="H142" s="1">
        <v>2.3187094985837566E-12</v>
      </c>
      <c r="I142" s="1">
        <v>6.1348183664900589E-12</v>
      </c>
      <c r="J142" s="1">
        <v>3.5564438690038533E-13</v>
      </c>
      <c r="K142" s="1">
        <v>132.77761113026781</v>
      </c>
      <c r="L142" s="1">
        <v>2.2964840206574067E-10</v>
      </c>
      <c r="M142" s="1">
        <v>2.5272091800612553E-9</v>
      </c>
      <c r="N142" s="1">
        <v>7.7077029742836693E-12</v>
      </c>
      <c r="O142" s="1">
        <v>7.6500000164150785</v>
      </c>
      <c r="P142" s="1">
        <v>6.3540000000265486</v>
      </c>
      <c r="Q142" s="1">
        <v>5.9643039359844702E-11</v>
      </c>
      <c r="R142" s="1">
        <v>1718.3831534417754</v>
      </c>
      <c r="S142" s="1">
        <v>3.9240000000099333</v>
      </c>
      <c r="T142" s="1">
        <v>837.19991189592292</v>
      </c>
      <c r="U142" s="1">
        <v>91.281549427963682</v>
      </c>
      <c r="V142" s="1">
        <v>13.491587263340021</v>
      </c>
      <c r="W142" s="1">
        <v>13.343502451196738</v>
      </c>
      <c r="X142" s="1">
        <v>7.6658283076699244E-11</v>
      </c>
      <c r="Y142" s="1">
        <v>2930.5966759018538</v>
      </c>
      <c r="Z142" s="1">
        <v>22.765247517777585</v>
      </c>
      <c r="AA142" s="1">
        <v>867.76867904916458</v>
      </c>
      <c r="AB142" s="1">
        <v>74.876781250356998</v>
      </c>
      <c r="AC142"/>
      <c r="AD142"/>
    </row>
    <row r="143" spans="1:30" x14ac:dyDescent="0.25">
      <c r="A143" s="1" t="s">
        <v>105</v>
      </c>
      <c r="B143" s="4">
        <v>1</v>
      </c>
      <c r="C143" s="1" t="s">
        <v>108</v>
      </c>
      <c r="D143" s="7" t="s">
        <v>374</v>
      </c>
      <c r="E143" s="4">
        <v>2042</v>
      </c>
      <c r="F143" s="1">
        <v>97.621883962575325</v>
      </c>
      <c r="G143" s="1">
        <v>3.0456737406849142E-2</v>
      </c>
      <c r="H143" s="1">
        <v>2.3291725263648736E-12</v>
      </c>
      <c r="I143" s="1">
        <v>8.4715377242746652E-12</v>
      </c>
      <c r="J143" s="1">
        <v>3.3752275099851881E-13</v>
      </c>
      <c r="K143" s="1">
        <v>42.860273667672715</v>
      </c>
      <c r="L143" s="1">
        <v>8.3790193905010325E-11</v>
      </c>
      <c r="M143" s="1">
        <v>28.362770887526121</v>
      </c>
      <c r="N143" s="1">
        <v>3.7705224951594213E-12</v>
      </c>
      <c r="O143" s="1">
        <v>1.6420184981091803E-8</v>
      </c>
      <c r="P143" s="1">
        <v>6.3540000000311201</v>
      </c>
      <c r="Q143" s="1">
        <v>6.1789305497840855E-11</v>
      </c>
      <c r="R143" s="1">
        <v>1851.1607645720433</v>
      </c>
      <c r="S143" s="1">
        <v>1.6897155718470366E-9</v>
      </c>
      <c r="T143" s="1">
        <v>837.19991189845018</v>
      </c>
      <c r="U143" s="1">
        <v>91.281549427971385</v>
      </c>
      <c r="V143" s="1">
        <v>2.4982928183484267E-8</v>
      </c>
      <c r="W143" s="1">
        <v>12.694790037185308</v>
      </c>
      <c r="X143" s="1">
        <v>7.4210879530146741E-11</v>
      </c>
      <c r="Y143" s="1">
        <v>3084.6381999998125</v>
      </c>
      <c r="Z143" s="1">
        <v>5.7825304020869515E-9</v>
      </c>
      <c r="AA143" s="1">
        <v>853.73581521640085</v>
      </c>
      <c r="AB143" s="1">
        <v>68.693472490869482</v>
      </c>
      <c r="AC143"/>
      <c r="AD143"/>
    </row>
    <row r="144" spans="1:30" x14ac:dyDescent="0.25">
      <c r="A144" s="1" t="s">
        <v>105</v>
      </c>
      <c r="B144" s="4">
        <v>1</v>
      </c>
      <c r="C144" s="1" t="s">
        <v>108</v>
      </c>
      <c r="D144" s="7" t="s">
        <v>374</v>
      </c>
      <c r="E144" s="4">
        <v>2043</v>
      </c>
      <c r="F144" s="1">
        <v>92.688770913214142</v>
      </c>
      <c r="G144" s="1">
        <v>2.840774379757768E-2</v>
      </c>
      <c r="H144" s="1">
        <v>2.4551382441461011E-12</v>
      </c>
      <c r="I144" s="1">
        <v>1.2277730700401021E-11</v>
      </c>
      <c r="J144" s="1">
        <v>3.3059035052237779E-13</v>
      </c>
      <c r="K144" s="1">
        <v>63.172208354314037</v>
      </c>
      <c r="L144" s="1">
        <v>4.967165567618497E-11</v>
      </c>
      <c r="M144" s="1">
        <v>23.872127022578237</v>
      </c>
      <c r="N144" s="1">
        <v>3.1664453978973298E-12</v>
      </c>
      <c r="O144" s="1">
        <v>1.6422931239862898E-8</v>
      </c>
      <c r="P144" s="1">
        <v>6.3540000000372547</v>
      </c>
      <c r="Q144" s="1">
        <v>6.2817051984061419E-11</v>
      </c>
      <c r="R144" s="1">
        <v>1894.0210382397161</v>
      </c>
      <c r="S144" s="1">
        <v>1.835678148695086E-9</v>
      </c>
      <c r="T144" s="1">
        <v>865.56268278597634</v>
      </c>
      <c r="U144" s="1">
        <v>91.28154942797515</v>
      </c>
      <c r="V144" s="1">
        <v>2.3879754680616563E-8</v>
      </c>
      <c r="W144" s="1">
        <v>13.083173081727848</v>
      </c>
      <c r="X144" s="1">
        <v>7.0841714046841627E-11</v>
      </c>
      <c r="Y144" s="1">
        <v>3154.5971760240172</v>
      </c>
      <c r="Z144" s="1">
        <v>6.2045877101318872E-9</v>
      </c>
      <c r="AA144" s="1">
        <v>874.58210624255685</v>
      </c>
      <c r="AB144" s="1">
        <v>62.816145381180235</v>
      </c>
      <c r="AC144"/>
      <c r="AD144"/>
    </row>
    <row r="145" spans="1:30" x14ac:dyDescent="0.25">
      <c r="A145" s="1" t="s">
        <v>105</v>
      </c>
      <c r="B145" s="4">
        <v>1</v>
      </c>
      <c r="C145" s="1" t="s">
        <v>108</v>
      </c>
      <c r="D145" s="7" t="s">
        <v>374</v>
      </c>
      <c r="E145" s="4">
        <v>2044</v>
      </c>
      <c r="F145" s="1">
        <v>88.320143901838222</v>
      </c>
      <c r="G145" s="1">
        <v>4.2443494773776839E-2</v>
      </c>
      <c r="H145" s="1">
        <v>2.7559675438383242E-12</v>
      </c>
      <c r="I145" s="1">
        <v>1.9663674996242372E-11</v>
      </c>
      <c r="J145" s="1">
        <v>3.2981487434784985E-13</v>
      </c>
      <c r="K145" s="1">
        <v>34.945287251245716</v>
      </c>
      <c r="L145" s="1">
        <v>3.1891535192888018E-11</v>
      </c>
      <c r="M145" s="1">
        <v>53.132656074870681</v>
      </c>
      <c r="N145" s="1">
        <v>3.1972797891607926E-12</v>
      </c>
      <c r="O145" s="1">
        <v>1.6425249949361482E-8</v>
      </c>
      <c r="P145" s="1">
        <v>6.3540000000457262</v>
      </c>
      <c r="Q145" s="1">
        <v>6.3500565376839199E-11</v>
      </c>
      <c r="R145" s="1">
        <v>1957.1932465940301</v>
      </c>
      <c r="S145" s="1">
        <v>1.9359371699299575E-9</v>
      </c>
      <c r="T145" s="1">
        <v>889.43480980855452</v>
      </c>
      <c r="U145" s="1">
        <v>91.281549427978319</v>
      </c>
      <c r="V145" s="1">
        <v>2.1190393958772335E-8</v>
      </c>
      <c r="W145" s="1">
        <v>10.599053800582789</v>
      </c>
      <c r="X145" s="1">
        <v>6.6138547860566241E-11</v>
      </c>
      <c r="Y145" s="1">
        <v>3234.7545068740251</v>
      </c>
      <c r="Z145" s="1">
        <v>6.1343267127667176E-9</v>
      </c>
      <c r="AA145" s="1">
        <v>898.98320707611447</v>
      </c>
      <c r="AB145" s="1">
        <v>53.906287382033334</v>
      </c>
      <c r="AC145"/>
      <c r="AD145"/>
    </row>
    <row r="146" spans="1:30" x14ac:dyDescent="0.25">
      <c r="A146" s="1" t="s">
        <v>105</v>
      </c>
      <c r="B146" s="4">
        <v>1</v>
      </c>
      <c r="C146" s="1" t="s">
        <v>108</v>
      </c>
      <c r="D146" s="7" t="s">
        <v>374</v>
      </c>
      <c r="E146" s="4">
        <v>2045</v>
      </c>
      <c r="F146" s="1">
        <v>84.474993805674657</v>
      </c>
      <c r="G146" s="1">
        <v>7.399608593396069E-2</v>
      </c>
      <c r="H146" s="1">
        <v>3.1726309150120652E-12</v>
      </c>
      <c r="I146" s="1">
        <v>4.168095751664368E-11</v>
      </c>
      <c r="J146" s="1">
        <v>3.2720816080333374E-13</v>
      </c>
      <c r="K146" s="1">
        <v>54.517927795722876</v>
      </c>
      <c r="L146" s="1">
        <v>2.0021988180735277E-11</v>
      </c>
      <c r="M146" s="1">
        <v>49.652128911094266</v>
      </c>
      <c r="N146" s="1">
        <v>3.4434438405352305E-12</v>
      </c>
      <c r="O146" s="1">
        <v>1.6427579121887847E-8</v>
      </c>
      <c r="P146" s="1">
        <v>6.3540000000580035</v>
      </c>
      <c r="Q146" s="1">
        <v>6.3984383021589684E-11</v>
      </c>
      <c r="R146" s="1">
        <v>1992.1385338452758</v>
      </c>
      <c r="S146" s="1">
        <v>2.1238984761386542E-9</v>
      </c>
      <c r="T146" s="1">
        <v>942.56746588342526</v>
      </c>
      <c r="U146" s="1">
        <v>91.281549427981517</v>
      </c>
      <c r="V146" s="1">
        <v>1.9915509621619481E-8</v>
      </c>
      <c r="W146" s="1">
        <v>12.275913760573042</v>
      </c>
      <c r="X146" s="1">
        <v>5.9303980082584189E-11</v>
      </c>
      <c r="Y146" s="1">
        <v>3294.2357718116978</v>
      </c>
      <c r="Z146" s="1">
        <v>6.6408958674676032E-9</v>
      </c>
      <c r="AA146" s="1">
        <v>949.37095563741912</v>
      </c>
      <c r="AB146" s="1">
        <v>50.092144559085831</v>
      </c>
      <c r="AC146"/>
      <c r="AD146"/>
    </row>
    <row r="147" spans="1:30" x14ac:dyDescent="0.25">
      <c r="A147" s="1" t="s">
        <v>105</v>
      </c>
      <c r="B147" s="4">
        <v>1</v>
      </c>
      <c r="C147" s="1" t="s">
        <v>108</v>
      </c>
      <c r="D147" s="7" t="s">
        <v>374</v>
      </c>
      <c r="E147" s="4">
        <v>2046</v>
      </c>
      <c r="F147" s="1">
        <v>80.522910383440831</v>
      </c>
      <c r="G147" s="1">
        <v>8.6497263961991228E-2</v>
      </c>
      <c r="H147" s="1">
        <v>3.6776144874029019E-12</v>
      </c>
      <c r="I147" s="1">
        <v>2.9646662012681531E-8</v>
      </c>
      <c r="J147" s="1">
        <v>3.1429482368049529E-13</v>
      </c>
      <c r="K147" s="1">
        <v>153.99320404184721</v>
      </c>
      <c r="L147" s="1">
        <v>1.3264393372652828E-11</v>
      </c>
      <c r="M147" s="1">
        <v>51.784140690715525</v>
      </c>
      <c r="N147" s="1">
        <v>3.9564881496055855E-12</v>
      </c>
      <c r="O147" s="1">
        <v>1.6430034260131994E-8</v>
      </c>
      <c r="P147" s="1">
        <v>6.3540000000776669</v>
      </c>
      <c r="Q147" s="1">
        <v>6.4382394266686946E-11</v>
      </c>
      <c r="R147" s="1">
        <v>2046.6564616409987</v>
      </c>
      <c r="S147" s="1">
        <v>2.3665825175479227E-9</v>
      </c>
      <c r="T147" s="1">
        <v>992.21959479451948</v>
      </c>
      <c r="U147" s="1">
        <v>91.281549427984956</v>
      </c>
      <c r="V147" s="1">
        <v>1.7720628498806894E-8</v>
      </c>
      <c r="W147" s="1">
        <v>11.521577256761649</v>
      </c>
      <c r="X147" s="1">
        <v>5.4516686193497594E-11</v>
      </c>
      <c r="Y147" s="1">
        <v>3370.4547337318118</v>
      </c>
      <c r="Z147" s="1">
        <v>7.3459799227211802E-9</v>
      </c>
      <c r="AA147" s="1">
        <v>987.58661248864269</v>
      </c>
      <c r="AB147" s="1">
        <v>43.951306187946258</v>
      </c>
      <c r="AC147"/>
      <c r="AD147"/>
    </row>
    <row r="148" spans="1:30" x14ac:dyDescent="0.25">
      <c r="A148" s="1" t="s">
        <v>105</v>
      </c>
      <c r="B148" s="4">
        <v>1</v>
      </c>
      <c r="C148" s="1" t="s">
        <v>108</v>
      </c>
      <c r="D148" s="7" t="s">
        <v>374</v>
      </c>
      <c r="E148" s="4">
        <v>2047</v>
      </c>
      <c r="F148" s="1">
        <v>77.052479032270725</v>
      </c>
      <c r="G148" s="1">
        <v>6.3628176558254132E-2</v>
      </c>
      <c r="H148" s="1">
        <v>4.3265247041524983E-12</v>
      </c>
      <c r="I148" s="1">
        <v>6.6904543439124974E-9</v>
      </c>
      <c r="J148" s="1">
        <v>3.0690198260050641E-13</v>
      </c>
      <c r="K148" s="1">
        <v>191.6762047270843</v>
      </c>
      <c r="L148" s="1">
        <v>9.2657998312641728E-12</v>
      </c>
      <c r="M148" s="1">
        <v>53.876804359738195</v>
      </c>
      <c r="N148" s="1">
        <v>4.6771596371979555E-12</v>
      </c>
      <c r="O148" s="1">
        <v>1.6432790227675834E-8</v>
      </c>
      <c r="P148" s="1">
        <v>6.3540000001193482</v>
      </c>
      <c r="Q148" s="1">
        <v>6.4718776336934033E-11</v>
      </c>
      <c r="R148" s="1">
        <v>2118.2146656828459</v>
      </c>
      <c r="S148" s="1">
        <v>2.6625353962120145E-9</v>
      </c>
      <c r="T148" s="1">
        <v>1044.003735485235</v>
      </c>
      <c r="U148" s="1">
        <v>91.281549427988281</v>
      </c>
      <c r="V148" s="1">
        <v>1.5907123257937203E-8</v>
      </c>
      <c r="W148" s="1">
        <v>11.745679356512008</v>
      </c>
      <c r="X148" s="1">
        <v>4.1921776742887587E-11</v>
      </c>
      <c r="Y148" s="1">
        <v>3459.3467463982979</v>
      </c>
      <c r="Z148" s="1">
        <v>8.1501798622607196E-9</v>
      </c>
      <c r="AA148" s="1">
        <v>1029.7170637967029</v>
      </c>
      <c r="AB148" s="1">
        <v>36.162556542973839</v>
      </c>
      <c r="AC148"/>
      <c r="AD148"/>
    </row>
    <row r="149" spans="1:30" x14ac:dyDescent="0.25">
      <c r="A149" s="1" t="s">
        <v>105</v>
      </c>
      <c r="B149" s="4">
        <v>1</v>
      </c>
      <c r="C149" s="1" t="s">
        <v>108</v>
      </c>
      <c r="D149" s="7" t="s">
        <v>374</v>
      </c>
      <c r="E149" s="4">
        <v>2048</v>
      </c>
      <c r="F149" s="1">
        <v>73.796169726449804</v>
      </c>
      <c r="G149" s="1">
        <v>8.7919248326822574E-2</v>
      </c>
      <c r="H149" s="1">
        <v>5.1187169224020124E-12</v>
      </c>
      <c r="I149" s="1">
        <v>7.6873046949850264E-10</v>
      </c>
      <c r="J149" s="1">
        <v>2.9963567455551205E-13</v>
      </c>
      <c r="K149" s="1">
        <v>271.6416060619319</v>
      </c>
      <c r="L149" s="1">
        <v>7.3322077875556172E-12</v>
      </c>
      <c r="M149" s="1">
        <v>37.059793762985194</v>
      </c>
      <c r="N149" s="1">
        <v>5.5574476446178296E-12</v>
      </c>
      <c r="O149" s="1">
        <v>1.6435962858590844E-8</v>
      </c>
      <c r="P149" s="1">
        <v>2.9767287794301725E-8</v>
      </c>
      <c r="Q149" s="1">
        <v>6.5070729161839479E-11</v>
      </c>
      <c r="R149" s="1">
        <v>2186.2383704099311</v>
      </c>
      <c r="S149" s="1">
        <v>3.0163662985936454E-9</v>
      </c>
      <c r="T149" s="1">
        <v>1097.8805398449731</v>
      </c>
      <c r="U149" s="1">
        <v>91.281549427992331</v>
      </c>
      <c r="V149" s="1">
        <v>1.3763214365314485E-8</v>
      </c>
      <c r="W149" s="1">
        <v>4.4132159460896066E-8</v>
      </c>
      <c r="X149" s="1">
        <v>3.863683821317623E-11</v>
      </c>
      <c r="Y149" s="1">
        <v>3547.2185928806412</v>
      </c>
      <c r="Z149" s="1">
        <v>9.1551697953771616E-9</v>
      </c>
      <c r="AA149" s="1">
        <v>1077.6166855794463</v>
      </c>
      <c r="AB149" s="1">
        <v>31.049838938865872</v>
      </c>
      <c r="AC149"/>
      <c r="AD149"/>
    </row>
    <row r="150" spans="1:30" x14ac:dyDescent="0.25">
      <c r="A150" s="1" t="s">
        <v>105</v>
      </c>
      <c r="B150" s="4">
        <v>1</v>
      </c>
      <c r="C150" s="1" t="s">
        <v>108</v>
      </c>
      <c r="D150" s="7" t="s">
        <v>374</v>
      </c>
      <c r="E150" s="4">
        <v>2049</v>
      </c>
      <c r="F150" s="1">
        <v>70.556140170202738</v>
      </c>
      <c r="G150" s="1">
        <v>9.2240880104473261E-2</v>
      </c>
      <c r="H150" s="1">
        <v>6.0074593656633071E-12</v>
      </c>
      <c r="I150" s="1">
        <v>5.740237502850754E-10</v>
      </c>
      <c r="J150" s="1">
        <v>3.1215938790720369E-13</v>
      </c>
      <c r="K150" s="1">
        <v>178.46624343202362</v>
      </c>
      <c r="L150" s="1">
        <v>6.5303117452963421E-12</v>
      </c>
      <c r="M150" s="1">
        <v>106.71136454666841</v>
      </c>
      <c r="N150" s="1">
        <v>6.6427709727846909E-12</v>
      </c>
      <c r="O150" s="1">
        <v>1.6439433602047529E-8</v>
      </c>
      <c r="P150" s="1">
        <v>3.6456585420921717E-8</v>
      </c>
      <c r="Q150" s="1">
        <v>6.5426373548739864E-11</v>
      </c>
      <c r="R150" s="1">
        <v>2272.4012264718704</v>
      </c>
      <c r="S150" s="1">
        <v>3.3928452690617035E-9</v>
      </c>
      <c r="T150" s="1">
        <v>1134.9403336079583</v>
      </c>
      <c r="U150" s="1">
        <v>91.281549427997234</v>
      </c>
      <c r="V150" s="1">
        <v>1.1820275976848764E-8</v>
      </c>
      <c r="W150" s="1">
        <v>6.0963529318044515E-8</v>
      </c>
      <c r="X150" s="1">
        <v>3.6534214089746316E-11</v>
      </c>
      <c r="Y150" s="1">
        <v>3636.4039703079115</v>
      </c>
      <c r="Z150" s="1">
        <v>1.0151623090637629E-8</v>
      </c>
      <c r="AA150" s="1">
        <v>1118.5775715713835</v>
      </c>
      <c r="AB150" s="1">
        <v>24.15047099641334</v>
      </c>
      <c r="AC150"/>
      <c r="AD150"/>
    </row>
    <row r="151" spans="1:30" x14ac:dyDescent="0.25">
      <c r="A151" s="1" t="s">
        <v>105</v>
      </c>
      <c r="B151" s="4">
        <v>1</v>
      </c>
      <c r="C151" s="1" t="s">
        <v>108</v>
      </c>
      <c r="D151" s="7" t="s">
        <v>374</v>
      </c>
      <c r="E151" s="4">
        <v>2050</v>
      </c>
      <c r="F151" s="1">
        <v>67.425246596962964</v>
      </c>
      <c r="G151" s="1">
        <v>9.9750426826441724E-2</v>
      </c>
      <c r="H151" s="1">
        <v>7.1713228705378402E-12</v>
      </c>
      <c r="I151" s="1">
        <v>1.2417976844410657E-9</v>
      </c>
      <c r="J151" s="1">
        <v>3.6246484755891128E-13</v>
      </c>
      <c r="K151" s="1">
        <v>176.44395451237702</v>
      </c>
      <c r="L151" s="1">
        <v>0</v>
      </c>
      <c r="M151" s="1">
        <v>49.534151510617448</v>
      </c>
      <c r="N151" s="1">
        <v>7.9956213215582402E-12</v>
      </c>
      <c r="O151" s="1">
        <v>1.6443549634962466E-8</v>
      </c>
      <c r="P151" s="1">
        <v>3.7224790831078959E-8</v>
      </c>
      <c r="Q151" s="1">
        <v>6.5763896299738383E-11</v>
      </c>
      <c r="R151" s="1">
        <v>2295.170129809364</v>
      </c>
      <c r="S151" s="1">
        <v>3.7664783698028907E-9</v>
      </c>
      <c r="T151" s="1">
        <v>1241.6516981546267</v>
      </c>
      <c r="U151" s="1">
        <v>91.281549428003046</v>
      </c>
      <c r="V151" s="1">
        <v>1.0485656980116909E-8</v>
      </c>
      <c r="W151" s="1">
        <v>6.153437791585557E-8</v>
      </c>
      <c r="X151" s="1">
        <v>3.0907127801000878E-11</v>
      </c>
      <c r="Y151" s="1">
        <v>3686.0618095205091</v>
      </c>
      <c r="Z151" s="1">
        <v>1.1054499486908422E-8</v>
      </c>
      <c r="AA151" s="1">
        <v>1199.3965566269876</v>
      </c>
      <c r="AB151" s="1">
        <v>23.195210492699157</v>
      </c>
      <c r="AC151"/>
      <c r="AD151"/>
    </row>
    <row r="152" spans="1:30" x14ac:dyDescent="0.25">
      <c r="A152" s="1" t="s">
        <v>105</v>
      </c>
      <c r="B152" s="4">
        <v>1</v>
      </c>
      <c r="C152" s="1" t="s">
        <v>108</v>
      </c>
      <c r="D152" s="7" t="s">
        <v>374</v>
      </c>
      <c r="E152" s="4">
        <v>2051</v>
      </c>
      <c r="F152" s="1">
        <v>64.462090674940299</v>
      </c>
      <c r="G152" s="1">
        <v>0.14515574076066309</v>
      </c>
      <c r="H152" s="1">
        <v>8.4952027425600673E-12</v>
      </c>
      <c r="I152" s="1">
        <v>6.2101198374881918E-10</v>
      </c>
      <c r="J152" s="1">
        <v>4.1648371250919994E-13</v>
      </c>
      <c r="K152" s="1">
        <v>143.14426215742475</v>
      </c>
      <c r="L152" s="1">
        <v>0</v>
      </c>
      <c r="M152" s="1">
        <v>45.591508297370197</v>
      </c>
      <c r="N152" s="1">
        <v>9.7042915801316501E-12</v>
      </c>
      <c r="O152" s="1">
        <v>1.6448454448482381E-8</v>
      </c>
      <c r="P152" s="1">
        <v>3.7798218545551848E-8</v>
      </c>
      <c r="Q152" s="1">
        <v>6.6094486650260761E-11</v>
      </c>
      <c r="R152" s="1">
        <v>2350.3093549291352</v>
      </c>
      <c r="S152" s="1">
        <v>3.996126771868631E-9</v>
      </c>
      <c r="T152" s="1">
        <v>1291.1858496652442</v>
      </c>
      <c r="U152" s="1">
        <v>91.281549428009853</v>
      </c>
      <c r="V152" s="1">
        <v>9.9092084111995638E-9</v>
      </c>
      <c r="W152" s="1">
        <v>5.4316812137740133E-8</v>
      </c>
      <c r="X152" s="1">
        <v>2.6415484792424637E-11</v>
      </c>
      <c r="Y152" s="1">
        <v>3729.2478578021928</v>
      </c>
      <c r="Z152" s="1">
        <v>1.1434789220944953E-8</v>
      </c>
      <c r="AA152" s="1">
        <v>1226.2985271869888</v>
      </c>
      <c r="AB152" s="1">
        <v>20.282540902451533</v>
      </c>
      <c r="AC152"/>
      <c r="AD152"/>
    </row>
    <row r="153" spans="1:30" x14ac:dyDescent="0.25">
      <c r="A153" s="1" t="s">
        <v>105</v>
      </c>
      <c r="B153" s="4">
        <v>1</v>
      </c>
      <c r="C153" s="1" t="s">
        <v>108</v>
      </c>
      <c r="D153" s="7" t="s">
        <v>374</v>
      </c>
      <c r="E153" s="4">
        <v>2052</v>
      </c>
      <c r="F153" s="1">
        <v>61.724450383514345</v>
      </c>
      <c r="G153" s="1">
        <v>9.721964733512288E-2</v>
      </c>
      <c r="H153" s="1">
        <v>1.0409346593660226E-11</v>
      </c>
      <c r="I153" s="1">
        <v>6.8397481821574655E-9</v>
      </c>
      <c r="J153" s="1">
        <v>0</v>
      </c>
      <c r="K153" s="1">
        <v>99.355385359257667</v>
      </c>
      <c r="L153" s="1">
        <v>0</v>
      </c>
      <c r="M153" s="1">
        <v>83.802459789232728</v>
      </c>
      <c r="N153" s="1">
        <v>1.1897211084899186E-11</v>
      </c>
      <c r="O153" s="1">
        <v>1.645419276066308E-8</v>
      </c>
      <c r="P153" s="1">
        <v>3.9039338859185215E-8</v>
      </c>
      <c r="Q153" s="1">
        <v>6.6424301524608604E-11</v>
      </c>
      <c r="R153" s="1">
        <v>2416.3277048503369</v>
      </c>
      <c r="S153" s="1">
        <v>4.0799169657736411E-9</v>
      </c>
      <c r="T153" s="1">
        <v>1281.357357962615</v>
      </c>
      <c r="U153" s="1">
        <v>91.281549428017698</v>
      </c>
      <c r="V153" s="1">
        <v>8.0876705142893584E-9</v>
      </c>
      <c r="W153" s="1">
        <v>5.479887735856382E-8</v>
      </c>
      <c r="X153" s="1">
        <v>2.3394897407339343E-11</v>
      </c>
      <c r="Y153" s="1">
        <v>3787.2577233925144</v>
      </c>
      <c r="Z153" s="1">
        <v>1.0633827108623847E-8</v>
      </c>
      <c r="AA153" s="1">
        <v>1213.4515757050347</v>
      </c>
      <c r="AB153" s="1">
        <v>17.435769719574314</v>
      </c>
      <c r="AC153"/>
      <c r="AD153"/>
    </row>
    <row r="154" spans="1:30" x14ac:dyDescent="0.25">
      <c r="A154" s="1" t="s">
        <v>105</v>
      </c>
      <c r="B154" s="4">
        <v>1</v>
      </c>
      <c r="C154" s="1" t="s">
        <v>108</v>
      </c>
      <c r="D154" s="7" t="s">
        <v>374</v>
      </c>
      <c r="E154" s="4">
        <v>2053</v>
      </c>
      <c r="F154" s="1">
        <v>58.703493278700257</v>
      </c>
      <c r="G154" s="1">
        <v>7.2871202738953478E-2</v>
      </c>
      <c r="H154" s="1">
        <v>1.2726625653388493E-11</v>
      </c>
      <c r="I154" s="1">
        <v>7.526857916921314E-10</v>
      </c>
      <c r="J154" s="1">
        <v>0</v>
      </c>
      <c r="K154" s="1">
        <v>156.61698323817927</v>
      </c>
      <c r="L154" s="1">
        <v>0</v>
      </c>
      <c r="M154" s="1">
        <v>62.779746189124957</v>
      </c>
      <c r="N154" s="1">
        <v>1.4768232721653051E-11</v>
      </c>
      <c r="O154" s="1">
        <v>1.6461013131077881E-8</v>
      </c>
      <c r="P154" s="1">
        <v>3.9659581728063108E-8</v>
      </c>
      <c r="Q154" s="1">
        <v>6.6751509685411938E-11</v>
      </c>
      <c r="R154" s="1">
        <v>2447.6688477868774</v>
      </c>
      <c r="S154" s="1">
        <v>4.1295886214498264E-9</v>
      </c>
      <c r="T154" s="1">
        <v>1282.0298177518516</v>
      </c>
      <c r="U154" s="1">
        <v>91.281549428025656</v>
      </c>
      <c r="V154" s="1">
        <v>7.6119344515608919E-9</v>
      </c>
      <c r="W154" s="1">
        <v>3.7609534252830475E-8</v>
      </c>
      <c r="X154" s="1">
        <v>2.2100178598299623E-11</v>
      </c>
      <c r="Y154" s="1">
        <v>3815.1414338374479</v>
      </c>
      <c r="Z154" s="1">
        <v>9.7066872060020375E-9</v>
      </c>
      <c r="AA154" s="1">
        <v>1210.7726685653136</v>
      </c>
      <c r="AB154" s="1">
        <v>16.6700401602806</v>
      </c>
      <c r="AC154"/>
      <c r="AD154"/>
    </row>
    <row r="155" spans="1:30" x14ac:dyDescent="0.25">
      <c r="A155" s="1" t="s">
        <v>105</v>
      </c>
      <c r="B155" s="4">
        <v>1</v>
      </c>
      <c r="C155" s="1" t="s">
        <v>108</v>
      </c>
      <c r="D155" s="7" t="s">
        <v>374</v>
      </c>
      <c r="E155" s="4">
        <v>2054</v>
      </c>
      <c r="F155" s="1">
        <v>55.591711642263967</v>
      </c>
      <c r="G155" s="1">
        <v>0.19957152751937748</v>
      </c>
      <c r="H155" s="1">
        <v>1.5123166651552514E-11</v>
      </c>
      <c r="I155" s="1">
        <v>4.914982637614747E-10</v>
      </c>
      <c r="J155" s="1">
        <v>0</v>
      </c>
      <c r="K155" s="1">
        <v>117.57531767757132</v>
      </c>
      <c r="L155" s="1">
        <v>0</v>
      </c>
      <c r="M155" s="1">
        <v>28.617402955812651</v>
      </c>
      <c r="N155" s="1">
        <v>1.8623424454523541E-11</v>
      </c>
      <c r="O155" s="1">
        <v>1.6469023898202976E-8</v>
      </c>
      <c r="P155" s="1">
        <v>4.6498459141723284E-8</v>
      </c>
      <c r="Q155" s="1">
        <v>6.7065804509092433E-11</v>
      </c>
      <c r="R155" s="1">
        <v>2529.6934394832388</v>
      </c>
      <c r="S155" s="1">
        <v>4.1614801566427145E-9</v>
      </c>
      <c r="T155" s="1">
        <v>1261.235980672066</v>
      </c>
      <c r="U155" s="1">
        <v>90.18025819865133</v>
      </c>
      <c r="V155" s="1">
        <v>5.9863489618133098E-9</v>
      </c>
      <c r="W155" s="1">
        <v>6.7254985362738221E-8</v>
      </c>
      <c r="X155" s="1">
        <v>1.8774041102428945E-11</v>
      </c>
      <c r="Y155" s="1">
        <v>3874.4988073575819</v>
      </c>
      <c r="Z155" s="1">
        <v>9.4512435248020739E-9</v>
      </c>
      <c r="AA155" s="1">
        <v>1193.9311994990971</v>
      </c>
      <c r="AB155" s="1">
        <v>13.658050873515387</v>
      </c>
      <c r="AC155"/>
      <c r="AD155"/>
    </row>
    <row r="156" spans="1:30" x14ac:dyDescent="0.25">
      <c r="A156" s="1" t="s">
        <v>105</v>
      </c>
      <c r="B156" s="4">
        <v>1</v>
      </c>
      <c r="C156" s="1" t="s">
        <v>108</v>
      </c>
      <c r="D156" s="7" t="s">
        <v>374</v>
      </c>
      <c r="E156" s="4">
        <v>2055</v>
      </c>
      <c r="F156" s="1">
        <v>52.319717605843898</v>
      </c>
      <c r="G156" s="1">
        <v>7.2943487047845409E-2</v>
      </c>
      <c r="H156" s="1">
        <v>1.825390907572747E-11</v>
      </c>
      <c r="I156" s="1">
        <v>2.6333943102835816E-10</v>
      </c>
      <c r="J156" s="1">
        <v>0</v>
      </c>
      <c r="K156" s="1">
        <v>139.08003443730809</v>
      </c>
      <c r="L156" s="1">
        <v>0</v>
      </c>
      <c r="M156" s="1">
        <v>109.01377555213959</v>
      </c>
      <c r="N156" s="1">
        <v>2.3974822023845265E-11</v>
      </c>
      <c r="O156" s="1">
        <v>1.6478718764645461E-8</v>
      </c>
      <c r="P156" s="1">
        <v>4.7250158383217293E-8</v>
      </c>
      <c r="Q156" s="1">
        <v>6.7372706491692939E-11</v>
      </c>
      <c r="R156" s="1">
        <v>2552.5133149677768</v>
      </c>
      <c r="S156" s="1">
        <v>4.1815021448234499E-9</v>
      </c>
      <c r="T156" s="1">
        <v>1289.8533836276981</v>
      </c>
      <c r="U156" s="1">
        <v>87.351612583977882</v>
      </c>
      <c r="V156" s="1">
        <v>5.3602434176895282E-9</v>
      </c>
      <c r="W156" s="1">
        <v>5.7641051342065414E-8</v>
      </c>
      <c r="X156" s="1">
        <v>1.6914666358404759E-11</v>
      </c>
      <c r="Y156" s="1">
        <v>3901.7144448147324</v>
      </c>
      <c r="Z156" s="1">
        <v>9.2603329780954138E-9</v>
      </c>
      <c r="AA156" s="1">
        <v>1206.4291788120408</v>
      </c>
      <c r="AB156" s="1">
        <v>13.506770521070106</v>
      </c>
      <c r="AC156"/>
      <c r="AD156"/>
    </row>
    <row r="157" spans="1:30" x14ac:dyDescent="0.25">
      <c r="A157" s="1" t="s">
        <v>105</v>
      </c>
      <c r="B157" s="4">
        <v>1</v>
      </c>
      <c r="C157" s="1" t="s">
        <v>108</v>
      </c>
      <c r="D157" s="7" t="s">
        <v>374</v>
      </c>
      <c r="E157" s="4">
        <v>2056</v>
      </c>
      <c r="F157" s="1">
        <v>49.437947932828195</v>
      </c>
      <c r="G157" s="1">
        <v>7.954489502087253E-2</v>
      </c>
      <c r="H157" s="1">
        <v>2.22179807595724E-11</v>
      </c>
      <c r="I157" s="1">
        <v>1.4151726098688886E-10</v>
      </c>
      <c r="J157" s="1">
        <v>0</v>
      </c>
      <c r="K157" s="1">
        <v>296.37284549712746</v>
      </c>
      <c r="L157" s="1">
        <v>0</v>
      </c>
      <c r="M157" s="1">
        <v>1.7500707753786017E-8</v>
      </c>
      <c r="N157" s="1">
        <v>3.1747264534092315E-11</v>
      </c>
      <c r="O157" s="1">
        <v>1.6490395699570372E-8</v>
      </c>
      <c r="P157" s="1">
        <v>4.7740557281443947E-8</v>
      </c>
      <c r="Q157" s="1">
        <v>6.7672342166248445E-11</v>
      </c>
      <c r="R157" s="1">
        <v>2594.7948383560934</v>
      </c>
      <c r="S157" s="1">
        <v>4.1947665381961026E-9</v>
      </c>
      <c r="T157" s="1">
        <v>1341.5611394583686</v>
      </c>
      <c r="U157" s="1">
        <v>83.678144161963303</v>
      </c>
      <c r="V157" s="1">
        <v>5.3334948774799155E-9</v>
      </c>
      <c r="W157" s="1">
        <v>5.7902910023506174E-8</v>
      </c>
      <c r="X157" s="1">
        <v>1.1851842398819171E-11</v>
      </c>
      <c r="Y157" s="1">
        <v>3945.3988465285947</v>
      </c>
      <c r="Z157" s="1">
        <v>9.091740484662506E-9</v>
      </c>
      <c r="AA157" s="1">
        <v>1220.2120113549076</v>
      </c>
      <c r="AB157" s="1">
        <v>12.688852345566783</v>
      </c>
      <c r="AC157"/>
      <c r="AD157"/>
    </row>
    <row r="158" spans="1:30" x14ac:dyDescent="0.25">
      <c r="A158" s="1" t="s">
        <v>105</v>
      </c>
      <c r="B158" s="4">
        <v>1</v>
      </c>
      <c r="C158" s="1" t="s">
        <v>108</v>
      </c>
      <c r="D158" s="7" t="s">
        <v>374</v>
      </c>
      <c r="E158" s="4">
        <v>2057</v>
      </c>
      <c r="F158" s="1">
        <v>46.923554473126707</v>
      </c>
      <c r="G158" s="1">
        <v>0.10952897689590806</v>
      </c>
      <c r="H158" s="1">
        <v>0</v>
      </c>
      <c r="I158" s="1">
        <v>1.3935719620015742E-10</v>
      </c>
      <c r="J158" s="1">
        <v>0</v>
      </c>
      <c r="K158" s="1">
        <v>179.23199991163088</v>
      </c>
      <c r="L158" s="1">
        <v>0</v>
      </c>
      <c r="M158" s="1">
        <v>3.2500126155200087E-8</v>
      </c>
      <c r="N158" s="1">
        <v>4.3795447983299329E-11</v>
      </c>
      <c r="O158" s="1">
        <v>1.650385513108755E-8</v>
      </c>
      <c r="P158" s="1">
        <v>4.8002669186898164E-8</v>
      </c>
      <c r="Q158" s="1">
        <v>6.7984501554155655E-11</v>
      </c>
      <c r="R158" s="1">
        <v>2800.4548603715589</v>
      </c>
      <c r="S158" s="1">
        <v>4.2040323380273667E-9</v>
      </c>
      <c r="T158" s="1">
        <v>1308.615161657807</v>
      </c>
      <c r="U158" s="1">
        <v>78.737441528938248</v>
      </c>
      <c r="V158" s="1">
        <v>4.8032855009569471E-9</v>
      </c>
      <c r="W158" s="1">
        <v>5.8992299582034834E-8</v>
      </c>
      <c r="X158" s="1">
        <v>6.8781512698094445E-12</v>
      </c>
      <c r="Y158" s="1">
        <v>4082.4046397760981</v>
      </c>
      <c r="Z158" s="1">
        <v>8.2839829576936403E-9</v>
      </c>
      <c r="AA158" s="1">
        <v>1180.9184138053788</v>
      </c>
      <c r="AB158" s="1">
        <v>7.1042152800647953</v>
      </c>
      <c r="AC158"/>
      <c r="AD158"/>
    </row>
    <row r="159" spans="1:30" x14ac:dyDescent="0.25">
      <c r="A159" s="1" t="s">
        <v>105</v>
      </c>
      <c r="B159" s="4">
        <v>1</v>
      </c>
      <c r="C159" s="1" t="s">
        <v>108</v>
      </c>
      <c r="D159" s="7" t="s">
        <v>374</v>
      </c>
      <c r="E159" s="4">
        <v>2058</v>
      </c>
      <c r="F159" s="1">
        <v>43.868937859671121</v>
      </c>
      <c r="G159" s="1">
        <v>9.5454455749552636E-2</v>
      </c>
      <c r="H159" s="1">
        <v>0</v>
      </c>
      <c r="I159" s="1">
        <v>0</v>
      </c>
      <c r="J159" s="1">
        <v>0</v>
      </c>
      <c r="K159" s="1">
        <v>85.793569465700941</v>
      </c>
      <c r="L159" s="1">
        <v>0</v>
      </c>
      <c r="M159" s="1">
        <v>5.8377241771793626E-8</v>
      </c>
      <c r="N159" s="1">
        <v>6.4452957111580502E-11</v>
      </c>
      <c r="O159" s="1">
        <v>1.6519412612961086E-8</v>
      </c>
      <c r="P159" s="1">
        <v>4.8142806343255126E-8</v>
      </c>
      <c r="Q159" s="1">
        <v>6.8346966401714573E-11</v>
      </c>
      <c r="R159" s="1">
        <v>2894.8261296315882</v>
      </c>
      <c r="S159" s="1">
        <v>4.2113645458149219E-9</v>
      </c>
      <c r="T159" s="1">
        <v>1267.8989579370323</v>
      </c>
      <c r="U159" s="1">
        <v>71.895887579401148</v>
      </c>
      <c r="V159" s="1">
        <v>4.1308075645745971E-9</v>
      </c>
      <c r="W159" s="1">
        <v>3.7828533658220417E-8</v>
      </c>
      <c r="X159" s="1">
        <v>6.5495467879631992E-12</v>
      </c>
      <c r="Y159" s="1">
        <v>4143.3460703030523</v>
      </c>
      <c r="Z159" s="1">
        <v>6.3516905365719521E-9</v>
      </c>
      <c r="AA159" s="1">
        <v>1160.8564710238199</v>
      </c>
      <c r="AB159" s="1">
        <v>5.1487634181943083</v>
      </c>
      <c r="AC159"/>
      <c r="AD159"/>
    </row>
    <row r="160" spans="1:30" x14ac:dyDescent="0.25">
      <c r="A160" s="1" t="s">
        <v>105</v>
      </c>
      <c r="B160" s="4">
        <v>1</v>
      </c>
      <c r="C160" s="1" t="s">
        <v>108</v>
      </c>
      <c r="D160" s="7" t="s">
        <v>374</v>
      </c>
      <c r="E160" s="4">
        <v>2059</v>
      </c>
      <c r="F160" s="1">
        <v>48.391036528471517</v>
      </c>
      <c r="G160" s="1">
        <v>0.14500539607260415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1.6536536751534375E-8</v>
      </c>
      <c r="P160" s="1">
        <v>4.8280615064519579E-8</v>
      </c>
      <c r="Q160" s="1">
        <v>6.8763450114223773E-11</v>
      </c>
      <c r="R160" s="1">
        <v>2915.6951569740581</v>
      </c>
      <c r="S160" s="1">
        <v>4.2178948575602179E-9</v>
      </c>
      <c r="T160" s="1">
        <v>1232.4833245399334</v>
      </c>
      <c r="U160" s="1">
        <v>62.203056655099367</v>
      </c>
      <c r="V160" s="1">
        <v>4.0302061758205527E-9</v>
      </c>
      <c r="W160" s="1">
        <v>3.8060901860413723E-8</v>
      </c>
      <c r="X160" s="1">
        <v>6.827882259181226E-12</v>
      </c>
      <c r="Y160" s="1">
        <v>4175.6979656948852</v>
      </c>
      <c r="Z160" s="1">
        <v>8.2188190648197001E-9</v>
      </c>
      <c r="AA160" s="1">
        <v>1134.3359575828508</v>
      </c>
      <c r="AB160" s="1">
        <v>5.2161938113192674</v>
      </c>
      <c r="AC160"/>
      <c r="AD160"/>
    </row>
    <row r="161" spans="1:30" x14ac:dyDescent="0.25">
      <c r="A161" s="1" t="s">
        <v>105</v>
      </c>
      <c r="B161" s="4">
        <v>1</v>
      </c>
      <c r="C161" s="1" t="s">
        <v>108</v>
      </c>
      <c r="D161" s="7" t="s">
        <v>374</v>
      </c>
      <c r="E161" s="4">
        <v>2060</v>
      </c>
      <c r="F161" s="1">
        <v>56.93203464169973</v>
      </c>
      <c r="G161" s="1">
        <v>0.31969793659538165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1.6528986614756453E-8</v>
      </c>
      <c r="P161" s="1">
        <v>4.8278874237255733E-8</v>
      </c>
      <c r="Q161" s="1">
        <v>6.8763450114223773E-11</v>
      </c>
      <c r="R161" s="1">
        <v>2867.5381593752768</v>
      </c>
      <c r="S161" s="1">
        <v>4.2178948575602179E-9</v>
      </c>
      <c r="T161" s="1">
        <v>1217.2030515496983</v>
      </c>
      <c r="U161" s="1">
        <v>47.663810268670844</v>
      </c>
      <c r="V161" s="1">
        <v>4.4411934507416645E-9</v>
      </c>
      <c r="W161" s="1">
        <v>3.8307862421312934E-8</v>
      </c>
      <c r="X161" s="1">
        <v>7.7167901996873455E-12</v>
      </c>
      <c r="Y161" s="1">
        <v>4155.5064722893212</v>
      </c>
      <c r="Z161" s="1">
        <v>8.1339100128238221E-9</v>
      </c>
      <c r="AA161" s="1">
        <v>1123.5902908038538</v>
      </c>
      <c r="AB161" s="1">
        <v>7.1389761371503004</v>
      </c>
      <c r="AC161"/>
      <c r="AD161"/>
    </row>
    <row r="162" spans="1:30" x14ac:dyDescent="0.25">
      <c r="A162" s="1" t="s">
        <v>105</v>
      </c>
      <c r="B162" s="4">
        <v>1</v>
      </c>
      <c r="C162" s="1" t="s">
        <v>108</v>
      </c>
      <c r="D162" s="7" t="s">
        <v>375</v>
      </c>
      <c r="E162" s="4">
        <v>2021</v>
      </c>
      <c r="F162" s="1">
        <v>196.33146610699907</v>
      </c>
      <c r="G162" s="1">
        <v>1.9818644895385258E-10</v>
      </c>
      <c r="H162" s="1">
        <v>1.4524451466964393E-15</v>
      </c>
      <c r="I162" s="1">
        <v>6.3539999999955343</v>
      </c>
      <c r="J162" s="1">
        <v>7.3402120268698638E-14</v>
      </c>
      <c r="K162" s="1">
        <v>82.434999999999974</v>
      </c>
      <c r="L162" s="1">
        <v>2.6633674983499968E-14</v>
      </c>
      <c r="M162" s="1">
        <v>55.419999999998247</v>
      </c>
      <c r="N162" s="1">
        <v>4.4460482054088126E-13</v>
      </c>
      <c r="O162" s="1">
        <v>153</v>
      </c>
      <c r="P162" s="1">
        <v>12.708</v>
      </c>
      <c r="Q162" s="1">
        <v>49.44</v>
      </c>
      <c r="R162" s="1">
        <v>164.87</v>
      </c>
      <c r="S162" s="1">
        <v>78.48</v>
      </c>
      <c r="T162" s="1">
        <v>110.84</v>
      </c>
      <c r="U162" s="1">
        <v>11.39</v>
      </c>
      <c r="V162" s="1">
        <v>563.04962850530558</v>
      </c>
      <c r="W162" s="1">
        <v>33.215890755111651</v>
      </c>
      <c r="X162" s="1">
        <v>433.09439999943413</v>
      </c>
      <c r="Y162" s="1">
        <v>306.18372823610747</v>
      </c>
      <c r="Z162" s="1">
        <v>687.48479999999813</v>
      </c>
      <c r="AA162" s="1">
        <v>123.18901013738775</v>
      </c>
      <c r="AB162" s="1">
        <v>0</v>
      </c>
      <c r="AC162"/>
      <c r="AD162"/>
    </row>
    <row r="163" spans="1:30" x14ac:dyDescent="0.25">
      <c r="A163" s="1" t="s">
        <v>105</v>
      </c>
      <c r="B163" s="4">
        <v>1</v>
      </c>
      <c r="C163" s="1" t="s">
        <v>108</v>
      </c>
      <c r="D163" s="7" t="s">
        <v>375</v>
      </c>
      <c r="E163" s="4">
        <v>2022</v>
      </c>
      <c r="F163" s="1">
        <v>319.86701656876994</v>
      </c>
      <c r="G163" s="1">
        <v>-1.9836013931291233E-7</v>
      </c>
      <c r="H163" s="1">
        <v>1.4695142349995351E-15</v>
      </c>
      <c r="I163" s="1">
        <v>5.007411476518332E-12</v>
      </c>
      <c r="J163" s="1">
        <v>7.6990719339887485E-14</v>
      </c>
      <c r="K163" s="1">
        <v>123.65249999999986</v>
      </c>
      <c r="L163" s="1">
        <v>2.4467945472064444E-14</v>
      </c>
      <c r="M163" s="1">
        <v>83.129999999991142</v>
      </c>
      <c r="N163" s="1">
        <v>4.5430789376862015E-13</v>
      </c>
      <c r="O163" s="1">
        <v>153</v>
      </c>
      <c r="P163" s="1">
        <v>12.708</v>
      </c>
      <c r="Q163" s="1">
        <v>49.44</v>
      </c>
      <c r="R163" s="1">
        <v>247.30499999999998</v>
      </c>
      <c r="S163" s="1">
        <v>78.48</v>
      </c>
      <c r="T163" s="1">
        <v>166.25999999999826</v>
      </c>
      <c r="U163" s="1">
        <v>11.390000000000445</v>
      </c>
      <c r="V163" s="1">
        <v>395.28262948333145</v>
      </c>
      <c r="W163" s="1">
        <v>33.215890755111651</v>
      </c>
      <c r="X163" s="1">
        <v>426.54238772458876</v>
      </c>
      <c r="Y163" s="1">
        <v>459.27559235411849</v>
      </c>
      <c r="Z163" s="1">
        <v>687.48479999999813</v>
      </c>
      <c r="AA163" s="1">
        <v>184.78351520499334</v>
      </c>
      <c r="AB163" s="1">
        <v>0</v>
      </c>
      <c r="AC163"/>
      <c r="AD163"/>
    </row>
    <row r="164" spans="1:30" x14ac:dyDescent="0.25">
      <c r="A164" s="1" t="s">
        <v>105</v>
      </c>
      <c r="B164" s="4">
        <v>1</v>
      </c>
      <c r="C164" s="1" t="s">
        <v>108</v>
      </c>
      <c r="D164" s="7" t="s">
        <v>375</v>
      </c>
      <c r="E164" s="4">
        <v>2023</v>
      </c>
      <c r="F164" s="1">
        <v>117.71571099226466</v>
      </c>
      <c r="G164" s="1">
        <v>-4.4769606544041496E-8</v>
      </c>
      <c r="H164" s="1">
        <v>1.5032469892366515E-15</v>
      </c>
      <c r="I164" s="1">
        <v>2.0966026508906793E-12</v>
      </c>
      <c r="J164" s="1">
        <v>8.0558394190434795E-14</v>
      </c>
      <c r="K164" s="1">
        <v>185.47874999999894</v>
      </c>
      <c r="L164" s="1">
        <v>2.2888817292967437E-14</v>
      </c>
      <c r="M164" s="1">
        <v>105.22783057813785</v>
      </c>
      <c r="N164" s="1">
        <v>4.5389154032304816E-13</v>
      </c>
      <c r="O164" s="1">
        <v>145.35</v>
      </c>
      <c r="P164" s="1">
        <v>18.355999999995532</v>
      </c>
      <c r="Q164" s="1">
        <v>46.144000000000005</v>
      </c>
      <c r="R164" s="1">
        <v>359.96616666666648</v>
      </c>
      <c r="S164" s="1">
        <v>74.555999999999997</v>
      </c>
      <c r="T164" s="1">
        <v>242.00066666665606</v>
      </c>
      <c r="U164" s="1">
        <v>10.251000000000898</v>
      </c>
      <c r="V164" s="1">
        <v>252.3445707081213</v>
      </c>
      <c r="W164" s="1">
        <v>47.978508865641246</v>
      </c>
      <c r="X164" s="1">
        <v>339.38455764488884</v>
      </c>
      <c r="Y164" s="1">
        <v>668.50113998202949</v>
      </c>
      <c r="Z164" s="1">
        <v>647.11882577653967</v>
      </c>
      <c r="AA164" s="1">
        <v>268.96267212975755</v>
      </c>
      <c r="AB164" s="1">
        <v>6.8847098763620584E-10</v>
      </c>
      <c r="AC164"/>
      <c r="AD164"/>
    </row>
    <row r="165" spans="1:30" x14ac:dyDescent="0.25">
      <c r="A165" s="1" t="s">
        <v>105</v>
      </c>
      <c r="B165" s="4">
        <v>1</v>
      </c>
      <c r="C165" s="1" t="s">
        <v>108</v>
      </c>
      <c r="D165" s="7" t="s">
        <v>375</v>
      </c>
      <c r="E165" s="4">
        <v>2024</v>
      </c>
      <c r="F165" s="1">
        <v>93.895845111663959</v>
      </c>
      <c r="G165" s="1">
        <v>1.2197159380338472E-9</v>
      </c>
      <c r="H165" s="1">
        <v>1.8792299255618105E-15</v>
      </c>
      <c r="I165" s="1">
        <v>2.3572570223344891E-12</v>
      </c>
      <c r="J165" s="1">
        <v>1.0364833408490054E-13</v>
      </c>
      <c r="K165" s="1">
        <v>172.01575027984026</v>
      </c>
      <c r="L165" s="1">
        <v>2.8513219243659094E-14</v>
      </c>
      <c r="M165" s="1">
        <v>3.9049103256480356E-9</v>
      </c>
      <c r="N165" s="1">
        <v>7.4577747986480129E-13</v>
      </c>
      <c r="O165" s="1">
        <v>137.70000000000002</v>
      </c>
      <c r="P165" s="1">
        <v>17.650000000000542</v>
      </c>
      <c r="Q165" s="1">
        <v>42.848000000000006</v>
      </c>
      <c r="R165" s="1">
        <v>534.45358333333206</v>
      </c>
      <c r="S165" s="1">
        <v>70.632000000000005</v>
      </c>
      <c r="T165" s="1">
        <v>339.83916391146056</v>
      </c>
      <c r="U165" s="1">
        <v>9.1120000000013537</v>
      </c>
      <c r="V165" s="1">
        <v>138.95698084863326</v>
      </c>
      <c r="W165" s="1">
        <v>45.79478525632419</v>
      </c>
      <c r="X165" s="1">
        <v>204.06127319038788</v>
      </c>
      <c r="Y165" s="1">
        <v>992.09165533031194</v>
      </c>
      <c r="Z165" s="1">
        <v>584.11586164450034</v>
      </c>
      <c r="AA165" s="1">
        <v>376.1577699834927</v>
      </c>
      <c r="AB165" s="1">
        <v>4.4887787013076891E-10</v>
      </c>
      <c r="AC165"/>
      <c r="AD165"/>
    </row>
    <row r="166" spans="1:30" x14ac:dyDescent="0.25">
      <c r="A166" s="1" t="s">
        <v>105</v>
      </c>
      <c r="B166" s="4">
        <v>1</v>
      </c>
      <c r="C166" s="1" t="s">
        <v>108</v>
      </c>
      <c r="D166" s="7" t="s">
        <v>375</v>
      </c>
      <c r="E166" s="4">
        <v>2025</v>
      </c>
      <c r="F166" s="1">
        <v>78.812415583961609</v>
      </c>
      <c r="G166" s="1">
        <v>4.6154670608960546E-6</v>
      </c>
      <c r="H166" s="1">
        <v>2.4642877723573176E-15</v>
      </c>
      <c r="I166" s="1">
        <v>2.6483025104154683E-12</v>
      </c>
      <c r="J166" s="1">
        <v>1.385067980380889E-13</v>
      </c>
      <c r="K166" s="1">
        <v>117.51662895376961</v>
      </c>
      <c r="L166" s="1">
        <v>3.6182997294163846E-14</v>
      </c>
      <c r="M166" s="1">
        <v>46.777001987472957</v>
      </c>
      <c r="N166" s="1">
        <v>1.1804962537657429E-12</v>
      </c>
      <c r="O166" s="1">
        <v>130.05000000000001</v>
      </c>
      <c r="P166" s="1">
        <v>16.944000000002639</v>
      </c>
      <c r="Q166" s="1">
        <v>39.552</v>
      </c>
      <c r="R166" s="1">
        <v>695.47800027983908</v>
      </c>
      <c r="S166" s="1">
        <v>66.707999999999998</v>
      </c>
      <c r="T166" s="1">
        <v>332.44983058203218</v>
      </c>
      <c r="U166" s="1">
        <v>7.9730000000020977</v>
      </c>
      <c r="V166" s="1">
        <v>100.43914360275745</v>
      </c>
      <c r="W166" s="1">
        <v>43.817491671402813</v>
      </c>
      <c r="X166" s="1">
        <v>144.95418536813801</v>
      </c>
      <c r="Y166" s="1">
        <v>1281.2514975521212</v>
      </c>
      <c r="Z166" s="1">
        <v>528.59788253223837</v>
      </c>
      <c r="AA166" s="1">
        <v>367.92558860211977</v>
      </c>
      <c r="AB166" s="1">
        <v>5.7170174005186019E-10</v>
      </c>
      <c r="AC166"/>
      <c r="AD166"/>
    </row>
    <row r="167" spans="1:30" x14ac:dyDescent="0.25">
      <c r="A167" s="1" t="s">
        <v>105</v>
      </c>
      <c r="B167" s="4">
        <v>1</v>
      </c>
      <c r="C167" s="1" t="s">
        <v>108</v>
      </c>
      <c r="D167" s="7" t="s">
        <v>375</v>
      </c>
      <c r="E167" s="4">
        <v>2026</v>
      </c>
      <c r="F167" s="1">
        <v>79.822050860975651</v>
      </c>
      <c r="G167" s="1">
        <v>3.697036409294813E-6</v>
      </c>
      <c r="H167" s="1">
        <v>3.3823414980390229E-15</v>
      </c>
      <c r="I167" s="1">
        <v>2.9711829002915536E-12</v>
      </c>
      <c r="J167" s="1">
        <v>1.9763051880606969E-13</v>
      </c>
      <c r="K167" s="1">
        <v>67.772318173742534</v>
      </c>
      <c r="L167" s="1">
        <v>4.7199857628656998E-14</v>
      </c>
      <c r="M167" s="1">
        <v>32.935845124592937</v>
      </c>
      <c r="N167" s="1">
        <v>8.5077525629766429E-12</v>
      </c>
      <c r="O167" s="1">
        <v>122.4</v>
      </c>
      <c r="P167" s="1">
        <v>16.238000000004995</v>
      </c>
      <c r="Q167" s="1">
        <v>36.255999999999993</v>
      </c>
      <c r="R167" s="1">
        <v>802.00329590027525</v>
      </c>
      <c r="S167" s="1">
        <v>62.784000000000006</v>
      </c>
      <c r="T167" s="1">
        <v>371.83749923617177</v>
      </c>
      <c r="U167" s="1">
        <v>6.8340000000032779</v>
      </c>
      <c r="V167" s="1">
        <v>87.257905031013493</v>
      </c>
      <c r="W167" s="1">
        <v>41.921266626864607</v>
      </c>
      <c r="X167" s="1">
        <v>116.41230619857726</v>
      </c>
      <c r="Y167" s="1">
        <v>1469.8065002091562</v>
      </c>
      <c r="Z167" s="1">
        <v>486.4851133918541</v>
      </c>
      <c r="AA167" s="1">
        <v>409.67553299586785</v>
      </c>
      <c r="AB167" s="1">
        <v>4.8253197877526317E-10</v>
      </c>
      <c r="AC167"/>
      <c r="AD167"/>
    </row>
    <row r="168" spans="1:30" x14ac:dyDescent="0.25">
      <c r="A168" s="1" t="s">
        <v>105</v>
      </c>
      <c r="B168" s="4">
        <v>1</v>
      </c>
      <c r="C168" s="1" t="s">
        <v>108</v>
      </c>
      <c r="D168" s="7" t="s">
        <v>375</v>
      </c>
      <c r="E168" s="4">
        <v>2027</v>
      </c>
      <c r="F168" s="1">
        <v>80.268053585648644</v>
      </c>
      <c r="G168" s="1">
        <v>1.4737893757628242E-6</v>
      </c>
      <c r="H168" s="1">
        <v>4.9484777840946803E-15</v>
      </c>
      <c r="I168" s="1">
        <v>3.3241906753507805E-12</v>
      </c>
      <c r="J168" s="1">
        <v>3.137789023467765E-13</v>
      </c>
      <c r="K168" s="1">
        <v>67.479740477112841</v>
      </c>
      <c r="L168" s="1">
        <v>6.3816952949492492E-14</v>
      </c>
      <c r="M168" s="1">
        <v>37.034830947268006</v>
      </c>
      <c r="N168" s="1">
        <v>1.3152293037115966E-10</v>
      </c>
      <c r="O168" s="1">
        <v>114.75</v>
      </c>
      <c r="P168" s="1">
        <v>15.532000000007644</v>
      </c>
      <c r="Q168" s="1">
        <v>32.96</v>
      </c>
      <c r="R168" s="1">
        <v>858.78428074068438</v>
      </c>
      <c r="S168" s="1">
        <v>58.86</v>
      </c>
      <c r="T168" s="1">
        <v>397.38401102743137</v>
      </c>
      <c r="U168" s="1">
        <v>5.6950000000117873</v>
      </c>
      <c r="V168" s="1">
        <v>93.485547451630495</v>
      </c>
      <c r="W168" s="1">
        <v>40.115762184281508</v>
      </c>
      <c r="X168" s="1">
        <v>105.49105096947459</v>
      </c>
      <c r="Y168" s="1">
        <v>1568.0977268061711</v>
      </c>
      <c r="Z168" s="1">
        <v>451.6646343952699</v>
      </c>
      <c r="AA168" s="1">
        <v>436.22692927259442</v>
      </c>
      <c r="AB168" s="1">
        <v>5.338012188447361E-10</v>
      </c>
      <c r="AC168"/>
      <c r="AD168"/>
    </row>
    <row r="169" spans="1:30" x14ac:dyDescent="0.25">
      <c r="A169" s="1" t="s">
        <v>105</v>
      </c>
      <c r="B169" s="4">
        <v>1</v>
      </c>
      <c r="C169" s="1" t="s">
        <v>108</v>
      </c>
      <c r="D169" s="7" t="s">
        <v>375</v>
      </c>
      <c r="E169" s="4">
        <v>2028</v>
      </c>
      <c r="F169" s="1">
        <v>80.69733682743238</v>
      </c>
      <c r="G169" s="1">
        <v>3.2765626855725944E-6</v>
      </c>
      <c r="H169" s="1">
        <v>7.4221767081441472E-15</v>
      </c>
      <c r="I169" s="1">
        <v>3.7303725542950512E-12</v>
      </c>
      <c r="J169" s="1">
        <v>6.6130083626023973E-13</v>
      </c>
      <c r="K169" s="1">
        <v>72.279360044938983</v>
      </c>
      <c r="L169" s="1">
        <v>8.7464681608534115E-14</v>
      </c>
      <c r="M169" s="1">
        <v>28.340723078270823</v>
      </c>
      <c r="N169" s="1">
        <v>0.98398907200093633</v>
      </c>
      <c r="O169" s="1">
        <v>107.10000000000001</v>
      </c>
      <c r="P169" s="1">
        <v>14.826000000010616</v>
      </c>
      <c r="Q169" s="1">
        <v>29.664000000000001</v>
      </c>
      <c r="R169" s="1">
        <v>915.27268788446395</v>
      </c>
      <c r="S169" s="1">
        <v>54.935999999999993</v>
      </c>
      <c r="T169" s="1">
        <v>427.02950864136608</v>
      </c>
      <c r="U169" s="1">
        <v>4.5560000001433094</v>
      </c>
      <c r="V169" s="1">
        <v>99.737100553945027</v>
      </c>
      <c r="W169" s="1">
        <v>38.609354610357656</v>
      </c>
      <c r="X169" s="1">
        <v>94.665285993573221</v>
      </c>
      <c r="Y169" s="1">
        <v>1665.6665099206157</v>
      </c>
      <c r="Z169" s="1">
        <v>417.15934890167154</v>
      </c>
      <c r="AA169" s="1">
        <v>465.31600419136117</v>
      </c>
      <c r="AB169" s="1">
        <v>5.9364441298224494E-10</v>
      </c>
      <c r="AC169"/>
      <c r="AD169"/>
    </row>
    <row r="170" spans="1:30" x14ac:dyDescent="0.25">
      <c r="A170" s="1" t="s">
        <v>105</v>
      </c>
      <c r="B170" s="4">
        <v>1</v>
      </c>
      <c r="C170" s="1" t="s">
        <v>108</v>
      </c>
      <c r="D170" s="7" t="s">
        <v>375</v>
      </c>
      <c r="E170" s="4">
        <v>2029</v>
      </c>
      <c r="F170" s="1">
        <v>81.656641472418599</v>
      </c>
      <c r="G170" s="1">
        <v>1.6468434697832078E-6</v>
      </c>
      <c r="H170" s="1">
        <v>1.3405370378490821E-14</v>
      </c>
      <c r="I170" s="1">
        <v>4.1272028416477849E-12</v>
      </c>
      <c r="J170" s="1">
        <v>2.8283303697138308E-10</v>
      </c>
      <c r="K170" s="1">
        <v>93.817487478695227</v>
      </c>
      <c r="L170" s="1">
        <v>1.2590831049019835E-13</v>
      </c>
      <c r="M170" s="1">
        <v>1.1743128476435061</v>
      </c>
      <c r="N170" s="1">
        <v>2.7699945360687144</v>
      </c>
      <c r="O170" s="1">
        <v>99.450000000000017</v>
      </c>
      <c r="P170" s="1">
        <v>14.120000000013942</v>
      </c>
      <c r="Q170" s="1">
        <v>26.368000000000077</v>
      </c>
      <c r="R170" s="1">
        <v>976.5607145960696</v>
      </c>
      <c r="S170" s="1">
        <v>51.012</v>
      </c>
      <c r="T170" s="1">
        <v>447.98089838630352</v>
      </c>
      <c r="U170" s="1">
        <v>4.4009890721442453</v>
      </c>
      <c r="V170" s="1">
        <v>185.28803960248408</v>
      </c>
      <c r="W170" s="1">
        <v>36.160825633052482</v>
      </c>
      <c r="X170" s="1">
        <v>3.2636974582066189</v>
      </c>
      <c r="Y170" s="1">
        <v>1764.649659354832</v>
      </c>
      <c r="Z170" s="1">
        <v>382.60401144349339</v>
      </c>
      <c r="AA170" s="1">
        <v>490.98616186914313</v>
      </c>
      <c r="AB170" s="1">
        <v>0.11279553803728048</v>
      </c>
      <c r="AC170"/>
      <c r="AD170"/>
    </row>
    <row r="171" spans="1:30" x14ac:dyDescent="0.25">
      <c r="A171" s="1" t="s">
        <v>105</v>
      </c>
      <c r="B171" s="4">
        <v>1</v>
      </c>
      <c r="C171" s="1" t="s">
        <v>108</v>
      </c>
      <c r="D171" s="7" t="s">
        <v>375</v>
      </c>
      <c r="E171" s="4">
        <v>2030</v>
      </c>
      <c r="F171" s="1">
        <v>83.701261741431438</v>
      </c>
      <c r="G171" s="1">
        <v>1.566299649138203E-3</v>
      </c>
      <c r="H171" s="1">
        <v>2.6200154647650905E-14</v>
      </c>
      <c r="I171" s="1">
        <v>4.5836275257427675E-12</v>
      </c>
      <c r="J171" s="1">
        <v>3.2062338037666273E-11</v>
      </c>
      <c r="K171" s="1">
        <v>94.069118347791587</v>
      </c>
      <c r="L171" s="1">
        <v>2.0432439494102658E-13</v>
      </c>
      <c r="M171" s="1">
        <v>9.321878340636169E-10</v>
      </c>
      <c r="N171" s="1">
        <v>3.5854918041031909</v>
      </c>
      <c r="O171" s="1">
        <v>91.800000000000011</v>
      </c>
      <c r="P171" s="1">
        <v>13.414000000017669</v>
      </c>
      <c r="Q171" s="1">
        <v>23.072000000000152</v>
      </c>
      <c r="R171" s="1">
        <v>1059.3868687414315</v>
      </c>
      <c r="S171" s="1">
        <v>47.088000000000001</v>
      </c>
      <c r="T171" s="1">
        <v>441.76587790061365</v>
      </c>
      <c r="U171" s="1">
        <v>6.0319836082129612</v>
      </c>
      <c r="V171" s="1">
        <v>170.48125765657991</v>
      </c>
      <c r="W171" s="1">
        <v>34.8512332378154</v>
      </c>
      <c r="X171" s="1">
        <v>4.7365595289822178</v>
      </c>
      <c r="Y171" s="1">
        <v>1896.1005995039557</v>
      </c>
      <c r="Z171" s="1">
        <v>349.2749883156398</v>
      </c>
      <c r="AA171" s="1">
        <v>484.05790429978026</v>
      </c>
      <c r="AB171" s="1">
        <v>0.26298270403309931</v>
      </c>
      <c r="AC171"/>
      <c r="AD171"/>
    </row>
    <row r="172" spans="1:30" x14ac:dyDescent="0.25">
      <c r="A172" s="1" t="s">
        <v>105</v>
      </c>
      <c r="B172" s="4">
        <v>1</v>
      </c>
      <c r="C172" s="1" t="s">
        <v>108</v>
      </c>
      <c r="D172" s="7" t="s">
        <v>375</v>
      </c>
      <c r="E172" s="4">
        <v>2031</v>
      </c>
      <c r="F172" s="1">
        <v>85.047744969325791</v>
      </c>
      <c r="G172" s="1">
        <v>6.7628429450837307E-4</v>
      </c>
      <c r="H172" s="1">
        <v>6.4148521246868951E-14</v>
      </c>
      <c r="I172" s="1">
        <v>5.0967241438670354E-12</v>
      </c>
      <c r="J172" s="1">
        <v>2.7710429979823569E-11</v>
      </c>
      <c r="K172" s="1">
        <v>90.380402871784511</v>
      </c>
      <c r="L172" s="1">
        <v>5.3821705829553144E-13</v>
      </c>
      <c r="M172" s="1">
        <v>2.2529019896799646E-10</v>
      </c>
      <c r="N172" s="1">
        <v>4.8087377061544254</v>
      </c>
      <c r="O172" s="1">
        <v>84.150000000000048</v>
      </c>
      <c r="P172" s="1">
        <v>12.708000000021798</v>
      </c>
      <c r="Q172" s="1">
        <v>19.776000000000231</v>
      </c>
      <c r="R172" s="1">
        <v>1142.4646537558899</v>
      </c>
      <c r="S172" s="1">
        <v>43.16400000000003</v>
      </c>
      <c r="T172" s="1">
        <v>434.37654456821252</v>
      </c>
      <c r="U172" s="1">
        <v>8.4784754123161505</v>
      </c>
      <c r="V172" s="1">
        <v>150.06751336210525</v>
      </c>
      <c r="W172" s="1">
        <v>26.940568810545646</v>
      </c>
      <c r="X172" s="1">
        <v>5.8576194040794967</v>
      </c>
      <c r="Y172" s="1">
        <v>2032.7180485940346</v>
      </c>
      <c r="Z172" s="1">
        <v>314.31975731439758</v>
      </c>
      <c r="AA172" s="1">
        <v>475.1491868084733</v>
      </c>
      <c r="AB172" s="1">
        <v>0.43459966676564271</v>
      </c>
      <c r="AC172"/>
      <c r="AD172"/>
    </row>
    <row r="173" spans="1:30" x14ac:dyDescent="0.25">
      <c r="A173" s="1" t="s">
        <v>105</v>
      </c>
      <c r="B173" s="4">
        <v>1</v>
      </c>
      <c r="C173" s="1" t="s">
        <v>108</v>
      </c>
      <c r="D173" s="7" t="s">
        <v>375</v>
      </c>
      <c r="E173" s="4">
        <v>2032</v>
      </c>
      <c r="F173" s="1">
        <v>86.586632454672909</v>
      </c>
      <c r="G173" s="1">
        <v>9.6570467711972578E-3</v>
      </c>
      <c r="H173" s="1">
        <v>1.3157720858376603E-13</v>
      </c>
      <c r="I173" s="1">
        <v>5.6708673549274403E-12</v>
      </c>
      <c r="J173" s="1">
        <v>2.9238565391183547E-11</v>
      </c>
      <c r="K173" s="1">
        <v>86.835236703913736</v>
      </c>
      <c r="L173" s="1">
        <v>2.1036812326933818E-10</v>
      </c>
      <c r="M173" s="1">
        <v>1.0012538323476671E-9</v>
      </c>
      <c r="N173" s="1">
        <v>6.6436065592305367</v>
      </c>
      <c r="O173" s="1">
        <v>76.500000000000043</v>
      </c>
      <c r="P173" s="1">
        <v>12.002000000026381</v>
      </c>
      <c r="Q173" s="1">
        <v>16.480000000000334</v>
      </c>
      <c r="R173" s="1">
        <v>1221.8537232943411</v>
      </c>
      <c r="S173" s="1">
        <v>39.240000000000052</v>
      </c>
      <c r="T173" s="1">
        <v>426.98721123510444</v>
      </c>
      <c r="U173" s="1">
        <v>12.148213118470576</v>
      </c>
      <c r="V173" s="1">
        <v>133.20625371028612</v>
      </c>
      <c r="W173" s="1">
        <v>26.418314258632584</v>
      </c>
      <c r="X173" s="1">
        <v>6.898375851060476</v>
      </c>
      <c r="Y173" s="1">
        <v>2154.389669078952</v>
      </c>
      <c r="Z173" s="1">
        <v>279.01409335325428</v>
      </c>
      <c r="AA173" s="1">
        <v>467.85282013842834</v>
      </c>
      <c r="AB173" s="1">
        <v>1.1686204017010482</v>
      </c>
      <c r="AC173"/>
      <c r="AD173"/>
    </row>
    <row r="174" spans="1:30" x14ac:dyDescent="0.25">
      <c r="A174" s="1" t="s">
        <v>105</v>
      </c>
      <c r="B174" s="4">
        <v>1</v>
      </c>
      <c r="C174" s="1" t="s">
        <v>108</v>
      </c>
      <c r="D174" s="7" t="s">
        <v>375</v>
      </c>
      <c r="E174" s="4">
        <v>2033</v>
      </c>
      <c r="F174" s="1">
        <v>87.562883014533369</v>
      </c>
      <c r="G174" s="1">
        <v>6.6911278312114398E-3</v>
      </c>
      <c r="H174" s="1">
        <v>1.969381238159999E-13</v>
      </c>
      <c r="I174" s="1">
        <v>6.3381847371849511E-12</v>
      </c>
      <c r="J174" s="1">
        <v>3.9066715632029162E-11</v>
      </c>
      <c r="K174" s="1">
        <v>69.637449432934005</v>
      </c>
      <c r="L174" s="1">
        <v>2.6638167412541137E-11</v>
      </c>
      <c r="M174" s="1">
        <v>21.587300357789857</v>
      </c>
      <c r="N174" s="1">
        <v>9.3959098388441706</v>
      </c>
      <c r="O174" s="1">
        <v>68.85000000000008</v>
      </c>
      <c r="P174" s="1">
        <v>11.296000000031476</v>
      </c>
      <c r="Q174" s="1">
        <v>13.184000000000474</v>
      </c>
      <c r="R174" s="1">
        <v>1297.6976266649215</v>
      </c>
      <c r="S174" s="1">
        <v>35.316000000000074</v>
      </c>
      <c r="T174" s="1">
        <v>419.59787790277232</v>
      </c>
      <c r="U174" s="1">
        <v>18.791819677701113</v>
      </c>
      <c r="V174" s="1">
        <v>118.45421948770631</v>
      </c>
      <c r="W174" s="1">
        <v>25.267687054517719</v>
      </c>
      <c r="X174" s="1">
        <v>7.1468727433512793</v>
      </c>
      <c r="Y174" s="1">
        <v>2267.3842235409188</v>
      </c>
      <c r="Z174" s="1">
        <v>245.29283261511063</v>
      </c>
      <c r="AA174" s="1">
        <v>462.27427115028274</v>
      </c>
      <c r="AB174" s="1">
        <v>3.8347128193838866</v>
      </c>
      <c r="AC174"/>
      <c r="AD174"/>
    </row>
    <row r="175" spans="1:30" x14ac:dyDescent="0.25">
      <c r="A175" s="1" t="s">
        <v>105</v>
      </c>
      <c r="B175" s="4">
        <v>1</v>
      </c>
      <c r="C175" s="1" t="s">
        <v>108</v>
      </c>
      <c r="D175" s="7" t="s">
        <v>375</v>
      </c>
      <c r="E175" s="4">
        <v>2034</v>
      </c>
      <c r="F175" s="1">
        <v>89.396981147470669</v>
      </c>
      <c r="G175" s="1">
        <v>8.8975978268989332E-3</v>
      </c>
      <c r="H175" s="1">
        <v>6.5608670031731373</v>
      </c>
      <c r="I175" s="1">
        <v>7.200441697904252E-12</v>
      </c>
      <c r="J175" s="1">
        <v>2.1295410077325613E-11</v>
      </c>
      <c r="K175" s="1">
        <v>48.800798111061226</v>
      </c>
      <c r="L175" s="1">
        <v>2.1941725216254957E-11</v>
      </c>
      <c r="M175" s="1">
        <v>54.404195457447912</v>
      </c>
      <c r="N175" s="1">
        <v>14.093864758253053</v>
      </c>
      <c r="O175" s="1">
        <v>61.200000000000131</v>
      </c>
      <c r="P175" s="1">
        <v>10.590000000037149</v>
      </c>
      <c r="Q175" s="1">
        <v>9.8880000000006714</v>
      </c>
      <c r="R175" s="1">
        <v>1356.3437427645222</v>
      </c>
      <c r="S175" s="1">
        <v>31.392000000000106</v>
      </c>
      <c r="T175" s="1">
        <v>433.79584492722887</v>
      </c>
      <c r="U175" s="1">
        <v>28.187729516545282</v>
      </c>
      <c r="V175" s="1">
        <v>106.34846157051068</v>
      </c>
      <c r="W175" s="1">
        <v>25.584845551934137</v>
      </c>
      <c r="X175" s="1">
        <v>1.589389943139335</v>
      </c>
      <c r="Y175" s="1">
        <v>2357.3069692936178</v>
      </c>
      <c r="Z175" s="1">
        <v>214.86896666284318</v>
      </c>
      <c r="AA175" s="1">
        <v>475.74763821732898</v>
      </c>
      <c r="AB175" s="1">
        <v>15.0908936169978</v>
      </c>
      <c r="AC175"/>
      <c r="AD175"/>
    </row>
    <row r="176" spans="1:30" x14ac:dyDescent="0.25">
      <c r="A176" s="1" t="s">
        <v>105</v>
      </c>
      <c r="B176" s="4">
        <v>1</v>
      </c>
      <c r="C176" s="1" t="s">
        <v>108</v>
      </c>
      <c r="D176" s="7" t="s">
        <v>375</v>
      </c>
      <c r="E176" s="4">
        <v>2035</v>
      </c>
      <c r="F176" s="1">
        <v>90.243589985735881</v>
      </c>
      <c r="G176" s="1">
        <v>2.429279747762397E-3</v>
      </c>
      <c r="H176" s="1">
        <v>1.9371094934471759E-13</v>
      </c>
      <c r="I176" s="1">
        <v>7.7011310645967022E-12</v>
      </c>
      <c r="J176" s="1">
        <v>1.530979205166488E-11</v>
      </c>
      <c r="K176" s="1">
        <v>45.345360747999713</v>
      </c>
      <c r="L176" s="1">
        <v>1.8492580998318409E-11</v>
      </c>
      <c r="M176" s="1">
        <v>73.536803355879997</v>
      </c>
      <c r="N176" s="1">
        <v>11.563243006556879</v>
      </c>
      <c r="O176" s="1">
        <v>53.55000000000026</v>
      </c>
      <c r="P176" s="1">
        <v>9.8840000000434873</v>
      </c>
      <c r="Q176" s="1">
        <v>6.5920000000009846</v>
      </c>
      <c r="R176" s="1">
        <v>1394.1532075422501</v>
      </c>
      <c r="S176" s="1">
        <v>27.468000000000135</v>
      </c>
      <c r="T176" s="1">
        <v>480.8107070513434</v>
      </c>
      <c r="U176" s="1">
        <v>42.281594274798337</v>
      </c>
      <c r="V176" s="1">
        <v>95.434933561505275</v>
      </c>
      <c r="W176" s="1">
        <v>20.28991398057018</v>
      </c>
      <c r="X176" s="1">
        <v>0.89591600711205344</v>
      </c>
      <c r="Y176" s="1">
        <v>2417.3705773221191</v>
      </c>
      <c r="Z176" s="1">
        <v>185.12438678966464</v>
      </c>
      <c r="AA176" s="1">
        <v>526.27544034684433</v>
      </c>
      <c r="AB176" s="1">
        <v>24.870039620177199</v>
      </c>
      <c r="AC176"/>
      <c r="AD176"/>
    </row>
    <row r="177" spans="1:30" x14ac:dyDescent="0.25">
      <c r="A177" s="1" t="s">
        <v>105</v>
      </c>
      <c r="B177" s="4">
        <v>1</v>
      </c>
      <c r="C177" s="1" t="s">
        <v>108</v>
      </c>
      <c r="D177" s="7" t="s">
        <v>375</v>
      </c>
      <c r="E177" s="4">
        <v>2036</v>
      </c>
      <c r="F177" s="1">
        <v>92.268661709983419</v>
      </c>
      <c r="G177" s="1">
        <v>-3.489467771448259E-3</v>
      </c>
      <c r="H177" s="1">
        <v>7.8071571666549767E-14</v>
      </c>
      <c r="I177" s="1">
        <v>7.5640442186348017E-12</v>
      </c>
      <c r="J177" s="1">
        <v>1.2957546857264957E-11</v>
      </c>
      <c r="K177" s="1">
        <v>1.0312487044279013E-11</v>
      </c>
      <c r="L177" s="1">
        <v>2.9445989536896172E-11</v>
      </c>
      <c r="M177" s="1">
        <v>71.81511921646667</v>
      </c>
      <c r="N177" s="1">
        <v>9.5174804382360936</v>
      </c>
      <c r="O177" s="1">
        <v>45.900000000000453</v>
      </c>
      <c r="P177" s="1">
        <v>9.1780000000506874</v>
      </c>
      <c r="Q177" s="1">
        <v>3.2960000000016461</v>
      </c>
      <c r="R177" s="1">
        <v>1428.5072349569164</v>
      </c>
      <c r="S177" s="1">
        <v>23.544000000000185</v>
      </c>
      <c r="T177" s="1">
        <v>546.95817707389006</v>
      </c>
      <c r="U177" s="1">
        <v>53.844837281355218</v>
      </c>
      <c r="V177" s="1">
        <v>82.763961317046522</v>
      </c>
      <c r="W177" s="1">
        <v>19.523509307636068</v>
      </c>
      <c r="X177" s="1">
        <v>0.40572044290964382</v>
      </c>
      <c r="Y177" s="1">
        <v>2474.4929094790382</v>
      </c>
      <c r="Z177" s="1">
        <v>159.43314721638126</v>
      </c>
      <c r="AA177" s="1">
        <v>595.32674489827491</v>
      </c>
      <c r="AB177" s="1">
        <v>35.307514617567904</v>
      </c>
      <c r="AC177"/>
      <c r="AD177"/>
    </row>
    <row r="178" spans="1:30" x14ac:dyDescent="0.25">
      <c r="A178" s="1" t="s">
        <v>105</v>
      </c>
      <c r="B178" s="4">
        <v>1</v>
      </c>
      <c r="C178" s="1" t="s">
        <v>108</v>
      </c>
      <c r="D178" s="7" t="s">
        <v>375</v>
      </c>
      <c r="E178" s="4">
        <v>2037</v>
      </c>
      <c r="F178" s="1">
        <v>103.78878488269658</v>
      </c>
      <c r="G178" s="1">
        <v>-3.0563156554523655E-3</v>
      </c>
      <c r="H178" s="1">
        <v>1.5569631305159469E-13</v>
      </c>
      <c r="I178" s="1">
        <v>8.9514656348984123E-12</v>
      </c>
      <c r="J178" s="1">
        <v>9.8764378593426361E-12</v>
      </c>
      <c r="K178" s="1">
        <v>24.474648607421695</v>
      </c>
      <c r="L178" s="1">
        <v>2.375315847308793E-11</v>
      </c>
      <c r="M178" s="1">
        <v>48.185476255352221</v>
      </c>
      <c r="N178" s="1">
        <v>11.674046285988446</v>
      </c>
      <c r="O178" s="1">
        <v>44.810867003173591</v>
      </c>
      <c r="P178" s="1">
        <v>8.4720000000583884</v>
      </c>
      <c r="Q178" s="1">
        <v>2.8447885359471816E-10</v>
      </c>
      <c r="R178" s="1">
        <v>1417.5159016235932</v>
      </c>
      <c r="S178" s="1">
        <v>19.62000000000025</v>
      </c>
      <c r="T178" s="1">
        <v>611.38396295702341</v>
      </c>
      <c r="U178" s="1">
        <v>63.36231771959131</v>
      </c>
      <c r="V178" s="1">
        <v>86.935184176760615</v>
      </c>
      <c r="W178" s="1">
        <v>18.1308744932183</v>
      </c>
      <c r="X178" s="1">
        <v>5.0983986433763242E-10</v>
      </c>
      <c r="Y178" s="1">
        <v>2467.5831523391166</v>
      </c>
      <c r="Z178" s="1">
        <v>136.50570351084266</v>
      </c>
      <c r="AA178" s="1">
        <v>662.0834285889531</v>
      </c>
      <c r="AB178" s="1">
        <v>46.085211598912977</v>
      </c>
      <c r="AC178"/>
      <c r="AD178"/>
    </row>
    <row r="179" spans="1:30" x14ac:dyDescent="0.25">
      <c r="A179" s="1" t="s">
        <v>105</v>
      </c>
      <c r="B179" s="4">
        <v>1</v>
      </c>
      <c r="C179" s="1" t="s">
        <v>108</v>
      </c>
      <c r="D179" s="7" t="s">
        <v>375</v>
      </c>
      <c r="E179" s="4">
        <v>2038</v>
      </c>
      <c r="F179" s="1">
        <v>107.8084300774831</v>
      </c>
      <c r="G179" s="1">
        <v>-4.5824590220783432E-3</v>
      </c>
      <c r="H179" s="1">
        <v>1.1442886082349281E-13</v>
      </c>
      <c r="I179" s="1">
        <v>1.0677378816726737E-11</v>
      </c>
      <c r="J179" s="1">
        <v>6.5455222037519873E-12</v>
      </c>
      <c r="K179" s="1">
        <v>66.79521619790259</v>
      </c>
      <c r="L179" s="1">
        <v>4.4267567499358587E-11</v>
      </c>
      <c r="M179" s="1">
        <v>36.235653789867079</v>
      </c>
      <c r="N179" s="1">
        <v>5.4929903982652517</v>
      </c>
      <c r="O179" s="1">
        <v>37.160867003173792</v>
      </c>
      <c r="P179" s="1">
        <v>7.7660000000659526</v>
      </c>
      <c r="Q179" s="1">
        <v>3.1654119163238443E-10</v>
      </c>
      <c r="R179" s="1">
        <v>1441.9905502310148</v>
      </c>
      <c r="S179" s="1">
        <v>15.696000000000339</v>
      </c>
      <c r="T179" s="1">
        <v>659.56943921237564</v>
      </c>
      <c r="U179" s="1">
        <v>75.036364005579756</v>
      </c>
      <c r="V179" s="1">
        <v>76.097679407635141</v>
      </c>
      <c r="W179" s="1">
        <v>16.191384458617243</v>
      </c>
      <c r="X179" s="1">
        <v>5.3540091775281528E-10</v>
      </c>
      <c r="Y179" s="1">
        <v>2508.4343108922458</v>
      </c>
      <c r="Z179" s="1">
        <v>110.45079896510759</v>
      </c>
      <c r="AA179" s="1">
        <v>713.36861022144774</v>
      </c>
      <c r="AB179" s="1">
        <v>60.788556349037172</v>
      </c>
      <c r="AC179"/>
      <c r="AD179"/>
    </row>
    <row r="180" spans="1:30" x14ac:dyDescent="0.25">
      <c r="A180" s="1" t="s">
        <v>105</v>
      </c>
      <c r="B180" s="4">
        <v>1</v>
      </c>
      <c r="C180" s="1" t="s">
        <v>108</v>
      </c>
      <c r="D180" s="7" t="s">
        <v>375</v>
      </c>
      <c r="E180" s="4">
        <v>2039</v>
      </c>
      <c r="F180" s="1">
        <v>105.53128867638262</v>
      </c>
      <c r="G180" s="1">
        <v>-5.2569146794058793E-3</v>
      </c>
      <c r="H180" s="1">
        <v>3.6463249559858616E-14</v>
      </c>
      <c r="I180" s="1">
        <v>1.2921971521910667E-11</v>
      </c>
      <c r="J180" s="1">
        <v>4.947942198254443E-12</v>
      </c>
      <c r="K180" s="1">
        <v>75.628772396272851</v>
      </c>
      <c r="L180" s="1">
        <v>4.7792115102937984E-11</v>
      </c>
      <c r="M180" s="1">
        <v>39.926020303374983</v>
      </c>
      <c r="N180" s="1">
        <v>6.5648729827970245</v>
      </c>
      <c r="O180" s="1">
        <v>29.510867003173864</v>
      </c>
      <c r="P180" s="1">
        <v>7.0600000000749041</v>
      </c>
      <c r="Q180" s="1">
        <v>3.44251621612208E-10</v>
      </c>
      <c r="R180" s="1">
        <v>1508.7857664289174</v>
      </c>
      <c r="S180" s="1">
        <v>11.772000000000464</v>
      </c>
      <c r="T180" s="1">
        <v>695.80509300224276</v>
      </c>
      <c r="U180" s="1">
        <v>80.529354403845005</v>
      </c>
      <c r="V180" s="1">
        <v>58.539645774766356</v>
      </c>
      <c r="W180" s="1">
        <v>14.692848069078597</v>
      </c>
      <c r="X180" s="1">
        <v>5.4118610462646228E-10</v>
      </c>
      <c r="Y180" s="1">
        <v>2618.1055293187128</v>
      </c>
      <c r="Z180" s="1">
        <v>82.953079342846181</v>
      </c>
      <c r="AA180" s="1">
        <v>744.88428737861761</v>
      </c>
      <c r="AB180" s="1">
        <v>67.834556757014823</v>
      </c>
      <c r="AC180"/>
      <c r="AD180"/>
    </row>
    <row r="181" spans="1:30" x14ac:dyDescent="0.25">
      <c r="A181" s="1" t="s">
        <v>105</v>
      </c>
      <c r="B181" s="4">
        <v>1</v>
      </c>
      <c r="C181" s="1" t="s">
        <v>108</v>
      </c>
      <c r="D181" s="7" t="s">
        <v>375</v>
      </c>
      <c r="E181" s="4">
        <v>2040</v>
      </c>
      <c r="F181" s="1">
        <v>104.01951427721167</v>
      </c>
      <c r="G181" s="1">
        <v>-5.9934479637502695E-3</v>
      </c>
      <c r="H181" s="1">
        <v>1.9928421947170594E-14</v>
      </c>
      <c r="I181" s="1">
        <v>1.6309163183272755E-11</v>
      </c>
      <c r="J181" s="1">
        <v>4.0455740015024629E-12</v>
      </c>
      <c r="K181" s="1">
        <v>109.10568645880363</v>
      </c>
      <c r="L181" s="1">
        <v>5.1901276188553271E-11</v>
      </c>
      <c r="M181" s="1">
        <v>1.966954290858561E-8</v>
      </c>
      <c r="N181" s="1">
        <v>2.4986784812629097E-11</v>
      </c>
      <c r="O181" s="1">
        <v>21.860867003174022</v>
      </c>
      <c r="P181" s="1">
        <v>6.3540000000855814</v>
      </c>
      <c r="Q181" s="1">
        <v>3.7349018700339155E-10</v>
      </c>
      <c r="R181" s="1">
        <v>1584.4145388251902</v>
      </c>
      <c r="S181" s="1">
        <v>7.8480000000006678</v>
      </c>
      <c r="T181" s="1">
        <v>735.73111330561778</v>
      </c>
      <c r="U181" s="1">
        <v>87.094227386642032</v>
      </c>
      <c r="V181" s="1">
        <v>41.386328397022737</v>
      </c>
      <c r="W181" s="1">
        <v>14.887737948386075</v>
      </c>
      <c r="X181" s="1">
        <v>5.3923427317233547E-10</v>
      </c>
      <c r="Y181" s="1">
        <v>2732.2514568518504</v>
      </c>
      <c r="Z181" s="1">
        <v>53.532653102632445</v>
      </c>
      <c r="AA181" s="1">
        <v>781.10050481986411</v>
      </c>
      <c r="AB181" s="1">
        <v>73.294139853197009</v>
      </c>
      <c r="AC181"/>
      <c r="AD181"/>
    </row>
    <row r="182" spans="1:30" x14ac:dyDescent="0.25">
      <c r="A182" s="1" t="s">
        <v>105</v>
      </c>
      <c r="B182" s="4">
        <v>1</v>
      </c>
      <c r="C182" s="1" t="s">
        <v>108</v>
      </c>
      <c r="D182" s="7" t="s">
        <v>375</v>
      </c>
      <c r="E182" s="4">
        <v>2041</v>
      </c>
      <c r="F182" s="1">
        <v>104.16887051850125</v>
      </c>
      <c r="G182" s="1">
        <v>-7.1297700471218937E-3</v>
      </c>
      <c r="H182" s="1">
        <v>1.6846903081668745E-14</v>
      </c>
      <c r="I182" s="1">
        <v>2.1499061001553934E-11</v>
      </c>
      <c r="J182" s="1">
        <v>3.3085058216272022E-12</v>
      </c>
      <c r="K182" s="1">
        <v>135.48752246099608</v>
      </c>
      <c r="L182" s="1">
        <v>6.0082055818248527E-11</v>
      </c>
      <c r="M182" s="1">
        <v>3.0149636363992019E-9</v>
      </c>
      <c r="N182" s="1">
        <v>5.1303309182043774E-12</v>
      </c>
      <c r="O182" s="1">
        <v>14.210867003174137</v>
      </c>
      <c r="P182" s="1">
        <v>6.3540000000985035</v>
      </c>
      <c r="Q182" s="1">
        <v>4.1255690263542071E-10</v>
      </c>
      <c r="R182" s="1">
        <v>1693.5202252839938</v>
      </c>
      <c r="S182" s="1">
        <v>3.9240000000012061</v>
      </c>
      <c r="T182" s="1">
        <v>735.73111332528731</v>
      </c>
      <c r="U182" s="1">
        <v>87.094227386667015</v>
      </c>
      <c r="V182" s="1">
        <v>25.439545736760987</v>
      </c>
      <c r="W182" s="1">
        <v>15.579683266649068</v>
      </c>
      <c r="X182" s="1">
        <v>5.5537364342570667E-10</v>
      </c>
      <c r="Y182" s="1">
        <v>2885.3312609826207</v>
      </c>
      <c r="Z182" s="1">
        <v>25.4580845424532</v>
      </c>
      <c r="AA182" s="1">
        <v>783.04286783166128</v>
      </c>
      <c r="AB182" s="1">
        <v>72.208160718496231</v>
      </c>
      <c r="AC182"/>
      <c r="AD182"/>
    </row>
    <row r="183" spans="1:30" x14ac:dyDescent="0.25">
      <c r="A183" s="1" t="s">
        <v>105</v>
      </c>
      <c r="B183" s="4">
        <v>1</v>
      </c>
      <c r="C183" s="1" t="s">
        <v>108</v>
      </c>
      <c r="D183" s="7" t="s">
        <v>375</v>
      </c>
      <c r="E183" s="4">
        <v>2042</v>
      </c>
      <c r="F183" s="1">
        <v>103.75522799930783</v>
      </c>
      <c r="G183" s="1">
        <v>-8.002801134003085E-3</v>
      </c>
      <c r="H183" s="1">
        <v>1.654156686067843E-14</v>
      </c>
      <c r="I183" s="1">
        <v>2.9039563340578664E-11</v>
      </c>
      <c r="J183" s="1">
        <v>3.2729159258687798E-12</v>
      </c>
      <c r="K183" s="1">
        <v>41.43858622084997</v>
      </c>
      <c r="L183" s="1">
        <v>3.5160734931559259E-11</v>
      </c>
      <c r="M183" s="1">
        <v>25.488323364605762</v>
      </c>
      <c r="N183" s="1">
        <v>2.4708388862512583E-12</v>
      </c>
      <c r="O183" s="1">
        <v>6.560867003174172</v>
      </c>
      <c r="P183" s="1">
        <v>6.3540000001148123</v>
      </c>
      <c r="Q183" s="1">
        <v>4.3385231271274632E-10</v>
      </c>
      <c r="R183" s="1">
        <v>1829.00774774499</v>
      </c>
      <c r="S183" s="1">
        <v>2.1157374117953798E-10</v>
      </c>
      <c r="T183" s="1">
        <v>735.73111332830229</v>
      </c>
      <c r="U183" s="1">
        <v>87.094227386672145</v>
      </c>
      <c r="V183" s="1">
        <v>11.05897265452257</v>
      </c>
      <c r="W183" s="1">
        <v>14.803473453897748</v>
      </c>
      <c r="X183" s="1">
        <v>5.25049317197402E-10</v>
      </c>
      <c r="Y183" s="1">
        <v>3037.0587563446975</v>
      </c>
      <c r="Z183" s="1">
        <v>7.8760819335818623E-10</v>
      </c>
      <c r="AA183" s="1">
        <v>778.63656273130823</v>
      </c>
      <c r="AB183" s="1">
        <v>65.460468037577257</v>
      </c>
      <c r="AC183"/>
      <c r="AD183"/>
    </row>
    <row r="184" spans="1:30" x14ac:dyDescent="0.25">
      <c r="A184" s="1" t="s">
        <v>105</v>
      </c>
      <c r="B184" s="4">
        <v>1</v>
      </c>
      <c r="C184" s="1" t="s">
        <v>108</v>
      </c>
      <c r="D184" s="7" t="s">
        <v>375</v>
      </c>
      <c r="E184" s="4">
        <v>2043</v>
      </c>
      <c r="F184" s="1">
        <v>99.311611278422859</v>
      </c>
      <c r="G184" s="1">
        <v>-8.8720392728689115E-3</v>
      </c>
      <c r="H184" s="1">
        <v>1.7690371079083837E-14</v>
      </c>
      <c r="I184" s="1">
        <v>4.1457148426797085E-11</v>
      </c>
      <c r="J184" s="1">
        <v>3.1326474854517281E-12</v>
      </c>
      <c r="K184" s="1">
        <v>43.325672513293668</v>
      </c>
      <c r="L184" s="1">
        <v>1.041923466253146E-11</v>
      </c>
      <c r="M184" s="1">
        <v>55.486060869870585</v>
      </c>
      <c r="N184" s="1">
        <v>2.051614117982551E-12</v>
      </c>
      <c r="O184" s="1">
        <v>6.5608670031741916</v>
      </c>
      <c r="P184" s="1">
        <v>6.3540000001363115</v>
      </c>
      <c r="Q184" s="1">
        <v>4.491621047644112E-10</v>
      </c>
      <c r="R184" s="1">
        <v>1870.44633396584</v>
      </c>
      <c r="S184" s="1">
        <v>2.3821190859207912E-10</v>
      </c>
      <c r="T184" s="1">
        <v>761.21943669290806</v>
      </c>
      <c r="U184" s="1">
        <v>87.094227386674618</v>
      </c>
      <c r="V184" s="1">
        <v>10.179918161709505</v>
      </c>
      <c r="W184" s="1">
        <v>14.921854392256785</v>
      </c>
      <c r="X184" s="1">
        <v>5.0323900331707708E-10</v>
      </c>
      <c r="Y184" s="1">
        <v>3109.3230022228131</v>
      </c>
      <c r="Z184" s="1">
        <v>8.9405144421656499E-10</v>
      </c>
      <c r="AA184" s="1">
        <v>802.45821117694936</v>
      </c>
      <c r="AB184" s="1">
        <v>60.068991879067156</v>
      </c>
      <c r="AC184"/>
      <c r="AD184"/>
    </row>
    <row r="185" spans="1:30" x14ac:dyDescent="0.25">
      <c r="A185" s="1" t="s">
        <v>105</v>
      </c>
      <c r="B185" s="4">
        <v>1</v>
      </c>
      <c r="C185" s="1" t="s">
        <v>108</v>
      </c>
      <c r="D185" s="7" t="s">
        <v>375</v>
      </c>
      <c r="E185" s="4">
        <v>2044</v>
      </c>
      <c r="F185" s="1">
        <v>95.198629952730712</v>
      </c>
      <c r="G185" s="1">
        <v>-2.0127657030392582E-4</v>
      </c>
      <c r="H185" s="1">
        <v>1.9689723088668062E-14</v>
      </c>
      <c r="I185" s="1">
        <v>6.4738148684951732E-11</v>
      </c>
      <c r="J185" s="1">
        <v>2.8809399288288054E-12</v>
      </c>
      <c r="K185" s="1">
        <v>64.811798024267901</v>
      </c>
      <c r="L185" s="1">
        <v>4.5544104050268667E-12</v>
      </c>
      <c r="M185" s="1">
        <v>24.75776633300185</v>
      </c>
      <c r="N185" s="1">
        <v>2.0286747071067537E-12</v>
      </c>
      <c r="O185" s="1">
        <v>6.5608670031742085</v>
      </c>
      <c r="P185" s="1">
        <v>6.3540000001653514</v>
      </c>
      <c r="Q185" s="1">
        <v>4.6211965162167616E-10</v>
      </c>
      <c r="R185" s="1">
        <v>1913.7720064791338</v>
      </c>
      <c r="S185" s="1">
        <v>2.6015363380833408E-10</v>
      </c>
      <c r="T185" s="1">
        <v>816.70549756277865</v>
      </c>
      <c r="U185" s="1">
        <v>87.094227386676664</v>
      </c>
      <c r="V185" s="1">
        <v>9.590411428565071</v>
      </c>
      <c r="W185" s="1">
        <v>15.770061219475201</v>
      </c>
      <c r="X185" s="1">
        <v>4.7610512100728109E-10</v>
      </c>
      <c r="Y185" s="1">
        <v>3185.3593979293073</v>
      </c>
      <c r="Z185" s="1">
        <v>9.6277730954986472E-10</v>
      </c>
      <c r="AA185" s="1">
        <v>854.07491034225404</v>
      </c>
      <c r="AB185" s="1">
        <v>54.092835732977697</v>
      </c>
      <c r="AC185"/>
      <c r="AD185"/>
    </row>
    <row r="186" spans="1:30" x14ac:dyDescent="0.25">
      <c r="A186" s="1" t="s">
        <v>105</v>
      </c>
      <c r="B186" s="4">
        <v>1</v>
      </c>
      <c r="C186" s="1" t="s">
        <v>108</v>
      </c>
      <c r="D186" s="7" t="s">
        <v>375</v>
      </c>
      <c r="E186" s="4">
        <v>2045</v>
      </c>
      <c r="F186" s="1">
        <v>91.626448182398534</v>
      </c>
      <c r="G186" s="1">
        <v>5.105831047581233E-2</v>
      </c>
      <c r="H186" s="1">
        <v>2.2552499525001599E-14</v>
      </c>
      <c r="I186" s="1">
        <v>1.3572826674334221E-10</v>
      </c>
      <c r="J186" s="1">
        <v>2.7851006703769335E-12</v>
      </c>
      <c r="K186" s="1">
        <v>46.32511750366816</v>
      </c>
      <c r="L186" s="1">
        <v>2.4214621460892537E-12</v>
      </c>
      <c r="M186" s="1">
        <v>15.109653988046677</v>
      </c>
      <c r="N186" s="1">
        <v>2.1966712230803235E-12</v>
      </c>
      <c r="O186" s="1">
        <v>6.5608670031742253</v>
      </c>
      <c r="P186" s="1">
        <v>6.3540000002068089</v>
      </c>
      <c r="Q186" s="1">
        <v>4.719960894810188E-10</v>
      </c>
      <c r="R186" s="1">
        <v>1978.5838045034018</v>
      </c>
      <c r="S186" s="1">
        <v>2.7864621480665248E-10</v>
      </c>
      <c r="T186" s="1">
        <v>841.46326389578053</v>
      </c>
      <c r="U186" s="1">
        <v>87.094227386678696</v>
      </c>
      <c r="V186" s="1">
        <v>8.4056343809639511</v>
      </c>
      <c r="W186" s="1">
        <v>15.971043383538484</v>
      </c>
      <c r="X186" s="1">
        <v>4.5031115594127151E-10</v>
      </c>
      <c r="Y186" s="1">
        <v>3270.5123124052229</v>
      </c>
      <c r="Z186" s="1">
        <v>9.814566457869638E-10</v>
      </c>
      <c r="AA186" s="1">
        <v>886.00501249873025</v>
      </c>
      <c r="AB186" s="1">
        <v>45.692263570953678</v>
      </c>
      <c r="AC186"/>
      <c r="AD186"/>
    </row>
    <row r="187" spans="1:30" x14ac:dyDescent="0.25">
      <c r="A187" s="1" t="s">
        <v>105</v>
      </c>
      <c r="B187" s="4">
        <v>1</v>
      </c>
      <c r="C187" s="1" t="s">
        <v>108</v>
      </c>
      <c r="D187" s="7" t="s">
        <v>375</v>
      </c>
      <c r="E187" s="4">
        <v>2046</v>
      </c>
      <c r="F187" s="1">
        <v>88.083555697497331</v>
      </c>
      <c r="G187" s="1">
        <v>3.5729891074959719E-2</v>
      </c>
      <c r="H187" s="1">
        <v>2.6125802137374936E-14</v>
      </c>
      <c r="I187" s="1">
        <v>1.047308916387708E-7</v>
      </c>
      <c r="J187" s="1">
        <v>2.5315188213670844E-12</v>
      </c>
      <c r="K187" s="1">
        <v>128.26696776491764</v>
      </c>
      <c r="L187" s="1">
        <v>1.65780646743507E-12</v>
      </c>
      <c r="M187" s="1">
        <v>40.68772828076289</v>
      </c>
      <c r="N187" s="1">
        <v>2.4889998745995746E-12</v>
      </c>
      <c r="O187" s="1">
        <v>6.5608670031742431</v>
      </c>
      <c r="P187" s="1">
        <v>6.3540000002715473</v>
      </c>
      <c r="Q187" s="1">
        <v>4.7854161168477078E-10</v>
      </c>
      <c r="R187" s="1">
        <v>2024.90892200707</v>
      </c>
      <c r="S187" s="1">
        <v>3.0809220434354866E-10</v>
      </c>
      <c r="T187" s="1">
        <v>856.57291788382724</v>
      </c>
      <c r="U187" s="1">
        <v>87.094227386680899</v>
      </c>
      <c r="V187" s="1">
        <v>7.8361109977831784</v>
      </c>
      <c r="W187" s="1">
        <v>16.177775172911314</v>
      </c>
      <c r="X187" s="1">
        <v>4.1864454906078131E-10</v>
      </c>
      <c r="Y187" s="1">
        <v>3335.83031205726</v>
      </c>
      <c r="Z187" s="1">
        <v>1.0754364713652951E-9</v>
      </c>
      <c r="AA187" s="1">
        <v>903.3856380634694</v>
      </c>
      <c r="AB187" s="1">
        <v>41.306411127080963</v>
      </c>
      <c r="AC187"/>
      <c r="AD187"/>
    </row>
    <row r="188" spans="1:30" x14ac:dyDescent="0.25">
      <c r="A188" s="1" t="s">
        <v>105</v>
      </c>
      <c r="B188" s="4">
        <v>1</v>
      </c>
      <c r="C188" s="1" t="s">
        <v>108</v>
      </c>
      <c r="D188" s="7" t="s">
        <v>375</v>
      </c>
      <c r="E188" s="4">
        <v>2047</v>
      </c>
      <c r="F188" s="1">
        <v>84.882057908990575</v>
      </c>
      <c r="G188" s="1">
        <v>7.0476208348642072E-2</v>
      </c>
      <c r="H188" s="1">
        <v>3.0559923712779114E-14</v>
      </c>
      <c r="I188" s="1">
        <v>9.7211675292963917E-9</v>
      </c>
      <c r="J188" s="1">
        <v>2.2817305801308646E-12</v>
      </c>
      <c r="K188" s="1">
        <v>213.11323290249359</v>
      </c>
      <c r="L188" s="1">
        <v>1.2367813417567626E-12</v>
      </c>
      <c r="M188" s="1">
        <v>23.816147667324501</v>
      </c>
      <c r="N188" s="1">
        <v>2.9468166646644351E-12</v>
      </c>
      <c r="O188" s="1">
        <v>6.5608670031742626</v>
      </c>
      <c r="P188" s="1">
        <v>6.3540000004072752</v>
      </c>
      <c r="Q188" s="1">
        <v>4.8348955388302528E-10</v>
      </c>
      <c r="R188" s="1">
        <v>2070.7408897719879</v>
      </c>
      <c r="S188" s="1">
        <v>3.3184536281663659E-10</v>
      </c>
      <c r="T188" s="1">
        <v>897.26064616459018</v>
      </c>
      <c r="U188" s="1">
        <v>87.094227386682945</v>
      </c>
      <c r="V188" s="1">
        <v>7.1719098481309089</v>
      </c>
      <c r="W188" s="1">
        <v>16.416052761108194</v>
      </c>
      <c r="X188" s="1">
        <v>3.7155660732825863E-10</v>
      </c>
      <c r="Y188" s="1">
        <v>3404.2263901443384</v>
      </c>
      <c r="Z188" s="1">
        <v>1.0830015795465E-9</v>
      </c>
      <c r="AA188" s="1">
        <v>937.68385230403635</v>
      </c>
      <c r="AB188" s="1">
        <v>37.024017174980834</v>
      </c>
      <c r="AC188"/>
      <c r="AD188"/>
    </row>
    <row r="189" spans="1:30" x14ac:dyDescent="0.25">
      <c r="A189" s="1" t="s">
        <v>105</v>
      </c>
      <c r="B189" s="4">
        <v>1</v>
      </c>
      <c r="C189" s="1" t="s">
        <v>108</v>
      </c>
      <c r="D189" s="7" t="s">
        <v>375</v>
      </c>
      <c r="E189" s="4">
        <v>2048</v>
      </c>
      <c r="F189" s="1">
        <v>81.927715358200345</v>
      </c>
      <c r="G189" s="1">
        <v>6.0483973735098132E-2</v>
      </c>
      <c r="H189" s="1">
        <v>3.6713978536876902E-14</v>
      </c>
      <c r="I189" s="1">
        <v>1.0772359413804358E-8</v>
      </c>
      <c r="J189" s="1">
        <v>2.2304891542520133E-12</v>
      </c>
      <c r="K189" s="1">
        <v>249.98485350768266</v>
      </c>
      <c r="L189" s="1">
        <v>9.3932683706359598E-13</v>
      </c>
      <c r="M189" s="1">
        <v>49.526989139831514</v>
      </c>
      <c r="N189" s="1">
        <v>3.5145971740267101E-12</v>
      </c>
      <c r="O189" s="1">
        <v>6.5608670031742848</v>
      </c>
      <c r="P189" s="1">
        <v>1.0514263134949944E-7</v>
      </c>
      <c r="Q189" s="1">
        <v>4.8753512788452774E-10</v>
      </c>
      <c r="R189" s="1">
        <v>2160.2016226744818</v>
      </c>
      <c r="S189" s="1">
        <v>3.7611293031599517E-10</v>
      </c>
      <c r="T189" s="1">
        <v>921.07679383191464</v>
      </c>
      <c r="U189" s="1">
        <v>87.094227386685432</v>
      </c>
      <c r="V189" s="1">
        <v>6.2457948810778605</v>
      </c>
      <c r="W189" s="1">
        <v>1.7576665841690911E-7</v>
      </c>
      <c r="X189" s="1">
        <v>3.47139764044298E-10</v>
      </c>
      <c r="Y189" s="1">
        <v>3506.6301562721665</v>
      </c>
      <c r="Z189" s="1">
        <v>1.2173689986962031E-9</v>
      </c>
      <c r="AA189" s="1">
        <v>966.8103305363727</v>
      </c>
      <c r="AB189" s="1">
        <v>29.380913861469693</v>
      </c>
      <c r="AC189"/>
      <c r="AD189"/>
    </row>
    <row r="190" spans="1:30" x14ac:dyDescent="0.25">
      <c r="A190" s="1" t="s">
        <v>105</v>
      </c>
      <c r="B190" s="4">
        <v>1</v>
      </c>
      <c r="C190" s="1" t="s">
        <v>108</v>
      </c>
      <c r="D190" s="7" t="s">
        <v>375</v>
      </c>
      <c r="E190" s="4">
        <v>2049</v>
      </c>
      <c r="F190" s="1">
        <v>78.731352056285928</v>
      </c>
      <c r="G190" s="1">
        <v>4.6825599820638629E-2</v>
      </c>
      <c r="H190" s="1">
        <v>4.3227554219940461E-14</v>
      </c>
      <c r="I190" s="1">
        <v>1.8790198340208297E-9</v>
      </c>
      <c r="J190" s="1">
        <v>2.136748290770828E-12</v>
      </c>
      <c r="K190" s="1">
        <v>228.5270710370157</v>
      </c>
      <c r="L190" s="1">
        <v>7.4009276069872729E-13</v>
      </c>
      <c r="M190" s="1">
        <v>39.637836510736882</v>
      </c>
      <c r="N190" s="1">
        <v>4.220018658042453E-12</v>
      </c>
      <c r="O190" s="1">
        <v>6.5608670031743097</v>
      </c>
      <c r="P190" s="1">
        <v>1.1485879146731931E-7</v>
      </c>
      <c r="Q190" s="1">
        <v>4.9084363370615499E-10</v>
      </c>
      <c r="R190" s="1">
        <v>2224.7077261821651</v>
      </c>
      <c r="S190" s="1">
        <v>4.2390504541893316E-10</v>
      </c>
      <c r="T190" s="1">
        <v>970.60378297174611</v>
      </c>
      <c r="U190" s="1">
        <v>87.094227386688488</v>
      </c>
      <c r="V190" s="1">
        <v>5.3365788146094344</v>
      </c>
      <c r="W190" s="1">
        <v>1.696914401864168E-7</v>
      </c>
      <c r="X190" s="1">
        <v>2.7649798044592617E-10</v>
      </c>
      <c r="Y190" s="1">
        <v>3581.4734910945317</v>
      </c>
      <c r="Z190" s="1">
        <v>1.3538813969648557E-9</v>
      </c>
      <c r="AA190" s="1">
        <v>1019.0132723659029</v>
      </c>
      <c r="AB190" s="1">
        <v>24.453789860380429</v>
      </c>
      <c r="AC190"/>
      <c r="AD190"/>
    </row>
    <row r="191" spans="1:30" x14ac:dyDescent="0.25">
      <c r="A191" s="1" t="s">
        <v>105</v>
      </c>
      <c r="B191" s="4">
        <v>1</v>
      </c>
      <c r="C191" s="1" t="s">
        <v>108</v>
      </c>
      <c r="D191" s="7" t="s">
        <v>375</v>
      </c>
      <c r="E191" s="4">
        <v>2050</v>
      </c>
      <c r="F191" s="1">
        <v>75.398342704751087</v>
      </c>
      <c r="G191" s="1">
        <v>3.352347701845123E-2</v>
      </c>
      <c r="H191" s="1">
        <v>5.1870700681564372E-14</v>
      </c>
      <c r="I191" s="1">
        <v>2.5678682300277295E-9</v>
      </c>
      <c r="J191" s="1">
        <v>2.2438135156236367E-12</v>
      </c>
      <c r="K191" s="1">
        <v>151.0039655730225</v>
      </c>
      <c r="L191" s="1">
        <v>0</v>
      </c>
      <c r="M191" s="1">
        <v>43.01338222263329</v>
      </c>
      <c r="N191" s="1">
        <v>5.1081715871500208E-12</v>
      </c>
      <c r="O191" s="1">
        <v>6.5608670031743381</v>
      </c>
      <c r="P191" s="1">
        <v>1.2562905427847278E-7</v>
      </c>
      <c r="Q191" s="1">
        <v>4.9411654963202383E-10</v>
      </c>
      <c r="R191" s="1">
        <v>2281.2190469393408</v>
      </c>
      <c r="S191" s="1">
        <v>4.7580632160748643E-10</v>
      </c>
      <c r="T191" s="1">
        <v>1010.241619482483</v>
      </c>
      <c r="U191" s="1">
        <v>87.094227386691969</v>
      </c>
      <c r="V191" s="1">
        <v>4.5931361447894163</v>
      </c>
      <c r="W191" s="1">
        <v>2.0818193720236889E-7</v>
      </c>
      <c r="X191" s="1">
        <v>2.5348324731858697E-10</v>
      </c>
      <c r="Y191" s="1">
        <v>3654.5881779836541</v>
      </c>
      <c r="Z191" s="1">
        <v>1.5021231612230215E-9</v>
      </c>
      <c r="AA191" s="1">
        <v>1062.3561395237116</v>
      </c>
      <c r="AB191" s="1">
        <v>21.273073662713486</v>
      </c>
      <c r="AC191"/>
      <c r="AD191"/>
    </row>
    <row r="192" spans="1:30" x14ac:dyDescent="0.25">
      <c r="A192" s="1" t="s">
        <v>105</v>
      </c>
      <c r="B192" s="4">
        <v>1</v>
      </c>
      <c r="C192" s="1" t="s">
        <v>108</v>
      </c>
      <c r="D192" s="7" t="s">
        <v>375</v>
      </c>
      <c r="E192" s="4">
        <v>2051</v>
      </c>
      <c r="F192" s="1">
        <v>72.36874215789922</v>
      </c>
      <c r="G192" s="1">
        <v>3.9238182387524509E-3</v>
      </c>
      <c r="H192" s="1">
        <v>6.3039228373814515E-14</v>
      </c>
      <c r="I192" s="1">
        <v>1.8179497338837157E-9</v>
      </c>
      <c r="J192" s="1">
        <v>2.6193212949281992E-12</v>
      </c>
      <c r="K192" s="1">
        <v>148.51387461218835</v>
      </c>
      <c r="L192" s="1">
        <v>0</v>
      </c>
      <c r="M192" s="1">
        <v>60.159541672951782</v>
      </c>
      <c r="N192" s="1">
        <v>6.2443704333847367E-12</v>
      </c>
      <c r="O192" s="1">
        <v>6.5608670031743728</v>
      </c>
      <c r="P192" s="1">
        <v>1.2750571685547128E-7</v>
      </c>
      <c r="Q192" s="1">
        <v>4.9724919711747561E-10</v>
      </c>
      <c r="R192" s="1">
        <v>2314.7063835585936</v>
      </c>
      <c r="S192" s="1">
        <v>5.3588837742573496E-10</v>
      </c>
      <c r="T192" s="1">
        <v>1053.2550017051162</v>
      </c>
      <c r="U192" s="1">
        <v>87.094227386695877</v>
      </c>
      <c r="V192" s="1">
        <v>4.2827559773929549</v>
      </c>
      <c r="W192" s="1">
        <v>1.8482568183661084E-7</v>
      </c>
      <c r="X192" s="1">
        <v>2.3565516419778128E-10</v>
      </c>
      <c r="Y192" s="1">
        <v>3682.7111964211826</v>
      </c>
      <c r="Z192" s="1">
        <v>1.6688498907316222E-9</v>
      </c>
      <c r="AA192" s="1">
        <v>1097.7454364842961</v>
      </c>
      <c r="AB192" s="1">
        <v>20.013911843885939</v>
      </c>
      <c r="AC192"/>
      <c r="AD192"/>
    </row>
    <row r="193" spans="1:30" x14ac:dyDescent="0.25">
      <c r="A193" s="1" t="s">
        <v>105</v>
      </c>
      <c r="B193" s="4">
        <v>1</v>
      </c>
      <c r="C193" s="1" t="s">
        <v>108</v>
      </c>
      <c r="D193" s="7" t="s">
        <v>375</v>
      </c>
      <c r="E193" s="4">
        <v>2052</v>
      </c>
      <c r="F193" s="1">
        <v>69.527966875790838</v>
      </c>
      <c r="G193" s="1">
        <v>3.901869518326305E-2</v>
      </c>
      <c r="H193" s="1">
        <v>7.9064042528855214E-14</v>
      </c>
      <c r="I193" s="1">
        <v>1.7435028938098352E-8</v>
      </c>
      <c r="J193" s="1">
        <v>0</v>
      </c>
      <c r="K193" s="1">
        <v>97.540422729631672</v>
      </c>
      <c r="L193" s="1">
        <v>0</v>
      </c>
      <c r="M193" s="1">
        <v>123.08184447404285</v>
      </c>
      <c r="N193" s="1">
        <v>7.7267172460562149E-12</v>
      </c>
      <c r="O193" s="1">
        <v>6.5608670031744145</v>
      </c>
      <c r="P193" s="1">
        <v>1.3007093678298858E-7</v>
      </c>
      <c r="Q193" s="1">
        <v>5.0013013704630441E-10</v>
      </c>
      <c r="R193" s="1">
        <v>2395.4479399970396</v>
      </c>
      <c r="S193" s="1">
        <v>5.7104911235729422E-10</v>
      </c>
      <c r="T193" s="1">
        <v>1057.9945433780697</v>
      </c>
      <c r="U193" s="1">
        <v>87.094227386693618</v>
      </c>
      <c r="V193" s="1">
        <v>3.6323234647564844</v>
      </c>
      <c r="W193" s="1">
        <v>1.5848359840406751E-7</v>
      </c>
      <c r="X193" s="1">
        <v>1.983825303045193E-10</v>
      </c>
      <c r="Y193" s="1">
        <v>3756.7386968372671</v>
      </c>
      <c r="Z193" s="1">
        <v>1.7261205776344509E-9</v>
      </c>
      <c r="AA193" s="1">
        <v>1102.3246213370492</v>
      </c>
      <c r="AB193" s="1">
        <v>16.208626443962881</v>
      </c>
      <c r="AC193"/>
      <c r="AD193"/>
    </row>
    <row r="194" spans="1:30" x14ac:dyDescent="0.25">
      <c r="A194" s="1" t="s">
        <v>105</v>
      </c>
      <c r="B194" s="4">
        <v>1</v>
      </c>
      <c r="C194" s="1" t="s">
        <v>108</v>
      </c>
      <c r="D194" s="7" t="s">
        <v>375</v>
      </c>
      <c r="E194" s="4">
        <v>2053</v>
      </c>
      <c r="F194" s="1">
        <v>66.443722677840384</v>
      </c>
      <c r="G194" s="1">
        <v>3.7847775387831371E-2</v>
      </c>
      <c r="H194" s="1">
        <v>1.0112389684435535E-13</v>
      </c>
      <c r="I194" s="1">
        <v>1.6840566464240943E-9</v>
      </c>
      <c r="J194" s="1">
        <v>0</v>
      </c>
      <c r="K194" s="1">
        <v>134.67139046188203</v>
      </c>
      <c r="L194" s="1">
        <v>0</v>
      </c>
      <c r="M194" s="1">
        <v>103.20570613672858</v>
      </c>
      <c r="N194" s="1">
        <v>9.708748591124862E-12</v>
      </c>
      <c r="O194" s="1">
        <v>6.5608670031744634</v>
      </c>
      <c r="P194" s="1">
        <v>1.3188591533397202E-7</v>
      </c>
      <c r="Q194" s="1">
        <v>5.0291523771668129E-10</v>
      </c>
      <c r="R194" s="1">
        <v>2425.5086222495584</v>
      </c>
      <c r="S194" s="1">
        <v>5.8146834701982568E-10</v>
      </c>
      <c r="T194" s="1">
        <v>1097.9463878521217</v>
      </c>
      <c r="U194" s="1">
        <v>87.094227386569813</v>
      </c>
      <c r="V194" s="1">
        <v>3.4817012879228288</v>
      </c>
      <c r="W194" s="1">
        <v>1.2966157724408553E-7</v>
      </c>
      <c r="X194" s="1">
        <v>1.931589947586699E-10</v>
      </c>
      <c r="Y194" s="1">
        <v>3795.8797571560854</v>
      </c>
      <c r="Z194" s="1">
        <v>1.7179091803885135E-9</v>
      </c>
      <c r="AA194" s="1">
        <v>1127.8061530896475</v>
      </c>
      <c r="AB194" s="1">
        <v>15.281521452986853</v>
      </c>
      <c r="AC194"/>
      <c r="AD194"/>
    </row>
    <row r="195" spans="1:30" x14ac:dyDescent="0.25">
      <c r="A195" s="1" t="s">
        <v>105</v>
      </c>
      <c r="B195" s="4">
        <v>1</v>
      </c>
      <c r="C195" s="1" t="s">
        <v>108</v>
      </c>
      <c r="D195" s="7" t="s">
        <v>375</v>
      </c>
      <c r="E195" s="4">
        <v>2054</v>
      </c>
      <c r="F195" s="1">
        <v>63.296351517634598</v>
      </c>
      <c r="G195" s="1">
        <v>2.7228448917167997E-2</v>
      </c>
      <c r="H195" s="1">
        <v>1.2629307612530533E-13</v>
      </c>
      <c r="I195" s="1">
        <v>2.2029605171558572E-8</v>
      </c>
      <c r="J195" s="1">
        <v>0</v>
      </c>
      <c r="K195" s="1">
        <v>150.71510422949783</v>
      </c>
      <c r="L195" s="1">
        <v>0</v>
      </c>
      <c r="M195" s="1">
        <v>5.7518151945967419E-8</v>
      </c>
      <c r="N195" s="1">
        <v>1.2444390498286078E-11</v>
      </c>
      <c r="O195" s="1">
        <v>6.5608670031745238</v>
      </c>
      <c r="P195" s="1">
        <v>1.4931762008139501E-7</v>
      </c>
      <c r="Q195" s="1">
        <v>5.0544675653804833E-10</v>
      </c>
      <c r="R195" s="1">
        <v>2487.9006526665012</v>
      </c>
      <c r="S195" s="1">
        <v>5.8602275742485254E-10</v>
      </c>
      <c r="T195" s="1">
        <v>1095.9242634107122</v>
      </c>
      <c r="U195" s="1">
        <v>86.110238314578595</v>
      </c>
      <c r="V195" s="1">
        <v>2.8165381167617394</v>
      </c>
      <c r="W195" s="1">
        <v>2.0681931030291188E-7</v>
      </c>
      <c r="X195" s="1">
        <v>1.7852304892704359E-10</v>
      </c>
      <c r="Y195" s="1">
        <v>3850.0137448504283</v>
      </c>
      <c r="Z195" s="1">
        <v>1.6904430101046935E-9</v>
      </c>
      <c r="AA195" s="1">
        <v>1130.0238197508197</v>
      </c>
      <c r="AB195" s="1">
        <v>13.35361929862361</v>
      </c>
      <c r="AC195"/>
      <c r="AD195"/>
    </row>
    <row r="196" spans="1:30" x14ac:dyDescent="0.25">
      <c r="A196" s="1" t="s">
        <v>105</v>
      </c>
      <c r="B196" s="4">
        <v>1</v>
      </c>
      <c r="C196" s="1" t="s">
        <v>108</v>
      </c>
      <c r="D196" s="7" t="s">
        <v>375</v>
      </c>
      <c r="E196" s="4">
        <v>2055</v>
      </c>
      <c r="F196" s="1">
        <v>60.381416438198301</v>
      </c>
      <c r="G196" s="1">
        <v>0.10650801319892507</v>
      </c>
      <c r="H196" s="1">
        <v>1.5177945962476228E-13</v>
      </c>
      <c r="I196" s="1">
        <v>1.1581770267431029E-9</v>
      </c>
      <c r="J196" s="1">
        <v>0</v>
      </c>
      <c r="K196" s="1">
        <v>121.95825374402369</v>
      </c>
      <c r="L196" s="1">
        <v>0</v>
      </c>
      <c r="M196" s="1">
        <v>41.651082591192768</v>
      </c>
      <c r="N196" s="1">
        <v>1.6390171287007745E-11</v>
      </c>
      <c r="O196" s="1">
        <v>6.5608670031745975</v>
      </c>
      <c r="P196" s="1">
        <v>1.5099794635526481E-7</v>
      </c>
      <c r="Q196" s="1">
        <v>5.0772848711817922E-10</v>
      </c>
      <c r="R196" s="1">
        <v>2544.7982694173033</v>
      </c>
      <c r="S196" s="1">
        <v>5.884442195709418E-10</v>
      </c>
      <c r="T196" s="1">
        <v>1095.9242634643256</v>
      </c>
      <c r="U196" s="1">
        <v>83.340243778522336</v>
      </c>
      <c r="V196" s="1">
        <v>2.3331512924399158</v>
      </c>
      <c r="W196" s="1">
        <v>1.3911320657011407E-7</v>
      </c>
      <c r="X196" s="1">
        <v>1.3318909386571425E-10</v>
      </c>
      <c r="Y196" s="1">
        <v>3900.1860134241751</v>
      </c>
      <c r="Z196" s="1">
        <v>1.5571321423439916E-9</v>
      </c>
      <c r="AA196" s="1">
        <v>1129.9241557037503</v>
      </c>
      <c r="AB196" s="1">
        <v>12.124451263831004</v>
      </c>
      <c r="AC196"/>
      <c r="AD196"/>
    </row>
    <row r="197" spans="1:30" x14ac:dyDescent="0.25">
      <c r="A197" s="1" t="s">
        <v>105</v>
      </c>
      <c r="B197" s="4">
        <v>1</v>
      </c>
      <c r="C197" s="1" t="s">
        <v>108</v>
      </c>
      <c r="D197" s="7" t="s">
        <v>375</v>
      </c>
      <c r="E197" s="4">
        <v>2056</v>
      </c>
      <c r="F197" s="1">
        <v>57.153299237228886</v>
      </c>
      <c r="G197" s="1">
        <v>7.8786178279864692E-4</v>
      </c>
      <c r="H197" s="1">
        <v>1.8571691907790702E-13</v>
      </c>
      <c r="I197" s="1">
        <v>5.9267564612833557E-10</v>
      </c>
      <c r="J197" s="1">
        <v>0</v>
      </c>
      <c r="K197" s="1">
        <v>145.18488513273161</v>
      </c>
      <c r="L197" s="1">
        <v>0</v>
      </c>
      <c r="M197" s="1">
        <v>43.477868584022005</v>
      </c>
      <c r="N197" s="1">
        <v>2.244720028756975E-11</v>
      </c>
      <c r="O197" s="1">
        <v>6.5608670031746916</v>
      </c>
      <c r="P197" s="1">
        <v>1.7302342432398171E-7</v>
      </c>
      <c r="Q197" s="1">
        <v>5.099589762724312E-10</v>
      </c>
      <c r="R197" s="1">
        <v>2572.6874048135351</v>
      </c>
      <c r="S197" s="1">
        <v>5.9010202603837687E-10</v>
      </c>
      <c r="T197" s="1">
        <v>1090.7983440680455</v>
      </c>
      <c r="U197" s="1">
        <v>79.754751974435521</v>
      </c>
      <c r="V197" s="1">
        <v>2.1941495434139</v>
      </c>
      <c r="W197" s="1">
        <v>2.6395287798360678E-7</v>
      </c>
      <c r="X197" s="1">
        <v>1.2588902900976807E-10</v>
      </c>
      <c r="Y197" s="1">
        <v>3934.0601485862244</v>
      </c>
      <c r="Z197" s="1">
        <v>1.4016424467377292E-9</v>
      </c>
      <c r="AA197" s="1">
        <v>1122.0024578802531</v>
      </c>
      <c r="AB197" s="1">
        <v>11.90614195961175</v>
      </c>
      <c r="AC197"/>
      <c r="AD197"/>
    </row>
    <row r="198" spans="1:30" x14ac:dyDescent="0.25">
      <c r="A198" s="1" t="s">
        <v>105</v>
      </c>
      <c r="B198" s="4">
        <v>1</v>
      </c>
      <c r="C198" s="1" t="s">
        <v>108</v>
      </c>
      <c r="D198" s="7" t="s">
        <v>375</v>
      </c>
      <c r="E198" s="4">
        <v>2057</v>
      </c>
      <c r="F198" s="1">
        <v>53.996318607850299</v>
      </c>
      <c r="G198" s="1">
        <v>2.7854652551628739E-3</v>
      </c>
      <c r="H198" s="1">
        <v>0</v>
      </c>
      <c r="I198" s="1">
        <v>7.83959269756395E-10</v>
      </c>
      <c r="J198" s="1">
        <v>0</v>
      </c>
      <c r="K198" s="1">
        <v>244.20722074838608</v>
      </c>
      <c r="L198" s="1">
        <v>0</v>
      </c>
      <c r="M198" s="1">
        <v>6.2809570691198625E-8</v>
      </c>
      <c r="N198" s="1">
        <v>3.2695446739294452E-11</v>
      </c>
      <c r="O198" s="1">
        <v>6.5608670031748044</v>
      </c>
      <c r="P198" s="1">
        <v>1.7417701772319908E-7</v>
      </c>
      <c r="Q198" s="1">
        <v>5.1209572456320201E-10</v>
      </c>
      <c r="R198" s="1">
        <v>2627.4918870744823</v>
      </c>
      <c r="S198" s="1">
        <v>5.9133880738013363E-10</v>
      </c>
      <c r="T198" s="1">
        <v>1101.3403675274744</v>
      </c>
      <c r="U198" s="1">
        <v>74.946014268303543</v>
      </c>
      <c r="V198" s="1">
        <v>2.194149543413721</v>
      </c>
      <c r="W198" s="1">
        <v>2.2039559232423157E-7</v>
      </c>
      <c r="X198" s="1">
        <v>8.0336782796699428E-11</v>
      </c>
      <c r="Y198" s="1">
        <v>3983.7849238409531</v>
      </c>
      <c r="Z198" s="1">
        <v>1.3682276309059525E-9</v>
      </c>
      <c r="AA198" s="1">
        <v>1113.7143341943399</v>
      </c>
      <c r="AB198" s="1">
        <v>10.482239319563718</v>
      </c>
      <c r="AC198"/>
      <c r="AD198"/>
    </row>
    <row r="199" spans="1:30" x14ac:dyDescent="0.25">
      <c r="A199" s="1" t="s">
        <v>105</v>
      </c>
      <c r="B199" s="4">
        <v>1</v>
      </c>
      <c r="C199" s="1" t="s">
        <v>108</v>
      </c>
      <c r="D199" s="7" t="s">
        <v>375</v>
      </c>
      <c r="E199" s="4">
        <v>2058</v>
      </c>
      <c r="F199" s="1">
        <v>51.029402169151943</v>
      </c>
      <c r="G199" s="1">
        <v>2.0523207465440837E-2</v>
      </c>
      <c r="H199" s="1">
        <v>0</v>
      </c>
      <c r="I199" s="1">
        <v>0</v>
      </c>
      <c r="J199" s="1">
        <v>0</v>
      </c>
      <c r="K199" s="1">
        <v>44.270606568204961</v>
      </c>
      <c r="L199" s="1">
        <v>0</v>
      </c>
      <c r="M199" s="1">
        <v>5.5940560782310236E-8</v>
      </c>
      <c r="N199" s="1">
        <v>5.0360654863441933E-11</v>
      </c>
      <c r="O199" s="1">
        <v>6.5608670031749297</v>
      </c>
      <c r="P199" s="1">
        <v>1.7476459664518357E-7</v>
      </c>
      <c r="Q199" s="1">
        <v>5.1433953807882559E-10</v>
      </c>
      <c r="R199" s="1">
        <v>2784.8638711189551</v>
      </c>
      <c r="S199" s="1">
        <v>5.9227813421719723E-10</v>
      </c>
      <c r="T199" s="1">
        <v>1064.3055366430158</v>
      </c>
      <c r="U199" s="1">
        <v>68.302407709105708</v>
      </c>
      <c r="V199" s="1">
        <v>1.8147725366092182</v>
      </c>
      <c r="W199" s="1">
        <v>1.0001290201242278E-7</v>
      </c>
      <c r="X199" s="1">
        <v>4.4526002716940623E-11</v>
      </c>
      <c r="Y199" s="1">
        <v>4080.3296838922483</v>
      </c>
      <c r="Z199" s="1">
        <v>1.3028685316620668E-9</v>
      </c>
      <c r="AA199" s="1">
        <v>1094.4666546802214</v>
      </c>
      <c r="AB199" s="1">
        <v>6.8107634245869493</v>
      </c>
      <c r="AC199"/>
      <c r="AD199"/>
    </row>
    <row r="200" spans="1:30" x14ac:dyDescent="0.25">
      <c r="A200" s="1" t="s">
        <v>105</v>
      </c>
      <c r="B200" s="4">
        <v>1</v>
      </c>
      <c r="C200" s="1" t="s">
        <v>108</v>
      </c>
      <c r="D200" s="7" t="s">
        <v>375</v>
      </c>
      <c r="E200" s="4">
        <v>2059</v>
      </c>
      <c r="F200" s="1">
        <v>56.077092062159288</v>
      </c>
      <c r="G200" s="1">
        <v>5.5647261604235269E-2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6.5608670031750513</v>
      </c>
      <c r="P200" s="1">
        <v>1.7554288504758502E-7</v>
      </c>
      <c r="Q200" s="1">
        <v>5.1695885937375379E-10</v>
      </c>
      <c r="R200" s="1">
        <v>2759.4970282542263</v>
      </c>
      <c r="S200" s="1">
        <v>5.930182269778959E-10</v>
      </c>
      <c r="T200" s="1">
        <v>1035.9648136206856</v>
      </c>
      <c r="U200" s="1">
        <v>58.906497870311917</v>
      </c>
      <c r="V200" s="1">
        <v>1.8147725366092802</v>
      </c>
      <c r="W200" s="1">
        <v>1.4384366112276394E-7</v>
      </c>
      <c r="X200" s="1">
        <v>4.6452326775749421E-11</v>
      </c>
      <c r="Y200" s="1">
        <v>4086.0526920015418</v>
      </c>
      <c r="Z200" s="1">
        <v>1.3287240294233783E-9</v>
      </c>
      <c r="AA200" s="1">
        <v>1075.426526463903</v>
      </c>
      <c r="AB200" s="1">
        <v>8.0578477480016186</v>
      </c>
      <c r="AC200"/>
      <c r="AD200"/>
    </row>
    <row r="201" spans="1:30" x14ac:dyDescent="0.25">
      <c r="A201" s="1" t="s">
        <v>105</v>
      </c>
      <c r="B201" s="4">
        <v>1</v>
      </c>
      <c r="C201" s="1" t="s">
        <v>108</v>
      </c>
      <c r="D201" s="7" t="s">
        <v>375</v>
      </c>
      <c r="E201" s="4">
        <v>2060</v>
      </c>
      <c r="F201" s="1">
        <v>68.483159257125521</v>
      </c>
      <c r="G201" s="1">
        <v>0.1202183247694206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6.5608670031749199</v>
      </c>
      <c r="P201" s="1">
        <v>1.7553654686284781E-7</v>
      </c>
      <c r="Q201" s="1">
        <v>5.1695885937375379E-10</v>
      </c>
      <c r="R201" s="1">
        <v>2710.6962301431649</v>
      </c>
      <c r="S201" s="1">
        <v>5.930182269778959E-10</v>
      </c>
      <c r="T201" s="1">
        <v>1034.7905007730419</v>
      </c>
      <c r="U201" s="1">
        <v>44.812633112058862</v>
      </c>
      <c r="V201" s="1">
        <v>2.1941495434125229</v>
      </c>
      <c r="W201" s="1">
        <v>2.6004561790934978E-7</v>
      </c>
      <c r="X201" s="1">
        <v>6.3705810971106359E-11</v>
      </c>
      <c r="Y201" s="1">
        <v>4052.7957122879516</v>
      </c>
      <c r="Z201" s="1">
        <v>1.4611638656322184E-9</v>
      </c>
      <c r="AA201" s="1">
        <v>1072.7046348189342</v>
      </c>
      <c r="AB201" s="1">
        <v>9.5357606545209954</v>
      </c>
      <c r="AC201"/>
      <c r="AD201"/>
    </row>
    <row r="202" spans="1:30" x14ac:dyDescent="0.25">
      <c r="A202" s="1" t="s">
        <v>105</v>
      </c>
      <c r="B202" s="4">
        <v>1</v>
      </c>
      <c r="C202" s="1" t="s">
        <v>108</v>
      </c>
      <c r="D202" s="7" t="s">
        <v>343</v>
      </c>
      <c r="E202" s="4">
        <v>2021</v>
      </c>
      <c r="F202" s="1">
        <v>196.71264462167622</v>
      </c>
      <c r="G202" s="1">
        <v>-7.1489872691074913E-11</v>
      </c>
      <c r="H202" s="1">
        <v>4.5291245553578522E-13</v>
      </c>
      <c r="I202" s="1">
        <v>6.3539999999932846</v>
      </c>
      <c r="J202" s="1">
        <v>7.3370768863690845E-14</v>
      </c>
      <c r="K202" s="1">
        <v>82.434999999999988</v>
      </c>
      <c r="L202" s="1">
        <v>2.7243857690804635E-14</v>
      </c>
      <c r="M202" s="1">
        <v>55.419999999991944</v>
      </c>
      <c r="N202" s="1">
        <v>4.9410804229197026E-13</v>
      </c>
      <c r="O202" s="1">
        <v>153</v>
      </c>
      <c r="P202" s="1">
        <v>12.708</v>
      </c>
      <c r="Q202" s="1">
        <v>49.44</v>
      </c>
      <c r="R202" s="1">
        <v>164.87</v>
      </c>
      <c r="S202" s="1">
        <v>78.48</v>
      </c>
      <c r="T202" s="1">
        <v>110.84</v>
      </c>
      <c r="U202" s="1">
        <v>11.39</v>
      </c>
      <c r="V202" s="1">
        <v>563.08364178558281</v>
      </c>
      <c r="W202" s="1">
        <v>33.215890755111651</v>
      </c>
      <c r="X202" s="1">
        <v>433.09439999943788</v>
      </c>
      <c r="Y202" s="1">
        <v>306.18372823610747</v>
      </c>
      <c r="Z202" s="1">
        <v>687.48479999999813</v>
      </c>
      <c r="AA202" s="1">
        <v>123.18901013738775</v>
      </c>
      <c r="AB202" s="1">
        <v>0</v>
      </c>
      <c r="AC202"/>
      <c r="AD202"/>
    </row>
    <row r="203" spans="1:30" x14ac:dyDescent="0.25">
      <c r="A203" s="1" t="s">
        <v>105</v>
      </c>
      <c r="B203" s="4">
        <v>1</v>
      </c>
      <c r="C203" s="1" t="s">
        <v>108</v>
      </c>
      <c r="D203" s="7" t="s">
        <v>343</v>
      </c>
      <c r="E203" s="4">
        <v>2022</v>
      </c>
      <c r="F203" s="1">
        <v>320.29437683032546</v>
      </c>
      <c r="G203" s="1">
        <v>5.9133481547977814E-9</v>
      </c>
      <c r="H203" s="1">
        <v>4.6128638165881148E-13</v>
      </c>
      <c r="I203" s="1">
        <v>8.4048382826714541E-12</v>
      </c>
      <c r="J203" s="1">
        <v>7.6509298349221384E-14</v>
      </c>
      <c r="K203" s="1">
        <v>123.65249999999993</v>
      </c>
      <c r="L203" s="1">
        <v>1.6376889682877127E-14</v>
      </c>
      <c r="M203" s="1">
        <v>83.129999999959395</v>
      </c>
      <c r="N203" s="1">
        <v>4.9155947254082362E-13</v>
      </c>
      <c r="O203" s="1">
        <v>153</v>
      </c>
      <c r="P203" s="1">
        <v>12.708</v>
      </c>
      <c r="Q203" s="1">
        <v>49.44</v>
      </c>
      <c r="R203" s="1">
        <v>247.30500000000001</v>
      </c>
      <c r="S203" s="1">
        <v>78.48</v>
      </c>
      <c r="T203" s="1">
        <v>166.25999999999195</v>
      </c>
      <c r="U203" s="1">
        <v>11.390000000000494</v>
      </c>
      <c r="V203" s="1">
        <v>395.31555358732203</v>
      </c>
      <c r="W203" s="1">
        <v>33.215890755111651</v>
      </c>
      <c r="X203" s="1">
        <v>426.38717690453348</v>
      </c>
      <c r="Y203" s="1">
        <v>459.27559235413776</v>
      </c>
      <c r="Z203" s="1">
        <v>687.48479999999813</v>
      </c>
      <c r="AA203" s="1">
        <v>184.78351520108103</v>
      </c>
      <c r="AB203" s="1">
        <v>0</v>
      </c>
      <c r="AC203"/>
      <c r="AD203"/>
    </row>
    <row r="204" spans="1:30" x14ac:dyDescent="0.25">
      <c r="A204" s="1" t="s">
        <v>105</v>
      </c>
      <c r="B204" s="4">
        <v>1</v>
      </c>
      <c r="C204" s="1" t="s">
        <v>108</v>
      </c>
      <c r="D204" s="7" t="s">
        <v>343</v>
      </c>
      <c r="E204" s="4">
        <v>2023</v>
      </c>
      <c r="F204" s="1">
        <v>118.09549337278997</v>
      </c>
      <c r="G204" s="1">
        <v>9.4064643722994773E-9</v>
      </c>
      <c r="H204" s="1">
        <v>4.6880861612831901E-13</v>
      </c>
      <c r="I204" s="1">
        <v>3.405898859393289E-12</v>
      </c>
      <c r="J204" s="1">
        <v>7.9897766818803696E-14</v>
      </c>
      <c r="K204" s="1">
        <v>185.47874999999942</v>
      </c>
      <c r="L204" s="1">
        <v>1.5267829514598455E-14</v>
      </c>
      <c r="M204" s="1">
        <v>102.08195485597682</v>
      </c>
      <c r="N204" s="1">
        <v>4.9215977901112164E-13</v>
      </c>
      <c r="O204" s="1">
        <v>145.35</v>
      </c>
      <c r="P204" s="1">
        <v>18.355999999993283</v>
      </c>
      <c r="Q204" s="1">
        <v>46.144000000000005</v>
      </c>
      <c r="R204" s="1">
        <v>359.9661666666666</v>
      </c>
      <c r="S204" s="1">
        <v>74.555999999999997</v>
      </c>
      <c r="T204" s="1">
        <v>242.00066666661803</v>
      </c>
      <c r="U204" s="1">
        <v>10.251000000000985</v>
      </c>
      <c r="V204" s="1">
        <v>252.38572712961695</v>
      </c>
      <c r="W204" s="1">
        <v>47.978508863975371</v>
      </c>
      <c r="X204" s="1">
        <v>339.4010103588825</v>
      </c>
      <c r="Y204" s="1">
        <v>668.50113998208997</v>
      </c>
      <c r="Z204" s="1">
        <v>647.01723313670107</v>
      </c>
      <c r="AA204" s="1">
        <v>268.96267211703145</v>
      </c>
      <c r="AB204" s="1">
        <v>8.5896239426097535E-10</v>
      </c>
      <c r="AC204"/>
      <c r="AD204"/>
    </row>
    <row r="205" spans="1:30" x14ac:dyDescent="0.25">
      <c r="A205" s="1" t="s">
        <v>105</v>
      </c>
      <c r="B205" s="4">
        <v>1</v>
      </c>
      <c r="C205" s="1" t="s">
        <v>108</v>
      </c>
      <c r="D205" s="7" t="s">
        <v>343</v>
      </c>
      <c r="E205" s="4">
        <v>2024</v>
      </c>
      <c r="F205" s="1">
        <v>94.260629000899584</v>
      </c>
      <c r="G205" s="1">
        <v>2.4755310104505398E-9</v>
      </c>
      <c r="H205" s="1">
        <v>5.9373042630321536E-13</v>
      </c>
      <c r="I205" s="1">
        <v>3.8361648054992187E-12</v>
      </c>
      <c r="J205" s="1">
        <v>1.026785727562315E-13</v>
      </c>
      <c r="K205" s="1">
        <v>163.42451267971884</v>
      </c>
      <c r="L205" s="1">
        <v>1.8999314362523596E-14</v>
      </c>
      <c r="M205" s="1">
        <v>2.7918138239036665E-9</v>
      </c>
      <c r="N205" s="1">
        <v>6.4907176410450339E-13</v>
      </c>
      <c r="O205" s="1">
        <v>137.70000000000047</v>
      </c>
      <c r="P205" s="1">
        <v>17.65000000000169</v>
      </c>
      <c r="Q205" s="1">
        <v>42.848000000000006</v>
      </c>
      <c r="R205" s="1">
        <v>534.45358333333274</v>
      </c>
      <c r="S205" s="1">
        <v>70.632000000000005</v>
      </c>
      <c r="T205" s="1">
        <v>336.69328818926152</v>
      </c>
      <c r="U205" s="1">
        <v>9.112000000001478</v>
      </c>
      <c r="V205" s="1">
        <v>139.29925978878796</v>
      </c>
      <c r="W205" s="1">
        <v>45.836323854976264</v>
      </c>
      <c r="X205" s="1">
        <v>204.79122956053124</v>
      </c>
      <c r="Y205" s="1">
        <v>992.11025481934121</v>
      </c>
      <c r="Z205" s="1">
        <v>584.87095268560813</v>
      </c>
      <c r="AA205" s="1">
        <v>372.79408024003004</v>
      </c>
      <c r="AB205" s="1">
        <v>5.6038487563014545E-10</v>
      </c>
      <c r="AC205"/>
      <c r="AD205"/>
    </row>
    <row r="206" spans="1:30" x14ac:dyDescent="0.25">
      <c r="A206" s="1" t="s">
        <v>105</v>
      </c>
      <c r="B206" s="4">
        <v>1</v>
      </c>
      <c r="C206" s="1" t="s">
        <v>108</v>
      </c>
      <c r="D206" s="7" t="s">
        <v>343</v>
      </c>
      <c r="E206" s="4">
        <v>2025</v>
      </c>
      <c r="F206" s="1">
        <v>78.734787872490742</v>
      </c>
      <c r="G206" s="1">
        <v>-7.6493853481622656E-10</v>
      </c>
      <c r="H206" s="1">
        <v>7.8185381189403015E-13</v>
      </c>
      <c r="I206" s="1">
        <v>4.3208687838097248E-12</v>
      </c>
      <c r="J206" s="1">
        <v>1.3735851837948396E-13</v>
      </c>
      <c r="K206" s="1">
        <v>108.32559739383134</v>
      </c>
      <c r="L206" s="1">
        <v>2.4130039852176364E-14</v>
      </c>
      <c r="M206" s="1">
        <v>39.491973949263631</v>
      </c>
      <c r="N206" s="1">
        <v>9.1175032971025218E-13</v>
      </c>
      <c r="O206" s="1">
        <v>130.05000000000092</v>
      </c>
      <c r="P206" s="1">
        <v>16.944000000005097</v>
      </c>
      <c r="Q206" s="1">
        <v>39.552</v>
      </c>
      <c r="R206" s="1">
        <v>686.88676267971823</v>
      </c>
      <c r="S206" s="1">
        <v>66.707999999999998</v>
      </c>
      <c r="T206" s="1">
        <v>329.30395485871998</v>
      </c>
      <c r="U206" s="1">
        <v>7.9730000000021262</v>
      </c>
      <c r="V206" s="1">
        <v>104.14339909458904</v>
      </c>
      <c r="W206" s="1">
        <v>43.6302207105877</v>
      </c>
      <c r="X206" s="1">
        <v>148.24370373776853</v>
      </c>
      <c r="Y206" s="1">
        <v>1266.0533623683448</v>
      </c>
      <c r="Z206" s="1">
        <v>527.68052594946187</v>
      </c>
      <c r="AA206" s="1">
        <v>363.99677553265559</v>
      </c>
      <c r="AB206" s="1">
        <v>7.1910886500153734E-10</v>
      </c>
      <c r="AC206"/>
      <c r="AD206"/>
    </row>
    <row r="207" spans="1:30" x14ac:dyDescent="0.25">
      <c r="A207" s="1" t="s">
        <v>105</v>
      </c>
      <c r="B207" s="4">
        <v>1</v>
      </c>
      <c r="C207" s="1" t="s">
        <v>108</v>
      </c>
      <c r="D207" s="7" t="s">
        <v>343</v>
      </c>
      <c r="E207" s="4">
        <v>2026</v>
      </c>
      <c r="F207" s="1">
        <v>80.16998013062981</v>
      </c>
      <c r="G207" s="1">
        <v>2.0275020088700173E-7</v>
      </c>
      <c r="H207" s="1">
        <v>1.0965939300374771E-12</v>
      </c>
      <c r="I207" s="1">
        <v>4.8596615419620178E-12</v>
      </c>
      <c r="J207" s="1">
        <v>1.9539957713167787E-13</v>
      </c>
      <c r="K207" s="1">
        <v>61.913462487529017</v>
      </c>
      <c r="L207" s="1">
        <v>3.1557462690134076E-14</v>
      </c>
      <c r="M207" s="1">
        <v>31.034134771728517</v>
      </c>
      <c r="N207" s="1">
        <v>1.4447634522755662E-12</v>
      </c>
      <c r="O207" s="1">
        <v>122.40000000000138</v>
      </c>
      <c r="P207" s="1">
        <v>16.238000000008931</v>
      </c>
      <c r="Q207" s="1">
        <v>36.255999999999993</v>
      </c>
      <c r="R207" s="1">
        <v>784.22102674021619</v>
      </c>
      <c r="S207" s="1">
        <v>62.784000000000006</v>
      </c>
      <c r="T207" s="1">
        <v>361.40659547465026</v>
      </c>
      <c r="U207" s="1">
        <v>6.8340000000030372</v>
      </c>
      <c r="V207" s="1">
        <v>94.242104721249788</v>
      </c>
      <c r="W207" s="1">
        <v>41.044679755235137</v>
      </c>
      <c r="X207" s="1">
        <v>121.5856776502431</v>
      </c>
      <c r="Y207" s="1">
        <v>1438.2560166066876</v>
      </c>
      <c r="Z207" s="1">
        <v>484.88498661491451</v>
      </c>
      <c r="AA207" s="1">
        <v>397.85172966289321</v>
      </c>
      <c r="AB207" s="1">
        <v>6.2400984477121377E-10</v>
      </c>
      <c r="AC207"/>
      <c r="AD207"/>
    </row>
    <row r="208" spans="1:30" x14ac:dyDescent="0.25">
      <c r="A208" s="1" t="s">
        <v>105</v>
      </c>
      <c r="B208" s="4">
        <v>1</v>
      </c>
      <c r="C208" s="1" t="s">
        <v>108</v>
      </c>
      <c r="D208" s="7" t="s">
        <v>343</v>
      </c>
      <c r="E208" s="4">
        <v>2027</v>
      </c>
      <c r="F208" s="1">
        <v>80.627087225553225</v>
      </c>
      <c r="G208" s="1">
        <v>9.4144099236609149E-7</v>
      </c>
      <c r="H208" s="1">
        <v>1.6398178672980431E-12</v>
      </c>
      <c r="I208" s="1">
        <v>5.4585900040092669E-12</v>
      </c>
      <c r="J208" s="1">
        <v>3.1064066979186322E-13</v>
      </c>
      <c r="K208" s="1">
        <v>70.39109672047725</v>
      </c>
      <c r="L208" s="1">
        <v>4.2654251486596693E-14</v>
      </c>
      <c r="M208" s="1">
        <v>27.708125239173629</v>
      </c>
      <c r="N208" s="1">
        <v>9.3418394490689862E-12</v>
      </c>
      <c r="O208" s="1">
        <v>114.75000000000198</v>
      </c>
      <c r="P208" s="1">
        <v>15.532000000013252</v>
      </c>
      <c r="Q208" s="1">
        <v>32.96</v>
      </c>
      <c r="R208" s="1">
        <v>835.14315589441185</v>
      </c>
      <c r="S208" s="1">
        <v>58.86</v>
      </c>
      <c r="T208" s="1">
        <v>385.05139691304544</v>
      </c>
      <c r="U208" s="1">
        <v>5.6950000000044838</v>
      </c>
      <c r="V208" s="1">
        <v>102.85524344224886</v>
      </c>
      <c r="W208" s="1">
        <v>39.124490456846431</v>
      </c>
      <c r="X208" s="1">
        <v>111.5798934213276</v>
      </c>
      <c r="Y208" s="1">
        <v>1526.7598825715527</v>
      </c>
      <c r="Z208" s="1">
        <v>450.99553515333798</v>
      </c>
      <c r="AA208" s="1">
        <v>422.39670688179888</v>
      </c>
      <c r="AB208" s="1">
        <v>7.0345968107708034E-10</v>
      </c>
      <c r="AC208"/>
      <c r="AD208"/>
    </row>
    <row r="209" spans="1:30" x14ac:dyDescent="0.25">
      <c r="A209" s="1" t="s">
        <v>105</v>
      </c>
      <c r="B209" s="4">
        <v>1</v>
      </c>
      <c r="C209" s="1" t="s">
        <v>108</v>
      </c>
      <c r="D209" s="7" t="s">
        <v>343</v>
      </c>
      <c r="E209" s="4">
        <v>2028</v>
      </c>
      <c r="F209" s="1">
        <v>81.084457497439473</v>
      </c>
      <c r="G209" s="1">
        <v>5.5007817682375858E-6</v>
      </c>
      <c r="H209" s="1">
        <v>2.4381566566564135E-12</v>
      </c>
      <c r="I209" s="1">
        <v>6.1020304018129661E-12</v>
      </c>
      <c r="J209" s="1">
        <v>7.3234669489644538E-13</v>
      </c>
      <c r="K209" s="1">
        <v>69.613805688907462</v>
      </c>
      <c r="L209" s="1">
        <v>6.1101897640841814E-14</v>
      </c>
      <c r="M209" s="1">
        <v>20.679474550645843</v>
      </c>
      <c r="N209" s="1">
        <v>1.237503080163924</v>
      </c>
      <c r="O209" s="1">
        <v>107.10000000000275</v>
      </c>
      <c r="P209" s="1">
        <v>14.826000000018112</v>
      </c>
      <c r="Q209" s="1">
        <v>29.664000000000001</v>
      </c>
      <c r="R209" s="1">
        <v>894.54291928155578</v>
      </c>
      <c r="S209" s="1">
        <v>54.935999999999993</v>
      </c>
      <c r="T209" s="1">
        <v>405.37018881888577</v>
      </c>
      <c r="U209" s="1">
        <v>4.5560000000138254</v>
      </c>
      <c r="V209" s="1">
        <v>109.26746705234603</v>
      </c>
      <c r="W209" s="1">
        <v>36.973776975038803</v>
      </c>
      <c r="X209" s="1">
        <v>99.54744940970761</v>
      </c>
      <c r="Y209" s="1">
        <v>1628.6633724954213</v>
      </c>
      <c r="Z209" s="1">
        <v>415.95218470975743</v>
      </c>
      <c r="AA209" s="1">
        <v>441.78117993474461</v>
      </c>
      <c r="AB209" s="1">
        <v>7.806356278559926E-10</v>
      </c>
      <c r="AC209"/>
      <c r="AD209"/>
    </row>
    <row r="210" spans="1:30" x14ac:dyDescent="0.25">
      <c r="A210" s="1" t="s">
        <v>105</v>
      </c>
      <c r="B210" s="4">
        <v>1</v>
      </c>
      <c r="C210" s="1" t="s">
        <v>108</v>
      </c>
      <c r="D210" s="7" t="s">
        <v>343</v>
      </c>
      <c r="E210" s="4">
        <v>2029</v>
      </c>
      <c r="F210" s="1">
        <v>82.129106309795318</v>
      </c>
      <c r="G210" s="1">
        <v>1.2929237105120485E-7</v>
      </c>
      <c r="H210" s="1">
        <v>3.9424145371601804E-12</v>
      </c>
      <c r="I210" s="1">
        <v>6.7210513747138738E-12</v>
      </c>
      <c r="J210" s="1">
        <v>2.7879416651786884E-10</v>
      </c>
      <c r="K210" s="1">
        <v>98.311336757852303</v>
      </c>
      <c r="L210" s="1">
        <v>8.3972016788671008E-14</v>
      </c>
      <c r="M210" s="1">
        <v>10.974930773552069</v>
      </c>
      <c r="N210" s="1">
        <v>2.8967515400830766</v>
      </c>
      <c r="O210" s="1">
        <v>99.450000000003854</v>
      </c>
      <c r="P210" s="1">
        <v>14.120000000023571</v>
      </c>
      <c r="Q210" s="1">
        <v>26.368000000000077</v>
      </c>
      <c r="R210" s="1">
        <v>953.16539163712991</v>
      </c>
      <c r="S210" s="1">
        <v>51.012</v>
      </c>
      <c r="T210" s="1">
        <v>418.66033003619827</v>
      </c>
      <c r="U210" s="1">
        <v>4.6545030801777489</v>
      </c>
      <c r="V210" s="1">
        <v>200.31196279596705</v>
      </c>
      <c r="W210" s="1">
        <v>33.900521789997931</v>
      </c>
      <c r="X210" s="1">
        <v>4.569526205640277</v>
      </c>
      <c r="Y210" s="1">
        <v>1723.1815872107172</v>
      </c>
      <c r="Z210" s="1">
        <v>382.46379551541509</v>
      </c>
      <c r="AA210" s="1">
        <v>459.52169464483211</v>
      </c>
      <c r="AB210" s="1">
        <v>0.17893949620530861</v>
      </c>
      <c r="AC210"/>
      <c r="AD210"/>
    </row>
    <row r="211" spans="1:30" x14ac:dyDescent="0.25">
      <c r="A211" s="1" t="s">
        <v>105</v>
      </c>
      <c r="B211" s="4">
        <v>1</v>
      </c>
      <c r="C211" s="1" t="s">
        <v>108</v>
      </c>
      <c r="D211" s="7" t="s">
        <v>343</v>
      </c>
      <c r="E211" s="4">
        <v>2030</v>
      </c>
      <c r="F211" s="1">
        <v>84.319436486504443</v>
      </c>
      <c r="G211" s="1">
        <v>2.0261137817366185E-3</v>
      </c>
      <c r="H211" s="1">
        <v>6.5736582926544212E-12</v>
      </c>
      <c r="I211" s="1">
        <v>7.3994536170256158E-12</v>
      </c>
      <c r="J211" s="1">
        <v>3.0217737644818467E-11</v>
      </c>
      <c r="K211" s="1">
        <v>105.6815046354487</v>
      </c>
      <c r="L211" s="1">
        <v>1.3665607377562255E-13</v>
      </c>
      <c r="M211" s="1">
        <v>2.3840105968728597E-8</v>
      </c>
      <c r="N211" s="1">
        <v>3.7756273101248912</v>
      </c>
      <c r="O211" s="1">
        <v>91.800000000005497</v>
      </c>
      <c r="P211" s="1">
        <v>13.414000000029672</v>
      </c>
      <c r="Q211" s="1">
        <v>23.072000000000152</v>
      </c>
      <c r="R211" s="1">
        <v>1040.4853950616489</v>
      </c>
      <c r="S211" s="1">
        <v>47.088000000000001</v>
      </c>
      <c r="T211" s="1">
        <v>422.24592747641702</v>
      </c>
      <c r="U211" s="1">
        <v>6.4122546202608266</v>
      </c>
      <c r="V211" s="1">
        <v>181.15823645813717</v>
      </c>
      <c r="W211" s="1">
        <v>31.299614694503866</v>
      </c>
      <c r="X211" s="1">
        <v>6.1792028145924913</v>
      </c>
      <c r="Y211" s="1">
        <v>1863.9210708678124</v>
      </c>
      <c r="Z211" s="1">
        <v>348.21058724657377</v>
      </c>
      <c r="AA211" s="1">
        <v>462.12669320039868</v>
      </c>
      <c r="AB211" s="1">
        <v>0.35945962912944912</v>
      </c>
      <c r="AC211"/>
      <c r="AD211"/>
    </row>
    <row r="212" spans="1:30" x14ac:dyDescent="0.25">
      <c r="A212" s="1" t="s">
        <v>105</v>
      </c>
      <c r="B212" s="4">
        <v>1</v>
      </c>
      <c r="C212" s="1" t="s">
        <v>108</v>
      </c>
      <c r="D212" s="7" t="s">
        <v>343</v>
      </c>
      <c r="E212" s="4">
        <v>2031</v>
      </c>
      <c r="F212" s="1">
        <v>85.71589530949602</v>
      </c>
      <c r="G212" s="1">
        <v>3.4009760651709385E-3</v>
      </c>
      <c r="H212" s="1">
        <v>1.321301744336713E-11</v>
      </c>
      <c r="I212" s="1">
        <v>8.191113437981965E-12</v>
      </c>
      <c r="J212" s="1">
        <v>2.4570174401892275E-11</v>
      </c>
      <c r="K212" s="1">
        <v>93.745930722163877</v>
      </c>
      <c r="L212" s="1">
        <v>5.2127268444483284E-13</v>
      </c>
      <c r="M212" s="1">
        <v>1.4521514500846121E-9</v>
      </c>
      <c r="N212" s="1">
        <v>5.0939409651864223</v>
      </c>
      <c r="O212" s="1">
        <v>84.15000000000795</v>
      </c>
      <c r="P212" s="1">
        <v>12.708000000036392</v>
      </c>
      <c r="Q212" s="1">
        <v>19.776000000000231</v>
      </c>
      <c r="R212" s="1">
        <v>1135.1755663637643</v>
      </c>
      <c r="S212" s="1">
        <v>43.16400000000003</v>
      </c>
      <c r="T212" s="1">
        <v>414.8565941669238</v>
      </c>
      <c r="U212" s="1">
        <v>9.0488819303857166</v>
      </c>
      <c r="V212" s="1">
        <v>155.45739520383398</v>
      </c>
      <c r="W212" s="1">
        <v>29.233835004432429</v>
      </c>
      <c r="X212" s="1">
        <v>6.3846321908492145</v>
      </c>
      <c r="Y212" s="1">
        <v>2013.4901079754695</v>
      </c>
      <c r="Z212" s="1">
        <v>311.30610149964804</v>
      </c>
      <c r="AA212" s="1">
        <v>453.13832519803742</v>
      </c>
      <c r="AB212" s="1">
        <v>0.49311719681850202</v>
      </c>
      <c r="AC212"/>
      <c r="AD212"/>
    </row>
    <row r="213" spans="1:30" x14ac:dyDescent="0.25">
      <c r="A213" s="1" t="s">
        <v>105</v>
      </c>
      <c r="B213" s="4">
        <v>1</v>
      </c>
      <c r="C213" s="1" t="s">
        <v>108</v>
      </c>
      <c r="D213" s="7" t="s">
        <v>343</v>
      </c>
      <c r="E213" s="4">
        <v>2032</v>
      </c>
      <c r="F213" s="1">
        <v>87.460594984636288</v>
      </c>
      <c r="G213" s="1">
        <v>7.4828425619513888E-4</v>
      </c>
      <c r="H213" s="1">
        <v>1.9309989314133647E-11</v>
      </c>
      <c r="I213" s="1">
        <v>9.0894076554358335E-12</v>
      </c>
      <c r="J213" s="1">
        <v>2.9683909524032924E-11</v>
      </c>
      <c r="K213" s="1">
        <v>89.41543332038674</v>
      </c>
      <c r="L213" s="1">
        <v>1.3946850152772574E-10</v>
      </c>
      <c r="M213" s="1">
        <v>3.8900595084549875E-8</v>
      </c>
      <c r="N213" s="1">
        <v>7.0714114477761392</v>
      </c>
      <c r="O213" s="1">
        <v>76.50000000001188</v>
      </c>
      <c r="P213" s="1">
        <v>12.002000000043793</v>
      </c>
      <c r="Q213" s="1">
        <v>16.480000000000334</v>
      </c>
      <c r="R213" s="1">
        <v>1217.9301637525948</v>
      </c>
      <c r="S213" s="1">
        <v>39.240000000000045</v>
      </c>
      <c r="T213" s="1">
        <v>407.46726083504262</v>
      </c>
      <c r="U213" s="1">
        <v>13.003822895572139</v>
      </c>
      <c r="V213" s="1">
        <v>136.96372036354359</v>
      </c>
      <c r="W213" s="1">
        <v>27.399195504277415</v>
      </c>
      <c r="X213" s="1">
        <v>7.1567928255103963</v>
      </c>
      <c r="Y213" s="1">
        <v>2145.567964921348</v>
      </c>
      <c r="Z213" s="1">
        <v>279.0794035403357</v>
      </c>
      <c r="AA213" s="1">
        <v>446.66537725289413</v>
      </c>
      <c r="AB213" s="1">
        <v>1.3504589417629278</v>
      </c>
      <c r="AC213"/>
      <c r="AD213"/>
    </row>
    <row r="214" spans="1:30" x14ac:dyDescent="0.25">
      <c r="A214" s="1" t="s">
        <v>105</v>
      </c>
      <c r="B214" s="4">
        <v>1</v>
      </c>
      <c r="C214" s="1" t="s">
        <v>108</v>
      </c>
      <c r="D214" s="7" t="s">
        <v>343</v>
      </c>
      <c r="E214" s="4">
        <v>2033</v>
      </c>
      <c r="F214" s="1">
        <v>88.399677781535047</v>
      </c>
      <c r="G214" s="1">
        <v>7.0786226333488235E-7</v>
      </c>
      <c r="H214" s="1">
        <v>5.704656516186004E-11</v>
      </c>
      <c r="I214" s="1">
        <v>1.0166557181452121E-11</v>
      </c>
      <c r="J214" s="1">
        <v>3.9056032452471778E-11</v>
      </c>
      <c r="K214" s="1">
        <v>60.313329114704636</v>
      </c>
      <c r="L214" s="1">
        <v>1.7286821297661867E-11</v>
      </c>
      <c r="M214" s="1">
        <v>32.770244073038178</v>
      </c>
      <c r="N214" s="1">
        <v>10.037617171660205</v>
      </c>
      <c r="O214" s="1">
        <v>68.850000000018454</v>
      </c>
      <c r="P214" s="1">
        <v>11.296000000051983</v>
      </c>
      <c r="Q214" s="1">
        <v>13.18400000000047</v>
      </c>
      <c r="R214" s="1">
        <v>1296.3542637396481</v>
      </c>
      <c r="S214" s="1">
        <v>35.316000000000059</v>
      </c>
      <c r="T214" s="1">
        <v>400.07792754060995</v>
      </c>
      <c r="U214" s="1">
        <v>20.075234343348278</v>
      </c>
      <c r="V214" s="1">
        <v>121.05790206728683</v>
      </c>
      <c r="W214" s="1">
        <v>26.982750970441767</v>
      </c>
      <c r="X214" s="1">
        <v>1.7841301083431576</v>
      </c>
      <c r="Y214" s="1">
        <v>2265.06290942956</v>
      </c>
      <c r="Z214" s="1">
        <v>246.3119083877616</v>
      </c>
      <c r="AA214" s="1">
        <v>439.8354137524372</v>
      </c>
      <c r="AB214" s="1">
        <v>9.5627459887176265</v>
      </c>
      <c r="AC214"/>
      <c r="AD214"/>
    </row>
    <row r="215" spans="1:30" x14ac:dyDescent="0.25">
      <c r="A215" s="1" t="s">
        <v>105</v>
      </c>
      <c r="B215" s="4">
        <v>1</v>
      </c>
      <c r="C215" s="1" t="s">
        <v>108</v>
      </c>
      <c r="D215" s="7" t="s">
        <v>343</v>
      </c>
      <c r="E215" s="4">
        <v>2034</v>
      </c>
      <c r="F215" s="1">
        <v>89.606730944252334</v>
      </c>
      <c r="G215" s="1">
        <v>1.1145110100603642E-6</v>
      </c>
      <c r="H215" s="1">
        <v>6.4978596864887299</v>
      </c>
      <c r="I215" s="1">
        <v>1.1515457935993932E-11</v>
      </c>
      <c r="J215" s="1">
        <v>1.599339730194975E-11</v>
      </c>
      <c r="K215" s="1">
        <v>42.880002164255806</v>
      </c>
      <c r="L215" s="1">
        <v>1.6065607963123797E-11</v>
      </c>
      <c r="M215" s="1">
        <v>51.974925482641275</v>
      </c>
      <c r="N215" s="1">
        <v>15.05642575732959</v>
      </c>
      <c r="O215" s="1">
        <v>61.200000000031665</v>
      </c>
      <c r="P215" s="1">
        <v>10.590000000061073</v>
      </c>
      <c r="Q215" s="1">
        <v>9.8880000000006643</v>
      </c>
      <c r="R215" s="1">
        <v>1345.6762595210193</v>
      </c>
      <c r="S215" s="1">
        <v>31.392000000000081</v>
      </c>
      <c r="T215" s="1">
        <v>425.45883828031475</v>
      </c>
      <c r="U215" s="1">
        <v>30.112851515008483</v>
      </c>
      <c r="V215" s="1">
        <v>109.37323381249259</v>
      </c>
      <c r="W215" s="1">
        <v>26.314889665595025</v>
      </c>
      <c r="X215" s="1">
        <v>1.5220075325328637</v>
      </c>
      <c r="Y215" s="1">
        <v>2345.2849086634264</v>
      </c>
      <c r="Z215" s="1">
        <v>217.60623751705711</v>
      </c>
      <c r="AA215" s="1">
        <v>466.14919085424725</v>
      </c>
      <c r="AB215" s="1">
        <v>16.84463682808132</v>
      </c>
      <c r="AC215"/>
      <c r="AD215"/>
    </row>
    <row r="216" spans="1:30" x14ac:dyDescent="0.25">
      <c r="A216" s="1" t="s">
        <v>105</v>
      </c>
      <c r="B216" s="4">
        <v>1</v>
      </c>
      <c r="C216" s="1" t="s">
        <v>108</v>
      </c>
      <c r="D216" s="7" t="s">
        <v>343</v>
      </c>
      <c r="E216" s="4">
        <v>2035</v>
      </c>
      <c r="F216" s="1">
        <v>90.031103389694934</v>
      </c>
      <c r="G216" s="1">
        <v>8.1583984298491889E-7</v>
      </c>
      <c r="H216" s="1">
        <v>6.0473484672599446E-11</v>
      </c>
      <c r="I216" s="1">
        <v>1.2298002502443071E-11</v>
      </c>
      <c r="J216" s="1">
        <v>1.052540638909233E-11</v>
      </c>
      <c r="K216" s="1">
        <v>42.744053696873159</v>
      </c>
      <c r="L216" s="1">
        <v>1.9352953374170686E-11</v>
      </c>
      <c r="M216" s="1">
        <v>67.20435867696915</v>
      </c>
      <c r="N216" s="1">
        <v>12.405864435115653</v>
      </c>
      <c r="O216" s="1">
        <v>53.550000000050971</v>
      </c>
      <c r="P216" s="1">
        <v>9.8840000000712394</v>
      </c>
      <c r="Q216" s="1">
        <v>6.5920000000009766</v>
      </c>
      <c r="R216" s="1">
        <v>1377.5649283519419</v>
      </c>
      <c r="S216" s="1">
        <v>27.468000000000099</v>
      </c>
      <c r="T216" s="1">
        <v>470.04443042962265</v>
      </c>
      <c r="U216" s="1">
        <v>45.169277272338071</v>
      </c>
      <c r="V216" s="1">
        <v>99.106474676773701</v>
      </c>
      <c r="W216" s="1">
        <v>24.878690775938804</v>
      </c>
      <c r="X216" s="1">
        <v>0.89591600699984431</v>
      </c>
      <c r="Y216" s="1">
        <v>2395.7174932359699</v>
      </c>
      <c r="Z216" s="1">
        <v>188.94960345604818</v>
      </c>
      <c r="AA216" s="1">
        <v>515.31421826757253</v>
      </c>
      <c r="AB216" s="1">
        <v>27.964117710112237</v>
      </c>
      <c r="AC216"/>
      <c r="AD216"/>
    </row>
    <row r="217" spans="1:30" x14ac:dyDescent="0.25">
      <c r="A217" s="1" t="s">
        <v>105</v>
      </c>
      <c r="B217" s="4">
        <v>1</v>
      </c>
      <c r="C217" s="1" t="s">
        <v>108</v>
      </c>
      <c r="D217" s="7" t="s">
        <v>343</v>
      </c>
      <c r="E217" s="4">
        <v>2036</v>
      </c>
      <c r="F217" s="1">
        <v>92.795946192545784</v>
      </c>
      <c r="G217" s="1">
        <v>-1.216251699217816E-3</v>
      </c>
      <c r="H217" s="1">
        <v>2.4524155870502579E-11</v>
      </c>
      <c r="I217" s="1">
        <v>1.2058704692724094E-11</v>
      </c>
      <c r="J217" s="1">
        <v>7.7672362428079055E-12</v>
      </c>
      <c r="K217" s="1">
        <v>5.6316875475031529E-12</v>
      </c>
      <c r="L217" s="1">
        <v>2.218787272219321E-11</v>
      </c>
      <c r="M217" s="1">
        <v>69.0856632944935</v>
      </c>
      <c r="N217" s="1">
        <v>11.948801454614991</v>
      </c>
      <c r="O217" s="1">
        <v>45.900000000108015</v>
      </c>
      <c r="P217" s="1">
        <v>9.1780000000827542</v>
      </c>
      <c r="Q217" s="1">
        <v>3.2960000000017087</v>
      </c>
      <c r="R217" s="1">
        <v>1409.3176487154817</v>
      </c>
      <c r="S217" s="1">
        <v>23.544000000000135</v>
      </c>
      <c r="T217" s="1">
        <v>529.85945577325845</v>
      </c>
      <c r="U217" s="1">
        <v>57.575141707453724</v>
      </c>
      <c r="V217" s="1">
        <v>87.197953586947122</v>
      </c>
      <c r="W217" s="1">
        <v>21.57618170330613</v>
      </c>
      <c r="X217" s="1">
        <v>0.31042613090954735</v>
      </c>
      <c r="Y217" s="1">
        <v>2443.8158761545969</v>
      </c>
      <c r="Z217" s="1">
        <v>158.52703976503025</v>
      </c>
      <c r="AA217" s="1">
        <v>577.97627416788737</v>
      </c>
      <c r="AB217" s="1">
        <v>39.192026016838412</v>
      </c>
      <c r="AC217"/>
      <c r="AD217"/>
    </row>
    <row r="218" spans="1:30" x14ac:dyDescent="0.25">
      <c r="A218" s="1" t="s">
        <v>105</v>
      </c>
      <c r="B218" s="4">
        <v>1</v>
      </c>
      <c r="C218" s="1" t="s">
        <v>108</v>
      </c>
      <c r="D218" s="7" t="s">
        <v>343</v>
      </c>
      <c r="E218" s="4">
        <v>2037</v>
      </c>
      <c r="F218" s="1">
        <v>104.27673750986585</v>
      </c>
      <c r="G218" s="1">
        <v>5.252562846242345E-3</v>
      </c>
      <c r="H218" s="1">
        <v>4.7850930128920857E-11</v>
      </c>
      <c r="I218" s="1">
        <v>1.4209307483117825E-11</v>
      </c>
      <c r="J218" s="1">
        <v>5.4202546183007804E-12</v>
      </c>
      <c r="K218" s="1">
        <v>28.055956756212684</v>
      </c>
      <c r="L218" s="1">
        <v>2.0011460125786984E-11</v>
      </c>
      <c r="M218" s="1">
        <v>49.937313652686768</v>
      </c>
      <c r="N218" s="1">
        <v>10.401647489384134</v>
      </c>
      <c r="O218" s="1">
        <v>44.747859686596748</v>
      </c>
      <c r="P218" s="1">
        <v>8.4720000000950524</v>
      </c>
      <c r="Q218" s="1">
        <v>2.8050236838485626E-10</v>
      </c>
      <c r="R218" s="1">
        <v>1398.326315382154</v>
      </c>
      <c r="S218" s="1">
        <v>19.620000000000179</v>
      </c>
      <c r="T218" s="1">
        <v>591.55578573441869</v>
      </c>
      <c r="U218" s="1">
        <v>69.523943162068718</v>
      </c>
      <c r="V218" s="1">
        <v>91.940396490636985</v>
      </c>
      <c r="W218" s="1">
        <v>19.623531800156353</v>
      </c>
      <c r="X218" s="1">
        <v>5.000032475527987E-10</v>
      </c>
      <c r="Y218" s="1">
        <v>2437.3700788302322</v>
      </c>
      <c r="Z218" s="1">
        <v>135.01064096638049</v>
      </c>
      <c r="AA218" s="1">
        <v>641.52308850681129</v>
      </c>
      <c r="AB218" s="1">
        <v>50.181012270394923</v>
      </c>
      <c r="AC218"/>
      <c r="AD218"/>
    </row>
    <row r="219" spans="1:30" x14ac:dyDescent="0.25">
      <c r="A219" s="1" t="s">
        <v>105</v>
      </c>
      <c r="B219" s="4">
        <v>1</v>
      </c>
      <c r="C219" s="1" t="s">
        <v>108</v>
      </c>
      <c r="D219" s="7" t="s">
        <v>343</v>
      </c>
      <c r="E219" s="4">
        <v>2038</v>
      </c>
      <c r="F219" s="1">
        <v>108.5564330463134</v>
      </c>
      <c r="G219" s="1">
        <v>5.7545382665585834E-3</v>
      </c>
      <c r="H219" s="1">
        <v>3.9683044919389833E-11</v>
      </c>
      <c r="I219" s="1">
        <v>1.6928339850748608E-11</v>
      </c>
      <c r="J219" s="1">
        <v>4.3378561898621565E-12</v>
      </c>
      <c r="K219" s="1">
        <v>71.522635337759368</v>
      </c>
      <c r="L219" s="1">
        <v>2.9682040767457173E-11</v>
      </c>
      <c r="M219" s="1">
        <v>21.193865223271441</v>
      </c>
      <c r="N219" s="1">
        <v>3.7755662558290441</v>
      </c>
      <c r="O219" s="1">
        <v>37.097859686657223</v>
      </c>
      <c r="P219" s="1">
        <v>7.7660000001071117</v>
      </c>
      <c r="Q219" s="1">
        <v>3.1072010602967473E-10</v>
      </c>
      <c r="R219" s="1">
        <v>1426.3822721383667</v>
      </c>
      <c r="S219" s="1">
        <v>15.69600000000024</v>
      </c>
      <c r="T219" s="1">
        <v>641.49309938710542</v>
      </c>
      <c r="U219" s="1">
        <v>79.92559065145285</v>
      </c>
      <c r="V219" s="1">
        <v>79.466631403521333</v>
      </c>
      <c r="W219" s="1">
        <v>17.636168411363666</v>
      </c>
      <c r="X219" s="1">
        <v>5.2313411309690832E-10</v>
      </c>
      <c r="Y219" s="1">
        <v>2485.9968006214008</v>
      </c>
      <c r="Z219" s="1">
        <v>108.57164119443301</v>
      </c>
      <c r="AA219" s="1">
        <v>692.79485049303287</v>
      </c>
      <c r="AB219" s="1">
        <v>64.736951234741866</v>
      </c>
      <c r="AC219"/>
      <c r="AD219"/>
    </row>
    <row r="220" spans="1:30" x14ac:dyDescent="0.25">
      <c r="A220" s="1" t="s">
        <v>105</v>
      </c>
      <c r="B220" s="4">
        <v>1</v>
      </c>
      <c r="C220" s="1" t="s">
        <v>108</v>
      </c>
      <c r="D220" s="7" t="s">
        <v>343</v>
      </c>
      <c r="E220" s="4">
        <v>2039</v>
      </c>
      <c r="F220" s="1">
        <v>106.21089259311753</v>
      </c>
      <c r="G220" s="1">
        <v>3.8528151980882614E-3</v>
      </c>
      <c r="H220" s="1">
        <v>1.2340555010659641E-11</v>
      </c>
      <c r="I220" s="1">
        <v>2.0426386761615558E-11</v>
      </c>
      <c r="J220" s="1">
        <v>3.8452995942078285E-12</v>
      </c>
      <c r="K220" s="1">
        <v>73.2349406456986</v>
      </c>
      <c r="L220" s="1">
        <v>2.1769402666623948E-11</v>
      </c>
      <c r="M220" s="1">
        <v>36.003749826191545</v>
      </c>
      <c r="N220" s="1">
        <v>5.4495803593778147</v>
      </c>
      <c r="O220" s="1">
        <v>29.447859686681745</v>
      </c>
      <c r="P220" s="1">
        <v>7.0600000001213203</v>
      </c>
      <c r="Q220" s="1">
        <v>3.35290280431567E-10</v>
      </c>
      <c r="R220" s="1">
        <v>1497.904907476126</v>
      </c>
      <c r="S220" s="1">
        <v>11.772000000000322</v>
      </c>
      <c r="T220" s="1">
        <v>662.68696461037689</v>
      </c>
      <c r="U220" s="1">
        <v>83.701156907281899</v>
      </c>
      <c r="V220" s="1">
        <v>60.647237423425011</v>
      </c>
      <c r="W220" s="1">
        <v>16.04751383910774</v>
      </c>
      <c r="X220" s="1">
        <v>5.1651932011583203E-10</v>
      </c>
      <c r="Y220" s="1">
        <v>2598.5490867578142</v>
      </c>
      <c r="Z220" s="1">
        <v>80.949545353012439</v>
      </c>
      <c r="AA220" s="1">
        <v>712.72075309398235</v>
      </c>
      <c r="AB220" s="1">
        <v>71.298268196235867</v>
      </c>
      <c r="AC220"/>
      <c r="AD220"/>
    </row>
    <row r="221" spans="1:30" x14ac:dyDescent="0.25">
      <c r="A221" s="1" t="s">
        <v>105</v>
      </c>
      <c r="B221" s="4">
        <v>1</v>
      </c>
      <c r="C221" s="1" t="s">
        <v>108</v>
      </c>
      <c r="D221" s="7" t="s">
        <v>343</v>
      </c>
      <c r="E221" s="4">
        <v>2040</v>
      </c>
      <c r="F221" s="1">
        <v>104.55131815817785</v>
      </c>
      <c r="G221" s="1">
        <v>4.4878330708615771E-3</v>
      </c>
      <c r="H221" s="1">
        <v>6.3441332267643033E-12</v>
      </c>
      <c r="I221" s="1">
        <v>2.5899040553881738E-11</v>
      </c>
      <c r="J221" s="1">
        <v>3.0005438020407836E-12</v>
      </c>
      <c r="K221" s="1">
        <v>109.9274319884188</v>
      </c>
      <c r="L221" s="1">
        <v>3.3126239527770518E-11</v>
      </c>
      <c r="M221" s="1">
        <v>6.1711916163716642</v>
      </c>
      <c r="N221" s="1">
        <v>3.3262971245003749E-11</v>
      </c>
      <c r="O221" s="1">
        <v>21.797859686729598</v>
      </c>
      <c r="P221" s="1">
        <v>6.3540000001382495</v>
      </c>
      <c r="Q221" s="1">
        <v>3.6497418995559993E-10</v>
      </c>
      <c r="R221" s="1">
        <v>1571.1398481218246</v>
      </c>
      <c r="S221" s="1">
        <v>7.8480000000004591</v>
      </c>
      <c r="T221" s="1">
        <v>698.69071443656844</v>
      </c>
      <c r="U221" s="1">
        <v>89.150737266659718</v>
      </c>
      <c r="V221" s="1">
        <v>42.867071153129181</v>
      </c>
      <c r="W221" s="1">
        <v>16.059639041174844</v>
      </c>
      <c r="X221" s="1">
        <v>5.1812843283085699E-10</v>
      </c>
      <c r="Y221" s="1">
        <v>2710.8317550675624</v>
      </c>
      <c r="Z221" s="1">
        <v>53.149147381531662</v>
      </c>
      <c r="AA221" s="1">
        <v>745.63067050900167</v>
      </c>
      <c r="AB221" s="1">
        <v>77.549583055710244</v>
      </c>
      <c r="AC221"/>
      <c r="AD221"/>
    </row>
    <row r="222" spans="1:30" x14ac:dyDescent="0.25">
      <c r="A222" s="1" t="s">
        <v>105</v>
      </c>
      <c r="B222" s="4">
        <v>1</v>
      </c>
      <c r="C222" s="1" t="s">
        <v>108</v>
      </c>
      <c r="D222" s="7" t="s">
        <v>343</v>
      </c>
      <c r="E222" s="4">
        <v>2041</v>
      </c>
      <c r="F222" s="1">
        <v>104.57401600639321</v>
      </c>
      <c r="G222" s="1">
        <v>4.8528576666191136E-3</v>
      </c>
      <c r="H222" s="1">
        <v>5.290715396577031E-12</v>
      </c>
      <c r="I222" s="1">
        <v>3.4433789173471601E-11</v>
      </c>
      <c r="J222" s="1">
        <v>2.7794473613875191E-12</v>
      </c>
      <c r="K222" s="1">
        <v>138.02291932194876</v>
      </c>
      <c r="L222" s="1">
        <v>4.1654749967034392E-11</v>
      </c>
      <c r="M222" s="1">
        <v>1.2300582674068202E-8</v>
      </c>
      <c r="N222" s="1">
        <v>6.3926755759774828E-12</v>
      </c>
      <c r="O222" s="1">
        <v>14.14785968676928</v>
      </c>
      <c r="P222" s="1">
        <v>6.3540000001586758</v>
      </c>
      <c r="Q222" s="1">
        <v>4.040302224080717E-10</v>
      </c>
      <c r="R222" s="1">
        <v>1681.0672801102435</v>
      </c>
      <c r="S222" s="1">
        <v>3.9240000000009796</v>
      </c>
      <c r="T222" s="1">
        <v>704.86190605294007</v>
      </c>
      <c r="U222" s="1">
        <v>89.150737266692985</v>
      </c>
      <c r="V222" s="1">
        <v>25.63489160072309</v>
      </c>
      <c r="W222" s="1">
        <v>16.262823966604145</v>
      </c>
      <c r="X222" s="1">
        <v>5.4114821629915679E-10</v>
      </c>
      <c r="Y222" s="1">
        <v>2869.1192260080688</v>
      </c>
      <c r="Z222" s="1">
        <v>25.334876113986816</v>
      </c>
      <c r="AA222" s="1">
        <v>752.34502107762876</v>
      </c>
      <c r="AB222" s="1">
        <v>75.976307490961858</v>
      </c>
      <c r="AC222"/>
      <c r="AD222"/>
    </row>
    <row r="223" spans="1:30" x14ac:dyDescent="0.25">
      <c r="A223" s="1" t="s">
        <v>105</v>
      </c>
      <c r="B223" s="4">
        <v>1</v>
      </c>
      <c r="C223" s="1" t="s">
        <v>108</v>
      </c>
      <c r="D223" s="7" t="s">
        <v>343</v>
      </c>
      <c r="E223" s="4">
        <v>2042</v>
      </c>
      <c r="F223" s="1">
        <v>103.91660679412894</v>
      </c>
      <c r="G223" s="1">
        <v>5.9071425317087445E-3</v>
      </c>
      <c r="H223" s="1">
        <v>5.186769610806966E-12</v>
      </c>
      <c r="I223" s="1">
        <v>4.6610357446955076E-11</v>
      </c>
      <c r="J223" s="1">
        <v>2.8108341973170765E-12</v>
      </c>
      <c r="K223" s="1">
        <v>47.109443745811596</v>
      </c>
      <c r="L223" s="1">
        <v>2.9877932563289602E-11</v>
      </c>
      <c r="M223" s="1">
        <v>11.240301826263467</v>
      </c>
      <c r="N223" s="1">
        <v>3.0287528171647397E-12</v>
      </c>
      <c r="O223" s="1">
        <v>6.4978596867816201</v>
      </c>
      <c r="P223" s="1">
        <v>6.3540000001845751</v>
      </c>
      <c r="Q223" s="1">
        <v>4.2002361971002145E-10</v>
      </c>
      <c r="R223" s="1">
        <v>1819.0901994321923</v>
      </c>
      <c r="S223" s="1">
        <v>1.4044773384565543E-10</v>
      </c>
      <c r="T223" s="1">
        <v>704.86190606524065</v>
      </c>
      <c r="U223" s="1">
        <v>89.15073726669938</v>
      </c>
      <c r="V223" s="1">
        <v>11.225375186170881</v>
      </c>
      <c r="W223" s="1">
        <v>16.031742617684419</v>
      </c>
      <c r="X223" s="1">
        <v>5.0245922581334674E-10</v>
      </c>
      <c r="Y223" s="1">
        <v>3028.9632019827859</v>
      </c>
      <c r="Z223" s="1">
        <v>5.2120755938775192E-10</v>
      </c>
      <c r="AA223" s="1">
        <v>745.95265288593339</v>
      </c>
      <c r="AB223" s="1">
        <v>68.585387897885028</v>
      </c>
      <c r="AC223"/>
      <c r="AD223"/>
    </row>
    <row r="224" spans="1:30" x14ac:dyDescent="0.25">
      <c r="A224" s="1" t="s">
        <v>105</v>
      </c>
      <c r="B224" s="4">
        <v>1</v>
      </c>
      <c r="C224" s="1" t="s">
        <v>108</v>
      </c>
      <c r="D224" s="7" t="s">
        <v>343</v>
      </c>
      <c r="E224" s="4">
        <v>2043</v>
      </c>
      <c r="F224" s="1">
        <v>99.725705137379762</v>
      </c>
      <c r="G224" s="1">
        <v>-3.0387550705062685E-3</v>
      </c>
      <c r="H224" s="1">
        <v>5.5589499255116163E-12</v>
      </c>
      <c r="I224" s="1">
        <v>6.6625281532042586E-11</v>
      </c>
      <c r="J224" s="1">
        <v>2.5768430859513284E-12</v>
      </c>
      <c r="K224" s="1">
        <v>33.696802142179145</v>
      </c>
      <c r="L224" s="1">
        <v>9.0133583495999658E-12</v>
      </c>
      <c r="M224" s="1">
        <v>42.880864229343935</v>
      </c>
      <c r="N224" s="1">
        <v>2.5137440649251115E-12</v>
      </c>
      <c r="O224" s="1">
        <v>6.4978596867879643</v>
      </c>
      <c r="P224" s="1">
        <v>6.3540000002190089</v>
      </c>
      <c r="Q224" s="1">
        <v>4.3054902609911378E-10</v>
      </c>
      <c r="R224" s="1">
        <v>1866.199643178004</v>
      </c>
      <c r="S224" s="1">
        <v>1.5773455514331729E-10</v>
      </c>
      <c r="T224" s="1">
        <v>716.10220789150412</v>
      </c>
      <c r="U224" s="1">
        <v>89.150737266702407</v>
      </c>
      <c r="V224" s="1">
        <v>10.249027713410413</v>
      </c>
      <c r="W224" s="1">
        <v>14.995034161151692</v>
      </c>
      <c r="X224" s="1">
        <v>4.8372849523389138E-10</v>
      </c>
      <c r="Y224" s="1">
        <v>3103.542362404949</v>
      </c>
      <c r="Z224" s="1">
        <v>5.8552011372511197E-10</v>
      </c>
      <c r="AA224" s="1">
        <v>755.22770280843633</v>
      </c>
      <c r="AB224" s="1">
        <v>62.296507522884077</v>
      </c>
      <c r="AC224"/>
      <c r="AD224"/>
    </row>
    <row r="225" spans="1:30" x14ac:dyDescent="0.25">
      <c r="A225" s="1" t="s">
        <v>105</v>
      </c>
      <c r="B225" s="4">
        <v>1</v>
      </c>
      <c r="C225" s="1" t="s">
        <v>108</v>
      </c>
      <c r="D225" s="7" t="s">
        <v>343</v>
      </c>
      <c r="E225" s="4">
        <v>2044</v>
      </c>
      <c r="F225" s="1">
        <v>95.422370558219228</v>
      </c>
      <c r="G225" s="1">
        <v>-3.1942711419209132E-3</v>
      </c>
      <c r="H225" s="1">
        <v>6.2621566894586241E-12</v>
      </c>
      <c r="I225" s="1">
        <v>1.04284293944368E-10</v>
      </c>
      <c r="J225" s="1">
        <v>2.2932800095172615E-12</v>
      </c>
      <c r="K225" s="1">
        <v>72.341055362738388</v>
      </c>
      <c r="L225" s="1">
        <v>3.778358488899008E-12</v>
      </c>
      <c r="M225" s="1">
        <v>39.012323367336514</v>
      </c>
      <c r="N225" s="1">
        <v>2.4998522040093991E-12</v>
      </c>
      <c r="O225" s="1">
        <v>6.4978596867932552</v>
      </c>
      <c r="P225" s="1">
        <v>6.3540000002656196</v>
      </c>
      <c r="Q225" s="1">
        <v>4.3831626234192169E-10</v>
      </c>
      <c r="R225" s="1">
        <v>1899.8964453201831</v>
      </c>
      <c r="S225" s="1">
        <v>1.7380016310644109E-10</v>
      </c>
      <c r="T225" s="1">
        <v>758.98307212084808</v>
      </c>
      <c r="U225" s="1">
        <v>89.150737266704922</v>
      </c>
      <c r="V225" s="1">
        <v>9.7068058338881187</v>
      </c>
      <c r="W225" s="1">
        <v>15.040200380912783</v>
      </c>
      <c r="X225" s="1">
        <v>4.5643435105813547E-10</v>
      </c>
      <c r="Y225" s="1">
        <v>3162.4421835665376</v>
      </c>
      <c r="Z225" s="1">
        <v>6.3987616200419196E-10</v>
      </c>
      <c r="AA225" s="1">
        <v>803.65750659133562</v>
      </c>
      <c r="AB225" s="1">
        <v>57.957771171151109</v>
      </c>
      <c r="AC225"/>
      <c r="AD225"/>
    </row>
    <row r="226" spans="1:30" x14ac:dyDescent="0.25">
      <c r="A226" s="1" t="s">
        <v>105</v>
      </c>
      <c r="B226" s="4">
        <v>1</v>
      </c>
      <c r="C226" s="1" t="s">
        <v>108</v>
      </c>
      <c r="D226" s="7" t="s">
        <v>343</v>
      </c>
      <c r="E226" s="4">
        <v>2045</v>
      </c>
      <c r="F226" s="1">
        <v>91.847972890857903</v>
      </c>
      <c r="G226" s="1">
        <v>2.8715815583976311E-6</v>
      </c>
      <c r="H226" s="1">
        <v>7.2200618466592733E-12</v>
      </c>
      <c r="I226" s="1">
        <v>2.0391129552410541E-10</v>
      </c>
      <c r="J226" s="1">
        <v>2.1510023203773235E-12</v>
      </c>
      <c r="K226" s="1">
        <v>43.292096489890099</v>
      </c>
      <c r="L226" s="1">
        <v>1.904490946518433E-12</v>
      </c>
      <c r="M226" s="1">
        <v>37.019028114544064</v>
      </c>
      <c r="N226" s="1">
        <v>2.7123120685339039E-12</v>
      </c>
      <c r="O226" s="1">
        <v>6.4978596867984422</v>
      </c>
      <c r="P226" s="1">
        <v>6.3540000003322445</v>
      </c>
      <c r="Q226" s="1">
        <v>4.4373651696022247E-10</v>
      </c>
      <c r="R226" s="1">
        <v>1972.2375006829216</v>
      </c>
      <c r="S226" s="1">
        <v>1.9315311648061178E-10</v>
      </c>
      <c r="T226" s="1">
        <v>797.99539548818461</v>
      </c>
      <c r="U226" s="1">
        <v>89.150737266707424</v>
      </c>
      <c r="V226" s="1">
        <v>8.6505520037575412</v>
      </c>
      <c r="W226" s="1">
        <v>14.158456683402097</v>
      </c>
      <c r="X226" s="1">
        <v>4.1917350982668465E-10</v>
      </c>
      <c r="Y226" s="1">
        <v>3258.4378336048067</v>
      </c>
      <c r="Z226" s="1">
        <v>7.0365632118305933E-10</v>
      </c>
      <c r="AA226" s="1">
        <v>844.23104290587105</v>
      </c>
      <c r="AB226" s="1">
        <v>47.634766555485172</v>
      </c>
      <c r="AC226"/>
      <c r="AD226"/>
    </row>
    <row r="227" spans="1:30" x14ac:dyDescent="0.25">
      <c r="A227" s="1" t="s">
        <v>105</v>
      </c>
      <c r="B227" s="4">
        <v>1</v>
      </c>
      <c r="C227" s="1" t="s">
        <v>108</v>
      </c>
      <c r="D227" s="7" t="s">
        <v>343</v>
      </c>
      <c r="E227" s="4">
        <v>2046</v>
      </c>
      <c r="F227" s="1">
        <v>88.143412919479346</v>
      </c>
      <c r="G227" s="1">
        <v>2.6628999735440339E-4</v>
      </c>
      <c r="H227" s="1">
        <v>8.4192592164305928E-12</v>
      </c>
      <c r="I227" s="1">
        <v>1.4166679968332711E-7</v>
      </c>
      <c r="J227" s="1">
        <v>1.9300815405942749E-12</v>
      </c>
      <c r="K227" s="1">
        <v>142.98540081039764</v>
      </c>
      <c r="L227" s="1">
        <v>1.1539430901994175E-12</v>
      </c>
      <c r="M227" s="1">
        <v>20.248960959645732</v>
      </c>
      <c r="N227" s="1">
        <v>3.1179107487224087E-12</v>
      </c>
      <c r="O227" s="1">
        <v>6.4978596868040013</v>
      </c>
      <c r="P227" s="1">
        <v>6.3540000004365291</v>
      </c>
      <c r="Q227" s="1">
        <v>4.4807437315008463E-10</v>
      </c>
      <c r="R227" s="1">
        <v>2015.5295971728117</v>
      </c>
      <c r="S227" s="1">
        <v>2.1534098920280499E-10</v>
      </c>
      <c r="T227" s="1">
        <v>835.0144236027287</v>
      </c>
      <c r="U227" s="1">
        <v>89.150737266710138</v>
      </c>
      <c r="V227" s="1">
        <v>7.8674728582566802</v>
      </c>
      <c r="W227" s="1">
        <v>15.396032701331704</v>
      </c>
      <c r="X227" s="1">
        <v>3.7141765035073008E-10</v>
      </c>
      <c r="Y227" s="1">
        <v>3328.141107654089</v>
      </c>
      <c r="Z227" s="1">
        <v>7.7776438032693319E-10</v>
      </c>
      <c r="AA227" s="1">
        <v>877.95006972430519</v>
      </c>
      <c r="AB227" s="1">
        <v>43.117675779194094</v>
      </c>
      <c r="AC227"/>
      <c r="AD227"/>
    </row>
    <row r="228" spans="1:30" x14ac:dyDescent="0.25">
      <c r="A228" s="1" t="s">
        <v>105</v>
      </c>
      <c r="B228" s="4">
        <v>1</v>
      </c>
      <c r="C228" s="1" t="s">
        <v>108</v>
      </c>
      <c r="D228" s="7" t="s">
        <v>343</v>
      </c>
      <c r="E228" s="4">
        <v>2047</v>
      </c>
      <c r="F228" s="1">
        <v>84.823386391930924</v>
      </c>
      <c r="G228" s="1">
        <v>2.0790125692205993E-3</v>
      </c>
      <c r="H228" s="1">
        <v>9.910401936725369E-12</v>
      </c>
      <c r="I228" s="1">
        <v>2.4656226260240899E-8</v>
      </c>
      <c r="J228" s="1">
        <v>1.9274547813406449E-12</v>
      </c>
      <c r="K228" s="1">
        <v>203.05576952847113</v>
      </c>
      <c r="L228" s="1">
        <v>8.3301418289182436E-13</v>
      </c>
      <c r="M228" s="1">
        <v>21.479107030495378</v>
      </c>
      <c r="N228" s="1">
        <v>3.7055236094535566E-12</v>
      </c>
      <c r="O228" s="1">
        <v>6.4978596868102638</v>
      </c>
      <c r="P228" s="1">
        <v>6.3540000006404407</v>
      </c>
      <c r="Q228" s="1">
        <v>4.5191967274429246E-10</v>
      </c>
      <c r="R228" s="1">
        <v>2076.0799979832095</v>
      </c>
      <c r="S228" s="1">
        <v>2.3535244932859195E-10</v>
      </c>
      <c r="T228" s="1">
        <v>855.26338456237443</v>
      </c>
      <c r="U228" s="1">
        <v>89.150737266712753</v>
      </c>
      <c r="V228" s="1">
        <v>7.1568644055292445</v>
      </c>
      <c r="W228" s="1">
        <v>15.045483011468008</v>
      </c>
      <c r="X228" s="1">
        <v>3.557906870487896E-10</v>
      </c>
      <c r="Y228" s="1">
        <v>3411.1153370814691</v>
      </c>
      <c r="Z228" s="1">
        <v>8.1299039823070867E-10</v>
      </c>
      <c r="AA228" s="1">
        <v>899.60794221363574</v>
      </c>
      <c r="AB228" s="1">
        <v>36.882801543431491</v>
      </c>
      <c r="AC228"/>
      <c r="AD228"/>
    </row>
    <row r="229" spans="1:30" x14ac:dyDescent="0.25">
      <c r="A229" s="1" t="s">
        <v>105</v>
      </c>
      <c r="B229" s="4">
        <v>1</v>
      </c>
      <c r="C229" s="1" t="s">
        <v>108</v>
      </c>
      <c r="D229" s="7" t="s">
        <v>343</v>
      </c>
      <c r="E229" s="4">
        <v>2048</v>
      </c>
      <c r="F229" s="1">
        <v>81.882022343282671</v>
      </c>
      <c r="G229" s="1">
        <v>1.120545763266785E-3</v>
      </c>
      <c r="H229" s="1">
        <v>1.1971812913949685E-11</v>
      </c>
      <c r="I229" s="1">
        <v>2.7530686158755874E-8</v>
      </c>
      <c r="J229" s="1">
        <v>2.0750037061566945E-12</v>
      </c>
      <c r="K229" s="1">
        <v>239.79364593589835</v>
      </c>
      <c r="L229" s="1">
        <v>6.2057573332364923E-13</v>
      </c>
      <c r="M229" s="1">
        <v>37.827789768411819</v>
      </c>
      <c r="N229" s="1">
        <v>4.4317824335771732E-12</v>
      </c>
      <c r="O229" s="1">
        <v>6.4978596868174838</v>
      </c>
      <c r="P229" s="1">
        <v>1.4231395557667433E-7</v>
      </c>
      <c r="Q229" s="1">
        <v>4.5492021654633324E-10</v>
      </c>
      <c r="R229" s="1">
        <v>2155.4832675116809</v>
      </c>
      <c r="S229" s="1">
        <v>2.6503449009604912E-10</v>
      </c>
      <c r="T229" s="1">
        <v>876.74249159286978</v>
      </c>
      <c r="U229" s="1">
        <v>89.150737266715979</v>
      </c>
      <c r="V229" s="1">
        <v>6.3024244718909479</v>
      </c>
      <c r="W229" s="1">
        <v>2.0799182977850678E-7</v>
      </c>
      <c r="X229" s="1">
        <v>2.9314060807537303E-10</v>
      </c>
      <c r="Y229" s="1">
        <v>3508.2309357740737</v>
      </c>
      <c r="Z229" s="1">
        <v>9.0371245294811464E-10</v>
      </c>
      <c r="AA229" s="1">
        <v>926.56023070166657</v>
      </c>
      <c r="AB229" s="1">
        <v>30.329040305435036</v>
      </c>
      <c r="AC229"/>
      <c r="AD229"/>
    </row>
    <row r="230" spans="1:30" x14ac:dyDescent="0.25">
      <c r="A230" s="1" t="s">
        <v>105</v>
      </c>
      <c r="B230" s="4">
        <v>1</v>
      </c>
      <c r="C230" s="1" t="s">
        <v>108</v>
      </c>
      <c r="D230" s="7" t="s">
        <v>343</v>
      </c>
      <c r="E230" s="4">
        <v>2049</v>
      </c>
      <c r="F230" s="1">
        <v>79.090193509829831</v>
      </c>
      <c r="G230" s="1">
        <v>1.9121130781435014E-2</v>
      </c>
      <c r="H230" s="1">
        <v>1.4263099469139333E-11</v>
      </c>
      <c r="I230" s="1">
        <v>2.4036252945274269E-8</v>
      </c>
      <c r="J230" s="1">
        <v>2.1616589571880558E-12</v>
      </c>
      <c r="K230" s="1">
        <v>227.53026547665823</v>
      </c>
      <c r="L230" s="1">
        <v>4.931791058765104E-13</v>
      </c>
      <c r="M230" s="1">
        <v>28.726228659698055</v>
      </c>
      <c r="N230" s="1">
        <v>5.3403465767701229E-12</v>
      </c>
      <c r="O230" s="1">
        <v>6.4978596868254499</v>
      </c>
      <c r="P230" s="1">
        <v>1.6696177699863257E-7</v>
      </c>
      <c r="Q230" s="1">
        <v>4.5769966390772076E-10</v>
      </c>
      <c r="R230" s="1">
        <v>2209.7981634475796</v>
      </c>
      <c r="S230" s="1">
        <v>2.8680389276267307E-10</v>
      </c>
      <c r="T230" s="1">
        <v>914.57028136128156</v>
      </c>
      <c r="U230" s="1">
        <v>89.150737266719915</v>
      </c>
      <c r="V230" s="1">
        <v>5.7164658148231382</v>
      </c>
      <c r="W230" s="1">
        <v>1.9308412374082566E-7</v>
      </c>
      <c r="X230" s="1">
        <v>2.5022984225928232E-10</v>
      </c>
      <c r="Y230" s="1">
        <v>3575.7538193515088</v>
      </c>
      <c r="Z230" s="1">
        <v>9.1418962330638307E-10</v>
      </c>
      <c r="AA230" s="1">
        <v>965.15942510726563</v>
      </c>
      <c r="AB230" s="1">
        <v>26.259880224239488</v>
      </c>
      <c r="AC230"/>
      <c r="AD230"/>
    </row>
    <row r="231" spans="1:30" x14ac:dyDescent="0.25">
      <c r="A231" s="1" t="s">
        <v>105</v>
      </c>
      <c r="B231" s="4">
        <v>1</v>
      </c>
      <c r="C231" s="1" t="s">
        <v>108</v>
      </c>
      <c r="D231" s="7" t="s">
        <v>343</v>
      </c>
      <c r="E231" s="4">
        <v>2050</v>
      </c>
      <c r="F231" s="1">
        <v>75.672436236972558</v>
      </c>
      <c r="G231" s="1">
        <v>2.0351651293426663E-2</v>
      </c>
      <c r="H231" s="1">
        <v>1.7313526172600795E-11</v>
      </c>
      <c r="I231" s="1">
        <v>8.9834437556153422E-9</v>
      </c>
      <c r="J231" s="1">
        <v>2.2258292626405892E-12</v>
      </c>
      <c r="K231" s="1">
        <v>151.69218879886122</v>
      </c>
      <c r="L231" s="1">
        <v>0</v>
      </c>
      <c r="M231" s="1">
        <v>16.560432545837195</v>
      </c>
      <c r="N231" s="1">
        <v>6.4937812716122763E-12</v>
      </c>
      <c r="O231" s="1">
        <v>6.4978596868348992</v>
      </c>
      <c r="P231" s="1">
        <v>1.9448905725852905E-7</v>
      </c>
      <c r="Q231" s="1">
        <v>4.6051049810503783E-10</v>
      </c>
      <c r="R231" s="1">
        <v>2273.9039162445188</v>
      </c>
      <c r="S231" s="1">
        <v>3.1993013229044358E-10</v>
      </c>
      <c r="T231" s="1">
        <v>943.29651002097967</v>
      </c>
      <c r="U231" s="1">
        <v>89.150737266724605</v>
      </c>
      <c r="V231" s="1">
        <v>4.7385498518754456</v>
      </c>
      <c r="W231" s="1">
        <v>2.8497185417031174E-7</v>
      </c>
      <c r="X231" s="1">
        <v>2.4286478467807582E-10</v>
      </c>
      <c r="Y231" s="1">
        <v>3651.1910287059272</v>
      </c>
      <c r="Z231" s="1">
        <v>1.01366775983719E-9</v>
      </c>
      <c r="AA231" s="1">
        <v>998.56386001447061</v>
      </c>
      <c r="AB231" s="1">
        <v>22.322821431944938</v>
      </c>
      <c r="AC231"/>
      <c r="AD231"/>
    </row>
    <row r="232" spans="1:30" x14ac:dyDescent="0.25">
      <c r="A232" s="1" t="s">
        <v>105</v>
      </c>
      <c r="B232" s="4">
        <v>1</v>
      </c>
      <c r="C232" s="1" t="s">
        <v>108</v>
      </c>
      <c r="D232" s="7" t="s">
        <v>343</v>
      </c>
      <c r="E232" s="4">
        <v>2051</v>
      </c>
      <c r="F232" s="1">
        <v>72.542337995782958</v>
      </c>
      <c r="G232" s="1">
        <v>2.5567929178372108E-4</v>
      </c>
      <c r="H232" s="1">
        <v>2.1027557941172029E-11</v>
      </c>
      <c r="I232" s="1">
        <v>4.9114269020490649E-8</v>
      </c>
      <c r="J232" s="1">
        <v>2.5830585784057333E-12</v>
      </c>
      <c r="K232" s="1">
        <v>115.75140669429331</v>
      </c>
      <c r="L232" s="1">
        <v>0</v>
      </c>
      <c r="M232" s="1">
        <v>82.372571247978001</v>
      </c>
      <c r="N232" s="1">
        <v>7.984740840801205E-12</v>
      </c>
      <c r="O232" s="1">
        <v>6.497859686846402</v>
      </c>
      <c r="P232" s="1">
        <v>2.1852147403899782E-7</v>
      </c>
      <c r="Q232" s="1">
        <v>4.6308734119098916E-10</v>
      </c>
      <c r="R232" s="1">
        <v>2317.2705076495481</v>
      </c>
      <c r="S232" s="1">
        <v>3.6158488225747798E-10</v>
      </c>
      <c r="T232" s="1">
        <v>959.85694256681688</v>
      </c>
      <c r="U232" s="1">
        <v>89.150737266730189</v>
      </c>
      <c r="V232" s="1">
        <v>4.241886513758379</v>
      </c>
      <c r="W232" s="1">
        <v>3.5917262684382608E-7</v>
      </c>
      <c r="X232" s="1">
        <v>2.2720443825623808E-10</v>
      </c>
      <c r="Y232" s="1">
        <v>3687.7081546229392</v>
      </c>
      <c r="Z232" s="1">
        <v>1.1313516671152701E-9</v>
      </c>
      <c r="AA232" s="1">
        <v>1017.7810519316156</v>
      </c>
      <c r="AB232" s="1">
        <v>20.390866026504426</v>
      </c>
      <c r="AC232"/>
      <c r="AD232"/>
    </row>
    <row r="233" spans="1:30" x14ac:dyDescent="0.25">
      <c r="A233" s="1" t="s">
        <v>105</v>
      </c>
      <c r="B233" s="4">
        <v>1</v>
      </c>
      <c r="C233" s="1" t="s">
        <v>108</v>
      </c>
      <c r="D233" s="7" t="s">
        <v>343</v>
      </c>
      <c r="E233" s="4">
        <v>2052</v>
      </c>
      <c r="F233" s="1">
        <v>69.70391233854545</v>
      </c>
      <c r="G233" s="1">
        <v>3.2363417065448143E-6</v>
      </c>
      <c r="H233" s="1">
        <v>2.6836306984134419E-11</v>
      </c>
      <c r="I233" s="1">
        <v>1.8485426756671241E-8</v>
      </c>
      <c r="J233" s="1">
        <v>0</v>
      </c>
      <c r="K233" s="1">
        <v>120.25024355574607</v>
      </c>
      <c r="L233" s="1">
        <v>0</v>
      </c>
      <c r="M233" s="1">
        <v>109.56187206839846</v>
      </c>
      <c r="N233" s="1">
        <v>9.9564681740480424E-12</v>
      </c>
      <c r="O233" s="1">
        <v>6.497859686860072</v>
      </c>
      <c r="P233" s="1">
        <v>2.2750059692582936E-7</v>
      </c>
      <c r="Q233" s="1">
        <v>4.6538062120050642E-10</v>
      </c>
      <c r="R233" s="1">
        <v>2371.1084518563125</v>
      </c>
      <c r="S233" s="1">
        <v>3.9146281482076758E-10</v>
      </c>
      <c r="T233" s="1">
        <v>986.80951381480293</v>
      </c>
      <c r="U233" s="1">
        <v>89.150737266736726</v>
      </c>
      <c r="V233" s="1">
        <v>3.9145035534123176</v>
      </c>
      <c r="W233" s="1">
        <v>3.2643288440700311E-7</v>
      </c>
      <c r="X233" s="1">
        <v>1.913207643729261E-10</v>
      </c>
      <c r="Y233" s="1">
        <v>3739.4696337204455</v>
      </c>
      <c r="Z233" s="1">
        <v>1.1905644088773495E-9</v>
      </c>
      <c r="AA233" s="1">
        <v>1038.8035697200264</v>
      </c>
      <c r="AB233" s="1">
        <v>18.000860052158334</v>
      </c>
      <c r="AC233"/>
      <c r="AD233"/>
    </row>
    <row r="234" spans="1:30" x14ac:dyDescent="0.25">
      <c r="A234" s="1" t="s">
        <v>105</v>
      </c>
      <c r="B234" s="4">
        <v>1</v>
      </c>
      <c r="C234" s="1" t="s">
        <v>108</v>
      </c>
      <c r="D234" s="7" t="s">
        <v>343</v>
      </c>
      <c r="E234" s="4">
        <v>2053</v>
      </c>
      <c r="F234" s="1">
        <v>66.658932229431358</v>
      </c>
      <c r="G234" s="1">
        <v>7.3742574895764713E-6</v>
      </c>
      <c r="H234" s="1">
        <v>3.4895376057790427E-11</v>
      </c>
      <c r="I234" s="1">
        <v>4.6298633066248037E-9</v>
      </c>
      <c r="J234" s="1">
        <v>0</v>
      </c>
      <c r="K234" s="1">
        <v>136.45193723803928</v>
      </c>
      <c r="L234" s="1">
        <v>0</v>
      </c>
      <c r="M234" s="1">
        <v>119.20573724362069</v>
      </c>
      <c r="N234" s="1">
        <v>1.2642014883128118E-11</v>
      </c>
      <c r="O234" s="1">
        <v>6.4978596868766028</v>
      </c>
      <c r="P234" s="1">
        <v>2.7661000628477804E-7</v>
      </c>
      <c r="Q234" s="1">
        <v>4.6753162352088375E-10</v>
      </c>
      <c r="R234" s="1">
        <v>2420.9675986915818</v>
      </c>
      <c r="S234" s="1">
        <v>4.0047617317036754E-10</v>
      </c>
      <c r="T234" s="1">
        <v>1013.2413858832419</v>
      </c>
      <c r="U234" s="1">
        <v>89.150737266737352</v>
      </c>
      <c r="V234" s="1">
        <v>3.4710477753508684</v>
      </c>
      <c r="W234" s="1">
        <v>4.4672370219238527E-7</v>
      </c>
      <c r="X234" s="1">
        <v>1.8664880448080494E-10</v>
      </c>
      <c r="Y234" s="1">
        <v>3784.552056728518</v>
      </c>
      <c r="Z234" s="1">
        <v>1.1801009818888337E-9</v>
      </c>
      <c r="AA234" s="1">
        <v>1062.5029362435246</v>
      </c>
      <c r="AB234" s="1">
        <v>15.891270870819156</v>
      </c>
      <c r="AC234"/>
      <c r="AD234"/>
    </row>
    <row r="235" spans="1:30" x14ac:dyDescent="0.25">
      <c r="A235" s="1" t="s">
        <v>105</v>
      </c>
      <c r="B235" s="4">
        <v>1</v>
      </c>
      <c r="C235" s="1" t="s">
        <v>108</v>
      </c>
      <c r="D235" s="7" t="s">
        <v>343</v>
      </c>
      <c r="E235" s="4">
        <v>2054</v>
      </c>
      <c r="F235" s="1">
        <v>63.784942276630844</v>
      </c>
      <c r="G235" s="1">
        <v>1.1607149471727795E-5</v>
      </c>
      <c r="H235" s="1">
        <v>4.4409102413750641E-11</v>
      </c>
      <c r="I235" s="1">
        <v>7.3051586504512006E-9</v>
      </c>
      <c r="J235" s="1">
        <v>0</v>
      </c>
      <c r="K235" s="1">
        <v>156.7073932906157</v>
      </c>
      <c r="L235" s="1">
        <v>0</v>
      </c>
      <c r="M235" s="1">
        <v>3.5400412168309487</v>
      </c>
      <c r="N235" s="1">
        <v>1.6447600610620117E-11</v>
      </c>
      <c r="O235" s="1">
        <v>6.4978596868965344</v>
      </c>
      <c r="P235" s="1">
        <v>2.9508997445144526E-7</v>
      </c>
      <c r="Q235" s="1">
        <v>4.6946170506147802E-10</v>
      </c>
      <c r="R235" s="1">
        <v>2487.8057302407133</v>
      </c>
      <c r="S235" s="1">
        <v>4.0425453165926655E-10</v>
      </c>
      <c r="T235" s="1">
        <v>1030.365168270886</v>
      </c>
      <c r="U235" s="1">
        <v>87.913234186586081</v>
      </c>
      <c r="V235" s="1">
        <v>3.2413767129692181</v>
      </c>
      <c r="W235" s="1">
        <v>4.6867783492183285E-7</v>
      </c>
      <c r="X235" s="1">
        <v>1.3115025044174635E-10</v>
      </c>
      <c r="Y235" s="1">
        <v>3842.5080682964572</v>
      </c>
      <c r="Z235" s="1">
        <v>1.1551214860089651E-9</v>
      </c>
      <c r="AA235" s="1">
        <v>1078.7906319215247</v>
      </c>
      <c r="AB235" s="1">
        <v>13.576685731190478</v>
      </c>
      <c r="AC235"/>
      <c r="AD235"/>
    </row>
    <row r="236" spans="1:30" x14ac:dyDescent="0.25">
      <c r="A236" s="1" t="s">
        <v>105</v>
      </c>
      <c r="B236" s="4">
        <v>1</v>
      </c>
      <c r="C236" s="1" t="s">
        <v>108</v>
      </c>
      <c r="D236" s="7" t="s">
        <v>343</v>
      </c>
      <c r="E236" s="4">
        <v>2055</v>
      </c>
      <c r="F236" s="1">
        <v>60.604393201282008</v>
      </c>
      <c r="G236" s="1">
        <v>9.1324803565231982E-5</v>
      </c>
      <c r="H236" s="1">
        <v>5.3966756950003941E-11</v>
      </c>
      <c r="I236" s="1">
        <v>5.7866158410658686E-9</v>
      </c>
      <c r="J236" s="1">
        <v>0</v>
      </c>
      <c r="K236" s="1">
        <v>127.33073018007649</v>
      </c>
      <c r="L236" s="1">
        <v>0</v>
      </c>
      <c r="M236" s="1">
        <v>55.76129126947162</v>
      </c>
      <c r="N236" s="1">
        <v>2.2147981823211606E-11</v>
      </c>
      <c r="O236" s="1">
        <v>6.4978596869217311</v>
      </c>
      <c r="P236" s="1">
        <v>2.9971373572766824E-7</v>
      </c>
      <c r="Q236" s="1">
        <v>4.7138915984281867E-10</v>
      </c>
      <c r="R236" s="1">
        <v>2546.2017867734767</v>
      </c>
      <c r="S236" s="1">
        <v>4.0615902260578499E-10</v>
      </c>
      <c r="T236" s="1">
        <v>1033.9052094849251</v>
      </c>
      <c r="U236" s="1">
        <v>85.016482646519435</v>
      </c>
      <c r="V236" s="1">
        <v>2.3092283773936981</v>
      </c>
      <c r="W236" s="1">
        <v>4.0818166358459773E-7</v>
      </c>
      <c r="X236" s="1">
        <v>9.0317974814872383E-11</v>
      </c>
      <c r="Y236" s="1">
        <v>3902.4568791928941</v>
      </c>
      <c r="Z236" s="1">
        <v>1.1309537648525288E-9</v>
      </c>
      <c r="AA236" s="1">
        <v>1080.9815203439873</v>
      </c>
      <c r="AB236" s="1">
        <v>12.395833045806507</v>
      </c>
      <c r="AC236"/>
      <c r="AD236"/>
    </row>
    <row r="237" spans="1:30" x14ac:dyDescent="0.25">
      <c r="A237" s="1" t="s">
        <v>105</v>
      </c>
      <c r="B237" s="4">
        <v>1</v>
      </c>
      <c r="C237" s="1" t="s">
        <v>108</v>
      </c>
      <c r="D237" s="7" t="s">
        <v>343</v>
      </c>
      <c r="E237" s="4">
        <v>2056</v>
      </c>
      <c r="F237" s="1">
        <v>57.471793572705273</v>
      </c>
      <c r="G237" s="1">
        <v>1.3444620500559645E-6</v>
      </c>
      <c r="H237" s="1">
        <v>6.7660131962884407E-11</v>
      </c>
      <c r="I237" s="1">
        <v>2.0971333282341889E-9</v>
      </c>
      <c r="J237" s="1">
        <v>0</v>
      </c>
      <c r="K237" s="1">
        <v>134.15466537509997</v>
      </c>
      <c r="L237" s="1">
        <v>0</v>
      </c>
      <c r="M237" s="1">
        <v>32.549287387678234</v>
      </c>
      <c r="N237" s="1">
        <v>3.142704169351852E-11</v>
      </c>
      <c r="O237" s="1">
        <v>6.4978596869541878</v>
      </c>
      <c r="P237" s="1">
        <v>3.0701217332674475E-7</v>
      </c>
      <c r="Q237" s="1">
        <v>4.7346416354897536E-10</v>
      </c>
      <c r="R237" s="1">
        <v>2567.8510123181045</v>
      </c>
      <c r="S237" s="1">
        <v>4.0731296569598438E-10</v>
      </c>
      <c r="T237" s="1">
        <v>1050.1745268051329</v>
      </c>
      <c r="U237" s="1">
        <v>81.240855336416701</v>
      </c>
      <c r="V237" s="1">
        <v>2.1730780179204636</v>
      </c>
      <c r="W237" s="1">
        <v>4.0957525736809478E-7</v>
      </c>
      <c r="X237" s="1">
        <v>8.7658318027437758E-11</v>
      </c>
      <c r="Y237" s="1">
        <v>3929.8766875456304</v>
      </c>
      <c r="Z237" s="1">
        <v>1.0505224518027078E-9</v>
      </c>
      <c r="AA237" s="1">
        <v>1092.291854482233</v>
      </c>
      <c r="AB237" s="1">
        <v>12.336648221826129</v>
      </c>
      <c r="AC237"/>
      <c r="AD237"/>
    </row>
    <row r="238" spans="1:30" x14ac:dyDescent="0.25">
      <c r="A238" s="1" t="s">
        <v>105</v>
      </c>
      <c r="B238" s="4">
        <v>1</v>
      </c>
      <c r="C238" s="1" t="s">
        <v>108</v>
      </c>
      <c r="D238" s="7" t="s">
        <v>343</v>
      </c>
      <c r="E238" s="4">
        <v>2057</v>
      </c>
      <c r="F238" s="1">
        <v>54.415642300245501</v>
      </c>
      <c r="G238" s="1">
        <v>8.5294311133595643E-6</v>
      </c>
      <c r="H238" s="1">
        <v>0</v>
      </c>
      <c r="I238" s="1">
        <v>1.1413457121867224E-9</v>
      </c>
      <c r="J238" s="1">
        <v>0</v>
      </c>
      <c r="K238" s="1">
        <v>261.66783448048648</v>
      </c>
      <c r="L238" s="1">
        <v>0</v>
      </c>
      <c r="M238" s="1">
        <v>1.0688557805988796E-7</v>
      </c>
      <c r="N238" s="1">
        <v>4.8757572749373279E-11</v>
      </c>
      <c r="O238" s="1">
        <v>6.497859686994655</v>
      </c>
      <c r="P238" s="1">
        <v>3.1279138971419361E-7</v>
      </c>
      <c r="Q238" s="1">
        <v>4.7562582250616342E-10</v>
      </c>
      <c r="R238" s="1">
        <v>2608.2597469710408</v>
      </c>
      <c r="S238" s="1">
        <v>4.0814597987887621E-10</v>
      </c>
      <c r="T238" s="1">
        <v>1051.6896794210827</v>
      </c>
      <c r="U238" s="1">
        <v>76.146914371261701</v>
      </c>
      <c r="V238" s="1">
        <v>2.173078017864174</v>
      </c>
      <c r="W238" s="1">
        <v>4.063512430350904E-7</v>
      </c>
      <c r="X238" s="1">
        <v>7.9231603991384619E-11</v>
      </c>
      <c r="Y238" s="1">
        <v>3971.8066979148875</v>
      </c>
      <c r="Z238" s="1">
        <v>1.0267796452713173E-9</v>
      </c>
      <c r="AA238" s="1">
        <v>1090.082924060267</v>
      </c>
      <c r="AB238" s="1">
        <v>11.725145677984896</v>
      </c>
      <c r="AC238"/>
      <c r="AD238"/>
    </row>
    <row r="239" spans="1:30" x14ac:dyDescent="0.25">
      <c r="A239" s="1" t="s">
        <v>105</v>
      </c>
      <c r="B239" s="4">
        <v>1</v>
      </c>
      <c r="C239" s="1" t="s">
        <v>108</v>
      </c>
      <c r="D239" s="7" t="s">
        <v>343</v>
      </c>
      <c r="E239" s="4">
        <v>2058</v>
      </c>
      <c r="F239" s="1">
        <v>51.354699811277676</v>
      </c>
      <c r="G239" s="1">
        <v>1.4203284851596514E-4</v>
      </c>
      <c r="H239" s="1">
        <v>0</v>
      </c>
      <c r="I239" s="1">
        <v>0</v>
      </c>
      <c r="J239" s="1">
        <v>0</v>
      </c>
      <c r="K239" s="1">
        <v>36.624322178244824</v>
      </c>
      <c r="L239" s="1">
        <v>0</v>
      </c>
      <c r="M239" s="1">
        <v>1.2373508723487217E-7</v>
      </c>
      <c r="N239" s="1">
        <v>9.1156325489066805E-11</v>
      </c>
      <c r="O239" s="1">
        <v>6.4978596870420473</v>
      </c>
      <c r="P239" s="1">
        <v>3.148803319289898E-7</v>
      </c>
      <c r="Q239" s="1">
        <v>4.7785165176880401E-10</v>
      </c>
      <c r="R239" s="1">
        <v>2780.5121481311403</v>
      </c>
      <c r="S239" s="1">
        <v>4.0876655561219987E-10</v>
      </c>
      <c r="T239" s="1">
        <v>1023.9815542887945</v>
      </c>
      <c r="U239" s="1">
        <v>69.075502923534302</v>
      </c>
      <c r="V239" s="1">
        <v>1.7973443599718346</v>
      </c>
      <c r="W239" s="1">
        <v>3.9558307998006302E-7</v>
      </c>
      <c r="X239" s="1">
        <v>4.30156875652522E-11</v>
      </c>
      <c r="Y239" s="1">
        <v>4079.2454383836557</v>
      </c>
      <c r="Z239" s="1">
        <v>9.0836269420028878E-10</v>
      </c>
      <c r="AA239" s="1">
        <v>1075.9459141988627</v>
      </c>
      <c r="AB239" s="1">
        <v>7.1790955773086944</v>
      </c>
      <c r="AC239"/>
      <c r="AD239"/>
    </row>
    <row r="240" spans="1:30" x14ac:dyDescent="0.25">
      <c r="A240" s="1" t="s">
        <v>105</v>
      </c>
      <c r="B240" s="4">
        <v>1</v>
      </c>
      <c r="C240" s="1" t="s">
        <v>108</v>
      </c>
      <c r="D240" s="7" t="s">
        <v>343</v>
      </c>
      <c r="E240" s="4">
        <v>2059</v>
      </c>
      <c r="F240" s="1">
        <v>56.975898402175318</v>
      </c>
      <c r="G240" s="1">
        <v>4.6898034428295791E-4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6.4978596870964953</v>
      </c>
      <c r="P240" s="1">
        <v>3.1601258823352111E-7</v>
      </c>
      <c r="Q240" s="1">
        <v>4.8043471034720974E-10</v>
      </c>
      <c r="R240" s="1">
        <v>2756.8231411946808</v>
      </c>
      <c r="S240" s="1">
        <v>4.0925973471807637E-10</v>
      </c>
      <c r="T240" s="1">
        <v>1003.3020798618837</v>
      </c>
      <c r="U240" s="1">
        <v>59.037885751965248</v>
      </c>
      <c r="V240" s="1">
        <v>1.7973443600447245</v>
      </c>
      <c r="W240" s="1">
        <v>3.9908412630591218E-7</v>
      </c>
      <c r="X240" s="1">
        <v>4.5205355183412488E-11</v>
      </c>
      <c r="Y240" s="1">
        <v>4079.2565662502179</v>
      </c>
      <c r="Z240" s="1">
        <v>1.0060774602694925E-9</v>
      </c>
      <c r="AA240" s="1">
        <v>1055.5275449759649</v>
      </c>
      <c r="AB240" s="1">
        <v>8.3833535154704375</v>
      </c>
      <c r="AC240"/>
      <c r="AD240"/>
    </row>
    <row r="241" spans="1:30" x14ac:dyDescent="0.25">
      <c r="A241" s="1" t="s">
        <v>105</v>
      </c>
      <c r="B241" s="4">
        <v>1</v>
      </c>
      <c r="C241" s="1" t="s">
        <v>108</v>
      </c>
      <c r="D241" s="7" t="s">
        <v>343</v>
      </c>
      <c r="E241" s="4">
        <v>2060</v>
      </c>
      <c r="F241" s="1">
        <v>68.456559901169939</v>
      </c>
      <c r="G241" s="1">
        <v>1.5715708724465007E-3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6.4978596870771854</v>
      </c>
      <c r="P241" s="1">
        <v>3.1600242167633963E-7</v>
      </c>
      <c r="Q241" s="1">
        <v>4.8043471034720974E-10</v>
      </c>
      <c r="R241" s="1">
        <v>2713.9431390304253</v>
      </c>
      <c r="S241" s="1">
        <v>4.0925973471807637E-10</v>
      </c>
      <c r="T241" s="1">
        <v>992.32714908833168</v>
      </c>
      <c r="U241" s="1">
        <v>43.981459994635664</v>
      </c>
      <c r="V241" s="1">
        <v>2.1730780179256537</v>
      </c>
      <c r="W241" s="1">
        <v>3.9755248598513349E-7</v>
      </c>
      <c r="X241" s="1">
        <v>5.7400368172622186E-11</v>
      </c>
      <c r="Y241" s="1">
        <v>4051.741971835952</v>
      </c>
      <c r="Z241" s="1">
        <v>1.0088155141296499E-9</v>
      </c>
      <c r="AA241" s="1">
        <v>1045.2209912977437</v>
      </c>
      <c r="AB241" s="1">
        <v>9.6642036593826237</v>
      </c>
      <c r="AC241"/>
      <c r="AD241"/>
    </row>
    <row r="242" spans="1:30" x14ac:dyDescent="0.25">
      <c r="A242" s="1" t="s">
        <v>105</v>
      </c>
      <c r="B242" s="4">
        <v>1</v>
      </c>
      <c r="C242" s="1" t="s">
        <v>108</v>
      </c>
      <c r="D242" s="7" t="s">
        <v>341</v>
      </c>
      <c r="E242" s="4">
        <v>2021</v>
      </c>
      <c r="F242" s="1">
        <v>196.18751693074762</v>
      </c>
      <c r="G242" s="1">
        <v>-1.6684477193322683E-9</v>
      </c>
      <c r="H242" s="1">
        <v>4.7518830929868295E-14</v>
      </c>
      <c r="I242" s="1">
        <v>6.3539999999852883</v>
      </c>
      <c r="J242" s="1">
        <v>5.3587289776107843E-14</v>
      </c>
      <c r="K242" s="1">
        <v>82.434999999999718</v>
      </c>
      <c r="L242" s="1">
        <v>1.9608569724188476E-14</v>
      </c>
      <c r="M242" s="1">
        <v>55.419999999999199</v>
      </c>
      <c r="N242" s="1">
        <v>2.0757239389341614E-13</v>
      </c>
      <c r="O242" s="1">
        <v>153</v>
      </c>
      <c r="P242" s="1">
        <v>12.708</v>
      </c>
      <c r="Q242" s="1">
        <v>49.44</v>
      </c>
      <c r="R242" s="1">
        <v>164.87</v>
      </c>
      <c r="S242" s="1">
        <v>78.48</v>
      </c>
      <c r="T242" s="1">
        <v>110.84</v>
      </c>
      <c r="U242" s="1">
        <v>11.39</v>
      </c>
      <c r="V242" s="1">
        <v>563.04885058852926</v>
      </c>
      <c r="W242" s="1">
        <v>33.215890755111651</v>
      </c>
      <c r="X242" s="1">
        <v>433.09439999958983</v>
      </c>
      <c r="Y242" s="1">
        <v>306.18372823610747</v>
      </c>
      <c r="Z242" s="1">
        <v>687.48479999999813</v>
      </c>
      <c r="AA242" s="1">
        <v>123.18901013738775</v>
      </c>
      <c r="AB242" s="1">
        <v>0</v>
      </c>
      <c r="AC242"/>
      <c r="AD242"/>
    </row>
    <row r="243" spans="1:30" x14ac:dyDescent="0.25">
      <c r="A243" s="1" t="s">
        <v>105</v>
      </c>
      <c r="B243" s="4">
        <v>1</v>
      </c>
      <c r="C243" s="1" t="s">
        <v>108</v>
      </c>
      <c r="D243" s="7" t="s">
        <v>341</v>
      </c>
      <c r="E243" s="4">
        <v>2022</v>
      </c>
      <c r="F243" s="1">
        <v>320.00924469464826</v>
      </c>
      <c r="G243" s="1">
        <v>1.8269661419756003E-8</v>
      </c>
      <c r="H243" s="1">
        <v>4.8386240960858058E-14</v>
      </c>
      <c r="I243" s="1">
        <v>1.8387127245750788E-11</v>
      </c>
      <c r="J243" s="1">
        <v>5.6097364727831473E-14</v>
      </c>
      <c r="K243" s="1">
        <v>123.65249999999881</v>
      </c>
      <c r="L243" s="1">
        <v>1.8671352377558542E-14</v>
      </c>
      <c r="M243" s="1">
        <v>83.129999999995931</v>
      </c>
      <c r="N243" s="1">
        <v>2.0916836298895691E-13</v>
      </c>
      <c r="O243" s="1">
        <v>153</v>
      </c>
      <c r="P243" s="1">
        <v>12.708</v>
      </c>
      <c r="Q243" s="1">
        <v>49.44</v>
      </c>
      <c r="R243" s="1">
        <v>247.30499999999972</v>
      </c>
      <c r="S243" s="1">
        <v>78.48</v>
      </c>
      <c r="T243" s="1">
        <v>166.2599999999992</v>
      </c>
      <c r="U243" s="1">
        <v>11.390000000000208</v>
      </c>
      <c r="V243" s="1">
        <v>395.28370091085412</v>
      </c>
      <c r="W243" s="1">
        <v>33.215890755111651</v>
      </c>
      <c r="X243" s="1">
        <v>427.18770583036127</v>
      </c>
      <c r="Y243" s="1">
        <v>459.27559235380448</v>
      </c>
      <c r="Z243" s="1">
        <v>687.48479999999813</v>
      </c>
      <c r="AA243" s="1">
        <v>184.78351520558127</v>
      </c>
      <c r="AB243" s="1">
        <v>0</v>
      </c>
      <c r="AC243"/>
      <c r="AD243"/>
    </row>
    <row r="244" spans="1:30" x14ac:dyDescent="0.25">
      <c r="A244" s="1" t="s">
        <v>105</v>
      </c>
      <c r="B244" s="4">
        <v>1</v>
      </c>
      <c r="C244" s="1" t="s">
        <v>108</v>
      </c>
      <c r="D244" s="7" t="s">
        <v>341</v>
      </c>
      <c r="E244" s="4">
        <v>2023</v>
      </c>
      <c r="F244" s="1">
        <v>117.71458069152833</v>
      </c>
      <c r="G244" s="1">
        <v>-9.7340355111980463E-9</v>
      </c>
      <c r="H244" s="1">
        <v>4.9149948086580205E-14</v>
      </c>
      <c r="I244" s="1">
        <v>7.344739856089101E-12</v>
      </c>
      <c r="J244" s="1">
        <v>5.8673132815844601E-14</v>
      </c>
      <c r="K244" s="1">
        <v>185.47874999999195</v>
      </c>
      <c r="L244" s="1">
        <v>1.68194102392871E-14</v>
      </c>
      <c r="M244" s="1">
        <v>119.75199321900998</v>
      </c>
      <c r="N244" s="1">
        <v>2.1073542436069819E-13</v>
      </c>
      <c r="O244" s="1">
        <v>145.35</v>
      </c>
      <c r="P244" s="1">
        <v>18.355999999985286</v>
      </c>
      <c r="Q244" s="1">
        <v>46.144000000000005</v>
      </c>
      <c r="R244" s="1">
        <v>359.96616666666523</v>
      </c>
      <c r="S244" s="1">
        <v>74.555999999999997</v>
      </c>
      <c r="T244" s="1">
        <v>242.0006666666618</v>
      </c>
      <c r="U244" s="1">
        <v>10.251000000000417</v>
      </c>
      <c r="V244" s="1">
        <v>252.36218987645157</v>
      </c>
      <c r="W244" s="1">
        <v>47.97850885893704</v>
      </c>
      <c r="X244" s="1">
        <v>339.3440139145444</v>
      </c>
      <c r="Y244" s="1">
        <v>668.50113998104337</v>
      </c>
      <c r="Z244" s="1">
        <v>648.4719169747051</v>
      </c>
      <c r="AA244" s="1">
        <v>268.96267213171996</v>
      </c>
      <c r="AB244" s="1">
        <v>3.7180676808445419E-10</v>
      </c>
      <c r="AC244"/>
      <c r="AD244"/>
    </row>
    <row r="245" spans="1:30" x14ac:dyDescent="0.25">
      <c r="A245" s="1" t="s">
        <v>105</v>
      </c>
      <c r="B245" s="4">
        <v>1</v>
      </c>
      <c r="C245" s="1" t="s">
        <v>108</v>
      </c>
      <c r="D245" s="7" t="s">
        <v>341</v>
      </c>
      <c r="E245" s="4">
        <v>2024</v>
      </c>
      <c r="F245" s="1">
        <v>94.937533453673538</v>
      </c>
      <c r="G245" s="1">
        <v>2.083547663025047E-7</v>
      </c>
      <c r="H245" s="1">
        <v>6.172515828557861E-14</v>
      </c>
      <c r="I245" s="1">
        <v>8.2670076888436493E-12</v>
      </c>
      <c r="J245" s="1">
        <v>7.5432004345463451E-14</v>
      </c>
      <c r="K245" s="1">
        <v>183.35307289376726</v>
      </c>
      <c r="L245" s="1">
        <v>2.0902992751708468E-14</v>
      </c>
      <c r="M245" s="1">
        <v>12.291777790655676</v>
      </c>
      <c r="N245" s="1">
        <v>2.7782012079321688E-13</v>
      </c>
      <c r="O245" s="1">
        <v>137.70000000000007</v>
      </c>
      <c r="P245" s="1">
        <v>17.650000000003676</v>
      </c>
      <c r="Q245" s="1">
        <v>42.848000000000006</v>
      </c>
      <c r="R245" s="1">
        <v>534.45358333332388</v>
      </c>
      <c r="S245" s="1">
        <v>70.632000000000005</v>
      </c>
      <c r="T245" s="1">
        <v>354.36332655233844</v>
      </c>
      <c r="U245" s="1">
        <v>9.1120000000006272</v>
      </c>
      <c r="V245" s="1">
        <v>137.46342916087374</v>
      </c>
      <c r="W245" s="1">
        <v>45.679602846700455</v>
      </c>
      <c r="X245" s="1">
        <v>200.92200619575769</v>
      </c>
      <c r="Y245" s="1">
        <v>991.80106934013213</v>
      </c>
      <c r="Z245" s="1">
        <v>588.26396749439061</v>
      </c>
      <c r="AA245" s="1">
        <v>393.41425255611836</v>
      </c>
      <c r="AB245" s="1">
        <v>2.422789982124945E-10</v>
      </c>
      <c r="AC245"/>
      <c r="AD245"/>
    </row>
    <row r="246" spans="1:30" x14ac:dyDescent="0.25">
      <c r="A246" s="1" t="s">
        <v>105</v>
      </c>
      <c r="B246" s="4">
        <v>1</v>
      </c>
      <c r="C246" s="1" t="s">
        <v>108</v>
      </c>
      <c r="D246" s="7" t="s">
        <v>341</v>
      </c>
      <c r="E246" s="4">
        <v>2025</v>
      </c>
      <c r="F246" s="1">
        <v>78.396018028627452</v>
      </c>
      <c r="G246" s="1">
        <v>7.538299229628914E-10</v>
      </c>
      <c r="H246" s="1">
        <v>8.0293897659912594E-14</v>
      </c>
      <c r="I246" s="1">
        <v>9.2881226751959616E-12</v>
      </c>
      <c r="J246" s="1">
        <v>1.0069067260059182E-13</v>
      </c>
      <c r="K246" s="1">
        <v>118.36325683286104</v>
      </c>
      <c r="L246" s="1">
        <v>2.6763178458647719E-14</v>
      </c>
      <c r="M246" s="1">
        <v>27.99423930856674</v>
      </c>
      <c r="N246" s="1">
        <v>3.9039970410302855E-13</v>
      </c>
      <c r="O246" s="1">
        <v>130.0500000000001</v>
      </c>
      <c r="P246" s="1">
        <v>16.94400000001102</v>
      </c>
      <c r="Q246" s="1">
        <v>39.552</v>
      </c>
      <c r="R246" s="1">
        <v>706.81532289375764</v>
      </c>
      <c r="S246" s="1">
        <v>66.707999999999998</v>
      </c>
      <c r="T246" s="1">
        <v>359.2657710096608</v>
      </c>
      <c r="U246" s="1">
        <v>7.973000000000904</v>
      </c>
      <c r="V246" s="1">
        <v>93.77401317756518</v>
      </c>
      <c r="W246" s="1">
        <v>41.876573043537</v>
      </c>
      <c r="X246" s="1">
        <v>138.02685531110558</v>
      </c>
      <c r="Y246" s="1">
        <v>1310.2081240824873</v>
      </c>
      <c r="Z246" s="1">
        <v>538.77286998951604</v>
      </c>
      <c r="AA246" s="1">
        <v>393.29407764878397</v>
      </c>
      <c r="AB246" s="1">
        <v>2.924403384487414E-10</v>
      </c>
      <c r="AC246"/>
      <c r="AD246"/>
    </row>
    <row r="247" spans="1:30" x14ac:dyDescent="0.25">
      <c r="A247" s="1" t="s">
        <v>105</v>
      </c>
      <c r="B247" s="4">
        <v>1</v>
      </c>
      <c r="C247" s="1" t="s">
        <v>108</v>
      </c>
      <c r="D247" s="7" t="s">
        <v>341</v>
      </c>
      <c r="E247" s="4">
        <v>2026</v>
      </c>
      <c r="F247" s="1">
        <v>79.634452134449575</v>
      </c>
      <c r="G247" s="1">
        <v>9.4352852605879976E-10</v>
      </c>
      <c r="H247" s="1">
        <v>1.102951554513893E-13</v>
      </c>
      <c r="I247" s="1">
        <v>1.0400477615103208E-11</v>
      </c>
      <c r="J247" s="1">
        <v>1.4385696792462988E-13</v>
      </c>
      <c r="K247" s="1">
        <v>62.407146773632647</v>
      </c>
      <c r="L247" s="1">
        <v>3.5826105453021813E-14</v>
      </c>
      <c r="M247" s="1">
        <v>33.576930032889663</v>
      </c>
      <c r="N247" s="1">
        <v>6.1801946625541646E-13</v>
      </c>
      <c r="O247" s="1">
        <v>122.40000000000015</v>
      </c>
      <c r="P247" s="1">
        <v>16.238000000019284</v>
      </c>
      <c r="Q247" s="1">
        <v>36.255999999999993</v>
      </c>
      <c r="R247" s="1">
        <v>814.18724639328536</v>
      </c>
      <c r="S247" s="1">
        <v>62.784000000000006</v>
      </c>
      <c r="T247" s="1">
        <v>379.8706769848942</v>
      </c>
      <c r="U247" s="1">
        <v>6.8340000000012946</v>
      </c>
      <c r="V247" s="1">
        <v>82.724294158623621</v>
      </c>
      <c r="W247" s="1">
        <v>38.967141031238448</v>
      </c>
      <c r="X247" s="1">
        <v>112.65659075789537</v>
      </c>
      <c r="Y247" s="1">
        <v>1503.3763624181313</v>
      </c>
      <c r="Z247" s="1">
        <v>488.02137752557553</v>
      </c>
      <c r="AA247" s="1">
        <v>410.57877850850815</v>
      </c>
      <c r="AB247" s="1">
        <v>2.5432653180596315E-10</v>
      </c>
      <c r="AC247"/>
      <c r="AD247"/>
    </row>
    <row r="248" spans="1:30" x14ac:dyDescent="0.25">
      <c r="A248" s="1" t="s">
        <v>105</v>
      </c>
      <c r="B248" s="4">
        <v>1</v>
      </c>
      <c r="C248" s="1" t="s">
        <v>108</v>
      </c>
      <c r="D248" s="7" t="s">
        <v>341</v>
      </c>
      <c r="E248" s="4">
        <v>2027</v>
      </c>
      <c r="F248" s="1">
        <v>80.166421768169997</v>
      </c>
      <c r="G248" s="1">
        <v>6.9333889507343617E-9</v>
      </c>
      <c r="H248" s="1">
        <v>1.6218378183663865E-13</v>
      </c>
      <c r="I248" s="1">
        <v>1.1697122592699054E-11</v>
      </c>
      <c r="J248" s="1">
        <v>2.2769419863815922E-13</v>
      </c>
      <c r="K248" s="1">
        <v>63.248017597870906</v>
      </c>
      <c r="L248" s="1">
        <v>4.8053006340222767E-14</v>
      </c>
      <c r="M248" s="1">
        <v>29.773672100141614</v>
      </c>
      <c r="N248" s="1">
        <v>1.3059954922410314E-12</v>
      </c>
      <c r="O248" s="1">
        <v>114.75000000000021</v>
      </c>
      <c r="P248" s="1">
        <v>15.532000000028575</v>
      </c>
      <c r="Q248" s="1">
        <v>32.96</v>
      </c>
      <c r="R248" s="1">
        <v>865.60305983358467</v>
      </c>
      <c r="S248" s="1">
        <v>58.86</v>
      </c>
      <c r="T248" s="1">
        <v>406.05827368445051</v>
      </c>
      <c r="U248" s="1">
        <v>5.6950000000019143</v>
      </c>
      <c r="V248" s="1">
        <v>90.530593790544344</v>
      </c>
      <c r="W248" s="1">
        <v>35.931785874314293</v>
      </c>
      <c r="X248" s="1">
        <v>103.34548170326332</v>
      </c>
      <c r="Y248" s="1">
        <v>1593.3164296380803</v>
      </c>
      <c r="Z248" s="1">
        <v>450.78525315975224</v>
      </c>
      <c r="AA248" s="1">
        <v>436.18853186841449</v>
      </c>
      <c r="AB248" s="1">
        <v>2.861759511724462E-10</v>
      </c>
      <c r="AC248"/>
      <c r="AD248"/>
    </row>
    <row r="249" spans="1:30" x14ac:dyDescent="0.25">
      <c r="A249" s="1" t="s">
        <v>105</v>
      </c>
      <c r="B249" s="4">
        <v>1</v>
      </c>
      <c r="C249" s="1" t="s">
        <v>108</v>
      </c>
      <c r="D249" s="7" t="s">
        <v>341</v>
      </c>
      <c r="E249" s="4">
        <v>2028</v>
      </c>
      <c r="F249" s="1">
        <v>80.671690224928867</v>
      </c>
      <c r="G249" s="1">
        <v>1.0437528972869938E-8</v>
      </c>
      <c r="H249" s="1">
        <v>2.4065455859223561E-13</v>
      </c>
      <c r="I249" s="1">
        <v>1.316983701594447E-11</v>
      </c>
      <c r="J249" s="1">
        <v>4.8333583109895478E-13</v>
      </c>
      <c r="K249" s="1">
        <v>67.137179765709448</v>
      </c>
      <c r="L249" s="1">
        <v>6.8679583862093826E-14</v>
      </c>
      <c r="M249" s="1">
        <v>28.753909190301989</v>
      </c>
      <c r="N249" s="1">
        <v>1.0107350372798933</v>
      </c>
      <c r="O249" s="1">
        <v>107.10000000000028</v>
      </c>
      <c r="P249" s="1">
        <v>14.826000000038974</v>
      </c>
      <c r="Q249" s="1">
        <v>29.664000000000001</v>
      </c>
      <c r="R249" s="1">
        <v>917.85974409812229</v>
      </c>
      <c r="S249" s="1">
        <v>54.935999999999993</v>
      </c>
      <c r="T249" s="1">
        <v>428.44261245125881</v>
      </c>
      <c r="U249" s="1">
        <v>4.5560000000032197</v>
      </c>
      <c r="V249" s="1">
        <v>98.692491137018791</v>
      </c>
      <c r="W249" s="1">
        <v>33.293118814306958</v>
      </c>
      <c r="X249" s="1">
        <v>94.058666289817097</v>
      </c>
      <c r="Y249" s="1">
        <v>1680.8845252181527</v>
      </c>
      <c r="Z249" s="1">
        <v>414.96748001997571</v>
      </c>
      <c r="AA249" s="1">
        <v>460.50942563960001</v>
      </c>
      <c r="AB249" s="1">
        <v>3.2220122785592405E-10</v>
      </c>
      <c r="AC249"/>
      <c r="AD249"/>
    </row>
    <row r="250" spans="1:30" x14ac:dyDescent="0.25">
      <c r="A250" s="1" t="s">
        <v>105</v>
      </c>
      <c r="B250" s="4">
        <v>1</v>
      </c>
      <c r="C250" s="1" t="s">
        <v>108</v>
      </c>
      <c r="D250" s="7" t="s">
        <v>341</v>
      </c>
      <c r="E250" s="4">
        <v>2029</v>
      </c>
      <c r="F250" s="1">
        <v>81.694229064830509</v>
      </c>
      <c r="G250" s="1">
        <v>3.5990848945485439E-8</v>
      </c>
      <c r="H250" s="1">
        <v>3.8744236542393924E-13</v>
      </c>
      <c r="I250" s="1">
        <v>1.4608404256771853E-11</v>
      </c>
      <c r="J250" s="1">
        <v>2.0720711349411627E-10</v>
      </c>
      <c r="K250" s="1">
        <v>89.795519375291349</v>
      </c>
      <c r="L250" s="1">
        <v>1.302230886393916E-13</v>
      </c>
      <c r="M250" s="1">
        <v>7.7224979798104174</v>
      </c>
      <c r="N250" s="1">
        <v>2.7833675186391984</v>
      </c>
      <c r="O250" s="1">
        <v>99.450000000000401</v>
      </c>
      <c r="P250" s="1">
        <v>14.120000000050673</v>
      </c>
      <c r="Q250" s="1">
        <v>26.368000000000055</v>
      </c>
      <c r="R250" s="1">
        <v>974.00559053049835</v>
      </c>
      <c r="S250" s="1">
        <v>51.012</v>
      </c>
      <c r="T250" s="1">
        <v>449.80718830822747</v>
      </c>
      <c r="U250" s="1">
        <v>4.4277350372831119</v>
      </c>
      <c r="V250" s="1">
        <v>186.2604895321505</v>
      </c>
      <c r="W250" s="1">
        <v>30.595369953310367</v>
      </c>
      <c r="X250" s="1">
        <v>3.358195296377561</v>
      </c>
      <c r="Y250" s="1">
        <v>1775.5350047230447</v>
      </c>
      <c r="Z250" s="1">
        <v>379.82792796295439</v>
      </c>
      <c r="AA250" s="1">
        <v>482.06934197701526</v>
      </c>
      <c r="AB250" s="1">
        <v>0.11348102577290001</v>
      </c>
      <c r="AC250"/>
      <c r="AD250"/>
    </row>
    <row r="251" spans="1:30" x14ac:dyDescent="0.25">
      <c r="A251" s="1" t="s">
        <v>105</v>
      </c>
      <c r="B251" s="4">
        <v>1</v>
      </c>
      <c r="C251" s="1" t="s">
        <v>108</v>
      </c>
      <c r="D251" s="7" t="s">
        <v>341</v>
      </c>
      <c r="E251" s="4">
        <v>2030</v>
      </c>
      <c r="F251" s="1">
        <v>83.748451394527621</v>
      </c>
      <c r="G251" s="1">
        <v>5.4201386335835634E-8</v>
      </c>
      <c r="H251" s="1">
        <v>6.5359557323729531E-13</v>
      </c>
      <c r="I251" s="1">
        <v>1.6133479308955964E-11</v>
      </c>
      <c r="J251" s="1">
        <v>2.1972983173333991E-11</v>
      </c>
      <c r="K251" s="1">
        <v>96.560326772661185</v>
      </c>
      <c r="L251" s="1">
        <v>1.5606889630528625E-13</v>
      </c>
      <c r="M251" s="1">
        <v>9.9238794872849135E-10</v>
      </c>
      <c r="N251" s="1">
        <v>3.6055512779590693</v>
      </c>
      <c r="O251" s="1">
        <v>91.800000000000551</v>
      </c>
      <c r="P251" s="1">
        <v>13.414000000063842</v>
      </c>
      <c r="Q251" s="1">
        <v>23.072000000000113</v>
      </c>
      <c r="R251" s="1">
        <v>1052.8097765724563</v>
      </c>
      <c r="S251" s="1">
        <v>47.088000000000001</v>
      </c>
      <c r="T251" s="1">
        <v>450.14035295470455</v>
      </c>
      <c r="U251" s="1">
        <v>6.0721025559223119</v>
      </c>
      <c r="V251" s="1">
        <v>172.27856431773895</v>
      </c>
      <c r="W251" s="1">
        <v>26.744062206184815</v>
      </c>
      <c r="X251" s="1">
        <v>5.1120590034849105</v>
      </c>
      <c r="Y251" s="1">
        <v>1901.6726249128344</v>
      </c>
      <c r="Z251" s="1">
        <v>345.95498810462414</v>
      </c>
      <c r="AA251" s="1">
        <v>480.90610741744695</v>
      </c>
      <c r="AB251" s="1">
        <v>0.27228767362555906</v>
      </c>
      <c r="AC251"/>
      <c r="AD251"/>
    </row>
    <row r="252" spans="1:30" x14ac:dyDescent="0.25">
      <c r="A252" s="1" t="s">
        <v>105</v>
      </c>
      <c r="B252" s="4">
        <v>1</v>
      </c>
      <c r="C252" s="1" t="s">
        <v>108</v>
      </c>
      <c r="D252" s="7" t="s">
        <v>341</v>
      </c>
      <c r="E252" s="4">
        <v>2031</v>
      </c>
      <c r="F252" s="1">
        <v>85.229970704962383</v>
      </c>
      <c r="G252" s="1">
        <v>1.7689897770470157E-8</v>
      </c>
      <c r="H252" s="1">
        <v>1.3160648614586583E-12</v>
      </c>
      <c r="I252" s="1">
        <v>1.7874066836318703E-11</v>
      </c>
      <c r="J252" s="1">
        <v>1.4794587264061746E-11</v>
      </c>
      <c r="K252" s="1">
        <v>95.911872256168891</v>
      </c>
      <c r="L252" s="1">
        <v>3.6141133589876911E-13</v>
      </c>
      <c r="M252" s="1">
        <v>1.1993579649385167E-10</v>
      </c>
      <c r="N252" s="1">
        <v>4.8388269169383733</v>
      </c>
      <c r="O252" s="1">
        <v>84.150000000000816</v>
      </c>
      <c r="P252" s="1">
        <v>12.708000000078451</v>
      </c>
      <c r="Q252" s="1">
        <v>19.776000000000167</v>
      </c>
      <c r="R252" s="1">
        <v>1138.3787700117844</v>
      </c>
      <c r="S252" s="1">
        <v>43.164000000000023</v>
      </c>
      <c r="T252" s="1">
        <v>442.75101962236363</v>
      </c>
      <c r="U252" s="1">
        <v>8.53865383388138</v>
      </c>
      <c r="V252" s="1">
        <v>150.67090205619249</v>
      </c>
      <c r="W252" s="1">
        <v>25.124957964772527</v>
      </c>
      <c r="X252" s="1">
        <v>6.0402482047559243</v>
      </c>
      <c r="Y252" s="1">
        <v>2033.9998623384909</v>
      </c>
      <c r="Z252" s="1">
        <v>310.5862221024683</v>
      </c>
      <c r="AA252" s="1">
        <v>473.60078784588296</v>
      </c>
      <c r="AB252" s="1">
        <v>0.44815369009301298</v>
      </c>
      <c r="AC252"/>
      <c r="AD252"/>
    </row>
    <row r="253" spans="1:30" x14ac:dyDescent="0.25">
      <c r="A253" s="1" t="s">
        <v>105</v>
      </c>
      <c r="B253" s="4">
        <v>1</v>
      </c>
      <c r="C253" s="1" t="s">
        <v>108</v>
      </c>
      <c r="D253" s="7" t="s">
        <v>341</v>
      </c>
      <c r="E253" s="4">
        <v>2032</v>
      </c>
      <c r="F253" s="1">
        <v>86.761624805185406</v>
      </c>
      <c r="G253" s="1">
        <v>1.4296156091662706E-5</v>
      </c>
      <c r="H253" s="1">
        <v>2.0195779544896587E-12</v>
      </c>
      <c r="I253" s="1">
        <v>2.0160613377963143E-11</v>
      </c>
      <c r="J253" s="1">
        <v>2.3328148465969763E-11</v>
      </c>
      <c r="K253" s="1">
        <v>89.589292101542185</v>
      </c>
      <c r="L253" s="1">
        <v>1.5728727038786046E-10</v>
      </c>
      <c r="M253" s="1">
        <v>8.2689268512927974E-10</v>
      </c>
      <c r="N253" s="1">
        <v>6.6887403754066312</v>
      </c>
      <c r="O253" s="1">
        <v>76.500000000001194</v>
      </c>
      <c r="P253" s="1">
        <v>12.002000000094585</v>
      </c>
      <c r="Q253" s="1">
        <v>16.480000000000246</v>
      </c>
      <c r="R253" s="1">
        <v>1223.2993089346198</v>
      </c>
      <c r="S253" s="1">
        <v>39.240000000000038</v>
      </c>
      <c r="T253" s="1">
        <v>435.36168628915021</v>
      </c>
      <c r="U253" s="1">
        <v>12.238480750819754</v>
      </c>
      <c r="V253" s="1">
        <v>131.8305503722392</v>
      </c>
      <c r="W253" s="1">
        <v>24.152184358727823</v>
      </c>
      <c r="X253" s="1">
        <v>6.7933750103501733</v>
      </c>
      <c r="Y253" s="1">
        <v>2166.37966750537</v>
      </c>
      <c r="Z253" s="1">
        <v>279.86612757330215</v>
      </c>
      <c r="AA253" s="1">
        <v>466.79267078134967</v>
      </c>
      <c r="AB253" s="1">
        <v>1.1303215301151268</v>
      </c>
      <c r="AC253"/>
      <c r="AD253"/>
    </row>
    <row r="254" spans="1:30" x14ac:dyDescent="0.25">
      <c r="A254" s="1" t="s">
        <v>105</v>
      </c>
      <c r="B254" s="4">
        <v>1</v>
      </c>
      <c r="C254" s="1" t="s">
        <v>108</v>
      </c>
      <c r="D254" s="7" t="s">
        <v>341</v>
      </c>
      <c r="E254" s="4">
        <v>2033</v>
      </c>
      <c r="F254" s="1">
        <v>87.634947634340136</v>
      </c>
      <c r="G254" s="1">
        <v>7.2707712640509978E-5</v>
      </c>
      <c r="H254" s="1">
        <v>5.1910707605719656E-12</v>
      </c>
      <c r="I254" s="1">
        <v>2.2546546425049703E-11</v>
      </c>
      <c r="J254" s="1">
        <v>3.2886210165153381E-11</v>
      </c>
      <c r="K254" s="1">
        <v>66.810338859775001</v>
      </c>
      <c r="L254" s="1">
        <v>1.2292620815546166E-11</v>
      </c>
      <c r="M254" s="1">
        <v>40.157733262964619</v>
      </c>
      <c r="N254" s="1">
        <v>9.4636105631087872</v>
      </c>
      <c r="O254" s="1">
        <v>68.850000000001856</v>
      </c>
      <c r="P254" s="1">
        <v>11.296000000112457</v>
      </c>
      <c r="Q254" s="1">
        <v>13.184000000000346</v>
      </c>
      <c r="R254" s="1">
        <v>1301.8972677028287</v>
      </c>
      <c r="S254" s="1">
        <v>35.316000000000059</v>
      </c>
      <c r="T254" s="1">
        <v>427.97235295664382</v>
      </c>
      <c r="U254" s="1">
        <v>18.927221126226385</v>
      </c>
      <c r="V254" s="1">
        <v>116.44252317757973</v>
      </c>
      <c r="W254" s="1">
        <v>21.669793770348114</v>
      </c>
      <c r="X254" s="1">
        <v>6.8043672254795382</v>
      </c>
      <c r="Y254" s="1">
        <v>2286.6111933572333</v>
      </c>
      <c r="Z254" s="1">
        <v>245.72674656594452</v>
      </c>
      <c r="AA254" s="1">
        <v>459.52893541845572</v>
      </c>
      <c r="AB254" s="1">
        <v>3.5999712876405385</v>
      </c>
      <c r="AC254"/>
      <c r="AD254"/>
    </row>
    <row r="255" spans="1:30" x14ac:dyDescent="0.25">
      <c r="A255" s="1" t="s">
        <v>105</v>
      </c>
      <c r="B255" s="4">
        <v>1</v>
      </c>
      <c r="C255" s="1" t="s">
        <v>108</v>
      </c>
      <c r="D255" s="7" t="s">
        <v>341</v>
      </c>
      <c r="E255" s="4">
        <v>2034</v>
      </c>
      <c r="F255" s="1">
        <v>89.163002002611762</v>
      </c>
      <c r="G255" s="1">
        <v>6.6219288458260018E-7</v>
      </c>
      <c r="H255" s="1">
        <v>7.8470374153209761</v>
      </c>
      <c r="I255" s="1">
        <v>2.5378865938926902E-11</v>
      </c>
      <c r="J255" s="1">
        <v>1.6099197611935496E-11</v>
      </c>
      <c r="K255" s="1">
        <v>42.209968574449263</v>
      </c>
      <c r="L255" s="1">
        <v>7.5466977318122605E-12</v>
      </c>
      <c r="M255" s="1">
        <v>70.615449540146599</v>
      </c>
      <c r="N255" s="1">
        <v>14.195415844647497</v>
      </c>
      <c r="O255" s="1">
        <v>61.200000000003158</v>
      </c>
      <c r="P255" s="1">
        <v>10.590000000132619</v>
      </c>
      <c r="Q255" s="1">
        <v>9.8880000000004884</v>
      </c>
      <c r="R255" s="1">
        <v>1357.7162732292702</v>
      </c>
      <c r="S255" s="1">
        <v>31.392000000000078</v>
      </c>
      <c r="T255" s="1">
        <v>460.74075288627506</v>
      </c>
      <c r="U255" s="1">
        <v>28.390831689335172</v>
      </c>
      <c r="V255" s="1">
        <v>103.72513250597667</v>
      </c>
      <c r="W255" s="1">
        <v>19.781113644278655</v>
      </c>
      <c r="X255" s="1">
        <v>1.5373725933279132</v>
      </c>
      <c r="Y255" s="1">
        <v>2375.6004095780959</v>
      </c>
      <c r="Z255" s="1">
        <v>217.27536106720464</v>
      </c>
      <c r="AA255" s="1">
        <v>493.68964506432815</v>
      </c>
      <c r="AB255" s="1">
        <v>14.725734658080503</v>
      </c>
      <c r="AC255"/>
      <c r="AD255"/>
    </row>
    <row r="256" spans="1:30" x14ac:dyDescent="0.25">
      <c r="A256" s="1" t="s">
        <v>105</v>
      </c>
      <c r="B256" s="4">
        <v>1</v>
      </c>
      <c r="C256" s="1" t="s">
        <v>108</v>
      </c>
      <c r="D256" s="7" t="s">
        <v>341</v>
      </c>
      <c r="E256" s="4">
        <v>2035</v>
      </c>
      <c r="F256" s="1">
        <v>89.76831885611648</v>
      </c>
      <c r="G256" s="1">
        <v>2.5866005721067142E-6</v>
      </c>
      <c r="H256" s="1">
        <v>7.3905141807342456E-12</v>
      </c>
      <c r="I256" s="1">
        <v>2.7163985735411961E-11</v>
      </c>
      <c r="J256" s="1">
        <v>8.1465376951350604E-12</v>
      </c>
      <c r="K256" s="1">
        <v>47.850884727767337</v>
      </c>
      <c r="L256" s="1">
        <v>1.5177437700057512E-11</v>
      </c>
      <c r="M256" s="1">
        <v>55.740466758399883</v>
      </c>
      <c r="N256" s="1">
        <v>12.06386321223871</v>
      </c>
      <c r="O256" s="1">
        <v>53.550000000005177</v>
      </c>
      <c r="P256" s="1">
        <v>9.8840000001551651</v>
      </c>
      <c r="Q256" s="1">
        <v>6.5920000000007164</v>
      </c>
      <c r="R256" s="1">
        <v>1388.9349084703863</v>
      </c>
      <c r="S256" s="1">
        <v>27.468000000000099</v>
      </c>
      <c r="T256" s="1">
        <v>523.96686909308835</v>
      </c>
      <c r="U256" s="1">
        <v>42.586247533982672</v>
      </c>
      <c r="V256" s="1">
        <v>93.095161487309269</v>
      </c>
      <c r="W256" s="1">
        <v>18.396646336311626</v>
      </c>
      <c r="X256" s="1">
        <v>0.89591600654663295</v>
      </c>
      <c r="Y256" s="1">
        <v>2422.6215416702134</v>
      </c>
      <c r="Z256" s="1">
        <v>190.78722179926805</v>
      </c>
      <c r="AA256" s="1">
        <v>563.58495849263261</v>
      </c>
      <c r="AB256" s="1">
        <v>24.916808446882719</v>
      </c>
      <c r="AC256"/>
      <c r="AD256"/>
    </row>
    <row r="257" spans="1:30" x14ac:dyDescent="0.25">
      <c r="A257" s="1" t="s">
        <v>105</v>
      </c>
      <c r="B257" s="4">
        <v>1</v>
      </c>
      <c r="C257" s="1" t="s">
        <v>108</v>
      </c>
      <c r="D257" s="7" t="s">
        <v>341</v>
      </c>
      <c r="E257" s="4">
        <v>2036</v>
      </c>
      <c r="F257" s="1">
        <v>91.781471212468603</v>
      </c>
      <c r="G257" s="1">
        <v>1.0147809526017921E-7</v>
      </c>
      <c r="H257" s="1">
        <v>2.9887610298638919E-12</v>
      </c>
      <c r="I257" s="1">
        <v>2.6577632822721285E-11</v>
      </c>
      <c r="J257" s="1">
        <v>5.47139867105004E-12</v>
      </c>
      <c r="K257" s="1">
        <v>9.0523456673799762E-11</v>
      </c>
      <c r="L257" s="1">
        <v>2.2257542728515309E-11</v>
      </c>
      <c r="M257" s="1">
        <v>77.243701294849615</v>
      </c>
      <c r="N257" s="1">
        <v>11.147371649160913</v>
      </c>
      <c r="O257" s="1">
        <v>45.900000000010365</v>
      </c>
      <c r="P257" s="1">
        <v>9.1780000001805444</v>
      </c>
      <c r="Q257" s="1">
        <v>3.2960000000011997</v>
      </c>
      <c r="R257" s="1">
        <v>1425.7944598648203</v>
      </c>
      <c r="S257" s="1">
        <v>23.544000000000139</v>
      </c>
      <c r="T257" s="1">
        <v>572.3180025181548</v>
      </c>
      <c r="U257" s="1">
        <v>54.65011074622138</v>
      </c>
      <c r="V257" s="1">
        <v>81.522678020952924</v>
      </c>
      <c r="W257" s="1">
        <v>16.791635447363365</v>
      </c>
      <c r="X257" s="1">
        <v>0.31042613051049495</v>
      </c>
      <c r="Y257" s="1">
        <v>2478.9037945730593</v>
      </c>
      <c r="Z257" s="1">
        <v>162.31598570006784</v>
      </c>
      <c r="AA257" s="1">
        <v>617.22621105401913</v>
      </c>
      <c r="AB257" s="1">
        <v>35.313051044540096</v>
      </c>
      <c r="AC257"/>
      <c r="AD257"/>
    </row>
    <row r="258" spans="1:30" x14ac:dyDescent="0.25">
      <c r="A258" s="1" t="s">
        <v>105</v>
      </c>
      <c r="B258" s="4">
        <v>1</v>
      </c>
      <c r="C258" s="1" t="s">
        <v>108</v>
      </c>
      <c r="D258" s="7" t="s">
        <v>341</v>
      </c>
      <c r="E258" s="4">
        <v>2037</v>
      </c>
      <c r="F258" s="1">
        <v>103.56751797905531</v>
      </c>
      <c r="G258" s="1">
        <v>9.3006790883361176E-7</v>
      </c>
      <c r="H258" s="1">
        <v>7.0043957217493727E-12</v>
      </c>
      <c r="I258" s="1">
        <v>3.1436606238109176E-11</v>
      </c>
      <c r="J258" s="1">
        <v>4.4248015179517503E-12</v>
      </c>
      <c r="K258" s="1">
        <v>26.487364921799092</v>
      </c>
      <c r="L258" s="1">
        <v>2.937214585022195E-11</v>
      </c>
      <c r="M258" s="1">
        <v>59.7779872982181</v>
      </c>
      <c r="N258" s="1">
        <v>10.537836517883349</v>
      </c>
      <c r="O258" s="1">
        <v>46.097037415331343</v>
      </c>
      <c r="P258" s="1">
        <v>8.4720000002077089</v>
      </c>
      <c r="Q258" s="1">
        <v>2.0840648095604384E-10</v>
      </c>
      <c r="R258" s="1">
        <v>1414.8031265315774</v>
      </c>
      <c r="S258" s="1">
        <v>19.620000000000189</v>
      </c>
      <c r="T258" s="1">
        <v>642.17237047967114</v>
      </c>
      <c r="U258" s="1">
        <v>65.797482395382289</v>
      </c>
      <c r="V258" s="1">
        <v>87.601883373021039</v>
      </c>
      <c r="W258" s="1">
        <v>15.783215380450249</v>
      </c>
      <c r="X258" s="1">
        <v>3.7479782015818397E-10</v>
      </c>
      <c r="Y258" s="1">
        <v>2470.2674922342321</v>
      </c>
      <c r="Z258" s="1">
        <v>140.35849007014875</v>
      </c>
      <c r="AA258" s="1">
        <v>690.41872104554841</v>
      </c>
      <c r="AB258" s="1">
        <v>44.148183447186867</v>
      </c>
      <c r="AC258"/>
      <c r="AD258"/>
    </row>
    <row r="259" spans="1:30" x14ac:dyDescent="0.25">
      <c r="A259" s="1" t="s">
        <v>105</v>
      </c>
      <c r="B259" s="4">
        <v>1</v>
      </c>
      <c r="C259" s="1" t="s">
        <v>108</v>
      </c>
      <c r="D259" s="7" t="s">
        <v>341</v>
      </c>
      <c r="E259" s="4">
        <v>2038</v>
      </c>
      <c r="F259" s="1">
        <v>107.44467538417643</v>
      </c>
      <c r="G259" s="1">
        <v>4.0307995799804318E-4</v>
      </c>
      <c r="H259" s="1">
        <v>5.5544227091594937E-12</v>
      </c>
      <c r="I259" s="1">
        <v>3.7415133056046152E-11</v>
      </c>
      <c r="J259" s="1">
        <v>3.0724297342250493E-12</v>
      </c>
      <c r="K259" s="1">
        <v>62.509332019824647</v>
      </c>
      <c r="L259" s="1">
        <v>3.4323666475184838E-11</v>
      </c>
      <c r="M259" s="1">
        <v>34.641228798268266</v>
      </c>
      <c r="N259" s="1">
        <v>3.9945506876758921</v>
      </c>
      <c r="O259" s="1">
        <v>38.447037415338734</v>
      </c>
      <c r="P259" s="1">
        <v>7.7660000002342864</v>
      </c>
      <c r="Q259" s="1">
        <v>2.3037946412937783E-10</v>
      </c>
      <c r="R259" s="1">
        <v>1441.2904914533765</v>
      </c>
      <c r="S259" s="1">
        <v>15.696000000000257</v>
      </c>
      <c r="T259" s="1">
        <v>701.95035777788928</v>
      </c>
      <c r="U259" s="1">
        <v>76.335318913265638</v>
      </c>
      <c r="V259" s="1">
        <v>76.510573523312189</v>
      </c>
      <c r="W259" s="1">
        <v>14.668103988336348</v>
      </c>
      <c r="X259" s="1">
        <v>3.9178817081988272E-10</v>
      </c>
      <c r="Y259" s="1">
        <v>2515.8160915233138</v>
      </c>
      <c r="Z259" s="1">
        <v>112.77067368276208</v>
      </c>
      <c r="AA259" s="1">
        <v>752.58281291221044</v>
      </c>
      <c r="AB259" s="1">
        <v>57.898501626586153</v>
      </c>
      <c r="AC259"/>
      <c r="AD259"/>
    </row>
    <row r="260" spans="1:30" x14ac:dyDescent="0.25">
      <c r="A260" s="1" t="s">
        <v>105</v>
      </c>
      <c r="B260" s="4">
        <v>1</v>
      </c>
      <c r="C260" s="1" t="s">
        <v>108</v>
      </c>
      <c r="D260" s="7" t="s">
        <v>341</v>
      </c>
      <c r="E260" s="4">
        <v>2039</v>
      </c>
      <c r="F260" s="1">
        <v>105.15357902727446</v>
      </c>
      <c r="G260" s="1">
        <v>9.9697689463863412E-4</v>
      </c>
      <c r="H260" s="1">
        <v>1.4520049341134417E-12</v>
      </c>
      <c r="I260" s="1">
        <v>4.5337145983873199E-11</v>
      </c>
      <c r="J260" s="1">
        <v>2.6604972733574623E-12</v>
      </c>
      <c r="K260" s="1">
        <v>66.72955580748949</v>
      </c>
      <c r="L260" s="1">
        <v>3.6267377689777847E-11</v>
      </c>
      <c r="M260" s="1">
        <v>49.038833187197319</v>
      </c>
      <c r="N260" s="1">
        <v>7.1725801623548913</v>
      </c>
      <c r="O260" s="1">
        <v>30.797037415341723</v>
      </c>
      <c r="P260" s="1">
        <v>7.0600000002657222</v>
      </c>
      <c r="Q260" s="1">
        <v>2.4517405139343955E-10</v>
      </c>
      <c r="R260" s="1">
        <v>1503.7998234732011</v>
      </c>
      <c r="S260" s="1">
        <v>11.772000000000386</v>
      </c>
      <c r="T260" s="1">
        <v>736.59158657615751</v>
      </c>
      <c r="U260" s="1">
        <v>80.329869600941535</v>
      </c>
      <c r="V260" s="1">
        <v>60.183701848966912</v>
      </c>
      <c r="W260" s="1">
        <v>13.036102561667148</v>
      </c>
      <c r="X260" s="1">
        <v>3.7296665651814241E-10</v>
      </c>
      <c r="Y260" s="1">
        <v>2617.9521600652297</v>
      </c>
      <c r="Z260" s="1">
        <v>84.347051440556385</v>
      </c>
      <c r="AA260" s="1">
        <v>784.76506338906654</v>
      </c>
      <c r="AB260" s="1">
        <v>65.67304091977033</v>
      </c>
      <c r="AC260"/>
      <c r="AD260"/>
    </row>
    <row r="261" spans="1:30" x14ac:dyDescent="0.25">
      <c r="A261" s="1" t="s">
        <v>105</v>
      </c>
      <c r="B261" s="4">
        <v>1</v>
      </c>
      <c r="C261" s="1" t="s">
        <v>108</v>
      </c>
      <c r="D261" s="7" t="s">
        <v>341</v>
      </c>
      <c r="E261" s="4">
        <v>2040</v>
      </c>
      <c r="F261" s="1">
        <v>103.68834976469725</v>
      </c>
      <c r="G261" s="1">
        <v>1.2614922615595615E-3</v>
      </c>
      <c r="H261" s="1">
        <v>7.2731998999802059E-13</v>
      </c>
      <c r="I261" s="1">
        <v>5.7227360707317638E-11</v>
      </c>
      <c r="J261" s="1">
        <v>2.1730134427116957E-12</v>
      </c>
      <c r="K261" s="1">
        <v>94.886956413780766</v>
      </c>
      <c r="L261" s="1">
        <v>3.8710601007395091E-11</v>
      </c>
      <c r="M261" s="1">
        <v>11.974181024666667</v>
      </c>
      <c r="N261" s="1">
        <v>1.7111912265828214E-11</v>
      </c>
      <c r="O261" s="1">
        <v>23.147037415348727</v>
      </c>
      <c r="P261" s="1">
        <v>6.3540000003031381</v>
      </c>
      <c r="Q261" s="1">
        <v>2.6850219985940931E-10</v>
      </c>
      <c r="R261" s="1">
        <v>1570.5293792806906</v>
      </c>
      <c r="S261" s="1">
        <v>7.8480000000005425</v>
      </c>
      <c r="T261" s="1">
        <v>785.63041976335478</v>
      </c>
      <c r="U261" s="1">
        <v>87.502449763296426</v>
      </c>
      <c r="V261" s="1">
        <v>43.654170703665706</v>
      </c>
      <c r="W261" s="1">
        <v>11.697661084161036</v>
      </c>
      <c r="X261" s="1">
        <v>3.8318132152182166E-10</v>
      </c>
      <c r="Y261" s="1">
        <v>2724.8632304206221</v>
      </c>
      <c r="Z261" s="1">
        <v>52.945971842594432</v>
      </c>
      <c r="AA261" s="1">
        <v>830.95846359942595</v>
      </c>
      <c r="AB261" s="1">
        <v>72.892416441982505</v>
      </c>
      <c r="AC261"/>
      <c r="AD261"/>
    </row>
    <row r="262" spans="1:30" x14ac:dyDescent="0.25">
      <c r="A262" s="1" t="s">
        <v>105</v>
      </c>
      <c r="B262" s="4">
        <v>1</v>
      </c>
      <c r="C262" s="1" t="s">
        <v>108</v>
      </c>
      <c r="D262" s="7" t="s">
        <v>341</v>
      </c>
      <c r="E262" s="4">
        <v>2041</v>
      </c>
      <c r="F262" s="1">
        <v>103.69663175188379</v>
      </c>
      <c r="G262" s="1">
        <v>7.9544581032690636E-4</v>
      </c>
      <c r="H262" s="1">
        <v>5.9855396324136221E-13</v>
      </c>
      <c r="I262" s="1">
        <v>7.5647464277570253E-11</v>
      </c>
      <c r="J262" s="1">
        <v>2.4381165063879945E-12</v>
      </c>
      <c r="K262" s="1">
        <v>153.68147267169317</v>
      </c>
      <c r="L262" s="1">
        <v>4.0139227558306669E-11</v>
      </c>
      <c r="M262" s="1">
        <v>1.7324382262177833E-9</v>
      </c>
      <c r="N262" s="1">
        <v>2.9082156061272986E-12</v>
      </c>
      <c r="O262" s="1">
        <v>15.497037415354281</v>
      </c>
      <c r="P262" s="1">
        <v>6.3540000003484751</v>
      </c>
      <c r="Q262" s="1">
        <v>3.0138841002456269E-10</v>
      </c>
      <c r="R262" s="1">
        <v>1665.4163356944714</v>
      </c>
      <c r="S262" s="1">
        <v>3.9240000000009032</v>
      </c>
      <c r="T262" s="1">
        <v>797.60460078802146</v>
      </c>
      <c r="U262" s="1">
        <v>87.502449763313535</v>
      </c>
      <c r="V262" s="1">
        <v>27.870098414040765</v>
      </c>
      <c r="W262" s="1">
        <v>12.370571588058855</v>
      </c>
      <c r="X262" s="1">
        <v>4.0425717199670927E-10</v>
      </c>
      <c r="Y262" s="1">
        <v>2868.1353687164387</v>
      </c>
      <c r="Z262" s="1">
        <v>26.394861153766222</v>
      </c>
      <c r="AA262" s="1">
        <v>840.18214717988599</v>
      </c>
      <c r="AB262" s="1">
        <v>74.233621980132241</v>
      </c>
      <c r="AC262"/>
      <c r="AD262"/>
    </row>
    <row r="263" spans="1:30" x14ac:dyDescent="0.25">
      <c r="A263" s="1" t="s">
        <v>105</v>
      </c>
      <c r="B263" s="4">
        <v>1</v>
      </c>
      <c r="C263" s="1" t="s">
        <v>108</v>
      </c>
      <c r="D263" s="7" t="s">
        <v>341</v>
      </c>
      <c r="E263" s="4">
        <v>2042</v>
      </c>
      <c r="F263" s="1">
        <v>103.65053127244198</v>
      </c>
      <c r="G263" s="1">
        <v>3.2995559164713535E-2</v>
      </c>
      <c r="H263" s="1">
        <v>5.7906989241925059E-13</v>
      </c>
      <c r="I263" s="1">
        <v>1.0263704089657157E-10</v>
      </c>
      <c r="J263" s="1">
        <v>2.407092751428675E-12</v>
      </c>
      <c r="K263" s="1">
        <v>37.123049814012219</v>
      </c>
      <c r="L263" s="1">
        <v>1.8008962902928261E-11</v>
      </c>
      <c r="M263" s="1">
        <v>21.589769011239461</v>
      </c>
      <c r="N263" s="1">
        <v>1.3548489319939161E-12</v>
      </c>
      <c r="O263" s="1">
        <v>7.8470374153557341</v>
      </c>
      <c r="P263" s="1">
        <v>6.3540000004057022</v>
      </c>
      <c r="Q263" s="1">
        <v>3.1748760763649819E-10</v>
      </c>
      <c r="R263" s="1">
        <v>1819.0978083661646</v>
      </c>
      <c r="S263" s="1">
        <v>1.5819029790791063E-10</v>
      </c>
      <c r="T263" s="1">
        <v>797.60460078975393</v>
      </c>
      <c r="U263" s="1">
        <v>87.502449763316449</v>
      </c>
      <c r="V263" s="1">
        <v>13.168063525576942</v>
      </c>
      <c r="W263" s="1">
        <v>11.102951360778498</v>
      </c>
      <c r="X263" s="1">
        <v>3.9280965067654699E-10</v>
      </c>
      <c r="Y263" s="1">
        <v>3053.8842828755737</v>
      </c>
      <c r="Z263" s="1">
        <v>6.0723987668880247E-10</v>
      </c>
      <c r="AA263" s="1">
        <v>831.1288365214748</v>
      </c>
      <c r="AB263" s="1">
        <v>64.097279788073436</v>
      </c>
      <c r="AC263"/>
      <c r="AD263"/>
    </row>
    <row r="264" spans="1:30" x14ac:dyDescent="0.25">
      <c r="A264" s="1" t="s">
        <v>105</v>
      </c>
      <c r="B264" s="4">
        <v>1</v>
      </c>
      <c r="C264" s="1" t="s">
        <v>108</v>
      </c>
      <c r="D264" s="7" t="s">
        <v>341</v>
      </c>
      <c r="E264" s="4">
        <v>2043</v>
      </c>
      <c r="F264" s="1">
        <v>99.324520063334703</v>
      </c>
      <c r="G264" s="1">
        <v>1.0924582335664785E-2</v>
      </c>
      <c r="H264" s="1">
        <v>6.1560502468851358E-13</v>
      </c>
      <c r="I264" s="1">
        <v>1.4729401182132649E-10</v>
      </c>
      <c r="J264" s="1">
        <v>2.3086597819452563E-12</v>
      </c>
      <c r="K264" s="1">
        <v>22.694840973583585</v>
      </c>
      <c r="L264" s="1">
        <v>5.5216126768893632E-12</v>
      </c>
      <c r="M264" s="1">
        <v>41.163384821262035</v>
      </c>
      <c r="N264" s="1">
        <v>1.1113862632835453E-12</v>
      </c>
      <c r="O264" s="1">
        <v>7.8470374153564615</v>
      </c>
      <c r="P264" s="1">
        <v>6.3540000004813493</v>
      </c>
      <c r="Q264" s="1">
        <v>3.2563414533163325E-10</v>
      </c>
      <c r="R264" s="1">
        <v>1856.2208581801767</v>
      </c>
      <c r="S264" s="1">
        <v>1.704829187234568E-10</v>
      </c>
      <c r="T264" s="1">
        <v>819.1943698009934</v>
      </c>
      <c r="U264" s="1">
        <v>87.502449763317799</v>
      </c>
      <c r="V264" s="1">
        <v>12.10627468135714</v>
      </c>
      <c r="W264" s="1">
        <v>11.314793378365861</v>
      </c>
      <c r="X264" s="1">
        <v>3.7631407691951844E-10</v>
      </c>
      <c r="Y264" s="1">
        <v>3118.8974334391673</v>
      </c>
      <c r="Z264" s="1">
        <v>6.3765029835631825E-10</v>
      </c>
      <c r="AA264" s="1">
        <v>852.81981972465053</v>
      </c>
      <c r="AB264" s="1">
        <v>59.580103435345713</v>
      </c>
      <c r="AC264"/>
      <c r="AD264"/>
    </row>
    <row r="265" spans="1:30" x14ac:dyDescent="0.25">
      <c r="A265" s="1" t="s">
        <v>105</v>
      </c>
      <c r="B265" s="4">
        <v>1</v>
      </c>
      <c r="C265" s="1" t="s">
        <v>108</v>
      </c>
      <c r="D265" s="7" t="s">
        <v>341</v>
      </c>
      <c r="E265" s="4">
        <v>2044</v>
      </c>
      <c r="F265" s="1">
        <v>95.258069634655527</v>
      </c>
      <c r="G265" s="1">
        <v>0.15360734217939481</v>
      </c>
      <c r="H265" s="1">
        <v>6.8468524895737728E-13</v>
      </c>
      <c r="I265" s="1">
        <v>2.3125655615806727E-10</v>
      </c>
      <c r="J265" s="1">
        <v>2.1444617810378818E-12</v>
      </c>
      <c r="K265" s="1">
        <v>77.083684424150505</v>
      </c>
      <c r="L265" s="1">
        <v>2.5912080349432242E-12</v>
      </c>
      <c r="M265" s="1">
        <v>21.733196848618544</v>
      </c>
      <c r="N265" s="1">
        <v>1.0933784099557954E-12</v>
      </c>
      <c r="O265" s="1">
        <v>7.8470374153570601</v>
      </c>
      <c r="P265" s="1">
        <v>6.3540000005839863</v>
      </c>
      <c r="Q265" s="1">
        <v>3.3110554400268329E-10</v>
      </c>
      <c r="R265" s="1">
        <v>1878.9156991537602</v>
      </c>
      <c r="S265" s="1">
        <v>1.7802961645526906E-10</v>
      </c>
      <c r="T265" s="1">
        <v>860.35775462225547</v>
      </c>
      <c r="U265" s="1">
        <v>87.502449763318907</v>
      </c>
      <c r="V265" s="1">
        <v>11.611315165916274</v>
      </c>
      <c r="W265" s="1">
        <v>12.645981902261262</v>
      </c>
      <c r="X265" s="1">
        <v>3.4240272372773678E-10</v>
      </c>
      <c r="Y265" s="1">
        <v>3172.0379471543592</v>
      </c>
      <c r="Z265" s="1">
        <v>6.1526226878032589E-10</v>
      </c>
      <c r="AA265" s="1">
        <v>896.53777914413399</v>
      </c>
      <c r="AB265" s="1">
        <v>57.5711323800098</v>
      </c>
      <c r="AC265"/>
      <c r="AD265"/>
    </row>
    <row r="266" spans="1:30" x14ac:dyDescent="0.25">
      <c r="A266" s="1" t="s">
        <v>105</v>
      </c>
      <c r="B266" s="4">
        <v>1</v>
      </c>
      <c r="C266" s="1" t="s">
        <v>108</v>
      </c>
      <c r="D266" s="7" t="s">
        <v>341</v>
      </c>
      <c r="E266" s="4">
        <v>2045</v>
      </c>
      <c r="F266" s="1">
        <v>91.926292112532934</v>
      </c>
      <c r="G266" s="1">
        <v>7.3392092712276531E-6</v>
      </c>
      <c r="H266" s="1">
        <v>7.8378932018539388E-13</v>
      </c>
      <c r="I266" s="1">
        <v>4.7925764671963406E-10</v>
      </c>
      <c r="J266" s="1">
        <v>2.021163015781665E-12</v>
      </c>
      <c r="K266" s="1">
        <v>48.697641994265858</v>
      </c>
      <c r="L266" s="1">
        <v>1.8147270678070577E-12</v>
      </c>
      <c r="M266" s="1">
        <v>33.534289233755764</v>
      </c>
      <c r="N266" s="1">
        <v>1.1776188157585384E-12</v>
      </c>
      <c r="O266" s="1">
        <v>7.8470374153576392</v>
      </c>
      <c r="P266" s="1">
        <v>6.35400000073128</v>
      </c>
      <c r="Q266" s="1">
        <v>3.3553034552063504E-10</v>
      </c>
      <c r="R266" s="1">
        <v>1955.9993835779107</v>
      </c>
      <c r="S266" s="1">
        <v>1.9320705415532657E-10</v>
      </c>
      <c r="T266" s="1">
        <v>882.09095147087396</v>
      </c>
      <c r="U266" s="1">
        <v>87.502449763320001</v>
      </c>
      <c r="V266" s="1">
        <v>10.273438882025779</v>
      </c>
      <c r="W266" s="1">
        <v>12.54509457283706</v>
      </c>
      <c r="X266" s="1">
        <v>3.2766242287525195E-10</v>
      </c>
      <c r="Y266" s="1">
        <v>3256.8339789372239</v>
      </c>
      <c r="Z266" s="1">
        <v>6.5255064467980248E-10</v>
      </c>
      <c r="AA266" s="1">
        <v>926.77505185861912</v>
      </c>
      <c r="AB266" s="1">
        <v>46.939255896802592</v>
      </c>
      <c r="AC266"/>
      <c r="AD266"/>
    </row>
    <row r="267" spans="1:30" x14ac:dyDescent="0.25">
      <c r="A267" s="1" t="s">
        <v>105</v>
      </c>
      <c r="B267" s="4">
        <v>1</v>
      </c>
      <c r="C267" s="1" t="s">
        <v>108</v>
      </c>
      <c r="D267" s="7" t="s">
        <v>341</v>
      </c>
      <c r="E267" s="4">
        <v>2046</v>
      </c>
      <c r="F267" s="1">
        <v>88.23066522378025</v>
      </c>
      <c r="G267" s="1">
        <v>5.7106051359229249E-7</v>
      </c>
      <c r="H267" s="1">
        <v>9.1617248550409835E-13</v>
      </c>
      <c r="I267" s="1">
        <v>3.1996678547386285E-7</v>
      </c>
      <c r="J267" s="1">
        <v>1.7881235149419905E-12</v>
      </c>
      <c r="K267" s="1">
        <v>139.20621804333248</v>
      </c>
      <c r="L267" s="1">
        <v>1.2652671726257961E-12</v>
      </c>
      <c r="M267" s="1">
        <v>52.341758719402783</v>
      </c>
      <c r="N267" s="1">
        <v>1.3382388657094926E-12</v>
      </c>
      <c r="O267" s="1">
        <v>7.8470374153582547</v>
      </c>
      <c r="P267" s="1">
        <v>6.3540000009625368</v>
      </c>
      <c r="Q267" s="1">
        <v>3.3860277525486009E-10</v>
      </c>
      <c r="R267" s="1">
        <v>2004.6970255721767</v>
      </c>
      <c r="S267" s="1">
        <v>2.1546459688384188E-10</v>
      </c>
      <c r="T267" s="1">
        <v>915.62524070462973</v>
      </c>
      <c r="U267" s="1">
        <v>87.502449763321181</v>
      </c>
      <c r="V267" s="1">
        <v>9.5010290912413051</v>
      </c>
      <c r="W267" s="1">
        <v>13.765974821948566</v>
      </c>
      <c r="X267" s="1">
        <v>2.8766401407649546E-10</v>
      </c>
      <c r="Y267" s="1">
        <v>3328.7850436359777</v>
      </c>
      <c r="Z267" s="1">
        <v>7.2016731976645565E-10</v>
      </c>
      <c r="AA267" s="1">
        <v>960.71352451438872</v>
      </c>
      <c r="AB267" s="1">
        <v>41.840857131894715</v>
      </c>
      <c r="AC267"/>
      <c r="AD267"/>
    </row>
    <row r="268" spans="1:30" x14ac:dyDescent="0.25">
      <c r="A268" s="1" t="s">
        <v>105</v>
      </c>
      <c r="B268" s="4">
        <v>1</v>
      </c>
      <c r="C268" s="1" t="s">
        <v>108</v>
      </c>
      <c r="D268" s="7" t="s">
        <v>341</v>
      </c>
      <c r="E268" s="4">
        <v>2047</v>
      </c>
      <c r="F268" s="1">
        <v>84.870957427857505</v>
      </c>
      <c r="G268" s="1">
        <v>2.0439710390875447E-4</v>
      </c>
      <c r="H268" s="1">
        <v>1.0709934109292862E-12</v>
      </c>
      <c r="I268" s="1">
        <v>2.5326770873112998E-8</v>
      </c>
      <c r="J268" s="1">
        <v>1.7689924831821975E-12</v>
      </c>
      <c r="K268" s="1">
        <v>195.15367413485581</v>
      </c>
      <c r="L268" s="1">
        <v>9.0740143811398084E-13</v>
      </c>
      <c r="M268" s="1">
        <v>45.123403011868753</v>
      </c>
      <c r="N268" s="1">
        <v>1.5890605710746815E-12</v>
      </c>
      <c r="O268" s="1">
        <v>7.8470374153589395</v>
      </c>
      <c r="P268" s="1">
        <v>6.3540000014417943</v>
      </c>
      <c r="Q268" s="1">
        <v>3.4126327252821758E-10</v>
      </c>
      <c r="R268" s="1">
        <v>2061.4682436155099</v>
      </c>
      <c r="S268" s="1">
        <v>2.4483674273406385E-10</v>
      </c>
      <c r="T268" s="1">
        <v>967.96699942403257</v>
      </c>
      <c r="U268" s="1">
        <v>87.502449763322318</v>
      </c>
      <c r="V268" s="1">
        <v>8.4946744191488186</v>
      </c>
      <c r="W268" s="1">
        <v>13.647059914420215</v>
      </c>
      <c r="X268" s="1">
        <v>2.6618689849433631E-10</v>
      </c>
      <c r="Y268" s="1">
        <v>3408.5306844689003</v>
      </c>
      <c r="Z268" s="1">
        <v>8.1313930889449045E-10</v>
      </c>
      <c r="AA268" s="1">
        <v>1004.0235464393164</v>
      </c>
      <c r="AB268" s="1">
        <v>35.9095925932602</v>
      </c>
      <c r="AC268"/>
      <c r="AD268"/>
    </row>
    <row r="269" spans="1:30" x14ac:dyDescent="0.25">
      <c r="A269" s="1" t="s">
        <v>105</v>
      </c>
      <c r="B269" s="4">
        <v>1</v>
      </c>
      <c r="C269" s="1" t="s">
        <v>108</v>
      </c>
      <c r="D269" s="7" t="s">
        <v>341</v>
      </c>
      <c r="E269" s="4">
        <v>2048</v>
      </c>
      <c r="F269" s="1">
        <v>81.779865988336581</v>
      </c>
      <c r="G269" s="1">
        <v>1.7785113086597322E-4</v>
      </c>
      <c r="H269" s="1">
        <v>1.293168397795321E-12</v>
      </c>
      <c r="I269" s="1">
        <v>2.0761558751167527E-9</v>
      </c>
      <c r="J269" s="1">
        <v>1.683488698656738E-12</v>
      </c>
      <c r="K269" s="1">
        <v>251.26372772225278</v>
      </c>
      <c r="L269" s="1">
        <v>6.7398818209053586E-13</v>
      </c>
      <c r="M269" s="1">
        <v>37.894854095332029</v>
      </c>
      <c r="N269" s="1">
        <v>1.8984750332916348E-12</v>
      </c>
      <c r="O269" s="1">
        <v>7.8470374153597229</v>
      </c>
      <c r="P269" s="1">
        <v>3.2142329246911311E-7</v>
      </c>
      <c r="Q269" s="1">
        <v>3.434362859709293E-10</v>
      </c>
      <c r="R269" s="1">
        <v>2132.9694177503661</v>
      </c>
      <c r="S269" s="1">
        <v>2.7916040920924869E-10</v>
      </c>
      <c r="T269" s="1">
        <v>1013.0904024359013</v>
      </c>
      <c r="U269" s="1">
        <v>87.502449763323696</v>
      </c>
      <c r="V269" s="1">
        <v>7.6819655245774277</v>
      </c>
      <c r="W269" s="1">
        <v>4.8899309866323882E-7</v>
      </c>
      <c r="X269" s="1">
        <v>2.0233817116866591E-10</v>
      </c>
      <c r="Y269" s="1">
        <v>3502.4211418339087</v>
      </c>
      <c r="Z269" s="1">
        <v>9.1862929610692195E-10</v>
      </c>
      <c r="AA269" s="1">
        <v>1047.3519352807045</v>
      </c>
      <c r="AB269" s="1">
        <v>30.293761031249584</v>
      </c>
      <c r="AC269"/>
      <c r="AD269"/>
    </row>
    <row r="270" spans="1:30" x14ac:dyDescent="0.25">
      <c r="A270" s="1" t="s">
        <v>105</v>
      </c>
      <c r="B270" s="4">
        <v>1</v>
      </c>
      <c r="C270" s="1" t="s">
        <v>108</v>
      </c>
      <c r="D270" s="7" t="s">
        <v>341</v>
      </c>
      <c r="E270" s="4">
        <v>2049</v>
      </c>
      <c r="F270" s="1">
        <v>78.62685214207518</v>
      </c>
      <c r="G270" s="1">
        <v>1.2421376983651608E-3</v>
      </c>
      <c r="H270" s="1">
        <v>1.536231144548976E-12</v>
      </c>
      <c r="I270" s="1">
        <v>3.082459793107731E-9</v>
      </c>
      <c r="J270" s="1">
        <v>1.5743240787903904E-12</v>
      </c>
      <c r="K270" s="1">
        <v>256.68983365173386</v>
      </c>
      <c r="L270" s="1">
        <v>5.4804000682250184E-13</v>
      </c>
      <c r="M270" s="1">
        <v>30.294602678061182</v>
      </c>
      <c r="N270" s="1">
        <v>2.284636467005008E-12</v>
      </c>
      <c r="O270" s="1">
        <v>7.8470374153605924</v>
      </c>
      <c r="P270" s="1">
        <v>3.4673167621498038E-7</v>
      </c>
      <c r="Q270" s="1">
        <v>3.4587440247731729E-10</v>
      </c>
      <c r="R270" s="1">
        <v>2198.7543954726275</v>
      </c>
      <c r="S270" s="1">
        <v>3.1542778689902654E-10</v>
      </c>
      <c r="T270" s="1">
        <v>1050.9852565312333</v>
      </c>
      <c r="U270" s="1">
        <v>87.502449763325387</v>
      </c>
      <c r="V270" s="1">
        <v>6.6897240767957795</v>
      </c>
      <c r="W270" s="1">
        <v>5.7647127972976389E-7</v>
      </c>
      <c r="X270" s="1">
        <v>1.9651502464176403E-10</v>
      </c>
      <c r="Y270" s="1">
        <v>3581.2561817017508</v>
      </c>
      <c r="Z270" s="1">
        <v>1.024322596866401E-9</v>
      </c>
      <c r="AA270" s="1">
        <v>1087.9115216448527</v>
      </c>
      <c r="AB270" s="1">
        <v>25.301456239341729</v>
      </c>
      <c r="AC270"/>
      <c r="AD270"/>
    </row>
    <row r="271" spans="1:30" x14ac:dyDescent="0.25">
      <c r="A271" s="1" t="s">
        <v>105</v>
      </c>
      <c r="B271" s="4">
        <v>1</v>
      </c>
      <c r="C271" s="1" t="s">
        <v>108</v>
      </c>
      <c r="D271" s="7" t="s">
        <v>341</v>
      </c>
      <c r="E271" s="4">
        <v>2050</v>
      </c>
      <c r="F271" s="1">
        <v>75.373478965060784</v>
      </c>
      <c r="G271" s="1">
        <v>3.227264750669825E-3</v>
      </c>
      <c r="H271" s="1">
        <v>1.8449528368497651E-12</v>
      </c>
      <c r="I271" s="1">
        <v>5.2104785453736693E-9</v>
      </c>
      <c r="J271" s="1">
        <v>1.6330690040240586E-12</v>
      </c>
      <c r="K271" s="1">
        <v>155.9630886213719</v>
      </c>
      <c r="L271" s="1">
        <v>0</v>
      </c>
      <c r="M271" s="1">
        <v>23.941447995277546</v>
      </c>
      <c r="N271" s="1">
        <v>2.7733977732325103E-12</v>
      </c>
      <c r="O271" s="1">
        <v>7.8470374153616147</v>
      </c>
      <c r="P271" s="1">
        <v>3.4880048735024105E-7</v>
      </c>
      <c r="Q271" s="1">
        <v>3.4828149522874594E-10</v>
      </c>
      <c r="R271" s="1">
        <v>2272.0911562305942</v>
      </c>
      <c r="S271" s="1">
        <v>3.5413838790642163E-10</v>
      </c>
      <c r="T271" s="1">
        <v>1081.2798592092945</v>
      </c>
      <c r="U271" s="1">
        <v>87.502449763327391</v>
      </c>
      <c r="V271" s="1">
        <v>5.6563550050214859</v>
      </c>
      <c r="W271" s="1">
        <v>3.607051466959412E-7</v>
      </c>
      <c r="X271" s="1">
        <v>1.7703689553944575E-10</v>
      </c>
      <c r="Y271" s="1">
        <v>3667.7085605776165</v>
      </c>
      <c r="Z271" s="1">
        <v>1.1360523806855128E-9</v>
      </c>
      <c r="AA271" s="1">
        <v>1122.3704616465072</v>
      </c>
      <c r="AB271" s="1">
        <v>20.656160527502955</v>
      </c>
      <c r="AC271"/>
      <c r="AD271"/>
    </row>
    <row r="272" spans="1:30" x14ac:dyDescent="0.25">
      <c r="A272" s="1" t="s">
        <v>105</v>
      </c>
      <c r="B272" s="4">
        <v>1</v>
      </c>
      <c r="C272" s="1" t="s">
        <v>108</v>
      </c>
      <c r="D272" s="7" t="s">
        <v>341</v>
      </c>
      <c r="E272" s="4">
        <v>2051</v>
      </c>
      <c r="F272" s="1">
        <v>72.321460329154178</v>
      </c>
      <c r="G272" s="1">
        <v>9.1683706245118766E-3</v>
      </c>
      <c r="H272" s="1">
        <v>2.240568695648234E-12</v>
      </c>
      <c r="I272" s="1">
        <v>1.4790758917787967E-7</v>
      </c>
      <c r="J272" s="1">
        <v>1.8996504797173276E-12</v>
      </c>
      <c r="K272" s="1">
        <v>117.74676850081403</v>
      </c>
      <c r="L272" s="1">
        <v>0</v>
      </c>
      <c r="M272" s="1">
        <v>78.037449813754591</v>
      </c>
      <c r="N272" s="1">
        <v>3.402760119264658E-12</v>
      </c>
      <c r="O272" s="1">
        <v>7.847037415362859</v>
      </c>
      <c r="P272" s="1">
        <v>3.5187468013565992E-7</v>
      </c>
      <c r="Q272" s="1">
        <v>3.505901550106912E-10</v>
      </c>
      <c r="R272" s="1">
        <v>2309.6909880191051</v>
      </c>
      <c r="S272" s="1">
        <v>3.942776154647283E-10</v>
      </c>
      <c r="T272" s="1">
        <v>1105.221307204572</v>
      </c>
      <c r="U272" s="1">
        <v>87.502449763329778</v>
      </c>
      <c r="V272" s="1">
        <v>5.1117722226781446</v>
      </c>
      <c r="W272" s="1">
        <v>3.5546270819681177E-7</v>
      </c>
      <c r="X272" s="1">
        <v>1.626424107487633E-10</v>
      </c>
      <c r="Y272" s="1">
        <v>3699.0432355162143</v>
      </c>
      <c r="Z272" s="1">
        <v>1.2474509434464026E-9</v>
      </c>
      <c r="AA272" s="1">
        <v>1149.3186858835556</v>
      </c>
      <c r="AB272" s="1">
        <v>19.224189775980349</v>
      </c>
      <c r="AC272"/>
      <c r="AD272"/>
    </row>
    <row r="273" spans="1:30" x14ac:dyDescent="0.25">
      <c r="A273" s="1" t="s">
        <v>105</v>
      </c>
      <c r="B273" s="4">
        <v>1</v>
      </c>
      <c r="C273" s="1" t="s">
        <v>108</v>
      </c>
      <c r="D273" s="7" t="s">
        <v>341</v>
      </c>
      <c r="E273" s="4">
        <v>2052</v>
      </c>
      <c r="F273" s="1">
        <v>69.461920305361105</v>
      </c>
      <c r="G273" s="1">
        <v>6.9568326328803241E-3</v>
      </c>
      <c r="H273" s="1">
        <v>2.8033556355689644E-12</v>
      </c>
      <c r="I273" s="1">
        <v>1.6597138428297522E-8</v>
      </c>
      <c r="J273" s="1">
        <v>0</v>
      </c>
      <c r="K273" s="1">
        <v>123.33815841402243</v>
      </c>
      <c r="L273" s="1">
        <v>0</v>
      </c>
      <c r="M273" s="1">
        <v>72.704759369215196</v>
      </c>
      <c r="N273" s="1">
        <v>4.2308782536462469E-12</v>
      </c>
      <c r="O273" s="1">
        <v>7.8470374153643334</v>
      </c>
      <c r="P273" s="1">
        <v>3.5707587055835837E-7</v>
      </c>
      <c r="Q273" s="1">
        <v>3.5273461679172911E-10</v>
      </c>
      <c r="R273" s="1">
        <v>2365.0306097462862</v>
      </c>
      <c r="S273" s="1">
        <v>4.1228657836765656E-10</v>
      </c>
      <c r="T273" s="1">
        <v>1127.8387570183272</v>
      </c>
      <c r="U273" s="1">
        <v>87.502449763332564</v>
      </c>
      <c r="V273" s="1">
        <v>4.7748839242582672</v>
      </c>
      <c r="W273" s="1">
        <v>2.906806695524784E-7</v>
      </c>
      <c r="X273" s="1">
        <v>1.4380759541858224E-10</v>
      </c>
      <c r="Y273" s="1">
        <v>3754.7885441148205</v>
      </c>
      <c r="Z273" s="1">
        <v>1.2676471131664528E-9</v>
      </c>
      <c r="AA273" s="1">
        <v>1161.3492021965092</v>
      </c>
      <c r="AB273" s="1">
        <v>16.802906339821703</v>
      </c>
      <c r="AC273"/>
      <c r="AD273"/>
    </row>
    <row r="274" spans="1:30" x14ac:dyDescent="0.25">
      <c r="A274" s="1" t="s">
        <v>105</v>
      </c>
      <c r="B274" s="4">
        <v>1</v>
      </c>
      <c r="C274" s="1" t="s">
        <v>108</v>
      </c>
      <c r="D274" s="7" t="s">
        <v>341</v>
      </c>
      <c r="E274" s="4">
        <v>2053</v>
      </c>
      <c r="F274" s="1">
        <v>66.509544332005831</v>
      </c>
      <c r="G274" s="1">
        <v>6.6635600400620576E-3</v>
      </c>
      <c r="H274" s="1">
        <v>3.6172701099508604E-12</v>
      </c>
      <c r="I274" s="1">
        <v>2.7054010234545231E-9</v>
      </c>
      <c r="J274" s="1">
        <v>0</v>
      </c>
      <c r="K274" s="1">
        <v>123.48124173474487</v>
      </c>
      <c r="L274" s="1">
        <v>0</v>
      </c>
      <c r="M274" s="1">
        <v>112.46975013007101</v>
      </c>
      <c r="N274" s="1">
        <v>5.3512436151915534E-12</v>
      </c>
      <c r="O274" s="1">
        <v>7.8470374153660982</v>
      </c>
      <c r="P274" s="1">
        <v>5.0497305925862291E-7</v>
      </c>
      <c r="Q274" s="1">
        <v>3.5475577980751077E-10</v>
      </c>
      <c r="R274" s="1">
        <v>2425.1207505624379</v>
      </c>
      <c r="S274" s="1">
        <v>4.1780819104454592E-10</v>
      </c>
      <c r="T274" s="1">
        <v>1117.4135163875467</v>
      </c>
      <c r="U274" s="1">
        <v>87.502449763335491</v>
      </c>
      <c r="V274" s="1">
        <v>4.1917562835899442</v>
      </c>
      <c r="W274" s="1">
        <v>7.2178732855465708E-7</v>
      </c>
      <c r="X274" s="1">
        <v>1.4142027216536314E-10</v>
      </c>
      <c r="Y274" s="1">
        <v>3804.2130811692191</v>
      </c>
      <c r="Z274" s="1">
        <v>1.2456935695374411E-9</v>
      </c>
      <c r="AA274" s="1">
        <v>1158.6620490805653</v>
      </c>
      <c r="AB274" s="1">
        <v>14.697110377434067</v>
      </c>
      <c r="AC274"/>
      <c r="AD274"/>
    </row>
    <row r="275" spans="1:30" x14ac:dyDescent="0.25">
      <c r="A275" s="1" t="s">
        <v>105</v>
      </c>
      <c r="B275" s="4">
        <v>1</v>
      </c>
      <c r="C275" s="1" t="s">
        <v>108</v>
      </c>
      <c r="D275" s="7" t="s">
        <v>341</v>
      </c>
      <c r="E275" s="4">
        <v>2054</v>
      </c>
      <c r="F275" s="1">
        <v>63.509636976131929</v>
      </c>
      <c r="G275" s="1">
        <v>5.1198177242376772E-3</v>
      </c>
      <c r="H275" s="1">
        <v>4.5823145662485336E-12</v>
      </c>
      <c r="I275" s="1">
        <v>2.030523964485623E-9</v>
      </c>
      <c r="J275" s="1">
        <v>0</v>
      </c>
      <c r="K275" s="1">
        <v>141.28903604813254</v>
      </c>
      <c r="L275" s="1">
        <v>0</v>
      </c>
      <c r="M275" s="1">
        <v>1.5881657352640445E-8</v>
      </c>
      <c r="N275" s="1">
        <v>6.9241148934054133E-12</v>
      </c>
      <c r="O275" s="1">
        <v>7.847037415368229</v>
      </c>
      <c r="P275" s="1">
        <v>5.2155850056432779E-7</v>
      </c>
      <c r="Q275" s="1">
        <v>3.5654390332245276E-10</v>
      </c>
      <c r="R275" s="1">
        <v>2481.4648125314734</v>
      </c>
      <c r="S275" s="1">
        <v>4.2039939907948915E-10</v>
      </c>
      <c r="T275" s="1">
        <v>1110.1312732986078</v>
      </c>
      <c r="U275" s="1">
        <v>86.491714726060948</v>
      </c>
      <c r="V275" s="1">
        <v>3.369128985605701</v>
      </c>
      <c r="W275" s="1">
        <v>8.1282424974656251E-7</v>
      </c>
      <c r="X275" s="1">
        <v>1.0355502414246194E-10</v>
      </c>
      <c r="Y275" s="1">
        <v>3845.5882937352603</v>
      </c>
      <c r="Z275" s="1">
        <v>1.0684028625030902E-9</v>
      </c>
      <c r="AA275" s="1">
        <v>1150.086306327692</v>
      </c>
      <c r="AB275" s="1">
        <v>13.015118132833495</v>
      </c>
      <c r="AC275"/>
      <c r="AD275"/>
    </row>
    <row r="276" spans="1:30" x14ac:dyDescent="0.25">
      <c r="A276" s="1" t="s">
        <v>105</v>
      </c>
      <c r="B276" s="4">
        <v>1</v>
      </c>
      <c r="C276" s="1" t="s">
        <v>108</v>
      </c>
      <c r="D276" s="7" t="s">
        <v>341</v>
      </c>
      <c r="E276" s="4">
        <v>2055</v>
      </c>
      <c r="F276" s="1">
        <v>60.504430045421834</v>
      </c>
      <c r="G276" s="1">
        <v>3.4950025919979516E-3</v>
      </c>
      <c r="H276" s="1">
        <v>5.5595510234074381E-12</v>
      </c>
      <c r="I276" s="1">
        <v>3.3563920316040562E-9</v>
      </c>
      <c r="J276" s="1">
        <v>0</v>
      </c>
      <c r="K276" s="1">
        <v>131.82410452146308</v>
      </c>
      <c r="L276" s="1">
        <v>0</v>
      </c>
      <c r="M276" s="1">
        <v>43.641854121061428</v>
      </c>
      <c r="N276" s="1">
        <v>9.2484128751804379E-12</v>
      </c>
      <c r="O276" s="1">
        <v>7.8470374153708695</v>
      </c>
      <c r="P276" s="1">
        <v>5.2425073175076639E-7</v>
      </c>
      <c r="Q276" s="1">
        <v>3.5831289580563499E-10</v>
      </c>
      <c r="R276" s="1">
        <v>2532.9583292043144</v>
      </c>
      <c r="S276" s="1">
        <v>4.2221412614729621E-10</v>
      </c>
      <c r="T276" s="1">
        <v>1097.8394955238336</v>
      </c>
      <c r="U276" s="1">
        <v>83.708347207428673</v>
      </c>
      <c r="V276" s="1">
        <v>3.0142135256665545</v>
      </c>
      <c r="W276" s="1">
        <v>6.3235700240837699E-7</v>
      </c>
      <c r="X276" s="1">
        <v>9.9447592761825882E-11</v>
      </c>
      <c r="Y276" s="1">
        <v>3893.3601050379316</v>
      </c>
      <c r="Z276" s="1">
        <v>1.0301703474648394E-9</v>
      </c>
      <c r="AA276" s="1">
        <v>1134.8178552996103</v>
      </c>
      <c r="AB276" s="1">
        <v>11.999963083916313</v>
      </c>
      <c r="AC276"/>
      <c r="AD276"/>
    </row>
    <row r="277" spans="1:30" x14ac:dyDescent="0.25">
      <c r="A277" s="1" t="s">
        <v>105</v>
      </c>
      <c r="B277" s="4">
        <v>1</v>
      </c>
      <c r="C277" s="1" t="s">
        <v>108</v>
      </c>
      <c r="D277" s="7" t="s">
        <v>341</v>
      </c>
      <c r="E277" s="4">
        <v>2056</v>
      </c>
      <c r="F277" s="1">
        <v>57.213164266723219</v>
      </c>
      <c r="G277" s="1">
        <v>7.6803861680181107E-3</v>
      </c>
      <c r="H277" s="1">
        <v>6.9458106894788841E-12</v>
      </c>
      <c r="I277" s="1">
        <v>3.9410219036368955E-9</v>
      </c>
      <c r="J277" s="1">
        <v>0</v>
      </c>
      <c r="K277" s="1">
        <v>135.61807911576969</v>
      </c>
      <c r="L277" s="1">
        <v>0</v>
      </c>
      <c r="M277" s="1">
        <v>45.646302572879563</v>
      </c>
      <c r="N277" s="1">
        <v>1.2952643620249232E-11</v>
      </c>
      <c r="O277" s="1">
        <v>7.8470374153742464</v>
      </c>
      <c r="P277" s="1">
        <v>5.2626664731099521E-7</v>
      </c>
      <c r="Q277" s="1">
        <v>3.5999638450429172E-10</v>
      </c>
      <c r="R277" s="1">
        <v>2568.2221069531165</v>
      </c>
      <c r="S277" s="1">
        <v>4.23479393319922E-10</v>
      </c>
      <c r="T277" s="1">
        <v>1113.4871103363282</v>
      </c>
      <c r="U277" s="1">
        <v>80.102795929478859</v>
      </c>
      <c r="V277" s="1">
        <v>2.624283277428606</v>
      </c>
      <c r="W277" s="1">
        <v>3.2482420446062093E-7</v>
      </c>
      <c r="X277" s="1">
        <v>9.4128271680583547E-11</v>
      </c>
      <c r="Y277" s="1">
        <v>3928.2045192538012</v>
      </c>
      <c r="Z277" s="1">
        <v>1.0137274334855084E-9</v>
      </c>
      <c r="AA277" s="1">
        <v>1143.5250827016523</v>
      </c>
      <c r="AB277" s="1">
        <v>11.491999882962903</v>
      </c>
      <c r="AC277"/>
      <c r="AD277"/>
    </row>
    <row r="278" spans="1:30" x14ac:dyDescent="0.25">
      <c r="A278" s="1" t="s">
        <v>105</v>
      </c>
      <c r="B278" s="4">
        <v>1</v>
      </c>
      <c r="C278" s="1" t="s">
        <v>108</v>
      </c>
      <c r="D278" s="7" t="s">
        <v>341</v>
      </c>
      <c r="E278" s="4">
        <v>2057</v>
      </c>
      <c r="F278" s="1">
        <v>54.073798558881471</v>
      </c>
      <c r="G278" s="1">
        <v>1.352190567823096E-2</v>
      </c>
      <c r="H278" s="1">
        <v>0</v>
      </c>
      <c r="I278" s="1">
        <v>1.1577136721791094E-9</v>
      </c>
      <c r="J278" s="1">
        <v>0</v>
      </c>
      <c r="K278" s="1">
        <v>241.61801574421625</v>
      </c>
      <c r="L278" s="1">
        <v>0</v>
      </c>
      <c r="M278" s="1">
        <v>1.4042779637024E-8</v>
      </c>
      <c r="N278" s="1">
        <v>1.9621057316738742E-11</v>
      </c>
      <c r="O278" s="1">
        <v>7.8470374153784412</v>
      </c>
      <c r="P278" s="1">
        <v>5.2960690586329041E-7</v>
      </c>
      <c r="Q278" s="1">
        <v>3.6157070858308209E-10</v>
      </c>
      <c r="R278" s="1">
        <v>2607.9283138127171</v>
      </c>
      <c r="S278" s="1">
        <v>4.2438679475803598E-10</v>
      </c>
      <c r="T278" s="1">
        <v>1125.5564828763181</v>
      </c>
      <c r="U278" s="1">
        <v>75.263969012553432</v>
      </c>
      <c r="V278" s="1">
        <v>2.624283277421287</v>
      </c>
      <c r="W278" s="1">
        <v>3.3465540227959504E-7</v>
      </c>
      <c r="X278" s="1">
        <v>5.9791989105700278E-11</v>
      </c>
      <c r="Y278" s="1">
        <v>3969.5947568119141</v>
      </c>
      <c r="Z278" s="1">
        <v>9.9127783172635609E-10</v>
      </c>
      <c r="AA278" s="1">
        <v>1147.6378749079536</v>
      </c>
      <c r="AB278" s="1">
        <v>10.849801644541195</v>
      </c>
      <c r="AC278"/>
      <c r="AD278"/>
    </row>
    <row r="279" spans="1:30" x14ac:dyDescent="0.25">
      <c r="A279" s="1" t="s">
        <v>105</v>
      </c>
      <c r="B279" s="4">
        <v>1</v>
      </c>
      <c r="C279" s="1" t="s">
        <v>108</v>
      </c>
      <c r="D279" s="7" t="s">
        <v>341</v>
      </c>
      <c r="E279" s="4">
        <v>2058</v>
      </c>
      <c r="F279" s="1">
        <v>51.093384365414551</v>
      </c>
      <c r="G279" s="1">
        <v>4.9770959418856682E-2</v>
      </c>
      <c r="H279" s="1">
        <v>0</v>
      </c>
      <c r="I279" s="1">
        <v>0</v>
      </c>
      <c r="J279" s="1">
        <v>0</v>
      </c>
      <c r="K279" s="1">
        <v>51.295292471337646</v>
      </c>
      <c r="L279" s="1">
        <v>0</v>
      </c>
      <c r="M279" s="1">
        <v>1.0770916129241264E-8</v>
      </c>
      <c r="N279" s="1">
        <v>3.4716344728581168E-11</v>
      </c>
      <c r="O279" s="1">
        <v>7.8470374153833466</v>
      </c>
      <c r="P279" s="1">
        <v>5.3353005370009086E-7</v>
      </c>
      <c r="Q279" s="1">
        <v>3.6320377758710612E-10</v>
      </c>
      <c r="R279" s="1">
        <v>2759.9570374553914</v>
      </c>
      <c r="S279" s="1">
        <v>4.2506078294012652E-10</v>
      </c>
      <c r="T279" s="1">
        <v>1095.7828107902199</v>
      </c>
      <c r="U279" s="1">
        <v>68.575228637166418</v>
      </c>
      <c r="V279" s="1">
        <v>2.1705344717502162</v>
      </c>
      <c r="W279" s="1">
        <v>7.7004969020495696E-7</v>
      </c>
      <c r="X279" s="1">
        <v>3.2887404939504744E-11</v>
      </c>
      <c r="Y279" s="1">
        <v>4072.2300195949356</v>
      </c>
      <c r="Z279" s="1">
        <v>9.1746532008680141E-10</v>
      </c>
      <c r="AA279" s="1">
        <v>1126.3012795299712</v>
      </c>
      <c r="AB279" s="1">
        <v>6.9701147194265545</v>
      </c>
      <c r="AC279"/>
      <c r="AD279"/>
    </row>
    <row r="280" spans="1:30" x14ac:dyDescent="0.25">
      <c r="A280" s="1" t="s">
        <v>105</v>
      </c>
      <c r="B280" s="4">
        <v>1</v>
      </c>
      <c r="C280" s="1" t="s">
        <v>108</v>
      </c>
      <c r="D280" s="7" t="s">
        <v>341</v>
      </c>
      <c r="E280" s="4">
        <v>2059</v>
      </c>
      <c r="F280" s="1">
        <v>56.272883129219892</v>
      </c>
      <c r="G280" s="1">
        <v>8.0836478896486527E-2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7.8470374153889759</v>
      </c>
      <c r="P280" s="1">
        <v>5.3466760675889203E-7</v>
      </c>
      <c r="Q280" s="1">
        <v>3.6510342806682348E-10</v>
      </c>
      <c r="R280" s="1">
        <v>2744.441991066954</v>
      </c>
      <c r="S280" s="1">
        <v>4.2560882294694902E-10</v>
      </c>
      <c r="T280" s="1">
        <v>1067.0289016106885</v>
      </c>
      <c r="U280" s="1">
        <v>59.111618074092327</v>
      </c>
      <c r="V280" s="1">
        <v>2.1705344717568158</v>
      </c>
      <c r="W280" s="1">
        <v>2.8509245902809994E-7</v>
      </c>
      <c r="X280" s="1">
        <v>3.4642169100936392E-11</v>
      </c>
      <c r="Y280" s="1">
        <v>4078.9572048390019</v>
      </c>
      <c r="Z280" s="1">
        <v>9.5304881197630737E-10</v>
      </c>
      <c r="AA280" s="1">
        <v>1107.0168615903349</v>
      </c>
      <c r="AB280" s="1">
        <v>7.9532926693659407</v>
      </c>
      <c r="AC280"/>
      <c r="AD280"/>
    </row>
    <row r="281" spans="1:30" x14ac:dyDescent="0.25">
      <c r="A281" s="1" t="s">
        <v>105</v>
      </c>
      <c r="B281" s="4">
        <v>1</v>
      </c>
      <c r="C281" s="1" t="s">
        <v>108</v>
      </c>
      <c r="D281" s="7" t="s">
        <v>341</v>
      </c>
      <c r="E281" s="4">
        <v>2060</v>
      </c>
      <c r="F281" s="1">
        <v>68.585292800135051</v>
      </c>
      <c r="G281" s="1">
        <v>0.10129577819405396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7.8470374153869571</v>
      </c>
      <c r="P281" s="1">
        <v>5.34645060212467E-7</v>
      </c>
      <c r="Q281" s="1">
        <v>3.6510342806682348E-10</v>
      </c>
      <c r="R281" s="1">
        <v>2702.2320224925047</v>
      </c>
      <c r="S281" s="1">
        <v>4.2560882294694902E-10</v>
      </c>
      <c r="T281" s="1">
        <v>1059.3064036308783</v>
      </c>
      <c r="U281" s="1">
        <v>44.916202229444835</v>
      </c>
      <c r="V281" s="1">
        <v>2.6242832774291842</v>
      </c>
      <c r="W281" s="1">
        <v>3.3316693073837608E-7</v>
      </c>
      <c r="X281" s="1">
        <v>4.5406625284742119E-11</v>
      </c>
      <c r="Y281" s="1">
        <v>4057.2938257594515</v>
      </c>
      <c r="Z281" s="1">
        <v>9.7950866842375433E-10</v>
      </c>
      <c r="AA281" s="1">
        <v>1103.0349876251425</v>
      </c>
      <c r="AB281" s="1">
        <v>9.7020456769264865</v>
      </c>
      <c r="AC281"/>
      <c r="AD281"/>
    </row>
    <row r="282" spans="1:30" x14ac:dyDescent="0.25">
      <c r="A282" s="1" t="s">
        <v>105</v>
      </c>
      <c r="B282" s="4">
        <v>1</v>
      </c>
      <c r="C282" s="1" t="s">
        <v>108</v>
      </c>
      <c r="D282" s="7" t="s">
        <v>340</v>
      </c>
      <c r="E282" s="4">
        <v>2021</v>
      </c>
      <c r="F282" s="1">
        <v>196.53454634007673</v>
      </c>
      <c r="G282" s="1">
        <v>-2.4380297231283786E-10</v>
      </c>
      <c r="H282" s="1">
        <v>1.1148616415314748E-14</v>
      </c>
      <c r="I282" s="1">
        <v>6.3539999999993322</v>
      </c>
      <c r="J282" s="1">
        <v>1.5171622412469037E-14</v>
      </c>
      <c r="K282" s="1">
        <v>82.434999999999988</v>
      </c>
      <c r="L282" s="1">
        <v>9.5473684887383866E-14</v>
      </c>
      <c r="M282" s="1">
        <v>55.419999999999362</v>
      </c>
      <c r="N282" s="1">
        <v>5.3786833867530331E-12</v>
      </c>
      <c r="O282" s="1">
        <v>153</v>
      </c>
      <c r="P282" s="1">
        <v>12.708</v>
      </c>
      <c r="Q282" s="1">
        <v>49.44</v>
      </c>
      <c r="R282" s="1">
        <v>164.87</v>
      </c>
      <c r="S282" s="1">
        <v>78.48</v>
      </c>
      <c r="T282" s="1">
        <v>110.84</v>
      </c>
      <c r="U282" s="1">
        <v>11.39</v>
      </c>
      <c r="V282" s="1">
        <v>563.09295026668701</v>
      </c>
      <c r="W282" s="1">
        <v>33.215890755111651</v>
      </c>
      <c r="X282" s="1">
        <v>433.09439999988246</v>
      </c>
      <c r="Y282" s="1">
        <v>306.18372823610747</v>
      </c>
      <c r="Z282" s="1">
        <v>687.48479999999813</v>
      </c>
      <c r="AA282" s="1">
        <v>123.18901013738775</v>
      </c>
      <c r="AB282" s="1">
        <v>0</v>
      </c>
      <c r="AC282"/>
      <c r="AD282"/>
    </row>
    <row r="283" spans="1:30" x14ac:dyDescent="0.25">
      <c r="A283" s="1" t="s">
        <v>105</v>
      </c>
      <c r="B283" s="4">
        <v>1</v>
      </c>
      <c r="C283" s="1" t="s">
        <v>108</v>
      </c>
      <c r="D283" s="7" t="s">
        <v>340</v>
      </c>
      <c r="E283" s="4">
        <v>2022</v>
      </c>
      <c r="F283" s="1">
        <v>320.10205690181363</v>
      </c>
      <c r="G283" s="1">
        <v>-1.2926481384558153E-8</v>
      </c>
      <c r="H283" s="1">
        <v>1.1351836643532425E-14</v>
      </c>
      <c r="I283" s="1">
        <v>8.3297407712234892E-13</v>
      </c>
      <c r="J283" s="1">
        <v>1.5915175211175957E-14</v>
      </c>
      <c r="K283" s="1">
        <v>123.65249999999993</v>
      </c>
      <c r="L283" s="1">
        <v>8.7489124675163956E-14</v>
      </c>
      <c r="M283" s="1">
        <v>83.129999999996812</v>
      </c>
      <c r="N283" s="1">
        <v>5.4174528066641246E-12</v>
      </c>
      <c r="O283" s="1">
        <v>153</v>
      </c>
      <c r="P283" s="1">
        <v>12.708</v>
      </c>
      <c r="Q283" s="1">
        <v>49.44</v>
      </c>
      <c r="R283" s="1">
        <v>247.30500000000001</v>
      </c>
      <c r="S283" s="1">
        <v>78.48</v>
      </c>
      <c r="T283" s="1">
        <v>166.25999999999937</v>
      </c>
      <c r="U283" s="1">
        <v>11.390000000005379</v>
      </c>
      <c r="V283" s="1">
        <v>395.32407615736918</v>
      </c>
      <c r="W283" s="1">
        <v>33.215890755111651</v>
      </c>
      <c r="X283" s="1">
        <v>426.62857537705202</v>
      </c>
      <c r="Y283" s="1">
        <v>459.27559235414265</v>
      </c>
      <c r="Z283" s="1">
        <v>687.48479999999813</v>
      </c>
      <c r="AA283" s="1">
        <v>184.78351520568307</v>
      </c>
      <c r="AB283" s="1">
        <v>0</v>
      </c>
      <c r="AC283"/>
      <c r="AD283"/>
    </row>
    <row r="284" spans="1:30" x14ac:dyDescent="0.25">
      <c r="A284" s="1" t="s">
        <v>105</v>
      </c>
      <c r="B284" s="4">
        <v>1</v>
      </c>
      <c r="C284" s="1" t="s">
        <v>108</v>
      </c>
      <c r="D284" s="7" t="s">
        <v>340</v>
      </c>
      <c r="E284" s="4">
        <v>2023</v>
      </c>
      <c r="F284" s="1">
        <v>117.94261141242109</v>
      </c>
      <c r="G284" s="1">
        <v>-4.6718107733802075E-9</v>
      </c>
      <c r="H284" s="1">
        <v>1.1531970842760869E-14</v>
      </c>
      <c r="I284" s="1">
        <v>3.3584709498060904E-13</v>
      </c>
      <c r="J284" s="1">
        <v>1.6646153189811636E-14</v>
      </c>
      <c r="K284" s="1">
        <v>185.47874999999956</v>
      </c>
      <c r="L284" s="1">
        <v>8.1498954366288015E-14</v>
      </c>
      <c r="M284" s="1">
        <v>112.49720256441951</v>
      </c>
      <c r="N284" s="1">
        <v>5.4587152583428399E-12</v>
      </c>
      <c r="O284" s="1">
        <v>145.35</v>
      </c>
      <c r="P284" s="1">
        <v>18.35599999999933</v>
      </c>
      <c r="Q284" s="1">
        <v>46.144000000000005</v>
      </c>
      <c r="R284" s="1">
        <v>359.9661666666666</v>
      </c>
      <c r="S284" s="1">
        <v>74.555999999999997</v>
      </c>
      <c r="T284" s="1">
        <v>242.00066666666285</v>
      </c>
      <c r="U284" s="1">
        <v>10.251000000010796</v>
      </c>
      <c r="V284" s="1">
        <v>252.39010043829435</v>
      </c>
      <c r="W284" s="1">
        <v>47.978508868042404</v>
      </c>
      <c r="X284" s="1">
        <v>339.39430400726718</v>
      </c>
      <c r="Y284" s="1">
        <v>668.50113998210884</v>
      </c>
      <c r="Z284" s="1">
        <v>647.21986229258164</v>
      </c>
      <c r="AA284" s="1">
        <v>268.96267213200019</v>
      </c>
      <c r="AB284" s="1">
        <v>9.6163439982563135E-9</v>
      </c>
      <c r="AC284"/>
      <c r="AD284"/>
    </row>
    <row r="285" spans="1:30" x14ac:dyDescent="0.25">
      <c r="A285" s="1" t="s">
        <v>105</v>
      </c>
      <c r="B285" s="4">
        <v>1</v>
      </c>
      <c r="C285" s="1" t="s">
        <v>108</v>
      </c>
      <c r="D285" s="7" t="s">
        <v>340</v>
      </c>
      <c r="E285" s="4">
        <v>2024</v>
      </c>
      <c r="F285" s="1">
        <v>93.950242161787969</v>
      </c>
      <c r="G285" s="1">
        <v>4.5796695479327759E-10</v>
      </c>
      <c r="H285" s="1">
        <v>1.4498040862844889E-14</v>
      </c>
      <c r="I285" s="1">
        <v>3.7689043574399075E-13</v>
      </c>
      <c r="J285" s="1">
        <v>2.1408781846792344E-14</v>
      </c>
      <c r="K285" s="1">
        <v>176.69090831461494</v>
      </c>
      <c r="L285" s="1">
        <v>1.0169281959735602E-13</v>
      </c>
      <c r="M285" s="1">
        <v>7.1060164838218208E-10</v>
      </c>
      <c r="N285" s="1">
        <v>7.1981024127898424E-12</v>
      </c>
      <c r="O285" s="1">
        <v>137.70000000000002</v>
      </c>
      <c r="P285" s="1">
        <v>17.650000000000166</v>
      </c>
      <c r="Q285" s="1">
        <v>42.848000000000006</v>
      </c>
      <c r="R285" s="1">
        <v>534.45358333333286</v>
      </c>
      <c r="S285" s="1">
        <v>70.632000000000005</v>
      </c>
      <c r="T285" s="1">
        <v>347.10853589774899</v>
      </c>
      <c r="U285" s="1">
        <v>9.1120000000162555</v>
      </c>
      <c r="V285" s="1">
        <v>138.21700316784006</v>
      </c>
      <c r="W285" s="1">
        <v>45.853630763539499</v>
      </c>
      <c r="X285" s="1">
        <v>202.39710745136199</v>
      </c>
      <c r="Y285" s="1">
        <v>992.09223562049021</v>
      </c>
      <c r="Z285" s="1">
        <v>583.39216733833052</v>
      </c>
      <c r="AA285" s="1">
        <v>383.95028780383052</v>
      </c>
      <c r="AB285" s="1">
        <v>6.2729235175445452E-9</v>
      </c>
      <c r="AC285"/>
      <c r="AD285"/>
    </row>
    <row r="286" spans="1:30" x14ac:dyDescent="0.25">
      <c r="A286" s="1" t="s">
        <v>105</v>
      </c>
      <c r="B286" s="4">
        <v>1</v>
      </c>
      <c r="C286" s="1" t="s">
        <v>108</v>
      </c>
      <c r="D286" s="7" t="s">
        <v>340</v>
      </c>
      <c r="E286" s="4">
        <v>2025</v>
      </c>
      <c r="F286" s="1">
        <v>78.39156191552793</v>
      </c>
      <c r="G286" s="1">
        <v>1.1051110560431724E-5</v>
      </c>
      <c r="H286" s="1">
        <v>1.888384929143662E-14</v>
      </c>
      <c r="I286" s="1">
        <v>4.2219242885613994E-13</v>
      </c>
      <c r="J286" s="1">
        <v>2.8584331314568496E-14</v>
      </c>
      <c r="K286" s="1">
        <v>115.58781301414724</v>
      </c>
      <c r="L286" s="1">
        <v>1.2932029927977355E-13</v>
      </c>
      <c r="M286" s="1">
        <v>44.829760262364736</v>
      </c>
      <c r="N286" s="1">
        <v>1.0114601893009343E-11</v>
      </c>
      <c r="O286" s="1">
        <v>130.05000000000004</v>
      </c>
      <c r="P286" s="1">
        <v>16.9440000000005</v>
      </c>
      <c r="Q286" s="1">
        <v>39.552</v>
      </c>
      <c r="R286" s="1">
        <v>700.15315831461453</v>
      </c>
      <c r="S286" s="1">
        <v>66.707999999999998</v>
      </c>
      <c r="T286" s="1">
        <v>339.7192025651263</v>
      </c>
      <c r="U286" s="1">
        <v>7.9730000000234522</v>
      </c>
      <c r="V286" s="1">
        <v>97.989919316999419</v>
      </c>
      <c r="W286" s="1">
        <v>43.365089218573935</v>
      </c>
      <c r="X286" s="1">
        <v>142.47258338968527</v>
      </c>
      <c r="Y286" s="1">
        <v>1290.1127485166082</v>
      </c>
      <c r="Z286" s="1">
        <v>529.23221751973153</v>
      </c>
      <c r="AA286" s="1">
        <v>375.92288897104538</v>
      </c>
      <c r="AB286" s="1">
        <v>7.8805205817163428E-9</v>
      </c>
      <c r="AC286"/>
      <c r="AD286"/>
    </row>
    <row r="287" spans="1:30" x14ac:dyDescent="0.25">
      <c r="A287" s="1" t="s">
        <v>105</v>
      </c>
      <c r="B287" s="4">
        <v>1</v>
      </c>
      <c r="C287" s="1" t="s">
        <v>108</v>
      </c>
      <c r="D287" s="7" t="s">
        <v>340</v>
      </c>
      <c r="E287" s="4">
        <v>2026</v>
      </c>
      <c r="F287" s="1">
        <v>79.471695020828122</v>
      </c>
      <c r="G287" s="1">
        <v>1.4063230552498571E-5</v>
      </c>
      <c r="H287" s="1">
        <v>2.5999376844451947E-14</v>
      </c>
      <c r="I287" s="1">
        <v>4.7202640904463142E-13</v>
      </c>
      <c r="J287" s="1">
        <v>4.0748484701345003E-14</v>
      </c>
      <c r="K287" s="1">
        <v>64.477497953221317</v>
      </c>
      <c r="L287" s="1">
        <v>1.6962897443952149E-13</v>
      </c>
      <c r="M287" s="1">
        <v>35.524118864449349</v>
      </c>
      <c r="N287" s="1">
        <v>1.6014707268612727E-11</v>
      </c>
      <c r="O287" s="1">
        <v>122.40000000000003</v>
      </c>
      <c r="P287" s="1">
        <v>16.238000000000877</v>
      </c>
      <c r="Q287" s="1">
        <v>36.255999999999993</v>
      </c>
      <c r="R287" s="1">
        <v>804.74963799542843</v>
      </c>
      <c r="S287" s="1">
        <v>62.784000000000006</v>
      </c>
      <c r="T287" s="1">
        <v>377.15962949415768</v>
      </c>
      <c r="U287" s="1">
        <v>6.8340000000335666</v>
      </c>
      <c r="V287" s="1">
        <v>85.985233513190465</v>
      </c>
      <c r="W287" s="1">
        <v>40.916064730221052</v>
      </c>
      <c r="X287" s="1">
        <v>115.34080312800909</v>
      </c>
      <c r="Y287" s="1">
        <v>1475.5818494195885</v>
      </c>
      <c r="Z287" s="1">
        <v>486.06570508294107</v>
      </c>
      <c r="AA287" s="1">
        <v>415.33657919291647</v>
      </c>
      <c r="AB287" s="1">
        <v>6.7113213089730348E-9</v>
      </c>
      <c r="AC287"/>
      <c r="AD287"/>
    </row>
    <row r="288" spans="1:30" x14ac:dyDescent="0.25">
      <c r="A288" s="1" t="s">
        <v>105</v>
      </c>
      <c r="B288" s="4">
        <v>1</v>
      </c>
      <c r="C288" s="1" t="s">
        <v>108</v>
      </c>
      <c r="D288" s="7" t="s">
        <v>340</v>
      </c>
      <c r="E288" s="4">
        <v>2027</v>
      </c>
      <c r="F288" s="1">
        <v>80.067577744628636</v>
      </c>
      <c r="G288" s="1">
        <v>1.250246823114439E-5</v>
      </c>
      <c r="H288" s="1">
        <v>3.8339772649478934E-14</v>
      </c>
      <c r="I288" s="1">
        <v>5.2853940675119022E-13</v>
      </c>
      <c r="J288" s="1">
        <v>6.4658152442352936E-14</v>
      </c>
      <c r="K288" s="1">
        <v>69.11495499431642</v>
      </c>
      <c r="L288" s="1">
        <v>2.3292283597419084E-13</v>
      </c>
      <c r="M288" s="1">
        <v>31.649736635458382</v>
      </c>
      <c r="N288" s="1">
        <v>3.6962780925873829E-11</v>
      </c>
      <c r="O288" s="1">
        <v>114.75000000000004</v>
      </c>
      <c r="P288" s="1">
        <v>15.532000000001299</v>
      </c>
      <c r="Q288" s="1">
        <v>32.96</v>
      </c>
      <c r="R288" s="1">
        <v>858.2358026153164</v>
      </c>
      <c r="S288" s="1">
        <v>58.86</v>
      </c>
      <c r="T288" s="1">
        <v>405.29441502527368</v>
      </c>
      <c r="U288" s="1">
        <v>5.6950000000495828</v>
      </c>
      <c r="V288" s="1">
        <v>93.115639547872874</v>
      </c>
      <c r="W288" s="1">
        <v>38.754508693681807</v>
      </c>
      <c r="X288" s="1">
        <v>105.12761264608656</v>
      </c>
      <c r="Y288" s="1">
        <v>1569.403922344786</v>
      </c>
      <c r="Z288" s="1">
        <v>451.75581978303973</v>
      </c>
      <c r="AA288" s="1">
        <v>444.41904091077475</v>
      </c>
      <c r="AB288" s="1">
        <v>7.5095471855952836E-9</v>
      </c>
      <c r="AC288"/>
      <c r="AD288"/>
    </row>
    <row r="289" spans="1:30" x14ac:dyDescent="0.25">
      <c r="A289" s="1" t="s">
        <v>105</v>
      </c>
      <c r="B289" s="4">
        <v>1</v>
      </c>
      <c r="C289" s="1" t="s">
        <v>108</v>
      </c>
      <c r="D289" s="7" t="s">
        <v>340</v>
      </c>
      <c r="E289" s="4">
        <v>2028</v>
      </c>
      <c r="F289" s="1">
        <v>80.576814861303319</v>
      </c>
      <c r="G289" s="1">
        <v>1.1201760683458236E-5</v>
      </c>
      <c r="H289" s="1">
        <v>5.7422445850997123E-14</v>
      </c>
      <c r="I289" s="1">
        <v>5.9084653811958662E-13</v>
      </c>
      <c r="J289" s="1">
        <v>1.3649206506287406E-13</v>
      </c>
      <c r="K289" s="1">
        <v>72.849724539776815</v>
      </c>
      <c r="L289" s="1">
        <v>3.2192336385920984E-13</v>
      </c>
      <c r="M289" s="1">
        <v>23.528471063990828</v>
      </c>
      <c r="N289" s="1">
        <v>1.0546316592505951</v>
      </c>
      <c r="O289" s="1">
        <v>107.10000000000007</v>
      </c>
      <c r="P289" s="1">
        <v>14.82600000000177</v>
      </c>
      <c r="Q289" s="1">
        <v>29.664000000000001</v>
      </c>
      <c r="R289" s="1">
        <v>916.35942427629959</v>
      </c>
      <c r="S289" s="1">
        <v>54.935999999999993</v>
      </c>
      <c r="T289" s="1">
        <v>429.55481832739878</v>
      </c>
      <c r="U289" s="1">
        <v>4.556000000086545</v>
      </c>
      <c r="V289" s="1">
        <v>99.174879804294093</v>
      </c>
      <c r="W289" s="1">
        <v>37.377041775653069</v>
      </c>
      <c r="X289" s="1">
        <v>94.320710805331316</v>
      </c>
      <c r="Y289" s="1">
        <v>1669.0940507859257</v>
      </c>
      <c r="Z289" s="1">
        <v>417.17147646689955</v>
      </c>
      <c r="AA289" s="1">
        <v>467.95116998057722</v>
      </c>
      <c r="AB289" s="1">
        <v>8.395640496829879E-9</v>
      </c>
      <c r="AC289"/>
      <c r="AD289"/>
    </row>
    <row r="290" spans="1:30" x14ac:dyDescent="0.25">
      <c r="A290" s="1" t="s">
        <v>105</v>
      </c>
      <c r="B290" s="4">
        <v>1</v>
      </c>
      <c r="C290" s="1" t="s">
        <v>108</v>
      </c>
      <c r="D290" s="7" t="s">
        <v>340</v>
      </c>
      <c r="E290" s="4">
        <v>2029</v>
      </c>
      <c r="F290" s="1">
        <v>81.659428076389446</v>
      </c>
      <c r="G290" s="1">
        <v>6.4109571604017669E-6</v>
      </c>
      <c r="H290" s="1">
        <v>9.4148199235717556E-14</v>
      </c>
      <c r="I290" s="1">
        <v>6.5274186854340879E-13</v>
      </c>
      <c r="J290" s="1">
        <v>5.9288219093374521E-11</v>
      </c>
      <c r="K290" s="1">
        <v>93.793870194872099</v>
      </c>
      <c r="L290" s="1">
        <v>4.5502440496533371E-13</v>
      </c>
      <c r="M290" s="1">
        <v>2.2556560906288328E-9</v>
      </c>
      <c r="N290" s="1">
        <v>2.8053158296076837</v>
      </c>
      <c r="O290" s="1">
        <v>99.450000000000102</v>
      </c>
      <c r="P290" s="1">
        <v>14.1200000000023</v>
      </c>
      <c r="Q290" s="1">
        <v>26.368000000000016</v>
      </c>
      <c r="R290" s="1">
        <v>978.21781548274305</v>
      </c>
      <c r="S290" s="1">
        <v>51.012</v>
      </c>
      <c r="T290" s="1">
        <v>445.69395605805624</v>
      </c>
      <c r="U290" s="1">
        <v>4.4716316593371399</v>
      </c>
      <c r="V290" s="1">
        <v>184.79655138188173</v>
      </c>
      <c r="W290" s="1">
        <v>36.16190858555801</v>
      </c>
      <c r="X290" s="1">
        <v>3.2013866328123393</v>
      </c>
      <c r="Y290" s="1">
        <v>1767.2271024543877</v>
      </c>
      <c r="Z290" s="1">
        <v>382.65172832429977</v>
      </c>
      <c r="AA290" s="1">
        <v>488.61633107908204</v>
      </c>
      <c r="AB290" s="1">
        <v>0.114606087156647</v>
      </c>
      <c r="AC290"/>
      <c r="AD290"/>
    </row>
    <row r="291" spans="1:30" x14ac:dyDescent="0.25">
      <c r="A291" s="1" t="s">
        <v>105</v>
      </c>
      <c r="B291" s="4">
        <v>1</v>
      </c>
      <c r="C291" s="1" t="s">
        <v>108</v>
      </c>
      <c r="D291" s="7" t="s">
        <v>340</v>
      </c>
      <c r="E291" s="4">
        <v>2030</v>
      </c>
      <c r="F291" s="1">
        <v>83.903522714886549</v>
      </c>
      <c r="G291" s="1">
        <v>4.7413522944572335E-6</v>
      </c>
      <c r="H291" s="1">
        <v>1.6487768605040099E-13</v>
      </c>
      <c r="I291" s="1">
        <v>7.2207022619625231E-13</v>
      </c>
      <c r="J291" s="1">
        <v>5.9686509852165859E-12</v>
      </c>
      <c r="K291" s="1">
        <v>93.106270260259024</v>
      </c>
      <c r="L291" s="1">
        <v>1.4246904446635395E-12</v>
      </c>
      <c r="M291" s="1">
        <v>2.4684879634221422E-10</v>
      </c>
      <c r="N291" s="1">
        <v>3.638473744419354</v>
      </c>
      <c r="O291" s="1">
        <v>91.800000000000125</v>
      </c>
      <c r="P291" s="1">
        <v>13.41400000000289</v>
      </c>
      <c r="Q291" s="1">
        <v>23.072000000000035</v>
      </c>
      <c r="R291" s="1">
        <v>1061.0203523442817</v>
      </c>
      <c r="S291" s="1">
        <v>47.088000000000001</v>
      </c>
      <c r="T291" s="1">
        <v>438.30462272697855</v>
      </c>
      <c r="U291" s="1">
        <v>6.1379474889448238</v>
      </c>
      <c r="V291" s="1">
        <v>170.21693131915166</v>
      </c>
      <c r="W291" s="1">
        <v>34.663588011311518</v>
      </c>
      <c r="X291" s="1">
        <v>4.6543057016536657</v>
      </c>
      <c r="Y291" s="1">
        <v>1899.048462149178</v>
      </c>
      <c r="Z291" s="1">
        <v>349.37978562144053</v>
      </c>
      <c r="AA291" s="1">
        <v>480.03635192347372</v>
      </c>
      <c r="AB291" s="1">
        <v>0.26593415820011923</v>
      </c>
      <c r="AC291"/>
      <c r="AD291"/>
    </row>
    <row r="292" spans="1:30" x14ac:dyDescent="0.25">
      <c r="A292" s="1" t="s">
        <v>105</v>
      </c>
      <c r="B292" s="4">
        <v>1</v>
      </c>
      <c r="C292" s="1" t="s">
        <v>108</v>
      </c>
      <c r="D292" s="7" t="s">
        <v>340</v>
      </c>
      <c r="E292" s="4">
        <v>2031</v>
      </c>
      <c r="F292" s="1">
        <v>85.293112946673943</v>
      </c>
      <c r="G292" s="1">
        <v>3.7096378135469035E-5</v>
      </c>
      <c r="H292" s="1">
        <v>3.4707979359776267E-13</v>
      </c>
      <c r="I292" s="1">
        <v>8.0072528798790456E-13</v>
      </c>
      <c r="J292" s="1">
        <v>5.9402529956464886E-12</v>
      </c>
      <c r="K292" s="1">
        <v>93.003365586167817</v>
      </c>
      <c r="L292" s="1">
        <v>1.6391345139199067E-12</v>
      </c>
      <c r="M292" s="1">
        <v>7.5747054590625507E-11</v>
      </c>
      <c r="N292" s="1">
        <v>4.8882106166238231</v>
      </c>
      <c r="O292" s="1">
        <v>84.150000000000205</v>
      </c>
      <c r="P292" s="1">
        <v>12.708000000003544</v>
      </c>
      <c r="Q292" s="1">
        <v>19.776000000000046</v>
      </c>
      <c r="R292" s="1">
        <v>1143.1352892712075</v>
      </c>
      <c r="S292" s="1">
        <v>43.164000000000094</v>
      </c>
      <c r="T292" s="1">
        <v>430.91528939389212</v>
      </c>
      <c r="U292" s="1">
        <v>8.6374212333641776</v>
      </c>
      <c r="V292" s="1">
        <v>150.21064973571001</v>
      </c>
      <c r="W292" s="1">
        <v>26.948156197455344</v>
      </c>
      <c r="X292" s="1">
        <v>5.83757255669929</v>
      </c>
      <c r="Y292" s="1">
        <v>2033.8583169554697</v>
      </c>
      <c r="Z292" s="1">
        <v>314.7112038017101</v>
      </c>
      <c r="AA292" s="1">
        <v>471.66793316217496</v>
      </c>
      <c r="AB292" s="1">
        <v>0.44274710885763652</v>
      </c>
      <c r="AC292"/>
      <c r="AD292"/>
    </row>
    <row r="293" spans="1:30" x14ac:dyDescent="0.25">
      <c r="A293" s="1" t="s">
        <v>105</v>
      </c>
      <c r="B293" s="4">
        <v>1</v>
      </c>
      <c r="C293" s="1" t="s">
        <v>108</v>
      </c>
      <c r="D293" s="7" t="s">
        <v>340</v>
      </c>
      <c r="E293" s="4">
        <v>2032</v>
      </c>
      <c r="F293" s="1">
        <v>86.977993481309667</v>
      </c>
      <c r="G293" s="1">
        <v>1.8778521758742962E-3</v>
      </c>
      <c r="H293" s="1">
        <v>5.4706575738773582E-13</v>
      </c>
      <c r="I293" s="1">
        <v>8.9249965795487628E-13</v>
      </c>
      <c r="J293" s="1">
        <v>6.0024018106065902E-12</v>
      </c>
      <c r="K293" s="1">
        <v>84.076025653088507</v>
      </c>
      <c r="L293" s="1">
        <v>7.6684223663247645E-10</v>
      </c>
      <c r="M293" s="1">
        <v>2.9869340201614994E-10</v>
      </c>
      <c r="N293" s="1">
        <v>6.7628159249136912</v>
      </c>
      <c r="O293" s="1">
        <v>76.500000000000284</v>
      </c>
      <c r="P293" s="1">
        <v>12.002000000004266</v>
      </c>
      <c r="Q293" s="1">
        <v>16.480000000000068</v>
      </c>
      <c r="R293" s="1">
        <v>1225.1473215240419</v>
      </c>
      <c r="S293" s="1">
        <v>39.240000000000187</v>
      </c>
      <c r="T293" s="1">
        <v>423.52595606063454</v>
      </c>
      <c r="U293" s="1">
        <v>12.386631849988001</v>
      </c>
      <c r="V293" s="1">
        <v>132.53011957825379</v>
      </c>
      <c r="W293" s="1">
        <v>26.394668359235418</v>
      </c>
      <c r="X293" s="1">
        <v>6.7380750121714161</v>
      </c>
      <c r="Y293" s="1">
        <v>2159.1727481827238</v>
      </c>
      <c r="Z293" s="1">
        <v>278.70700849178257</v>
      </c>
      <c r="AA293" s="1">
        <v>464.331630187396</v>
      </c>
      <c r="AB293" s="1">
        <v>1.1236001734163084</v>
      </c>
      <c r="AC293"/>
      <c r="AD293"/>
    </row>
    <row r="294" spans="1:30" x14ac:dyDescent="0.25">
      <c r="A294" s="1" t="s">
        <v>105</v>
      </c>
      <c r="B294" s="4">
        <v>1</v>
      </c>
      <c r="C294" s="1" t="s">
        <v>108</v>
      </c>
      <c r="D294" s="7" t="s">
        <v>340</v>
      </c>
      <c r="E294" s="4">
        <v>2033</v>
      </c>
      <c r="F294" s="1">
        <v>87.96292128171811</v>
      </c>
      <c r="G294" s="1">
        <v>4.7694468377301779E-3</v>
      </c>
      <c r="H294" s="1">
        <v>1.3653164734762583E-12</v>
      </c>
      <c r="I294" s="1">
        <v>9.9826318232780528E-13</v>
      </c>
      <c r="J294" s="1">
        <v>9.9018741361164686E-12</v>
      </c>
      <c r="K294" s="1">
        <v>69.088052992076598</v>
      </c>
      <c r="L294" s="1">
        <v>9.0901481694358037E-11</v>
      </c>
      <c r="M294" s="1">
        <v>19.627328991315167</v>
      </c>
      <c r="N294" s="1">
        <v>9.5747238873418858</v>
      </c>
      <c r="O294" s="1">
        <v>68.850000000000463</v>
      </c>
      <c r="P294" s="1">
        <v>11.296000000005066</v>
      </c>
      <c r="Q294" s="1">
        <v>13.184000000000099</v>
      </c>
      <c r="R294" s="1">
        <v>1298.2320138437969</v>
      </c>
      <c r="S294" s="1">
        <v>35.316000000000265</v>
      </c>
      <c r="T294" s="1">
        <v>416.13662272759996</v>
      </c>
      <c r="U294" s="1">
        <v>19.149447774901692</v>
      </c>
      <c r="V294" s="1">
        <v>118.68817341315241</v>
      </c>
      <c r="W294" s="1">
        <v>25.514885390871449</v>
      </c>
      <c r="X294" s="1">
        <v>7.1408041096531552</v>
      </c>
      <c r="Y294" s="1">
        <v>2268.5809474479775</v>
      </c>
      <c r="Z294" s="1">
        <v>245.64468358584486</v>
      </c>
      <c r="AA294" s="1">
        <v>458.41787750728668</v>
      </c>
      <c r="AB294" s="1">
        <v>3.755150450991775</v>
      </c>
      <c r="AC294"/>
      <c r="AD294"/>
    </row>
    <row r="295" spans="1:30" x14ac:dyDescent="0.25">
      <c r="A295" s="1" t="s">
        <v>105</v>
      </c>
      <c r="B295" s="4">
        <v>1</v>
      </c>
      <c r="C295" s="1" t="s">
        <v>108</v>
      </c>
      <c r="D295" s="7" t="s">
        <v>340</v>
      </c>
      <c r="E295" s="4">
        <v>2034</v>
      </c>
      <c r="F295" s="1">
        <v>89.891128919450651</v>
      </c>
      <c r="G295" s="1">
        <v>8.4049469618366918E-3</v>
      </c>
      <c r="H295" s="1">
        <v>10.735014327859066</v>
      </c>
      <c r="I295" s="1">
        <v>1.1277390790066509E-12</v>
      </c>
      <c r="J295" s="1">
        <v>5.3618222250921813E-12</v>
      </c>
      <c r="K295" s="1">
        <v>45.557318257123576</v>
      </c>
      <c r="L295" s="1">
        <v>8.9826460820724714E-11</v>
      </c>
      <c r="M295" s="1">
        <v>46.115602533686356</v>
      </c>
      <c r="N295" s="1">
        <v>14.362085830658529</v>
      </c>
      <c r="O295" s="1">
        <v>61.200000000000799</v>
      </c>
      <c r="P295" s="1">
        <v>10.590000000005958</v>
      </c>
      <c r="Q295" s="1">
        <v>9.8880000000001385</v>
      </c>
      <c r="R295" s="1">
        <v>1356.3287335025402</v>
      </c>
      <c r="S295" s="1">
        <v>31.392000000000369</v>
      </c>
      <c r="T295" s="1">
        <v>428.37461838558175</v>
      </c>
      <c r="U295" s="1">
        <v>28.724171662243577</v>
      </c>
      <c r="V295" s="1">
        <v>106.87589094054189</v>
      </c>
      <c r="W295" s="1">
        <v>25.365106227320574</v>
      </c>
      <c r="X295" s="1">
        <v>1.5494768101958609</v>
      </c>
      <c r="Y295" s="1">
        <v>2358.4685856019446</v>
      </c>
      <c r="Z295" s="1">
        <v>215.14181773339456</v>
      </c>
      <c r="AA295" s="1">
        <v>468.85877888420606</v>
      </c>
      <c r="AB295" s="1">
        <v>15.23466824018729</v>
      </c>
      <c r="AC295"/>
      <c r="AD295"/>
    </row>
    <row r="296" spans="1:30" x14ac:dyDescent="0.25">
      <c r="A296" s="1" t="s">
        <v>105</v>
      </c>
      <c r="B296" s="4">
        <v>1</v>
      </c>
      <c r="C296" s="1" t="s">
        <v>108</v>
      </c>
      <c r="D296" s="7" t="s">
        <v>340</v>
      </c>
      <c r="E296" s="4">
        <v>2035</v>
      </c>
      <c r="F296" s="1">
        <v>90.743181406080666</v>
      </c>
      <c r="G296" s="1">
        <v>4.4580989919450293E-3</v>
      </c>
      <c r="H296" s="1">
        <v>1.7911526897916971E-12</v>
      </c>
      <c r="I296" s="1">
        <v>1.2023081430132926E-12</v>
      </c>
      <c r="J296" s="1">
        <v>2.7082040594566503E-12</v>
      </c>
      <c r="K296" s="1">
        <v>39.682024103684654</v>
      </c>
      <c r="L296" s="1">
        <v>1.0672094368251572E-10</v>
      </c>
      <c r="M296" s="1">
        <v>75.961649534698239</v>
      </c>
      <c r="N296" s="1">
        <v>12.666271917346693</v>
      </c>
      <c r="O296" s="1">
        <v>53.55000000000134</v>
      </c>
      <c r="P296" s="1">
        <v>9.8840000000069566</v>
      </c>
      <c r="Q296" s="1">
        <v>6.5920000000002039</v>
      </c>
      <c r="R296" s="1">
        <v>1390.8947184263307</v>
      </c>
      <c r="S296" s="1">
        <v>27.46800000000049</v>
      </c>
      <c r="T296" s="1">
        <v>467.10088758593474</v>
      </c>
      <c r="U296" s="1">
        <v>43.086257492902106</v>
      </c>
      <c r="V296" s="1">
        <v>97.006291392697364</v>
      </c>
      <c r="W296" s="1">
        <v>20.960090281697994</v>
      </c>
      <c r="X296" s="1">
        <v>0.89591600546427663</v>
      </c>
      <c r="Y296" s="1">
        <v>2413.8210780778695</v>
      </c>
      <c r="Z296" s="1">
        <v>186.47428891466129</v>
      </c>
      <c r="AA296" s="1">
        <v>511.78767407649593</v>
      </c>
      <c r="AB296" s="1">
        <v>25.756028764055223</v>
      </c>
      <c r="AC296"/>
      <c r="AD296"/>
    </row>
    <row r="297" spans="1:30" x14ac:dyDescent="0.25">
      <c r="A297" s="1" t="s">
        <v>105</v>
      </c>
      <c r="B297" s="4">
        <v>1</v>
      </c>
      <c r="C297" s="1" t="s">
        <v>108</v>
      </c>
      <c r="D297" s="7" t="s">
        <v>340</v>
      </c>
      <c r="E297" s="4">
        <v>2036</v>
      </c>
      <c r="F297" s="1">
        <v>93.134877248449158</v>
      </c>
      <c r="G297" s="1">
        <v>4.2361919475505822E-5</v>
      </c>
      <c r="H297" s="1">
        <v>6.7244429217130577E-13</v>
      </c>
      <c r="I297" s="1">
        <v>1.1780296747920838E-12</v>
      </c>
      <c r="J297" s="1">
        <v>2.8177055945019534E-12</v>
      </c>
      <c r="K297" s="1">
        <v>4.2399133779825828E-12</v>
      </c>
      <c r="L297" s="1">
        <v>1.2192417013074468E-10</v>
      </c>
      <c r="M297" s="1">
        <v>68.138372260289984</v>
      </c>
      <c r="N297" s="1">
        <v>8.1690679245076083</v>
      </c>
      <c r="O297" s="1">
        <v>45.900000000002706</v>
      </c>
      <c r="P297" s="1">
        <v>9.178000000008085</v>
      </c>
      <c r="Q297" s="1">
        <v>3.29600000000034</v>
      </c>
      <c r="R297" s="1">
        <v>1419.5854091966819</v>
      </c>
      <c r="S297" s="1">
        <v>23.544000000000665</v>
      </c>
      <c r="T297" s="1">
        <v>535.6732037872996</v>
      </c>
      <c r="U297" s="1">
        <v>55.752529410248798</v>
      </c>
      <c r="V297" s="1">
        <v>85.046104340677331</v>
      </c>
      <c r="W297" s="1">
        <v>18.502141001040155</v>
      </c>
      <c r="X297" s="1">
        <v>0.31042612961391569</v>
      </c>
      <c r="Y297" s="1">
        <v>2460.9422870762455</v>
      </c>
      <c r="Z297" s="1">
        <v>158.98471138138916</v>
      </c>
      <c r="AA297" s="1">
        <v>583.97277092445313</v>
      </c>
      <c r="AB297" s="1">
        <v>37.200219760513171</v>
      </c>
      <c r="AC297"/>
      <c r="AD297"/>
    </row>
    <row r="298" spans="1:30" x14ac:dyDescent="0.25">
      <c r="A298" s="1" t="s">
        <v>105</v>
      </c>
      <c r="B298" s="4">
        <v>1</v>
      </c>
      <c r="C298" s="1" t="s">
        <v>108</v>
      </c>
      <c r="D298" s="7" t="s">
        <v>340</v>
      </c>
      <c r="E298" s="4">
        <v>2037</v>
      </c>
      <c r="F298" s="1">
        <v>104.70108199684157</v>
      </c>
      <c r="G298" s="1">
        <v>1.0988455286146639E-5</v>
      </c>
      <c r="H298" s="1">
        <v>1.4310911575842316E-12</v>
      </c>
      <c r="I298" s="1">
        <v>1.3914002206994016E-12</v>
      </c>
      <c r="J298" s="1">
        <v>2.4249996134567879E-12</v>
      </c>
      <c r="K298" s="1">
        <v>22.495756555847493</v>
      </c>
      <c r="L298" s="1">
        <v>9.9226489657940298E-11</v>
      </c>
      <c r="M298" s="1">
        <v>48.611394969603708</v>
      </c>
      <c r="N298" s="1">
        <v>11.081459498153821</v>
      </c>
      <c r="O298" s="1">
        <v>48.985014327861776</v>
      </c>
      <c r="P298" s="1">
        <v>8.4720000000092881</v>
      </c>
      <c r="Q298" s="1">
        <v>5.9627843859555913E-11</v>
      </c>
      <c r="R298" s="1">
        <v>1408.5940758633528</v>
      </c>
      <c r="S298" s="1">
        <v>19.6200000000009</v>
      </c>
      <c r="T298" s="1">
        <v>596.4222427142563</v>
      </c>
      <c r="U298" s="1">
        <v>63.921597334756406</v>
      </c>
      <c r="V298" s="1">
        <v>95.536765905898662</v>
      </c>
      <c r="W298" s="1">
        <v>17.802110439164569</v>
      </c>
      <c r="X298" s="1">
        <v>1.077836819560419E-10</v>
      </c>
      <c r="Y298" s="1">
        <v>2456.6431882604579</v>
      </c>
      <c r="Z298" s="1">
        <v>136.57636102675951</v>
      </c>
      <c r="AA298" s="1">
        <v>644.58861314525052</v>
      </c>
      <c r="AB298" s="1">
        <v>42.302536272751993</v>
      </c>
      <c r="AC298"/>
      <c r="AD298"/>
    </row>
    <row r="299" spans="1:30" x14ac:dyDescent="0.25">
      <c r="A299" s="1" t="s">
        <v>105</v>
      </c>
      <c r="B299" s="4">
        <v>1</v>
      </c>
      <c r="C299" s="1" t="s">
        <v>108</v>
      </c>
      <c r="D299" s="7" t="s">
        <v>340</v>
      </c>
      <c r="E299" s="4">
        <v>2038</v>
      </c>
      <c r="F299" s="1">
        <v>109.11723186960543</v>
      </c>
      <c r="G299" s="1">
        <v>-2.206362808216937E-9</v>
      </c>
      <c r="H299" s="1">
        <v>1.262861655117049E-12</v>
      </c>
      <c r="I299" s="1">
        <v>1.6586411530738643E-12</v>
      </c>
      <c r="J299" s="1">
        <v>1.7738869606865859E-12</v>
      </c>
      <c r="K299" s="1">
        <v>68.168549607055425</v>
      </c>
      <c r="L299" s="1">
        <v>1.0389427547941182E-10</v>
      </c>
      <c r="M299" s="1">
        <v>30.368596748472651</v>
      </c>
      <c r="N299" s="1">
        <v>3.2123746837016331</v>
      </c>
      <c r="O299" s="1">
        <v>41.335014327863561</v>
      </c>
      <c r="P299" s="1">
        <v>7.7660000000104654</v>
      </c>
      <c r="Q299" s="1">
        <v>6.5596494844772499E-11</v>
      </c>
      <c r="R299" s="1">
        <v>1431.0898324192003</v>
      </c>
      <c r="S299" s="1">
        <v>15.696000000001222</v>
      </c>
      <c r="T299" s="1">
        <v>645.03363768385998</v>
      </c>
      <c r="U299" s="1">
        <v>75.003056832910232</v>
      </c>
      <c r="V299" s="1">
        <v>85.136709501947394</v>
      </c>
      <c r="W299" s="1">
        <v>18.055184814456464</v>
      </c>
      <c r="X299" s="1">
        <v>1.1056005981019764E-10</v>
      </c>
      <c r="Y299" s="1">
        <v>2497.8612161658957</v>
      </c>
      <c r="Z299" s="1">
        <v>110.55896301664329</v>
      </c>
      <c r="AA299" s="1">
        <v>694.52209237267664</v>
      </c>
      <c r="AB299" s="1">
        <v>56.940603913600114</v>
      </c>
      <c r="AC299"/>
      <c r="AD299"/>
    </row>
    <row r="300" spans="1:30" x14ac:dyDescent="0.25">
      <c r="A300" s="1" t="s">
        <v>105</v>
      </c>
      <c r="B300" s="4">
        <v>1</v>
      </c>
      <c r="C300" s="1" t="s">
        <v>108</v>
      </c>
      <c r="D300" s="7" t="s">
        <v>340</v>
      </c>
      <c r="E300" s="4">
        <v>2039</v>
      </c>
      <c r="F300" s="1">
        <v>106.88745061693095</v>
      </c>
      <c r="G300" s="1">
        <v>-1.5279308377204322E-8</v>
      </c>
      <c r="H300" s="1">
        <v>3.3910829914933964E-13</v>
      </c>
      <c r="I300" s="1">
        <v>2.0039161931332361E-12</v>
      </c>
      <c r="J300" s="1">
        <v>1.3946233635940957E-12</v>
      </c>
      <c r="K300" s="1">
        <v>74.222620919857832</v>
      </c>
      <c r="L300" s="1">
        <v>1.6587117710639509E-10</v>
      </c>
      <c r="M300" s="1">
        <v>34.839814760128803</v>
      </c>
      <c r="N300" s="1">
        <v>6.6800740496406785</v>
      </c>
      <c r="O300" s="1">
        <v>33.685014327864238</v>
      </c>
      <c r="P300" s="1">
        <v>7.0600000000118577</v>
      </c>
      <c r="Q300" s="1">
        <v>7.1536747840418988E-11</v>
      </c>
      <c r="R300" s="1">
        <v>1499.2583820262557</v>
      </c>
      <c r="S300" s="1">
        <v>11.772000000001675</v>
      </c>
      <c r="T300" s="1">
        <v>675.40223443233265</v>
      </c>
      <c r="U300" s="1">
        <v>78.215431516611872</v>
      </c>
      <c r="V300" s="1">
        <v>67.070080157724817</v>
      </c>
      <c r="W300" s="1">
        <v>15.579543563688734</v>
      </c>
      <c r="X300" s="1">
        <v>1.1228565786637424E-10</v>
      </c>
      <c r="Y300" s="1">
        <v>2607.2066549579408</v>
      </c>
      <c r="Z300" s="1">
        <v>82.359110169217971</v>
      </c>
      <c r="AA300" s="1">
        <v>721.64840693527196</v>
      </c>
      <c r="AB300" s="1">
        <v>63.663259515769319</v>
      </c>
      <c r="AC300"/>
      <c r="AD300"/>
    </row>
    <row r="301" spans="1:30" x14ac:dyDescent="0.25">
      <c r="A301" s="1" t="s">
        <v>105</v>
      </c>
      <c r="B301" s="4">
        <v>1</v>
      </c>
      <c r="C301" s="1" t="s">
        <v>108</v>
      </c>
      <c r="D301" s="7" t="s">
        <v>340</v>
      </c>
      <c r="E301" s="4">
        <v>2040</v>
      </c>
      <c r="F301" s="1">
        <v>105.32684769905879</v>
      </c>
      <c r="G301" s="1">
        <v>-3.1975378050891852E-8</v>
      </c>
      <c r="H301" s="1">
        <v>1.6473541514116239E-13</v>
      </c>
      <c r="I301" s="1">
        <v>2.5295873701722072E-12</v>
      </c>
      <c r="J301" s="1">
        <v>1.0218946281015178E-12</v>
      </c>
      <c r="K301" s="1">
        <v>102.24767069413188</v>
      </c>
      <c r="L301" s="1">
        <v>1.9276888184863444E-10</v>
      </c>
      <c r="M301" s="1">
        <v>1.409320920256606E-8</v>
      </c>
      <c r="N301" s="1">
        <v>4.2512421356041057E-10</v>
      </c>
      <c r="O301" s="1">
        <v>26.035014327865667</v>
      </c>
      <c r="P301" s="1">
        <v>6.3540000000135155</v>
      </c>
      <c r="Q301" s="1">
        <v>7.7539149651025578E-11</v>
      </c>
      <c r="R301" s="1">
        <v>1573.4810029461137</v>
      </c>
      <c r="S301" s="1">
        <v>7.8480000000031005</v>
      </c>
      <c r="T301" s="1">
        <v>710.24204919246142</v>
      </c>
      <c r="U301" s="1">
        <v>84.895505566252552</v>
      </c>
      <c r="V301" s="1">
        <v>49.699890108430964</v>
      </c>
      <c r="W301" s="1">
        <v>15.541942362059617</v>
      </c>
      <c r="X301" s="1">
        <v>1.1135982328375053E-10</v>
      </c>
      <c r="Y301" s="1">
        <v>2719.650592393451</v>
      </c>
      <c r="Z301" s="1">
        <v>54.218336318626491</v>
      </c>
      <c r="AA301" s="1">
        <v>755.89270341738495</v>
      </c>
      <c r="AB301" s="1">
        <v>69.54544501706728</v>
      </c>
      <c r="AC301"/>
      <c r="AD301"/>
    </row>
    <row r="302" spans="1:30" x14ac:dyDescent="0.25">
      <c r="A302" s="1" t="s">
        <v>105</v>
      </c>
      <c r="B302" s="4">
        <v>1</v>
      </c>
      <c r="C302" s="1" t="s">
        <v>108</v>
      </c>
      <c r="D302" s="7" t="s">
        <v>340</v>
      </c>
      <c r="E302" s="4">
        <v>2041</v>
      </c>
      <c r="F302" s="1">
        <v>105.64392169409476</v>
      </c>
      <c r="G302" s="1">
        <v>-1.4513361170510215E-7</v>
      </c>
      <c r="H302" s="1">
        <v>1.3662172982429471E-13</v>
      </c>
      <c r="I302" s="1">
        <v>3.3327874368467116E-12</v>
      </c>
      <c r="J302" s="1">
        <v>7.7459712422383752E-13</v>
      </c>
      <c r="K302" s="1">
        <v>130.11658355857648</v>
      </c>
      <c r="L302" s="1">
        <v>2.2798848764039146E-10</v>
      </c>
      <c r="M302" s="1">
        <v>1.0902305293683603E-9</v>
      </c>
      <c r="N302" s="1">
        <v>7.5325588319551554E-11</v>
      </c>
      <c r="O302" s="1">
        <v>18.385014327866934</v>
      </c>
      <c r="P302" s="1">
        <v>6.3540000000155192</v>
      </c>
      <c r="Q302" s="1">
        <v>8.7441023787142046E-11</v>
      </c>
      <c r="R302" s="1">
        <v>1675.7286736402455</v>
      </c>
      <c r="S302" s="1">
        <v>3.9240000000047393</v>
      </c>
      <c r="T302" s="1">
        <v>710.24204920655461</v>
      </c>
      <c r="U302" s="1">
        <v>84.89550556667767</v>
      </c>
      <c r="V302" s="1">
        <v>33.202635049544121</v>
      </c>
      <c r="W302" s="1">
        <v>14.719135891407456</v>
      </c>
      <c r="X302" s="1">
        <v>1.1821053270256805E-10</v>
      </c>
      <c r="Y302" s="1">
        <v>2867.4736108618536</v>
      </c>
      <c r="Z302" s="1">
        <v>25.326084606209346</v>
      </c>
      <c r="AA302" s="1">
        <v>754.71095981022586</v>
      </c>
      <c r="AB302" s="1">
        <v>69.651178797589523</v>
      </c>
      <c r="AC302"/>
      <c r="AD302"/>
    </row>
    <row r="303" spans="1:30" x14ac:dyDescent="0.25">
      <c r="A303" s="1" t="s">
        <v>105</v>
      </c>
      <c r="B303" s="4">
        <v>1</v>
      </c>
      <c r="C303" s="1" t="s">
        <v>108</v>
      </c>
      <c r="D303" s="7" t="s">
        <v>340</v>
      </c>
      <c r="E303" s="4">
        <v>2042</v>
      </c>
      <c r="F303" s="1">
        <v>105.45540830241055</v>
      </c>
      <c r="G303" s="1">
        <v>-2.9385425680700972E-7</v>
      </c>
      <c r="H303" s="1">
        <v>1.3349007719650755E-13</v>
      </c>
      <c r="I303" s="1">
        <v>4.5075209936533303E-12</v>
      </c>
      <c r="J303" s="1">
        <v>6.4403000503016329E-13</v>
      </c>
      <c r="K303" s="1">
        <v>57.307826034284872</v>
      </c>
      <c r="L303" s="1">
        <v>1.5077240817095567E-10</v>
      </c>
      <c r="M303" s="1">
        <v>9.4171032617702863</v>
      </c>
      <c r="N303" s="1">
        <v>3.4366737499910406E-11</v>
      </c>
      <c r="O303" s="1">
        <v>10.735014327867271</v>
      </c>
      <c r="P303" s="1">
        <v>6.3540000000180488</v>
      </c>
      <c r="Q303" s="1">
        <v>9.2802846012234228E-11</v>
      </c>
      <c r="R303" s="1">
        <v>1805.8452571988219</v>
      </c>
      <c r="S303" s="1">
        <v>7.7158103605310411E-10</v>
      </c>
      <c r="T303" s="1">
        <v>710.24204920764487</v>
      </c>
      <c r="U303" s="1">
        <v>84.895505566753002</v>
      </c>
      <c r="V303" s="1">
        <v>18.392118285753249</v>
      </c>
      <c r="W303" s="1">
        <v>13.933956533899424</v>
      </c>
      <c r="X303" s="1">
        <v>1.1497815612814817E-10</v>
      </c>
      <c r="Y303" s="1">
        <v>3021.3799870564817</v>
      </c>
      <c r="Z303" s="1">
        <v>2.9383848607051405E-9</v>
      </c>
      <c r="AA303" s="1">
        <v>747.38385367857961</v>
      </c>
      <c r="AB303" s="1">
        <v>64.162302869424934</v>
      </c>
      <c r="AC303"/>
      <c r="AD303"/>
    </row>
    <row r="304" spans="1:30" x14ac:dyDescent="0.25">
      <c r="A304" s="1" t="s">
        <v>105</v>
      </c>
      <c r="B304" s="4">
        <v>1</v>
      </c>
      <c r="C304" s="1" t="s">
        <v>108</v>
      </c>
      <c r="D304" s="7" t="s">
        <v>340</v>
      </c>
      <c r="E304" s="4">
        <v>2043</v>
      </c>
      <c r="F304" s="1">
        <v>101.16130205949175</v>
      </c>
      <c r="G304" s="1">
        <v>-7.4555826937455271E-7</v>
      </c>
      <c r="H304" s="1">
        <v>1.4312816754863363E-13</v>
      </c>
      <c r="I304" s="1">
        <v>6.4556052028140998E-12</v>
      </c>
      <c r="J304" s="1">
        <v>6.4035963394163228E-13</v>
      </c>
      <c r="K304" s="1">
        <v>29.762788579610909</v>
      </c>
      <c r="L304" s="1">
        <v>4.3132020520711372E-11</v>
      </c>
      <c r="M304" s="1">
        <v>66.888918378832358</v>
      </c>
      <c r="N304" s="1">
        <v>2.8389029443153347E-11</v>
      </c>
      <c r="O304" s="1">
        <v>10.735014327867436</v>
      </c>
      <c r="P304" s="1">
        <v>6.3540000000213812</v>
      </c>
      <c r="Q304" s="1">
        <v>9.5511050071690878E-11</v>
      </c>
      <c r="R304" s="1">
        <v>1863.1530832331068</v>
      </c>
      <c r="S304" s="1">
        <v>8.6248251774746214E-10</v>
      </c>
      <c r="T304" s="1">
        <v>719.65915246941518</v>
      </c>
      <c r="U304" s="1">
        <v>84.895505566787364</v>
      </c>
      <c r="V304" s="1">
        <v>16.656697540077289</v>
      </c>
      <c r="W304" s="1">
        <v>14.790640906348736</v>
      </c>
      <c r="X304" s="1">
        <v>1.059814260705412E-10</v>
      </c>
      <c r="Y304" s="1">
        <v>3102.6010796112878</v>
      </c>
      <c r="Z304" s="1">
        <v>3.2786484631881545E-9</v>
      </c>
      <c r="AA304" s="1">
        <v>760.48391220312271</v>
      </c>
      <c r="AB304" s="1">
        <v>56.41832883188021</v>
      </c>
      <c r="AC304"/>
      <c r="AD304"/>
    </row>
    <row r="305" spans="1:30" x14ac:dyDescent="0.25">
      <c r="A305" s="1" t="s">
        <v>105</v>
      </c>
      <c r="B305" s="4">
        <v>1</v>
      </c>
      <c r="C305" s="1" t="s">
        <v>108</v>
      </c>
      <c r="D305" s="7" t="s">
        <v>340</v>
      </c>
      <c r="E305" s="4">
        <v>2044</v>
      </c>
      <c r="F305" s="1">
        <v>96.919164501115503</v>
      </c>
      <c r="G305" s="1">
        <v>-4.8759460468079141E-7</v>
      </c>
      <c r="H305" s="1">
        <v>1.603209609714591E-13</v>
      </c>
      <c r="I305" s="1">
        <v>1.0073950680513802E-11</v>
      </c>
      <c r="J305" s="1">
        <v>6.1223805161692434E-13</v>
      </c>
      <c r="K305" s="1">
        <v>77.022049699403624</v>
      </c>
      <c r="L305" s="1">
        <v>1.8208190070807575E-11</v>
      </c>
      <c r="M305" s="1">
        <v>37.584829047389952</v>
      </c>
      <c r="N305" s="1">
        <v>2.8096232731059933E-11</v>
      </c>
      <c r="O305" s="1">
        <v>10.735014327867573</v>
      </c>
      <c r="P305" s="1">
        <v>6.3540000000258887</v>
      </c>
      <c r="Q305" s="1">
        <v>9.8328755666192831E-11</v>
      </c>
      <c r="R305" s="1">
        <v>1892.9158718127178</v>
      </c>
      <c r="S305" s="1">
        <v>9.5230897856818675E-10</v>
      </c>
      <c r="T305" s="1">
        <v>786.54807084824756</v>
      </c>
      <c r="U305" s="1">
        <v>84.895505566815757</v>
      </c>
      <c r="V305" s="1">
        <v>15.806813952946507</v>
      </c>
      <c r="W305" s="1">
        <v>14.458450810636906</v>
      </c>
      <c r="X305" s="1">
        <v>1.0028500415091905E-10</v>
      </c>
      <c r="Y305" s="1">
        <v>3164.5562328645156</v>
      </c>
      <c r="Z305" s="1">
        <v>3.5965349214950212E-9</v>
      </c>
      <c r="AA305" s="1">
        <v>825.21089016140775</v>
      </c>
      <c r="AB305" s="1">
        <v>52.620850024253187</v>
      </c>
      <c r="AC305"/>
      <c r="AD305"/>
    </row>
    <row r="306" spans="1:30" x14ac:dyDescent="0.25">
      <c r="A306" s="1" t="s">
        <v>105</v>
      </c>
      <c r="B306" s="4">
        <v>1</v>
      </c>
      <c r="C306" s="1" t="s">
        <v>108</v>
      </c>
      <c r="D306" s="7" t="s">
        <v>340</v>
      </c>
      <c r="E306" s="4">
        <v>2045</v>
      </c>
      <c r="F306" s="1">
        <v>93.364930751060683</v>
      </c>
      <c r="G306" s="1">
        <v>9.791523057507683E-6</v>
      </c>
      <c r="H306" s="1">
        <v>1.8469872423625893E-13</v>
      </c>
      <c r="I306" s="1">
        <v>2.0803835941977971E-11</v>
      </c>
      <c r="J306" s="1">
        <v>5.5625040623616917E-13</v>
      </c>
      <c r="K306" s="1">
        <v>45.545349029041297</v>
      </c>
      <c r="L306" s="1">
        <v>9.4638110333883651E-12</v>
      </c>
      <c r="M306" s="1">
        <v>22.023609243959676</v>
      </c>
      <c r="N306" s="1">
        <v>3.0461205326787428E-11</v>
      </c>
      <c r="O306" s="1">
        <v>10.735014327867706</v>
      </c>
      <c r="P306" s="1">
        <v>6.354000000032344</v>
      </c>
      <c r="Q306" s="1">
        <v>1.0075375527964962E-10</v>
      </c>
      <c r="R306" s="1">
        <v>1969.9379215121214</v>
      </c>
      <c r="S306" s="1">
        <v>1.0590299222507025E-9</v>
      </c>
      <c r="T306" s="1">
        <v>824.13289989563748</v>
      </c>
      <c r="U306" s="1">
        <v>84.895505566843852</v>
      </c>
      <c r="V306" s="1">
        <v>13.834888974260847</v>
      </c>
      <c r="W306" s="1">
        <v>13.453770490244018</v>
      </c>
      <c r="X306" s="1">
        <v>9.4511492685773286E-11</v>
      </c>
      <c r="Y306" s="1">
        <v>3265.829701130966</v>
      </c>
      <c r="Z306" s="1">
        <v>3.9602808789280642E-9</v>
      </c>
      <c r="AA306" s="1">
        <v>867.87110742575658</v>
      </c>
      <c r="AB306" s="1">
        <v>42.219905426092147</v>
      </c>
      <c r="AC306"/>
      <c r="AD306"/>
    </row>
    <row r="307" spans="1:30" x14ac:dyDescent="0.25">
      <c r="A307" s="1" t="s">
        <v>105</v>
      </c>
      <c r="B307" s="4">
        <v>1</v>
      </c>
      <c r="C307" s="1" t="s">
        <v>108</v>
      </c>
      <c r="D307" s="7" t="s">
        <v>340</v>
      </c>
      <c r="E307" s="4">
        <v>2046</v>
      </c>
      <c r="F307" s="1">
        <v>89.814838929259878</v>
      </c>
      <c r="G307" s="1">
        <v>1.4249429056303956E-5</v>
      </c>
      <c r="H307" s="1">
        <v>2.1478466782764807E-13</v>
      </c>
      <c r="I307" s="1">
        <v>1.3770451183171131E-8</v>
      </c>
      <c r="J307" s="1">
        <v>5.1790966636536004E-13</v>
      </c>
      <c r="K307" s="1">
        <v>135.90120971807548</v>
      </c>
      <c r="L307" s="1">
        <v>6.4052295374077531E-12</v>
      </c>
      <c r="M307" s="1">
        <v>19.409859504631445</v>
      </c>
      <c r="N307" s="1">
        <v>3.4735907785318214E-11</v>
      </c>
      <c r="O307" s="1">
        <v>10.73501432786785</v>
      </c>
      <c r="P307" s="1">
        <v>6.3540000000424177</v>
      </c>
      <c r="Q307" s="1">
        <v>1.0252764224033621E-10</v>
      </c>
      <c r="R307" s="1">
        <v>2015.4832705411627</v>
      </c>
      <c r="S307" s="1">
        <v>1.1809540923814472E-9</v>
      </c>
      <c r="T307" s="1">
        <v>846.15650913959712</v>
      </c>
      <c r="U307" s="1">
        <v>84.89550556687432</v>
      </c>
      <c r="V307" s="1">
        <v>12.67067365902016</v>
      </c>
      <c r="W307" s="1">
        <v>14.643191008318702</v>
      </c>
      <c r="X307" s="1">
        <v>8.7972996740924369E-11</v>
      </c>
      <c r="Y307" s="1">
        <v>3332.609981164223</v>
      </c>
      <c r="Z307" s="1">
        <v>4.3786385636516743E-9</v>
      </c>
      <c r="AA307" s="1">
        <v>891.04003519830144</v>
      </c>
      <c r="AB307" s="1">
        <v>38.080335090895886</v>
      </c>
      <c r="AC307"/>
      <c r="AD307"/>
    </row>
    <row r="308" spans="1:30" x14ac:dyDescent="0.25">
      <c r="A308" s="1" t="s">
        <v>105</v>
      </c>
      <c r="B308" s="4">
        <v>1</v>
      </c>
      <c r="C308" s="1" t="s">
        <v>108</v>
      </c>
      <c r="D308" s="7" t="s">
        <v>340</v>
      </c>
      <c r="E308" s="4">
        <v>2047</v>
      </c>
      <c r="F308" s="1">
        <v>86.639664006104852</v>
      </c>
      <c r="G308" s="1">
        <v>1.6595533298024821E-4</v>
      </c>
      <c r="H308" s="1">
        <v>2.5174038825562395E-13</v>
      </c>
      <c r="I308" s="1">
        <v>3.4390695116174234E-9</v>
      </c>
      <c r="J308" s="1">
        <v>4.6567802936308507E-13</v>
      </c>
      <c r="K308" s="1">
        <v>187.10083959842174</v>
      </c>
      <c r="L308" s="1">
        <v>4.5010651649545207E-12</v>
      </c>
      <c r="M308" s="1">
        <v>24.563425910326469</v>
      </c>
      <c r="N308" s="1">
        <v>4.1254210880824904E-11</v>
      </c>
      <c r="O308" s="1">
        <v>10.73501432786801</v>
      </c>
      <c r="P308" s="1">
        <v>6.3540000000632215</v>
      </c>
      <c r="Q308" s="1">
        <v>1.039222656039303E-10</v>
      </c>
      <c r="R308" s="1">
        <v>2068.949480259238</v>
      </c>
      <c r="S308" s="1">
        <v>1.2801805820393875E-9</v>
      </c>
      <c r="T308" s="1">
        <v>865.56636864422853</v>
      </c>
      <c r="U308" s="1">
        <v>84.895505566903665</v>
      </c>
      <c r="V308" s="1">
        <v>11.612738358375408</v>
      </c>
      <c r="W308" s="1">
        <v>13.318222460585023</v>
      </c>
      <c r="X308" s="1">
        <v>8.1439271560836964E-11</v>
      </c>
      <c r="Y308" s="1">
        <v>3406.6182692667194</v>
      </c>
      <c r="Z308" s="1">
        <v>4.5238333902513526E-9</v>
      </c>
      <c r="AA308" s="1">
        <v>911.78324177570698</v>
      </c>
      <c r="AB308" s="1">
        <v>33.134691529645572</v>
      </c>
      <c r="AC308"/>
      <c r="AD308"/>
    </row>
    <row r="309" spans="1:30" x14ac:dyDescent="0.25">
      <c r="A309" s="1" t="s">
        <v>105</v>
      </c>
      <c r="B309" s="4">
        <v>1</v>
      </c>
      <c r="C309" s="1" t="s">
        <v>108</v>
      </c>
      <c r="D309" s="7" t="s">
        <v>340</v>
      </c>
      <c r="E309" s="4">
        <v>2048</v>
      </c>
      <c r="F309" s="1">
        <v>83.879564574909409</v>
      </c>
      <c r="G309" s="1">
        <v>6.5080199034780574E-3</v>
      </c>
      <c r="H309" s="1">
        <v>3.041350678329533E-13</v>
      </c>
      <c r="I309" s="1">
        <v>1.4490125019121447E-9</v>
      </c>
      <c r="J309" s="1">
        <v>4.6048778338480243E-13</v>
      </c>
      <c r="K309" s="1">
        <v>254.84997679382747</v>
      </c>
      <c r="L309" s="1">
        <v>3.3552478869369459E-12</v>
      </c>
      <c r="M309" s="1">
        <v>47.322133645021317</v>
      </c>
      <c r="N309" s="1">
        <v>4.9297695587024433E-11</v>
      </c>
      <c r="O309" s="1">
        <v>10.735014327868194</v>
      </c>
      <c r="P309" s="1">
        <v>1.3834342121874457E-8</v>
      </c>
      <c r="Q309" s="1">
        <v>1.0494416023203181E-10</v>
      </c>
      <c r="R309" s="1">
        <v>2132.3978198576597</v>
      </c>
      <c r="S309" s="1">
        <v>1.3840748575187993E-9</v>
      </c>
      <c r="T309" s="1">
        <v>890.12979455455502</v>
      </c>
      <c r="U309" s="1">
        <v>84.895505566939505</v>
      </c>
      <c r="V309" s="1">
        <v>10.397353632031244</v>
      </c>
      <c r="W309" s="1">
        <v>2.0404219209382547E-8</v>
      </c>
      <c r="X309" s="1">
        <v>7.5543004071302937E-11</v>
      </c>
      <c r="Y309" s="1">
        <v>3490.6120951734893</v>
      </c>
      <c r="Z309" s="1">
        <v>4.5814487737343526E-9</v>
      </c>
      <c r="AA309" s="1">
        <v>939.89888432534633</v>
      </c>
      <c r="AB309" s="1">
        <v>28.77471145761848</v>
      </c>
      <c r="AC309"/>
      <c r="AD309"/>
    </row>
    <row r="310" spans="1:30" x14ac:dyDescent="0.25">
      <c r="A310" s="1" t="s">
        <v>105</v>
      </c>
      <c r="B310" s="4">
        <v>1</v>
      </c>
      <c r="C310" s="1" t="s">
        <v>108</v>
      </c>
      <c r="D310" s="7" t="s">
        <v>340</v>
      </c>
      <c r="E310" s="4">
        <v>2049</v>
      </c>
      <c r="F310" s="1">
        <v>80.883610776602552</v>
      </c>
      <c r="G310" s="1">
        <v>5.1064600194966592E-4</v>
      </c>
      <c r="H310" s="1">
        <v>3.6099203289941896E-13</v>
      </c>
      <c r="I310" s="1">
        <v>2.1844136166138376E-10</v>
      </c>
      <c r="J310" s="1">
        <v>4.3660913861055621E-13</v>
      </c>
      <c r="K310" s="1">
        <v>244.94820056374775</v>
      </c>
      <c r="L310" s="1">
        <v>2.654877331103419E-12</v>
      </c>
      <c r="M310" s="1">
        <v>30.607710742554129</v>
      </c>
      <c r="N310" s="1">
        <v>5.9340712974078244E-11</v>
      </c>
      <c r="O310" s="1">
        <v>10.735014327868399</v>
      </c>
      <c r="P310" s="1">
        <v>1.7272578659414755E-8</v>
      </c>
      <c r="Q310" s="1">
        <v>1.0571875735625565E-10</v>
      </c>
      <c r="R310" s="1">
        <v>2201.7690466514878</v>
      </c>
      <c r="S310" s="1">
        <v>1.5499460346251944E-9</v>
      </c>
      <c r="T310" s="1">
        <v>937.45192819957629</v>
      </c>
      <c r="U310" s="1">
        <v>84.895505566983346</v>
      </c>
      <c r="V310" s="1">
        <v>8.9902337913126491</v>
      </c>
      <c r="W310" s="1">
        <v>2.5650404741266098E-8</v>
      </c>
      <c r="X310" s="1">
        <v>6.7518181373058049E-11</v>
      </c>
      <c r="Y310" s="1">
        <v>3569.7531501895201</v>
      </c>
      <c r="Z310" s="1">
        <v>5.0313467892991493E-9</v>
      </c>
      <c r="AA310" s="1">
        <v>988.57220982654621</v>
      </c>
      <c r="AB310" s="1">
        <v>23.449231376673936</v>
      </c>
      <c r="AC310"/>
      <c r="AD310"/>
    </row>
    <row r="311" spans="1:30" x14ac:dyDescent="0.25">
      <c r="A311" s="1" t="s">
        <v>105</v>
      </c>
      <c r="B311" s="4">
        <v>1</v>
      </c>
      <c r="C311" s="1" t="s">
        <v>108</v>
      </c>
      <c r="D311" s="7" t="s">
        <v>340</v>
      </c>
      <c r="E311" s="4">
        <v>2050</v>
      </c>
      <c r="F311" s="1">
        <v>77.511023563881594</v>
      </c>
      <c r="G311" s="1">
        <v>1.0257867818594144E-4</v>
      </c>
      <c r="H311" s="1">
        <v>4.3602530049647985E-13</v>
      </c>
      <c r="I311" s="1">
        <v>4.3815852042753584E-10</v>
      </c>
      <c r="J311" s="1">
        <v>4.5817029617585479E-13</v>
      </c>
      <c r="K311" s="1">
        <v>152.03560161519252</v>
      </c>
      <c r="L311" s="1">
        <v>0</v>
      </c>
      <c r="M311" s="1">
        <v>25.568599012392024</v>
      </c>
      <c r="N311" s="1">
        <v>7.2059143527434538E-11</v>
      </c>
      <c r="O311" s="1">
        <v>10.73501432786864</v>
      </c>
      <c r="P311" s="1">
        <v>1.8721255314231923E-8</v>
      </c>
      <c r="Q311" s="1">
        <v>1.0636278736128581E-10</v>
      </c>
      <c r="R311" s="1">
        <v>2270.0263389006204</v>
      </c>
      <c r="S311" s="1">
        <v>1.7427149164738288E-9</v>
      </c>
      <c r="T311" s="1">
        <v>968.05963894213039</v>
      </c>
      <c r="U311" s="1">
        <v>84.895505567035499</v>
      </c>
      <c r="V311" s="1">
        <v>7.5025709005223362</v>
      </c>
      <c r="W311" s="1">
        <v>3.1044484589527492E-8</v>
      </c>
      <c r="X311" s="1">
        <v>5.3397343806392273E-11</v>
      </c>
      <c r="Y311" s="1">
        <v>3648.0421590231672</v>
      </c>
      <c r="Z311" s="1">
        <v>5.6292876559110965E-9</v>
      </c>
      <c r="AA311" s="1">
        <v>1022.1287955670099</v>
      </c>
      <c r="AB311" s="1">
        <v>19.590060816367416</v>
      </c>
      <c r="AC311"/>
      <c r="AD311"/>
    </row>
    <row r="312" spans="1:30" x14ac:dyDescent="0.25">
      <c r="A312" s="1" t="s">
        <v>105</v>
      </c>
      <c r="B312" s="4">
        <v>1</v>
      </c>
      <c r="C312" s="1" t="s">
        <v>108</v>
      </c>
      <c r="D312" s="7" t="s">
        <v>340</v>
      </c>
      <c r="E312" s="4">
        <v>2051</v>
      </c>
      <c r="F312" s="1">
        <v>74.462614540967593</v>
      </c>
      <c r="G312" s="1">
        <v>6.9128557518645983E-6</v>
      </c>
      <c r="H312" s="1">
        <v>5.3124478076038804E-13</v>
      </c>
      <c r="I312" s="1">
        <v>2.5225015160821054E-9</v>
      </c>
      <c r="J312" s="1">
        <v>5.3596527061212703E-13</v>
      </c>
      <c r="K312" s="1">
        <v>114.66123347895061</v>
      </c>
      <c r="L312" s="1">
        <v>0</v>
      </c>
      <c r="M312" s="1">
        <v>79.616046598001972</v>
      </c>
      <c r="N312" s="1">
        <v>8.8448716509819895E-11</v>
      </c>
      <c r="O312" s="1">
        <v>10.735014327868932</v>
      </c>
      <c r="P312" s="1">
        <v>1.8939319785457564E-8</v>
      </c>
      <c r="Q312" s="1">
        <v>1.0700314699522745E-10</v>
      </c>
      <c r="R312" s="1">
        <v>2306.4741275016663</v>
      </c>
      <c r="S312" s="1">
        <v>1.9707034041142203E-9</v>
      </c>
      <c r="T312" s="1">
        <v>993.62823795452243</v>
      </c>
      <c r="U312" s="1">
        <v>84.895505567097445</v>
      </c>
      <c r="V312" s="1">
        <v>6.968704196414703</v>
      </c>
      <c r="W312" s="1">
        <v>2.5294146890711665E-8</v>
      </c>
      <c r="X312" s="1">
        <v>4.9233831175483985E-11</v>
      </c>
      <c r="Y312" s="1">
        <v>3680.9959583889918</v>
      </c>
      <c r="Z312" s="1">
        <v>6.2902076131583297E-9</v>
      </c>
      <c r="AA312" s="1">
        <v>1048.8465148118557</v>
      </c>
      <c r="AB312" s="1">
        <v>18.242655301946364</v>
      </c>
      <c r="AC312"/>
      <c r="AD312"/>
    </row>
    <row r="313" spans="1:30" x14ac:dyDescent="0.25">
      <c r="A313" s="1" t="s">
        <v>105</v>
      </c>
      <c r="B313" s="4">
        <v>1</v>
      </c>
      <c r="C313" s="1" t="s">
        <v>108</v>
      </c>
      <c r="D313" s="7" t="s">
        <v>340</v>
      </c>
      <c r="E313" s="4">
        <v>2052</v>
      </c>
      <c r="F313" s="1">
        <v>71.545956519447486</v>
      </c>
      <c r="G313" s="1">
        <v>2.2970780766520265E-4</v>
      </c>
      <c r="H313" s="1">
        <v>6.7567436207104362E-13</v>
      </c>
      <c r="I313" s="1">
        <v>1.0079339278308907E-9</v>
      </c>
      <c r="J313" s="1">
        <v>0</v>
      </c>
      <c r="K313" s="1">
        <v>130.2055703899274</v>
      </c>
      <c r="L313" s="1">
        <v>0</v>
      </c>
      <c r="M313" s="1">
        <v>96.887780415547041</v>
      </c>
      <c r="N313" s="1">
        <v>1.1003542454273368E-10</v>
      </c>
      <c r="O313" s="1">
        <v>10.735014327869278</v>
      </c>
      <c r="P313" s="1">
        <v>1.9377056113456242E-8</v>
      </c>
      <c r="Q313" s="1">
        <v>1.0761538504684437E-10</v>
      </c>
      <c r="R313" s="1">
        <v>2356.6578630273953</v>
      </c>
      <c r="S313" s="1">
        <v>2.1214758122851759E-9</v>
      </c>
      <c r="T313" s="1">
        <v>1017.8242845525251</v>
      </c>
      <c r="U313" s="1">
        <v>84.895505567169877</v>
      </c>
      <c r="V313" s="1">
        <v>6.3777257022967229</v>
      </c>
      <c r="W313" s="1">
        <v>2.3137392516359321E-8</v>
      </c>
      <c r="X313" s="1">
        <v>4.7109264090071782E-11</v>
      </c>
      <c r="Y313" s="1">
        <v>3730.0761809871074</v>
      </c>
      <c r="Z313" s="1">
        <v>6.6200421524772075E-9</v>
      </c>
      <c r="AA313" s="1">
        <v>1068.1171300003014</v>
      </c>
      <c r="AB313" s="1">
        <v>16.294500455495122</v>
      </c>
      <c r="AC313"/>
      <c r="AD313"/>
    </row>
    <row r="314" spans="1:30" x14ac:dyDescent="0.25">
      <c r="A314" s="1" t="s">
        <v>105</v>
      </c>
      <c r="B314" s="4">
        <v>1</v>
      </c>
      <c r="C314" s="1" t="s">
        <v>108</v>
      </c>
      <c r="D314" s="7" t="s">
        <v>340</v>
      </c>
      <c r="E314" s="4">
        <v>2053</v>
      </c>
      <c r="F314" s="1">
        <v>68.532102137369961</v>
      </c>
      <c r="G314" s="1">
        <v>4.3511549052091085E-3</v>
      </c>
      <c r="H314" s="1">
        <v>8.7609165519824076E-13</v>
      </c>
      <c r="I314" s="1">
        <v>2.2318730631281535E-9</v>
      </c>
      <c r="J314" s="1">
        <v>0</v>
      </c>
      <c r="K314" s="1">
        <v>132.78272992614461</v>
      </c>
      <c r="L314" s="1">
        <v>0</v>
      </c>
      <c r="M314" s="1">
        <v>128.18745162978212</v>
      </c>
      <c r="N314" s="1">
        <v>1.3927945692139344E-10</v>
      </c>
      <c r="O314" s="1">
        <v>10.735014327869694</v>
      </c>
      <c r="P314" s="1">
        <v>2.1899085603129301E-8</v>
      </c>
      <c r="Q314" s="1">
        <v>1.0817163545308054E-10</v>
      </c>
      <c r="R314" s="1">
        <v>2417.7484784230064</v>
      </c>
      <c r="S314" s="1">
        <v>2.1646078328058873E-9</v>
      </c>
      <c r="T314" s="1">
        <v>1031.5820649680752</v>
      </c>
      <c r="U314" s="1">
        <v>84.895505567242949</v>
      </c>
      <c r="V314" s="1">
        <v>5.6363916077311575</v>
      </c>
      <c r="W314" s="1">
        <v>3.1012016666114801E-8</v>
      </c>
      <c r="X314" s="1">
        <v>4.0752231114442709E-11</v>
      </c>
      <c r="Y314" s="1">
        <v>3784.8025252160237</v>
      </c>
      <c r="Z314" s="1">
        <v>6.5707537178267561E-9</v>
      </c>
      <c r="AA314" s="1">
        <v>1081.0607195606231</v>
      </c>
      <c r="AB314" s="1">
        <v>13.982173414518975</v>
      </c>
      <c r="AC314"/>
      <c r="AD314"/>
    </row>
    <row r="315" spans="1:30" x14ac:dyDescent="0.25">
      <c r="A315" s="1" t="s">
        <v>105</v>
      </c>
      <c r="B315" s="4">
        <v>1</v>
      </c>
      <c r="C315" s="1" t="s">
        <v>108</v>
      </c>
      <c r="D315" s="7" t="s">
        <v>340</v>
      </c>
      <c r="E315" s="4">
        <v>2054</v>
      </c>
      <c r="F315" s="1">
        <v>65.389870004368845</v>
      </c>
      <c r="G315" s="1">
        <v>2.4067675861084008E-4</v>
      </c>
      <c r="H315" s="1">
        <v>1.1107445727393776E-12</v>
      </c>
      <c r="I315" s="1">
        <v>1.6818009769026499E-9</v>
      </c>
      <c r="J315" s="1">
        <v>0</v>
      </c>
      <c r="K315" s="1">
        <v>160.49511897675157</v>
      </c>
      <c r="L315" s="1">
        <v>0</v>
      </c>
      <c r="M315" s="1">
        <v>8.3200225824177218E-8</v>
      </c>
      <c r="N315" s="1">
        <v>1.8041077143236882E-10</v>
      </c>
      <c r="O315" s="1">
        <v>10.7350143278702</v>
      </c>
      <c r="P315" s="1">
        <v>2.2906490991553441E-8</v>
      </c>
      <c r="Q315" s="1">
        <v>1.0868954511944589E-10</v>
      </c>
      <c r="R315" s="1">
        <v>2477.6814838093742</v>
      </c>
      <c r="S315" s="1">
        <v>2.1828160228766949E-9</v>
      </c>
      <c r="T315" s="1">
        <v>1047.2723140334379</v>
      </c>
      <c r="U315" s="1">
        <v>83.840873908131627</v>
      </c>
      <c r="V315" s="1">
        <v>4.4833700592475223</v>
      </c>
      <c r="W315" s="1">
        <v>2.4731495892009229E-8</v>
      </c>
      <c r="X315" s="1">
        <v>3.9226863580836683E-11</v>
      </c>
      <c r="Y315" s="1">
        <v>3840.4149883081336</v>
      </c>
      <c r="Z315" s="1">
        <v>6.4232420518862606E-9</v>
      </c>
      <c r="AA315" s="1">
        <v>1094.5066628019933</v>
      </c>
      <c r="AB315" s="1">
        <v>12.300338875817133</v>
      </c>
      <c r="AC315"/>
      <c r="AD315"/>
    </row>
    <row r="316" spans="1:30" x14ac:dyDescent="0.25">
      <c r="A316" s="1" t="s">
        <v>105</v>
      </c>
      <c r="B316" s="4">
        <v>1</v>
      </c>
      <c r="C316" s="1" t="s">
        <v>108</v>
      </c>
      <c r="D316" s="7" t="s">
        <v>340</v>
      </c>
      <c r="E316" s="4">
        <v>2055</v>
      </c>
      <c r="F316" s="1">
        <v>62.424740817060368</v>
      </c>
      <c r="G316" s="1">
        <v>1.4325362508415299E-3</v>
      </c>
      <c r="H316" s="1">
        <v>1.3438295605490352E-12</v>
      </c>
      <c r="I316" s="1">
        <v>3.2697274323642269E-10</v>
      </c>
      <c r="J316" s="1">
        <v>0</v>
      </c>
      <c r="K316" s="1">
        <v>110.07609702671681</v>
      </c>
      <c r="L316" s="1">
        <v>0</v>
      </c>
      <c r="M316" s="1">
        <v>66.941345550667194</v>
      </c>
      <c r="N316" s="1">
        <v>2.4136207102212268E-10</v>
      </c>
      <c r="O316" s="1">
        <v>10.735014327870836</v>
      </c>
      <c r="P316" s="1">
        <v>2.5137773208143478E-8</v>
      </c>
      <c r="Q316" s="1">
        <v>1.0915522314880898E-10</v>
      </c>
      <c r="R316" s="1">
        <v>2544.3827325912534</v>
      </c>
      <c r="S316" s="1">
        <v>2.1922798339100832E-9</v>
      </c>
      <c r="T316" s="1">
        <v>1047.2723141159272</v>
      </c>
      <c r="U316" s="1">
        <v>81.035558078704355</v>
      </c>
      <c r="V316" s="1">
        <v>3.7359230113854913</v>
      </c>
      <c r="W316" s="1">
        <v>3.0174821465266373E-8</v>
      </c>
      <c r="X316" s="1">
        <v>2.8240473764881572E-11</v>
      </c>
      <c r="Y316" s="1">
        <v>3902.7259933198179</v>
      </c>
      <c r="Z316" s="1">
        <v>5.9248460221968688E-9</v>
      </c>
      <c r="AA316" s="1">
        <v>1094.1868238602797</v>
      </c>
      <c r="AB316" s="1">
        <v>10.852353689375487</v>
      </c>
      <c r="AC316"/>
      <c r="AD316"/>
    </row>
    <row r="317" spans="1:30" x14ac:dyDescent="0.25">
      <c r="A317" s="1" t="s">
        <v>105</v>
      </c>
      <c r="B317" s="4">
        <v>1</v>
      </c>
      <c r="C317" s="1" t="s">
        <v>108</v>
      </c>
      <c r="D317" s="7" t="s">
        <v>340</v>
      </c>
      <c r="E317" s="4">
        <v>2056</v>
      </c>
      <c r="F317" s="1">
        <v>59.227963437741245</v>
      </c>
      <c r="G317" s="1">
        <v>8.4118154793652311E-3</v>
      </c>
      <c r="H317" s="1">
        <v>1.6746518779465436E-12</v>
      </c>
      <c r="I317" s="1">
        <v>1.2263117458906658E-10</v>
      </c>
      <c r="J317" s="1">
        <v>0</v>
      </c>
      <c r="K317" s="1">
        <v>127.58943089964292</v>
      </c>
      <c r="L317" s="1">
        <v>0</v>
      </c>
      <c r="M317" s="1">
        <v>32.742770412585799</v>
      </c>
      <c r="N317" s="1">
        <v>3.3893052478063703E-10</v>
      </c>
      <c r="O317" s="1">
        <v>10.735014327871655</v>
      </c>
      <c r="P317" s="1">
        <v>2.6818921443177582E-8</v>
      </c>
      <c r="Q317" s="1">
        <v>1.0961571093219379E-10</v>
      </c>
      <c r="R317" s="1">
        <v>2561.352559357711</v>
      </c>
      <c r="S317" s="1">
        <v>2.198685063447491E-9</v>
      </c>
      <c r="T317" s="1">
        <v>1069.3838994042299</v>
      </c>
      <c r="U317" s="1">
        <v>77.397084334526355</v>
      </c>
      <c r="V317" s="1">
        <v>3.5901088643621542</v>
      </c>
      <c r="W317" s="1">
        <v>3.60424089025175E-8</v>
      </c>
      <c r="X317" s="1">
        <v>2.8009459374086806E-11</v>
      </c>
      <c r="Y317" s="1">
        <v>3928.4696275303941</v>
      </c>
      <c r="Z317" s="1">
        <v>5.8334267639310826E-9</v>
      </c>
      <c r="AA317" s="1">
        <v>1107.5258847621442</v>
      </c>
      <c r="AB317" s="1">
        <v>10.908389160157681</v>
      </c>
      <c r="AC317"/>
      <c r="AD317"/>
    </row>
    <row r="318" spans="1:30" x14ac:dyDescent="0.25">
      <c r="A318" s="1" t="s">
        <v>105</v>
      </c>
      <c r="B318" s="4">
        <v>1</v>
      </c>
      <c r="C318" s="1" t="s">
        <v>108</v>
      </c>
      <c r="D318" s="7" t="s">
        <v>340</v>
      </c>
      <c r="E318" s="4">
        <v>2057</v>
      </c>
      <c r="F318" s="1">
        <v>56.084888599837015</v>
      </c>
      <c r="G318" s="1">
        <v>8.4539480921558777E-3</v>
      </c>
      <c r="H318" s="1">
        <v>0</v>
      </c>
      <c r="I318" s="1">
        <v>9.2791608172934199E-11</v>
      </c>
      <c r="J318" s="1">
        <v>0</v>
      </c>
      <c r="K318" s="1">
        <v>229.75445747661828</v>
      </c>
      <c r="L318" s="1">
        <v>0</v>
      </c>
      <c r="M318" s="1">
        <v>2.2140019154934371E-8</v>
      </c>
      <c r="N318" s="1">
        <v>5.1590961116544315E-10</v>
      </c>
      <c r="O318" s="1">
        <v>10.735014327872671</v>
      </c>
      <c r="P318" s="1">
        <v>2.7145172116187808E-8</v>
      </c>
      <c r="Q318" s="1">
        <v>1.1005232007080434E-10</v>
      </c>
      <c r="R318" s="1">
        <v>2595.938624671187</v>
      </c>
      <c r="S318" s="1">
        <v>2.2031861286124455E-9</v>
      </c>
      <c r="T318" s="1">
        <v>1066.6025509523665</v>
      </c>
      <c r="U318" s="1">
        <v>72.50887371824146</v>
      </c>
      <c r="V318" s="1">
        <v>3.5901088643607149</v>
      </c>
      <c r="W318" s="1">
        <v>3.5598062942152456E-8</v>
      </c>
      <c r="X318" s="1">
        <v>1.7608017766007427E-11</v>
      </c>
      <c r="Y318" s="1">
        <v>3963.6244566049327</v>
      </c>
      <c r="Z318" s="1">
        <v>5.5301973375770026E-9</v>
      </c>
      <c r="AA318" s="1">
        <v>1101.9024262973544</v>
      </c>
      <c r="AB318" s="1">
        <v>10.47465216747081</v>
      </c>
      <c r="AC318"/>
      <c r="AD318"/>
    </row>
    <row r="319" spans="1:30" x14ac:dyDescent="0.25">
      <c r="A319" s="1" t="s">
        <v>105</v>
      </c>
      <c r="B319" s="4">
        <v>1</v>
      </c>
      <c r="C319" s="1" t="s">
        <v>108</v>
      </c>
      <c r="D319" s="7" t="s">
        <v>340</v>
      </c>
      <c r="E319" s="4">
        <v>2058</v>
      </c>
      <c r="F319" s="1">
        <v>52.964131912261088</v>
      </c>
      <c r="G319" s="1">
        <v>8.1278930075980775E-4</v>
      </c>
      <c r="H319" s="1">
        <v>0</v>
      </c>
      <c r="I319" s="1">
        <v>0</v>
      </c>
      <c r="J319" s="1">
        <v>0</v>
      </c>
      <c r="K319" s="1">
        <v>45.245596772142548</v>
      </c>
      <c r="L319" s="1">
        <v>0</v>
      </c>
      <c r="M319" s="1">
        <v>2.1646622276398141E-8</v>
      </c>
      <c r="N319" s="1">
        <v>9.2312824990870879E-10</v>
      </c>
      <c r="O319" s="1">
        <v>10.73501432787385</v>
      </c>
      <c r="P319" s="1">
        <v>2.7267002565488886E-8</v>
      </c>
      <c r="Q319" s="1">
        <v>1.1051049036698019E-10</v>
      </c>
      <c r="R319" s="1">
        <v>2741.617056494717</v>
      </c>
      <c r="S319" s="1">
        <v>2.2065413764993825E-9</v>
      </c>
      <c r="T319" s="1">
        <v>1034.9528143390482</v>
      </c>
      <c r="U319" s="1">
        <v>65.746057793843676</v>
      </c>
      <c r="V319" s="1">
        <v>2.9693650508177205</v>
      </c>
      <c r="W319" s="1">
        <v>2.7560730937846239E-8</v>
      </c>
      <c r="X319" s="1">
        <v>9.3664976115595404E-12</v>
      </c>
      <c r="Y319" s="1">
        <v>4058.782845221981</v>
      </c>
      <c r="Z319" s="1">
        <v>4.9919583074568182E-9</v>
      </c>
      <c r="AA319" s="1">
        <v>1081.518420710137</v>
      </c>
      <c r="AB319" s="1">
        <v>6.8211029060492834</v>
      </c>
      <c r="AC319"/>
      <c r="AD319"/>
    </row>
    <row r="320" spans="1:30" x14ac:dyDescent="0.25">
      <c r="A320" s="1" t="s">
        <v>105</v>
      </c>
      <c r="B320" s="4">
        <v>1</v>
      </c>
      <c r="C320" s="1" t="s">
        <v>108</v>
      </c>
      <c r="D320" s="7" t="s">
        <v>340</v>
      </c>
      <c r="E320" s="4">
        <v>2059</v>
      </c>
      <c r="F320" s="1">
        <v>58.827541323869617</v>
      </c>
      <c r="G320" s="1">
        <v>3.0447779417290747E-3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10.735014327875179</v>
      </c>
      <c r="P320" s="1">
        <v>2.7358901674003868E-8</v>
      </c>
      <c r="Q320" s="1">
        <v>1.1104645563759231E-10</v>
      </c>
      <c r="R320" s="1">
        <v>2717.7746002747822</v>
      </c>
      <c r="S320" s="1">
        <v>2.2091962538304859E-9</v>
      </c>
      <c r="T320" s="1">
        <v>1011.4243432967041</v>
      </c>
      <c r="U320" s="1">
        <v>56.171333907424916</v>
      </c>
      <c r="V320" s="1">
        <v>2.9693650508194511</v>
      </c>
      <c r="W320" s="1">
        <v>2.8996054873208268E-8</v>
      </c>
      <c r="X320" s="1">
        <v>1.0214048925006013E-11</v>
      </c>
      <c r="Y320" s="1">
        <v>4064.1577616223162</v>
      </c>
      <c r="Z320" s="1">
        <v>5.5993574463134711E-9</v>
      </c>
      <c r="AA320" s="1">
        <v>1066.7994884667064</v>
      </c>
      <c r="AB320" s="1">
        <v>8.0176979560582122</v>
      </c>
      <c r="AC320"/>
      <c r="AD320"/>
    </row>
    <row r="321" spans="1:30" x14ac:dyDescent="0.25">
      <c r="A321" s="1" t="s">
        <v>105</v>
      </c>
      <c r="B321" s="4">
        <v>1</v>
      </c>
      <c r="C321" s="1" t="s">
        <v>108</v>
      </c>
      <c r="D321" s="7" t="s">
        <v>340</v>
      </c>
      <c r="E321" s="4">
        <v>2060</v>
      </c>
      <c r="F321" s="1">
        <v>71.207922224308405</v>
      </c>
      <c r="G321" s="1">
        <v>8.5940210516270554E-3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10.735014327874632</v>
      </c>
      <c r="P321" s="1">
        <v>2.7357903410821539E-8</v>
      </c>
      <c r="Q321" s="1">
        <v>1.1104645563759231E-10</v>
      </c>
      <c r="R321" s="1">
        <v>2672.2172820176588</v>
      </c>
      <c r="S321" s="1">
        <v>2.2091962538304859E-9</v>
      </c>
      <c r="T321" s="1">
        <v>1011.4243432944484</v>
      </c>
      <c r="U321" s="1">
        <v>41.809248076766387</v>
      </c>
      <c r="V321" s="1">
        <v>3.5901088643624082</v>
      </c>
      <c r="W321" s="1">
        <v>2.9619122476856131E-8</v>
      </c>
      <c r="X321" s="1">
        <v>1.3325461760847079E-11</v>
      </c>
      <c r="Y321" s="1">
        <v>4032.2524866622375</v>
      </c>
      <c r="Z321" s="1">
        <v>5.5556161088270638E-9</v>
      </c>
      <c r="AA321" s="1">
        <v>1064.3695088561426</v>
      </c>
      <c r="AB321" s="1">
        <v>9.389087990464196</v>
      </c>
      <c r="AC321"/>
      <c r="AD321"/>
    </row>
    <row r="322" spans="1:30" x14ac:dyDescent="0.25">
      <c r="A322" s="1" t="s">
        <v>105</v>
      </c>
      <c r="B322" s="4">
        <v>1</v>
      </c>
      <c r="C322" s="1" t="s">
        <v>108</v>
      </c>
      <c r="D322" s="7" t="s">
        <v>376</v>
      </c>
      <c r="E322" s="4">
        <v>2021</v>
      </c>
      <c r="F322" s="1">
        <v>196.67009657298641</v>
      </c>
      <c r="G322" s="1">
        <v>-6.0080125055599071E-10</v>
      </c>
      <c r="H322" s="1">
        <v>5.6417056401105858E-14</v>
      </c>
      <c r="I322" s="1">
        <v>6.3539999999947891</v>
      </c>
      <c r="J322" s="1">
        <v>2.5341815210945565E-13</v>
      </c>
      <c r="K322" s="1">
        <v>82.434999999999746</v>
      </c>
      <c r="L322" s="1">
        <v>1.2247941834722642E-13</v>
      </c>
      <c r="M322" s="1">
        <v>55.419999999999966</v>
      </c>
      <c r="N322" s="1">
        <v>3.8437368944616172E-13</v>
      </c>
      <c r="O322" s="1">
        <v>153</v>
      </c>
      <c r="P322" s="1">
        <v>12.708</v>
      </c>
      <c r="Q322" s="1">
        <v>49.44</v>
      </c>
      <c r="R322" s="1">
        <v>164.87</v>
      </c>
      <c r="S322" s="1">
        <v>78.48</v>
      </c>
      <c r="T322" s="1">
        <v>110.84</v>
      </c>
      <c r="U322" s="1">
        <v>11.39</v>
      </c>
      <c r="V322" s="1">
        <v>563.06794977710786</v>
      </c>
      <c r="W322" s="1">
        <v>33.215890755111651</v>
      </c>
      <c r="X322" s="1">
        <v>433.09439999804869</v>
      </c>
      <c r="Y322" s="1">
        <v>306.18372823610747</v>
      </c>
      <c r="Z322" s="1">
        <v>687.48479999999813</v>
      </c>
      <c r="AA322" s="1">
        <v>123.18901013738775</v>
      </c>
      <c r="AB322" s="1">
        <v>0</v>
      </c>
      <c r="AC322"/>
      <c r="AD322"/>
    </row>
    <row r="323" spans="1:30" x14ac:dyDescent="0.25">
      <c r="A323" s="1" t="s">
        <v>105</v>
      </c>
      <c r="B323" s="4">
        <v>1</v>
      </c>
      <c r="C323" s="1" t="s">
        <v>108</v>
      </c>
      <c r="D323" s="7" t="s">
        <v>376</v>
      </c>
      <c r="E323" s="4">
        <v>2022</v>
      </c>
      <c r="F323" s="1">
        <v>320.26019882408258</v>
      </c>
      <c r="G323" s="1">
        <v>-1.2092965024136592E-7</v>
      </c>
      <c r="H323" s="1">
        <v>5.7459588287449896E-14</v>
      </c>
      <c r="I323" s="1">
        <v>6.9386590037674576E-12</v>
      </c>
      <c r="J323" s="1">
        <v>2.6580853446607804E-13</v>
      </c>
      <c r="K323" s="1">
        <v>123.65249999999891</v>
      </c>
      <c r="L323" s="1">
        <v>1.1165796941278754E-13</v>
      </c>
      <c r="M323" s="1">
        <v>83.129999999999825</v>
      </c>
      <c r="N323" s="1">
        <v>3.8735465719664684E-13</v>
      </c>
      <c r="O323" s="1">
        <v>153</v>
      </c>
      <c r="P323" s="1">
        <v>12.708</v>
      </c>
      <c r="Q323" s="1">
        <v>49.44</v>
      </c>
      <c r="R323" s="1">
        <v>247.30499999999975</v>
      </c>
      <c r="S323" s="1">
        <v>78.48</v>
      </c>
      <c r="T323" s="1">
        <v>166.25999999999996</v>
      </c>
      <c r="U323" s="1">
        <v>11.390000000000384</v>
      </c>
      <c r="V323" s="1">
        <v>395.30118685145072</v>
      </c>
      <c r="W323" s="1">
        <v>33.215890755111651</v>
      </c>
      <c r="X323" s="1">
        <v>426.66517311123101</v>
      </c>
      <c r="Y323" s="1">
        <v>459.27559235383666</v>
      </c>
      <c r="Z323" s="1">
        <v>687.48479999999813</v>
      </c>
      <c r="AA323" s="1">
        <v>184.7835152060596</v>
      </c>
      <c r="AB323" s="1">
        <v>0</v>
      </c>
      <c r="AC323"/>
      <c r="AD323"/>
    </row>
    <row r="324" spans="1:30" x14ac:dyDescent="0.25">
      <c r="A324" s="1" t="s">
        <v>105</v>
      </c>
      <c r="B324" s="4">
        <v>1</v>
      </c>
      <c r="C324" s="1" t="s">
        <v>108</v>
      </c>
      <c r="D324" s="7" t="s">
        <v>376</v>
      </c>
      <c r="E324" s="4">
        <v>2023</v>
      </c>
      <c r="F324" s="1">
        <v>118.03129471968724</v>
      </c>
      <c r="G324" s="1">
        <v>9.0296002287133068E-10</v>
      </c>
      <c r="H324" s="1">
        <v>5.8369708212404734E-14</v>
      </c>
      <c r="I324" s="1">
        <v>2.7361988569911913E-12</v>
      </c>
      <c r="J324" s="1">
        <v>2.7781767069434275E-13</v>
      </c>
      <c r="K324" s="1">
        <v>185.47874999999229</v>
      </c>
      <c r="L324" s="1">
        <v>1.0389596642166781E-13</v>
      </c>
      <c r="M324" s="1">
        <v>118.10895701459822</v>
      </c>
      <c r="N324" s="1">
        <v>3.901928971354764E-13</v>
      </c>
      <c r="O324" s="1">
        <v>145.35</v>
      </c>
      <c r="P324" s="1">
        <v>18.355999999994786</v>
      </c>
      <c r="Q324" s="1">
        <v>46.144000000000005</v>
      </c>
      <c r="R324" s="1">
        <v>359.96616666666534</v>
      </c>
      <c r="S324" s="1">
        <v>74.555999999999997</v>
      </c>
      <c r="T324" s="1">
        <v>242.00066666666646</v>
      </c>
      <c r="U324" s="1">
        <v>10.25100000000077</v>
      </c>
      <c r="V324" s="1">
        <v>252.37460764328225</v>
      </c>
      <c r="W324" s="1">
        <v>47.978508864833991</v>
      </c>
      <c r="X324" s="1">
        <v>339.39659810962479</v>
      </c>
      <c r="Y324" s="1">
        <v>668.50113998111294</v>
      </c>
      <c r="Z324" s="1">
        <v>647.23139340205</v>
      </c>
      <c r="AA324" s="1">
        <v>268.9626721332254</v>
      </c>
      <c r="AB324" s="1">
        <v>6.871666622888641E-10</v>
      </c>
      <c r="AC324"/>
      <c r="AD324"/>
    </row>
    <row r="325" spans="1:30" x14ac:dyDescent="0.25">
      <c r="A325" s="1" t="s">
        <v>105</v>
      </c>
      <c r="B325" s="4">
        <v>1</v>
      </c>
      <c r="C325" s="1" t="s">
        <v>108</v>
      </c>
      <c r="D325" s="7" t="s">
        <v>376</v>
      </c>
      <c r="E325" s="4">
        <v>2024</v>
      </c>
      <c r="F325" s="1">
        <v>93.569774719371978</v>
      </c>
      <c r="G325" s="1">
        <v>8.7619320462520248E-9</v>
      </c>
      <c r="H325" s="1">
        <v>7.3451601389903717E-14</v>
      </c>
      <c r="I325" s="1">
        <v>3.062885665845204E-12</v>
      </c>
      <c r="J325" s="1">
        <v>3.5720576275775383E-13</v>
      </c>
      <c r="K325" s="1">
        <v>177.82518573547222</v>
      </c>
      <c r="L325" s="1">
        <v>1.2989983727759624E-13</v>
      </c>
      <c r="M325" s="1">
        <v>2.6069664105695491E-10</v>
      </c>
      <c r="N325" s="1">
        <v>5.14410479492438E-13</v>
      </c>
      <c r="O325" s="1">
        <v>137.70000000000007</v>
      </c>
      <c r="P325" s="1">
        <v>17.650000000001725</v>
      </c>
      <c r="Q325" s="1">
        <v>42.848000000000006</v>
      </c>
      <c r="R325" s="1">
        <v>534.45358333332433</v>
      </c>
      <c r="S325" s="1">
        <v>70.632000000000005</v>
      </c>
      <c r="T325" s="1">
        <v>352.72029034793132</v>
      </c>
      <c r="U325" s="1">
        <v>9.1120000000011618</v>
      </c>
      <c r="V325" s="1">
        <v>137.63967339944418</v>
      </c>
      <c r="W325" s="1">
        <v>45.707106834693882</v>
      </c>
      <c r="X325" s="1">
        <v>201.29319085948808</v>
      </c>
      <c r="Y325" s="1">
        <v>991.89905938660615</v>
      </c>
      <c r="Z325" s="1">
        <v>580.88843758398286</v>
      </c>
      <c r="AA325" s="1">
        <v>389.99365014879197</v>
      </c>
      <c r="AB325" s="1">
        <v>4.4764316751039555E-10</v>
      </c>
      <c r="AC325"/>
      <c r="AD325"/>
    </row>
    <row r="326" spans="1:30" x14ac:dyDescent="0.25">
      <c r="A326" s="1" t="s">
        <v>105</v>
      </c>
      <c r="B326" s="4">
        <v>1</v>
      </c>
      <c r="C326" s="1" t="s">
        <v>108</v>
      </c>
      <c r="D326" s="7" t="s">
        <v>376</v>
      </c>
      <c r="E326" s="4">
        <v>2025</v>
      </c>
      <c r="F326" s="1">
        <v>78.026838741402813</v>
      </c>
      <c r="G326" s="1">
        <v>1.1262038509260054E-9</v>
      </c>
      <c r="H326" s="1">
        <v>9.5832384363595439E-14</v>
      </c>
      <c r="I326" s="1">
        <v>3.426387258417036E-12</v>
      </c>
      <c r="J326" s="1">
        <v>4.7658324644132505E-13</v>
      </c>
      <c r="K326" s="1">
        <v>115.8106650694243</v>
      </c>
      <c r="L326" s="1">
        <v>1.6569110571971655E-13</v>
      </c>
      <c r="M326" s="1">
        <v>43.638662147584057</v>
      </c>
      <c r="N326" s="1">
        <v>7.2285778470598659E-13</v>
      </c>
      <c r="O326" s="1">
        <v>130.05000000000013</v>
      </c>
      <c r="P326" s="1">
        <v>16.944000000004465</v>
      </c>
      <c r="Q326" s="1">
        <v>39.552</v>
      </c>
      <c r="R326" s="1">
        <v>701.2874357354633</v>
      </c>
      <c r="S326" s="1">
        <v>66.707999999999998</v>
      </c>
      <c r="T326" s="1">
        <v>345.33095701485871</v>
      </c>
      <c r="U326" s="1">
        <v>7.973000000001675</v>
      </c>
      <c r="V326" s="1">
        <v>97.040624573195061</v>
      </c>
      <c r="W326" s="1">
        <v>43.131781659478925</v>
      </c>
      <c r="X326" s="1">
        <v>141.41798976443792</v>
      </c>
      <c r="Y326" s="1">
        <v>1292.4578480582543</v>
      </c>
      <c r="Z326" s="1">
        <v>529.57955619507482</v>
      </c>
      <c r="AA326" s="1">
        <v>381.88512781718879</v>
      </c>
      <c r="AB326" s="1">
        <v>5.5934674363434064E-10</v>
      </c>
      <c r="AC326"/>
      <c r="AD326"/>
    </row>
    <row r="327" spans="1:30" x14ac:dyDescent="0.25">
      <c r="A327" s="1" t="s">
        <v>105</v>
      </c>
      <c r="B327" s="4">
        <v>1</v>
      </c>
      <c r="C327" s="1" t="s">
        <v>108</v>
      </c>
      <c r="D327" s="7" t="s">
        <v>376</v>
      </c>
      <c r="E327" s="4">
        <v>2026</v>
      </c>
      <c r="F327" s="1">
        <v>79.106461378619628</v>
      </c>
      <c r="G327" s="1">
        <v>8.7288759414596099E-8</v>
      </c>
      <c r="H327" s="1">
        <v>1.3237440065774701E-13</v>
      </c>
      <c r="I327" s="1">
        <v>3.8305184149047251E-12</v>
      </c>
      <c r="J327" s="1">
        <v>6.7886243953121711E-13</v>
      </c>
      <c r="K327" s="1">
        <v>65.181515939273808</v>
      </c>
      <c r="L327" s="1">
        <v>2.1742121865227454E-13</v>
      </c>
      <c r="M327" s="1">
        <v>34.343422235983034</v>
      </c>
      <c r="N327" s="1">
        <v>1.1440676610262492E-12</v>
      </c>
      <c r="O327" s="1">
        <v>122.40000000000018</v>
      </c>
      <c r="P327" s="1">
        <v>16.238000000007524</v>
      </c>
      <c r="Q327" s="1">
        <v>36.255999999999993</v>
      </c>
      <c r="R327" s="1">
        <v>806.10676747155424</v>
      </c>
      <c r="S327" s="1">
        <v>62.784000000000006</v>
      </c>
      <c r="T327" s="1">
        <v>381.58028582910941</v>
      </c>
      <c r="U327" s="1">
        <v>6.8340000000023977</v>
      </c>
      <c r="V327" s="1">
        <v>85.238872994766652</v>
      </c>
      <c r="W327" s="1">
        <v>40.661984461057344</v>
      </c>
      <c r="X327" s="1">
        <v>114.67032215211317</v>
      </c>
      <c r="Y327" s="1">
        <v>1478.5649979213238</v>
      </c>
      <c r="Z327" s="1">
        <v>486.75407594989377</v>
      </c>
      <c r="AA327" s="1">
        <v>420.21268158968553</v>
      </c>
      <c r="AB327" s="1">
        <v>4.7586309272145147E-10</v>
      </c>
      <c r="AC327"/>
      <c r="AD327"/>
    </row>
    <row r="328" spans="1:30" x14ac:dyDescent="0.25">
      <c r="A328" s="1" t="s">
        <v>105</v>
      </c>
      <c r="B328" s="4">
        <v>1</v>
      </c>
      <c r="C328" s="1" t="s">
        <v>108</v>
      </c>
      <c r="D328" s="7" t="s">
        <v>376</v>
      </c>
      <c r="E328" s="4">
        <v>2027</v>
      </c>
      <c r="F328" s="1">
        <v>79.800034846112226</v>
      </c>
      <c r="G328" s="1">
        <v>9.3303268841390614E-9</v>
      </c>
      <c r="H328" s="1">
        <v>1.96382623233937E-13</v>
      </c>
      <c r="I328" s="1">
        <v>4.2884417603939631E-12</v>
      </c>
      <c r="J328" s="1">
        <v>1.0768373177346967E-12</v>
      </c>
      <c r="K328" s="1">
        <v>69.202957866028058</v>
      </c>
      <c r="L328" s="1">
        <v>3.0704109018661164E-13</v>
      </c>
      <c r="M328" s="1">
        <v>30.449156405239908</v>
      </c>
      <c r="N328" s="1">
        <v>2.4420346506410037E-12</v>
      </c>
      <c r="O328" s="1">
        <v>114.75000000000024</v>
      </c>
      <c r="P328" s="1">
        <v>15.532000000010953</v>
      </c>
      <c r="Q328" s="1">
        <v>32.96</v>
      </c>
      <c r="R328" s="1">
        <v>860.29695007749467</v>
      </c>
      <c r="S328" s="1">
        <v>58.86</v>
      </c>
      <c r="T328" s="1">
        <v>408.5343747317591</v>
      </c>
      <c r="U328" s="1">
        <v>5.6950000000035432</v>
      </c>
      <c r="V328" s="1">
        <v>92.187233698073271</v>
      </c>
      <c r="W328" s="1">
        <v>38.370136555085807</v>
      </c>
      <c r="X328" s="1">
        <v>104.44988752142427</v>
      </c>
      <c r="Y328" s="1">
        <v>1573.7239554296955</v>
      </c>
      <c r="Z328" s="1">
        <v>452.07702979368014</v>
      </c>
      <c r="AA328" s="1">
        <v>448.04690468887782</v>
      </c>
      <c r="AB328" s="1">
        <v>5.3484514690604825E-10</v>
      </c>
      <c r="AC328"/>
      <c r="AD328"/>
    </row>
    <row r="329" spans="1:30" x14ac:dyDescent="0.25">
      <c r="A329" s="1" t="s">
        <v>105</v>
      </c>
      <c r="B329" s="4">
        <v>1</v>
      </c>
      <c r="C329" s="1" t="s">
        <v>108</v>
      </c>
      <c r="D329" s="7" t="s">
        <v>376</v>
      </c>
      <c r="E329" s="4">
        <v>2028</v>
      </c>
      <c r="F329" s="1">
        <v>80.404532203223937</v>
      </c>
      <c r="G329" s="1">
        <v>5.8467465016006876E-9</v>
      </c>
      <c r="H329" s="1">
        <v>2.9377728624537505E-13</v>
      </c>
      <c r="I329" s="1">
        <v>4.8012664784723045E-12</v>
      </c>
      <c r="J329" s="1">
        <v>2.2804956723417971E-12</v>
      </c>
      <c r="K329" s="1">
        <v>70.746935566235237</v>
      </c>
      <c r="L329" s="1">
        <v>4.5813330160736306E-13</v>
      </c>
      <c r="M329" s="1">
        <v>17.831687792685457</v>
      </c>
      <c r="N329" s="1">
        <v>1.0655872393356169</v>
      </c>
      <c r="O329" s="1">
        <v>107.10000000000034</v>
      </c>
      <c r="P329" s="1">
        <v>14.826000000014783</v>
      </c>
      <c r="Q329" s="1">
        <v>29.664000000000001</v>
      </c>
      <c r="R329" s="1">
        <v>918.5085746101895</v>
      </c>
      <c r="S329" s="1">
        <v>54.935999999999993</v>
      </c>
      <c r="T329" s="1">
        <v>431.59419780366574</v>
      </c>
      <c r="U329" s="1">
        <v>4.5560000000059855</v>
      </c>
      <c r="V329" s="1">
        <v>98.275120696853008</v>
      </c>
      <c r="W329" s="1">
        <v>37.591718810313118</v>
      </c>
      <c r="X329" s="1">
        <v>93.78719917775895</v>
      </c>
      <c r="Y329" s="1">
        <v>1672.6796584815061</v>
      </c>
      <c r="Z329" s="1">
        <v>417.15010870704344</v>
      </c>
      <c r="AA329" s="1">
        <v>470.24649295596532</v>
      </c>
      <c r="AB329" s="1">
        <v>5.9862928737071726E-10</v>
      </c>
      <c r="AC329"/>
      <c r="AD329"/>
    </row>
    <row r="330" spans="1:30" x14ac:dyDescent="0.25">
      <c r="A330" s="1" t="s">
        <v>105</v>
      </c>
      <c r="B330" s="4">
        <v>1</v>
      </c>
      <c r="C330" s="1" t="s">
        <v>108</v>
      </c>
      <c r="D330" s="7" t="s">
        <v>376</v>
      </c>
      <c r="E330" s="4">
        <v>2029</v>
      </c>
      <c r="F330" s="1">
        <v>81.615998690176326</v>
      </c>
      <c r="G330" s="1">
        <v>6.5874339521370627E-8</v>
      </c>
      <c r="H330" s="1">
        <v>4.7812654118565117E-13</v>
      </c>
      <c r="I330" s="1">
        <v>5.2825388370359121E-12</v>
      </c>
      <c r="J330" s="1">
        <v>9.9716158147182015E-10</v>
      </c>
      <c r="K330" s="1">
        <v>95.958005446531075</v>
      </c>
      <c r="L330" s="1">
        <v>7.2871884843031724E-13</v>
      </c>
      <c r="M330" s="1">
        <v>5.4913403074000044E-11</v>
      </c>
      <c r="N330" s="1">
        <v>2.8107936196664309</v>
      </c>
      <c r="O330" s="1">
        <v>99.450000000000472</v>
      </c>
      <c r="P330" s="1">
        <v>14.120000000019074</v>
      </c>
      <c r="Q330" s="1">
        <v>26.368000000000254</v>
      </c>
      <c r="R330" s="1">
        <v>978.26417684309138</v>
      </c>
      <c r="S330" s="1">
        <v>51.012</v>
      </c>
      <c r="T330" s="1">
        <v>442.03655226301782</v>
      </c>
      <c r="U330" s="1">
        <v>4.4825872393416013</v>
      </c>
      <c r="V330" s="1">
        <v>185.22964802941027</v>
      </c>
      <c r="W330" s="1">
        <v>34.581166789253082</v>
      </c>
      <c r="X330" s="1">
        <v>3.2105544530770787</v>
      </c>
      <c r="Y330" s="1">
        <v>1769.0044559055639</v>
      </c>
      <c r="Z330" s="1">
        <v>383.36880385183025</v>
      </c>
      <c r="AA330" s="1">
        <v>484.97610046344317</v>
      </c>
      <c r="AB330" s="1">
        <v>0.1148868654237078</v>
      </c>
      <c r="AC330"/>
      <c r="AD330"/>
    </row>
    <row r="331" spans="1:30" x14ac:dyDescent="0.25">
      <c r="A331" s="1" t="s">
        <v>105</v>
      </c>
      <c r="B331" s="4">
        <v>1</v>
      </c>
      <c r="C331" s="1" t="s">
        <v>108</v>
      </c>
      <c r="D331" s="7" t="s">
        <v>376</v>
      </c>
      <c r="E331" s="4">
        <v>2030</v>
      </c>
      <c r="F331" s="1">
        <v>84.055181279593143</v>
      </c>
      <c r="G331" s="1">
        <v>4.8185770985676741E-8</v>
      </c>
      <c r="H331" s="1">
        <v>8.1896992093729843E-13</v>
      </c>
      <c r="I331" s="1">
        <v>5.8451360596420175E-12</v>
      </c>
      <c r="J331" s="1">
        <v>1.1083859267919016E-10</v>
      </c>
      <c r="K331" s="1">
        <v>94.405851980802254</v>
      </c>
      <c r="L331" s="1">
        <v>1.042900091915299E-12</v>
      </c>
      <c r="M331" s="1">
        <v>1.071507298771878E-11</v>
      </c>
      <c r="N331" s="1">
        <v>3.6466904295001035</v>
      </c>
      <c r="O331" s="1">
        <v>91.800000000000665</v>
      </c>
      <c r="P331" s="1">
        <v>13.414000000023874</v>
      </c>
      <c r="Q331" s="1">
        <v>23.072000000000521</v>
      </c>
      <c r="R331" s="1">
        <v>1063.230848956289</v>
      </c>
      <c r="S331" s="1">
        <v>47.088000000000001</v>
      </c>
      <c r="T331" s="1">
        <v>434.64721892973944</v>
      </c>
      <c r="U331" s="1">
        <v>6.1543808590080324</v>
      </c>
      <c r="V331" s="1">
        <v>169.6863882083272</v>
      </c>
      <c r="W331" s="1">
        <v>34.41287780845196</v>
      </c>
      <c r="X331" s="1">
        <v>4.5390521801972081</v>
      </c>
      <c r="Y331" s="1">
        <v>1902.7958536469907</v>
      </c>
      <c r="Z331" s="1">
        <v>349.61402183787942</v>
      </c>
      <c r="AA331" s="1">
        <v>476.2723869161033</v>
      </c>
      <c r="AB331" s="1">
        <v>0.26464359795557579</v>
      </c>
      <c r="AC331"/>
      <c r="AD331"/>
    </row>
    <row r="332" spans="1:30" x14ac:dyDescent="0.25">
      <c r="A332" s="1" t="s">
        <v>105</v>
      </c>
      <c r="B332" s="4">
        <v>1</v>
      </c>
      <c r="C332" s="1" t="s">
        <v>108</v>
      </c>
      <c r="D332" s="7" t="s">
        <v>376</v>
      </c>
      <c r="E332" s="4">
        <v>2031</v>
      </c>
      <c r="F332" s="1">
        <v>85.524338122526302</v>
      </c>
      <c r="G332" s="1">
        <v>2.761302768658306E-3</v>
      </c>
      <c r="H332" s="1">
        <v>1.624385135360386E-12</v>
      </c>
      <c r="I332" s="1">
        <v>6.4896488666172225E-12</v>
      </c>
      <c r="J332" s="1">
        <v>9.3948316470067568E-11</v>
      </c>
      <c r="K332" s="1">
        <v>91.030540094845691</v>
      </c>
      <c r="L332" s="1">
        <v>8.8338075258830122E-12</v>
      </c>
      <c r="M332" s="1">
        <v>3.7162520847233498E-12</v>
      </c>
      <c r="N332" s="1">
        <v>4.9005356442496382</v>
      </c>
      <c r="O332" s="1">
        <v>84.150000000000986</v>
      </c>
      <c r="P332" s="1">
        <v>12.708000000029157</v>
      </c>
      <c r="Q332" s="1">
        <v>19.776000000000796</v>
      </c>
      <c r="R332" s="1">
        <v>1146.6453676037581</v>
      </c>
      <c r="S332" s="1">
        <v>43.164000000000122</v>
      </c>
      <c r="T332" s="1">
        <v>427.25788559641683</v>
      </c>
      <c r="U332" s="1">
        <v>8.6620712885081357</v>
      </c>
      <c r="V332" s="1">
        <v>149.23833829924766</v>
      </c>
      <c r="W332" s="1">
        <v>26.896052882546421</v>
      </c>
      <c r="X332" s="1">
        <v>5.634323450279024</v>
      </c>
      <c r="Y332" s="1">
        <v>2038.8759385626704</v>
      </c>
      <c r="Z332" s="1">
        <v>314.26763143622424</v>
      </c>
      <c r="AA332" s="1">
        <v>467.94860916887671</v>
      </c>
      <c r="AB332" s="1">
        <v>0.44401063996456364</v>
      </c>
      <c r="AC332"/>
      <c r="AD332"/>
    </row>
    <row r="333" spans="1:30" x14ac:dyDescent="0.25">
      <c r="A333" s="1" t="s">
        <v>105</v>
      </c>
      <c r="B333" s="4">
        <v>1</v>
      </c>
      <c r="C333" s="1" t="s">
        <v>108</v>
      </c>
      <c r="D333" s="7" t="s">
        <v>376</v>
      </c>
      <c r="E333" s="4">
        <v>2032</v>
      </c>
      <c r="F333" s="1">
        <v>87.298872659060578</v>
      </c>
      <c r="G333" s="1">
        <v>1.3697449799716026E-5</v>
      </c>
      <c r="H333" s="1">
        <v>2.4577168605339278E-12</v>
      </c>
      <c r="I333" s="1">
        <v>7.194524026896712E-12</v>
      </c>
      <c r="J333" s="1">
        <v>1.0125901042903713E-10</v>
      </c>
      <c r="K333" s="1">
        <v>82.970318150592746</v>
      </c>
      <c r="L333" s="1">
        <v>1.0292779377134105E-9</v>
      </c>
      <c r="M333" s="1">
        <v>1.2865444779928654E-11</v>
      </c>
      <c r="N333" s="1">
        <v>6.7813034663723828</v>
      </c>
      <c r="O333" s="1">
        <v>76.500000000001435</v>
      </c>
      <c r="P333" s="1">
        <v>12.002000000035002</v>
      </c>
      <c r="Q333" s="1">
        <v>16.480000000001155</v>
      </c>
      <c r="R333" s="1">
        <v>1226.6845743652705</v>
      </c>
      <c r="S333" s="1">
        <v>39.240000000000236</v>
      </c>
      <c r="T333" s="1">
        <v>419.86855226308717</v>
      </c>
      <c r="U333" s="1">
        <v>12.423606932757775</v>
      </c>
      <c r="V333" s="1">
        <v>132.38639275886973</v>
      </c>
      <c r="W333" s="1">
        <v>26.360395540802827</v>
      </c>
      <c r="X333" s="1">
        <v>6.6782133538122803</v>
      </c>
      <c r="Y333" s="1">
        <v>2161.2937971069164</v>
      </c>
      <c r="Z333" s="1">
        <v>278.69410406147932</v>
      </c>
      <c r="AA333" s="1">
        <v>460.67404341684085</v>
      </c>
      <c r="AB333" s="1">
        <v>1.1072336538243235</v>
      </c>
      <c r="AC333"/>
      <c r="AD333"/>
    </row>
    <row r="334" spans="1:30" x14ac:dyDescent="0.25">
      <c r="A334" s="1" t="s">
        <v>105</v>
      </c>
      <c r="B334" s="4">
        <v>1</v>
      </c>
      <c r="C334" s="1" t="s">
        <v>108</v>
      </c>
      <c r="D334" s="7" t="s">
        <v>376</v>
      </c>
      <c r="E334" s="4">
        <v>2033</v>
      </c>
      <c r="F334" s="1">
        <v>88.294636435044382</v>
      </c>
      <c r="G334" s="1">
        <v>1.6876812178102891E-4</v>
      </c>
      <c r="H334" s="1">
        <v>6.6780971427705496E-12</v>
      </c>
      <c r="I334" s="1">
        <v>8.0061440577961469E-12</v>
      </c>
      <c r="J334" s="1">
        <v>1.77792694460331E-10</v>
      </c>
      <c r="K334" s="1">
        <v>68.605852303661052</v>
      </c>
      <c r="L334" s="1">
        <v>8.2512766541224186E-11</v>
      </c>
      <c r="M334" s="1">
        <v>16.058338589289463</v>
      </c>
      <c r="N334" s="1">
        <v>9.6024551995558642</v>
      </c>
      <c r="O334" s="1">
        <v>68.850000000002268</v>
      </c>
      <c r="P334" s="1">
        <v>11.296000000041492</v>
      </c>
      <c r="Q334" s="1">
        <v>13.184000000001632</v>
      </c>
      <c r="R334" s="1">
        <v>1298.6635591825298</v>
      </c>
      <c r="S334" s="1">
        <v>35.316000000000344</v>
      </c>
      <c r="T334" s="1">
        <v>412.47921892976672</v>
      </c>
      <c r="U334" s="1">
        <v>19.204910399130156</v>
      </c>
      <c r="V334" s="1">
        <v>118.94238988218842</v>
      </c>
      <c r="W334" s="1">
        <v>25.734614111292036</v>
      </c>
      <c r="X334" s="1">
        <v>1.8740756462142407</v>
      </c>
      <c r="Y334" s="1">
        <v>2269.6696481068434</v>
      </c>
      <c r="Z334" s="1">
        <v>246.16783166955696</v>
      </c>
      <c r="AA334" s="1">
        <v>454.62105894744394</v>
      </c>
      <c r="AB334" s="1">
        <v>9.0337920389869275</v>
      </c>
      <c r="AC334"/>
      <c r="AD334"/>
    </row>
    <row r="335" spans="1:30" x14ac:dyDescent="0.25">
      <c r="A335" s="1" t="s">
        <v>105</v>
      </c>
      <c r="B335" s="4">
        <v>1</v>
      </c>
      <c r="C335" s="1" t="s">
        <v>108</v>
      </c>
      <c r="D335" s="7" t="s">
        <v>376</v>
      </c>
      <c r="E335" s="4">
        <v>2034</v>
      </c>
      <c r="F335" s="1">
        <v>90.352837265710548</v>
      </c>
      <c r="G335" s="1">
        <v>8.6288536005258744E-4</v>
      </c>
      <c r="H335" s="1">
        <v>8.4959217448962523</v>
      </c>
      <c r="I335" s="1">
        <v>9.0103649494851403E-12</v>
      </c>
      <c r="J335" s="1">
        <v>1.1254451532983771E-10</v>
      </c>
      <c r="K335" s="1">
        <v>44.919522924779677</v>
      </c>
      <c r="L335" s="1">
        <v>1.0935548323084903E-10</v>
      </c>
      <c r="M335" s="1">
        <v>39.097295715335633</v>
      </c>
      <c r="N335" s="1">
        <v>14.403682799284084</v>
      </c>
      <c r="O335" s="1">
        <v>61.20000000000389</v>
      </c>
      <c r="P335" s="1">
        <v>10.590000000048686</v>
      </c>
      <c r="Q335" s="1">
        <v>9.8880000000023092</v>
      </c>
      <c r="R335" s="1">
        <v>1356.2780781528575</v>
      </c>
      <c r="S335" s="1">
        <v>31.392000000000472</v>
      </c>
      <c r="T335" s="1">
        <v>421.14822418572282</v>
      </c>
      <c r="U335" s="1">
        <v>28.807365598686019</v>
      </c>
      <c r="V335" s="1">
        <v>107.54058697454397</v>
      </c>
      <c r="W335" s="1">
        <v>25.733250647928003</v>
      </c>
      <c r="X335" s="1">
        <v>1.5497409949214105</v>
      </c>
      <c r="Y335" s="1">
        <v>2359.5846599808688</v>
      </c>
      <c r="Z335" s="1">
        <v>216.02205331204161</v>
      </c>
      <c r="AA335" s="1">
        <v>461.16559006593383</v>
      </c>
      <c r="AB335" s="1">
        <v>15.33845805906809</v>
      </c>
      <c r="AC335"/>
      <c r="AD335"/>
    </row>
    <row r="336" spans="1:30" x14ac:dyDescent="0.25">
      <c r="A336" s="1" t="s">
        <v>105</v>
      </c>
      <c r="B336" s="4">
        <v>1</v>
      </c>
      <c r="C336" s="1" t="s">
        <v>108</v>
      </c>
      <c r="D336" s="7" t="s">
        <v>376</v>
      </c>
      <c r="E336" s="4">
        <v>2035</v>
      </c>
      <c r="F336" s="1">
        <v>91.253645017266777</v>
      </c>
      <c r="G336" s="1">
        <v>2.4567117090375804E-4</v>
      </c>
      <c r="H336" s="1">
        <v>8.9425388350768028E-12</v>
      </c>
      <c r="I336" s="1">
        <v>9.581226173791478E-12</v>
      </c>
      <c r="J336" s="1">
        <v>5.7058411247938188E-11</v>
      </c>
      <c r="K336" s="1">
        <v>40.063525687013602</v>
      </c>
      <c r="L336" s="1">
        <v>1.3631262060432699E-10</v>
      </c>
      <c r="M336" s="1">
        <v>68.996914743664888</v>
      </c>
      <c r="N336" s="1">
        <v>12.81622582970326</v>
      </c>
      <c r="O336" s="1">
        <v>53.550000000006342</v>
      </c>
      <c r="P336" s="1">
        <v>9.8840000000566928</v>
      </c>
      <c r="Q336" s="1">
        <v>6.5920000000033872</v>
      </c>
      <c r="R336" s="1">
        <v>1390.2062677443041</v>
      </c>
      <c r="S336" s="1">
        <v>27.468000000000629</v>
      </c>
      <c r="T336" s="1">
        <v>452.8561865677251</v>
      </c>
      <c r="U336" s="1">
        <v>43.211048397970103</v>
      </c>
      <c r="V336" s="1">
        <v>98.127032049251298</v>
      </c>
      <c r="W336" s="1">
        <v>22.452365312747041</v>
      </c>
      <c r="X336" s="1">
        <v>0.89591601200985693</v>
      </c>
      <c r="Y336" s="1">
        <v>2413.5075917467457</v>
      </c>
      <c r="Z336" s="1">
        <v>187.82784210570136</v>
      </c>
      <c r="AA336" s="1">
        <v>496.85949413463618</v>
      </c>
      <c r="AB336" s="1">
        <v>26.202784131997536</v>
      </c>
      <c r="AC336"/>
      <c r="AD336"/>
    </row>
    <row r="337" spans="1:30" x14ac:dyDescent="0.25">
      <c r="A337" s="1" t="s">
        <v>105</v>
      </c>
      <c r="B337" s="4">
        <v>1</v>
      </c>
      <c r="C337" s="1" t="s">
        <v>108</v>
      </c>
      <c r="D337" s="7" t="s">
        <v>376</v>
      </c>
      <c r="E337" s="4">
        <v>2036</v>
      </c>
      <c r="F337" s="1">
        <v>93.942163961058014</v>
      </c>
      <c r="G337" s="1">
        <v>1.1987376284925998E-3</v>
      </c>
      <c r="H337" s="1">
        <v>3.3856196431401238E-12</v>
      </c>
      <c r="I337" s="1">
        <v>9.3622644644459605E-12</v>
      </c>
      <c r="J337" s="1">
        <v>4.5341062326122187E-11</v>
      </c>
      <c r="K337" s="1">
        <v>7.2529669871910188E-11</v>
      </c>
      <c r="L337" s="1">
        <v>1.6705735064651943E-10</v>
      </c>
      <c r="M337" s="1">
        <v>82.584295800893386</v>
      </c>
      <c r="N337" s="1">
        <v>10.231607999838992</v>
      </c>
      <c r="O337" s="1">
        <v>45.900000000013023</v>
      </c>
      <c r="P337" s="1">
        <v>9.1780000000657029</v>
      </c>
      <c r="Q337" s="1">
        <v>3.2960000000056673</v>
      </c>
      <c r="R337" s="1">
        <v>1419.2784600979842</v>
      </c>
      <c r="S337" s="1">
        <v>23.544000000000853</v>
      </c>
      <c r="T337" s="1">
        <v>514.46376797805669</v>
      </c>
      <c r="U337" s="1">
        <v>56.02727422767336</v>
      </c>
      <c r="V337" s="1">
        <v>86.608557162488879</v>
      </c>
      <c r="W337" s="1">
        <v>18.915434831421472</v>
      </c>
      <c r="X337" s="1">
        <v>0.31042613511348938</v>
      </c>
      <c r="Y337" s="1">
        <v>2459.5616643858584</v>
      </c>
      <c r="Z337" s="1">
        <v>159.20032956412857</v>
      </c>
      <c r="AA337" s="1">
        <v>563.19540418574388</v>
      </c>
      <c r="AB337" s="1">
        <v>37.790797503572371</v>
      </c>
      <c r="AC337"/>
      <c r="AD337"/>
    </row>
    <row r="338" spans="1:30" x14ac:dyDescent="0.25">
      <c r="A338" s="1" t="s">
        <v>105</v>
      </c>
      <c r="B338" s="4">
        <v>1</v>
      </c>
      <c r="C338" s="1" t="s">
        <v>108</v>
      </c>
      <c r="D338" s="7" t="s">
        <v>376</v>
      </c>
      <c r="E338" s="4">
        <v>2037</v>
      </c>
      <c r="F338" s="1">
        <v>105.65038647444342</v>
      </c>
      <c r="G338" s="1">
        <v>1.8156404424184505E-3</v>
      </c>
      <c r="H338" s="1">
        <v>7.5856333661217996E-12</v>
      </c>
      <c r="I338" s="1">
        <v>1.1028212476268148E-11</v>
      </c>
      <c r="J338" s="1">
        <v>5.0833749929381187E-11</v>
      </c>
      <c r="K338" s="1">
        <v>20.321264490254745</v>
      </c>
      <c r="L338" s="1">
        <v>1.3537517567839658E-10</v>
      </c>
      <c r="M338" s="1">
        <v>51.233760603646047</v>
      </c>
      <c r="N338" s="1">
        <v>11.344606884852157</v>
      </c>
      <c r="O338" s="1">
        <v>46.745921744909275</v>
      </c>
      <c r="P338" s="1">
        <v>8.4720000000752851</v>
      </c>
      <c r="Q338" s="1">
        <v>1.0028286102678969E-9</v>
      </c>
      <c r="R338" s="1">
        <v>1408.2871267647233</v>
      </c>
      <c r="S338" s="1">
        <v>19.620000000001159</v>
      </c>
      <c r="T338" s="1">
        <v>589.6587304456167</v>
      </c>
      <c r="U338" s="1">
        <v>66.258882227512345</v>
      </c>
      <c r="V338" s="1">
        <v>92.837501024199995</v>
      </c>
      <c r="W338" s="1">
        <v>18.853040652827445</v>
      </c>
      <c r="X338" s="1">
        <v>1.8170559528455328E-9</v>
      </c>
      <c r="Y338" s="1">
        <v>2454.2594214291985</v>
      </c>
      <c r="Z338" s="1">
        <v>136.06124464636696</v>
      </c>
      <c r="AA338" s="1">
        <v>637.92318773216073</v>
      </c>
      <c r="AB338" s="1">
        <v>45.529042468820784</v>
      </c>
      <c r="AC338"/>
      <c r="AD338"/>
    </row>
    <row r="339" spans="1:30" x14ac:dyDescent="0.25">
      <c r="A339" s="1" t="s">
        <v>105</v>
      </c>
      <c r="B339" s="4">
        <v>1</v>
      </c>
      <c r="C339" s="1" t="s">
        <v>108</v>
      </c>
      <c r="D339" s="7" t="s">
        <v>376</v>
      </c>
      <c r="E339" s="4">
        <v>2038</v>
      </c>
      <c r="F339" s="1">
        <v>110.55074963769542</v>
      </c>
      <c r="G339" s="1">
        <v>-7.0612697592043838E-4</v>
      </c>
      <c r="H339" s="1">
        <v>8.0146535017474138E-12</v>
      </c>
      <c r="I339" s="1">
        <v>1.3143918520133669E-11</v>
      </c>
      <c r="J339" s="1">
        <v>4.0078872108834894E-11</v>
      </c>
      <c r="K339" s="1">
        <v>69.956609857654314</v>
      </c>
      <c r="L339" s="1">
        <v>2.1107499145254598E-10</v>
      </c>
      <c r="M339" s="1">
        <v>21.231776012714654</v>
      </c>
      <c r="N339" s="1">
        <v>4.3012952586771851</v>
      </c>
      <c r="O339" s="1">
        <v>39.095921744918215</v>
      </c>
      <c r="P339" s="1">
        <v>7.766000000084647</v>
      </c>
      <c r="Q339" s="1">
        <v>1.113667202947087E-9</v>
      </c>
      <c r="R339" s="1">
        <v>1428.608391254978</v>
      </c>
      <c r="S339" s="1">
        <v>15.696000000001618</v>
      </c>
      <c r="T339" s="1">
        <v>640.89249104926273</v>
      </c>
      <c r="U339" s="1">
        <v>77.6034891123645</v>
      </c>
      <c r="V339" s="1">
        <v>82.267161575798852</v>
      </c>
      <c r="W339" s="1">
        <v>16.712109737881647</v>
      </c>
      <c r="X339" s="1">
        <v>1.9035381536801638E-9</v>
      </c>
      <c r="Y339" s="1">
        <v>2495.6769845250396</v>
      </c>
      <c r="Z339" s="1">
        <v>110.14534352348403</v>
      </c>
      <c r="AA339" s="1">
        <v>687.8185042420215</v>
      </c>
      <c r="AB339" s="1">
        <v>61.035350114247059</v>
      </c>
      <c r="AC339"/>
      <c r="AD339"/>
    </row>
    <row r="340" spans="1:30" x14ac:dyDescent="0.25">
      <c r="A340" s="1" t="s">
        <v>105</v>
      </c>
      <c r="B340" s="4">
        <v>1</v>
      </c>
      <c r="C340" s="1" t="s">
        <v>108</v>
      </c>
      <c r="D340" s="7" t="s">
        <v>376</v>
      </c>
      <c r="E340" s="4">
        <v>2039</v>
      </c>
      <c r="F340" s="1">
        <v>108.39557326317824</v>
      </c>
      <c r="G340" s="1">
        <v>-6.6446146775476155E-4</v>
      </c>
      <c r="H340" s="1">
        <v>1.8317373944624488E-12</v>
      </c>
      <c r="I340" s="1">
        <v>1.5857980345292983E-11</v>
      </c>
      <c r="J340" s="1">
        <v>2.8703253165362658E-11</v>
      </c>
      <c r="K340" s="1">
        <v>73.064801562034518</v>
      </c>
      <c r="L340" s="1">
        <v>1.640733720098832E-10</v>
      </c>
      <c r="M340" s="1">
        <v>24.723653348630553</v>
      </c>
      <c r="N340" s="1">
        <v>5.8146385139458445</v>
      </c>
      <c r="O340" s="1">
        <v>31.445921744921598</v>
      </c>
      <c r="P340" s="1">
        <v>7.0600000000956751</v>
      </c>
      <c r="Q340" s="1">
        <v>1.2076155194171546E-9</v>
      </c>
      <c r="R340" s="1">
        <v>1498.5650011126322</v>
      </c>
      <c r="S340" s="1">
        <v>11.772000000002345</v>
      </c>
      <c r="T340" s="1">
        <v>662.12426706197743</v>
      </c>
      <c r="U340" s="1">
        <v>81.904784371041686</v>
      </c>
      <c r="V340" s="1">
        <v>63.900418606677832</v>
      </c>
      <c r="W340" s="1">
        <v>15.873500687899659</v>
      </c>
      <c r="X340" s="1">
        <v>1.9002756844012057E-9</v>
      </c>
      <c r="Y340" s="1">
        <v>2611.0120913196133</v>
      </c>
      <c r="Z340" s="1">
        <v>81.607562577217735</v>
      </c>
      <c r="AA340" s="1">
        <v>707.25591454110167</v>
      </c>
      <c r="AB340" s="1">
        <v>67.86006833859075</v>
      </c>
      <c r="AC340"/>
      <c r="AD340"/>
    </row>
    <row r="341" spans="1:30" x14ac:dyDescent="0.25">
      <c r="A341" s="1" t="s">
        <v>105</v>
      </c>
      <c r="B341" s="4">
        <v>1</v>
      </c>
      <c r="C341" s="1" t="s">
        <v>108</v>
      </c>
      <c r="D341" s="7" t="s">
        <v>376</v>
      </c>
      <c r="E341" s="4">
        <v>2040</v>
      </c>
      <c r="F341" s="1">
        <v>106.82999449126119</v>
      </c>
      <c r="G341" s="1">
        <v>-1.0864073259675949E-3</v>
      </c>
      <c r="H341" s="1">
        <v>8.5072695535623055E-13</v>
      </c>
      <c r="I341" s="1">
        <v>2.0032263109619786E-11</v>
      </c>
      <c r="J341" s="1">
        <v>1.9664625971576298E-11</v>
      </c>
      <c r="K341" s="1">
        <v>104.0131502680091</v>
      </c>
      <c r="L341" s="1">
        <v>2.3574312688111213E-10</v>
      </c>
      <c r="M341" s="1">
        <v>1.6669830677837344E-10</v>
      </c>
      <c r="N341" s="1">
        <v>3.8588548077875366E-11</v>
      </c>
      <c r="O341" s="1">
        <v>23.795921744929188</v>
      </c>
      <c r="P341" s="1">
        <v>6.3540000001088197</v>
      </c>
      <c r="Q341" s="1">
        <v>1.3088745298461917E-9</v>
      </c>
      <c r="R341" s="1">
        <v>1571.6298026746667</v>
      </c>
      <c r="S341" s="1">
        <v>7.8480000000033883</v>
      </c>
      <c r="T341" s="1">
        <v>686.84792041060803</v>
      </c>
      <c r="U341" s="1">
        <v>87.719422884987523</v>
      </c>
      <c r="V341" s="1">
        <v>46.629306348540716</v>
      </c>
      <c r="W341" s="1">
        <v>14.515330206774593</v>
      </c>
      <c r="X341" s="1">
        <v>1.8876246761494134E-9</v>
      </c>
      <c r="Y341" s="1">
        <v>2719.1366397937463</v>
      </c>
      <c r="Z341" s="1">
        <v>53.530397187261336</v>
      </c>
      <c r="AA341" s="1">
        <v>731.54814599121346</v>
      </c>
      <c r="AB341" s="1">
        <v>74.431676289839785</v>
      </c>
      <c r="AC341"/>
      <c r="AD341"/>
    </row>
    <row r="342" spans="1:30" x14ac:dyDescent="0.25">
      <c r="A342" s="1" t="s">
        <v>105</v>
      </c>
      <c r="B342" s="4">
        <v>1</v>
      </c>
      <c r="C342" s="1" t="s">
        <v>108</v>
      </c>
      <c r="D342" s="7" t="s">
        <v>376</v>
      </c>
      <c r="E342" s="4">
        <v>2041</v>
      </c>
      <c r="F342" s="1">
        <v>107.28328385767298</v>
      </c>
      <c r="G342" s="1">
        <v>-1.1723995497216308E-3</v>
      </c>
      <c r="H342" s="1">
        <v>6.996443060135252E-13</v>
      </c>
      <c r="I342" s="1">
        <v>2.6484458430430692E-11</v>
      </c>
      <c r="J342" s="1">
        <v>1.5090672871724311E-11</v>
      </c>
      <c r="K342" s="1">
        <v>133.19916626646938</v>
      </c>
      <c r="L342" s="1">
        <v>3.0002962220075229E-10</v>
      </c>
      <c r="M342" s="1">
        <v>4.3136799793353462E-11</v>
      </c>
      <c r="N342" s="1">
        <v>5.5571126903589081E-12</v>
      </c>
      <c r="O342" s="1">
        <v>16.145921744937201</v>
      </c>
      <c r="P342" s="1">
        <v>6.3540000001246772</v>
      </c>
      <c r="Q342" s="1">
        <v>1.4866672243065227E-9</v>
      </c>
      <c r="R342" s="1">
        <v>1675.6429529426759</v>
      </c>
      <c r="S342" s="1">
        <v>3.9240000000122222</v>
      </c>
      <c r="T342" s="1">
        <v>686.84792041077469</v>
      </c>
      <c r="U342" s="1">
        <v>87.719422885026106</v>
      </c>
      <c r="V342" s="1">
        <v>29.494565364250768</v>
      </c>
      <c r="W342" s="1">
        <v>15.013621731019267</v>
      </c>
      <c r="X342" s="1">
        <v>2.0018699160823038E-9</v>
      </c>
      <c r="Y342" s="1">
        <v>2868.6151578059203</v>
      </c>
      <c r="Z342" s="1">
        <v>25.454938653285346</v>
      </c>
      <c r="AA342" s="1">
        <v>733.95532766335509</v>
      </c>
      <c r="AB342" s="1">
        <v>74.215201515404559</v>
      </c>
      <c r="AC342"/>
      <c r="AD342"/>
    </row>
    <row r="343" spans="1:30" x14ac:dyDescent="0.25">
      <c r="A343" s="1" t="s">
        <v>105</v>
      </c>
      <c r="B343" s="4">
        <v>1</v>
      </c>
      <c r="C343" s="1" t="s">
        <v>108</v>
      </c>
      <c r="D343" s="7" t="s">
        <v>376</v>
      </c>
      <c r="E343" s="4">
        <v>2042</v>
      </c>
      <c r="F343" s="1">
        <v>106.88610202235677</v>
      </c>
      <c r="G343" s="1">
        <v>-4.5987089875518423E-4</v>
      </c>
      <c r="H343" s="1">
        <v>6.8108886521601768E-13</v>
      </c>
      <c r="I343" s="1">
        <v>3.6004668983971365E-11</v>
      </c>
      <c r="J343" s="1">
        <v>1.2310271663992213E-11</v>
      </c>
      <c r="K343" s="1">
        <v>47.318334108793074</v>
      </c>
      <c r="L343" s="1">
        <v>2.2486831999672709E-10</v>
      </c>
      <c r="M343" s="1">
        <v>7.6572007752101818</v>
      </c>
      <c r="N343" s="1">
        <v>2.4746812674992498E-12</v>
      </c>
      <c r="O343" s="1">
        <v>8.4959217449390323</v>
      </c>
      <c r="P343" s="1">
        <v>6.3540000001447092</v>
      </c>
      <c r="Q343" s="1">
        <v>1.5992117396363604E-9</v>
      </c>
      <c r="R343" s="1">
        <v>1808.8421192091453</v>
      </c>
      <c r="S343" s="1">
        <v>1.0414995840872644E-9</v>
      </c>
      <c r="T343" s="1">
        <v>686.84792041081778</v>
      </c>
      <c r="U343" s="1">
        <v>87.719422885031662</v>
      </c>
      <c r="V343" s="1">
        <v>14.708215099924445</v>
      </c>
      <c r="W343" s="1">
        <v>14.003144307361428</v>
      </c>
      <c r="X343" s="1">
        <v>1.9839031846219497E-9</v>
      </c>
      <c r="Y343" s="1">
        <v>3024.84081172372</v>
      </c>
      <c r="Z343" s="1">
        <v>4.2138780845243786E-9</v>
      </c>
      <c r="AA343" s="1">
        <v>727.48581514173804</v>
      </c>
      <c r="AB343" s="1">
        <v>67.994824858775686</v>
      </c>
      <c r="AC343"/>
      <c r="AD343"/>
    </row>
    <row r="344" spans="1:30" x14ac:dyDescent="0.25">
      <c r="A344" s="1" t="s">
        <v>105</v>
      </c>
      <c r="B344" s="4">
        <v>1</v>
      </c>
      <c r="C344" s="1" t="s">
        <v>108</v>
      </c>
      <c r="D344" s="7" t="s">
        <v>376</v>
      </c>
      <c r="E344" s="4">
        <v>2043</v>
      </c>
      <c r="F344" s="1">
        <v>102.93491109820248</v>
      </c>
      <c r="G344" s="1">
        <v>-1.270598969201085E-3</v>
      </c>
      <c r="H344" s="1">
        <v>7.2648422522586147E-13</v>
      </c>
      <c r="I344" s="1">
        <v>5.1602368204442062E-11</v>
      </c>
      <c r="J344" s="1">
        <v>1.1887830458685426E-11</v>
      </c>
      <c r="K344" s="1">
        <v>34.441269968873996</v>
      </c>
      <c r="L344" s="1">
        <v>6.6923380492085377E-11</v>
      </c>
      <c r="M344" s="1">
        <v>51.14188655807915</v>
      </c>
      <c r="N344" s="1">
        <v>2.0413749668690891E-12</v>
      </c>
      <c r="O344" s="1">
        <v>8.4959217449398832</v>
      </c>
      <c r="P344" s="1">
        <v>6.3540000001711938</v>
      </c>
      <c r="Q344" s="1">
        <v>1.6562701508842986E-9</v>
      </c>
      <c r="R344" s="1">
        <v>1856.1604533179384</v>
      </c>
      <c r="S344" s="1">
        <v>1.1240123506284886E-9</v>
      </c>
      <c r="T344" s="1">
        <v>694.50512118602796</v>
      </c>
      <c r="U344" s="1">
        <v>87.719422885034135</v>
      </c>
      <c r="V344" s="1">
        <v>13.486761462403299</v>
      </c>
      <c r="W344" s="1">
        <v>14.03245886763729</v>
      </c>
      <c r="X344" s="1">
        <v>1.8922657798303617E-9</v>
      </c>
      <c r="Y344" s="1">
        <v>3098.4607015257529</v>
      </c>
      <c r="Z344" s="1">
        <v>4.3128068075407504E-9</v>
      </c>
      <c r="AA344" s="1">
        <v>734.45861084268563</v>
      </c>
      <c r="AB344" s="1">
        <v>61.64699910882041</v>
      </c>
      <c r="AC344"/>
      <c r="AD344"/>
    </row>
    <row r="345" spans="1:30" x14ac:dyDescent="0.25">
      <c r="A345" s="1" t="s">
        <v>105</v>
      </c>
      <c r="B345" s="4">
        <v>1</v>
      </c>
      <c r="C345" s="1" t="s">
        <v>108</v>
      </c>
      <c r="D345" s="7" t="s">
        <v>376</v>
      </c>
      <c r="E345" s="4">
        <v>2044</v>
      </c>
      <c r="F345" s="1">
        <v>98.863333304653651</v>
      </c>
      <c r="G345" s="1">
        <v>-1.0087110585915737E-3</v>
      </c>
      <c r="H345" s="1">
        <v>8.200624049888109E-13</v>
      </c>
      <c r="I345" s="1">
        <v>8.1401425638002946E-11</v>
      </c>
      <c r="J345" s="1">
        <v>1.1274420119230507E-11</v>
      </c>
      <c r="K345" s="1">
        <v>73.974880795742394</v>
      </c>
      <c r="L345" s="1">
        <v>2.6295577070491842E-11</v>
      </c>
      <c r="M345" s="1">
        <v>38.35427459082225</v>
      </c>
      <c r="N345" s="1">
        <v>2.0157891777837339E-12</v>
      </c>
      <c r="O345" s="1">
        <v>8.4959217449405831</v>
      </c>
      <c r="P345" s="1">
        <v>6.3540000002071988</v>
      </c>
      <c r="Q345" s="1">
        <v>1.7016112132104208E-9</v>
      </c>
      <c r="R345" s="1">
        <v>1890.6017232868123</v>
      </c>
      <c r="S345" s="1">
        <v>1.2333678338593376E-9</v>
      </c>
      <c r="T345" s="1">
        <v>745.6470077441071</v>
      </c>
      <c r="U345" s="1">
        <v>87.719422885036181</v>
      </c>
      <c r="V345" s="1">
        <v>12.7520989518483</v>
      </c>
      <c r="W345" s="1">
        <v>14.119219454294853</v>
      </c>
      <c r="X345" s="1">
        <v>1.7041115401713449E-9</v>
      </c>
      <c r="Y345" s="1">
        <v>3162.2277202750188</v>
      </c>
      <c r="Z345" s="1">
        <v>4.7161235547085473E-9</v>
      </c>
      <c r="AA345" s="1">
        <v>784.53341191488721</v>
      </c>
      <c r="AB345" s="1">
        <v>57.102635548287815</v>
      </c>
      <c r="AC345"/>
      <c r="AD345"/>
    </row>
    <row r="346" spans="1:30" x14ac:dyDescent="0.25">
      <c r="A346" s="1" t="s">
        <v>105</v>
      </c>
      <c r="B346" s="4">
        <v>1</v>
      </c>
      <c r="C346" s="1" t="s">
        <v>108</v>
      </c>
      <c r="D346" s="7" t="s">
        <v>376</v>
      </c>
      <c r="E346" s="4">
        <v>2045</v>
      </c>
      <c r="F346" s="1">
        <v>95.315155361532575</v>
      </c>
      <c r="G346" s="1">
        <v>2.3426191599374919E-9</v>
      </c>
      <c r="H346" s="1">
        <v>9.486559131324973E-13</v>
      </c>
      <c r="I346" s="1">
        <v>1.6823853048045762E-10</v>
      </c>
      <c r="J346" s="1">
        <v>1.0485583737272695E-11</v>
      </c>
      <c r="K346" s="1">
        <v>40.572973223833806</v>
      </c>
      <c r="L346" s="1">
        <v>1.3300472792017639E-11</v>
      </c>
      <c r="M346" s="1">
        <v>36.117999896774307</v>
      </c>
      <c r="N346" s="1">
        <v>2.1858373844276549E-12</v>
      </c>
      <c r="O346" s="1">
        <v>8.4959217449412634</v>
      </c>
      <c r="P346" s="1">
        <v>6.3540000002588011</v>
      </c>
      <c r="Q346" s="1">
        <v>1.752444963139802E-9</v>
      </c>
      <c r="R346" s="1">
        <v>1964.5766040825547</v>
      </c>
      <c r="S346" s="1">
        <v>1.3696804544636646E-9</v>
      </c>
      <c r="T346" s="1">
        <v>784.00128233492933</v>
      </c>
      <c r="U346" s="1">
        <v>87.719422885038199</v>
      </c>
      <c r="V346" s="1">
        <v>11.32140077004448</v>
      </c>
      <c r="W346" s="1">
        <v>14.118012766295989</v>
      </c>
      <c r="X346" s="1">
        <v>1.642248777840301E-9</v>
      </c>
      <c r="Y346" s="1">
        <v>3265.2397886341446</v>
      </c>
      <c r="Z346" s="1">
        <v>5.1800707054574474E-9</v>
      </c>
      <c r="AA346" s="1">
        <v>830.68404260568263</v>
      </c>
      <c r="AB346" s="1">
        <v>46.424186356850264</v>
      </c>
      <c r="AC346"/>
      <c r="AD346"/>
    </row>
    <row r="347" spans="1:30" x14ac:dyDescent="0.25">
      <c r="A347" s="1" t="s">
        <v>105</v>
      </c>
      <c r="B347" s="4">
        <v>1</v>
      </c>
      <c r="C347" s="1" t="s">
        <v>108</v>
      </c>
      <c r="D347" s="7" t="s">
        <v>376</v>
      </c>
      <c r="E347" s="4">
        <v>2046</v>
      </c>
      <c r="F347" s="1">
        <v>91.7749649021045</v>
      </c>
      <c r="G347" s="1">
        <v>-5.9732145036491921E-10</v>
      </c>
      <c r="H347" s="1">
        <v>1.1103815315942092E-12</v>
      </c>
      <c r="I347" s="1">
        <v>9.9755882753922988E-8</v>
      </c>
      <c r="J347" s="1">
        <v>9.2167024575157076E-12</v>
      </c>
      <c r="K347" s="1">
        <v>146.88619455320583</v>
      </c>
      <c r="L347" s="1">
        <v>7.9558516311074844E-12</v>
      </c>
      <c r="M347" s="1">
        <v>7.2296628536309706</v>
      </c>
      <c r="N347" s="1">
        <v>2.5094855233827188E-12</v>
      </c>
      <c r="O347" s="1">
        <v>8.4959217449419899</v>
      </c>
      <c r="P347" s="1">
        <v>6.3540000003402026</v>
      </c>
      <c r="Q347" s="1">
        <v>1.792523835248637E-9</v>
      </c>
      <c r="R347" s="1">
        <v>2005.1495773063884</v>
      </c>
      <c r="S347" s="1">
        <v>1.536737805110184E-9</v>
      </c>
      <c r="T347" s="1">
        <v>820.11928223170366</v>
      </c>
      <c r="U347" s="1">
        <v>87.719422885040387</v>
      </c>
      <c r="V347" s="1">
        <v>10.461261824614708</v>
      </c>
      <c r="W347" s="1">
        <v>14.989277554574011</v>
      </c>
      <c r="X347" s="1">
        <v>1.5458011166979655E-9</v>
      </c>
      <c r="Y347" s="1">
        <v>3335.1575035538285</v>
      </c>
      <c r="Z347" s="1">
        <v>5.7982849884824529E-9</v>
      </c>
      <c r="AA347" s="1">
        <v>865.10687340428171</v>
      </c>
      <c r="AB347" s="1">
        <v>42.39961855522116</v>
      </c>
      <c r="AC347"/>
      <c r="AD347"/>
    </row>
    <row r="348" spans="1:30" x14ac:dyDescent="0.25">
      <c r="A348" s="1" t="s">
        <v>105</v>
      </c>
      <c r="B348" s="4">
        <v>1</v>
      </c>
      <c r="C348" s="1" t="s">
        <v>108</v>
      </c>
      <c r="D348" s="7" t="s">
        <v>376</v>
      </c>
      <c r="E348" s="4">
        <v>2047</v>
      </c>
      <c r="F348" s="1">
        <v>88.635831281750441</v>
      </c>
      <c r="G348" s="1">
        <v>2.8354490392968251E-7</v>
      </c>
      <c r="H348" s="1">
        <v>1.30180701426738E-12</v>
      </c>
      <c r="I348" s="1">
        <v>3.5840624389586579E-8</v>
      </c>
      <c r="J348" s="1">
        <v>8.4872646679726546E-12</v>
      </c>
      <c r="K348" s="1">
        <v>184.43917885417096</v>
      </c>
      <c r="L348" s="1">
        <v>5.7223235584249632E-12</v>
      </c>
      <c r="M348" s="1">
        <v>40.99383843547492</v>
      </c>
      <c r="N348" s="1">
        <v>2.9872832392046286E-12</v>
      </c>
      <c r="O348" s="1">
        <v>8.4959217449428106</v>
      </c>
      <c r="P348" s="1">
        <v>6.3540000005084414</v>
      </c>
      <c r="Q348" s="1">
        <v>1.8212270884139997E-9</v>
      </c>
      <c r="R348" s="1">
        <v>2069.6007718595943</v>
      </c>
      <c r="S348" s="1">
        <v>1.6721129807885806E-9</v>
      </c>
      <c r="T348" s="1">
        <v>827.34894508533466</v>
      </c>
      <c r="U348" s="1">
        <v>87.719422885042533</v>
      </c>
      <c r="V348" s="1">
        <v>9.3498908192007288</v>
      </c>
      <c r="W348" s="1">
        <v>13.862363939985936</v>
      </c>
      <c r="X348" s="1">
        <v>1.4588638661146768E-9</v>
      </c>
      <c r="Y348" s="1">
        <v>3418.4441111997048</v>
      </c>
      <c r="Z348" s="1">
        <v>5.9923266836960467E-9</v>
      </c>
      <c r="AA348" s="1">
        <v>877.68743338723357</v>
      </c>
      <c r="AB348" s="1">
        <v>35.856482710513717</v>
      </c>
      <c r="AC348"/>
      <c r="AD348"/>
    </row>
    <row r="349" spans="1:30" x14ac:dyDescent="0.25">
      <c r="A349" s="1" t="s">
        <v>105</v>
      </c>
      <c r="B349" s="4">
        <v>1</v>
      </c>
      <c r="C349" s="1" t="s">
        <v>108</v>
      </c>
      <c r="D349" s="7" t="s">
        <v>376</v>
      </c>
      <c r="E349" s="4">
        <v>2048</v>
      </c>
      <c r="F349" s="1">
        <v>85.714773699518474</v>
      </c>
      <c r="G349" s="1">
        <v>9.2693731695596352E-7</v>
      </c>
      <c r="H349" s="1">
        <v>1.5850628012163797E-12</v>
      </c>
      <c r="I349" s="1">
        <v>2.1634860068857178E-8</v>
      </c>
      <c r="J349" s="1">
        <v>7.6078917644579535E-12</v>
      </c>
      <c r="K349" s="1">
        <v>252.10289599322536</v>
      </c>
      <c r="L349" s="1">
        <v>4.2556164122505799E-12</v>
      </c>
      <c r="M349" s="1">
        <v>24.94277151004604</v>
      </c>
      <c r="N349" s="1">
        <v>3.5799592679587337E-12</v>
      </c>
      <c r="O349" s="1">
        <v>8.4959217449437592</v>
      </c>
      <c r="P349" s="1">
        <v>1.0026953278498611E-7</v>
      </c>
      <c r="Q349" s="1">
        <v>1.840891714385576E-9</v>
      </c>
      <c r="R349" s="1">
        <v>2130.3874507137666</v>
      </c>
      <c r="S349" s="1">
        <v>1.8831879722411266E-9</v>
      </c>
      <c r="T349" s="1">
        <v>868.34278352080958</v>
      </c>
      <c r="U349" s="1">
        <v>87.71942288504512</v>
      </c>
      <c r="V349" s="1">
        <v>8.4280559374069171</v>
      </c>
      <c r="W349" s="1">
        <v>1.4081470704663372E-7</v>
      </c>
      <c r="X349" s="1">
        <v>1.3055999297464152E-9</v>
      </c>
      <c r="Y349" s="1">
        <v>3498.9140825933096</v>
      </c>
      <c r="Z349" s="1">
        <v>6.6710233560448786E-9</v>
      </c>
      <c r="AA349" s="1">
        <v>914.27853275340897</v>
      </c>
      <c r="AB349" s="1">
        <v>31.293572989349737</v>
      </c>
      <c r="AC349"/>
      <c r="AD349"/>
    </row>
    <row r="350" spans="1:30" x14ac:dyDescent="0.25">
      <c r="A350" s="1" t="s">
        <v>105</v>
      </c>
      <c r="B350" s="4">
        <v>1</v>
      </c>
      <c r="C350" s="1" t="s">
        <v>108</v>
      </c>
      <c r="D350" s="7" t="s">
        <v>376</v>
      </c>
      <c r="E350" s="4">
        <v>2049</v>
      </c>
      <c r="F350" s="1">
        <v>83.098716026401647</v>
      </c>
      <c r="G350" s="1">
        <v>5.8584227075083265E-6</v>
      </c>
      <c r="H350" s="1">
        <v>1.8960283937845482E-12</v>
      </c>
      <c r="I350" s="1">
        <v>8.9248695333410021E-9</v>
      </c>
      <c r="J350" s="1">
        <v>7.3259874518586338E-12</v>
      </c>
      <c r="K350" s="1">
        <v>251.30713571164219</v>
      </c>
      <c r="L350" s="1">
        <v>3.2920705389001187E-12</v>
      </c>
      <c r="M350" s="1">
        <v>26.243491621117528</v>
      </c>
      <c r="N350" s="1">
        <v>4.3247433694373654E-12</v>
      </c>
      <c r="O350" s="1">
        <v>8.4959217449448143</v>
      </c>
      <c r="P350" s="1">
        <v>1.3610321851556893E-7</v>
      </c>
      <c r="Q350" s="1">
        <v>1.8559823872573002E-9</v>
      </c>
      <c r="R350" s="1">
        <v>2197.0115967069992</v>
      </c>
      <c r="S350" s="1">
        <v>2.0472613442510098E-9</v>
      </c>
      <c r="T350" s="1">
        <v>893.28555503085556</v>
      </c>
      <c r="U350" s="1">
        <v>87.719422885048331</v>
      </c>
      <c r="V350" s="1">
        <v>7.4720667352864671</v>
      </c>
      <c r="W350" s="1">
        <v>2.0298252734220008E-7</v>
      </c>
      <c r="X350" s="1">
        <v>1.2004821377021756E-9</v>
      </c>
      <c r="Y350" s="1">
        <v>3571.3187169458465</v>
      </c>
      <c r="Z350" s="1">
        <v>6.8093927967540799E-9</v>
      </c>
      <c r="AA350" s="1">
        <v>944.60969350145285</v>
      </c>
      <c r="AB350" s="1">
        <v>26.019066533054577</v>
      </c>
      <c r="AC350"/>
      <c r="AD350"/>
    </row>
    <row r="351" spans="1:30" x14ac:dyDescent="0.25">
      <c r="A351" s="1" t="s">
        <v>105</v>
      </c>
      <c r="B351" s="4">
        <v>1</v>
      </c>
      <c r="C351" s="1" t="s">
        <v>108</v>
      </c>
      <c r="D351" s="7" t="s">
        <v>376</v>
      </c>
      <c r="E351" s="4">
        <v>2050</v>
      </c>
      <c r="F351" s="1">
        <v>79.783823477916883</v>
      </c>
      <c r="G351" s="1">
        <v>4.270452165602304E-6</v>
      </c>
      <c r="H351" s="1">
        <v>2.297737674826959E-12</v>
      </c>
      <c r="I351" s="1">
        <v>8.2167075433520705E-9</v>
      </c>
      <c r="J351" s="1">
        <v>7.7089280575744913E-12</v>
      </c>
      <c r="K351" s="1">
        <v>154.66718026518492</v>
      </c>
      <c r="L351" s="1">
        <v>0</v>
      </c>
      <c r="M351" s="1">
        <v>19.761265586435158</v>
      </c>
      <c r="N351" s="1">
        <v>5.2756518819534207E-12</v>
      </c>
      <c r="O351" s="1">
        <v>8.4959217449460578</v>
      </c>
      <c r="P351" s="1">
        <v>1.5773534238556911E-7</v>
      </c>
      <c r="Q351" s="1">
        <v>1.8682926589212926E-9</v>
      </c>
      <c r="R351" s="1">
        <v>2270.4935466831694</v>
      </c>
      <c r="S351" s="1">
        <v>2.2830044711321219E-9</v>
      </c>
      <c r="T351" s="1">
        <v>919.52904665197309</v>
      </c>
      <c r="U351" s="1">
        <v>87.719422885052111</v>
      </c>
      <c r="V351" s="1">
        <v>6.0891476187831524</v>
      </c>
      <c r="W351" s="1">
        <v>2.6217237653691715E-7</v>
      </c>
      <c r="X351" s="1">
        <v>9.6587834383642586E-10</v>
      </c>
      <c r="Y351" s="1">
        <v>3653.9082357463003</v>
      </c>
      <c r="Z351" s="1">
        <v>7.5095437880385259E-9</v>
      </c>
      <c r="AA351" s="1">
        <v>976.55929484339276</v>
      </c>
      <c r="AB351" s="1">
        <v>21.298733295823524</v>
      </c>
      <c r="AC351"/>
      <c r="AD351"/>
    </row>
    <row r="352" spans="1:30" x14ac:dyDescent="0.25">
      <c r="A352" s="1" t="s">
        <v>105</v>
      </c>
      <c r="B352" s="4">
        <v>1</v>
      </c>
      <c r="C352" s="1" t="s">
        <v>108</v>
      </c>
      <c r="D352" s="7" t="s">
        <v>376</v>
      </c>
      <c r="E352" s="4">
        <v>2051</v>
      </c>
      <c r="F352" s="1">
        <v>76.697912158316186</v>
      </c>
      <c r="G352" s="1">
        <v>2.4336082779419256E-7</v>
      </c>
      <c r="H352" s="1">
        <v>2.7789849136599649E-12</v>
      </c>
      <c r="I352" s="1">
        <v>3.1411002560297177E-9</v>
      </c>
      <c r="J352" s="1">
        <v>9.0711143571449593E-12</v>
      </c>
      <c r="K352" s="1">
        <v>98.658487833194954</v>
      </c>
      <c r="L352" s="1">
        <v>0</v>
      </c>
      <c r="M352" s="1">
        <v>85.085330641348989</v>
      </c>
      <c r="N352" s="1">
        <v>6.5138952602569653E-12</v>
      </c>
      <c r="O352" s="1">
        <v>8.4959217449475837</v>
      </c>
      <c r="P352" s="1">
        <v>1.6665714903324426E-7</v>
      </c>
      <c r="Q352" s="1">
        <v>1.880180489379978E-9</v>
      </c>
      <c r="R352" s="1">
        <v>2309.3500618789303</v>
      </c>
      <c r="S352" s="1">
        <v>2.5830340933328742E-9</v>
      </c>
      <c r="T352" s="1">
        <v>939.29031223840821</v>
      </c>
      <c r="U352" s="1">
        <v>87.719422885056673</v>
      </c>
      <c r="V352" s="1">
        <v>5.5372412132677917</v>
      </c>
      <c r="W352" s="1">
        <v>2.7425563785732093E-7</v>
      </c>
      <c r="X352" s="1">
        <v>8.8293776767743281E-10</v>
      </c>
      <c r="Y352" s="1">
        <v>3690.1367430087166</v>
      </c>
      <c r="Z352" s="1">
        <v>8.4060530364686525E-9</v>
      </c>
      <c r="AA352" s="1">
        <v>998.14215421939832</v>
      </c>
      <c r="AB352" s="1">
        <v>19.781795670881589</v>
      </c>
      <c r="AC352"/>
      <c r="AD352"/>
    </row>
    <row r="353" spans="1:30" x14ac:dyDescent="0.25">
      <c r="A353" s="1" t="s">
        <v>105</v>
      </c>
      <c r="B353" s="4">
        <v>1</v>
      </c>
      <c r="C353" s="1" t="s">
        <v>108</v>
      </c>
      <c r="D353" s="7" t="s">
        <v>376</v>
      </c>
      <c r="E353" s="4">
        <v>2052</v>
      </c>
      <c r="F353" s="1">
        <v>73.727239667596976</v>
      </c>
      <c r="G353" s="1">
        <v>6.1315411382693662E-6</v>
      </c>
      <c r="H353" s="1">
        <v>3.5003874126351563E-12</v>
      </c>
      <c r="I353" s="1">
        <v>2.1542110377132735E-9</v>
      </c>
      <c r="J353" s="1">
        <v>0</v>
      </c>
      <c r="K353" s="1">
        <v>138.52177908159939</v>
      </c>
      <c r="L353" s="1">
        <v>0</v>
      </c>
      <c r="M353" s="1">
        <v>96.217278703935548</v>
      </c>
      <c r="N353" s="1">
        <v>8.1673096251508987E-12</v>
      </c>
      <c r="O353" s="1">
        <v>8.4959217449494062</v>
      </c>
      <c r="P353" s="1">
        <v>1.7487043018933791E-7</v>
      </c>
      <c r="Q353" s="1">
        <v>1.8914549094992086E-9</v>
      </c>
      <c r="R353" s="1">
        <v>2342.8270337728513</v>
      </c>
      <c r="S353" s="1">
        <v>2.8079024133296013E-9</v>
      </c>
      <c r="T353" s="1">
        <v>968.95564287975719</v>
      </c>
      <c r="U353" s="1">
        <v>87.719422885062045</v>
      </c>
      <c r="V353" s="1">
        <v>5.3835389126197279</v>
      </c>
      <c r="W353" s="1">
        <v>2.8666176321865514E-7</v>
      </c>
      <c r="X353" s="1">
        <v>8.0895683169078562E-10</v>
      </c>
      <c r="Y353" s="1">
        <v>3723.400083977217</v>
      </c>
      <c r="Z353" s="1">
        <v>8.955308560220329E-9</v>
      </c>
      <c r="AA353" s="1">
        <v>1024.315685441245</v>
      </c>
      <c r="AB353" s="1">
        <v>18.631250964365989</v>
      </c>
      <c r="AC353"/>
      <c r="AD353"/>
    </row>
    <row r="354" spans="1:30" x14ac:dyDescent="0.25">
      <c r="A354" s="1" t="s">
        <v>105</v>
      </c>
      <c r="B354" s="4">
        <v>1</v>
      </c>
      <c r="C354" s="1" t="s">
        <v>108</v>
      </c>
      <c r="D354" s="7" t="s">
        <v>376</v>
      </c>
      <c r="E354" s="4">
        <v>2053</v>
      </c>
      <c r="F354" s="1">
        <v>70.815619987853296</v>
      </c>
      <c r="G354" s="1">
        <v>1.3182722197631543E-5</v>
      </c>
      <c r="H354" s="1">
        <v>4.6006202870296933E-12</v>
      </c>
      <c r="I354" s="1">
        <v>1.0580937974281056E-9</v>
      </c>
      <c r="J354" s="1">
        <v>0</v>
      </c>
      <c r="K354" s="1">
        <v>120.34604723930967</v>
      </c>
      <c r="L354" s="1">
        <v>0</v>
      </c>
      <c r="M354" s="1">
        <v>139.72074791712487</v>
      </c>
      <c r="N354" s="1">
        <v>1.0449045875430767E-11</v>
      </c>
      <c r="O354" s="1">
        <v>8.4959217449516089</v>
      </c>
      <c r="P354" s="1">
        <v>1.7800769992695274E-7</v>
      </c>
      <c r="Q354" s="1">
        <v>1.9019404932364811E-9</v>
      </c>
      <c r="R354" s="1">
        <v>2412.1458549884228</v>
      </c>
      <c r="S354" s="1">
        <v>2.8748257938216867E-9</v>
      </c>
      <c r="T354" s="1">
        <v>982.04292158369299</v>
      </c>
      <c r="U354" s="1">
        <v>87.719422885067772</v>
      </c>
      <c r="V354" s="1">
        <v>4.5232674055896824</v>
      </c>
      <c r="W354" s="1">
        <v>2.5568004151910246E-7</v>
      </c>
      <c r="X354" s="1">
        <v>7.8443239797594838E-10</v>
      </c>
      <c r="Y354" s="1">
        <v>3779.5348081852921</v>
      </c>
      <c r="Z354" s="1">
        <v>8.944372548614581E-9</v>
      </c>
      <c r="AA354" s="1">
        <v>1039.6456101973145</v>
      </c>
      <c r="AB354" s="1">
        <v>15.733274769127647</v>
      </c>
      <c r="AC354"/>
      <c r="AD354"/>
    </row>
    <row r="355" spans="1:30" x14ac:dyDescent="0.25">
      <c r="A355" s="1" t="s">
        <v>105</v>
      </c>
      <c r="B355" s="4">
        <v>1</v>
      </c>
      <c r="C355" s="1" t="s">
        <v>108</v>
      </c>
      <c r="D355" s="7" t="s">
        <v>376</v>
      </c>
      <c r="E355" s="4">
        <v>2054</v>
      </c>
      <c r="F355" s="1">
        <v>67.749985660786692</v>
      </c>
      <c r="G355" s="1">
        <v>1.9668416606546087E-5</v>
      </c>
      <c r="H355" s="1">
        <v>5.9393892896017845E-12</v>
      </c>
      <c r="I355" s="1">
        <v>1.6085290854436645E-9</v>
      </c>
      <c r="J355" s="1">
        <v>0</v>
      </c>
      <c r="K355" s="1">
        <v>170.01916974250568</v>
      </c>
      <c r="L355" s="1">
        <v>0</v>
      </c>
      <c r="M355" s="1">
        <v>5.1767009337999932</v>
      </c>
      <c r="N355" s="1">
        <v>1.3742504377007979E-11</v>
      </c>
      <c r="O355" s="1">
        <v>8.4959217449542557</v>
      </c>
      <c r="P355" s="1">
        <v>1.8015762252290562E-7</v>
      </c>
      <c r="Q355" s="1">
        <v>1.9111571956939969E-9</v>
      </c>
      <c r="R355" s="1">
        <v>2461.7449666614975</v>
      </c>
      <c r="S355" s="1">
        <v>2.9011213708921785E-9</v>
      </c>
      <c r="T355" s="1">
        <v>1003.6547124862196</v>
      </c>
      <c r="U355" s="1">
        <v>86.653835645742589</v>
      </c>
      <c r="V355" s="1">
        <v>4.2893912313461273</v>
      </c>
      <c r="W355" s="1">
        <v>2.5314050250933698E-7</v>
      </c>
      <c r="X355" s="1">
        <v>6.6511783133564153E-10</v>
      </c>
      <c r="Y355" s="1">
        <v>3827.0745484722793</v>
      </c>
      <c r="Z355" s="1">
        <v>8.6937759604474256E-9</v>
      </c>
      <c r="AA355" s="1">
        <v>1059.8968060520142</v>
      </c>
      <c r="AB355" s="1">
        <v>13.857756713883958</v>
      </c>
      <c r="AC355"/>
      <c r="AD355"/>
    </row>
    <row r="356" spans="1:30" x14ac:dyDescent="0.25">
      <c r="A356" s="1" t="s">
        <v>105</v>
      </c>
      <c r="B356" s="4">
        <v>1</v>
      </c>
      <c r="C356" s="1" t="s">
        <v>108</v>
      </c>
      <c r="D356" s="7" t="s">
        <v>376</v>
      </c>
      <c r="E356" s="4">
        <v>2055</v>
      </c>
      <c r="F356" s="1">
        <v>64.618298285744345</v>
      </c>
      <c r="G356" s="1">
        <v>7.4347592150706349E-3</v>
      </c>
      <c r="H356" s="1">
        <v>7.3408387543562806E-12</v>
      </c>
      <c r="I356" s="1">
        <v>7.3137507056584383E-10</v>
      </c>
      <c r="J356" s="1">
        <v>0</v>
      </c>
      <c r="K356" s="1">
        <v>122.28426655723017</v>
      </c>
      <c r="L356" s="1">
        <v>0</v>
      </c>
      <c r="M356" s="1">
        <v>57.525250304556792</v>
      </c>
      <c r="N356" s="1">
        <v>1.8812571404275091E-11</v>
      </c>
      <c r="O356" s="1">
        <v>8.4959217449575597</v>
      </c>
      <c r="P356" s="1">
        <v>1.8121091505385526E-7</v>
      </c>
      <c r="Q356" s="1">
        <v>1.9196444603619695E-9</v>
      </c>
      <c r="R356" s="1">
        <v>2535.8061309574723</v>
      </c>
      <c r="S356" s="1">
        <v>2.9144218436841961E-9</v>
      </c>
      <c r="T356" s="1">
        <v>1008.831413419759</v>
      </c>
      <c r="U356" s="1">
        <v>83.843042026089918</v>
      </c>
      <c r="V356" s="1">
        <v>3.1144702178477077</v>
      </c>
      <c r="W356" s="1">
        <v>1.7237531619904434E-7</v>
      </c>
      <c r="X356" s="1">
        <v>6.3612312992725562E-10</v>
      </c>
      <c r="Y356" s="1">
        <v>3895.453718425214</v>
      </c>
      <c r="Z356" s="1">
        <v>8.5344615270079338E-9</v>
      </c>
      <c r="AA356" s="1">
        <v>1062.8191984014295</v>
      </c>
      <c r="AB356" s="1">
        <v>12.021770940773632</v>
      </c>
      <c r="AC356"/>
      <c r="AD356"/>
    </row>
    <row r="357" spans="1:30" x14ac:dyDescent="0.25">
      <c r="A357" s="1" t="s">
        <v>105</v>
      </c>
      <c r="B357" s="4">
        <v>1</v>
      </c>
      <c r="C357" s="1" t="s">
        <v>108</v>
      </c>
      <c r="D357" s="7" t="s">
        <v>376</v>
      </c>
      <c r="E357" s="4">
        <v>2056</v>
      </c>
      <c r="F357" s="1">
        <v>61.342348985325138</v>
      </c>
      <c r="G357" s="1">
        <v>4.8369808502990441E-3</v>
      </c>
      <c r="H357" s="1">
        <v>9.4251046618655728E-12</v>
      </c>
      <c r="I357" s="1">
        <v>3.9099598005128755E-10</v>
      </c>
      <c r="J357" s="1">
        <v>0</v>
      </c>
      <c r="K357" s="1">
        <v>117.54475646979756</v>
      </c>
      <c r="L357" s="1">
        <v>0</v>
      </c>
      <c r="M357" s="1">
        <v>34.199378640931435</v>
      </c>
      <c r="N357" s="1">
        <v>2.7435858313967502E-11</v>
      </c>
      <c r="O357" s="1">
        <v>8.4959217449618674</v>
      </c>
      <c r="P357" s="1">
        <v>1.8281416160046188E-7</v>
      </c>
      <c r="Q357" s="1">
        <v>1.9272523521264273E-9</v>
      </c>
      <c r="R357" s="1">
        <v>2563.6845455339003</v>
      </c>
      <c r="S357" s="1">
        <v>2.9223776953153036E-9</v>
      </c>
      <c r="T357" s="1">
        <v>1022.7180015767317</v>
      </c>
      <c r="U357" s="1">
        <v>80.196351596608636</v>
      </c>
      <c r="V357" s="1">
        <v>2.841289544251778</v>
      </c>
      <c r="W357" s="1">
        <v>2.4529714325629075E-7</v>
      </c>
      <c r="X357" s="1">
        <v>4.8069242022184586E-10</v>
      </c>
      <c r="Y357" s="1">
        <v>3932.1026947861687</v>
      </c>
      <c r="Z357" s="1">
        <v>7.9348652306536836E-9</v>
      </c>
      <c r="AA357" s="1">
        <v>1072.0310290192347</v>
      </c>
      <c r="AB357" s="1">
        <v>11.762228808785892</v>
      </c>
      <c r="AC357"/>
      <c r="AD357"/>
    </row>
    <row r="358" spans="1:30" x14ac:dyDescent="0.25">
      <c r="A358" s="1" t="s">
        <v>105</v>
      </c>
      <c r="B358" s="4">
        <v>1</v>
      </c>
      <c r="C358" s="1" t="s">
        <v>108</v>
      </c>
      <c r="D358" s="7" t="s">
        <v>376</v>
      </c>
      <c r="E358" s="4">
        <v>2057</v>
      </c>
      <c r="F358" s="1">
        <v>58.34257735489043</v>
      </c>
      <c r="G358" s="1">
        <v>8.7830164129045103E-3</v>
      </c>
      <c r="H358" s="1">
        <v>0</v>
      </c>
      <c r="I358" s="1">
        <v>4.2418678724949163E-10</v>
      </c>
      <c r="J358" s="1">
        <v>0</v>
      </c>
      <c r="K358" s="1">
        <v>227.53757919882455</v>
      </c>
      <c r="L358" s="1">
        <v>0</v>
      </c>
      <c r="M358" s="1">
        <v>3.7017458717749819E-10</v>
      </c>
      <c r="N358" s="1">
        <v>4.4901332686513109E-11</v>
      </c>
      <c r="O358" s="1">
        <v>8.4959217449673279</v>
      </c>
      <c r="P358" s="1">
        <v>1.8353969153496807E-7</v>
      </c>
      <c r="Q358" s="1">
        <v>1.9345783395782857E-9</v>
      </c>
      <c r="R358" s="1">
        <v>2590.1987619088518</v>
      </c>
      <c r="S358" s="1">
        <v>2.9281000188737286E-9</v>
      </c>
      <c r="T358" s="1">
        <v>1022.5739579816801</v>
      </c>
      <c r="U358" s="1">
        <v>75.295815952386448</v>
      </c>
      <c r="V358" s="1">
        <v>2.8412895442410706</v>
      </c>
      <c r="W358" s="1">
        <v>2.3956600421546292E-7</v>
      </c>
      <c r="X358" s="1">
        <v>3.126246067546549E-10</v>
      </c>
      <c r="Y358" s="1">
        <v>3961.7076382417081</v>
      </c>
      <c r="Z358" s="1">
        <v>7.78439942589884E-9</v>
      </c>
      <c r="AA358" s="1">
        <v>1069.6105152226176</v>
      </c>
      <c r="AB358" s="1">
        <v>11.579754996743064</v>
      </c>
      <c r="AC358"/>
      <c r="AD358"/>
    </row>
    <row r="359" spans="1:30" x14ac:dyDescent="0.25">
      <c r="A359" s="1" t="s">
        <v>105</v>
      </c>
      <c r="B359" s="4">
        <v>1</v>
      </c>
      <c r="C359" s="1" t="s">
        <v>108</v>
      </c>
      <c r="D359" s="7" t="s">
        <v>376</v>
      </c>
      <c r="E359" s="4">
        <v>2058</v>
      </c>
      <c r="F359" s="1">
        <v>55.14552554121434</v>
      </c>
      <c r="G359" s="1">
        <v>2.3112384662345893E-2</v>
      </c>
      <c r="H359" s="1">
        <v>0</v>
      </c>
      <c r="I359" s="1">
        <v>0</v>
      </c>
      <c r="J359" s="1">
        <v>0</v>
      </c>
      <c r="K359" s="1">
        <v>37.651811779576775</v>
      </c>
      <c r="L359" s="1">
        <v>0</v>
      </c>
      <c r="M359" s="1">
        <v>2.4243479134464288E-10</v>
      </c>
      <c r="N359" s="1">
        <v>9.7222182129291103E-11</v>
      </c>
      <c r="O359" s="1">
        <v>8.4959217449738507</v>
      </c>
      <c r="P359" s="1">
        <v>1.8392419786615276E-7</v>
      </c>
      <c r="Q359" s="1">
        <v>1.9422872676358603E-9</v>
      </c>
      <c r="R359" s="1">
        <v>2734.7660229570829</v>
      </c>
      <c r="S359" s="1">
        <v>2.9323556352859792E-9</v>
      </c>
      <c r="T359" s="1">
        <v>992.12480157681034</v>
      </c>
      <c r="U359" s="1">
        <v>68.514512486058948</v>
      </c>
      <c r="V359" s="1">
        <v>2.3500195093514016</v>
      </c>
      <c r="W359" s="1">
        <v>1.1523110826758418E-7</v>
      </c>
      <c r="X359" s="1">
        <v>1.6374140734752604E-10</v>
      </c>
      <c r="Y359" s="1">
        <v>4063.3474945966514</v>
      </c>
      <c r="Z359" s="1">
        <v>7.4937869342915009E-9</v>
      </c>
      <c r="AA359" s="1">
        <v>1055.4762270411568</v>
      </c>
      <c r="AB359" s="1">
        <v>7.7664019105180486</v>
      </c>
      <c r="AC359"/>
      <c r="AD359"/>
    </row>
    <row r="360" spans="1:30" x14ac:dyDescent="0.25">
      <c r="A360" s="1" t="s">
        <v>105</v>
      </c>
      <c r="B360" s="4">
        <v>1</v>
      </c>
      <c r="C360" s="1" t="s">
        <v>108</v>
      </c>
      <c r="D360" s="7" t="s">
        <v>376</v>
      </c>
      <c r="E360" s="4">
        <v>2059</v>
      </c>
      <c r="F360" s="1">
        <v>60.982896822609213</v>
      </c>
      <c r="G360" s="1">
        <v>2.2640497213713251E-2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8.4959217449816524</v>
      </c>
      <c r="P360" s="1">
        <v>1.8434119012937536E-7</v>
      </c>
      <c r="Q360" s="1">
        <v>1.9513583819930052E-9</v>
      </c>
      <c r="R360" s="1">
        <v>2703.8119824329988</v>
      </c>
      <c r="S360" s="1">
        <v>2.9356477058248793E-9</v>
      </c>
      <c r="T360" s="1">
        <v>974.29311378436739</v>
      </c>
      <c r="U360" s="1">
        <v>58.912057286600309</v>
      </c>
      <c r="V360" s="1">
        <v>2.5956545268181506</v>
      </c>
      <c r="W360" s="1">
        <v>1.2956729108194272E-7</v>
      </c>
      <c r="X360" s="1">
        <v>1.8001575867206911E-10</v>
      </c>
      <c r="Y360" s="1">
        <v>4050.4645048132184</v>
      </c>
      <c r="Z360" s="1">
        <v>7.583323639151507E-9</v>
      </c>
      <c r="AA360" s="1">
        <v>1038.7453011922119</v>
      </c>
      <c r="AB360" s="1">
        <v>9.1425156210597134</v>
      </c>
      <c r="AC360"/>
      <c r="AD360"/>
    </row>
    <row r="361" spans="1:30" x14ac:dyDescent="0.25">
      <c r="A361" s="1" t="s">
        <v>105</v>
      </c>
      <c r="B361" s="4">
        <v>1</v>
      </c>
      <c r="C361" s="1" t="s">
        <v>108</v>
      </c>
      <c r="D361" s="7" t="s">
        <v>376</v>
      </c>
      <c r="E361" s="4">
        <v>2060</v>
      </c>
      <c r="F361" s="1">
        <v>75.033326323032853</v>
      </c>
      <c r="G361" s="1">
        <v>2.4263919298394047E-2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8.4959217449791939</v>
      </c>
      <c r="P361" s="1">
        <v>1.8433318398531758E-7</v>
      </c>
      <c r="Q361" s="1">
        <v>1.9513583819930052E-9</v>
      </c>
      <c r="R361" s="1">
        <v>2658.892459508219</v>
      </c>
      <c r="S361" s="1">
        <v>2.9356477058248793E-9</v>
      </c>
      <c r="T361" s="1">
        <v>974.29311378431237</v>
      </c>
      <c r="U361" s="1">
        <v>44.508374487316225</v>
      </c>
      <c r="V361" s="1">
        <v>2.8412895442549719</v>
      </c>
      <c r="W361" s="1">
        <v>1.2853677614351283E-7</v>
      </c>
      <c r="X361" s="1">
        <v>2.6380365602522901E-10</v>
      </c>
      <c r="Y361" s="1">
        <v>4021.9445730615334</v>
      </c>
      <c r="Z361" s="1">
        <v>7.5360930790623104E-9</v>
      </c>
      <c r="AA361" s="1">
        <v>1038.1540968845898</v>
      </c>
      <c r="AB361" s="1">
        <v>10.954314620781966</v>
      </c>
      <c r="AC361"/>
      <c r="AD361"/>
    </row>
    <row r="362" spans="1:30" x14ac:dyDescent="0.25">
      <c r="A362" s="1" t="s">
        <v>105</v>
      </c>
      <c r="B362" s="4">
        <v>1</v>
      </c>
      <c r="C362" s="1" t="s">
        <v>108</v>
      </c>
      <c r="D362" s="7" t="s">
        <v>377</v>
      </c>
      <c r="E362" s="4">
        <v>2021</v>
      </c>
      <c r="F362" s="1">
        <v>196.33146610699907</v>
      </c>
      <c r="G362" s="1">
        <v>1.9818644895385258E-10</v>
      </c>
      <c r="H362" s="1">
        <v>1.4524451466964393E-15</v>
      </c>
      <c r="I362" s="1">
        <v>6.3539999999955343</v>
      </c>
      <c r="J362" s="1">
        <v>7.3402120268698638E-14</v>
      </c>
      <c r="K362" s="1">
        <v>82.434999999999974</v>
      </c>
      <c r="L362" s="1">
        <v>2.6633674983499968E-14</v>
      </c>
      <c r="M362" s="1">
        <v>55.419999999998247</v>
      </c>
      <c r="N362" s="1">
        <v>4.4460482054088126E-13</v>
      </c>
      <c r="O362" s="1">
        <v>153</v>
      </c>
      <c r="P362" s="1">
        <v>12.708</v>
      </c>
      <c r="Q362" s="1">
        <v>49.44</v>
      </c>
      <c r="R362" s="1">
        <v>164.87</v>
      </c>
      <c r="S362" s="1">
        <v>78.48</v>
      </c>
      <c r="T362" s="1">
        <v>110.84</v>
      </c>
      <c r="U362" s="1">
        <v>11.39</v>
      </c>
      <c r="V362" s="1">
        <v>563.04962850530558</v>
      </c>
      <c r="W362" s="1">
        <v>33.215890755111651</v>
      </c>
      <c r="X362" s="1">
        <v>433.09439999943413</v>
      </c>
      <c r="Y362" s="1">
        <v>306.18372823610747</v>
      </c>
      <c r="Z362" s="1">
        <v>687.48479999999813</v>
      </c>
      <c r="AA362" s="1">
        <v>123.18901013738775</v>
      </c>
      <c r="AB362" s="1">
        <v>0</v>
      </c>
      <c r="AC362"/>
      <c r="AD362"/>
    </row>
    <row r="363" spans="1:30" x14ac:dyDescent="0.25">
      <c r="A363" s="1" t="s">
        <v>105</v>
      </c>
      <c r="B363" s="4">
        <v>1</v>
      </c>
      <c r="C363" s="1" t="s">
        <v>108</v>
      </c>
      <c r="D363" s="7" t="s">
        <v>377</v>
      </c>
      <c r="E363" s="4">
        <v>2022</v>
      </c>
      <c r="F363" s="1">
        <v>319.86701656876994</v>
      </c>
      <c r="G363" s="1">
        <v>-1.9836013931291233E-7</v>
      </c>
      <c r="H363" s="1">
        <v>1.4695142349995351E-15</v>
      </c>
      <c r="I363" s="1">
        <v>5.007411476518332E-12</v>
      </c>
      <c r="J363" s="1">
        <v>7.6990719339887485E-14</v>
      </c>
      <c r="K363" s="1">
        <v>123.65249999999986</v>
      </c>
      <c r="L363" s="1">
        <v>2.4467945472064444E-14</v>
      </c>
      <c r="M363" s="1">
        <v>83.129999999991142</v>
      </c>
      <c r="N363" s="1">
        <v>4.5430789376862015E-13</v>
      </c>
      <c r="O363" s="1">
        <v>153</v>
      </c>
      <c r="P363" s="1">
        <v>12.708</v>
      </c>
      <c r="Q363" s="1">
        <v>49.44</v>
      </c>
      <c r="R363" s="1">
        <v>247.30499999999998</v>
      </c>
      <c r="S363" s="1">
        <v>78.48</v>
      </c>
      <c r="T363" s="1">
        <v>166.25999999999826</v>
      </c>
      <c r="U363" s="1">
        <v>11.390000000000445</v>
      </c>
      <c r="V363" s="1">
        <v>395.28262948333145</v>
      </c>
      <c r="W363" s="1">
        <v>33.215890755111651</v>
      </c>
      <c r="X363" s="1">
        <v>426.54238772458876</v>
      </c>
      <c r="Y363" s="1">
        <v>459.27559235411849</v>
      </c>
      <c r="Z363" s="1">
        <v>687.48479999999813</v>
      </c>
      <c r="AA363" s="1">
        <v>184.78351520499334</v>
      </c>
      <c r="AB363" s="1">
        <v>0</v>
      </c>
      <c r="AC363"/>
      <c r="AD363"/>
    </row>
    <row r="364" spans="1:30" x14ac:dyDescent="0.25">
      <c r="A364" s="1" t="s">
        <v>105</v>
      </c>
      <c r="B364" s="4">
        <v>1</v>
      </c>
      <c r="C364" s="1" t="s">
        <v>108</v>
      </c>
      <c r="D364" s="7" t="s">
        <v>377</v>
      </c>
      <c r="E364" s="4">
        <v>2023</v>
      </c>
      <c r="F364" s="1">
        <v>117.71571099226466</v>
      </c>
      <c r="G364" s="1">
        <v>-4.4769606544041496E-8</v>
      </c>
      <c r="H364" s="1">
        <v>1.5032469892366515E-15</v>
      </c>
      <c r="I364" s="1">
        <v>2.0966026508906793E-12</v>
      </c>
      <c r="J364" s="1">
        <v>8.0558394190434795E-14</v>
      </c>
      <c r="K364" s="1">
        <v>185.47874999999894</v>
      </c>
      <c r="L364" s="1">
        <v>2.2888817292967437E-14</v>
      </c>
      <c r="M364" s="1">
        <v>105.22783057813785</v>
      </c>
      <c r="N364" s="1">
        <v>4.5389154032304816E-13</v>
      </c>
      <c r="O364" s="1">
        <v>145.35</v>
      </c>
      <c r="P364" s="1">
        <v>18.355999999995532</v>
      </c>
      <c r="Q364" s="1">
        <v>46.144000000000005</v>
      </c>
      <c r="R364" s="1">
        <v>359.96616666666648</v>
      </c>
      <c r="S364" s="1">
        <v>74.555999999999997</v>
      </c>
      <c r="T364" s="1">
        <v>242.00066666665606</v>
      </c>
      <c r="U364" s="1">
        <v>10.251000000000898</v>
      </c>
      <c r="V364" s="1">
        <v>252.3445707081213</v>
      </c>
      <c r="W364" s="1">
        <v>47.978508865641246</v>
      </c>
      <c r="X364" s="1">
        <v>339.38455764488884</v>
      </c>
      <c r="Y364" s="1">
        <v>668.50113998202949</v>
      </c>
      <c r="Z364" s="1">
        <v>647.11882577653967</v>
      </c>
      <c r="AA364" s="1">
        <v>268.96267212975755</v>
      </c>
      <c r="AB364" s="1">
        <v>6.8847098763620584E-10</v>
      </c>
      <c r="AC364"/>
      <c r="AD364"/>
    </row>
    <row r="365" spans="1:30" x14ac:dyDescent="0.25">
      <c r="A365" s="1" t="s">
        <v>105</v>
      </c>
      <c r="B365" s="4">
        <v>1</v>
      </c>
      <c r="C365" s="1" t="s">
        <v>108</v>
      </c>
      <c r="D365" s="7" t="s">
        <v>377</v>
      </c>
      <c r="E365" s="4">
        <v>2024</v>
      </c>
      <c r="F365" s="1">
        <v>93.895845111663959</v>
      </c>
      <c r="G365" s="1">
        <v>1.2197159380338472E-9</v>
      </c>
      <c r="H365" s="1">
        <v>1.8792299255618105E-15</v>
      </c>
      <c r="I365" s="1">
        <v>2.3572570223344891E-12</v>
      </c>
      <c r="J365" s="1">
        <v>1.0364833408490054E-13</v>
      </c>
      <c r="K365" s="1">
        <v>172.01575027984026</v>
      </c>
      <c r="L365" s="1">
        <v>2.8513219243659094E-14</v>
      </c>
      <c r="M365" s="1">
        <v>3.9049103256480356E-9</v>
      </c>
      <c r="N365" s="1">
        <v>7.4577747986480129E-13</v>
      </c>
      <c r="O365" s="1">
        <v>137.70000000000002</v>
      </c>
      <c r="P365" s="1">
        <v>17.650000000000542</v>
      </c>
      <c r="Q365" s="1">
        <v>42.848000000000006</v>
      </c>
      <c r="R365" s="1">
        <v>534.45358333333206</v>
      </c>
      <c r="S365" s="1">
        <v>70.632000000000005</v>
      </c>
      <c r="T365" s="1">
        <v>339.83916391146056</v>
      </c>
      <c r="U365" s="1">
        <v>9.1120000000013537</v>
      </c>
      <c r="V365" s="1">
        <v>138.95698084863326</v>
      </c>
      <c r="W365" s="1">
        <v>45.79478525632419</v>
      </c>
      <c r="X365" s="1">
        <v>204.06127319038788</v>
      </c>
      <c r="Y365" s="1">
        <v>992.09165533031194</v>
      </c>
      <c r="Z365" s="1">
        <v>584.11586164450034</v>
      </c>
      <c r="AA365" s="1">
        <v>376.1577699834927</v>
      </c>
      <c r="AB365" s="1">
        <v>4.4887787013076891E-10</v>
      </c>
      <c r="AC365"/>
      <c r="AD365"/>
    </row>
    <row r="366" spans="1:30" x14ac:dyDescent="0.25">
      <c r="A366" s="1" t="s">
        <v>105</v>
      </c>
      <c r="B366" s="4">
        <v>1</v>
      </c>
      <c r="C366" s="1" t="s">
        <v>108</v>
      </c>
      <c r="D366" s="7" t="s">
        <v>377</v>
      </c>
      <c r="E366" s="4">
        <v>2025</v>
      </c>
      <c r="F366" s="1">
        <v>78.812415583961609</v>
      </c>
      <c r="G366" s="1">
        <v>4.6154670608960546E-6</v>
      </c>
      <c r="H366" s="1">
        <v>2.4642877723573176E-15</v>
      </c>
      <c r="I366" s="1">
        <v>2.6483025104154683E-12</v>
      </c>
      <c r="J366" s="1">
        <v>1.385067980380889E-13</v>
      </c>
      <c r="K366" s="1">
        <v>117.51662895376961</v>
      </c>
      <c r="L366" s="1">
        <v>3.6182997294163846E-14</v>
      </c>
      <c r="M366" s="1">
        <v>46.777001987472957</v>
      </c>
      <c r="N366" s="1">
        <v>1.1804962537657429E-12</v>
      </c>
      <c r="O366" s="1">
        <v>130.05000000000001</v>
      </c>
      <c r="P366" s="1">
        <v>16.944000000002639</v>
      </c>
      <c r="Q366" s="1">
        <v>39.552</v>
      </c>
      <c r="R366" s="1">
        <v>695.47800027983908</v>
      </c>
      <c r="S366" s="1">
        <v>66.707999999999998</v>
      </c>
      <c r="T366" s="1">
        <v>332.44983058203218</v>
      </c>
      <c r="U366" s="1">
        <v>7.9730000000020977</v>
      </c>
      <c r="V366" s="1">
        <v>100.43914360275745</v>
      </c>
      <c r="W366" s="1">
        <v>43.817491671402813</v>
      </c>
      <c r="X366" s="1">
        <v>144.95418536813801</v>
      </c>
      <c r="Y366" s="1">
        <v>1281.2514975521212</v>
      </c>
      <c r="Z366" s="1">
        <v>528.59788253223837</v>
      </c>
      <c r="AA366" s="1">
        <v>367.92558860211977</v>
      </c>
      <c r="AB366" s="1">
        <v>5.7170174005186019E-10</v>
      </c>
      <c r="AC366"/>
      <c r="AD366"/>
    </row>
    <row r="367" spans="1:30" x14ac:dyDescent="0.25">
      <c r="A367" s="1" t="s">
        <v>105</v>
      </c>
      <c r="B367" s="4">
        <v>1</v>
      </c>
      <c r="C367" s="1" t="s">
        <v>108</v>
      </c>
      <c r="D367" s="7" t="s">
        <v>377</v>
      </c>
      <c r="E367" s="4">
        <v>2026</v>
      </c>
      <c r="F367" s="1">
        <v>79.822050860975651</v>
      </c>
      <c r="G367" s="1">
        <v>3.697036409294813E-6</v>
      </c>
      <c r="H367" s="1">
        <v>3.3823414980390229E-15</v>
      </c>
      <c r="I367" s="1">
        <v>2.9711829002915536E-12</v>
      </c>
      <c r="J367" s="1">
        <v>1.9763051880606969E-13</v>
      </c>
      <c r="K367" s="1">
        <v>67.772318173742534</v>
      </c>
      <c r="L367" s="1">
        <v>4.7199857628656998E-14</v>
      </c>
      <c r="M367" s="1">
        <v>32.935845124592937</v>
      </c>
      <c r="N367" s="1">
        <v>8.5077525629766429E-12</v>
      </c>
      <c r="O367" s="1">
        <v>122.4</v>
      </c>
      <c r="P367" s="1">
        <v>16.238000000004995</v>
      </c>
      <c r="Q367" s="1">
        <v>36.255999999999993</v>
      </c>
      <c r="R367" s="1">
        <v>802.00329590027525</v>
      </c>
      <c r="S367" s="1">
        <v>62.784000000000006</v>
      </c>
      <c r="T367" s="1">
        <v>371.83749923617177</v>
      </c>
      <c r="U367" s="1">
        <v>6.8340000000032779</v>
      </c>
      <c r="V367" s="1">
        <v>87.257905031013493</v>
      </c>
      <c r="W367" s="1">
        <v>41.921266626864607</v>
      </c>
      <c r="X367" s="1">
        <v>116.41230619857726</v>
      </c>
      <c r="Y367" s="1">
        <v>1469.8065002091562</v>
      </c>
      <c r="Z367" s="1">
        <v>486.4851133918541</v>
      </c>
      <c r="AA367" s="1">
        <v>409.67553299586785</v>
      </c>
      <c r="AB367" s="1">
        <v>4.8253197877526317E-10</v>
      </c>
      <c r="AC367"/>
      <c r="AD367"/>
    </row>
    <row r="368" spans="1:30" x14ac:dyDescent="0.25">
      <c r="A368" s="1" t="s">
        <v>105</v>
      </c>
      <c r="B368" s="4">
        <v>1</v>
      </c>
      <c r="C368" s="1" t="s">
        <v>108</v>
      </c>
      <c r="D368" s="7" t="s">
        <v>377</v>
      </c>
      <c r="E368" s="4">
        <v>2027</v>
      </c>
      <c r="F368" s="1">
        <v>80.268053585648644</v>
      </c>
      <c r="G368" s="1">
        <v>1.4737893757628242E-6</v>
      </c>
      <c r="H368" s="1">
        <v>4.9484777840946803E-15</v>
      </c>
      <c r="I368" s="1">
        <v>3.3241906753507805E-12</v>
      </c>
      <c r="J368" s="1">
        <v>3.137789023467765E-13</v>
      </c>
      <c r="K368" s="1">
        <v>67.479740477112841</v>
      </c>
      <c r="L368" s="1">
        <v>6.3816952949492492E-14</v>
      </c>
      <c r="M368" s="1">
        <v>37.034830947268006</v>
      </c>
      <c r="N368" s="1">
        <v>1.3152293037115966E-10</v>
      </c>
      <c r="O368" s="1">
        <v>114.75</v>
      </c>
      <c r="P368" s="1">
        <v>15.532000000007644</v>
      </c>
      <c r="Q368" s="1">
        <v>32.96</v>
      </c>
      <c r="R368" s="1">
        <v>858.78428074068438</v>
      </c>
      <c r="S368" s="1">
        <v>58.86</v>
      </c>
      <c r="T368" s="1">
        <v>397.38401102743137</v>
      </c>
      <c r="U368" s="1">
        <v>5.6950000000117873</v>
      </c>
      <c r="V368" s="1">
        <v>93.485547451630495</v>
      </c>
      <c r="W368" s="1">
        <v>40.115762184281508</v>
      </c>
      <c r="X368" s="1">
        <v>105.49105096947459</v>
      </c>
      <c r="Y368" s="1">
        <v>1568.0977268061711</v>
      </c>
      <c r="Z368" s="1">
        <v>451.6646343952699</v>
      </c>
      <c r="AA368" s="1">
        <v>436.22692927259442</v>
      </c>
      <c r="AB368" s="1">
        <v>5.338012188447361E-10</v>
      </c>
      <c r="AC368"/>
      <c r="AD368"/>
    </row>
    <row r="369" spans="1:30" x14ac:dyDescent="0.25">
      <c r="A369" s="1" t="s">
        <v>105</v>
      </c>
      <c r="B369" s="4">
        <v>1</v>
      </c>
      <c r="C369" s="1" t="s">
        <v>108</v>
      </c>
      <c r="D369" s="7" t="s">
        <v>377</v>
      </c>
      <c r="E369" s="4">
        <v>2028</v>
      </c>
      <c r="F369" s="1">
        <v>80.69733682743238</v>
      </c>
      <c r="G369" s="1">
        <v>3.2765626855725944E-6</v>
      </c>
      <c r="H369" s="1">
        <v>7.4221767081441472E-15</v>
      </c>
      <c r="I369" s="1">
        <v>3.7303725542950512E-12</v>
      </c>
      <c r="J369" s="1">
        <v>6.6130083626023973E-13</v>
      </c>
      <c r="K369" s="1">
        <v>72.279360044938983</v>
      </c>
      <c r="L369" s="1">
        <v>8.7464681608534115E-14</v>
      </c>
      <c r="M369" s="1">
        <v>28.340723078270823</v>
      </c>
      <c r="N369" s="1">
        <v>0.98398907200093633</v>
      </c>
      <c r="O369" s="1">
        <v>107.10000000000001</v>
      </c>
      <c r="P369" s="1">
        <v>14.826000000010616</v>
      </c>
      <c r="Q369" s="1">
        <v>29.664000000000001</v>
      </c>
      <c r="R369" s="1">
        <v>915.27268788446395</v>
      </c>
      <c r="S369" s="1">
        <v>54.935999999999993</v>
      </c>
      <c r="T369" s="1">
        <v>427.02950864136608</v>
      </c>
      <c r="U369" s="1">
        <v>4.5560000001433094</v>
      </c>
      <c r="V369" s="1">
        <v>99.737100553945027</v>
      </c>
      <c r="W369" s="1">
        <v>38.609354610357656</v>
      </c>
      <c r="X369" s="1">
        <v>94.665285993573221</v>
      </c>
      <c r="Y369" s="1">
        <v>1665.6665099206157</v>
      </c>
      <c r="Z369" s="1">
        <v>417.15934890167154</v>
      </c>
      <c r="AA369" s="1">
        <v>465.31600419136117</v>
      </c>
      <c r="AB369" s="1">
        <v>5.9364441298224494E-10</v>
      </c>
      <c r="AC369"/>
      <c r="AD369"/>
    </row>
    <row r="370" spans="1:30" x14ac:dyDescent="0.25">
      <c r="A370" s="1" t="s">
        <v>105</v>
      </c>
      <c r="B370" s="4">
        <v>1</v>
      </c>
      <c r="C370" s="1" t="s">
        <v>108</v>
      </c>
      <c r="D370" s="7" t="s">
        <v>377</v>
      </c>
      <c r="E370" s="4">
        <v>2029</v>
      </c>
      <c r="F370" s="1">
        <v>81.656641472418599</v>
      </c>
      <c r="G370" s="1">
        <v>1.6468434697832078E-6</v>
      </c>
      <c r="H370" s="1">
        <v>1.3405370378490821E-14</v>
      </c>
      <c r="I370" s="1">
        <v>4.1272028416477849E-12</v>
      </c>
      <c r="J370" s="1">
        <v>2.8283303697138308E-10</v>
      </c>
      <c r="K370" s="1">
        <v>93.817487478695227</v>
      </c>
      <c r="L370" s="1">
        <v>1.2590831049019835E-13</v>
      </c>
      <c r="M370" s="1">
        <v>1.1743128476435061</v>
      </c>
      <c r="N370" s="1">
        <v>2.7699945360687144</v>
      </c>
      <c r="O370" s="1">
        <v>99.450000000000017</v>
      </c>
      <c r="P370" s="1">
        <v>14.120000000013942</v>
      </c>
      <c r="Q370" s="1">
        <v>26.368000000000077</v>
      </c>
      <c r="R370" s="1">
        <v>976.5607145960696</v>
      </c>
      <c r="S370" s="1">
        <v>51.012</v>
      </c>
      <c r="T370" s="1">
        <v>447.98089838630352</v>
      </c>
      <c r="U370" s="1">
        <v>4.4009890721442453</v>
      </c>
      <c r="V370" s="1">
        <v>185.28803960248408</v>
      </c>
      <c r="W370" s="1">
        <v>36.160825633052482</v>
      </c>
      <c r="X370" s="1">
        <v>3.2636974582066189</v>
      </c>
      <c r="Y370" s="1">
        <v>1764.649659354832</v>
      </c>
      <c r="Z370" s="1">
        <v>382.60401144349339</v>
      </c>
      <c r="AA370" s="1">
        <v>490.98616186914313</v>
      </c>
      <c r="AB370" s="1">
        <v>0.11279553803728048</v>
      </c>
      <c r="AC370"/>
      <c r="AD370"/>
    </row>
    <row r="371" spans="1:30" x14ac:dyDescent="0.25">
      <c r="A371" s="1" t="s">
        <v>105</v>
      </c>
      <c r="B371" s="4">
        <v>1</v>
      </c>
      <c r="C371" s="1" t="s">
        <v>108</v>
      </c>
      <c r="D371" s="7" t="s">
        <v>377</v>
      </c>
      <c r="E371" s="4">
        <v>2030</v>
      </c>
      <c r="F371" s="1">
        <v>83.701261741431438</v>
      </c>
      <c r="G371" s="1">
        <v>1.566299649138203E-3</v>
      </c>
      <c r="H371" s="1">
        <v>2.6200154647650905E-14</v>
      </c>
      <c r="I371" s="1">
        <v>4.5836275257427675E-12</v>
      </c>
      <c r="J371" s="1">
        <v>3.2062338037666273E-11</v>
      </c>
      <c r="K371" s="1">
        <v>94.069118347791587</v>
      </c>
      <c r="L371" s="1">
        <v>2.0432439494102658E-13</v>
      </c>
      <c r="M371" s="1">
        <v>9.321878340636169E-10</v>
      </c>
      <c r="N371" s="1">
        <v>3.5854918041031909</v>
      </c>
      <c r="O371" s="1">
        <v>91.800000000000011</v>
      </c>
      <c r="P371" s="1">
        <v>13.414000000017669</v>
      </c>
      <c r="Q371" s="1">
        <v>23.072000000000152</v>
      </c>
      <c r="R371" s="1">
        <v>1059.3868687414315</v>
      </c>
      <c r="S371" s="1">
        <v>47.088000000000001</v>
      </c>
      <c r="T371" s="1">
        <v>441.76587790061365</v>
      </c>
      <c r="U371" s="1">
        <v>6.0319836082129612</v>
      </c>
      <c r="V371" s="1">
        <v>170.48125765657991</v>
      </c>
      <c r="W371" s="1">
        <v>34.8512332378154</v>
      </c>
      <c r="X371" s="1">
        <v>4.7365595289822178</v>
      </c>
      <c r="Y371" s="1">
        <v>1896.1005995039557</v>
      </c>
      <c r="Z371" s="1">
        <v>349.2749883156398</v>
      </c>
      <c r="AA371" s="1">
        <v>484.05790429978026</v>
      </c>
      <c r="AB371" s="1">
        <v>0.26298270403309931</v>
      </c>
      <c r="AC371"/>
      <c r="AD371"/>
    </row>
    <row r="372" spans="1:30" x14ac:dyDescent="0.25">
      <c r="A372" s="1" t="s">
        <v>105</v>
      </c>
      <c r="B372" s="4">
        <v>1</v>
      </c>
      <c r="C372" s="1" t="s">
        <v>108</v>
      </c>
      <c r="D372" s="7" t="s">
        <v>377</v>
      </c>
      <c r="E372" s="4">
        <v>2031</v>
      </c>
      <c r="F372" s="1">
        <v>85.047744969325791</v>
      </c>
      <c r="G372" s="1">
        <v>6.7628429450837307E-4</v>
      </c>
      <c r="H372" s="1">
        <v>6.4148521246868951E-14</v>
      </c>
      <c r="I372" s="1">
        <v>5.0967241438670354E-12</v>
      </c>
      <c r="J372" s="1">
        <v>2.7710429979823569E-11</v>
      </c>
      <c r="K372" s="1">
        <v>90.380402871784511</v>
      </c>
      <c r="L372" s="1">
        <v>5.3821705829553144E-13</v>
      </c>
      <c r="M372" s="1">
        <v>2.2529019896799646E-10</v>
      </c>
      <c r="N372" s="1">
        <v>4.8087377061544254</v>
      </c>
      <c r="O372" s="1">
        <v>84.150000000000048</v>
      </c>
      <c r="P372" s="1">
        <v>12.708000000021798</v>
      </c>
      <c r="Q372" s="1">
        <v>19.776000000000231</v>
      </c>
      <c r="R372" s="1">
        <v>1142.4646537558899</v>
      </c>
      <c r="S372" s="1">
        <v>43.16400000000003</v>
      </c>
      <c r="T372" s="1">
        <v>434.37654456821252</v>
      </c>
      <c r="U372" s="1">
        <v>8.4784754123161505</v>
      </c>
      <c r="V372" s="1">
        <v>150.06751336210525</v>
      </c>
      <c r="W372" s="1">
        <v>26.940568810545646</v>
      </c>
      <c r="X372" s="1">
        <v>5.8576194040794967</v>
      </c>
      <c r="Y372" s="1">
        <v>2032.7180485940346</v>
      </c>
      <c r="Z372" s="1">
        <v>314.31975731439758</v>
      </c>
      <c r="AA372" s="1">
        <v>475.1491868084733</v>
      </c>
      <c r="AB372" s="1">
        <v>0.43459966676564271</v>
      </c>
      <c r="AC372"/>
      <c r="AD372"/>
    </row>
    <row r="373" spans="1:30" x14ac:dyDescent="0.25">
      <c r="A373" s="1" t="s">
        <v>105</v>
      </c>
      <c r="B373" s="4">
        <v>1</v>
      </c>
      <c r="C373" s="1" t="s">
        <v>108</v>
      </c>
      <c r="D373" s="7" t="s">
        <v>377</v>
      </c>
      <c r="E373" s="4">
        <v>2032</v>
      </c>
      <c r="F373" s="1">
        <v>86.586632454672909</v>
      </c>
      <c r="G373" s="1">
        <v>9.6570467711972578E-3</v>
      </c>
      <c r="H373" s="1">
        <v>1.3157720858376603E-13</v>
      </c>
      <c r="I373" s="1">
        <v>5.6708673549274403E-12</v>
      </c>
      <c r="J373" s="1">
        <v>2.9238565391183547E-11</v>
      </c>
      <c r="K373" s="1">
        <v>86.835236703913736</v>
      </c>
      <c r="L373" s="1">
        <v>2.1036812326933818E-10</v>
      </c>
      <c r="M373" s="1">
        <v>1.0012538323476671E-9</v>
      </c>
      <c r="N373" s="1">
        <v>6.6436065592305367</v>
      </c>
      <c r="O373" s="1">
        <v>76.500000000000043</v>
      </c>
      <c r="P373" s="1">
        <v>12.002000000026381</v>
      </c>
      <c r="Q373" s="1">
        <v>16.480000000000334</v>
      </c>
      <c r="R373" s="1">
        <v>1221.8537232943411</v>
      </c>
      <c r="S373" s="1">
        <v>39.240000000000052</v>
      </c>
      <c r="T373" s="1">
        <v>426.98721123510444</v>
      </c>
      <c r="U373" s="1">
        <v>12.148213118470576</v>
      </c>
      <c r="V373" s="1">
        <v>133.20625371028612</v>
      </c>
      <c r="W373" s="1">
        <v>26.418314258632584</v>
      </c>
      <c r="X373" s="1">
        <v>6.898375851060476</v>
      </c>
      <c r="Y373" s="1">
        <v>2154.389669078952</v>
      </c>
      <c r="Z373" s="1">
        <v>279.01409335325428</v>
      </c>
      <c r="AA373" s="1">
        <v>467.85282013842834</v>
      </c>
      <c r="AB373" s="1">
        <v>1.1686204017010482</v>
      </c>
      <c r="AC373"/>
      <c r="AD373"/>
    </row>
    <row r="374" spans="1:30" x14ac:dyDescent="0.25">
      <c r="A374" s="1" t="s">
        <v>105</v>
      </c>
      <c r="B374" s="4">
        <v>1</v>
      </c>
      <c r="C374" s="1" t="s">
        <v>108</v>
      </c>
      <c r="D374" s="7" t="s">
        <v>377</v>
      </c>
      <c r="E374" s="4">
        <v>2033</v>
      </c>
      <c r="F374" s="1">
        <v>87.562883014533369</v>
      </c>
      <c r="G374" s="1">
        <v>6.6911278312114398E-3</v>
      </c>
      <c r="H374" s="1">
        <v>1.969381238159999E-13</v>
      </c>
      <c r="I374" s="1">
        <v>6.3381847371849511E-12</v>
      </c>
      <c r="J374" s="1">
        <v>3.9066715632029162E-11</v>
      </c>
      <c r="K374" s="1">
        <v>69.637449432934005</v>
      </c>
      <c r="L374" s="1">
        <v>2.6638167412541137E-11</v>
      </c>
      <c r="M374" s="1">
        <v>21.587300357789857</v>
      </c>
      <c r="N374" s="1">
        <v>9.3959098388441706</v>
      </c>
      <c r="O374" s="1">
        <v>68.85000000000008</v>
      </c>
      <c r="P374" s="1">
        <v>11.296000000031476</v>
      </c>
      <c r="Q374" s="1">
        <v>13.184000000000474</v>
      </c>
      <c r="R374" s="1">
        <v>1297.6976266649215</v>
      </c>
      <c r="S374" s="1">
        <v>35.316000000000074</v>
      </c>
      <c r="T374" s="1">
        <v>419.59787790277232</v>
      </c>
      <c r="U374" s="1">
        <v>18.791819677701113</v>
      </c>
      <c r="V374" s="1">
        <v>118.45421948770631</v>
      </c>
      <c r="W374" s="1">
        <v>25.267687054517719</v>
      </c>
      <c r="X374" s="1">
        <v>7.1468727433512793</v>
      </c>
      <c r="Y374" s="1">
        <v>2267.3842235409188</v>
      </c>
      <c r="Z374" s="1">
        <v>245.29283261511063</v>
      </c>
      <c r="AA374" s="1">
        <v>462.27427115028274</v>
      </c>
      <c r="AB374" s="1">
        <v>3.8347128193838866</v>
      </c>
      <c r="AC374"/>
      <c r="AD374"/>
    </row>
    <row r="375" spans="1:30" x14ac:dyDescent="0.25">
      <c r="A375" s="1" t="s">
        <v>105</v>
      </c>
      <c r="B375" s="4">
        <v>1</v>
      </c>
      <c r="C375" s="1" t="s">
        <v>108</v>
      </c>
      <c r="D375" s="7" t="s">
        <v>377</v>
      </c>
      <c r="E375" s="4">
        <v>2034</v>
      </c>
      <c r="F375" s="1">
        <v>89.396981147470669</v>
      </c>
      <c r="G375" s="1">
        <v>8.8975978268989332E-3</v>
      </c>
      <c r="H375" s="1">
        <v>6.5608670031731373</v>
      </c>
      <c r="I375" s="1">
        <v>7.200441697904252E-12</v>
      </c>
      <c r="J375" s="1">
        <v>2.1295410077325613E-11</v>
      </c>
      <c r="K375" s="1">
        <v>48.800798111061226</v>
      </c>
      <c r="L375" s="1">
        <v>2.1941725216254957E-11</v>
      </c>
      <c r="M375" s="1">
        <v>54.404195457447912</v>
      </c>
      <c r="N375" s="1">
        <v>14.093864758253053</v>
      </c>
      <c r="O375" s="1">
        <v>61.200000000000131</v>
      </c>
      <c r="P375" s="1">
        <v>10.590000000037149</v>
      </c>
      <c r="Q375" s="1">
        <v>9.8880000000006714</v>
      </c>
      <c r="R375" s="1">
        <v>1356.3437427645222</v>
      </c>
      <c r="S375" s="1">
        <v>31.392000000000106</v>
      </c>
      <c r="T375" s="1">
        <v>433.79584492722887</v>
      </c>
      <c r="U375" s="1">
        <v>28.187729516545282</v>
      </c>
      <c r="V375" s="1">
        <v>106.34846157051068</v>
      </c>
      <c r="W375" s="1">
        <v>25.584845551934137</v>
      </c>
      <c r="X375" s="1">
        <v>1.589389943139335</v>
      </c>
      <c r="Y375" s="1">
        <v>2357.3069692936178</v>
      </c>
      <c r="Z375" s="1">
        <v>214.86896666284318</v>
      </c>
      <c r="AA375" s="1">
        <v>475.74763821732898</v>
      </c>
      <c r="AB375" s="1">
        <v>15.0908936169978</v>
      </c>
      <c r="AC375"/>
      <c r="AD375"/>
    </row>
    <row r="376" spans="1:30" x14ac:dyDescent="0.25">
      <c r="A376" s="1" t="s">
        <v>105</v>
      </c>
      <c r="B376" s="4">
        <v>1</v>
      </c>
      <c r="C376" s="1" t="s">
        <v>108</v>
      </c>
      <c r="D376" s="7" t="s">
        <v>377</v>
      </c>
      <c r="E376" s="4">
        <v>2035</v>
      </c>
      <c r="F376" s="1">
        <v>90.243589985735881</v>
      </c>
      <c r="G376" s="1">
        <v>2.429279747762397E-3</v>
      </c>
      <c r="H376" s="1">
        <v>1.9371094934471759E-13</v>
      </c>
      <c r="I376" s="1">
        <v>7.7011310645967022E-12</v>
      </c>
      <c r="J376" s="1">
        <v>1.530979205166488E-11</v>
      </c>
      <c r="K376" s="1">
        <v>45.345360747999713</v>
      </c>
      <c r="L376" s="1">
        <v>1.8492580998318409E-11</v>
      </c>
      <c r="M376" s="1">
        <v>73.536803355879997</v>
      </c>
      <c r="N376" s="1">
        <v>11.563243006556879</v>
      </c>
      <c r="O376" s="1">
        <v>53.55000000000026</v>
      </c>
      <c r="P376" s="1">
        <v>9.8840000000434873</v>
      </c>
      <c r="Q376" s="1">
        <v>6.5920000000009846</v>
      </c>
      <c r="R376" s="1">
        <v>1394.1532075422501</v>
      </c>
      <c r="S376" s="1">
        <v>27.468000000000135</v>
      </c>
      <c r="T376" s="1">
        <v>480.8107070513434</v>
      </c>
      <c r="U376" s="1">
        <v>42.281594274798337</v>
      </c>
      <c r="V376" s="1">
        <v>95.434933561505275</v>
      </c>
      <c r="W376" s="1">
        <v>20.28991398057018</v>
      </c>
      <c r="X376" s="1">
        <v>0.89591600711205344</v>
      </c>
      <c r="Y376" s="1">
        <v>2417.3705773221191</v>
      </c>
      <c r="Z376" s="1">
        <v>185.12438678966464</v>
      </c>
      <c r="AA376" s="1">
        <v>526.27544034684433</v>
      </c>
      <c r="AB376" s="1">
        <v>24.870039620177199</v>
      </c>
      <c r="AC376"/>
      <c r="AD376"/>
    </row>
    <row r="377" spans="1:30" x14ac:dyDescent="0.25">
      <c r="A377" s="1" t="s">
        <v>105</v>
      </c>
      <c r="B377" s="4">
        <v>1</v>
      </c>
      <c r="C377" s="1" t="s">
        <v>108</v>
      </c>
      <c r="D377" s="7" t="s">
        <v>377</v>
      </c>
      <c r="E377" s="4">
        <v>2036</v>
      </c>
      <c r="F377" s="1">
        <v>92.268661709983419</v>
      </c>
      <c r="G377" s="1">
        <v>-3.489467771448259E-3</v>
      </c>
      <c r="H377" s="1">
        <v>7.8071571666549767E-14</v>
      </c>
      <c r="I377" s="1">
        <v>7.5640442186348017E-12</v>
      </c>
      <c r="J377" s="1">
        <v>1.2957546857264957E-11</v>
      </c>
      <c r="K377" s="1">
        <v>1.0312487044279013E-11</v>
      </c>
      <c r="L377" s="1">
        <v>2.9445989536896172E-11</v>
      </c>
      <c r="M377" s="1">
        <v>71.81511921646667</v>
      </c>
      <c r="N377" s="1">
        <v>9.5174804382360936</v>
      </c>
      <c r="O377" s="1">
        <v>45.900000000000453</v>
      </c>
      <c r="P377" s="1">
        <v>9.1780000000506874</v>
      </c>
      <c r="Q377" s="1">
        <v>3.2960000000016461</v>
      </c>
      <c r="R377" s="1">
        <v>1428.5072349569164</v>
      </c>
      <c r="S377" s="1">
        <v>23.544000000000185</v>
      </c>
      <c r="T377" s="1">
        <v>546.95817707389006</v>
      </c>
      <c r="U377" s="1">
        <v>53.844837281355218</v>
      </c>
      <c r="V377" s="1">
        <v>82.763961317046522</v>
      </c>
      <c r="W377" s="1">
        <v>19.523509307636068</v>
      </c>
      <c r="X377" s="1">
        <v>0.40572044290964382</v>
      </c>
      <c r="Y377" s="1">
        <v>2474.4929094790382</v>
      </c>
      <c r="Z377" s="1">
        <v>159.43314721638126</v>
      </c>
      <c r="AA377" s="1">
        <v>595.32674489827491</v>
      </c>
      <c r="AB377" s="1">
        <v>35.307514617567904</v>
      </c>
      <c r="AC377"/>
      <c r="AD377"/>
    </row>
    <row r="378" spans="1:30" x14ac:dyDescent="0.25">
      <c r="A378" s="1" t="s">
        <v>105</v>
      </c>
      <c r="B378" s="4">
        <v>1</v>
      </c>
      <c r="C378" s="1" t="s">
        <v>108</v>
      </c>
      <c r="D378" s="7" t="s">
        <v>377</v>
      </c>
      <c r="E378" s="4">
        <v>2037</v>
      </c>
      <c r="F378" s="1">
        <v>103.78878488269658</v>
      </c>
      <c r="G378" s="1">
        <v>-3.0563156554523655E-3</v>
      </c>
      <c r="H378" s="1">
        <v>1.5569631305159469E-13</v>
      </c>
      <c r="I378" s="1">
        <v>8.9514656348984123E-12</v>
      </c>
      <c r="J378" s="1">
        <v>9.8764378593426361E-12</v>
      </c>
      <c r="K378" s="1">
        <v>24.474648607421695</v>
      </c>
      <c r="L378" s="1">
        <v>2.375315847308793E-11</v>
      </c>
      <c r="M378" s="1">
        <v>48.185476255352221</v>
      </c>
      <c r="N378" s="1">
        <v>11.674046285988446</v>
      </c>
      <c r="O378" s="1">
        <v>44.810867003173591</v>
      </c>
      <c r="P378" s="1">
        <v>8.4720000000583884</v>
      </c>
      <c r="Q378" s="1">
        <v>2.8447885359471816E-10</v>
      </c>
      <c r="R378" s="1">
        <v>1417.5159016235932</v>
      </c>
      <c r="S378" s="1">
        <v>19.62000000000025</v>
      </c>
      <c r="T378" s="1">
        <v>611.38396295702341</v>
      </c>
      <c r="U378" s="1">
        <v>63.36231771959131</v>
      </c>
      <c r="V378" s="1">
        <v>86.935184176760615</v>
      </c>
      <c r="W378" s="1">
        <v>18.1308744932183</v>
      </c>
      <c r="X378" s="1">
        <v>5.0983986433763242E-10</v>
      </c>
      <c r="Y378" s="1">
        <v>2467.5831523391166</v>
      </c>
      <c r="Z378" s="1">
        <v>136.50570351084266</v>
      </c>
      <c r="AA378" s="1">
        <v>662.0834285889531</v>
      </c>
      <c r="AB378" s="1">
        <v>46.085211598912977</v>
      </c>
      <c r="AC378"/>
      <c r="AD378"/>
    </row>
    <row r="379" spans="1:30" x14ac:dyDescent="0.25">
      <c r="A379" s="1" t="s">
        <v>105</v>
      </c>
      <c r="B379" s="4">
        <v>1</v>
      </c>
      <c r="C379" s="1" t="s">
        <v>108</v>
      </c>
      <c r="D379" s="7" t="s">
        <v>377</v>
      </c>
      <c r="E379" s="4">
        <v>2038</v>
      </c>
      <c r="F379" s="1">
        <v>107.8084300774831</v>
      </c>
      <c r="G379" s="1">
        <v>-4.5824590220783432E-3</v>
      </c>
      <c r="H379" s="1">
        <v>1.1442886082349281E-13</v>
      </c>
      <c r="I379" s="1">
        <v>1.0677378816726737E-11</v>
      </c>
      <c r="J379" s="1">
        <v>6.5455222037519873E-12</v>
      </c>
      <c r="K379" s="1">
        <v>66.79521619790259</v>
      </c>
      <c r="L379" s="1">
        <v>4.4267567499358587E-11</v>
      </c>
      <c r="M379" s="1">
        <v>36.235653789867079</v>
      </c>
      <c r="N379" s="1">
        <v>5.4929903982652517</v>
      </c>
      <c r="O379" s="1">
        <v>37.160867003173792</v>
      </c>
      <c r="P379" s="1">
        <v>7.7660000000659526</v>
      </c>
      <c r="Q379" s="1">
        <v>3.1654119163238443E-10</v>
      </c>
      <c r="R379" s="1">
        <v>1441.9905502310148</v>
      </c>
      <c r="S379" s="1">
        <v>15.696000000000339</v>
      </c>
      <c r="T379" s="1">
        <v>659.56943921237564</v>
      </c>
      <c r="U379" s="1">
        <v>75.036364005579756</v>
      </c>
      <c r="V379" s="1">
        <v>76.097679407635141</v>
      </c>
      <c r="W379" s="1">
        <v>16.191384458617243</v>
      </c>
      <c r="X379" s="1">
        <v>5.3540091775281528E-10</v>
      </c>
      <c r="Y379" s="1">
        <v>2508.4343108922458</v>
      </c>
      <c r="Z379" s="1">
        <v>110.45079896510759</v>
      </c>
      <c r="AA379" s="1">
        <v>713.36861022144774</v>
      </c>
      <c r="AB379" s="1">
        <v>60.788556349037172</v>
      </c>
      <c r="AC379"/>
      <c r="AD379"/>
    </row>
    <row r="380" spans="1:30" x14ac:dyDescent="0.25">
      <c r="A380" s="1" t="s">
        <v>105</v>
      </c>
      <c r="B380" s="4">
        <v>1</v>
      </c>
      <c r="C380" s="1" t="s">
        <v>108</v>
      </c>
      <c r="D380" s="7" t="s">
        <v>377</v>
      </c>
      <c r="E380" s="4">
        <v>2039</v>
      </c>
      <c r="F380" s="1">
        <v>105.53128867638262</v>
      </c>
      <c r="G380" s="1">
        <v>-5.2569146794058793E-3</v>
      </c>
      <c r="H380" s="1">
        <v>3.6463249559858616E-14</v>
      </c>
      <c r="I380" s="1">
        <v>1.2921971521910667E-11</v>
      </c>
      <c r="J380" s="1">
        <v>4.947942198254443E-12</v>
      </c>
      <c r="K380" s="1">
        <v>75.628772396272851</v>
      </c>
      <c r="L380" s="1">
        <v>4.7792115102937984E-11</v>
      </c>
      <c r="M380" s="1">
        <v>39.926020303374983</v>
      </c>
      <c r="N380" s="1">
        <v>6.5648729827970245</v>
      </c>
      <c r="O380" s="1">
        <v>29.510867003173864</v>
      </c>
      <c r="P380" s="1">
        <v>7.0600000000749041</v>
      </c>
      <c r="Q380" s="1">
        <v>3.44251621612208E-10</v>
      </c>
      <c r="R380" s="1">
        <v>1508.7857664289174</v>
      </c>
      <c r="S380" s="1">
        <v>11.772000000000464</v>
      </c>
      <c r="T380" s="1">
        <v>695.80509300224276</v>
      </c>
      <c r="U380" s="1">
        <v>80.529354403845005</v>
      </c>
      <c r="V380" s="1">
        <v>58.539645774766356</v>
      </c>
      <c r="W380" s="1">
        <v>14.692848069078597</v>
      </c>
      <c r="X380" s="1">
        <v>5.4118610462646228E-10</v>
      </c>
      <c r="Y380" s="1">
        <v>2618.1055293187128</v>
      </c>
      <c r="Z380" s="1">
        <v>82.953079342846181</v>
      </c>
      <c r="AA380" s="1">
        <v>744.88428737861761</v>
      </c>
      <c r="AB380" s="1">
        <v>67.834556757014823</v>
      </c>
      <c r="AC380"/>
      <c r="AD380"/>
    </row>
    <row r="381" spans="1:30" x14ac:dyDescent="0.25">
      <c r="A381" s="1" t="s">
        <v>105</v>
      </c>
      <c r="B381" s="4">
        <v>1</v>
      </c>
      <c r="C381" s="1" t="s">
        <v>108</v>
      </c>
      <c r="D381" s="7" t="s">
        <v>377</v>
      </c>
      <c r="E381" s="4">
        <v>2040</v>
      </c>
      <c r="F381" s="1">
        <v>104.01951427721167</v>
      </c>
      <c r="G381" s="1">
        <v>-5.9934479637502695E-3</v>
      </c>
      <c r="H381" s="1">
        <v>1.9928421947170594E-14</v>
      </c>
      <c r="I381" s="1">
        <v>1.6309163183272755E-11</v>
      </c>
      <c r="J381" s="1">
        <v>4.0455740015024629E-12</v>
      </c>
      <c r="K381" s="1">
        <v>109.10568645880363</v>
      </c>
      <c r="L381" s="1">
        <v>5.1901276188553271E-11</v>
      </c>
      <c r="M381" s="1">
        <v>1.966954290858561E-8</v>
      </c>
      <c r="N381" s="1">
        <v>2.4986784812629097E-11</v>
      </c>
      <c r="O381" s="1">
        <v>21.860867003174022</v>
      </c>
      <c r="P381" s="1">
        <v>6.3540000000855814</v>
      </c>
      <c r="Q381" s="1">
        <v>3.7349018700339155E-10</v>
      </c>
      <c r="R381" s="1">
        <v>1584.4145388251902</v>
      </c>
      <c r="S381" s="1">
        <v>7.8480000000006678</v>
      </c>
      <c r="T381" s="1">
        <v>735.73111330561778</v>
      </c>
      <c r="U381" s="1">
        <v>87.094227386642032</v>
      </c>
      <c r="V381" s="1">
        <v>41.386328397022737</v>
      </c>
      <c r="W381" s="1">
        <v>14.887737948386075</v>
      </c>
      <c r="X381" s="1">
        <v>5.3923427317233547E-10</v>
      </c>
      <c r="Y381" s="1">
        <v>2732.2514568518504</v>
      </c>
      <c r="Z381" s="1">
        <v>53.532653102632445</v>
      </c>
      <c r="AA381" s="1">
        <v>781.10050481986411</v>
      </c>
      <c r="AB381" s="1">
        <v>73.294139853197009</v>
      </c>
      <c r="AC381"/>
      <c r="AD381"/>
    </row>
    <row r="382" spans="1:30" x14ac:dyDescent="0.25">
      <c r="A382" s="1" t="s">
        <v>105</v>
      </c>
      <c r="B382" s="4">
        <v>1</v>
      </c>
      <c r="C382" s="1" t="s">
        <v>108</v>
      </c>
      <c r="D382" s="7" t="s">
        <v>377</v>
      </c>
      <c r="E382" s="4">
        <v>2041</v>
      </c>
      <c r="F382" s="1">
        <v>104.16887051850125</v>
      </c>
      <c r="G382" s="1">
        <v>-7.1297700471218937E-3</v>
      </c>
      <c r="H382" s="1">
        <v>1.6846903081668745E-14</v>
      </c>
      <c r="I382" s="1">
        <v>2.1499061001553934E-11</v>
      </c>
      <c r="J382" s="1">
        <v>3.3085058216272022E-12</v>
      </c>
      <c r="K382" s="1">
        <v>135.48752246099608</v>
      </c>
      <c r="L382" s="1">
        <v>6.0082055818248527E-11</v>
      </c>
      <c r="M382" s="1">
        <v>3.0149636363992019E-9</v>
      </c>
      <c r="N382" s="1">
        <v>5.1303309182043774E-12</v>
      </c>
      <c r="O382" s="1">
        <v>14.210867003174137</v>
      </c>
      <c r="P382" s="1">
        <v>6.3540000000985035</v>
      </c>
      <c r="Q382" s="1">
        <v>4.1255690263542071E-10</v>
      </c>
      <c r="R382" s="1">
        <v>1693.5202252839938</v>
      </c>
      <c r="S382" s="1">
        <v>3.9240000000012061</v>
      </c>
      <c r="T382" s="1">
        <v>735.73111332528731</v>
      </c>
      <c r="U382" s="1">
        <v>87.094227386667015</v>
      </c>
      <c r="V382" s="1">
        <v>25.439545736760987</v>
      </c>
      <c r="W382" s="1">
        <v>15.579683266649068</v>
      </c>
      <c r="X382" s="1">
        <v>5.5537364342570667E-10</v>
      </c>
      <c r="Y382" s="1">
        <v>2885.3312609826207</v>
      </c>
      <c r="Z382" s="1">
        <v>25.4580845424532</v>
      </c>
      <c r="AA382" s="1">
        <v>783.04286783166128</v>
      </c>
      <c r="AB382" s="1">
        <v>72.208160718496231</v>
      </c>
      <c r="AC382"/>
      <c r="AD382"/>
    </row>
    <row r="383" spans="1:30" x14ac:dyDescent="0.25">
      <c r="A383" s="1" t="s">
        <v>105</v>
      </c>
      <c r="B383" s="4">
        <v>1</v>
      </c>
      <c r="C383" s="1" t="s">
        <v>108</v>
      </c>
      <c r="D383" s="7" t="s">
        <v>377</v>
      </c>
      <c r="E383" s="4">
        <v>2042</v>
      </c>
      <c r="F383" s="1">
        <v>103.75522799930783</v>
      </c>
      <c r="G383" s="1">
        <v>-8.002801134003085E-3</v>
      </c>
      <c r="H383" s="1">
        <v>1.654156686067843E-14</v>
      </c>
      <c r="I383" s="1">
        <v>2.9039563340578664E-11</v>
      </c>
      <c r="J383" s="1">
        <v>3.2729159258687798E-12</v>
      </c>
      <c r="K383" s="1">
        <v>41.43858622084997</v>
      </c>
      <c r="L383" s="1">
        <v>3.5160734931559259E-11</v>
      </c>
      <c r="M383" s="1">
        <v>25.488323364605762</v>
      </c>
      <c r="N383" s="1">
        <v>2.4708388862512583E-12</v>
      </c>
      <c r="O383" s="1">
        <v>6.560867003174172</v>
      </c>
      <c r="P383" s="1">
        <v>6.3540000001148123</v>
      </c>
      <c r="Q383" s="1">
        <v>4.3385231271274632E-10</v>
      </c>
      <c r="R383" s="1">
        <v>1829.00774774499</v>
      </c>
      <c r="S383" s="1">
        <v>2.1157374117953798E-10</v>
      </c>
      <c r="T383" s="1">
        <v>735.73111332830229</v>
      </c>
      <c r="U383" s="1">
        <v>87.094227386672145</v>
      </c>
      <c r="V383" s="1">
        <v>11.05897265452257</v>
      </c>
      <c r="W383" s="1">
        <v>14.803473453897748</v>
      </c>
      <c r="X383" s="1">
        <v>5.25049317197402E-10</v>
      </c>
      <c r="Y383" s="1">
        <v>3037.0587563446975</v>
      </c>
      <c r="Z383" s="1">
        <v>7.8760819335818623E-10</v>
      </c>
      <c r="AA383" s="1">
        <v>778.63656273130823</v>
      </c>
      <c r="AB383" s="1">
        <v>65.460468037577257</v>
      </c>
      <c r="AC383"/>
      <c r="AD383"/>
    </row>
    <row r="384" spans="1:30" x14ac:dyDescent="0.25">
      <c r="A384" s="1" t="s">
        <v>105</v>
      </c>
      <c r="B384" s="4">
        <v>1</v>
      </c>
      <c r="C384" s="1" t="s">
        <v>108</v>
      </c>
      <c r="D384" s="7" t="s">
        <v>377</v>
      </c>
      <c r="E384" s="4">
        <v>2043</v>
      </c>
      <c r="F384" s="1">
        <v>99.311611278422859</v>
      </c>
      <c r="G384" s="1">
        <v>-8.8720392728689115E-3</v>
      </c>
      <c r="H384" s="1">
        <v>1.7690371079083837E-14</v>
      </c>
      <c r="I384" s="1">
        <v>4.1457148426797085E-11</v>
      </c>
      <c r="J384" s="1">
        <v>3.1326474854517281E-12</v>
      </c>
      <c r="K384" s="1">
        <v>43.325672513293668</v>
      </c>
      <c r="L384" s="1">
        <v>1.041923466253146E-11</v>
      </c>
      <c r="M384" s="1">
        <v>55.486060869870585</v>
      </c>
      <c r="N384" s="1">
        <v>2.051614117982551E-12</v>
      </c>
      <c r="O384" s="1">
        <v>6.5608670031741916</v>
      </c>
      <c r="P384" s="1">
        <v>6.3540000001363115</v>
      </c>
      <c r="Q384" s="1">
        <v>4.491621047644112E-10</v>
      </c>
      <c r="R384" s="1">
        <v>1870.44633396584</v>
      </c>
      <c r="S384" s="1">
        <v>2.3821190859207912E-10</v>
      </c>
      <c r="T384" s="1">
        <v>761.21943669290806</v>
      </c>
      <c r="U384" s="1">
        <v>87.094227386674618</v>
      </c>
      <c r="V384" s="1">
        <v>10.179918161709505</v>
      </c>
      <c r="W384" s="1">
        <v>14.921854392256785</v>
      </c>
      <c r="X384" s="1">
        <v>5.0323900331707708E-10</v>
      </c>
      <c r="Y384" s="1">
        <v>3109.3230022228131</v>
      </c>
      <c r="Z384" s="1">
        <v>8.9405144421656499E-10</v>
      </c>
      <c r="AA384" s="1">
        <v>802.45821117694936</v>
      </c>
      <c r="AB384" s="1">
        <v>60.068991879067156</v>
      </c>
      <c r="AC384"/>
      <c r="AD384"/>
    </row>
    <row r="385" spans="1:30" x14ac:dyDescent="0.25">
      <c r="A385" s="1" t="s">
        <v>105</v>
      </c>
      <c r="B385" s="4">
        <v>1</v>
      </c>
      <c r="C385" s="1" t="s">
        <v>108</v>
      </c>
      <c r="D385" s="7" t="s">
        <v>377</v>
      </c>
      <c r="E385" s="4">
        <v>2044</v>
      </c>
      <c r="F385" s="1">
        <v>95.198629952730712</v>
      </c>
      <c r="G385" s="1">
        <v>-2.0127657030392582E-4</v>
      </c>
      <c r="H385" s="1">
        <v>1.9689723088668062E-14</v>
      </c>
      <c r="I385" s="1">
        <v>6.4738148684951732E-11</v>
      </c>
      <c r="J385" s="1">
        <v>2.8809399288288054E-12</v>
      </c>
      <c r="K385" s="1">
        <v>64.811798024267901</v>
      </c>
      <c r="L385" s="1">
        <v>4.5544104050268667E-12</v>
      </c>
      <c r="M385" s="1">
        <v>24.75776633300185</v>
      </c>
      <c r="N385" s="1">
        <v>2.0286747071067537E-12</v>
      </c>
      <c r="O385" s="1">
        <v>6.5608670031742085</v>
      </c>
      <c r="P385" s="1">
        <v>6.3540000001653514</v>
      </c>
      <c r="Q385" s="1">
        <v>4.6211965162167616E-10</v>
      </c>
      <c r="R385" s="1">
        <v>1913.7720064791338</v>
      </c>
      <c r="S385" s="1">
        <v>2.6015363380833408E-10</v>
      </c>
      <c r="T385" s="1">
        <v>816.70549756277865</v>
      </c>
      <c r="U385" s="1">
        <v>87.094227386676664</v>
      </c>
      <c r="V385" s="1">
        <v>9.590411428565071</v>
      </c>
      <c r="W385" s="1">
        <v>15.770061219475201</v>
      </c>
      <c r="X385" s="1">
        <v>4.7610512100728109E-10</v>
      </c>
      <c r="Y385" s="1">
        <v>3185.3593979293073</v>
      </c>
      <c r="Z385" s="1">
        <v>9.6277730954986472E-10</v>
      </c>
      <c r="AA385" s="1">
        <v>854.07491034225404</v>
      </c>
      <c r="AB385" s="1">
        <v>54.092835732977697</v>
      </c>
      <c r="AC385"/>
      <c r="AD385"/>
    </row>
    <row r="386" spans="1:30" x14ac:dyDescent="0.25">
      <c r="A386" s="1" t="s">
        <v>105</v>
      </c>
      <c r="B386" s="4">
        <v>1</v>
      </c>
      <c r="C386" s="1" t="s">
        <v>108</v>
      </c>
      <c r="D386" s="7" t="s">
        <v>377</v>
      </c>
      <c r="E386" s="4">
        <v>2045</v>
      </c>
      <c r="F386" s="1">
        <v>91.626448182398534</v>
      </c>
      <c r="G386" s="1">
        <v>5.105831047581233E-2</v>
      </c>
      <c r="H386" s="1">
        <v>2.2552499525001599E-14</v>
      </c>
      <c r="I386" s="1">
        <v>1.3572826674334221E-10</v>
      </c>
      <c r="J386" s="1">
        <v>2.7851006703769335E-12</v>
      </c>
      <c r="K386" s="1">
        <v>46.32511750366816</v>
      </c>
      <c r="L386" s="1">
        <v>2.4214621460892537E-12</v>
      </c>
      <c r="M386" s="1">
        <v>15.109653988046677</v>
      </c>
      <c r="N386" s="1">
        <v>2.1966712230803235E-12</v>
      </c>
      <c r="O386" s="1">
        <v>6.5608670031742253</v>
      </c>
      <c r="P386" s="1">
        <v>6.3540000002068089</v>
      </c>
      <c r="Q386" s="1">
        <v>4.719960894810188E-10</v>
      </c>
      <c r="R386" s="1">
        <v>1978.5838045034018</v>
      </c>
      <c r="S386" s="1">
        <v>2.7864621480665248E-10</v>
      </c>
      <c r="T386" s="1">
        <v>841.46326389578053</v>
      </c>
      <c r="U386" s="1">
        <v>87.094227386678696</v>
      </c>
      <c r="V386" s="1">
        <v>8.4056343809639511</v>
      </c>
      <c r="W386" s="1">
        <v>15.971043383538484</v>
      </c>
      <c r="X386" s="1">
        <v>4.5031115594127151E-10</v>
      </c>
      <c r="Y386" s="1">
        <v>3270.5123124052229</v>
      </c>
      <c r="Z386" s="1">
        <v>9.814566457869638E-10</v>
      </c>
      <c r="AA386" s="1">
        <v>886.00501249873025</v>
      </c>
      <c r="AB386" s="1">
        <v>45.692263570953678</v>
      </c>
      <c r="AC386"/>
      <c r="AD386"/>
    </row>
    <row r="387" spans="1:30" x14ac:dyDescent="0.25">
      <c r="A387" s="1" t="s">
        <v>105</v>
      </c>
      <c r="B387" s="4">
        <v>1</v>
      </c>
      <c r="C387" s="1" t="s">
        <v>108</v>
      </c>
      <c r="D387" s="7" t="s">
        <v>377</v>
      </c>
      <c r="E387" s="4">
        <v>2046</v>
      </c>
      <c r="F387" s="1">
        <v>88.083555697497331</v>
      </c>
      <c r="G387" s="1">
        <v>3.5729891074959719E-2</v>
      </c>
      <c r="H387" s="1">
        <v>2.6125802137374936E-14</v>
      </c>
      <c r="I387" s="1">
        <v>1.047308916387708E-7</v>
      </c>
      <c r="J387" s="1">
        <v>2.5315188213670844E-12</v>
      </c>
      <c r="K387" s="1">
        <v>128.26696776491764</v>
      </c>
      <c r="L387" s="1">
        <v>1.65780646743507E-12</v>
      </c>
      <c r="M387" s="1">
        <v>40.68772828076289</v>
      </c>
      <c r="N387" s="1">
        <v>2.4889998745995746E-12</v>
      </c>
      <c r="O387" s="1">
        <v>6.5608670031742431</v>
      </c>
      <c r="P387" s="1">
        <v>6.3540000002715473</v>
      </c>
      <c r="Q387" s="1">
        <v>4.7854161168477078E-10</v>
      </c>
      <c r="R387" s="1">
        <v>2024.90892200707</v>
      </c>
      <c r="S387" s="1">
        <v>3.0809220434354866E-10</v>
      </c>
      <c r="T387" s="1">
        <v>856.57291788382724</v>
      </c>
      <c r="U387" s="1">
        <v>87.094227386680899</v>
      </c>
      <c r="V387" s="1">
        <v>7.8361109977831784</v>
      </c>
      <c r="W387" s="1">
        <v>16.177775172911314</v>
      </c>
      <c r="X387" s="1">
        <v>4.1864454906078131E-10</v>
      </c>
      <c r="Y387" s="1">
        <v>3335.83031205726</v>
      </c>
      <c r="Z387" s="1">
        <v>1.0754364713652951E-9</v>
      </c>
      <c r="AA387" s="1">
        <v>903.3856380634694</v>
      </c>
      <c r="AB387" s="1">
        <v>41.306411127080963</v>
      </c>
      <c r="AC387"/>
      <c r="AD387"/>
    </row>
    <row r="388" spans="1:30" x14ac:dyDescent="0.25">
      <c r="A388" s="1" t="s">
        <v>105</v>
      </c>
      <c r="B388" s="4">
        <v>1</v>
      </c>
      <c r="C388" s="1" t="s">
        <v>108</v>
      </c>
      <c r="D388" s="7" t="s">
        <v>377</v>
      </c>
      <c r="E388" s="4">
        <v>2047</v>
      </c>
      <c r="F388" s="1">
        <v>84.882057908990575</v>
      </c>
      <c r="G388" s="1">
        <v>7.0476208348642072E-2</v>
      </c>
      <c r="H388" s="1">
        <v>3.0559923712779114E-14</v>
      </c>
      <c r="I388" s="1">
        <v>9.7211675292963917E-9</v>
      </c>
      <c r="J388" s="1">
        <v>2.2817305801308646E-12</v>
      </c>
      <c r="K388" s="1">
        <v>213.11323290249359</v>
      </c>
      <c r="L388" s="1">
        <v>1.2367813417567626E-12</v>
      </c>
      <c r="M388" s="1">
        <v>23.816147667324501</v>
      </c>
      <c r="N388" s="1">
        <v>2.9468166646644351E-12</v>
      </c>
      <c r="O388" s="1">
        <v>6.5608670031742626</v>
      </c>
      <c r="P388" s="1">
        <v>6.3540000004072752</v>
      </c>
      <c r="Q388" s="1">
        <v>4.8348955388302528E-10</v>
      </c>
      <c r="R388" s="1">
        <v>2070.7408897719879</v>
      </c>
      <c r="S388" s="1">
        <v>3.3184536281663659E-10</v>
      </c>
      <c r="T388" s="1">
        <v>897.26064616459018</v>
      </c>
      <c r="U388" s="1">
        <v>87.094227386682945</v>
      </c>
      <c r="V388" s="1">
        <v>7.1719098481309089</v>
      </c>
      <c r="W388" s="1">
        <v>16.416052761108194</v>
      </c>
      <c r="X388" s="1">
        <v>3.7155660732825863E-10</v>
      </c>
      <c r="Y388" s="1">
        <v>3404.2263901443384</v>
      </c>
      <c r="Z388" s="1">
        <v>1.0830015795465E-9</v>
      </c>
      <c r="AA388" s="1">
        <v>937.68385230403635</v>
      </c>
      <c r="AB388" s="1">
        <v>37.024017174980834</v>
      </c>
      <c r="AC388"/>
      <c r="AD388"/>
    </row>
    <row r="389" spans="1:30" x14ac:dyDescent="0.25">
      <c r="A389" s="1" t="s">
        <v>105</v>
      </c>
      <c r="B389" s="4">
        <v>1</v>
      </c>
      <c r="C389" s="1" t="s">
        <v>108</v>
      </c>
      <c r="D389" s="7" t="s">
        <v>377</v>
      </c>
      <c r="E389" s="4">
        <v>2048</v>
      </c>
      <c r="F389" s="1">
        <v>81.927715358200345</v>
      </c>
      <c r="G389" s="1">
        <v>6.0483973735098132E-2</v>
      </c>
      <c r="H389" s="1">
        <v>3.6713978536876902E-14</v>
      </c>
      <c r="I389" s="1">
        <v>1.0772359413804358E-8</v>
      </c>
      <c r="J389" s="1">
        <v>2.2304891542520133E-12</v>
      </c>
      <c r="K389" s="1">
        <v>249.98485350768266</v>
      </c>
      <c r="L389" s="1">
        <v>9.3932683706359598E-13</v>
      </c>
      <c r="M389" s="1">
        <v>49.526989139831514</v>
      </c>
      <c r="N389" s="1">
        <v>3.5145971740267101E-12</v>
      </c>
      <c r="O389" s="1">
        <v>6.5608670031742848</v>
      </c>
      <c r="P389" s="1">
        <v>1.0514263134949944E-7</v>
      </c>
      <c r="Q389" s="1">
        <v>4.8753512788452774E-10</v>
      </c>
      <c r="R389" s="1">
        <v>2160.2016226744818</v>
      </c>
      <c r="S389" s="1">
        <v>3.7611293031599517E-10</v>
      </c>
      <c r="T389" s="1">
        <v>921.07679383191464</v>
      </c>
      <c r="U389" s="1">
        <v>87.094227386685432</v>
      </c>
      <c r="V389" s="1">
        <v>6.2457948810778605</v>
      </c>
      <c r="W389" s="1">
        <v>1.7576665841690911E-7</v>
      </c>
      <c r="X389" s="1">
        <v>3.47139764044298E-10</v>
      </c>
      <c r="Y389" s="1">
        <v>3506.6301562721665</v>
      </c>
      <c r="Z389" s="1">
        <v>1.2173689986962031E-9</v>
      </c>
      <c r="AA389" s="1">
        <v>966.8103305363727</v>
      </c>
      <c r="AB389" s="1">
        <v>29.380913861469693</v>
      </c>
      <c r="AC389"/>
      <c r="AD389"/>
    </row>
    <row r="390" spans="1:30" x14ac:dyDescent="0.25">
      <c r="A390" s="1" t="s">
        <v>105</v>
      </c>
      <c r="B390" s="4">
        <v>1</v>
      </c>
      <c r="C390" s="1" t="s">
        <v>108</v>
      </c>
      <c r="D390" s="7" t="s">
        <v>377</v>
      </c>
      <c r="E390" s="4">
        <v>2049</v>
      </c>
      <c r="F390" s="1">
        <v>78.731352056285928</v>
      </c>
      <c r="G390" s="1">
        <v>4.6825599820638629E-2</v>
      </c>
      <c r="H390" s="1">
        <v>4.3227554219940461E-14</v>
      </c>
      <c r="I390" s="1">
        <v>1.8790198340208297E-9</v>
      </c>
      <c r="J390" s="1">
        <v>2.136748290770828E-12</v>
      </c>
      <c r="K390" s="1">
        <v>228.5270710370157</v>
      </c>
      <c r="L390" s="1">
        <v>7.4009276069872729E-13</v>
      </c>
      <c r="M390" s="1">
        <v>39.637836510736882</v>
      </c>
      <c r="N390" s="1">
        <v>4.220018658042453E-12</v>
      </c>
      <c r="O390" s="1">
        <v>6.5608670031743097</v>
      </c>
      <c r="P390" s="1">
        <v>1.1485879146731931E-7</v>
      </c>
      <c r="Q390" s="1">
        <v>4.9084363370615499E-10</v>
      </c>
      <c r="R390" s="1">
        <v>2224.7077261821651</v>
      </c>
      <c r="S390" s="1">
        <v>4.2390504541893316E-10</v>
      </c>
      <c r="T390" s="1">
        <v>970.60378297174611</v>
      </c>
      <c r="U390" s="1">
        <v>87.094227386688488</v>
      </c>
      <c r="V390" s="1">
        <v>5.3365788146094344</v>
      </c>
      <c r="W390" s="1">
        <v>1.696914401864168E-7</v>
      </c>
      <c r="X390" s="1">
        <v>2.7649798044592617E-10</v>
      </c>
      <c r="Y390" s="1">
        <v>3581.4734910945317</v>
      </c>
      <c r="Z390" s="1">
        <v>1.3538813969648557E-9</v>
      </c>
      <c r="AA390" s="1">
        <v>1019.0132723659029</v>
      </c>
      <c r="AB390" s="1">
        <v>24.453789860380429</v>
      </c>
      <c r="AC390"/>
      <c r="AD390"/>
    </row>
    <row r="391" spans="1:30" x14ac:dyDescent="0.25">
      <c r="A391" s="1" t="s">
        <v>105</v>
      </c>
      <c r="B391" s="4">
        <v>1</v>
      </c>
      <c r="C391" s="1" t="s">
        <v>108</v>
      </c>
      <c r="D391" s="7" t="s">
        <v>377</v>
      </c>
      <c r="E391" s="4">
        <v>2050</v>
      </c>
      <c r="F391" s="1">
        <v>75.398342704751087</v>
      </c>
      <c r="G391" s="1">
        <v>3.352347701845123E-2</v>
      </c>
      <c r="H391" s="1">
        <v>5.1870700681564372E-14</v>
      </c>
      <c r="I391" s="1">
        <v>2.5678682300277295E-9</v>
      </c>
      <c r="J391" s="1">
        <v>2.2438135156236367E-12</v>
      </c>
      <c r="K391" s="1">
        <v>151.0039655730225</v>
      </c>
      <c r="L391" s="1">
        <v>0</v>
      </c>
      <c r="M391" s="1">
        <v>43.01338222263329</v>
      </c>
      <c r="N391" s="1">
        <v>5.1081715871500208E-12</v>
      </c>
      <c r="O391" s="1">
        <v>6.5608670031743381</v>
      </c>
      <c r="P391" s="1">
        <v>1.2562905427847278E-7</v>
      </c>
      <c r="Q391" s="1">
        <v>4.9411654963202383E-10</v>
      </c>
      <c r="R391" s="1">
        <v>2281.2190469393408</v>
      </c>
      <c r="S391" s="1">
        <v>4.7580632160748643E-10</v>
      </c>
      <c r="T391" s="1">
        <v>1010.241619482483</v>
      </c>
      <c r="U391" s="1">
        <v>87.094227386691969</v>
      </c>
      <c r="V391" s="1">
        <v>4.5931361447894163</v>
      </c>
      <c r="W391" s="1">
        <v>2.0818193720236889E-7</v>
      </c>
      <c r="X391" s="1">
        <v>2.5348324731858697E-10</v>
      </c>
      <c r="Y391" s="1">
        <v>3654.5881779836541</v>
      </c>
      <c r="Z391" s="1">
        <v>1.5021231612230215E-9</v>
      </c>
      <c r="AA391" s="1">
        <v>1062.3561395237116</v>
      </c>
      <c r="AB391" s="1">
        <v>21.273073662713486</v>
      </c>
      <c r="AC391"/>
      <c r="AD391"/>
    </row>
    <row r="392" spans="1:30" x14ac:dyDescent="0.25">
      <c r="A392" s="1" t="s">
        <v>105</v>
      </c>
      <c r="B392" s="4">
        <v>1</v>
      </c>
      <c r="C392" s="1" t="s">
        <v>108</v>
      </c>
      <c r="D392" s="7" t="s">
        <v>377</v>
      </c>
      <c r="E392" s="4">
        <v>2051</v>
      </c>
      <c r="F392" s="1">
        <v>72.36874215789922</v>
      </c>
      <c r="G392" s="1">
        <v>3.9238182387524509E-3</v>
      </c>
      <c r="H392" s="1">
        <v>6.3039228373814515E-14</v>
      </c>
      <c r="I392" s="1">
        <v>1.8179497338837157E-9</v>
      </c>
      <c r="J392" s="1">
        <v>2.6193212949281992E-12</v>
      </c>
      <c r="K392" s="1">
        <v>148.51387461218835</v>
      </c>
      <c r="L392" s="1">
        <v>0</v>
      </c>
      <c r="M392" s="1">
        <v>60.159541672951782</v>
      </c>
      <c r="N392" s="1">
        <v>6.2443704333847367E-12</v>
      </c>
      <c r="O392" s="1">
        <v>6.5608670031743728</v>
      </c>
      <c r="P392" s="1">
        <v>1.2750571685547128E-7</v>
      </c>
      <c r="Q392" s="1">
        <v>4.9724919711747561E-10</v>
      </c>
      <c r="R392" s="1">
        <v>2314.7063835585936</v>
      </c>
      <c r="S392" s="1">
        <v>5.3588837742573496E-10</v>
      </c>
      <c r="T392" s="1">
        <v>1053.2550017051162</v>
      </c>
      <c r="U392" s="1">
        <v>87.094227386695877</v>
      </c>
      <c r="V392" s="1">
        <v>4.2827559773929549</v>
      </c>
      <c r="W392" s="1">
        <v>1.8482568183661084E-7</v>
      </c>
      <c r="X392" s="1">
        <v>2.3565516419778128E-10</v>
      </c>
      <c r="Y392" s="1">
        <v>3682.7111964211826</v>
      </c>
      <c r="Z392" s="1">
        <v>1.6688498907316222E-9</v>
      </c>
      <c r="AA392" s="1">
        <v>1097.7454364842961</v>
      </c>
      <c r="AB392" s="1">
        <v>20.013911843885939</v>
      </c>
      <c r="AC392"/>
      <c r="AD392"/>
    </row>
    <row r="393" spans="1:30" x14ac:dyDescent="0.25">
      <c r="A393" s="1" t="s">
        <v>105</v>
      </c>
      <c r="B393" s="4">
        <v>1</v>
      </c>
      <c r="C393" s="1" t="s">
        <v>108</v>
      </c>
      <c r="D393" s="7" t="s">
        <v>377</v>
      </c>
      <c r="E393" s="4">
        <v>2052</v>
      </c>
      <c r="F393" s="1">
        <v>69.527966875790838</v>
      </c>
      <c r="G393" s="1">
        <v>3.901869518326305E-2</v>
      </c>
      <c r="H393" s="1">
        <v>7.9064042528855214E-14</v>
      </c>
      <c r="I393" s="1">
        <v>1.7435028938098352E-8</v>
      </c>
      <c r="J393" s="1">
        <v>0</v>
      </c>
      <c r="K393" s="1">
        <v>97.540422729631672</v>
      </c>
      <c r="L393" s="1">
        <v>0</v>
      </c>
      <c r="M393" s="1">
        <v>123.08184447404285</v>
      </c>
      <c r="N393" s="1">
        <v>7.7267172460562149E-12</v>
      </c>
      <c r="O393" s="1">
        <v>6.5608670031744145</v>
      </c>
      <c r="P393" s="1">
        <v>1.3007093678298858E-7</v>
      </c>
      <c r="Q393" s="1">
        <v>5.0013013704630441E-10</v>
      </c>
      <c r="R393" s="1">
        <v>2395.4479399970396</v>
      </c>
      <c r="S393" s="1">
        <v>5.7104911235729422E-10</v>
      </c>
      <c r="T393" s="1">
        <v>1057.9945433780697</v>
      </c>
      <c r="U393" s="1">
        <v>87.094227386693618</v>
      </c>
      <c r="V393" s="1">
        <v>3.6323234647564844</v>
      </c>
      <c r="W393" s="1">
        <v>1.5848359840406751E-7</v>
      </c>
      <c r="X393" s="1">
        <v>1.983825303045193E-10</v>
      </c>
      <c r="Y393" s="1">
        <v>3756.7386968372671</v>
      </c>
      <c r="Z393" s="1">
        <v>1.7261205776344509E-9</v>
      </c>
      <c r="AA393" s="1">
        <v>1102.3246213370492</v>
      </c>
      <c r="AB393" s="1">
        <v>16.208626443962881</v>
      </c>
      <c r="AC393"/>
      <c r="AD393"/>
    </row>
    <row r="394" spans="1:30" x14ac:dyDescent="0.25">
      <c r="A394" s="1" t="s">
        <v>105</v>
      </c>
      <c r="B394" s="4">
        <v>1</v>
      </c>
      <c r="C394" s="1" t="s">
        <v>108</v>
      </c>
      <c r="D394" s="7" t="s">
        <v>377</v>
      </c>
      <c r="E394" s="4">
        <v>2053</v>
      </c>
      <c r="F394" s="1">
        <v>66.443722677840384</v>
      </c>
      <c r="G394" s="1">
        <v>3.7847775387831371E-2</v>
      </c>
      <c r="H394" s="1">
        <v>1.0112389684435535E-13</v>
      </c>
      <c r="I394" s="1">
        <v>1.6840566464240943E-9</v>
      </c>
      <c r="J394" s="1">
        <v>0</v>
      </c>
      <c r="K394" s="1">
        <v>134.67139046188203</v>
      </c>
      <c r="L394" s="1">
        <v>0</v>
      </c>
      <c r="M394" s="1">
        <v>103.20570613672858</v>
      </c>
      <c r="N394" s="1">
        <v>9.708748591124862E-12</v>
      </c>
      <c r="O394" s="1">
        <v>6.5608670031744634</v>
      </c>
      <c r="P394" s="1">
        <v>1.3188591533397202E-7</v>
      </c>
      <c r="Q394" s="1">
        <v>5.0291523771668129E-10</v>
      </c>
      <c r="R394" s="1">
        <v>2425.5086222495584</v>
      </c>
      <c r="S394" s="1">
        <v>5.8146834701982568E-10</v>
      </c>
      <c r="T394" s="1">
        <v>1097.9463878521217</v>
      </c>
      <c r="U394" s="1">
        <v>87.094227386569813</v>
      </c>
      <c r="V394" s="1">
        <v>3.4817012879228288</v>
      </c>
      <c r="W394" s="1">
        <v>1.2966157724408553E-7</v>
      </c>
      <c r="X394" s="1">
        <v>1.931589947586699E-10</v>
      </c>
      <c r="Y394" s="1">
        <v>3795.8797571560854</v>
      </c>
      <c r="Z394" s="1">
        <v>1.7179091803885135E-9</v>
      </c>
      <c r="AA394" s="1">
        <v>1127.8061530896475</v>
      </c>
      <c r="AB394" s="1">
        <v>15.281521452986853</v>
      </c>
      <c r="AC394"/>
      <c r="AD394"/>
    </row>
    <row r="395" spans="1:30" x14ac:dyDescent="0.25">
      <c r="A395" s="1" t="s">
        <v>105</v>
      </c>
      <c r="B395" s="4">
        <v>1</v>
      </c>
      <c r="C395" s="1" t="s">
        <v>108</v>
      </c>
      <c r="D395" s="7" t="s">
        <v>377</v>
      </c>
      <c r="E395" s="4">
        <v>2054</v>
      </c>
      <c r="F395" s="1">
        <v>63.296351517634598</v>
      </c>
      <c r="G395" s="1">
        <v>2.7228448917167997E-2</v>
      </c>
      <c r="H395" s="1">
        <v>1.2629307612530533E-13</v>
      </c>
      <c r="I395" s="1">
        <v>2.2029605171558572E-8</v>
      </c>
      <c r="J395" s="1">
        <v>0</v>
      </c>
      <c r="K395" s="1">
        <v>150.71510422949783</v>
      </c>
      <c r="L395" s="1">
        <v>0</v>
      </c>
      <c r="M395" s="1">
        <v>5.7518151945967419E-8</v>
      </c>
      <c r="N395" s="1">
        <v>1.2444390498286078E-11</v>
      </c>
      <c r="O395" s="1">
        <v>6.5608670031745238</v>
      </c>
      <c r="P395" s="1">
        <v>1.4931762008139501E-7</v>
      </c>
      <c r="Q395" s="1">
        <v>5.0544675653804833E-10</v>
      </c>
      <c r="R395" s="1">
        <v>2487.9006526665012</v>
      </c>
      <c r="S395" s="1">
        <v>5.8602275742485254E-10</v>
      </c>
      <c r="T395" s="1">
        <v>1095.9242634107122</v>
      </c>
      <c r="U395" s="1">
        <v>86.110238314578595</v>
      </c>
      <c r="V395" s="1">
        <v>2.8165381167617394</v>
      </c>
      <c r="W395" s="1">
        <v>2.0681931030291188E-7</v>
      </c>
      <c r="X395" s="1">
        <v>1.7852304892704359E-10</v>
      </c>
      <c r="Y395" s="1">
        <v>3850.0137448504283</v>
      </c>
      <c r="Z395" s="1">
        <v>1.6904430101046935E-9</v>
      </c>
      <c r="AA395" s="1">
        <v>1130.0238197508197</v>
      </c>
      <c r="AB395" s="1">
        <v>13.35361929862361</v>
      </c>
      <c r="AC395"/>
      <c r="AD395"/>
    </row>
    <row r="396" spans="1:30" x14ac:dyDescent="0.25">
      <c r="A396" s="1" t="s">
        <v>105</v>
      </c>
      <c r="B396" s="4">
        <v>1</v>
      </c>
      <c r="C396" s="1" t="s">
        <v>108</v>
      </c>
      <c r="D396" s="7" t="s">
        <v>377</v>
      </c>
      <c r="E396" s="4">
        <v>2055</v>
      </c>
      <c r="F396" s="1">
        <v>60.381416438198301</v>
      </c>
      <c r="G396" s="1">
        <v>0.10650801319892507</v>
      </c>
      <c r="H396" s="1">
        <v>1.5177945962476228E-13</v>
      </c>
      <c r="I396" s="1">
        <v>1.1581770267431029E-9</v>
      </c>
      <c r="J396" s="1">
        <v>0</v>
      </c>
      <c r="K396" s="1">
        <v>121.95825374402369</v>
      </c>
      <c r="L396" s="1">
        <v>0</v>
      </c>
      <c r="M396" s="1">
        <v>41.651082591192768</v>
      </c>
      <c r="N396" s="1">
        <v>1.6390171287007745E-11</v>
      </c>
      <c r="O396" s="1">
        <v>6.5608670031745975</v>
      </c>
      <c r="P396" s="1">
        <v>1.5099794635526481E-7</v>
      </c>
      <c r="Q396" s="1">
        <v>5.0772848711817922E-10</v>
      </c>
      <c r="R396" s="1">
        <v>2544.7982694173033</v>
      </c>
      <c r="S396" s="1">
        <v>5.884442195709418E-10</v>
      </c>
      <c r="T396" s="1">
        <v>1095.9242634643256</v>
      </c>
      <c r="U396" s="1">
        <v>83.340243778522336</v>
      </c>
      <c r="V396" s="1">
        <v>2.3331512924399158</v>
      </c>
      <c r="W396" s="1">
        <v>1.3911320657011407E-7</v>
      </c>
      <c r="X396" s="1">
        <v>1.3318909386571425E-10</v>
      </c>
      <c r="Y396" s="1">
        <v>3900.1860134241751</v>
      </c>
      <c r="Z396" s="1">
        <v>1.5571321423439916E-9</v>
      </c>
      <c r="AA396" s="1">
        <v>1129.9241557037503</v>
      </c>
      <c r="AB396" s="1">
        <v>12.124451263831004</v>
      </c>
      <c r="AC396"/>
      <c r="AD396"/>
    </row>
    <row r="397" spans="1:30" x14ac:dyDescent="0.25">
      <c r="A397" s="1" t="s">
        <v>105</v>
      </c>
      <c r="B397" s="4">
        <v>1</v>
      </c>
      <c r="C397" s="1" t="s">
        <v>108</v>
      </c>
      <c r="D397" s="7" t="s">
        <v>377</v>
      </c>
      <c r="E397" s="4">
        <v>2056</v>
      </c>
      <c r="F397" s="1">
        <v>57.153299237228886</v>
      </c>
      <c r="G397" s="1">
        <v>7.8786178279864692E-4</v>
      </c>
      <c r="H397" s="1">
        <v>1.8571691907790702E-13</v>
      </c>
      <c r="I397" s="1">
        <v>5.9267564612833557E-10</v>
      </c>
      <c r="J397" s="1">
        <v>0</v>
      </c>
      <c r="K397" s="1">
        <v>145.18488513273161</v>
      </c>
      <c r="L397" s="1">
        <v>0</v>
      </c>
      <c r="M397" s="1">
        <v>43.477868584022005</v>
      </c>
      <c r="N397" s="1">
        <v>2.244720028756975E-11</v>
      </c>
      <c r="O397" s="1">
        <v>6.5608670031746916</v>
      </c>
      <c r="P397" s="1">
        <v>1.7302342432398171E-7</v>
      </c>
      <c r="Q397" s="1">
        <v>5.099589762724312E-10</v>
      </c>
      <c r="R397" s="1">
        <v>2572.6874048135351</v>
      </c>
      <c r="S397" s="1">
        <v>5.9010202603837687E-10</v>
      </c>
      <c r="T397" s="1">
        <v>1090.7983440680455</v>
      </c>
      <c r="U397" s="1">
        <v>79.754751974435521</v>
      </c>
      <c r="V397" s="1">
        <v>2.1941495434139</v>
      </c>
      <c r="W397" s="1">
        <v>2.6395287798360678E-7</v>
      </c>
      <c r="X397" s="1">
        <v>1.2588902900976807E-10</v>
      </c>
      <c r="Y397" s="1">
        <v>3934.0601485862244</v>
      </c>
      <c r="Z397" s="1">
        <v>1.4016424467377292E-9</v>
      </c>
      <c r="AA397" s="1">
        <v>1122.0024578802531</v>
      </c>
      <c r="AB397" s="1">
        <v>11.90614195961175</v>
      </c>
      <c r="AC397"/>
      <c r="AD397"/>
    </row>
    <row r="398" spans="1:30" x14ac:dyDescent="0.25">
      <c r="A398" s="1" t="s">
        <v>105</v>
      </c>
      <c r="B398" s="4">
        <v>1</v>
      </c>
      <c r="C398" s="1" t="s">
        <v>108</v>
      </c>
      <c r="D398" s="7" t="s">
        <v>377</v>
      </c>
      <c r="E398" s="4">
        <v>2057</v>
      </c>
      <c r="F398" s="1">
        <v>53.996318607850299</v>
      </c>
      <c r="G398" s="1">
        <v>2.7854652551628739E-3</v>
      </c>
      <c r="H398" s="1">
        <v>0</v>
      </c>
      <c r="I398" s="1">
        <v>7.83959269756395E-10</v>
      </c>
      <c r="J398" s="1">
        <v>0</v>
      </c>
      <c r="K398" s="1">
        <v>244.20722074838608</v>
      </c>
      <c r="L398" s="1">
        <v>0</v>
      </c>
      <c r="M398" s="1">
        <v>6.2809570691198625E-8</v>
      </c>
      <c r="N398" s="1">
        <v>3.2695446739294452E-11</v>
      </c>
      <c r="O398" s="1">
        <v>6.5608670031748044</v>
      </c>
      <c r="P398" s="1">
        <v>1.7417701772319908E-7</v>
      </c>
      <c r="Q398" s="1">
        <v>5.1209572456320201E-10</v>
      </c>
      <c r="R398" s="1">
        <v>2627.4918870744823</v>
      </c>
      <c r="S398" s="1">
        <v>5.9133880738013363E-10</v>
      </c>
      <c r="T398" s="1">
        <v>1101.3403675274744</v>
      </c>
      <c r="U398" s="1">
        <v>74.946014268303543</v>
      </c>
      <c r="V398" s="1">
        <v>2.194149543413721</v>
      </c>
      <c r="W398" s="1">
        <v>2.2039559232423157E-7</v>
      </c>
      <c r="X398" s="1">
        <v>8.0336782796699428E-11</v>
      </c>
      <c r="Y398" s="1">
        <v>3983.7849238409531</v>
      </c>
      <c r="Z398" s="1">
        <v>1.3682276309059525E-9</v>
      </c>
      <c r="AA398" s="1">
        <v>1113.7143341943399</v>
      </c>
      <c r="AB398" s="1">
        <v>10.482239319563718</v>
      </c>
      <c r="AC398"/>
      <c r="AD398"/>
    </row>
    <row r="399" spans="1:30" x14ac:dyDescent="0.25">
      <c r="A399" s="1" t="s">
        <v>105</v>
      </c>
      <c r="B399" s="4">
        <v>1</v>
      </c>
      <c r="C399" s="1" t="s">
        <v>108</v>
      </c>
      <c r="D399" s="7" t="s">
        <v>377</v>
      </c>
      <c r="E399" s="4">
        <v>2058</v>
      </c>
      <c r="F399" s="1">
        <v>51.029402169151943</v>
      </c>
      <c r="G399" s="1">
        <v>2.0523207465440837E-2</v>
      </c>
      <c r="H399" s="1">
        <v>0</v>
      </c>
      <c r="I399" s="1">
        <v>0</v>
      </c>
      <c r="J399" s="1">
        <v>0</v>
      </c>
      <c r="K399" s="1">
        <v>44.270606568204961</v>
      </c>
      <c r="L399" s="1">
        <v>0</v>
      </c>
      <c r="M399" s="1">
        <v>5.5940560782310236E-8</v>
      </c>
      <c r="N399" s="1">
        <v>5.0360654863441933E-11</v>
      </c>
      <c r="O399" s="1">
        <v>6.5608670031749297</v>
      </c>
      <c r="P399" s="1">
        <v>1.7476459664518357E-7</v>
      </c>
      <c r="Q399" s="1">
        <v>5.1433953807882559E-10</v>
      </c>
      <c r="R399" s="1">
        <v>2784.8638711189551</v>
      </c>
      <c r="S399" s="1">
        <v>5.9227813421719723E-10</v>
      </c>
      <c r="T399" s="1">
        <v>1064.3055366430158</v>
      </c>
      <c r="U399" s="1">
        <v>68.302407709105708</v>
      </c>
      <c r="V399" s="1">
        <v>1.8147725366092182</v>
      </c>
      <c r="W399" s="1">
        <v>1.0001290201242278E-7</v>
      </c>
      <c r="X399" s="1">
        <v>4.4526002716940623E-11</v>
      </c>
      <c r="Y399" s="1">
        <v>4080.3296838922483</v>
      </c>
      <c r="Z399" s="1">
        <v>1.3028685316620668E-9</v>
      </c>
      <c r="AA399" s="1">
        <v>1094.4666546802214</v>
      </c>
      <c r="AB399" s="1">
        <v>6.8107634245869493</v>
      </c>
      <c r="AC399"/>
      <c r="AD399"/>
    </row>
    <row r="400" spans="1:30" x14ac:dyDescent="0.25">
      <c r="A400" s="1" t="s">
        <v>105</v>
      </c>
      <c r="B400" s="4">
        <v>1</v>
      </c>
      <c r="C400" s="1" t="s">
        <v>108</v>
      </c>
      <c r="D400" s="7" t="s">
        <v>377</v>
      </c>
      <c r="E400" s="4">
        <v>2059</v>
      </c>
      <c r="F400" s="1">
        <v>56.077092062159288</v>
      </c>
      <c r="G400" s="1">
        <v>5.5647261604235269E-2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6.5608670031750513</v>
      </c>
      <c r="P400" s="1">
        <v>1.7554288504758502E-7</v>
      </c>
      <c r="Q400" s="1">
        <v>5.1695885937375379E-10</v>
      </c>
      <c r="R400" s="1">
        <v>2759.4970282542263</v>
      </c>
      <c r="S400" s="1">
        <v>5.930182269778959E-10</v>
      </c>
      <c r="T400" s="1">
        <v>1035.9648136206856</v>
      </c>
      <c r="U400" s="1">
        <v>58.906497870311917</v>
      </c>
      <c r="V400" s="1">
        <v>1.8147725366092802</v>
      </c>
      <c r="W400" s="1">
        <v>1.4384366112276394E-7</v>
      </c>
      <c r="X400" s="1">
        <v>4.6452326775749421E-11</v>
      </c>
      <c r="Y400" s="1">
        <v>4086.0526920015418</v>
      </c>
      <c r="Z400" s="1">
        <v>1.3287240294233783E-9</v>
      </c>
      <c r="AA400" s="1">
        <v>1075.426526463903</v>
      </c>
      <c r="AB400" s="1">
        <v>8.0578477480016186</v>
      </c>
      <c r="AC400"/>
      <c r="AD400"/>
    </row>
    <row r="401" spans="1:30" x14ac:dyDescent="0.25">
      <c r="A401" s="1" t="s">
        <v>105</v>
      </c>
      <c r="B401" s="4">
        <v>1</v>
      </c>
      <c r="C401" s="1" t="s">
        <v>108</v>
      </c>
      <c r="D401" s="7" t="s">
        <v>377</v>
      </c>
      <c r="E401" s="4">
        <v>2060</v>
      </c>
      <c r="F401" s="1">
        <v>68.483159257125521</v>
      </c>
      <c r="G401" s="1">
        <v>0.1202183247694206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6.5608670031749199</v>
      </c>
      <c r="P401" s="1">
        <v>1.7553654686284781E-7</v>
      </c>
      <c r="Q401" s="1">
        <v>5.1695885937375379E-10</v>
      </c>
      <c r="R401" s="1">
        <v>2710.6962301431649</v>
      </c>
      <c r="S401" s="1">
        <v>5.930182269778959E-10</v>
      </c>
      <c r="T401" s="1">
        <v>1034.7905007730419</v>
      </c>
      <c r="U401" s="1">
        <v>44.812633112058862</v>
      </c>
      <c r="V401" s="1">
        <v>2.1941495434125229</v>
      </c>
      <c r="W401" s="1">
        <v>2.6004561790934978E-7</v>
      </c>
      <c r="X401" s="1">
        <v>6.3705810971106359E-11</v>
      </c>
      <c r="Y401" s="1">
        <v>4052.7957122879516</v>
      </c>
      <c r="Z401" s="1">
        <v>1.4611638656322184E-9</v>
      </c>
      <c r="AA401" s="1">
        <v>1072.7046348189342</v>
      </c>
      <c r="AB401" s="1">
        <v>9.5357606545209954</v>
      </c>
      <c r="AC401"/>
      <c r="AD401"/>
    </row>
    <row r="402" spans="1:30" x14ac:dyDescent="0.25">
      <c r="A402" s="1" t="s">
        <v>105</v>
      </c>
      <c r="B402" s="4">
        <v>1</v>
      </c>
      <c r="C402" s="1" t="s">
        <v>108</v>
      </c>
      <c r="D402" s="7" t="s">
        <v>342</v>
      </c>
      <c r="E402" s="4">
        <v>2021</v>
      </c>
      <c r="F402" s="1">
        <v>196.73061291003395</v>
      </c>
      <c r="G402" s="1">
        <v>-1.6555270919504241E-10</v>
      </c>
      <c r="H402" s="1">
        <v>6.1680812898611087E-13</v>
      </c>
      <c r="I402" s="1">
        <v>6.3539999999446257</v>
      </c>
      <c r="J402" s="1">
        <v>1.9292441758262185E-14</v>
      </c>
      <c r="K402" s="1">
        <v>82.434999999999775</v>
      </c>
      <c r="L402" s="1">
        <v>8.8032400641405714E-15</v>
      </c>
      <c r="M402" s="1">
        <v>55.419999999997273</v>
      </c>
      <c r="N402" s="1">
        <v>9.0166879802236489E-13</v>
      </c>
      <c r="O402" s="1">
        <v>153</v>
      </c>
      <c r="P402" s="1">
        <v>12.708</v>
      </c>
      <c r="Q402" s="1">
        <v>49.44</v>
      </c>
      <c r="R402" s="1">
        <v>164.87</v>
      </c>
      <c r="S402" s="1">
        <v>78.48</v>
      </c>
      <c r="T402" s="1">
        <v>110.84</v>
      </c>
      <c r="U402" s="1">
        <v>11.39</v>
      </c>
      <c r="V402" s="1">
        <v>562.98817227689904</v>
      </c>
      <c r="W402" s="1">
        <v>33.215890755111651</v>
      </c>
      <c r="X402" s="1">
        <v>433.0943999998521</v>
      </c>
      <c r="Y402" s="1">
        <v>306.18372823610747</v>
      </c>
      <c r="Z402" s="1">
        <v>687.48479999999813</v>
      </c>
      <c r="AA402" s="1">
        <v>123.18901013738775</v>
      </c>
      <c r="AB402" s="1">
        <v>0</v>
      </c>
      <c r="AC402"/>
      <c r="AD402"/>
    </row>
    <row r="403" spans="1:30" x14ac:dyDescent="0.25">
      <c r="A403" s="1" t="s">
        <v>105</v>
      </c>
      <c r="B403" s="4">
        <v>1</v>
      </c>
      <c r="C403" s="1" t="s">
        <v>108</v>
      </c>
      <c r="D403" s="7" t="s">
        <v>342</v>
      </c>
      <c r="E403" s="4">
        <v>2022</v>
      </c>
      <c r="F403" s="1">
        <v>320.31385587928639</v>
      </c>
      <c r="G403" s="1">
        <v>4.8072109680677896E-10</v>
      </c>
      <c r="H403" s="1">
        <v>6.3050404433683769E-13</v>
      </c>
      <c r="I403" s="1">
        <v>6.2204822554133159E-11</v>
      </c>
      <c r="J403" s="1">
        <v>2.0206193652090569E-14</v>
      </c>
      <c r="K403" s="1">
        <v>123.65249999999902</v>
      </c>
      <c r="L403" s="1">
        <v>8.0943910938307432E-15</v>
      </c>
      <c r="M403" s="1">
        <v>83.129999999986239</v>
      </c>
      <c r="N403" s="1">
        <v>9.086035485758438E-13</v>
      </c>
      <c r="O403" s="1">
        <v>153</v>
      </c>
      <c r="P403" s="1">
        <v>12.708</v>
      </c>
      <c r="Q403" s="1">
        <v>49.44</v>
      </c>
      <c r="R403" s="1">
        <v>247.30499999999978</v>
      </c>
      <c r="S403" s="1">
        <v>78.48</v>
      </c>
      <c r="T403" s="1">
        <v>166.25999999999726</v>
      </c>
      <c r="U403" s="1">
        <v>11.390000000000903</v>
      </c>
      <c r="V403" s="1">
        <v>395.22814707252911</v>
      </c>
      <c r="W403" s="1">
        <v>33.215890755111651</v>
      </c>
      <c r="X403" s="1">
        <v>426.53410103594774</v>
      </c>
      <c r="Y403" s="1">
        <v>459.27559235387361</v>
      </c>
      <c r="Z403" s="1">
        <v>687.48479999999813</v>
      </c>
      <c r="AA403" s="1">
        <v>184.78351520438693</v>
      </c>
      <c r="AB403" s="1">
        <v>0</v>
      </c>
      <c r="AC403"/>
      <c r="AD403"/>
    </row>
    <row r="404" spans="1:30" x14ac:dyDescent="0.25">
      <c r="A404" s="1" t="s">
        <v>105</v>
      </c>
      <c r="B404" s="4">
        <v>1</v>
      </c>
      <c r="C404" s="1" t="s">
        <v>108</v>
      </c>
      <c r="D404" s="7" t="s">
        <v>342</v>
      </c>
      <c r="E404" s="4">
        <v>2023</v>
      </c>
      <c r="F404" s="1">
        <v>118.1059091656529</v>
      </c>
      <c r="G404" s="1">
        <v>-9.7642110735945023E-9</v>
      </c>
      <c r="H404" s="1">
        <v>6.3992065908961788E-13</v>
      </c>
      <c r="I404" s="1">
        <v>2.6001816557495721E-11</v>
      </c>
      <c r="J404" s="1">
        <v>2.1133257503350681E-14</v>
      </c>
      <c r="K404" s="1">
        <v>185.47874999999286</v>
      </c>
      <c r="L404" s="1">
        <v>7.5804936200684104E-15</v>
      </c>
      <c r="M404" s="1">
        <v>102.18766238964727</v>
      </c>
      <c r="N404" s="1">
        <v>9.1559663108431602E-13</v>
      </c>
      <c r="O404" s="1">
        <v>145.35</v>
      </c>
      <c r="P404" s="1">
        <v>18.355999999944626</v>
      </c>
      <c r="Q404" s="1">
        <v>46.144000000000005</v>
      </c>
      <c r="R404" s="1">
        <v>359.96616666666546</v>
      </c>
      <c r="S404" s="1">
        <v>74.555999999999997</v>
      </c>
      <c r="T404" s="1">
        <v>242.0006666666502</v>
      </c>
      <c r="U404" s="1">
        <v>10.25100000000181</v>
      </c>
      <c r="V404" s="1">
        <v>252.31813334729219</v>
      </c>
      <c r="W404" s="1">
        <v>47.978508833076859</v>
      </c>
      <c r="X404" s="1">
        <v>339.29247965460343</v>
      </c>
      <c r="Y404" s="1">
        <v>668.50113998123379</v>
      </c>
      <c r="Z404" s="1">
        <v>647.11434565777506</v>
      </c>
      <c r="AA404" s="1">
        <v>268.9626721277852</v>
      </c>
      <c r="AB404" s="1">
        <v>1.6164318855232093E-9</v>
      </c>
      <c r="AC404"/>
      <c r="AD404"/>
    </row>
    <row r="405" spans="1:30" x14ac:dyDescent="0.25">
      <c r="A405" s="1" t="s">
        <v>105</v>
      </c>
      <c r="B405" s="4">
        <v>1</v>
      </c>
      <c r="C405" s="1" t="s">
        <v>108</v>
      </c>
      <c r="D405" s="7" t="s">
        <v>342</v>
      </c>
      <c r="E405" s="4">
        <v>2024</v>
      </c>
      <c r="F405" s="1">
        <v>94.231907997583548</v>
      </c>
      <c r="G405" s="1">
        <v>5.4003459310229179E-10</v>
      </c>
      <c r="H405" s="1">
        <v>7.9877827181443675E-13</v>
      </c>
      <c r="I405" s="1">
        <v>2.9144755696535242E-11</v>
      </c>
      <c r="J405" s="1">
        <v>2.720134848563798E-14</v>
      </c>
      <c r="K405" s="1">
        <v>175.57241622152011</v>
      </c>
      <c r="L405" s="1">
        <v>9.4450671293821862E-15</v>
      </c>
      <c r="M405" s="1">
        <v>1.9681097379706325E-9</v>
      </c>
      <c r="N405" s="1">
        <v>1.2065268791899161E-12</v>
      </c>
      <c r="O405" s="1">
        <v>137.70000000000064</v>
      </c>
      <c r="P405" s="1">
        <v>17.65000000000683</v>
      </c>
      <c r="Q405" s="1">
        <v>42.848000000000006</v>
      </c>
      <c r="R405" s="1">
        <v>534.45358333332501</v>
      </c>
      <c r="S405" s="1">
        <v>70.632000000000005</v>
      </c>
      <c r="T405" s="1">
        <v>336.79899572296415</v>
      </c>
      <c r="U405" s="1">
        <v>9.1120000000027268</v>
      </c>
      <c r="V405" s="1">
        <v>139.24363869935638</v>
      </c>
      <c r="W405" s="1">
        <v>45.581029180190882</v>
      </c>
      <c r="X405" s="1">
        <v>204.64479312183181</v>
      </c>
      <c r="Y405" s="1">
        <v>991.74163746133411</v>
      </c>
      <c r="Z405" s="1">
        <v>584.73218596513925</v>
      </c>
      <c r="AA405" s="1">
        <v>373.5094612641447</v>
      </c>
      <c r="AB405" s="1">
        <v>1.0548129454587635E-9</v>
      </c>
      <c r="AC405"/>
      <c r="AD405"/>
    </row>
    <row r="406" spans="1:30" x14ac:dyDescent="0.25">
      <c r="A406" s="1" t="s">
        <v>105</v>
      </c>
      <c r="B406" s="4">
        <v>1</v>
      </c>
      <c r="C406" s="1" t="s">
        <v>108</v>
      </c>
      <c r="D406" s="7" t="s">
        <v>342</v>
      </c>
      <c r="E406" s="4">
        <v>2025</v>
      </c>
      <c r="F406" s="1">
        <v>78.828147315223163</v>
      </c>
      <c r="G406" s="1">
        <v>9.84925642166469E-10</v>
      </c>
      <c r="H406" s="1">
        <v>1.0290117303153068E-12</v>
      </c>
      <c r="I406" s="1">
        <v>3.2763880077849808E-11</v>
      </c>
      <c r="J406" s="1">
        <v>3.6329856712184568E-14</v>
      </c>
      <c r="K406" s="1">
        <v>134.45331652045195</v>
      </c>
      <c r="L406" s="1">
        <v>1.1987416908889581E-14</v>
      </c>
      <c r="M406" s="1">
        <v>58.18190489712196</v>
      </c>
      <c r="N406" s="1">
        <v>1.6945683695749109E-12</v>
      </c>
      <c r="O406" s="1">
        <v>130.05000000000126</v>
      </c>
      <c r="P406" s="1">
        <v>16.94400000003283</v>
      </c>
      <c r="Q406" s="1">
        <v>39.552</v>
      </c>
      <c r="R406" s="1">
        <v>699.03466622151177</v>
      </c>
      <c r="S406" s="1">
        <v>66.707999999999998</v>
      </c>
      <c r="T406" s="1">
        <v>329.40966239159894</v>
      </c>
      <c r="U406" s="1">
        <v>7.9730000000039309</v>
      </c>
      <c r="V406" s="1">
        <v>99.304966679273235</v>
      </c>
      <c r="W406" s="1">
        <v>42.958096130314622</v>
      </c>
      <c r="X406" s="1">
        <v>144.06120857823845</v>
      </c>
      <c r="Y406" s="1">
        <v>1288.859270482724</v>
      </c>
      <c r="Z406" s="1">
        <v>525.55862767052338</v>
      </c>
      <c r="AA406" s="1">
        <v>363.44000840515247</v>
      </c>
      <c r="AB406" s="1">
        <v>1.337033735541086E-9</v>
      </c>
      <c r="AC406"/>
      <c r="AD406"/>
    </row>
    <row r="407" spans="1:30" x14ac:dyDescent="0.25">
      <c r="A407" s="1" t="s">
        <v>105</v>
      </c>
      <c r="B407" s="4">
        <v>1</v>
      </c>
      <c r="C407" s="1" t="s">
        <v>108</v>
      </c>
      <c r="D407" s="7" t="s">
        <v>342</v>
      </c>
      <c r="E407" s="4">
        <v>2026</v>
      </c>
      <c r="F407" s="1">
        <v>79.747862067611422</v>
      </c>
      <c r="G407" s="1">
        <v>1.152565947410397E-6</v>
      </c>
      <c r="H407" s="1">
        <v>1.3941803767342825E-12</v>
      </c>
      <c r="I407" s="1">
        <v>3.6746095166898969E-11</v>
      </c>
      <c r="J407" s="1">
        <v>5.1891764140423859E-14</v>
      </c>
      <c r="K407" s="1">
        <v>64.614556766051692</v>
      </c>
      <c r="L407" s="1">
        <v>1.5640468163371315E-14</v>
      </c>
      <c r="M407" s="1">
        <v>33.47017485457679</v>
      </c>
      <c r="N407" s="1">
        <v>2.675412646551197E-12</v>
      </c>
      <c r="O407" s="1">
        <v>122.4000000000019</v>
      </c>
      <c r="P407" s="1">
        <v>16.238000000061973</v>
      </c>
      <c r="Q407" s="1">
        <v>36.255999999999993</v>
      </c>
      <c r="R407" s="1">
        <v>822.49664940863045</v>
      </c>
      <c r="S407" s="1">
        <v>62.784000000000006</v>
      </c>
      <c r="T407" s="1">
        <v>380.20223395538756</v>
      </c>
      <c r="U407" s="1">
        <v>6.8340000000056254</v>
      </c>
      <c r="V407" s="1">
        <v>80.077046157126986</v>
      </c>
      <c r="W407" s="1">
        <v>41.441103753636114</v>
      </c>
      <c r="X407" s="1">
        <v>110.43623245625442</v>
      </c>
      <c r="Y407" s="1">
        <v>1508.1571783503425</v>
      </c>
      <c r="Z407" s="1">
        <v>487.26256807458788</v>
      </c>
      <c r="AA407" s="1">
        <v>418.16332686025549</v>
      </c>
      <c r="AB407" s="1">
        <v>1.1007620803779605E-9</v>
      </c>
      <c r="AC407"/>
      <c r="AD407"/>
    </row>
    <row r="408" spans="1:30" x14ac:dyDescent="0.25">
      <c r="A408" s="1" t="s">
        <v>105</v>
      </c>
      <c r="B408" s="4">
        <v>1</v>
      </c>
      <c r="C408" s="1" t="s">
        <v>108</v>
      </c>
      <c r="D408" s="7" t="s">
        <v>342</v>
      </c>
      <c r="E408" s="4">
        <v>2027</v>
      </c>
      <c r="F408" s="1">
        <v>80.2211696824819</v>
      </c>
      <c r="G408" s="1">
        <v>4.561778119835016E-8</v>
      </c>
      <c r="H408" s="1">
        <v>2.0156408823008009E-12</v>
      </c>
      <c r="I408" s="1">
        <v>4.1301173655672908E-11</v>
      </c>
      <c r="J408" s="1">
        <v>9.9198911967588914E-14</v>
      </c>
      <c r="K408" s="1">
        <v>66.069135706086186</v>
      </c>
      <c r="L408" s="1">
        <v>2.1146598732027059E-14</v>
      </c>
      <c r="M408" s="1">
        <v>26.0815123058231</v>
      </c>
      <c r="N408" s="1">
        <v>5.6277349506194391E-12</v>
      </c>
      <c r="O408" s="1">
        <v>114.75000000000269</v>
      </c>
      <c r="P408" s="1">
        <v>15.53200000009474</v>
      </c>
      <c r="Q408" s="1">
        <v>32.96</v>
      </c>
      <c r="R408" s="1">
        <v>876.11987284134875</v>
      </c>
      <c r="S408" s="1">
        <v>58.86</v>
      </c>
      <c r="T408" s="1">
        <v>406.28307547663098</v>
      </c>
      <c r="U408" s="1">
        <v>5.695000000008303</v>
      </c>
      <c r="V408" s="1">
        <v>87.124457538550828</v>
      </c>
      <c r="W408" s="1">
        <v>37.480008778257492</v>
      </c>
      <c r="X408" s="1">
        <v>100.85015379702796</v>
      </c>
      <c r="Y408" s="1">
        <v>1600.7400574332544</v>
      </c>
      <c r="Z408" s="1">
        <v>449.81550041439482</v>
      </c>
      <c r="AA408" s="1">
        <v>444.98287112149944</v>
      </c>
      <c r="AB408" s="1">
        <v>1.2199988899058631E-9</v>
      </c>
      <c r="AC408"/>
      <c r="AD408"/>
    </row>
    <row r="409" spans="1:30" x14ac:dyDescent="0.25">
      <c r="A409" s="1" t="s">
        <v>105</v>
      </c>
      <c r="B409" s="4">
        <v>1</v>
      </c>
      <c r="C409" s="1" t="s">
        <v>108</v>
      </c>
      <c r="D409" s="7" t="s">
        <v>342</v>
      </c>
      <c r="E409" s="4">
        <v>2028</v>
      </c>
      <c r="F409" s="1">
        <v>80.802535836487408</v>
      </c>
      <c r="G409" s="1">
        <v>2.9323709054353884E-6</v>
      </c>
      <c r="H409" s="1">
        <v>2.9483976849135594E-12</v>
      </c>
      <c r="I409" s="1">
        <v>4.6133262807423878E-11</v>
      </c>
      <c r="J409" s="1">
        <v>1.7490156144110187E-13</v>
      </c>
      <c r="K409" s="1">
        <v>70.565654825926757</v>
      </c>
      <c r="L409" s="1">
        <v>2.9113057696796054E-14</v>
      </c>
      <c r="M409" s="1">
        <v>29.287404668279407</v>
      </c>
      <c r="N409" s="1">
        <v>0.64102702333744244</v>
      </c>
      <c r="O409" s="1">
        <v>107.1000000000037</v>
      </c>
      <c r="P409" s="1">
        <v>14.826000000131486</v>
      </c>
      <c r="Q409" s="1">
        <v>29.664000000000001</v>
      </c>
      <c r="R409" s="1">
        <v>931.19767521410165</v>
      </c>
      <c r="S409" s="1">
        <v>54.935999999999993</v>
      </c>
      <c r="T409" s="1">
        <v>424.97525444912077</v>
      </c>
      <c r="U409" s="1">
        <v>4.5560000000139302</v>
      </c>
      <c r="V409" s="1">
        <v>94.433100025490333</v>
      </c>
      <c r="W409" s="1">
        <v>35.332615609972571</v>
      </c>
      <c r="X409" s="1">
        <v>91.462508966479646</v>
      </c>
      <c r="Y409" s="1">
        <v>1694.5488387098608</v>
      </c>
      <c r="Z409" s="1">
        <v>415.10155611210308</v>
      </c>
      <c r="AA409" s="1">
        <v>463.06318477534836</v>
      </c>
      <c r="AB409" s="1">
        <v>1.3982640913485611E-9</v>
      </c>
      <c r="AC409"/>
      <c r="AD409"/>
    </row>
    <row r="410" spans="1:30" x14ac:dyDescent="0.25">
      <c r="A410" s="1" t="s">
        <v>105</v>
      </c>
      <c r="B410" s="4">
        <v>1</v>
      </c>
      <c r="C410" s="1" t="s">
        <v>108</v>
      </c>
      <c r="D410" s="7" t="s">
        <v>342</v>
      </c>
      <c r="E410" s="4">
        <v>2029</v>
      </c>
      <c r="F410" s="1">
        <v>81.738811328675183</v>
      </c>
      <c r="G410" s="1">
        <v>-3.7074763769388416E-7</v>
      </c>
      <c r="H410" s="1">
        <v>4.7830166349588224E-12</v>
      </c>
      <c r="I410" s="1">
        <v>5.1103194303522842E-11</v>
      </c>
      <c r="J410" s="1">
        <v>7.8929248193263859E-11</v>
      </c>
      <c r="K410" s="1">
        <v>98.182560150271755</v>
      </c>
      <c r="L410" s="1">
        <v>4.201335499545727E-14</v>
      </c>
      <c r="M410" s="1">
        <v>9.1385399282267592</v>
      </c>
      <c r="N410" s="1">
        <v>2.5985135116656504</v>
      </c>
      <c r="O410" s="1">
        <v>99.450000000005119</v>
      </c>
      <c r="P410" s="1">
        <v>14.120000000172787</v>
      </c>
      <c r="Q410" s="1">
        <v>26.36800000000002</v>
      </c>
      <c r="R410" s="1">
        <v>990.77199670669506</v>
      </c>
      <c r="S410" s="1">
        <v>51.012</v>
      </c>
      <c r="T410" s="1">
        <v>446.87332578406682</v>
      </c>
      <c r="U410" s="1">
        <v>4.0580270233513716</v>
      </c>
      <c r="V410" s="1">
        <v>178.47117530892044</v>
      </c>
      <c r="W410" s="1">
        <v>30.884796983651356</v>
      </c>
      <c r="X410" s="1">
        <v>2.6734221659669242</v>
      </c>
      <c r="Y410" s="1">
        <v>1790.8680500575883</v>
      </c>
      <c r="Z410" s="1">
        <v>378.88425732280143</v>
      </c>
      <c r="AA410" s="1">
        <v>489.3527898808137</v>
      </c>
      <c r="AB410" s="1">
        <v>0.10400556282734268</v>
      </c>
      <c r="AC410"/>
      <c r="AD410"/>
    </row>
    <row r="411" spans="1:30" x14ac:dyDescent="0.25">
      <c r="A411" s="1" t="s">
        <v>105</v>
      </c>
      <c r="B411" s="4">
        <v>1</v>
      </c>
      <c r="C411" s="1" t="s">
        <v>108</v>
      </c>
      <c r="D411" s="7" t="s">
        <v>342</v>
      </c>
      <c r="E411" s="4">
        <v>2030</v>
      </c>
      <c r="F411" s="1">
        <v>83.758148697907387</v>
      </c>
      <c r="G411" s="1">
        <v>9.7730283839535241E-6</v>
      </c>
      <c r="H411" s="1">
        <v>8.6240038104186074E-12</v>
      </c>
      <c r="I411" s="1">
        <v>5.6966779556563144E-11</v>
      </c>
      <c r="J411" s="1">
        <v>8.1214376604498902E-12</v>
      </c>
      <c r="K411" s="1">
        <v>91.95084762242746</v>
      </c>
      <c r="L411" s="1">
        <v>6.8403800993388343E-14</v>
      </c>
      <c r="M411" s="1">
        <v>3.0116995788054797E-9</v>
      </c>
      <c r="N411" s="1">
        <v>3.3282702674997537</v>
      </c>
      <c r="O411" s="1">
        <v>91.800000000007117</v>
      </c>
      <c r="P411" s="1">
        <v>13.41400000021892</v>
      </c>
      <c r="Q411" s="1">
        <v>23.072000000000042</v>
      </c>
      <c r="R411" s="1">
        <v>1077.9632235236336</v>
      </c>
      <c r="S411" s="1">
        <v>47.088000000000001</v>
      </c>
      <c r="T411" s="1">
        <v>448.62253237896027</v>
      </c>
      <c r="U411" s="1">
        <v>5.517540535017023</v>
      </c>
      <c r="V411" s="1">
        <v>161.4445560784593</v>
      </c>
      <c r="W411" s="1">
        <v>27.669926524423754</v>
      </c>
      <c r="X411" s="1">
        <v>3.5761384033904564</v>
      </c>
      <c r="Y411" s="1">
        <v>1927.4189283683056</v>
      </c>
      <c r="Z411" s="1">
        <v>342.25144528656625</v>
      </c>
      <c r="AA411" s="1">
        <v>490.33187252589937</v>
      </c>
      <c r="AB411" s="1">
        <v>0.21211843888525683</v>
      </c>
      <c r="AC411"/>
      <c r="AD411"/>
    </row>
    <row r="412" spans="1:30" x14ac:dyDescent="0.25">
      <c r="A412" s="1" t="s">
        <v>105</v>
      </c>
      <c r="B412" s="4">
        <v>1</v>
      </c>
      <c r="C412" s="1" t="s">
        <v>108</v>
      </c>
      <c r="D412" s="7" t="s">
        <v>342</v>
      </c>
      <c r="E412" s="4">
        <v>2031</v>
      </c>
      <c r="F412" s="1">
        <v>84.92965632324966</v>
      </c>
      <c r="G412" s="1">
        <v>4.4475405309098472E-3</v>
      </c>
      <c r="H412" s="1">
        <v>2.8978586224107201E-11</v>
      </c>
      <c r="I412" s="1">
        <v>6.3685892139143148E-11</v>
      </c>
      <c r="J412" s="1">
        <v>7.5386855129640539E-12</v>
      </c>
      <c r="K412" s="1">
        <v>97.691551383193854</v>
      </c>
      <c r="L412" s="1">
        <v>1.531909227834914E-13</v>
      </c>
      <c r="M412" s="1">
        <v>3.8349906103210977E-10</v>
      </c>
      <c r="N412" s="1">
        <v>4.4229054012488644</v>
      </c>
      <c r="O412" s="1">
        <v>84.150000000010095</v>
      </c>
      <c r="P412" s="1">
        <v>12.708000000270022</v>
      </c>
      <c r="Q412" s="1">
        <v>19.77600000000006</v>
      </c>
      <c r="R412" s="1">
        <v>1158.9227378127277</v>
      </c>
      <c r="S412" s="1">
        <v>43.164000000000009</v>
      </c>
      <c r="T412" s="1">
        <v>441.2331990486386</v>
      </c>
      <c r="U412" s="1">
        <v>7.7068108025167765</v>
      </c>
      <c r="V412" s="1">
        <v>142.77257718695017</v>
      </c>
      <c r="W412" s="1">
        <v>24.864712180827201</v>
      </c>
      <c r="X412" s="1">
        <v>4.7992875354207971</v>
      </c>
      <c r="Y412" s="1">
        <v>2056.0905402519061</v>
      </c>
      <c r="Z412" s="1">
        <v>306.65278011198563</v>
      </c>
      <c r="AA412" s="1">
        <v>480.92690029583059</v>
      </c>
      <c r="AB412" s="1">
        <v>0.39504477528305654</v>
      </c>
      <c r="AC412"/>
      <c r="AD412"/>
    </row>
    <row r="413" spans="1:30" x14ac:dyDescent="0.25">
      <c r="A413" s="1" t="s">
        <v>105</v>
      </c>
      <c r="B413" s="4">
        <v>1</v>
      </c>
      <c r="C413" s="1" t="s">
        <v>108</v>
      </c>
      <c r="D413" s="7" t="s">
        <v>342</v>
      </c>
      <c r="E413" s="4">
        <v>2032</v>
      </c>
      <c r="F413" s="1">
        <v>86.181592563755373</v>
      </c>
      <c r="G413" s="1">
        <v>5.7593962588197035E-3</v>
      </c>
      <c r="H413" s="1">
        <v>5.0256468594064255E-11</v>
      </c>
      <c r="I413" s="1">
        <v>7.1299816376213943E-11</v>
      </c>
      <c r="J413" s="1">
        <v>5.5339422209074167E-12</v>
      </c>
      <c r="K413" s="1">
        <v>79.714794458717634</v>
      </c>
      <c r="L413" s="1">
        <v>7.0294906647335571E-11</v>
      </c>
      <c r="M413" s="1">
        <v>4.4754679945983078E-9</v>
      </c>
      <c r="N413" s="1">
        <v>6.0648581018698167</v>
      </c>
      <c r="O413" s="1">
        <v>76.50000000001485</v>
      </c>
      <c r="P413" s="1">
        <v>12.002000000326991</v>
      </c>
      <c r="Q413" s="1">
        <v>16.480000000000089</v>
      </c>
      <c r="R413" s="1">
        <v>1245.6229558625882</v>
      </c>
      <c r="S413" s="1">
        <v>39.240000000000016</v>
      </c>
      <c r="T413" s="1">
        <v>433.84386571568876</v>
      </c>
      <c r="U413" s="1">
        <v>10.99071620376564</v>
      </c>
      <c r="V413" s="1">
        <v>124.34195692087405</v>
      </c>
      <c r="W413" s="1">
        <v>23.342044497969656</v>
      </c>
      <c r="X413" s="1">
        <v>5.5669165508365666</v>
      </c>
      <c r="Y413" s="1">
        <v>2189.7317218085195</v>
      </c>
      <c r="Z413" s="1">
        <v>274.96024359177943</v>
      </c>
      <c r="AA413" s="1">
        <v>474.15472225679019</v>
      </c>
      <c r="AB413" s="1">
        <v>0.79759538140343356</v>
      </c>
      <c r="AC413"/>
      <c r="AD413"/>
    </row>
    <row r="414" spans="1:30" x14ac:dyDescent="0.25">
      <c r="A414" s="1" t="s">
        <v>105</v>
      </c>
      <c r="B414" s="4">
        <v>1</v>
      </c>
      <c r="C414" s="1" t="s">
        <v>108</v>
      </c>
      <c r="D414" s="7" t="s">
        <v>342</v>
      </c>
      <c r="E414" s="4">
        <v>2033</v>
      </c>
      <c r="F414" s="1">
        <v>87.072040062162756</v>
      </c>
      <c r="G414" s="1">
        <v>6.6372972798633472E-3</v>
      </c>
      <c r="H414" s="1">
        <v>2.4074841935941563E-10</v>
      </c>
      <c r="I414" s="1">
        <v>8.0102243056710516E-11</v>
      </c>
      <c r="J414" s="1">
        <v>1.1606672222488285E-11</v>
      </c>
      <c r="K414" s="1">
        <v>80.848030588063367</v>
      </c>
      <c r="L414" s="1">
        <v>5.2311517244871377E-12</v>
      </c>
      <c r="M414" s="1">
        <v>36.654600506308704</v>
      </c>
      <c r="N414" s="1">
        <v>8.5277871527999825</v>
      </c>
      <c r="O414" s="1">
        <v>68.850000000023485</v>
      </c>
      <c r="P414" s="1">
        <v>11.296000000390675</v>
      </c>
      <c r="Q414" s="1">
        <v>13.184000000000125</v>
      </c>
      <c r="R414" s="1">
        <v>1314.3464169879726</v>
      </c>
      <c r="S414" s="1">
        <v>35.316000000000024</v>
      </c>
      <c r="T414" s="1">
        <v>426.45453238683092</v>
      </c>
      <c r="U414" s="1">
        <v>17.055574305635457</v>
      </c>
      <c r="V414" s="1">
        <v>113.19843520467609</v>
      </c>
      <c r="W414" s="1">
        <v>22.010136134854612</v>
      </c>
      <c r="X414" s="1">
        <v>1.93008486921764</v>
      </c>
      <c r="Y414" s="1">
        <v>2294.8798509937683</v>
      </c>
      <c r="Z414" s="1">
        <v>244.93639287856436</v>
      </c>
      <c r="AA414" s="1">
        <v>468.88713277247848</v>
      </c>
      <c r="AB414" s="1">
        <v>7.2449449957084173</v>
      </c>
      <c r="AC414"/>
      <c r="AD414"/>
    </row>
    <row r="415" spans="1:30" x14ac:dyDescent="0.25">
      <c r="A415" s="1" t="s">
        <v>105</v>
      </c>
      <c r="B415" s="4">
        <v>1</v>
      </c>
      <c r="C415" s="1" t="s">
        <v>108</v>
      </c>
      <c r="D415" s="7" t="s">
        <v>342</v>
      </c>
      <c r="E415" s="4">
        <v>2034</v>
      </c>
      <c r="F415" s="1">
        <v>88.869255297870751</v>
      </c>
      <c r="G415" s="1">
        <v>-1.3119270721638164E-3</v>
      </c>
      <c r="H415" s="1">
        <v>5.2344977115997553</v>
      </c>
      <c r="I415" s="1">
        <v>9.0716020957627746E-11</v>
      </c>
      <c r="J415" s="1">
        <v>8.6777484466934878E-12</v>
      </c>
      <c r="K415" s="1">
        <v>50.288251793252414</v>
      </c>
      <c r="L415" s="1">
        <v>6.0566262762331466E-12</v>
      </c>
      <c r="M415" s="1">
        <v>62.339543233493011</v>
      </c>
      <c r="N415" s="1">
        <v>12.791680729154566</v>
      </c>
      <c r="O415" s="1">
        <v>61.200000000052462</v>
      </c>
      <c r="P415" s="1">
        <v>10.590000000461975</v>
      </c>
      <c r="Q415" s="1">
        <v>9.8880000000001758</v>
      </c>
      <c r="R415" s="1">
        <v>1384.2031142427027</v>
      </c>
      <c r="S415" s="1">
        <v>31.392000000000039</v>
      </c>
      <c r="T415" s="1">
        <v>455.71979955980629</v>
      </c>
      <c r="U415" s="1">
        <v>25.583361458435441</v>
      </c>
      <c r="V415" s="1">
        <v>98.382030289720959</v>
      </c>
      <c r="W415" s="1">
        <v>20.077818838191771</v>
      </c>
      <c r="X415" s="1">
        <v>1.5639173835473748</v>
      </c>
      <c r="Y415" s="1">
        <v>2404.5926059333069</v>
      </c>
      <c r="Z415" s="1">
        <v>215.58840874512123</v>
      </c>
      <c r="AA415" s="1">
        <v>497.43669372736082</v>
      </c>
      <c r="AB415" s="1">
        <v>11.623772607106966</v>
      </c>
      <c r="AC415"/>
      <c r="AD415"/>
    </row>
    <row r="416" spans="1:30" x14ac:dyDescent="0.25">
      <c r="A416" s="1" t="s">
        <v>105</v>
      </c>
      <c r="B416" s="4">
        <v>1</v>
      </c>
      <c r="C416" s="1" t="s">
        <v>108</v>
      </c>
      <c r="D416" s="7" t="s">
        <v>342</v>
      </c>
      <c r="E416" s="4">
        <v>2035</v>
      </c>
      <c r="F416" s="1">
        <v>89.575452474152854</v>
      </c>
      <c r="G416" s="1">
        <v>1.0947843200503071E-2</v>
      </c>
      <c r="H416" s="1">
        <v>9.1815836126196018E-11</v>
      </c>
      <c r="I416" s="1">
        <v>9.6966836072638592E-11</v>
      </c>
      <c r="J416" s="1">
        <v>5.1614946113718867E-12</v>
      </c>
      <c r="K416" s="1">
        <v>38.078552413941701</v>
      </c>
      <c r="L416" s="1">
        <v>5.1389312250897561E-12</v>
      </c>
      <c r="M416" s="1">
        <v>61.662200421702202</v>
      </c>
      <c r="N416" s="1">
        <v>13.812394996269283</v>
      </c>
      <c r="O416" s="1">
        <v>53.550000000102713</v>
      </c>
      <c r="P416" s="1">
        <v>9.8840000005420769</v>
      </c>
      <c r="Q416" s="1">
        <v>6.5920000000002759</v>
      </c>
      <c r="R416" s="1">
        <v>1423.5000327026219</v>
      </c>
      <c r="S416" s="1">
        <v>27.468000000000043</v>
      </c>
      <c r="T416" s="1">
        <v>510.67000945996597</v>
      </c>
      <c r="U416" s="1">
        <v>38.375042187590005</v>
      </c>
      <c r="V416" s="1">
        <v>87.687035334684609</v>
      </c>
      <c r="W416" s="1">
        <v>20.504329009485659</v>
      </c>
      <c r="X416" s="1">
        <v>0.81195989709625016</v>
      </c>
      <c r="Y416" s="1">
        <v>2461.1917729223824</v>
      </c>
      <c r="Z416" s="1">
        <v>185.29438383728285</v>
      </c>
      <c r="AA416" s="1">
        <v>554.92589954615835</v>
      </c>
      <c r="AB416" s="1">
        <v>20.022848043257877</v>
      </c>
      <c r="AC416"/>
      <c r="AD416"/>
    </row>
    <row r="417" spans="1:30" x14ac:dyDescent="0.25">
      <c r="A417" s="1" t="s">
        <v>105</v>
      </c>
      <c r="B417" s="4">
        <v>1</v>
      </c>
      <c r="C417" s="1" t="s">
        <v>108</v>
      </c>
      <c r="D417" s="7" t="s">
        <v>342</v>
      </c>
      <c r="E417" s="4">
        <v>2036</v>
      </c>
      <c r="F417" s="1">
        <v>91.835293838407935</v>
      </c>
      <c r="G417" s="1">
        <v>1.6068773717380819E-2</v>
      </c>
      <c r="H417" s="1">
        <v>3.0939868105650455E-11</v>
      </c>
      <c r="I417" s="1">
        <v>9.5263969197834615E-11</v>
      </c>
      <c r="J417" s="1">
        <v>4.0504504502436514E-12</v>
      </c>
      <c r="K417" s="1">
        <v>6.8450293062702657E-11</v>
      </c>
      <c r="L417" s="1">
        <v>9.3379712434739848E-12</v>
      </c>
      <c r="M417" s="1">
        <v>72.629582026454912</v>
      </c>
      <c r="N417" s="1">
        <v>13.203337082374281</v>
      </c>
      <c r="O417" s="1">
        <v>45.900000000343461</v>
      </c>
      <c r="P417" s="1">
        <v>9.1780000006327924</v>
      </c>
      <c r="Q417" s="1">
        <v>3.2960000000004506</v>
      </c>
      <c r="R417" s="1">
        <v>1450.5872517832302</v>
      </c>
      <c r="S417" s="1">
        <v>23.544000000000061</v>
      </c>
      <c r="T417" s="1">
        <v>564.94287654833477</v>
      </c>
      <c r="U417" s="1">
        <v>52.187437183859288</v>
      </c>
      <c r="V417" s="1">
        <v>78.059342902938738</v>
      </c>
      <c r="W417" s="1">
        <v>19.106614072529261</v>
      </c>
      <c r="X417" s="1">
        <v>0.26818856846868899</v>
      </c>
      <c r="Y417" s="1">
        <v>2507.8468233488234</v>
      </c>
      <c r="Z417" s="1">
        <v>159.32092580214626</v>
      </c>
      <c r="AA417" s="1">
        <v>612.52384408451235</v>
      </c>
      <c r="AB417" s="1">
        <v>31.264287817218161</v>
      </c>
      <c r="AC417"/>
      <c r="AD417"/>
    </row>
    <row r="418" spans="1:30" x14ac:dyDescent="0.25">
      <c r="A418" s="1" t="s">
        <v>105</v>
      </c>
      <c r="B418" s="4">
        <v>1</v>
      </c>
      <c r="C418" s="1" t="s">
        <v>108</v>
      </c>
      <c r="D418" s="7" t="s">
        <v>342</v>
      </c>
      <c r="E418" s="4">
        <v>2037</v>
      </c>
      <c r="F418" s="1">
        <v>103.02184779910438</v>
      </c>
      <c r="G418" s="1">
        <v>-1.5740203544670891E-3</v>
      </c>
      <c r="H418" s="1">
        <v>7.9653289363451642E-11</v>
      </c>
      <c r="I418" s="1">
        <v>1.1204115271463173E-10</v>
      </c>
      <c r="J418" s="1">
        <v>3.2019176048149097E-12</v>
      </c>
      <c r="K418" s="1">
        <v>31.832589070881191</v>
      </c>
      <c r="L418" s="1">
        <v>1.2697067769657968E-11</v>
      </c>
      <c r="M418" s="1">
        <v>57.925705607064685</v>
      </c>
      <c r="N418" s="1">
        <v>9.8888956893159747</v>
      </c>
      <c r="O418" s="1">
        <v>43.48449771194322</v>
      </c>
      <c r="P418" s="1">
        <v>8.4720000007297607</v>
      </c>
      <c r="Q418" s="1">
        <v>7.9379403528924499E-11</v>
      </c>
      <c r="R418" s="1">
        <v>1439.5959184499652</v>
      </c>
      <c r="S418" s="1">
        <v>19.620000000000083</v>
      </c>
      <c r="T418" s="1">
        <v>630.18312524145642</v>
      </c>
      <c r="U418" s="1">
        <v>65.390774266233564</v>
      </c>
      <c r="V418" s="1">
        <v>80.084358432296852</v>
      </c>
      <c r="W418" s="1">
        <v>18.586911517361322</v>
      </c>
      <c r="X418" s="1">
        <v>1.4706226955718862E-10</v>
      </c>
      <c r="Y418" s="1">
        <v>2501.2058551717814</v>
      </c>
      <c r="Z418" s="1">
        <v>138.15423851208999</v>
      </c>
      <c r="AA418" s="1">
        <v>680.76634670751207</v>
      </c>
      <c r="AB418" s="1">
        <v>43.344973807902306</v>
      </c>
      <c r="AC418"/>
      <c r="AD418"/>
    </row>
    <row r="419" spans="1:30" x14ac:dyDescent="0.25">
      <c r="A419" s="1" t="s">
        <v>105</v>
      </c>
      <c r="B419" s="4">
        <v>1</v>
      </c>
      <c r="C419" s="1" t="s">
        <v>108</v>
      </c>
      <c r="D419" s="7" t="s">
        <v>342</v>
      </c>
      <c r="E419" s="4">
        <v>2038</v>
      </c>
      <c r="F419" s="1">
        <v>107.02303839551823</v>
      </c>
      <c r="G419" s="1">
        <v>-1.802418613863747E-3</v>
      </c>
      <c r="H419" s="1">
        <v>7.4213926145827444E-11</v>
      </c>
      <c r="I419" s="1">
        <v>1.3299786457263647E-10</v>
      </c>
      <c r="J419" s="1">
        <v>2.813331818113477E-12</v>
      </c>
      <c r="K419" s="1">
        <v>65.563515732678326</v>
      </c>
      <c r="L419" s="1">
        <v>1.5586853080159599E-11</v>
      </c>
      <c r="M419" s="1">
        <v>42.80992163743047</v>
      </c>
      <c r="N419" s="1">
        <v>4.3557144691682126</v>
      </c>
      <c r="O419" s="1">
        <v>35.834497712035038</v>
      </c>
      <c r="P419" s="1">
        <v>7.7660000008250245</v>
      </c>
      <c r="Q419" s="1">
        <v>8.7500841189374389E-11</v>
      </c>
      <c r="R419" s="1">
        <v>1471.4285075208463</v>
      </c>
      <c r="S419" s="1">
        <v>15.696000000000113</v>
      </c>
      <c r="T419" s="1">
        <v>688.10883084852117</v>
      </c>
      <c r="U419" s="1">
        <v>75.279669955549537</v>
      </c>
      <c r="V419" s="1">
        <v>68.371898965942165</v>
      </c>
      <c r="W419" s="1">
        <v>18.671434016441165</v>
      </c>
      <c r="X419" s="1">
        <v>1.504109660845313E-10</v>
      </c>
      <c r="Y419" s="1">
        <v>2553.8703732150489</v>
      </c>
      <c r="Z419" s="1">
        <v>111.42082974466965</v>
      </c>
      <c r="AA419" s="1">
        <v>741.0058634483629</v>
      </c>
      <c r="AB419" s="1">
        <v>55.976092433302178</v>
      </c>
      <c r="AC419"/>
      <c r="AD419"/>
    </row>
    <row r="420" spans="1:30" x14ac:dyDescent="0.25">
      <c r="A420" s="1" t="s">
        <v>105</v>
      </c>
      <c r="B420" s="4">
        <v>1</v>
      </c>
      <c r="C420" s="1" t="s">
        <v>108</v>
      </c>
      <c r="D420" s="7" t="s">
        <v>342</v>
      </c>
      <c r="E420" s="4">
        <v>2039</v>
      </c>
      <c r="F420" s="1">
        <v>105.01297008804355</v>
      </c>
      <c r="G420" s="1">
        <v>-1.6186316413143045E-3</v>
      </c>
      <c r="H420" s="1">
        <v>1.5638305217678738E-11</v>
      </c>
      <c r="I420" s="1">
        <v>1.6163558004904026E-10</v>
      </c>
      <c r="J420" s="1">
        <v>2.0381444192936018E-12</v>
      </c>
      <c r="K420" s="1">
        <v>61.394714058117522</v>
      </c>
      <c r="L420" s="1">
        <v>1.5661112621362977E-11</v>
      </c>
      <c r="M420" s="1">
        <v>45.495150531625711</v>
      </c>
      <c r="N420" s="1">
        <v>7.4091416373289345</v>
      </c>
      <c r="O420" s="1">
        <v>28.184497712065973</v>
      </c>
      <c r="P420" s="1">
        <v>7.060000000937066</v>
      </c>
      <c r="Q420" s="1">
        <v>9.5039526702338443E-11</v>
      </c>
      <c r="R420" s="1">
        <v>1536.9920232535246</v>
      </c>
      <c r="S420" s="1">
        <v>11.772000000000155</v>
      </c>
      <c r="T420" s="1">
        <v>730.91875248595159</v>
      </c>
      <c r="U420" s="1">
        <v>79.635384424717756</v>
      </c>
      <c r="V420" s="1">
        <v>52.555232404757909</v>
      </c>
      <c r="W420" s="1">
        <v>16.694599212712841</v>
      </c>
      <c r="X420" s="1">
        <v>1.5273155672764167E-10</v>
      </c>
      <c r="Y420" s="1">
        <v>2660.1542400346193</v>
      </c>
      <c r="Z420" s="1">
        <v>80.881269509600088</v>
      </c>
      <c r="AA420" s="1">
        <v>776.8415863702553</v>
      </c>
      <c r="AB420" s="1">
        <v>62.865581982920489</v>
      </c>
      <c r="AC420"/>
      <c r="AD420"/>
    </row>
    <row r="421" spans="1:30" x14ac:dyDescent="0.25">
      <c r="A421" s="1" t="s">
        <v>105</v>
      </c>
      <c r="B421" s="4">
        <v>1</v>
      </c>
      <c r="C421" s="1" t="s">
        <v>108</v>
      </c>
      <c r="D421" s="7" t="s">
        <v>342</v>
      </c>
      <c r="E421" s="4">
        <v>2040</v>
      </c>
      <c r="F421" s="1">
        <v>103.20221551538322</v>
      </c>
      <c r="G421" s="1">
        <v>-2.4336136134527871E-3</v>
      </c>
      <c r="H421" s="1">
        <v>8.5712101680722597E-12</v>
      </c>
      <c r="I421" s="1">
        <v>2.0287563763133817E-10</v>
      </c>
      <c r="J421" s="1">
        <v>1.3317235088064232E-12</v>
      </c>
      <c r="K421" s="1">
        <v>100.04916639455961</v>
      </c>
      <c r="L421" s="1">
        <v>1.6272504521386245E-11</v>
      </c>
      <c r="M421" s="1">
        <v>12.404924962123999</v>
      </c>
      <c r="N421" s="1">
        <v>9.0869046718855156E-11</v>
      </c>
      <c r="O421" s="1">
        <v>20.53449771214563</v>
      </c>
      <c r="P421" s="1">
        <v>6.3540000010700632</v>
      </c>
      <c r="Q421" s="1">
        <v>1.0057346892324586E-10</v>
      </c>
      <c r="R421" s="1">
        <v>1598.386737311642</v>
      </c>
      <c r="S421" s="1">
        <v>7.8480000000002228</v>
      </c>
      <c r="T421" s="1">
        <v>776.41390301757724</v>
      </c>
      <c r="U421" s="1">
        <v>87.044526062046685</v>
      </c>
      <c r="V421" s="1">
        <v>37.843449108586846</v>
      </c>
      <c r="W421" s="1">
        <v>14.660135779219472</v>
      </c>
      <c r="X421" s="1">
        <v>1.4360034289873114E-10</v>
      </c>
      <c r="Y421" s="1">
        <v>2760.589492948423</v>
      </c>
      <c r="Z421" s="1">
        <v>52.316222240640187</v>
      </c>
      <c r="AA421" s="1">
        <v>819.44957191313574</v>
      </c>
      <c r="AB421" s="1">
        <v>71.254796631534049</v>
      </c>
      <c r="AC421"/>
      <c r="AD421"/>
    </row>
    <row r="422" spans="1:30" x14ac:dyDescent="0.25">
      <c r="A422" s="1" t="s">
        <v>105</v>
      </c>
      <c r="B422" s="4">
        <v>1</v>
      </c>
      <c r="C422" s="1" t="s">
        <v>108</v>
      </c>
      <c r="D422" s="7" t="s">
        <v>342</v>
      </c>
      <c r="E422" s="4">
        <v>2041</v>
      </c>
      <c r="F422" s="1">
        <v>104.39654703865375</v>
      </c>
      <c r="G422" s="1">
        <v>-2.3674114572922273E-3</v>
      </c>
      <c r="H422" s="1">
        <v>7.1754507878342853E-12</v>
      </c>
      <c r="I422" s="1">
        <v>2.6886343338274645E-10</v>
      </c>
      <c r="J422" s="1">
        <v>1.0999790209328868E-12</v>
      </c>
      <c r="K422" s="1">
        <v>146.18589064568513</v>
      </c>
      <c r="L422" s="1">
        <v>1.3371014717886743E-11</v>
      </c>
      <c r="M422" s="1">
        <v>4.2199822302389952E-9</v>
      </c>
      <c r="N422" s="1">
        <v>1.2281199745893272E-11</v>
      </c>
      <c r="O422" s="1">
        <v>12.884497712219842</v>
      </c>
      <c r="P422" s="1">
        <v>6.3540000012316984</v>
      </c>
      <c r="Q422" s="1">
        <v>1.1218014114573415E-10</v>
      </c>
      <c r="R422" s="1">
        <v>1698.4359037062015</v>
      </c>
      <c r="S422" s="1">
        <v>3.9240000000003756</v>
      </c>
      <c r="T422" s="1">
        <v>788.81882797970127</v>
      </c>
      <c r="U422" s="1">
        <v>87.04452606213755</v>
      </c>
      <c r="V422" s="1">
        <v>23.020945840078113</v>
      </c>
      <c r="W422" s="1">
        <v>14.208491576926795</v>
      </c>
      <c r="X422" s="1">
        <v>1.4919900710225595E-10</v>
      </c>
      <c r="Y422" s="1">
        <v>2905.7408603060953</v>
      </c>
      <c r="Z422" s="1">
        <v>23.613217081558776</v>
      </c>
      <c r="AA422" s="1">
        <v>831.22720537214423</v>
      </c>
      <c r="AB422" s="1">
        <v>71.386356919089167</v>
      </c>
      <c r="AC422"/>
      <c r="AD422"/>
    </row>
    <row r="423" spans="1:30" x14ac:dyDescent="0.25">
      <c r="A423" s="1" t="s">
        <v>105</v>
      </c>
      <c r="B423" s="4">
        <v>1</v>
      </c>
      <c r="C423" s="1" t="s">
        <v>108</v>
      </c>
      <c r="D423" s="7" t="s">
        <v>342</v>
      </c>
      <c r="E423" s="4">
        <v>2042</v>
      </c>
      <c r="F423" s="1">
        <v>103.68854992730024</v>
      </c>
      <c r="G423" s="1">
        <v>-3.1610674358145711E-3</v>
      </c>
      <c r="H423" s="1">
        <v>7.0923864218510932E-12</v>
      </c>
      <c r="I423" s="1">
        <v>3.679889046399755E-10</v>
      </c>
      <c r="J423" s="1">
        <v>9.0854265222782721E-13</v>
      </c>
      <c r="K423" s="1">
        <v>42.709678205168288</v>
      </c>
      <c r="L423" s="1">
        <v>4.816225778504576E-12</v>
      </c>
      <c r="M423" s="1">
        <v>15.763098143779853</v>
      </c>
      <c r="N423" s="1">
        <v>5.7334663048738678E-12</v>
      </c>
      <c r="O423" s="1">
        <v>5.2344977122354797</v>
      </c>
      <c r="P423" s="1">
        <v>6.3540000014345743</v>
      </c>
      <c r="Q423" s="1">
        <v>1.2085788959242763E-10</v>
      </c>
      <c r="R423" s="1">
        <v>1844.6217943518866</v>
      </c>
      <c r="S423" s="1">
        <v>7.0670325459516408E-11</v>
      </c>
      <c r="T423" s="1">
        <v>788.81882798392121</v>
      </c>
      <c r="U423" s="1">
        <v>87.044526062149828</v>
      </c>
      <c r="V423" s="1">
        <v>8.4549787625739175</v>
      </c>
      <c r="W423" s="1">
        <v>13.457813271163044</v>
      </c>
      <c r="X423" s="1">
        <v>1.4708277520076969E-10</v>
      </c>
      <c r="Y423" s="1">
        <v>3072.4160402170178</v>
      </c>
      <c r="Z423" s="1">
        <v>2.6557869263396887E-10</v>
      </c>
      <c r="AA423" s="1">
        <v>823.83995230412006</v>
      </c>
      <c r="AB423" s="1">
        <v>63.087511533065957</v>
      </c>
      <c r="AC423"/>
      <c r="AD423"/>
    </row>
    <row r="424" spans="1:30" x14ac:dyDescent="0.25">
      <c r="A424" s="1" t="s">
        <v>105</v>
      </c>
      <c r="B424" s="4">
        <v>1</v>
      </c>
      <c r="C424" s="1" t="s">
        <v>108</v>
      </c>
      <c r="D424" s="7" t="s">
        <v>342</v>
      </c>
      <c r="E424" s="4">
        <v>2043</v>
      </c>
      <c r="F424" s="1">
        <v>99.443166253505638</v>
      </c>
      <c r="G424" s="1">
        <v>-3.693214864998236E-3</v>
      </c>
      <c r="H424" s="1">
        <v>7.5555828957029814E-12</v>
      </c>
      <c r="I424" s="1">
        <v>5.2883066924618742E-10</v>
      </c>
      <c r="J424" s="1">
        <v>9.563763362121007E-13</v>
      </c>
      <c r="K424" s="1">
        <v>45.415067770352202</v>
      </c>
      <c r="L424" s="1">
        <v>1.9288125899539751E-12</v>
      </c>
      <c r="M424" s="1">
        <v>41.179372420809862</v>
      </c>
      <c r="N424" s="1">
        <v>4.6960117979362091E-12</v>
      </c>
      <c r="O424" s="1">
        <v>5.2344977122440506</v>
      </c>
      <c r="P424" s="1">
        <v>6.3540000017034375</v>
      </c>
      <c r="Q424" s="1">
        <v>1.2601938420379952E-10</v>
      </c>
      <c r="R424" s="1">
        <v>1887.3314725570549</v>
      </c>
      <c r="S424" s="1">
        <v>7.5901477184003546E-11</v>
      </c>
      <c r="T424" s="1">
        <v>804.58192612770108</v>
      </c>
      <c r="U424" s="1">
        <v>87.044526062155555</v>
      </c>
      <c r="V424" s="1">
        <v>7.9027262080811829</v>
      </c>
      <c r="W424" s="1">
        <v>13.440978343636834</v>
      </c>
      <c r="X424" s="1">
        <v>1.4323454084587682E-10</v>
      </c>
      <c r="Y424" s="1">
        <v>3141.2346453333316</v>
      </c>
      <c r="Z424" s="1">
        <v>2.7344480784680933E-10</v>
      </c>
      <c r="AA424" s="1">
        <v>839.69610108622237</v>
      </c>
      <c r="AB424" s="1">
        <v>57.783648159325445</v>
      </c>
      <c r="AC424"/>
      <c r="AD424"/>
    </row>
    <row r="425" spans="1:30" x14ac:dyDescent="0.25">
      <c r="A425" s="1" t="s">
        <v>105</v>
      </c>
      <c r="B425" s="4">
        <v>1</v>
      </c>
      <c r="C425" s="1" t="s">
        <v>108</v>
      </c>
      <c r="D425" s="7" t="s">
        <v>342</v>
      </c>
      <c r="E425" s="4">
        <v>2044</v>
      </c>
      <c r="F425" s="1">
        <v>95.467679211125088</v>
      </c>
      <c r="G425" s="1">
        <v>-4.2791265556187067E-3</v>
      </c>
      <c r="H425" s="1">
        <v>8.5038305962545561E-12</v>
      </c>
      <c r="I425" s="1">
        <v>8.3345720820606023E-10</v>
      </c>
      <c r="J425" s="1">
        <v>9.2051709692472317E-13</v>
      </c>
      <c r="K425" s="1">
        <v>50.237912039875873</v>
      </c>
      <c r="L425" s="1">
        <v>1.2719600716750189E-12</v>
      </c>
      <c r="M425" s="1">
        <v>36.796740316256759</v>
      </c>
      <c r="N425" s="1">
        <v>4.6787566682995954E-12</v>
      </c>
      <c r="O425" s="1">
        <v>5.2344977122512262</v>
      </c>
      <c r="P425" s="1">
        <v>6.3540000020714267</v>
      </c>
      <c r="Q425" s="1">
        <v>1.3006983465404317E-10</v>
      </c>
      <c r="R425" s="1">
        <v>1932.746540327407</v>
      </c>
      <c r="S425" s="1">
        <v>8.1958103460236692E-11</v>
      </c>
      <c r="T425" s="1">
        <v>845.76129854851092</v>
      </c>
      <c r="U425" s="1">
        <v>87.044526062160244</v>
      </c>
      <c r="V425" s="1">
        <v>7.5774326620273476</v>
      </c>
      <c r="W425" s="1">
        <v>13.453401223002762</v>
      </c>
      <c r="X425" s="1">
        <v>1.3407211783367611E-10</v>
      </c>
      <c r="Y425" s="1">
        <v>3212.2890099713327</v>
      </c>
      <c r="Z425" s="1">
        <v>2.8999189563164862E-10</v>
      </c>
      <c r="AA425" s="1">
        <v>879.01529625434932</v>
      </c>
      <c r="AB425" s="1">
        <v>51.964116439464043</v>
      </c>
      <c r="AC425"/>
      <c r="AD425"/>
    </row>
    <row r="426" spans="1:30" x14ac:dyDescent="0.25">
      <c r="A426" s="1" t="s">
        <v>105</v>
      </c>
      <c r="B426" s="4">
        <v>1</v>
      </c>
      <c r="C426" s="1" t="s">
        <v>108</v>
      </c>
      <c r="D426" s="7" t="s">
        <v>342</v>
      </c>
      <c r="E426" s="4">
        <v>2045</v>
      </c>
      <c r="F426" s="1">
        <v>91.764347072526022</v>
      </c>
      <c r="G426" s="1">
        <v>-5.4268992882397383E-3</v>
      </c>
      <c r="H426" s="1">
        <v>9.7534492516453117E-12</v>
      </c>
      <c r="I426" s="1">
        <v>1.7345925975124838E-9</v>
      </c>
      <c r="J426" s="1">
        <v>8.672324454864659E-13</v>
      </c>
      <c r="K426" s="1">
        <v>63.246838688005312</v>
      </c>
      <c r="L426" s="1">
        <v>8.2319853556416667E-13</v>
      </c>
      <c r="M426" s="1">
        <v>36.406263575780429</v>
      </c>
      <c r="N426" s="1">
        <v>5.0303471294686625E-12</v>
      </c>
      <c r="O426" s="1">
        <v>5.2344977122583183</v>
      </c>
      <c r="P426" s="1">
        <v>6.354000002600257</v>
      </c>
      <c r="Q426" s="1">
        <v>1.3327175225885808E-10</v>
      </c>
      <c r="R426" s="1">
        <v>1982.984452367283</v>
      </c>
      <c r="S426" s="1">
        <v>8.7097034685326448E-11</v>
      </c>
      <c r="T426" s="1">
        <v>882.5580388647677</v>
      </c>
      <c r="U426" s="1">
        <v>87.04452606216492</v>
      </c>
      <c r="V426" s="1">
        <v>6.6116961379263506</v>
      </c>
      <c r="W426" s="1">
        <v>11.313716417362093</v>
      </c>
      <c r="X426" s="1">
        <v>1.2225208887380171E-10</v>
      </c>
      <c r="Y426" s="1">
        <v>3284.2646323708314</v>
      </c>
      <c r="Z426" s="1">
        <v>2.9055816693119285E-10</v>
      </c>
      <c r="AA426" s="1">
        <v>918.81210767967616</v>
      </c>
      <c r="AB426" s="1">
        <v>45.868357959207195</v>
      </c>
      <c r="AC426"/>
      <c r="AD426"/>
    </row>
    <row r="427" spans="1:30" x14ac:dyDescent="0.25">
      <c r="A427" s="1" t="s">
        <v>105</v>
      </c>
      <c r="B427" s="4">
        <v>1</v>
      </c>
      <c r="C427" s="1" t="s">
        <v>108</v>
      </c>
      <c r="D427" s="7" t="s">
        <v>342</v>
      </c>
      <c r="E427" s="4">
        <v>2046</v>
      </c>
      <c r="F427" s="1">
        <v>87.86444508752696</v>
      </c>
      <c r="G427" s="1">
        <v>1.3235911142244565E-2</v>
      </c>
      <c r="H427" s="1">
        <v>1.1362600677871877E-11</v>
      </c>
      <c r="I427" s="1">
        <v>1.1172696768170742E-6</v>
      </c>
      <c r="J427" s="1">
        <v>8.1041834214047793E-13</v>
      </c>
      <c r="K427" s="1">
        <v>143.27863070440057</v>
      </c>
      <c r="L427" s="1">
        <v>5.5227408714108799E-13</v>
      </c>
      <c r="M427" s="1">
        <v>51.721225447664921</v>
      </c>
      <c r="N427" s="1">
        <v>5.7628761080699263E-12</v>
      </c>
      <c r="O427" s="1">
        <v>5.234497712265874</v>
      </c>
      <c r="P427" s="1">
        <v>6.3540000034337139</v>
      </c>
      <c r="Q427" s="1">
        <v>1.3608508407697156E-10</v>
      </c>
      <c r="R427" s="1">
        <v>2046.2312910552882</v>
      </c>
      <c r="S427" s="1">
        <v>9.6435005928800433E-11</v>
      </c>
      <c r="T427" s="1">
        <v>918.96430244054818</v>
      </c>
      <c r="U427" s="1">
        <v>87.04452606216995</v>
      </c>
      <c r="V427" s="1">
        <v>6.0253558460781216</v>
      </c>
      <c r="W427" s="1">
        <v>12.998371845220845</v>
      </c>
      <c r="X427" s="1">
        <v>1.1647731816438817E-10</v>
      </c>
      <c r="Y427" s="1">
        <v>3364.1453430132633</v>
      </c>
      <c r="Z427" s="1">
        <v>3.2017137742812641E-10</v>
      </c>
      <c r="AA427" s="1">
        <v>951.48168388279885</v>
      </c>
      <c r="AB427" s="1">
        <v>39.081091984225836</v>
      </c>
      <c r="AC427"/>
      <c r="AD427"/>
    </row>
    <row r="428" spans="1:30" x14ac:dyDescent="0.25">
      <c r="A428" s="1" t="s">
        <v>105</v>
      </c>
      <c r="B428" s="4">
        <v>1</v>
      </c>
      <c r="C428" s="1" t="s">
        <v>108</v>
      </c>
      <c r="D428" s="7" t="s">
        <v>342</v>
      </c>
      <c r="E428" s="4">
        <v>2047</v>
      </c>
      <c r="F428" s="1">
        <v>84.507783113051516</v>
      </c>
      <c r="G428" s="1">
        <v>1.0482827821842121E-2</v>
      </c>
      <c r="H428" s="1">
        <v>1.3323510474954114E-11</v>
      </c>
      <c r="I428" s="1">
        <v>1.7142284004759247E-8</v>
      </c>
      <c r="J428" s="1">
        <v>7.454219139304398E-13</v>
      </c>
      <c r="K428" s="1">
        <v>187.37898003634032</v>
      </c>
      <c r="L428" s="1">
        <v>3.8898299599512019E-13</v>
      </c>
      <c r="M428" s="1">
        <v>69.647685901373933</v>
      </c>
      <c r="N428" s="1">
        <v>6.8292561127669488E-12</v>
      </c>
      <c r="O428" s="1">
        <v>5.2344977122743774</v>
      </c>
      <c r="P428" s="1">
        <v>6.3540000051683068</v>
      </c>
      <c r="Q428" s="1">
        <v>1.3812322849626516E-10</v>
      </c>
      <c r="R428" s="1">
        <v>2107.074921759689</v>
      </c>
      <c r="S428" s="1">
        <v>1.091320736984584E-10</v>
      </c>
      <c r="T428" s="1">
        <v>970.68552788821307</v>
      </c>
      <c r="U428" s="1">
        <v>87.04452606217481</v>
      </c>
      <c r="V428" s="1">
        <v>5.43481910154786</v>
      </c>
      <c r="W428" s="1">
        <v>13.946533046753762</v>
      </c>
      <c r="X428" s="1">
        <v>1.1028527469099793E-10</v>
      </c>
      <c r="Y428" s="1">
        <v>3448.0176687593976</v>
      </c>
      <c r="Z428" s="1">
        <v>3.5936845131239302E-10</v>
      </c>
      <c r="AA428" s="1">
        <v>994.62135871139276</v>
      </c>
      <c r="AB428" s="1">
        <v>32.936741733298135</v>
      </c>
      <c r="AC428"/>
      <c r="AD428"/>
    </row>
    <row r="429" spans="1:30" x14ac:dyDescent="0.25">
      <c r="A429" s="1" t="s">
        <v>105</v>
      </c>
      <c r="B429" s="4">
        <v>1</v>
      </c>
      <c r="C429" s="1" t="s">
        <v>108</v>
      </c>
      <c r="D429" s="7" t="s">
        <v>342</v>
      </c>
      <c r="E429" s="4">
        <v>2048</v>
      </c>
      <c r="F429" s="1">
        <v>81.456752410913623</v>
      </c>
      <c r="G429" s="1">
        <v>1.0023317294356302E-2</v>
      </c>
      <c r="H429" s="1">
        <v>1.6128877773410116E-11</v>
      </c>
      <c r="I429" s="1">
        <v>3.3406615309467864E-8</v>
      </c>
      <c r="J429" s="1">
        <v>6.574465383304221E-13</v>
      </c>
      <c r="K429" s="1">
        <v>258.95011783263527</v>
      </c>
      <c r="L429" s="1">
        <v>3.0446055383087336E-13</v>
      </c>
      <c r="M429" s="1">
        <v>48.170860170518964</v>
      </c>
      <c r="N429" s="1">
        <v>8.1389457244159218E-12</v>
      </c>
      <c r="O429" s="1">
        <v>5.2344977122841305</v>
      </c>
      <c r="P429" s="1">
        <v>1.1224933604232055E-6</v>
      </c>
      <c r="Q429" s="1">
        <v>1.3945495200507158E-10</v>
      </c>
      <c r="R429" s="1">
        <v>2170.8014017960299</v>
      </c>
      <c r="S429" s="1">
        <v>1.24718926778618E-10</v>
      </c>
      <c r="T429" s="1">
        <v>1040.333213789587</v>
      </c>
      <c r="U429" s="1">
        <v>87.044526062180736</v>
      </c>
      <c r="V429" s="1">
        <v>4.6453028242824992</v>
      </c>
      <c r="W429" s="1">
        <v>1.7242388762017388E-6</v>
      </c>
      <c r="X429" s="1">
        <v>9.6055473117316163E-11</v>
      </c>
      <c r="Y429" s="1">
        <v>3535.9610783881576</v>
      </c>
      <c r="Z429" s="1">
        <v>4.0743664478468715E-10</v>
      </c>
      <c r="AA429" s="1">
        <v>1055.0343031426301</v>
      </c>
      <c r="AB429" s="1">
        <v>28.499622428873291</v>
      </c>
      <c r="AC429"/>
      <c r="AD429"/>
    </row>
    <row r="430" spans="1:30" x14ac:dyDescent="0.25">
      <c r="A430" s="1" t="s">
        <v>105</v>
      </c>
      <c r="B430" s="4">
        <v>1</v>
      </c>
      <c r="C430" s="1" t="s">
        <v>108</v>
      </c>
      <c r="D430" s="7" t="s">
        <v>342</v>
      </c>
      <c r="E430" s="4">
        <v>2049</v>
      </c>
      <c r="F430" s="1">
        <v>78.200691361559933</v>
      </c>
      <c r="G430" s="1">
        <v>4.1653515939754186E-3</v>
      </c>
      <c r="H430" s="1">
        <v>1.9067008430482417E-11</v>
      </c>
      <c r="I430" s="1">
        <v>4.9450091448538272E-7</v>
      </c>
      <c r="J430" s="1">
        <v>6.4590940757238905E-13</v>
      </c>
      <c r="K430" s="1">
        <v>225.07131480640854</v>
      </c>
      <c r="L430" s="1">
        <v>2.437160956717971E-13</v>
      </c>
      <c r="M430" s="1">
        <v>81.876580011639746</v>
      </c>
      <c r="N430" s="1">
        <v>9.7645230318845885E-12</v>
      </c>
      <c r="O430" s="1">
        <v>5.2344977122948757</v>
      </c>
      <c r="P430" s="1">
        <v>1.1395734396054108E-6</v>
      </c>
      <c r="Q430" s="1">
        <v>1.4055493102600447E-10</v>
      </c>
      <c r="R430" s="1">
        <v>2244.2727696286724</v>
      </c>
      <c r="S430" s="1">
        <v>1.4038003939998098E-10</v>
      </c>
      <c r="T430" s="1">
        <v>1088.5040739601061</v>
      </c>
      <c r="U430" s="1">
        <v>87.04452606218797</v>
      </c>
      <c r="V430" s="1">
        <v>4.2288386653067285</v>
      </c>
      <c r="W430" s="1">
        <v>1.1975254954907599E-6</v>
      </c>
      <c r="X430" s="1">
        <v>8.9566727314056631E-11</v>
      </c>
      <c r="Y430" s="1">
        <v>3620.1974183120851</v>
      </c>
      <c r="Z430" s="1">
        <v>4.535903770332724E-10</v>
      </c>
      <c r="AA430" s="1">
        <v>1106.6996416528834</v>
      </c>
      <c r="AB430" s="1">
        <v>23.01740063871495</v>
      </c>
      <c r="AC430"/>
      <c r="AD430"/>
    </row>
    <row r="431" spans="1:30" x14ac:dyDescent="0.25">
      <c r="A431" s="1" t="s">
        <v>105</v>
      </c>
      <c r="B431" s="4">
        <v>1</v>
      </c>
      <c r="C431" s="1" t="s">
        <v>108</v>
      </c>
      <c r="D431" s="7" t="s">
        <v>342</v>
      </c>
      <c r="E431" s="4">
        <v>2050</v>
      </c>
      <c r="F431" s="1">
        <v>75.024380692043579</v>
      </c>
      <c r="G431" s="1">
        <v>1.1569250432127453E-2</v>
      </c>
      <c r="H431" s="1">
        <v>2.2969403863333598E-11</v>
      </c>
      <c r="I431" s="1">
        <v>1.9974907174627731E-7</v>
      </c>
      <c r="J431" s="1">
        <v>7.0877211749312716E-13</v>
      </c>
      <c r="K431" s="1">
        <v>183.06793405905779</v>
      </c>
      <c r="L431" s="1">
        <v>0</v>
      </c>
      <c r="M431" s="1">
        <v>8.8502137493757598</v>
      </c>
      <c r="N431" s="1">
        <v>1.1807796585764361E-11</v>
      </c>
      <c r="O431" s="1">
        <v>5.2344977123075687</v>
      </c>
      <c r="P431" s="1">
        <v>1.172954053098321E-6</v>
      </c>
      <c r="Q431" s="1">
        <v>1.414634736782323E-10</v>
      </c>
      <c r="R431" s="1">
        <v>2293.7716682135615</v>
      </c>
      <c r="S431" s="1">
        <v>1.5665254392136722E-10</v>
      </c>
      <c r="T431" s="1">
        <v>1170.3806539717459</v>
      </c>
      <c r="U431" s="1">
        <v>87.04452606219651</v>
      </c>
      <c r="V431" s="1">
        <v>3.439482027933102</v>
      </c>
      <c r="W431" s="1">
        <v>1.12058618389797E-6</v>
      </c>
      <c r="X431" s="1">
        <v>6.7980733971803653E-11</v>
      </c>
      <c r="Y431" s="1">
        <v>3690.885766492212</v>
      </c>
      <c r="Z431" s="1">
        <v>4.978645176669178E-10</v>
      </c>
      <c r="AA431" s="1">
        <v>1178.2045245437305</v>
      </c>
      <c r="AB431" s="1">
        <v>20.317093594290405</v>
      </c>
      <c r="AC431"/>
      <c r="AD431"/>
    </row>
    <row r="432" spans="1:30" x14ac:dyDescent="0.25">
      <c r="A432" s="1" t="s">
        <v>105</v>
      </c>
      <c r="B432" s="4">
        <v>1</v>
      </c>
      <c r="C432" s="1" t="s">
        <v>108</v>
      </c>
      <c r="D432" s="7" t="s">
        <v>342</v>
      </c>
      <c r="E432" s="4">
        <v>2051</v>
      </c>
      <c r="F432" s="1">
        <v>72.087516497447112</v>
      </c>
      <c r="G432" s="1">
        <v>1.0842972104213965E-2</v>
      </c>
      <c r="H432" s="1">
        <v>2.7826931283184677E-11</v>
      </c>
      <c r="I432" s="1">
        <v>6.9456281327942408E-8</v>
      </c>
      <c r="J432" s="1">
        <v>8.6718841431954164E-13</v>
      </c>
      <c r="K432" s="1">
        <v>138.60651841880355</v>
      </c>
      <c r="L432" s="1">
        <v>0</v>
      </c>
      <c r="M432" s="1">
        <v>26.608856495684165</v>
      </c>
      <c r="N432" s="1">
        <v>1.4415796674329801E-11</v>
      </c>
      <c r="O432" s="1">
        <v>5.2344977123230585</v>
      </c>
      <c r="P432" s="1">
        <v>1.6674258228280073E-6</v>
      </c>
      <c r="Q432" s="1">
        <v>1.424198500144444E-10</v>
      </c>
      <c r="R432" s="1">
        <v>2342.3862857521672</v>
      </c>
      <c r="S432" s="1">
        <v>1.7002355863925396E-10</v>
      </c>
      <c r="T432" s="1">
        <v>1179.2308677211217</v>
      </c>
      <c r="U432" s="1">
        <v>87.044526062206643</v>
      </c>
      <c r="V432" s="1">
        <v>3.284512464428798</v>
      </c>
      <c r="W432" s="1">
        <v>2.7572835475239763E-6</v>
      </c>
      <c r="X432" s="1">
        <v>6.5192139402792882E-11</v>
      </c>
      <c r="Y432" s="1">
        <v>3731.427804691994</v>
      </c>
      <c r="Z432" s="1">
        <v>5.285362975246165E-10</v>
      </c>
      <c r="AA432" s="1">
        <v>1191.2921114928977</v>
      </c>
      <c r="AB432" s="1">
        <v>18.21898449334946</v>
      </c>
      <c r="AC432"/>
      <c r="AD432"/>
    </row>
    <row r="433" spans="1:30" x14ac:dyDescent="0.25">
      <c r="A433" s="1" t="s">
        <v>105</v>
      </c>
      <c r="B433" s="4">
        <v>1</v>
      </c>
      <c r="C433" s="1" t="s">
        <v>108</v>
      </c>
      <c r="D433" s="7" t="s">
        <v>342</v>
      </c>
      <c r="E433" s="4">
        <v>2052</v>
      </c>
      <c r="F433" s="1">
        <v>69.310915524816181</v>
      </c>
      <c r="G433" s="1">
        <v>3.8209803412071067E-3</v>
      </c>
      <c r="H433" s="1">
        <v>3.5255246754036855E-11</v>
      </c>
      <c r="I433" s="1">
        <v>1.8718859098576465E-8</v>
      </c>
      <c r="J433" s="1">
        <v>0</v>
      </c>
      <c r="K433" s="1">
        <v>91.272529585619495</v>
      </c>
      <c r="L433" s="1">
        <v>0</v>
      </c>
      <c r="M433" s="1">
        <v>103.79726918279968</v>
      </c>
      <c r="N433" s="1">
        <v>1.7808471797142909E-11</v>
      </c>
      <c r="O433" s="1">
        <v>5.2344977123413274</v>
      </c>
      <c r="P433" s="1">
        <v>1.8671421306942068E-6</v>
      </c>
      <c r="Q433" s="1">
        <v>1.4334036711136912E-10</v>
      </c>
      <c r="R433" s="1">
        <v>2416.3782474049194</v>
      </c>
      <c r="S433" s="1">
        <v>1.7483978441775854E-10</v>
      </c>
      <c r="T433" s="1">
        <v>1150.4197242168086</v>
      </c>
      <c r="U433" s="1">
        <v>87.044526062218381</v>
      </c>
      <c r="V433" s="1">
        <v>2.7961812223681619</v>
      </c>
      <c r="W433" s="1">
        <v>3.0322210088780351E-6</v>
      </c>
      <c r="X433" s="1">
        <v>5.9396068681783679E-11</v>
      </c>
      <c r="Y433" s="1">
        <v>3794.6645693740593</v>
      </c>
      <c r="Z433" s="1">
        <v>5.0859164533006811E-10</v>
      </c>
      <c r="AA433" s="1">
        <v>1167.3750432437414</v>
      </c>
      <c r="AB433" s="1">
        <v>15.299181942350394</v>
      </c>
      <c r="AC433"/>
      <c r="AD433"/>
    </row>
    <row r="434" spans="1:30" x14ac:dyDescent="0.25">
      <c r="A434" s="1" t="s">
        <v>105</v>
      </c>
      <c r="B434" s="4">
        <v>1</v>
      </c>
      <c r="C434" s="1" t="s">
        <v>108</v>
      </c>
      <c r="D434" s="7" t="s">
        <v>342</v>
      </c>
      <c r="E434" s="4">
        <v>2053</v>
      </c>
      <c r="F434" s="1">
        <v>66.456292976751087</v>
      </c>
      <c r="G434" s="1">
        <v>5.3766668899812549E-3</v>
      </c>
      <c r="H434" s="1">
        <v>4.5392894089611799E-11</v>
      </c>
      <c r="I434" s="1">
        <v>4.7945414677548717E-7</v>
      </c>
      <c r="J434" s="1">
        <v>0</v>
      </c>
      <c r="K434" s="1">
        <v>152.15807963109953</v>
      </c>
      <c r="L434" s="1">
        <v>0</v>
      </c>
      <c r="M434" s="1">
        <v>74.155475141171479</v>
      </c>
      <c r="N434" s="1">
        <v>2.2329498222796778E-11</v>
      </c>
      <c r="O434" s="1">
        <v>5.2344977123632672</v>
      </c>
      <c r="P434" s="1">
        <v>1.9365616659269822E-6</v>
      </c>
      <c r="Q434" s="1">
        <v>1.4420759955685559E-10</v>
      </c>
      <c r="R434" s="1">
        <v>2441.5816412844524</v>
      </c>
      <c r="S434" s="1">
        <v>1.7676859700771251E-10</v>
      </c>
      <c r="T434" s="1">
        <v>1171.0869933996219</v>
      </c>
      <c r="U434" s="1">
        <v>87.04452606223056</v>
      </c>
      <c r="V434" s="1">
        <v>2.6537480433519725</v>
      </c>
      <c r="W434" s="1">
        <v>3.0735798423328052E-6</v>
      </c>
      <c r="X434" s="1">
        <v>5.3519500422188159E-11</v>
      </c>
      <c r="Y434" s="1">
        <v>3821.107761380943</v>
      </c>
      <c r="Z434" s="1">
        <v>4.5888898304113134E-10</v>
      </c>
      <c r="AA434" s="1">
        <v>1173.1420900639212</v>
      </c>
      <c r="AB434" s="1">
        <v>14.917334887079004</v>
      </c>
      <c r="AC434"/>
      <c r="AD434"/>
    </row>
    <row r="435" spans="1:30" x14ac:dyDescent="0.25">
      <c r="A435" s="1" t="s">
        <v>105</v>
      </c>
      <c r="B435" s="4">
        <v>1</v>
      </c>
      <c r="C435" s="1" t="s">
        <v>108</v>
      </c>
      <c r="D435" s="7" t="s">
        <v>342</v>
      </c>
      <c r="E435" s="4">
        <v>2054</v>
      </c>
      <c r="F435" s="1">
        <v>63.475220499593632</v>
      </c>
      <c r="G435" s="1">
        <v>1.049209937559138E-2</v>
      </c>
      <c r="H435" s="1">
        <v>5.6943364355242501E-11</v>
      </c>
      <c r="I435" s="1">
        <v>1.466781892961407E-7</v>
      </c>
      <c r="J435" s="1">
        <v>0</v>
      </c>
      <c r="K435" s="1">
        <v>130.30420592766802</v>
      </c>
      <c r="L435" s="1">
        <v>0</v>
      </c>
      <c r="M435" s="1">
        <v>17.144375507506801</v>
      </c>
      <c r="N435" s="1">
        <v>2.8546324411794696E-11</v>
      </c>
      <c r="O435" s="1">
        <v>5.2344977123896994</v>
      </c>
      <c r="P435" s="1">
        <v>1.9552392238519026E-6</v>
      </c>
      <c r="Q435" s="1">
        <v>1.4501801789899606E-10</v>
      </c>
      <c r="R435" s="1">
        <v>2523.1740660896253</v>
      </c>
      <c r="S435" s="1">
        <v>1.7804055707938754E-10</v>
      </c>
      <c r="T435" s="1">
        <v>1143.0548061511461</v>
      </c>
      <c r="U435" s="1">
        <v>86.403499038915442</v>
      </c>
      <c r="V435" s="1">
        <v>2.0307262554358361</v>
      </c>
      <c r="W435" s="1">
        <v>1.8275770712599079E-6</v>
      </c>
      <c r="X435" s="1">
        <v>4.898048426202291E-11</v>
      </c>
      <c r="Y435" s="1">
        <v>3875.0410285006919</v>
      </c>
      <c r="Z435" s="1">
        <v>4.3840861582679972E-10</v>
      </c>
      <c r="AA435" s="1">
        <v>1151.7565339364007</v>
      </c>
      <c r="AB435" s="1">
        <v>12.39386087389323</v>
      </c>
      <c r="AC435"/>
      <c r="AD435"/>
    </row>
    <row r="436" spans="1:30" x14ac:dyDescent="0.25">
      <c r="A436" s="1" t="s">
        <v>105</v>
      </c>
      <c r="B436" s="4">
        <v>1</v>
      </c>
      <c r="C436" s="1" t="s">
        <v>108</v>
      </c>
      <c r="D436" s="7" t="s">
        <v>342</v>
      </c>
      <c r="E436" s="4">
        <v>2055</v>
      </c>
      <c r="F436" s="1">
        <v>60.053208361341738</v>
      </c>
      <c r="G436" s="1">
        <v>1.1452740879397823E-2</v>
      </c>
      <c r="H436" s="1">
        <v>6.7796740769440168E-11</v>
      </c>
      <c r="I436" s="1">
        <v>1.1977780015164012E-7</v>
      </c>
      <c r="J436" s="1">
        <v>0</v>
      </c>
      <c r="K436" s="1">
        <v>118.27011973106549</v>
      </c>
      <c r="L436" s="1">
        <v>0</v>
      </c>
      <c r="M436" s="1">
        <v>94.555031533828654</v>
      </c>
      <c r="N436" s="1">
        <v>3.7465870289472561E-11</v>
      </c>
      <c r="O436" s="1">
        <v>5.2344977124229395</v>
      </c>
      <c r="P436" s="1">
        <v>2.4346472373645821E-6</v>
      </c>
      <c r="Q436" s="1">
        <v>1.457634398129265E-10</v>
      </c>
      <c r="R436" s="1">
        <v>2555.2957118670211</v>
      </c>
      <c r="S436" s="1">
        <v>1.788637556149517E-10</v>
      </c>
      <c r="T436" s="1">
        <v>1160.1991816566847</v>
      </c>
      <c r="U436" s="1">
        <v>83.804985527278333</v>
      </c>
      <c r="V436" s="1">
        <v>1.7505721057703447</v>
      </c>
      <c r="W436" s="1">
        <v>3.7343402941267964E-6</v>
      </c>
      <c r="X436" s="1">
        <v>4.7783734466911828E-11</v>
      </c>
      <c r="Y436" s="1">
        <v>3908.8240074004952</v>
      </c>
      <c r="Z436" s="1">
        <v>4.3176822636352121E-10</v>
      </c>
      <c r="AA436" s="1">
        <v>1160.0838040346855</v>
      </c>
      <c r="AB436" s="1">
        <v>11.979765380321348</v>
      </c>
      <c r="AC436"/>
      <c r="AD436"/>
    </row>
    <row r="437" spans="1:30" x14ac:dyDescent="0.25">
      <c r="A437" s="1" t="s">
        <v>105</v>
      </c>
      <c r="B437" s="4">
        <v>1</v>
      </c>
      <c r="C437" s="1" t="s">
        <v>108</v>
      </c>
      <c r="D437" s="7" t="s">
        <v>342</v>
      </c>
      <c r="E437" s="4">
        <v>2056</v>
      </c>
      <c r="F437" s="1">
        <v>56.757438854634024</v>
      </c>
      <c r="G437" s="1">
        <v>3.1257856434422075E-2</v>
      </c>
      <c r="H437" s="1">
        <v>8.3730193373673807E-11</v>
      </c>
      <c r="I437" s="1">
        <v>1.8522898094549166E-8</v>
      </c>
      <c r="J437" s="1">
        <v>0</v>
      </c>
      <c r="K437" s="1">
        <v>205.79933036215837</v>
      </c>
      <c r="L437" s="1">
        <v>0</v>
      </c>
      <c r="M437" s="1">
        <v>7.1308319150981392</v>
      </c>
      <c r="N437" s="1">
        <v>5.1059037513524745E-11</v>
      </c>
      <c r="O437" s="1">
        <v>5.2344977124653838</v>
      </c>
      <c r="P437" s="1">
        <v>2.5812743234664198E-6</v>
      </c>
      <c r="Q437" s="1">
        <v>1.4642088635125693E-10</v>
      </c>
      <c r="R437" s="1">
        <v>2581.614983975659</v>
      </c>
      <c r="S437" s="1">
        <v>1.794160297020928E-10</v>
      </c>
      <c r="T437" s="1">
        <v>1196.5723082933914</v>
      </c>
      <c r="U437" s="1">
        <v>80.476715259816061</v>
      </c>
      <c r="V437" s="1">
        <v>1.7505721052776368</v>
      </c>
      <c r="W437" s="1">
        <v>3.8881063104878608E-6</v>
      </c>
      <c r="X437" s="1">
        <v>3.3685602355577703E-11</v>
      </c>
      <c r="Y437" s="1">
        <v>3945.3460521544257</v>
      </c>
      <c r="Z437" s="1">
        <v>4.2059209487514688E-10</v>
      </c>
      <c r="AA437" s="1">
        <v>1178.3396454389226</v>
      </c>
      <c r="AB437" s="1">
        <v>11.698820869629005</v>
      </c>
      <c r="AC437"/>
      <c r="AD437"/>
    </row>
    <row r="438" spans="1:30" x14ac:dyDescent="0.25">
      <c r="A438" s="1" t="s">
        <v>105</v>
      </c>
      <c r="B438" s="4">
        <v>1</v>
      </c>
      <c r="C438" s="1" t="s">
        <v>108</v>
      </c>
      <c r="D438" s="7" t="s">
        <v>342</v>
      </c>
      <c r="E438" s="4">
        <v>2057</v>
      </c>
      <c r="F438" s="1">
        <v>54.021895911237166</v>
      </c>
      <c r="G438" s="1">
        <v>8.2849364345969373E-2</v>
      </c>
      <c r="H438" s="1">
        <v>0</v>
      </c>
      <c r="I438" s="1">
        <v>9.2381602917636662E-9</v>
      </c>
      <c r="J438" s="1">
        <v>0</v>
      </c>
      <c r="K438" s="1">
        <v>259.27549099552971</v>
      </c>
      <c r="L438" s="1">
        <v>0</v>
      </c>
      <c r="M438" s="1">
        <v>2.9183511850642239E-8</v>
      </c>
      <c r="N438" s="1">
        <v>7.3771566915996061E-11</v>
      </c>
      <c r="O438" s="1">
        <v>5.2344977125175447</v>
      </c>
      <c r="P438" s="1">
        <v>2.7009951568385032E-6</v>
      </c>
      <c r="Q438" s="1">
        <v>1.4706679575882932E-10</v>
      </c>
      <c r="R438" s="1">
        <v>2689.7227629546237</v>
      </c>
      <c r="S438" s="1">
        <v>1.7980501269808792E-10</v>
      </c>
      <c r="T438" s="1">
        <v>1170.2329653539127</v>
      </c>
      <c r="U438" s="1">
        <v>76.053809858618251</v>
      </c>
      <c r="V438" s="1">
        <v>1.7505721052387671</v>
      </c>
      <c r="W438" s="1">
        <v>4.0648698516739823E-6</v>
      </c>
      <c r="X438" s="1">
        <v>2.0559279737956577E-11</v>
      </c>
      <c r="Y438" s="1">
        <v>4028.4311144830476</v>
      </c>
      <c r="Z438" s="1">
        <v>3.9538409367758132E-10</v>
      </c>
      <c r="AA438" s="1">
        <v>1150.8491479849897</v>
      </c>
      <c r="AB438" s="1">
        <v>9.0082363021072016</v>
      </c>
      <c r="AC438"/>
      <c r="AD438"/>
    </row>
    <row r="439" spans="1:30" x14ac:dyDescent="0.25">
      <c r="A439" s="1" t="s">
        <v>105</v>
      </c>
      <c r="B439" s="4">
        <v>1</v>
      </c>
      <c r="C439" s="1" t="s">
        <v>108</v>
      </c>
      <c r="D439" s="7" t="s">
        <v>342</v>
      </c>
      <c r="E439" s="4">
        <v>2058</v>
      </c>
      <c r="F439" s="1">
        <v>51.032419974354475</v>
      </c>
      <c r="G439" s="1">
        <v>0.23790060422326698</v>
      </c>
      <c r="H439" s="1">
        <v>0</v>
      </c>
      <c r="I439" s="1">
        <v>0</v>
      </c>
      <c r="J439" s="1">
        <v>0</v>
      </c>
      <c r="K439" s="1">
        <v>24.219074902642785</v>
      </c>
      <c r="L439" s="1">
        <v>0</v>
      </c>
      <c r="M439" s="1">
        <v>2.9230432739538679E-8</v>
      </c>
      <c r="N439" s="1">
        <v>1.1817420123330718E-10</v>
      </c>
      <c r="O439" s="1">
        <v>5.2344977125767169</v>
      </c>
      <c r="P439" s="1">
        <v>2.7194543690409133E-6</v>
      </c>
      <c r="Q439" s="1">
        <v>1.4777556787632244E-10</v>
      </c>
      <c r="R439" s="1">
        <v>2869.2834594914357</v>
      </c>
      <c r="S439" s="1">
        <v>1.801094732519188E-10</v>
      </c>
      <c r="T439" s="1">
        <v>1144.1514530772729</v>
      </c>
      <c r="U439" s="1">
        <v>69.988951756822189</v>
      </c>
      <c r="V439" s="1">
        <v>1.4478913661715966</v>
      </c>
      <c r="W439" s="1">
        <v>4.0250870658977039E-6</v>
      </c>
      <c r="X439" s="1">
        <v>1.1700726182714164E-11</v>
      </c>
      <c r="Y439" s="1">
        <v>4138.1201468483123</v>
      </c>
      <c r="Z439" s="1">
        <v>3.7914590780791193E-10</v>
      </c>
      <c r="AA439" s="1">
        <v>1137.2683252806034</v>
      </c>
      <c r="AB439" s="1">
        <v>4.7737065173332471</v>
      </c>
      <c r="AC439"/>
      <c r="AD439"/>
    </row>
    <row r="440" spans="1:30" x14ac:dyDescent="0.25">
      <c r="A440" s="1" t="s">
        <v>105</v>
      </c>
      <c r="B440" s="4">
        <v>1</v>
      </c>
      <c r="C440" s="1" t="s">
        <v>108</v>
      </c>
      <c r="D440" s="7" t="s">
        <v>342</v>
      </c>
      <c r="E440" s="4">
        <v>2059</v>
      </c>
      <c r="F440" s="1">
        <v>57.166808182483599</v>
      </c>
      <c r="G440" s="1">
        <v>0.19588284662032648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5.2344977126314687</v>
      </c>
      <c r="P440" s="1">
        <v>2.7286212295163003E-6</v>
      </c>
      <c r="Q440" s="1">
        <v>1.4864275629064198E-10</v>
      </c>
      <c r="R440" s="1">
        <v>2812.6545038060149</v>
      </c>
      <c r="S440" s="1">
        <v>1.803531893475906E-10</v>
      </c>
      <c r="T440" s="1">
        <v>1114.8640484382238</v>
      </c>
      <c r="U440" s="1">
        <v>61.461164604140414</v>
      </c>
      <c r="V440" s="1">
        <v>1.4478913662149939</v>
      </c>
      <c r="W440" s="1">
        <v>4.0369436356337571E-6</v>
      </c>
      <c r="X440" s="1">
        <v>2.0929773006518836E-11</v>
      </c>
      <c r="Y440" s="1">
        <v>4124.660488373419</v>
      </c>
      <c r="Z440" s="1">
        <v>3.8289879344567345E-10</v>
      </c>
      <c r="AA440" s="1">
        <v>1114.8454935582772</v>
      </c>
      <c r="AB440" s="1">
        <v>6.7746657838254389</v>
      </c>
      <c r="AC440"/>
      <c r="AD440"/>
    </row>
    <row r="441" spans="1:30" x14ac:dyDescent="0.25">
      <c r="A441" s="1" t="s">
        <v>105</v>
      </c>
      <c r="B441" s="4">
        <v>1</v>
      </c>
      <c r="C441" s="1" t="s">
        <v>108</v>
      </c>
      <c r="D441" s="7" t="s">
        <v>342</v>
      </c>
      <c r="E441" s="4">
        <v>2060</v>
      </c>
      <c r="F441" s="1">
        <v>67.164488411431478</v>
      </c>
      <c r="G441" s="1">
        <v>0.26590583740348256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5.2344977125812129</v>
      </c>
      <c r="P441" s="1">
        <v>2.7285411272732439E-6</v>
      </c>
      <c r="Q441" s="1">
        <v>1.4864275629064198E-10</v>
      </c>
      <c r="R441" s="1">
        <v>2762.3662520127623</v>
      </c>
      <c r="S441" s="1">
        <v>1.803531893475906E-10</v>
      </c>
      <c r="T441" s="1">
        <v>1105.7255085099971</v>
      </c>
      <c r="U441" s="1">
        <v>48.66948387498585</v>
      </c>
      <c r="V441" s="1">
        <v>1.7505721053045851</v>
      </c>
      <c r="W441" s="1">
        <v>3.5419053326649461E-6</v>
      </c>
      <c r="X441" s="1">
        <v>2.375109535765047E-11</v>
      </c>
      <c r="Y441" s="1">
        <v>4097.5279891611772</v>
      </c>
      <c r="Z441" s="1">
        <v>3.9562738079806077E-10</v>
      </c>
      <c r="AA441" s="1">
        <v>1110.6437924000338</v>
      </c>
      <c r="AB441" s="1">
        <v>8.7456697963414456</v>
      </c>
      <c r="AC441"/>
      <c r="AD441"/>
    </row>
    <row r="442" spans="1:30" x14ac:dyDescent="0.25">
      <c r="A442" s="1" t="s">
        <v>105</v>
      </c>
      <c r="B442" s="4">
        <v>1</v>
      </c>
      <c r="C442" s="1" t="s">
        <v>108</v>
      </c>
      <c r="D442" s="7" t="s">
        <v>338</v>
      </c>
      <c r="E442" s="4">
        <v>2021</v>
      </c>
      <c r="F442" s="1">
        <v>197.96138641068191</v>
      </c>
      <c r="G442" s="1">
        <v>-5.7662731806482438E-11</v>
      </c>
      <c r="H442" s="1">
        <v>1.5441545816297075E-13</v>
      </c>
      <c r="I442" s="1">
        <v>6.3539999999995915</v>
      </c>
      <c r="J442" s="1">
        <v>6.6838793003213685E-14</v>
      </c>
      <c r="K442" s="1">
        <v>82.434999999999675</v>
      </c>
      <c r="L442" s="1">
        <v>2.3912618034619333E-13</v>
      </c>
      <c r="M442" s="1">
        <v>55.419999999991468</v>
      </c>
      <c r="N442" s="1">
        <v>8.1418556675530833E-13</v>
      </c>
      <c r="O442" s="1">
        <v>153</v>
      </c>
      <c r="P442" s="1">
        <v>12.708</v>
      </c>
      <c r="Q442" s="1">
        <v>49.44</v>
      </c>
      <c r="R442" s="1">
        <v>164.87</v>
      </c>
      <c r="S442" s="1">
        <v>78.48</v>
      </c>
      <c r="T442" s="1">
        <v>110.84</v>
      </c>
      <c r="U442" s="1">
        <v>11.39</v>
      </c>
      <c r="V442" s="1">
        <v>563.02258203298629</v>
      </c>
      <c r="W442" s="1">
        <v>33.215890755111651</v>
      </c>
      <c r="X442" s="1">
        <v>433.09439999948108</v>
      </c>
      <c r="Y442" s="1">
        <v>306.18372823610747</v>
      </c>
      <c r="Z442" s="1">
        <v>687.48479999999813</v>
      </c>
      <c r="AA442" s="1">
        <v>123.18901013738775</v>
      </c>
      <c r="AB442" s="1">
        <v>0</v>
      </c>
      <c r="AC442"/>
      <c r="AD442"/>
    </row>
    <row r="443" spans="1:30" x14ac:dyDescent="0.25">
      <c r="A443" s="1" t="s">
        <v>105</v>
      </c>
      <c r="B443" s="4">
        <v>1</v>
      </c>
      <c r="C443" s="1" t="s">
        <v>108</v>
      </c>
      <c r="D443" s="7" t="s">
        <v>338</v>
      </c>
      <c r="E443" s="4">
        <v>2022</v>
      </c>
      <c r="F443" s="1">
        <v>321.14146744218613</v>
      </c>
      <c r="G443" s="1">
        <v>4.8481658358159723E-9</v>
      </c>
      <c r="H443" s="1">
        <v>1.5706661811198942E-13</v>
      </c>
      <c r="I443" s="1">
        <v>4.8261544091952508E-13</v>
      </c>
      <c r="J443" s="1">
        <v>6.9923813000380403E-14</v>
      </c>
      <c r="K443" s="1">
        <v>123.65249999999854</v>
      </c>
      <c r="L443" s="1">
        <v>2.1991955781822951E-13</v>
      </c>
      <c r="M443" s="1">
        <v>83.129999999957377</v>
      </c>
      <c r="N443" s="1">
        <v>8.1936986009489916E-13</v>
      </c>
      <c r="O443" s="1">
        <v>153</v>
      </c>
      <c r="P443" s="1">
        <v>12.708</v>
      </c>
      <c r="Q443" s="1">
        <v>49.44</v>
      </c>
      <c r="R443" s="1">
        <v>247.30499999999967</v>
      </c>
      <c r="S443" s="1">
        <v>78.48</v>
      </c>
      <c r="T443" s="1">
        <v>166.25999999999146</v>
      </c>
      <c r="U443" s="1">
        <v>11.390000000000814</v>
      </c>
      <c r="V443" s="1">
        <v>395.23751140488503</v>
      </c>
      <c r="W443" s="1">
        <v>33.215890755111651</v>
      </c>
      <c r="X443" s="1">
        <v>424.8920064464204</v>
      </c>
      <c r="Y443" s="1">
        <v>459.27559235373906</v>
      </c>
      <c r="Z443" s="1">
        <v>687.48479999999813</v>
      </c>
      <c r="AA443" s="1">
        <v>184.78351520076458</v>
      </c>
      <c r="AB443" s="1">
        <v>0</v>
      </c>
      <c r="AC443"/>
      <c r="AD443"/>
    </row>
    <row r="444" spans="1:30" x14ac:dyDescent="0.25">
      <c r="A444" s="1" t="s">
        <v>105</v>
      </c>
      <c r="B444" s="4">
        <v>1</v>
      </c>
      <c r="C444" s="1" t="s">
        <v>108</v>
      </c>
      <c r="D444" s="7" t="s">
        <v>338</v>
      </c>
      <c r="E444" s="4">
        <v>2023</v>
      </c>
      <c r="F444" s="1">
        <v>119.37109262015306</v>
      </c>
      <c r="G444" s="1">
        <v>4.5146962866349661E-8</v>
      </c>
      <c r="H444" s="1">
        <v>1.5963771443148269E-13</v>
      </c>
      <c r="I444" s="1">
        <v>2.0447690233698494E-13</v>
      </c>
      <c r="J444" s="1">
        <v>7.2803143940212615E-14</v>
      </c>
      <c r="K444" s="1">
        <v>185.47874999998822</v>
      </c>
      <c r="L444" s="1">
        <v>2.058385418240473E-13</v>
      </c>
      <c r="M444" s="1">
        <v>76.547562692942989</v>
      </c>
      <c r="N444" s="1">
        <v>8.2635545819941482E-13</v>
      </c>
      <c r="O444" s="1">
        <v>145.35</v>
      </c>
      <c r="P444" s="1">
        <v>18.35599999999959</v>
      </c>
      <c r="Q444" s="1">
        <v>46.144000000000005</v>
      </c>
      <c r="R444" s="1">
        <v>359.96616666666489</v>
      </c>
      <c r="S444" s="1">
        <v>74.555999999999997</v>
      </c>
      <c r="T444" s="1">
        <v>242.00066666661553</v>
      </c>
      <c r="U444" s="1">
        <v>10.251000000001634</v>
      </c>
      <c r="V444" s="1">
        <v>252.32514208850398</v>
      </c>
      <c r="W444" s="1">
        <v>47.978508868229227</v>
      </c>
      <c r="X444" s="1">
        <v>339.30142394823446</v>
      </c>
      <c r="Y444" s="1">
        <v>668.50113998079848</v>
      </c>
      <c r="Z444" s="1">
        <v>646.21744876052003</v>
      </c>
      <c r="AA444" s="1">
        <v>268.96267211603737</v>
      </c>
      <c r="AB444" s="1">
        <v>1.4469264662265547E-9</v>
      </c>
      <c r="AC444"/>
      <c r="AD444"/>
    </row>
    <row r="445" spans="1:30" x14ac:dyDescent="0.25">
      <c r="A445" s="1" t="s">
        <v>105</v>
      </c>
      <c r="B445" s="4">
        <v>1</v>
      </c>
      <c r="C445" s="1" t="s">
        <v>108</v>
      </c>
      <c r="D445" s="7" t="s">
        <v>338</v>
      </c>
      <c r="E445" s="4">
        <v>2024</v>
      </c>
      <c r="F445" s="1">
        <v>93.657599863186419</v>
      </c>
      <c r="G445" s="1">
        <v>5.0012288383564367E-10</v>
      </c>
      <c r="H445" s="1">
        <v>2.0223823224219117E-13</v>
      </c>
      <c r="I445" s="1">
        <v>2.3744653327849706E-13</v>
      </c>
      <c r="J445" s="1">
        <v>9.3645563358394536E-14</v>
      </c>
      <c r="K445" s="1">
        <v>157.70986175236825</v>
      </c>
      <c r="L445" s="1">
        <v>2.5728596062201859E-13</v>
      </c>
      <c r="M445" s="1">
        <v>1.0236310313577281</v>
      </c>
      <c r="N445" s="1">
        <v>1.089312835613987E-12</v>
      </c>
      <c r="O445" s="1">
        <v>137.70000000000016</v>
      </c>
      <c r="P445" s="1">
        <v>17.650000000000073</v>
      </c>
      <c r="Q445" s="1">
        <v>42.848000000000006</v>
      </c>
      <c r="R445" s="1">
        <v>534.45358333331978</v>
      </c>
      <c r="S445" s="1">
        <v>70.632000000000005</v>
      </c>
      <c r="T445" s="1">
        <v>311.15889602622519</v>
      </c>
      <c r="U445" s="1">
        <v>9.1120000000024604</v>
      </c>
      <c r="V445" s="1">
        <v>142.06949269900883</v>
      </c>
      <c r="W445" s="1">
        <v>45.4017178715821</v>
      </c>
      <c r="X445" s="1">
        <v>211.11110633509665</v>
      </c>
      <c r="Y445" s="1">
        <v>990.28199405165196</v>
      </c>
      <c r="Z445" s="1">
        <v>561.40397062557645</v>
      </c>
      <c r="AA445" s="1">
        <v>343.38388981048342</v>
      </c>
      <c r="AB445" s="1">
        <v>9.7303664880322904E-10</v>
      </c>
      <c r="AC445"/>
      <c r="AD445"/>
    </row>
    <row r="446" spans="1:30" x14ac:dyDescent="0.25">
      <c r="A446" s="1" t="s">
        <v>105</v>
      </c>
      <c r="B446" s="4">
        <v>1</v>
      </c>
      <c r="C446" s="1" t="s">
        <v>108</v>
      </c>
      <c r="D446" s="7" t="s">
        <v>338</v>
      </c>
      <c r="E446" s="4">
        <v>2025</v>
      </c>
      <c r="F446" s="1">
        <v>79.935888673405714</v>
      </c>
      <c r="G446" s="1">
        <v>1.4956667297732147E-7</v>
      </c>
      <c r="H446" s="1">
        <v>2.6650329550619634E-13</v>
      </c>
      <c r="I446" s="1">
        <v>2.6359348808846114E-13</v>
      </c>
      <c r="J446" s="1">
        <v>1.2498062252852498E-13</v>
      </c>
      <c r="K446" s="1">
        <v>100.4241689969907</v>
      </c>
      <c r="L446" s="1">
        <v>3.2783381379718925E-13</v>
      </c>
      <c r="M446" s="1">
        <v>43.60357668529636</v>
      </c>
      <c r="N446" s="1">
        <v>1.5341562052365786E-12</v>
      </c>
      <c r="O446" s="1">
        <v>130.05000000000032</v>
      </c>
      <c r="P446" s="1">
        <v>16.94400000000028</v>
      </c>
      <c r="Q446" s="1">
        <v>39.552</v>
      </c>
      <c r="R446" s="1">
        <v>681.17211175235479</v>
      </c>
      <c r="S446" s="1">
        <v>66.707999999999998</v>
      </c>
      <c r="T446" s="1">
        <v>304.79319372424959</v>
      </c>
      <c r="U446" s="1">
        <v>7.9730000000035481</v>
      </c>
      <c r="V446" s="1">
        <v>108.85921238951201</v>
      </c>
      <c r="W446" s="1">
        <v>43.967475412205708</v>
      </c>
      <c r="X446" s="1">
        <v>153.47391428145679</v>
      </c>
      <c r="Y446" s="1">
        <v>1251.6042536968353</v>
      </c>
      <c r="Z446" s="1">
        <v>508.92469211384253</v>
      </c>
      <c r="AA446" s="1">
        <v>335.77663728195608</v>
      </c>
      <c r="AB446" s="1">
        <v>1.2827329531845977E-9</v>
      </c>
      <c r="AC446"/>
      <c r="AD446"/>
    </row>
    <row r="447" spans="1:30" x14ac:dyDescent="0.25">
      <c r="A447" s="1" t="s">
        <v>105</v>
      </c>
      <c r="B447" s="4">
        <v>1</v>
      </c>
      <c r="C447" s="1" t="s">
        <v>108</v>
      </c>
      <c r="D447" s="7" t="s">
        <v>338</v>
      </c>
      <c r="E447" s="4">
        <v>2026</v>
      </c>
      <c r="F447" s="1">
        <v>81.175281170697076</v>
      </c>
      <c r="G447" s="1">
        <v>2.2815668269949774E-4</v>
      </c>
      <c r="H447" s="1">
        <v>3.7167994308843409E-13</v>
      </c>
      <c r="I447" s="1">
        <v>2.918013269970644E-13</v>
      </c>
      <c r="J447" s="1">
        <v>1.7799893226584266E-13</v>
      </c>
      <c r="K447" s="1">
        <v>52.117325783294369</v>
      </c>
      <c r="L447" s="1">
        <v>4.2981531091845006E-13</v>
      </c>
      <c r="M447" s="1">
        <v>29.731311713057185</v>
      </c>
      <c r="N447" s="1">
        <v>2.4583292570499639E-12</v>
      </c>
      <c r="O447" s="1">
        <v>122.40000000000047</v>
      </c>
      <c r="P447" s="1">
        <v>16.238000000000515</v>
      </c>
      <c r="Q447" s="1">
        <v>36.255999999999993</v>
      </c>
      <c r="R447" s="1">
        <v>770.60494741601212</v>
      </c>
      <c r="S447" s="1">
        <v>62.784000000000006</v>
      </c>
      <c r="T447" s="1">
        <v>341.00743707621263</v>
      </c>
      <c r="U447" s="1">
        <v>6.8340000000050818</v>
      </c>
      <c r="V447" s="1">
        <v>101.02723466354439</v>
      </c>
      <c r="W447" s="1">
        <v>42.402052513358456</v>
      </c>
      <c r="X447" s="1">
        <v>127.584153910398</v>
      </c>
      <c r="Y447" s="1">
        <v>1408.2093797953946</v>
      </c>
      <c r="Z447" s="1">
        <v>476.04283135633187</v>
      </c>
      <c r="AA447" s="1">
        <v>374.63974048319108</v>
      </c>
      <c r="AB447" s="1">
        <v>1.142129577003682E-9</v>
      </c>
      <c r="AC447"/>
      <c r="AD447"/>
    </row>
    <row r="448" spans="1:30" x14ac:dyDescent="0.25">
      <c r="A448" s="1" t="s">
        <v>105</v>
      </c>
      <c r="B448" s="4">
        <v>1</v>
      </c>
      <c r="C448" s="1" t="s">
        <v>108</v>
      </c>
      <c r="D448" s="7" t="s">
        <v>338</v>
      </c>
      <c r="E448" s="4">
        <v>2027</v>
      </c>
      <c r="F448" s="1">
        <v>81.893915733260584</v>
      </c>
      <c r="G448" s="1">
        <v>-7.581408653317366E-10</v>
      </c>
      <c r="H448" s="1">
        <v>5.338596795958249E-13</v>
      </c>
      <c r="I448" s="1">
        <v>3.449412238445715E-13</v>
      </c>
      <c r="J448" s="1">
        <v>2.8238890161882209E-13</v>
      </c>
      <c r="K448" s="1">
        <v>55.698983394662648</v>
      </c>
      <c r="L448" s="1">
        <v>5.8327012081169241E-13</v>
      </c>
      <c r="M448" s="1">
        <v>23.905794394108348</v>
      </c>
      <c r="N448" s="1">
        <v>5.2028963372500758E-12</v>
      </c>
      <c r="O448" s="1">
        <v>114.75000000000067</v>
      </c>
      <c r="P448" s="1">
        <v>15.532000000000778</v>
      </c>
      <c r="Q448" s="1">
        <v>32.96</v>
      </c>
      <c r="R448" s="1">
        <v>811.73093986597314</v>
      </c>
      <c r="S448" s="1">
        <v>58.86</v>
      </c>
      <c r="T448" s="1">
        <v>363.34941545593648</v>
      </c>
      <c r="U448" s="1">
        <v>5.6950000000075418</v>
      </c>
      <c r="V448" s="1">
        <v>114.46114567916123</v>
      </c>
      <c r="W448" s="1">
        <v>39.14474504261004</v>
      </c>
      <c r="X448" s="1">
        <v>118.0940645638748</v>
      </c>
      <c r="Y448" s="1">
        <v>1476.5890847448579</v>
      </c>
      <c r="Z448" s="1">
        <v>435.87631461131741</v>
      </c>
      <c r="AA448" s="1">
        <v>395.5160616929241</v>
      </c>
      <c r="AB448" s="1">
        <v>1.2910843757097466E-9</v>
      </c>
      <c r="AC448"/>
      <c r="AD448"/>
    </row>
    <row r="449" spans="1:30" x14ac:dyDescent="0.25">
      <c r="A449" s="1" t="s">
        <v>105</v>
      </c>
      <c r="B449" s="4">
        <v>1</v>
      </c>
      <c r="C449" s="1" t="s">
        <v>108</v>
      </c>
      <c r="D449" s="7" t="s">
        <v>338</v>
      </c>
      <c r="E449" s="4">
        <v>2028</v>
      </c>
      <c r="F449" s="1">
        <v>82.697036811068429</v>
      </c>
      <c r="G449" s="1">
        <v>-7.5920198037044762E-10</v>
      </c>
      <c r="H449" s="1">
        <v>7.2110531789280851E-13</v>
      </c>
      <c r="I449" s="1">
        <v>3.6625245359908322E-13</v>
      </c>
      <c r="J449" s="1">
        <v>6.0001286874092951E-13</v>
      </c>
      <c r="K449" s="1">
        <v>89.572475539771773</v>
      </c>
      <c r="L449" s="1">
        <v>8.0651827046322847E-13</v>
      </c>
      <c r="M449" s="1">
        <v>0.62541969766562222</v>
      </c>
      <c r="N449" s="1">
        <v>0.9297886477262981</v>
      </c>
      <c r="O449" s="1">
        <v>107.10000000000093</v>
      </c>
      <c r="P449" s="1">
        <v>14.82600000000107</v>
      </c>
      <c r="Q449" s="1">
        <v>29.664000000000001</v>
      </c>
      <c r="R449" s="1">
        <v>856.43858992730247</v>
      </c>
      <c r="S449" s="1">
        <v>54.935999999999993</v>
      </c>
      <c r="T449" s="1">
        <v>379.86587651671152</v>
      </c>
      <c r="U449" s="1">
        <v>4.5560000000127445</v>
      </c>
      <c r="V449" s="1">
        <v>127.84977985542096</v>
      </c>
      <c r="W449" s="1">
        <v>35.790445099127091</v>
      </c>
      <c r="X449" s="1">
        <v>107.61766519636211</v>
      </c>
      <c r="Y449" s="1">
        <v>1548.8987766566445</v>
      </c>
      <c r="Z449" s="1">
        <v>395.69336313486122</v>
      </c>
      <c r="AA449" s="1">
        <v>410.61163178235205</v>
      </c>
      <c r="AB449" s="1">
        <v>0.11676840513454748</v>
      </c>
      <c r="AC449"/>
      <c r="AD449"/>
    </row>
    <row r="450" spans="1:30" x14ac:dyDescent="0.25">
      <c r="A450" s="1" t="s">
        <v>105</v>
      </c>
      <c r="B450" s="4">
        <v>1</v>
      </c>
      <c r="C450" s="1" t="s">
        <v>108</v>
      </c>
      <c r="D450" s="7" t="s">
        <v>338</v>
      </c>
      <c r="E450" s="4">
        <v>2029</v>
      </c>
      <c r="F450" s="1">
        <v>84.309414998049078</v>
      </c>
      <c r="G450" s="1">
        <v>-7.8039654767450367E-10</v>
      </c>
      <c r="H450" s="1">
        <v>1.1514679148240473E-12</v>
      </c>
      <c r="I450" s="1">
        <v>3.9320413830095312E-13</v>
      </c>
      <c r="J450" s="1">
        <v>2.5265712008355457E-10</v>
      </c>
      <c r="K450" s="1">
        <v>97.846882421166924</v>
      </c>
      <c r="L450" s="1">
        <v>1.154294583544752E-12</v>
      </c>
      <c r="M450" s="1">
        <v>2.3651380876758199E-8</v>
      </c>
      <c r="N450" s="1">
        <v>2.7428943238578651</v>
      </c>
      <c r="O450" s="1">
        <v>99.45000000000131</v>
      </c>
      <c r="P450" s="1">
        <v>14.120000000001417</v>
      </c>
      <c r="Q450" s="1">
        <v>26.36800000000007</v>
      </c>
      <c r="R450" s="1">
        <v>935.01973213374083</v>
      </c>
      <c r="S450" s="1">
        <v>51.012</v>
      </c>
      <c r="T450" s="1">
        <v>373.10196288104379</v>
      </c>
      <c r="U450" s="1">
        <v>4.3467886477390421</v>
      </c>
      <c r="V450" s="1">
        <v>216.35929379335215</v>
      </c>
      <c r="W450" s="1">
        <v>33.148307903782261</v>
      </c>
      <c r="X450" s="1">
        <v>6.2034453893488433</v>
      </c>
      <c r="Y450" s="1">
        <v>1662.0909927832479</v>
      </c>
      <c r="Z450" s="1">
        <v>351.95809362424268</v>
      </c>
      <c r="AA450" s="1">
        <v>406.85941518211968</v>
      </c>
      <c r="AB450" s="1">
        <v>0.2401721671999017</v>
      </c>
      <c r="AC450"/>
      <c r="AD450"/>
    </row>
    <row r="451" spans="1:30" x14ac:dyDescent="0.25">
      <c r="A451" s="1" t="s">
        <v>105</v>
      </c>
      <c r="B451" s="4">
        <v>1</v>
      </c>
      <c r="C451" s="1" t="s">
        <v>108</v>
      </c>
      <c r="D451" s="7" t="s">
        <v>338</v>
      </c>
      <c r="E451" s="4">
        <v>2030</v>
      </c>
      <c r="F451" s="1">
        <v>86.502869275850969</v>
      </c>
      <c r="G451" s="1">
        <v>-1.1211835246167609E-10</v>
      </c>
      <c r="H451" s="1">
        <v>1.9177912674300538E-12</v>
      </c>
      <c r="I451" s="1">
        <v>5.0094122696258413E-13</v>
      </c>
      <c r="J451" s="1">
        <v>2.7691278373811563E-11</v>
      </c>
      <c r="K451" s="1">
        <v>149.8318648796419</v>
      </c>
      <c r="L451" s="1">
        <v>1.9454838331832042E-12</v>
      </c>
      <c r="M451" s="1">
        <v>91.024020252270034</v>
      </c>
      <c r="N451" s="1">
        <v>3.5448414857847541</v>
      </c>
      <c r="O451" s="1">
        <v>91.800000000001845</v>
      </c>
      <c r="P451" s="1">
        <v>13.414000000001781</v>
      </c>
      <c r="Q451" s="1">
        <v>23.072000000000138</v>
      </c>
      <c r="R451" s="1">
        <v>1021.8752812215745</v>
      </c>
      <c r="S451" s="1">
        <v>47.088000000000001</v>
      </c>
      <c r="T451" s="1">
        <v>365.71262957136184</v>
      </c>
      <c r="U451" s="1">
        <v>5.9506829715969083</v>
      </c>
      <c r="V451" s="1">
        <v>197.86803234372195</v>
      </c>
      <c r="W451" s="1">
        <v>31.699114451487219</v>
      </c>
      <c r="X451" s="1">
        <v>8.0506582867277565</v>
      </c>
      <c r="Y451" s="1">
        <v>1788.0104250103182</v>
      </c>
      <c r="Z451" s="1">
        <v>303.43326581411463</v>
      </c>
      <c r="AA451" s="1">
        <v>396.48514336012192</v>
      </c>
      <c r="AB451" s="1">
        <v>0.52068015408463686</v>
      </c>
      <c r="AC451"/>
      <c r="AD451"/>
    </row>
    <row r="452" spans="1:30" x14ac:dyDescent="0.25">
      <c r="A452" s="1" t="s">
        <v>105</v>
      </c>
      <c r="B452" s="4">
        <v>1</v>
      </c>
      <c r="C452" s="1" t="s">
        <v>108</v>
      </c>
      <c r="D452" s="7" t="s">
        <v>338</v>
      </c>
      <c r="E452" s="4">
        <v>2031</v>
      </c>
      <c r="F452" s="1">
        <v>84.848631195435644</v>
      </c>
      <c r="G452" s="1">
        <v>2.1764120859392517E-6</v>
      </c>
      <c r="H452" s="1">
        <v>3.8582408332182995E-12</v>
      </c>
      <c r="I452" s="1">
        <v>5.4319494683554611E-13</v>
      </c>
      <c r="J452" s="1">
        <v>2.5889191638471821E-11</v>
      </c>
      <c r="K452" s="1">
        <v>85.753541461265897</v>
      </c>
      <c r="L452" s="1">
        <v>4.3131102294344738E-12</v>
      </c>
      <c r="M452" s="1">
        <v>1.1206179414045814E-9</v>
      </c>
      <c r="N452" s="1">
        <v>4.747762228678817</v>
      </c>
      <c r="O452" s="1">
        <v>84.150000000002592</v>
      </c>
      <c r="P452" s="1">
        <v>12.708000000002176</v>
      </c>
      <c r="Q452" s="1">
        <v>19.776000000000209</v>
      </c>
      <c r="R452" s="1">
        <v>1160.7158127678831</v>
      </c>
      <c r="S452" s="1">
        <v>43.164000000000243</v>
      </c>
      <c r="T452" s="1">
        <v>449.34731649029851</v>
      </c>
      <c r="U452" s="1">
        <v>8.3565244573816617</v>
      </c>
      <c r="V452" s="1">
        <v>141.25597706700572</v>
      </c>
      <c r="W452" s="1">
        <v>25.607036659204798</v>
      </c>
      <c r="X452" s="1">
        <v>4.6723807810831728</v>
      </c>
      <c r="Y452" s="1">
        <v>2072.3875350318071</v>
      </c>
      <c r="Z452" s="1">
        <v>329.203955159766</v>
      </c>
      <c r="AA452" s="1">
        <v>489.06878507630194</v>
      </c>
      <c r="AB452" s="1">
        <v>0.4283485618540685</v>
      </c>
      <c r="AC452"/>
      <c r="AD452"/>
    </row>
    <row r="453" spans="1:30" x14ac:dyDescent="0.25">
      <c r="A453" s="1" t="s">
        <v>105</v>
      </c>
      <c r="B453" s="4">
        <v>1</v>
      </c>
      <c r="C453" s="1" t="s">
        <v>108</v>
      </c>
      <c r="D453" s="7" t="s">
        <v>338</v>
      </c>
      <c r="E453" s="4">
        <v>2032</v>
      </c>
      <c r="F453" s="1">
        <v>86.483360090908192</v>
      </c>
      <c r="G453" s="1">
        <v>2.0742834607293254E-6</v>
      </c>
      <c r="H453" s="1">
        <v>6.9135739264753148E-12</v>
      </c>
      <c r="I453" s="1">
        <v>5.5543537413201133E-13</v>
      </c>
      <c r="J453" s="1">
        <v>2.6400468868271604E-11</v>
      </c>
      <c r="K453" s="1">
        <v>80.987492819443901</v>
      </c>
      <c r="L453" s="1">
        <v>1.9738750054117016E-9</v>
      </c>
      <c r="M453" s="1">
        <v>5.7890783239821E-9</v>
      </c>
      <c r="N453" s="1">
        <v>6.5521433430138654</v>
      </c>
      <c r="O453" s="1">
        <v>76.500000000003723</v>
      </c>
      <c r="P453" s="1">
        <v>12.002000000002676</v>
      </c>
      <c r="Q453" s="1">
        <v>16.480000000000302</v>
      </c>
      <c r="R453" s="1">
        <v>1235.4780208958157</v>
      </c>
      <c r="S453" s="1">
        <v>39.240000000000464</v>
      </c>
      <c r="T453" s="1">
        <v>441.95798315808577</v>
      </c>
      <c r="U453" s="1">
        <v>11.96528668606048</v>
      </c>
      <c r="V453" s="1">
        <v>126.93977925967303</v>
      </c>
      <c r="W453" s="1">
        <v>24.113767256924739</v>
      </c>
      <c r="X453" s="1">
        <v>6.1054653326620718</v>
      </c>
      <c r="Y453" s="1">
        <v>2187.3871957012325</v>
      </c>
      <c r="Z453" s="1">
        <v>293.97216082532861</v>
      </c>
      <c r="AA453" s="1">
        <v>481.40623666927092</v>
      </c>
      <c r="AB453" s="1">
        <v>0.91809909296473791</v>
      </c>
      <c r="AC453"/>
      <c r="AD453"/>
    </row>
    <row r="454" spans="1:30" x14ac:dyDescent="0.25">
      <c r="A454" s="1" t="s">
        <v>105</v>
      </c>
      <c r="B454" s="4">
        <v>1</v>
      </c>
      <c r="C454" s="1" t="s">
        <v>108</v>
      </c>
      <c r="D454" s="7" t="s">
        <v>338</v>
      </c>
      <c r="E454" s="4">
        <v>2033</v>
      </c>
      <c r="F454" s="1">
        <v>87.392487221344922</v>
      </c>
      <c r="G454" s="1">
        <v>1.444912781332118E-6</v>
      </c>
      <c r="H454" s="1">
        <v>2.319414889031599E-11</v>
      </c>
      <c r="I454" s="1">
        <v>6.4895693351662931E-13</v>
      </c>
      <c r="J454" s="1">
        <v>4.1509306947595615E-11</v>
      </c>
      <c r="K454" s="1">
        <v>70.114795532070517</v>
      </c>
      <c r="L454" s="1">
        <v>2.0375476809659806E-10</v>
      </c>
      <c r="M454" s="1">
        <v>18.988613056197526</v>
      </c>
      <c r="N454" s="1">
        <v>9.2587150145151131</v>
      </c>
      <c r="O454" s="1">
        <v>68.85000000000565</v>
      </c>
      <c r="P454" s="1">
        <v>11.296000000003218</v>
      </c>
      <c r="Q454" s="1">
        <v>13.184000000000429</v>
      </c>
      <c r="R454" s="1">
        <v>1305.4741803819263</v>
      </c>
      <c r="S454" s="1">
        <v>35.31600000000067</v>
      </c>
      <c r="T454" s="1">
        <v>434.56864983054152</v>
      </c>
      <c r="U454" s="1">
        <v>18.517430029074347</v>
      </c>
      <c r="V454" s="1">
        <v>114.80136825219799</v>
      </c>
      <c r="W454" s="1">
        <v>22.724832753354899</v>
      </c>
      <c r="X454" s="1">
        <v>1.8154654421663834</v>
      </c>
      <c r="Y454" s="1">
        <v>2294.4274850363117</v>
      </c>
      <c r="Z454" s="1">
        <v>257.20251511004551</v>
      </c>
      <c r="AA454" s="1">
        <v>474.18146839324328</v>
      </c>
      <c r="AB454" s="1">
        <v>8.2143964475011142</v>
      </c>
      <c r="AC454"/>
      <c r="AD454"/>
    </row>
    <row r="455" spans="1:30" x14ac:dyDescent="0.25">
      <c r="A455" s="1" t="s">
        <v>105</v>
      </c>
      <c r="B455" s="4">
        <v>1</v>
      </c>
      <c r="C455" s="1" t="s">
        <v>108</v>
      </c>
      <c r="D455" s="7" t="s">
        <v>338</v>
      </c>
      <c r="E455" s="4">
        <v>2034</v>
      </c>
      <c r="F455" s="1">
        <v>89.392175110441158</v>
      </c>
      <c r="G455" s="1">
        <v>1.1234325747834937E-6</v>
      </c>
      <c r="H455" s="1">
        <v>4.6807571830609058</v>
      </c>
      <c r="I455" s="1">
        <v>6.8603391345645898E-13</v>
      </c>
      <c r="J455" s="1">
        <v>2.3288787414741414E-11</v>
      </c>
      <c r="K455" s="1">
        <v>54.062416590424135</v>
      </c>
      <c r="L455" s="1">
        <v>1.5855424784965068E-10</v>
      </c>
      <c r="M455" s="1">
        <v>39.800967729898424</v>
      </c>
      <c r="N455" s="1">
        <v>13.88807252164546</v>
      </c>
      <c r="O455" s="1">
        <v>61.200000000009496</v>
      </c>
      <c r="P455" s="1">
        <v>10.590000000003775</v>
      </c>
      <c r="Q455" s="1">
        <v>9.8880000000006056</v>
      </c>
      <c r="R455" s="1">
        <v>1364.5976425806634</v>
      </c>
      <c r="S455" s="1">
        <v>31.392000000000927</v>
      </c>
      <c r="T455" s="1">
        <v>446.16792955340577</v>
      </c>
      <c r="U455" s="1">
        <v>27.776145043589459</v>
      </c>
      <c r="V455" s="1">
        <v>103.39902329871911</v>
      </c>
      <c r="W455" s="1">
        <v>22.208280674300472</v>
      </c>
      <c r="X455" s="1">
        <v>1.5441997948353483</v>
      </c>
      <c r="Y455" s="1">
        <v>2382.3482353972463</v>
      </c>
      <c r="Z455" s="1">
        <v>221.3490260334994</v>
      </c>
      <c r="AA455" s="1">
        <v>485.58432697771315</v>
      </c>
      <c r="AB455" s="1">
        <v>14.04752513865555</v>
      </c>
      <c r="AC455"/>
      <c r="AD455"/>
    </row>
    <row r="456" spans="1:30" x14ac:dyDescent="0.25">
      <c r="A456" s="1" t="s">
        <v>105</v>
      </c>
      <c r="B456" s="4">
        <v>1</v>
      </c>
      <c r="C456" s="1" t="s">
        <v>108</v>
      </c>
      <c r="D456" s="7" t="s">
        <v>338</v>
      </c>
      <c r="E456" s="4">
        <v>2035</v>
      </c>
      <c r="F456" s="1">
        <v>90.082172892545614</v>
      </c>
      <c r="G456" s="1">
        <v>1.3142615090476838E-6</v>
      </c>
      <c r="H456" s="1">
        <v>2.0375206731626023E-11</v>
      </c>
      <c r="I456" s="1">
        <v>1.2497244230784729E-12</v>
      </c>
      <c r="J456" s="1">
        <v>1.1244288225105105E-11</v>
      </c>
      <c r="K456" s="1">
        <v>42.914644934656025</v>
      </c>
      <c r="L456" s="1">
        <v>1.8661342363191099E-10</v>
      </c>
      <c r="M456" s="1">
        <v>49.233694838854056</v>
      </c>
      <c r="N456" s="1">
        <v>12.268713813227222</v>
      </c>
      <c r="O456" s="1">
        <v>53.550000000016404</v>
      </c>
      <c r="P456" s="1">
        <v>9.8840000000044235</v>
      </c>
      <c r="Q456" s="1">
        <v>6.5920000000008887</v>
      </c>
      <c r="R456" s="1">
        <v>1407.6687258377544</v>
      </c>
      <c r="S456" s="1">
        <v>27.468000000001247</v>
      </c>
      <c r="T456" s="1">
        <v>478.57956394997086</v>
      </c>
      <c r="U456" s="1">
        <v>41.664217565234921</v>
      </c>
      <c r="V456" s="1">
        <v>93.16912906807778</v>
      </c>
      <c r="W456" s="1">
        <v>21.782737203709949</v>
      </c>
      <c r="X456" s="1">
        <v>0.81144088453986563</v>
      </c>
      <c r="Y456" s="1">
        <v>2439.6470577027776</v>
      </c>
      <c r="Z456" s="1">
        <v>186.53549047205149</v>
      </c>
      <c r="AA456" s="1">
        <v>521.97457174214526</v>
      </c>
      <c r="AB456" s="1">
        <v>22.903097927081109</v>
      </c>
      <c r="AC456"/>
      <c r="AD456"/>
    </row>
    <row r="457" spans="1:30" x14ac:dyDescent="0.25">
      <c r="A457" s="1" t="s">
        <v>105</v>
      </c>
      <c r="B457" s="4">
        <v>1</v>
      </c>
      <c r="C457" s="1" t="s">
        <v>108</v>
      </c>
      <c r="D457" s="7" t="s">
        <v>338</v>
      </c>
      <c r="E457" s="4">
        <v>2036</v>
      </c>
      <c r="F457" s="1">
        <v>92.912218285325537</v>
      </c>
      <c r="G457" s="1">
        <v>1.6630234757892648E-6</v>
      </c>
      <c r="H457" s="1">
        <v>7.6280531435277635E-12</v>
      </c>
      <c r="I457" s="1">
        <v>7.1712892528391801E-13</v>
      </c>
      <c r="J457" s="1">
        <v>1.2024232453173006E-11</v>
      </c>
      <c r="K457" s="1">
        <v>1.039249915256212E-10</v>
      </c>
      <c r="L457" s="1">
        <v>2.9437304169224732E-10</v>
      </c>
      <c r="M457" s="1">
        <v>71.203419773956128</v>
      </c>
      <c r="N457" s="1">
        <v>13.61844079677037</v>
      </c>
      <c r="O457" s="1">
        <v>45.900000000039597</v>
      </c>
      <c r="P457" s="1">
        <v>9.1780000000051096</v>
      </c>
      <c r="Q457" s="1">
        <v>3.2960000000014888</v>
      </c>
      <c r="R457" s="1">
        <v>1439.5920374390771</v>
      </c>
      <c r="S457" s="1">
        <v>23.544000000001681</v>
      </c>
      <c r="T457" s="1">
        <v>520.4239254554916</v>
      </c>
      <c r="U457" s="1">
        <v>53.932931378462143</v>
      </c>
      <c r="V457" s="1">
        <v>82.763539896025435</v>
      </c>
      <c r="W457" s="1">
        <v>18.615140917569288</v>
      </c>
      <c r="X457" s="1">
        <v>0.26818856947172215</v>
      </c>
      <c r="Y457" s="1">
        <v>2483.0182177598836</v>
      </c>
      <c r="Z457" s="1">
        <v>155.02276173421512</v>
      </c>
      <c r="AA457" s="1">
        <v>567.50961460380131</v>
      </c>
      <c r="AB457" s="1">
        <v>34.138337444087384</v>
      </c>
      <c r="AC457"/>
      <c r="AD457"/>
    </row>
    <row r="458" spans="1:30" x14ac:dyDescent="0.25">
      <c r="A458" s="1" t="s">
        <v>105</v>
      </c>
      <c r="B458" s="4">
        <v>1</v>
      </c>
      <c r="C458" s="1" t="s">
        <v>108</v>
      </c>
      <c r="D458" s="7" t="s">
        <v>338</v>
      </c>
      <c r="E458" s="4">
        <v>2037</v>
      </c>
      <c r="F458" s="1">
        <v>104.93498667678314</v>
      </c>
      <c r="G458" s="1">
        <v>1.5867398219942191E-7</v>
      </c>
      <c r="H458" s="1">
        <v>1.2192090731187482E-11</v>
      </c>
      <c r="I458" s="1">
        <v>8.5049206637447352E-13</v>
      </c>
      <c r="J458" s="1">
        <v>1.1325693041959786E-11</v>
      </c>
      <c r="K458" s="1">
        <v>25.659402014139797</v>
      </c>
      <c r="L458" s="1">
        <v>3.805558089680218E-10</v>
      </c>
      <c r="M458" s="1">
        <v>39.839130927570459</v>
      </c>
      <c r="N458" s="1">
        <v>10.735387987336077</v>
      </c>
      <c r="O458" s="1">
        <v>42.930757183100511</v>
      </c>
      <c r="P458" s="1">
        <v>8.4720000000063589</v>
      </c>
      <c r="Q458" s="1">
        <v>2.5414571272201091E-10</v>
      </c>
      <c r="R458" s="1">
        <v>1428.6007041058476</v>
      </c>
      <c r="S458" s="1">
        <v>19.620000000002264</v>
      </c>
      <c r="T458" s="1">
        <v>584.23801189611447</v>
      </c>
      <c r="U458" s="1">
        <v>67.551372175232515</v>
      </c>
      <c r="V458" s="1">
        <v>83.684263774486027</v>
      </c>
      <c r="W458" s="1">
        <v>18.336782165034862</v>
      </c>
      <c r="X458" s="1">
        <v>4.45857187231497E-10</v>
      </c>
      <c r="Y458" s="1">
        <v>2475.3890460127086</v>
      </c>
      <c r="Z458" s="1">
        <v>130.36185448916311</v>
      </c>
      <c r="AA458" s="1">
        <v>634.96159354654139</v>
      </c>
      <c r="AB458" s="1">
        <v>47.293319075100811</v>
      </c>
      <c r="AC458"/>
      <c r="AD458"/>
    </row>
    <row r="459" spans="1:30" x14ac:dyDescent="0.25">
      <c r="A459" s="1" t="s">
        <v>105</v>
      </c>
      <c r="B459" s="4">
        <v>1</v>
      </c>
      <c r="C459" s="1" t="s">
        <v>108</v>
      </c>
      <c r="D459" s="7" t="s">
        <v>338</v>
      </c>
      <c r="E459" s="4">
        <v>2038</v>
      </c>
      <c r="F459" s="1">
        <v>109.16008242266524</v>
      </c>
      <c r="G459" s="1">
        <v>1.2479680895647717E-7</v>
      </c>
      <c r="H459" s="1">
        <v>7.8016474879214693E-12</v>
      </c>
      <c r="I459" s="1">
        <v>1.0343416300548263E-12</v>
      </c>
      <c r="J459" s="1">
        <v>8.0207807669129824E-12</v>
      </c>
      <c r="K459" s="1">
        <v>61.446505090907635</v>
      </c>
      <c r="L459" s="1">
        <v>4.1636450115030774E-10</v>
      </c>
      <c r="M459" s="1">
        <v>20.916569096073399</v>
      </c>
      <c r="N459" s="1">
        <v>6.2903770065267057</v>
      </c>
      <c r="O459" s="1">
        <v>35.280757183120883</v>
      </c>
      <c r="P459" s="1">
        <v>7.7660000000070761</v>
      </c>
      <c r="Q459" s="1">
        <v>2.8183699109582247E-10</v>
      </c>
      <c r="R459" s="1">
        <v>1454.2601061199873</v>
      </c>
      <c r="S459" s="1">
        <v>15.696000000003071</v>
      </c>
      <c r="T459" s="1">
        <v>624.07714282368488</v>
      </c>
      <c r="U459" s="1">
        <v>78.286760162568598</v>
      </c>
      <c r="V459" s="1">
        <v>72.4392151466878</v>
      </c>
      <c r="W459" s="1">
        <v>15.346935615875921</v>
      </c>
      <c r="X459" s="1">
        <v>4.6559294545238769E-10</v>
      </c>
      <c r="Y459" s="1">
        <v>2523.1140386182883</v>
      </c>
      <c r="Z459" s="1">
        <v>103.720771923786</v>
      </c>
      <c r="AA459" s="1">
        <v>672.45170584207256</v>
      </c>
      <c r="AB459" s="1">
        <v>62.094399034517991</v>
      </c>
      <c r="AC459"/>
      <c r="AD459"/>
    </row>
    <row r="460" spans="1:30" x14ac:dyDescent="0.25">
      <c r="A460" s="1" t="s">
        <v>105</v>
      </c>
      <c r="B460" s="4">
        <v>1</v>
      </c>
      <c r="C460" s="1" t="s">
        <v>108</v>
      </c>
      <c r="D460" s="7" t="s">
        <v>338</v>
      </c>
      <c r="E460" s="4">
        <v>2039</v>
      </c>
      <c r="F460" s="1">
        <v>106.90369122329679</v>
      </c>
      <c r="G460" s="1">
        <v>5.3544604592468253E-8</v>
      </c>
      <c r="H460" s="1">
        <v>3.3816578626718944E-12</v>
      </c>
      <c r="I460" s="1">
        <v>1.2589866324054537E-12</v>
      </c>
      <c r="J460" s="1">
        <v>5.3920493201765998E-12</v>
      </c>
      <c r="K460" s="1">
        <v>85.769180409595108</v>
      </c>
      <c r="L460" s="1">
        <v>2.9970977302215152E-10</v>
      </c>
      <c r="M460" s="1">
        <v>22.012359655456972</v>
      </c>
      <c r="N460" s="1">
        <v>2.2485622716884537</v>
      </c>
      <c r="O460" s="1">
        <v>27.630757183128509</v>
      </c>
      <c r="P460" s="1">
        <v>7.0600000000079266</v>
      </c>
      <c r="Q460" s="1">
        <v>3.0772618273429429E-10</v>
      </c>
      <c r="R460" s="1">
        <v>1515.7066112108951</v>
      </c>
      <c r="S460" s="1">
        <v>11.772000000004224</v>
      </c>
      <c r="T460" s="1">
        <v>644.99371191975831</v>
      </c>
      <c r="U460" s="1">
        <v>84.577137169095309</v>
      </c>
      <c r="V460" s="1">
        <v>56.048257665472718</v>
      </c>
      <c r="W460" s="1">
        <v>12.135355100756142</v>
      </c>
      <c r="X460" s="1">
        <v>4.7069660755896823E-10</v>
      </c>
      <c r="Y460" s="1">
        <v>2618.0960896430042</v>
      </c>
      <c r="Z460" s="1">
        <v>75.627024692818495</v>
      </c>
      <c r="AA460" s="1">
        <v>689.55712950849397</v>
      </c>
      <c r="AB460" s="1">
        <v>70.811209214699105</v>
      </c>
      <c r="AC460"/>
      <c r="AD460"/>
    </row>
    <row r="461" spans="1:30" x14ac:dyDescent="0.25">
      <c r="A461" s="1" t="s">
        <v>105</v>
      </c>
      <c r="B461" s="4">
        <v>1</v>
      </c>
      <c r="C461" s="1" t="s">
        <v>108</v>
      </c>
      <c r="D461" s="7" t="s">
        <v>338</v>
      </c>
      <c r="E461" s="4">
        <v>2040</v>
      </c>
      <c r="F461" s="1">
        <v>105.62241259039979</v>
      </c>
      <c r="G461" s="1">
        <v>2.419800421562013E-6</v>
      </c>
      <c r="H461" s="1">
        <v>1.9394834411136432E-12</v>
      </c>
      <c r="I461" s="1">
        <v>1.9423883431724246E-12</v>
      </c>
      <c r="J461" s="1">
        <v>3.9707297639010124E-12</v>
      </c>
      <c r="K461" s="1">
        <v>123.8960912282303</v>
      </c>
      <c r="L461" s="1">
        <v>2.8561266270210011E-10</v>
      </c>
      <c r="M461" s="1">
        <v>3.4142166813265432E-8</v>
      </c>
      <c r="N461" s="1">
        <v>3.7057814911982772E-11</v>
      </c>
      <c r="O461" s="1">
        <v>19.980757183140703</v>
      </c>
      <c r="P461" s="1">
        <v>6.3540000000089618</v>
      </c>
      <c r="Q461" s="1">
        <v>3.3412665160256589E-10</v>
      </c>
      <c r="R461" s="1">
        <v>1601.4757916204901</v>
      </c>
      <c r="S461" s="1">
        <v>7.84800000000617</v>
      </c>
      <c r="T461" s="1">
        <v>667.00607157521529</v>
      </c>
      <c r="U461" s="1">
        <v>86.825699440783765</v>
      </c>
      <c r="V461" s="1">
        <v>38.374803715761495</v>
      </c>
      <c r="W461" s="1">
        <v>12.57382988133463</v>
      </c>
      <c r="X461" s="1">
        <v>4.677969637397558E-10</v>
      </c>
      <c r="Y461" s="1">
        <v>2741.6145760628892</v>
      </c>
      <c r="Z461" s="1">
        <v>49.837637528587614</v>
      </c>
      <c r="AA461" s="1">
        <v>711.66349465419955</v>
      </c>
      <c r="AB461" s="1">
        <v>74.471426668502147</v>
      </c>
      <c r="AC461"/>
      <c r="AD461"/>
    </row>
    <row r="462" spans="1:30" x14ac:dyDescent="0.25">
      <c r="A462" s="1" t="s">
        <v>105</v>
      </c>
      <c r="B462" s="4">
        <v>1</v>
      </c>
      <c r="C462" s="1" t="s">
        <v>108</v>
      </c>
      <c r="D462" s="7" t="s">
        <v>338</v>
      </c>
      <c r="E462" s="4">
        <v>2041</v>
      </c>
      <c r="F462" s="1">
        <v>105.08134097692425</v>
      </c>
      <c r="G462" s="1">
        <v>-5.0394913401636308E-7</v>
      </c>
      <c r="H462" s="1">
        <v>1.660395652853435E-12</v>
      </c>
      <c r="I462" s="1">
        <v>6.827390159811937E-12</v>
      </c>
      <c r="J462" s="1">
        <v>3.1970957882943957E-12</v>
      </c>
      <c r="K462" s="1">
        <v>146.81178054855062</v>
      </c>
      <c r="L462" s="1">
        <v>5.1551314379022836E-10</v>
      </c>
      <c r="M462" s="1">
        <v>1.286618566934133E-8</v>
      </c>
      <c r="N462" s="1">
        <v>9.6739664244312893E-12</v>
      </c>
      <c r="O462" s="1">
        <v>12.330757183148505</v>
      </c>
      <c r="P462" s="1">
        <v>6.3540000000102204</v>
      </c>
      <c r="Q462" s="1">
        <v>3.7563595855016151E-10</v>
      </c>
      <c r="R462" s="1">
        <v>1725.3718828487204</v>
      </c>
      <c r="S462" s="1">
        <v>3.9240000000104827</v>
      </c>
      <c r="T462" s="1">
        <v>667.00607160935749</v>
      </c>
      <c r="U462" s="1">
        <v>86.825699440820827</v>
      </c>
      <c r="V462" s="1">
        <v>22.038979003810852</v>
      </c>
      <c r="W462" s="1">
        <v>12.906045804130482</v>
      </c>
      <c r="X462" s="1">
        <v>4.900238724989603E-10</v>
      </c>
      <c r="Y462" s="1">
        <v>2910.9914243137214</v>
      </c>
      <c r="Z462" s="1">
        <v>24.437047825639315</v>
      </c>
      <c r="AA462" s="1">
        <v>712.9820724170487</v>
      </c>
      <c r="AB462" s="1">
        <v>70.172570580528387</v>
      </c>
      <c r="AC462"/>
      <c r="AD462"/>
    </row>
    <row r="463" spans="1:30" x14ac:dyDescent="0.25">
      <c r="A463" s="1" t="s">
        <v>105</v>
      </c>
      <c r="B463" s="4">
        <v>1</v>
      </c>
      <c r="C463" s="1" t="s">
        <v>108</v>
      </c>
      <c r="D463" s="7" t="s">
        <v>338</v>
      </c>
      <c r="E463" s="4">
        <v>2042</v>
      </c>
      <c r="F463" s="1">
        <v>103.9943181381789</v>
      </c>
      <c r="G463" s="1">
        <v>-2.9686503411770473E-7</v>
      </c>
      <c r="H463" s="1">
        <v>1.6740916971247581E-12</v>
      </c>
      <c r="I463" s="1">
        <v>2.9353050105414499E-12</v>
      </c>
      <c r="J463" s="1">
        <v>2.6677438331622898E-12</v>
      </c>
      <c r="K463" s="1">
        <v>39.831719597278664</v>
      </c>
      <c r="L463" s="1">
        <v>4.196853349527157E-10</v>
      </c>
      <c r="M463" s="1">
        <v>7.0597207278383749</v>
      </c>
      <c r="N463" s="1">
        <v>4.896427948266454E-12</v>
      </c>
      <c r="O463" s="1">
        <v>4.6807571831518855</v>
      </c>
      <c r="P463" s="1">
        <v>6.3540000000121628</v>
      </c>
      <c r="Q463" s="1">
        <v>3.9892474596490292E-10</v>
      </c>
      <c r="R463" s="1">
        <v>1872.1836633972709</v>
      </c>
      <c r="S463" s="1">
        <v>1.9843575018144649E-9</v>
      </c>
      <c r="T463" s="1">
        <v>667.00607162222366</v>
      </c>
      <c r="U463" s="1">
        <v>86.825699440830505</v>
      </c>
      <c r="V463" s="1">
        <v>7.3103729421000665</v>
      </c>
      <c r="W463" s="1">
        <v>12.592999317458423</v>
      </c>
      <c r="X463" s="1">
        <v>4.7831316026219122E-10</v>
      </c>
      <c r="Y463" s="1">
        <v>3073.354658745161</v>
      </c>
      <c r="Z463" s="1">
        <v>7.6210270228144598E-9</v>
      </c>
      <c r="AA463" s="1">
        <v>704.9067435433783</v>
      </c>
      <c r="AB463" s="1">
        <v>61.930000012756118</v>
      </c>
      <c r="AC463"/>
      <c r="AD463"/>
    </row>
    <row r="464" spans="1:30" x14ac:dyDescent="0.25">
      <c r="A464" s="1" t="s">
        <v>105</v>
      </c>
      <c r="B464" s="4">
        <v>1</v>
      </c>
      <c r="C464" s="1" t="s">
        <v>108</v>
      </c>
      <c r="D464" s="7" t="s">
        <v>338</v>
      </c>
      <c r="E464" s="4">
        <v>2043</v>
      </c>
      <c r="F464" s="1">
        <v>99.567503531880249</v>
      </c>
      <c r="G464" s="1">
        <v>-1.9636543993923781E-4</v>
      </c>
      <c r="H464" s="1">
        <v>1.7750073015997828E-12</v>
      </c>
      <c r="I464" s="1">
        <v>8.956398583298961E-12</v>
      </c>
      <c r="J464" s="1">
        <v>2.1961559009540465E-12</v>
      </c>
      <c r="K464" s="1">
        <v>48.647457817158141</v>
      </c>
      <c r="L464" s="1">
        <v>1.4278807578873273E-10</v>
      </c>
      <c r="M464" s="1">
        <v>39.113431137729201</v>
      </c>
      <c r="N464" s="1">
        <v>4.127113442031306E-12</v>
      </c>
      <c r="O464" s="1">
        <v>4.6807571831538253</v>
      </c>
      <c r="P464" s="1">
        <v>6.3540000000189902</v>
      </c>
      <c r="Q464" s="1">
        <v>4.1016903419000803E-10</v>
      </c>
      <c r="R464" s="1">
        <v>1912.0153829945496</v>
      </c>
      <c r="S464" s="1">
        <v>2.188112269911063E-9</v>
      </c>
      <c r="T464" s="1">
        <v>674.065792350062</v>
      </c>
      <c r="U464" s="1">
        <v>86.825699440835407</v>
      </c>
      <c r="V464" s="1">
        <v>7.0985065359005244</v>
      </c>
      <c r="W464" s="1">
        <v>12.515845699279893</v>
      </c>
      <c r="X464" s="1">
        <v>4.3664592789785634E-10</v>
      </c>
      <c r="Y464" s="1">
        <v>3141.7199528111678</v>
      </c>
      <c r="Z464" s="1">
        <v>8.3390267164216623E-9</v>
      </c>
      <c r="AA464" s="1">
        <v>712.82856111699959</v>
      </c>
      <c r="AB464" s="1">
        <v>57.253420238272469</v>
      </c>
      <c r="AC464"/>
      <c r="AD464"/>
    </row>
    <row r="465" spans="1:30" x14ac:dyDescent="0.25">
      <c r="A465" s="1" t="s">
        <v>105</v>
      </c>
      <c r="B465" s="4">
        <v>1</v>
      </c>
      <c r="C465" s="1" t="s">
        <v>108</v>
      </c>
      <c r="D465" s="7" t="s">
        <v>338</v>
      </c>
      <c r="E465" s="4">
        <v>2044</v>
      </c>
      <c r="F465" s="1">
        <v>95.533874979459284</v>
      </c>
      <c r="G465" s="1">
        <v>-1.9121364982478293E-3</v>
      </c>
      <c r="H465" s="1">
        <v>2.0090056908861039E-12</v>
      </c>
      <c r="I465" s="1">
        <v>9.7956856222513896E-12</v>
      </c>
      <c r="J465" s="1">
        <v>2.0988560157593448E-12</v>
      </c>
      <c r="K465" s="1">
        <v>31.127944515063312</v>
      </c>
      <c r="L465" s="1">
        <v>5.8003312361041544E-11</v>
      </c>
      <c r="M465" s="1">
        <v>33.682985118455242</v>
      </c>
      <c r="N465" s="1">
        <v>4.1606897777072943E-12</v>
      </c>
      <c r="O465" s="1">
        <v>4.6807571831554853</v>
      </c>
      <c r="P465" s="1">
        <v>6.3540000000219257</v>
      </c>
      <c r="Q465" s="1">
        <v>4.2219326664318103E-10</v>
      </c>
      <c r="R465" s="1">
        <v>1960.6628408117076</v>
      </c>
      <c r="S465" s="1">
        <v>2.3466665177607136E-9</v>
      </c>
      <c r="T465" s="1">
        <v>713.17922348779121</v>
      </c>
      <c r="U465" s="1">
        <v>86.825699440839529</v>
      </c>
      <c r="V465" s="1">
        <v>6.3333101465286346</v>
      </c>
      <c r="W465" s="1">
        <v>13.412193138117642</v>
      </c>
      <c r="X465" s="1">
        <v>4.1117613951176072E-10</v>
      </c>
      <c r="Y465" s="1">
        <v>3208.9190565030876</v>
      </c>
      <c r="Z465" s="1">
        <v>8.5725905099406317E-9</v>
      </c>
      <c r="AA465" s="1">
        <v>744.34537643786496</v>
      </c>
      <c r="AB465" s="1">
        <v>50.810462300171451</v>
      </c>
      <c r="AC465"/>
      <c r="AD465"/>
    </row>
    <row r="466" spans="1:30" x14ac:dyDescent="0.25">
      <c r="A466" s="1" t="s">
        <v>105</v>
      </c>
      <c r="B466" s="4">
        <v>1</v>
      </c>
      <c r="C466" s="1" t="s">
        <v>108</v>
      </c>
      <c r="D466" s="7" t="s">
        <v>338</v>
      </c>
      <c r="E466" s="4">
        <v>2045</v>
      </c>
      <c r="F466" s="1">
        <v>92.049926729262452</v>
      </c>
      <c r="G466" s="1">
        <v>-2.8990125815926103E-2</v>
      </c>
      <c r="H466" s="1">
        <v>2.3108849040275359E-12</v>
      </c>
      <c r="I466" s="1">
        <v>2.6718058088547038E-11</v>
      </c>
      <c r="J466" s="1">
        <v>1.9368749002690898E-12</v>
      </c>
      <c r="K466" s="1">
        <v>62.257898660533961</v>
      </c>
      <c r="L466" s="1">
        <v>2.8579840320649357E-11</v>
      </c>
      <c r="M466" s="1">
        <v>33.656367413198481</v>
      </c>
      <c r="N466" s="1">
        <v>4.4968492779926766E-12</v>
      </c>
      <c r="O466" s="1">
        <v>4.6807571831571595</v>
      </c>
      <c r="P466" s="1">
        <v>6.3540000000308821</v>
      </c>
      <c r="Q466" s="1">
        <v>4.3351895968514082E-10</v>
      </c>
      <c r="R466" s="1">
        <v>1991.7907853267709</v>
      </c>
      <c r="S466" s="1">
        <v>2.5332799413926246E-9</v>
      </c>
      <c r="T466" s="1">
        <v>746.86220860624644</v>
      </c>
      <c r="U466" s="1">
        <v>86.825699440843692</v>
      </c>
      <c r="V466" s="1">
        <v>6.0495019843308837</v>
      </c>
      <c r="W466" s="1">
        <v>13.817595758314747</v>
      </c>
      <c r="X466" s="1">
        <v>3.9491367309463156E-10</v>
      </c>
      <c r="Y466" s="1">
        <v>3263.1151666193164</v>
      </c>
      <c r="Z466" s="1">
        <v>8.9006380161792261E-9</v>
      </c>
      <c r="AA466" s="1">
        <v>781.94431028796532</v>
      </c>
      <c r="AB466" s="1">
        <v>47.557495487976809</v>
      </c>
      <c r="AC466"/>
      <c r="AD466"/>
    </row>
    <row r="467" spans="1:30" x14ac:dyDescent="0.25">
      <c r="A467" s="1" t="s">
        <v>105</v>
      </c>
      <c r="B467" s="4">
        <v>1</v>
      </c>
      <c r="C467" s="1" t="s">
        <v>108</v>
      </c>
      <c r="D467" s="7" t="s">
        <v>338</v>
      </c>
      <c r="E467" s="4">
        <v>2046</v>
      </c>
      <c r="F467" s="1">
        <v>88.366567801453328</v>
      </c>
      <c r="G467" s="1">
        <v>-0.11915589822673113</v>
      </c>
      <c r="H467" s="1">
        <v>2.6802187912490699E-12</v>
      </c>
      <c r="I467" s="1">
        <v>7.7109921878488321E-9</v>
      </c>
      <c r="J467" s="1">
        <v>1.7894989138258063E-12</v>
      </c>
      <c r="K467" s="1">
        <v>141.52672571145851</v>
      </c>
      <c r="L467" s="1">
        <v>1.6959170951685161E-11</v>
      </c>
      <c r="M467" s="1">
        <v>33.056644018886509</v>
      </c>
      <c r="N467" s="1">
        <v>5.1780374039843607E-12</v>
      </c>
      <c r="O467" s="1">
        <v>4.6807571831589341</v>
      </c>
      <c r="P467" s="1">
        <v>6.3540000000406778</v>
      </c>
      <c r="Q467" s="1">
        <v>4.4153974045205378E-10</v>
      </c>
      <c r="R467" s="1">
        <v>2054.0486839873047</v>
      </c>
      <c r="S467" s="1">
        <v>2.827652983084872E-9</v>
      </c>
      <c r="T467" s="1">
        <v>780.51857601944494</v>
      </c>
      <c r="U467" s="1">
        <v>86.825699440848183</v>
      </c>
      <c r="V467" s="1">
        <v>5.2435762878209324</v>
      </c>
      <c r="W467" s="1">
        <v>14.6364972519586</v>
      </c>
      <c r="X467" s="1">
        <v>3.7323155312187702E-10</v>
      </c>
      <c r="Y467" s="1">
        <v>3354.915011644734</v>
      </c>
      <c r="Z467" s="1">
        <v>9.8540086353981301E-9</v>
      </c>
      <c r="AA467" s="1">
        <v>816.4005110102072</v>
      </c>
      <c r="AB467" s="1">
        <v>40.271054276602896</v>
      </c>
      <c r="AC467"/>
      <c r="AD467"/>
    </row>
    <row r="468" spans="1:30" x14ac:dyDescent="0.25">
      <c r="A468" s="1" t="s">
        <v>105</v>
      </c>
      <c r="B468" s="4">
        <v>1</v>
      </c>
      <c r="C468" s="1" t="s">
        <v>108</v>
      </c>
      <c r="D468" s="7" t="s">
        <v>338</v>
      </c>
      <c r="E468" s="4">
        <v>2047</v>
      </c>
      <c r="F468" s="1">
        <v>85.011200039335478</v>
      </c>
      <c r="G468" s="1">
        <v>-9.2464894462290739E-2</v>
      </c>
      <c r="H468" s="1">
        <v>3.2068362586896119E-12</v>
      </c>
      <c r="I468" s="1">
        <v>7.7350499284951517E-10</v>
      </c>
      <c r="J468" s="1">
        <v>1.7310451645891468E-12</v>
      </c>
      <c r="K468" s="1">
        <v>203.16617520135304</v>
      </c>
      <c r="L468" s="1">
        <v>1.1184876324773278E-11</v>
      </c>
      <c r="M468" s="1">
        <v>41.254750810184802</v>
      </c>
      <c r="N468" s="1">
        <v>6.137902125433857E-12</v>
      </c>
      <c r="O468" s="1">
        <v>4.6807571831609431</v>
      </c>
      <c r="P468" s="1">
        <v>6.354000000067396</v>
      </c>
      <c r="Q468" s="1">
        <v>4.4693178977223038E-10</v>
      </c>
      <c r="R468" s="1">
        <v>2113.1404096987635</v>
      </c>
      <c r="S468" s="1">
        <v>3.2082087920528938E-9</v>
      </c>
      <c r="T468" s="1">
        <v>813.57522003833139</v>
      </c>
      <c r="U468" s="1">
        <v>86.825699440852532</v>
      </c>
      <c r="V468" s="1">
        <v>4.973693781626312</v>
      </c>
      <c r="W468" s="1">
        <v>15.284467692736596</v>
      </c>
      <c r="X468" s="1">
        <v>3.4498897741876095E-10</v>
      </c>
      <c r="Y468" s="1">
        <v>3444.2712268773967</v>
      </c>
      <c r="Z468" s="1">
        <v>1.1127414397570548E-8</v>
      </c>
      <c r="AA468" s="1">
        <v>848.47512583288528</v>
      </c>
      <c r="AB468" s="1">
        <v>34.357248903109188</v>
      </c>
      <c r="AC468"/>
      <c r="AD468"/>
    </row>
    <row r="469" spans="1:30" x14ac:dyDescent="0.25">
      <c r="A469" s="1" t="s">
        <v>105</v>
      </c>
      <c r="B469" s="4">
        <v>1</v>
      </c>
      <c r="C469" s="1" t="s">
        <v>108</v>
      </c>
      <c r="D469" s="7" t="s">
        <v>338</v>
      </c>
      <c r="E469" s="4">
        <v>2048</v>
      </c>
      <c r="F469" s="1">
        <v>81.932927701405873</v>
      </c>
      <c r="G469" s="1">
        <v>-4.3568565510610544E-2</v>
      </c>
      <c r="H469" s="1">
        <v>3.8336129737634978E-12</v>
      </c>
      <c r="I469" s="1">
        <v>2.8582117453733592E-9</v>
      </c>
      <c r="J469" s="1">
        <v>1.7067040009406694E-12</v>
      </c>
      <c r="K469" s="1">
        <v>259.52851389223315</v>
      </c>
      <c r="L469" s="1">
        <v>8.3901046865823245E-12</v>
      </c>
      <c r="M469" s="1">
        <v>18.850846755561491</v>
      </c>
      <c r="N469" s="1">
        <v>7.317343436939655E-12</v>
      </c>
      <c r="O469" s="1">
        <v>4.6807571831632542</v>
      </c>
      <c r="P469" s="1">
        <v>7.7787969812359202E-9</v>
      </c>
      <c r="Q469" s="1">
        <v>4.509025195361314E-10</v>
      </c>
      <c r="R469" s="1">
        <v>2192.6540849001176</v>
      </c>
      <c r="S469" s="1">
        <v>3.6245732932032015E-9</v>
      </c>
      <c r="T469" s="1">
        <v>854.82997084851615</v>
      </c>
      <c r="U469" s="1">
        <v>86.825699440857861</v>
      </c>
      <c r="V469" s="1">
        <v>4.2712315545800754</v>
      </c>
      <c r="W469" s="1">
        <v>9.3393381706466559E-9</v>
      </c>
      <c r="X469" s="1">
        <v>3.0813561759539838E-10</v>
      </c>
      <c r="Y469" s="1">
        <v>3555.8687330233629</v>
      </c>
      <c r="Z469" s="1">
        <v>1.2405435806584683E-8</v>
      </c>
      <c r="AA469" s="1">
        <v>888.10775275104186</v>
      </c>
      <c r="AB469" s="1">
        <v>28.213995107314336</v>
      </c>
      <c r="AC469"/>
      <c r="AD469"/>
    </row>
    <row r="470" spans="1:30" x14ac:dyDescent="0.25">
      <c r="A470" s="1" t="s">
        <v>105</v>
      </c>
      <c r="B470" s="4">
        <v>1</v>
      </c>
      <c r="C470" s="1" t="s">
        <v>108</v>
      </c>
      <c r="D470" s="7" t="s">
        <v>338</v>
      </c>
      <c r="E470" s="4">
        <v>2049</v>
      </c>
      <c r="F470" s="1">
        <v>78.921040177525427</v>
      </c>
      <c r="G470" s="1">
        <v>-2.3258310695618897E-2</v>
      </c>
      <c r="H470" s="1">
        <v>4.5483581480017356E-12</v>
      </c>
      <c r="I470" s="1">
        <v>1.5979246311606725E-9</v>
      </c>
      <c r="J470" s="1">
        <v>1.8506639720050423E-12</v>
      </c>
      <c r="K470" s="1">
        <v>193.58372908443619</v>
      </c>
      <c r="L470" s="1">
        <v>6.5278481450853993E-12</v>
      </c>
      <c r="M470" s="1">
        <v>27.691498597541049</v>
      </c>
      <c r="N470" s="1">
        <v>8.7822778548665903E-12</v>
      </c>
      <c r="O470" s="1">
        <v>4.6807571831657802</v>
      </c>
      <c r="P470" s="1">
        <v>8.5518193586445161E-9</v>
      </c>
      <c r="Q470" s="1">
        <v>4.5409961532442577E-10</v>
      </c>
      <c r="R470" s="1">
        <v>2266.7038487923628</v>
      </c>
      <c r="S470" s="1">
        <v>3.924283066225353E-9</v>
      </c>
      <c r="T470" s="1">
        <v>873.68081760407767</v>
      </c>
      <c r="U470" s="1">
        <v>86.825699440864341</v>
      </c>
      <c r="V470" s="1">
        <v>3.4461070210879567</v>
      </c>
      <c r="W470" s="1">
        <v>8.8670508473160435E-9</v>
      </c>
      <c r="X470" s="1">
        <v>2.812799597317653E-10</v>
      </c>
      <c r="Y470" s="1">
        <v>3635.3725403740245</v>
      </c>
      <c r="Z470" s="1">
        <v>1.282640040035768E-8</v>
      </c>
      <c r="AA470" s="1">
        <v>910.37163734617411</v>
      </c>
      <c r="AB470" s="1">
        <v>22.920434345965873</v>
      </c>
      <c r="AC470"/>
      <c r="AD470"/>
    </row>
    <row r="471" spans="1:30" x14ac:dyDescent="0.25">
      <c r="A471" s="1" t="s">
        <v>105</v>
      </c>
      <c r="B471" s="4">
        <v>1</v>
      </c>
      <c r="C471" s="1" t="s">
        <v>108</v>
      </c>
      <c r="D471" s="7" t="s">
        <v>338</v>
      </c>
      <c r="E471" s="4">
        <v>2050</v>
      </c>
      <c r="F471" s="1">
        <v>75.726963422881624</v>
      </c>
      <c r="G471" s="1">
        <v>-1.3971085972330186E-2</v>
      </c>
      <c r="H471" s="1">
        <v>5.4637365749296985E-12</v>
      </c>
      <c r="I471" s="1">
        <v>1.8288155097113933E-9</v>
      </c>
      <c r="J471" s="1">
        <v>1.9783534544823176E-12</v>
      </c>
      <c r="K471" s="1">
        <v>137.71909720083102</v>
      </c>
      <c r="L471" s="1">
        <v>0</v>
      </c>
      <c r="M471" s="1">
        <v>21.528928548855419</v>
      </c>
      <c r="N471" s="1">
        <v>1.0625252356294005E-11</v>
      </c>
      <c r="O471" s="1">
        <v>4.6807571831688302</v>
      </c>
      <c r="P471" s="1">
        <v>1.1409826627115538E-8</v>
      </c>
      <c r="Q471" s="1">
        <v>4.5676735915758809E-10</v>
      </c>
      <c r="R471" s="1">
        <v>2302.5777161244309</v>
      </c>
      <c r="S471" s="1">
        <v>4.2098957289274531E-9</v>
      </c>
      <c r="T471" s="1">
        <v>901.37231620161867</v>
      </c>
      <c r="U471" s="1">
        <v>86.825699440872043</v>
      </c>
      <c r="V471" s="1">
        <v>3.0786178998676972</v>
      </c>
      <c r="W471" s="1">
        <v>1.7675160466031885E-8</v>
      </c>
      <c r="X471" s="1">
        <v>2.608590073444295E-10</v>
      </c>
      <c r="Y471" s="1">
        <v>3698.6713595544834</v>
      </c>
      <c r="Z471" s="1">
        <v>1.2948824169878695E-8</v>
      </c>
      <c r="AA471" s="1">
        <v>937.72819463164797</v>
      </c>
      <c r="AB471" s="1">
        <v>21.490663671646651</v>
      </c>
      <c r="AC471"/>
      <c r="AD471"/>
    </row>
    <row r="472" spans="1:30" x14ac:dyDescent="0.25">
      <c r="A472" s="1" t="s">
        <v>105</v>
      </c>
      <c r="B472" s="4">
        <v>1</v>
      </c>
      <c r="C472" s="1" t="s">
        <v>108</v>
      </c>
      <c r="D472" s="7" t="s">
        <v>338</v>
      </c>
      <c r="E472" s="4">
        <v>2051</v>
      </c>
      <c r="F472" s="1">
        <v>72.663425703275792</v>
      </c>
      <c r="G472" s="1">
        <v>8.1488415627198649E-2</v>
      </c>
      <c r="H472" s="1">
        <v>6.4989966091597321E-12</v>
      </c>
      <c r="I472" s="1">
        <v>1.4578563856179623E-9</v>
      </c>
      <c r="J472" s="1">
        <v>2.3054125240176166E-12</v>
      </c>
      <c r="K472" s="1">
        <v>123.07207273243014</v>
      </c>
      <c r="L472" s="1">
        <v>0</v>
      </c>
      <c r="M472" s="1">
        <v>91.768958327804484</v>
      </c>
      <c r="N472" s="1">
        <v>1.2980220921387218E-11</v>
      </c>
      <c r="O472" s="1">
        <v>4.6807571831725037</v>
      </c>
      <c r="P472" s="1">
        <v>1.3007513811742933E-8</v>
      </c>
      <c r="Q472" s="1">
        <v>4.5896351505854214E-10</v>
      </c>
      <c r="R472" s="1">
        <v>2339.8726443282717</v>
      </c>
      <c r="S472" s="1">
        <v>4.7254088727176815E-9</v>
      </c>
      <c r="T472" s="1">
        <v>922.90124475047412</v>
      </c>
      <c r="U472" s="1">
        <v>86.825699440881138</v>
      </c>
      <c r="V472" s="1">
        <v>2.9802861614685763</v>
      </c>
      <c r="W472" s="1">
        <v>2.1144364898554568E-8</v>
      </c>
      <c r="X472" s="1">
        <v>2.0673198201257272E-10</v>
      </c>
      <c r="Y472" s="1">
        <v>3726.1019570983372</v>
      </c>
      <c r="Z472" s="1">
        <v>1.4300605862644833E-8</v>
      </c>
      <c r="AA472" s="1">
        <v>958.52107607466371</v>
      </c>
      <c r="AB472" s="1">
        <v>19.900723080374828</v>
      </c>
      <c r="AC472"/>
      <c r="AD472"/>
    </row>
    <row r="473" spans="1:30" x14ac:dyDescent="0.25">
      <c r="A473" s="1" t="s">
        <v>105</v>
      </c>
      <c r="B473" s="4">
        <v>1</v>
      </c>
      <c r="C473" s="1" t="s">
        <v>108</v>
      </c>
      <c r="D473" s="7" t="s">
        <v>338</v>
      </c>
      <c r="E473" s="4">
        <v>2052</v>
      </c>
      <c r="F473" s="1">
        <v>69.768724209856018</v>
      </c>
      <c r="G473" s="1">
        <v>0.10617682547806051</v>
      </c>
      <c r="H473" s="1">
        <v>8.2933245936259185E-12</v>
      </c>
      <c r="I473" s="1">
        <v>5.1061544132830937E-10</v>
      </c>
      <c r="J473" s="1">
        <v>0</v>
      </c>
      <c r="K473" s="1">
        <v>94.347440762175893</v>
      </c>
      <c r="L473" s="1">
        <v>0</v>
      </c>
      <c r="M473" s="1">
        <v>121.76785000855948</v>
      </c>
      <c r="N473" s="1">
        <v>1.6048148354650485E-11</v>
      </c>
      <c r="O473" s="1">
        <v>4.6807571831768495</v>
      </c>
      <c r="P473" s="1">
        <v>1.4836065727966238E-8</v>
      </c>
      <c r="Q473" s="1">
        <v>4.6106237107430146E-10</v>
      </c>
      <c r="R473" s="1">
        <v>2410.8273912774075</v>
      </c>
      <c r="S473" s="1">
        <v>5.1450942076703972E-9</v>
      </c>
      <c r="T473" s="1">
        <v>959.25020307828709</v>
      </c>
      <c r="U473" s="1">
        <v>86.825699440891654</v>
      </c>
      <c r="V473" s="1">
        <v>2.5003822837987855</v>
      </c>
      <c r="W473" s="1">
        <v>2.4001075521347348E-8</v>
      </c>
      <c r="X473" s="1">
        <v>1.9542741507302485E-10</v>
      </c>
      <c r="Y473" s="1">
        <v>3792.999579340029</v>
      </c>
      <c r="Z473" s="1">
        <v>1.5235984396097444E-8</v>
      </c>
      <c r="AA473" s="1">
        <v>971.50599194077483</v>
      </c>
      <c r="AB473" s="1">
        <v>16.754750141178484</v>
      </c>
      <c r="AC473"/>
      <c r="AD473"/>
    </row>
    <row r="474" spans="1:30" x14ac:dyDescent="0.25">
      <c r="A474" s="1" t="s">
        <v>105</v>
      </c>
      <c r="B474" s="4">
        <v>1</v>
      </c>
      <c r="C474" s="1" t="s">
        <v>108</v>
      </c>
      <c r="D474" s="7" t="s">
        <v>338</v>
      </c>
      <c r="E474" s="4">
        <v>2053</v>
      </c>
      <c r="F474" s="1">
        <v>66.75293436140889</v>
      </c>
      <c r="G474" s="1">
        <v>6.972904780461589E-2</v>
      </c>
      <c r="H474" s="1">
        <v>1.0486748971075857E-11</v>
      </c>
      <c r="I474" s="1">
        <v>1.7572142411608837E-10</v>
      </c>
      <c r="J474" s="1">
        <v>0</v>
      </c>
      <c r="K474" s="1">
        <v>172.46693716725719</v>
      </c>
      <c r="L474" s="1">
        <v>0</v>
      </c>
      <c r="M474" s="1">
        <v>83.061927756855326</v>
      </c>
      <c r="N474" s="1">
        <v>2.0144204476746959E-11</v>
      </c>
      <c r="O474" s="1">
        <v>4.6807571831820471</v>
      </c>
      <c r="P474" s="1">
        <v>1.6293630312257202E-8</v>
      </c>
      <c r="Q474" s="1">
        <v>4.6299924597457055E-10</v>
      </c>
      <c r="R474" s="1">
        <v>2449.4758486449209</v>
      </c>
      <c r="S474" s="1">
        <v>5.2878822834591303E-9</v>
      </c>
      <c r="T474" s="1">
        <v>997.88805308688904</v>
      </c>
      <c r="U474" s="1">
        <v>86.825699440902497</v>
      </c>
      <c r="V474" s="1">
        <v>2.4816471549175274</v>
      </c>
      <c r="W474" s="1">
        <v>2.6183593894278881E-8</v>
      </c>
      <c r="X474" s="1">
        <v>1.7645490091835921E-10</v>
      </c>
      <c r="Y474" s="1">
        <v>3825.6258852481637</v>
      </c>
      <c r="Z474" s="1">
        <v>1.5163658371980371E-8</v>
      </c>
      <c r="AA474" s="1">
        <v>1008.2086392011853</v>
      </c>
      <c r="AB474" s="1">
        <v>15.426556351374845</v>
      </c>
      <c r="AC474"/>
      <c r="AD474"/>
    </row>
    <row r="475" spans="1:30" x14ac:dyDescent="0.25">
      <c r="A475" s="1" t="s">
        <v>105</v>
      </c>
      <c r="B475" s="4">
        <v>1</v>
      </c>
      <c r="C475" s="1" t="s">
        <v>108</v>
      </c>
      <c r="D475" s="7" t="s">
        <v>338</v>
      </c>
      <c r="E475" s="4">
        <v>2054</v>
      </c>
      <c r="F475" s="1">
        <v>63.642377072700626</v>
      </c>
      <c r="G475" s="1">
        <v>9.2845396979536796E-2</v>
      </c>
      <c r="H475" s="1">
        <v>1.2920018167109292E-11</v>
      </c>
      <c r="I475" s="1">
        <v>9.9569486464785056E-11</v>
      </c>
      <c r="J475" s="1">
        <v>0</v>
      </c>
      <c r="K475" s="1">
        <v>124.16513163178892</v>
      </c>
      <c r="L475" s="1">
        <v>0</v>
      </c>
      <c r="M475" s="1">
        <v>41.430544701264616</v>
      </c>
      <c r="N475" s="1">
        <v>2.5791132766067607E-11</v>
      </c>
      <c r="O475" s="1">
        <v>4.6807571831881747</v>
      </c>
      <c r="P475" s="1">
        <v>1.6803900812361669E-8</v>
      </c>
      <c r="Q475" s="1">
        <v>4.6478874488839638E-10</v>
      </c>
      <c r="R475" s="1">
        <v>2532.3703102724057</v>
      </c>
      <c r="S475" s="1">
        <v>5.3458855958201723E-9</v>
      </c>
      <c r="T475" s="1">
        <v>1004.4024181508014</v>
      </c>
      <c r="U475" s="1">
        <v>85.89591079319635</v>
      </c>
      <c r="V475" s="1">
        <v>1.74120215325462</v>
      </c>
      <c r="W475" s="1">
        <v>2.667671380370866E-8</v>
      </c>
      <c r="X475" s="1">
        <v>1.4260829240979213E-10</v>
      </c>
      <c r="Y475" s="1">
        <v>3884.8997987450612</v>
      </c>
      <c r="Z475" s="1">
        <v>1.4953038560098585E-8</v>
      </c>
      <c r="AA475" s="1">
        <v>1022.8213779674436</v>
      </c>
      <c r="AB475" s="1">
        <v>12.680142299914763</v>
      </c>
      <c r="AC475"/>
      <c r="AD475"/>
    </row>
    <row r="476" spans="1:30" x14ac:dyDescent="0.25">
      <c r="A476" s="1" t="s">
        <v>105</v>
      </c>
      <c r="B476" s="4">
        <v>1</v>
      </c>
      <c r="C476" s="1" t="s">
        <v>108</v>
      </c>
      <c r="D476" s="7" t="s">
        <v>338</v>
      </c>
      <c r="E476" s="4">
        <v>2055</v>
      </c>
      <c r="F476" s="1">
        <v>60.304913031937836</v>
      </c>
      <c r="G476" s="1">
        <v>5.8285068345654396E-2</v>
      </c>
      <c r="H476" s="1">
        <v>1.539468285444318E-11</v>
      </c>
      <c r="I476" s="1">
        <v>6.6083511604601726E-11</v>
      </c>
      <c r="J476" s="1">
        <v>0</v>
      </c>
      <c r="K476" s="1">
        <v>189.70915658615061</v>
      </c>
      <c r="L476" s="1">
        <v>0</v>
      </c>
      <c r="M476" s="1">
        <v>48.756645665075375</v>
      </c>
      <c r="N476" s="1">
        <v>3.3922181004560411E-11</v>
      </c>
      <c r="O476" s="1">
        <v>4.6807571831959338</v>
      </c>
      <c r="P476" s="1">
        <v>1.6979255984024156E-8</v>
      </c>
      <c r="Q476" s="1">
        <v>4.6651979005298552E-10</v>
      </c>
      <c r="R476" s="1">
        <v>2558.6885594830278</v>
      </c>
      <c r="S476" s="1">
        <v>5.3744654361408214E-9</v>
      </c>
      <c r="T476" s="1">
        <v>1044.8093318207084</v>
      </c>
      <c r="U476" s="1">
        <v>83.153016469364275</v>
      </c>
      <c r="V476" s="1">
        <v>1.5653847625159134</v>
      </c>
      <c r="W476" s="1">
        <v>2.66469379881683E-8</v>
      </c>
      <c r="X476" s="1">
        <v>1.1874522272826261E-10</v>
      </c>
      <c r="Y476" s="1">
        <v>3916.6054487631563</v>
      </c>
      <c r="Z476" s="1">
        <v>1.4736044249465198E-8</v>
      </c>
      <c r="AA476" s="1">
        <v>1045.6137647220326</v>
      </c>
      <c r="AB476" s="1">
        <v>12.396278413464641</v>
      </c>
      <c r="AC476"/>
      <c r="AD476"/>
    </row>
    <row r="477" spans="1:30" x14ac:dyDescent="0.25">
      <c r="A477" s="1" t="s">
        <v>105</v>
      </c>
      <c r="B477" s="4">
        <v>1</v>
      </c>
      <c r="C477" s="1" t="s">
        <v>108</v>
      </c>
      <c r="D477" s="7" t="s">
        <v>338</v>
      </c>
      <c r="E477" s="4">
        <v>2056</v>
      </c>
      <c r="F477" s="1">
        <v>57.122793140378569</v>
      </c>
      <c r="G477" s="1">
        <v>1.7874567245375755E-2</v>
      </c>
      <c r="H477" s="1">
        <v>1.9563094024457014E-11</v>
      </c>
      <c r="I477" s="1">
        <v>6.1518455280383885E-11</v>
      </c>
      <c r="J477" s="1">
        <v>0</v>
      </c>
      <c r="K477" s="1">
        <v>205.66228039456158</v>
      </c>
      <c r="L477" s="1">
        <v>0</v>
      </c>
      <c r="M477" s="1">
        <v>1.9559988769162484E-7</v>
      </c>
      <c r="N477" s="1">
        <v>4.6380051874859881E-11</v>
      </c>
      <c r="O477" s="1">
        <v>4.6807571832056993</v>
      </c>
      <c r="P477" s="1">
        <v>1.7078432266350643E-8</v>
      </c>
      <c r="Q477" s="1">
        <v>4.6822649405392618E-10</v>
      </c>
      <c r="R477" s="1">
        <v>2598.5658511895363</v>
      </c>
      <c r="S477" s="1">
        <v>5.3914246070925069E-9</v>
      </c>
      <c r="T477" s="1">
        <v>1049.9624008004873</v>
      </c>
      <c r="U477" s="1">
        <v>79.608174983613438</v>
      </c>
      <c r="V477" s="1">
        <v>1.5653847624921795</v>
      </c>
      <c r="W477" s="1">
        <v>2.1375035719610313E-8</v>
      </c>
      <c r="X477" s="1">
        <v>7.2474686496861428E-11</v>
      </c>
      <c r="Y477" s="1">
        <v>3951.2054932968808</v>
      </c>
      <c r="Z477" s="1">
        <v>1.4489734221032275E-8</v>
      </c>
      <c r="AA477" s="1">
        <v>1061.1556249615271</v>
      </c>
      <c r="AB477" s="1">
        <v>11.772895125966309</v>
      </c>
      <c r="AC477"/>
      <c r="AD477"/>
    </row>
    <row r="478" spans="1:30" x14ac:dyDescent="0.25">
      <c r="A478" s="1" t="s">
        <v>105</v>
      </c>
      <c r="B478" s="4">
        <v>1</v>
      </c>
      <c r="C478" s="1" t="s">
        <v>108</v>
      </c>
      <c r="D478" s="7" t="s">
        <v>338</v>
      </c>
      <c r="E478" s="4">
        <v>2057</v>
      </c>
      <c r="F478" s="1">
        <v>54.392139959329128</v>
      </c>
      <c r="G478" s="1">
        <v>2.015004826909551E-2</v>
      </c>
      <c r="H478" s="1">
        <v>0</v>
      </c>
      <c r="I478" s="1">
        <v>4.4461402403697629E-11</v>
      </c>
      <c r="J478" s="1">
        <v>0</v>
      </c>
      <c r="K478" s="1">
        <v>232.88093822886981</v>
      </c>
      <c r="L478" s="1">
        <v>0</v>
      </c>
      <c r="M478" s="1">
        <v>8.9667264350331142E-8</v>
      </c>
      <c r="N478" s="1">
        <v>6.7374456583673719E-11</v>
      </c>
      <c r="O478" s="1">
        <v>4.6807571832174686</v>
      </c>
      <c r="P478" s="1">
        <v>1.7144014836728278E-8</v>
      </c>
      <c r="Q478" s="1">
        <v>4.7007715802593125E-10</v>
      </c>
      <c r="R478" s="1">
        <v>2718.4745901228325</v>
      </c>
      <c r="S478" s="1">
        <v>5.4026094834172804E-9</v>
      </c>
      <c r="T478" s="1">
        <v>1020.23108928303</v>
      </c>
      <c r="U478" s="1">
        <v>74.860412754981013</v>
      </c>
      <c r="V478" s="1">
        <v>1.5653847624798327</v>
      </c>
      <c r="W478" s="1">
        <v>1.7832746511198836E-8</v>
      </c>
      <c r="X478" s="1">
        <v>6.7004868758011583E-11</v>
      </c>
      <c r="Y478" s="1">
        <v>4043.529818040698</v>
      </c>
      <c r="Z478" s="1">
        <v>1.3246039792066669E-8</v>
      </c>
      <c r="AA478" s="1">
        <v>1030.4032196084534</v>
      </c>
      <c r="AB478" s="1">
        <v>8.7031091412858625</v>
      </c>
      <c r="AC478"/>
      <c r="AD478"/>
    </row>
    <row r="479" spans="1:30" x14ac:dyDescent="0.25">
      <c r="A479" s="1" t="s">
        <v>105</v>
      </c>
      <c r="B479" s="4">
        <v>1</v>
      </c>
      <c r="C479" s="1" t="s">
        <v>108</v>
      </c>
      <c r="D479" s="7" t="s">
        <v>338</v>
      </c>
      <c r="E479" s="4">
        <v>2058</v>
      </c>
      <c r="F479" s="1">
        <v>51.225644145515908</v>
      </c>
      <c r="G479" s="1">
        <v>9.1356629535371478E-3</v>
      </c>
      <c r="H479" s="1">
        <v>0</v>
      </c>
      <c r="I479" s="1">
        <v>0</v>
      </c>
      <c r="J479" s="1">
        <v>0</v>
      </c>
      <c r="K479" s="1">
        <v>17.435370009778097</v>
      </c>
      <c r="L479" s="1">
        <v>0</v>
      </c>
      <c r="M479" s="1">
        <v>6.4133879806166276E-8</v>
      </c>
      <c r="N479" s="1">
        <v>1.0904673220092812E-10</v>
      </c>
      <c r="O479" s="1">
        <v>4.6807571832309449</v>
      </c>
      <c r="P479" s="1">
        <v>1.7204990097061827E-8</v>
      </c>
      <c r="Q479" s="1">
        <v>4.720555114804136E-10</v>
      </c>
      <c r="R479" s="1">
        <v>2870.3680355322585</v>
      </c>
      <c r="S479" s="1">
        <v>5.4109995881038626E-9</v>
      </c>
      <c r="T479" s="1">
        <v>996.325294978589</v>
      </c>
      <c r="U479" s="1">
        <v>68.308269412034505</v>
      </c>
      <c r="V479" s="1">
        <v>1.2947236365900339</v>
      </c>
      <c r="W479" s="1">
        <v>2.0087997216617585E-8</v>
      </c>
      <c r="X479" s="1">
        <v>3.8785599736058941E-11</v>
      </c>
      <c r="Y479" s="1">
        <v>4141.296853572363</v>
      </c>
      <c r="Z479" s="1">
        <v>1.295567145337148E-8</v>
      </c>
      <c r="AA479" s="1">
        <v>1017.0516843449957</v>
      </c>
      <c r="AB479" s="1">
        <v>5.1695614135002117</v>
      </c>
      <c r="AC479"/>
      <c r="AD479"/>
    </row>
    <row r="480" spans="1:30" x14ac:dyDescent="0.25">
      <c r="A480" s="1" t="s">
        <v>105</v>
      </c>
      <c r="B480" s="4">
        <v>1</v>
      </c>
      <c r="C480" s="1" t="s">
        <v>108</v>
      </c>
      <c r="D480" s="7" t="s">
        <v>338</v>
      </c>
      <c r="E480" s="4">
        <v>2059</v>
      </c>
      <c r="F480" s="1">
        <v>57.779064424996314</v>
      </c>
      <c r="G480" s="1">
        <v>6.8542070183654153E-3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4.6807571832466497</v>
      </c>
      <c r="P480" s="1">
        <v>1.7248896064091394E-8</v>
      </c>
      <c r="Q480" s="1">
        <v>4.7436092400443125E-10</v>
      </c>
      <c r="R480" s="1">
        <v>2817.6886100099664</v>
      </c>
      <c r="S480" s="1">
        <v>5.4175274362489479E-9</v>
      </c>
      <c r="T480" s="1">
        <v>995.69987534505731</v>
      </c>
      <c r="U480" s="1">
        <v>59.049554397628434</v>
      </c>
      <c r="V480" s="1">
        <v>1.2947236366563444</v>
      </c>
      <c r="W480" s="1">
        <v>1.0672327994134449E-8</v>
      </c>
      <c r="X480" s="1">
        <v>4.1605389298089494E-11</v>
      </c>
      <c r="Y480" s="1">
        <v>4119.0358249836636</v>
      </c>
      <c r="Z480" s="1">
        <v>1.2972861017680301E-8</v>
      </c>
      <c r="AA480" s="1">
        <v>1010.4293655464131</v>
      </c>
      <c r="AB480" s="1">
        <v>7.1098380359026727</v>
      </c>
      <c r="AC480"/>
      <c r="AD480"/>
    </row>
    <row r="481" spans="1:30" x14ac:dyDescent="0.25">
      <c r="A481" s="1" t="s">
        <v>105</v>
      </c>
      <c r="B481" s="4">
        <v>1</v>
      </c>
      <c r="C481" s="1" t="s">
        <v>108</v>
      </c>
      <c r="D481" s="7" t="s">
        <v>338</v>
      </c>
      <c r="E481" s="4">
        <v>2060</v>
      </c>
      <c r="F481" s="1">
        <v>67.227424010176946</v>
      </c>
      <c r="G481" s="1">
        <v>1.9025399206380629E-3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4.6807571832397361</v>
      </c>
      <c r="P481" s="1">
        <v>1.7248247107157879E-8</v>
      </c>
      <c r="Q481" s="1">
        <v>4.7436092400443125E-10</v>
      </c>
      <c r="R481" s="1">
        <v>2763.6261934195418</v>
      </c>
      <c r="S481" s="1">
        <v>5.4175274362489479E-9</v>
      </c>
      <c r="T481" s="1">
        <v>995.6998753214059</v>
      </c>
      <c r="U481" s="1">
        <v>45.161481875982972</v>
      </c>
      <c r="V481" s="1">
        <v>1.5653847624649022</v>
      </c>
      <c r="W481" s="1">
        <v>2.4105823192261428E-8</v>
      </c>
      <c r="X481" s="1">
        <v>5.00614728363659E-11</v>
      </c>
      <c r="Y481" s="1">
        <v>4082.3175915855568</v>
      </c>
      <c r="Z481" s="1">
        <v>1.2923794197191182E-8</v>
      </c>
      <c r="AA481" s="1">
        <v>1008.4204879594887</v>
      </c>
      <c r="AB481" s="1">
        <v>8.9037234441084454</v>
      </c>
      <c r="AC481"/>
      <c r="AD481"/>
    </row>
    <row r="482" spans="1:30" x14ac:dyDescent="0.25">
      <c r="A482" s="1" t="s">
        <v>105</v>
      </c>
      <c r="B482" s="4">
        <v>1</v>
      </c>
      <c r="C482" s="1" t="s">
        <v>108</v>
      </c>
      <c r="D482" s="7" t="s">
        <v>339</v>
      </c>
      <c r="E482" s="4">
        <v>2021</v>
      </c>
      <c r="F482" s="1">
        <v>196.21472368818513</v>
      </c>
      <c r="G482" s="1">
        <v>-2.233375519754599E-9</v>
      </c>
      <c r="H482" s="1">
        <v>4.1644731622570667E-14</v>
      </c>
      <c r="I482" s="1">
        <v>6.3539999999994663</v>
      </c>
      <c r="J482" s="1">
        <v>1.0938188216999706E-14</v>
      </c>
      <c r="K482" s="1">
        <v>82.434999999999334</v>
      </c>
      <c r="L482" s="1">
        <v>2.8441754806559564E-15</v>
      </c>
      <c r="M482" s="1">
        <v>55.419999999992818</v>
      </c>
      <c r="N482" s="1">
        <v>4.0947234339415358E-12</v>
      </c>
      <c r="O482" s="1">
        <v>153</v>
      </c>
      <c r="P482" s="1">
        <v>12.708</v>
      </c>
      <c r="Q482" s="1">
        <v>49.44</v>
      </c>
      <c r="R482" s="1">
        <v>164.87</v>
      </c>
      <c r="S482" s="1">
        <v>78.48</v>
      </c>
      <c r="T482" s="1">
        <v>110.84</v>
      </c>
      <c r="U482" s="1">
        <v>11.39</v>
      </c>
      <c r="V482" s="1">
        <v>562.97571479326962</v>
      </c>
      <c r="W482" s="1">
        <v>33.215890755111651</v>
      </c>
      <c r="X482" s="1">
        <v>433.0943999999169</v>
      </c>
      <c r="Y482" s="1">
        <v>306.18372823610747</v>
      </c>
      <c r="Z482" s="1">
        <v>687.48479999999813</v>
      </c>
      <c r="AA482" s="1">
        <v>123.18901013738775</v>
      </c>
      <c r="AB482" s="1">
        <v>0</v>
      </c>
      <c r="AC482"/>
      <c r="AD482"/>
    </row>
    <row r="483" spans="1:30" x14ac:dyDescent="0.25">
      <c r="A483" s="1" t="s">
        <v>105</v>
      </c>
      <c r="B483" s="4">
        <v>1</v>
      </c>
      <c r="C483" s="1" t="s">
        <v>108</v>
      </c>
      <c r="D483" s="7" t="s">
        <v>339</v>
      </c>
      <c r="E483" s="4">
        <v>2022</v>
      </c>
      <c r="F483" s="1">
        <v>319.77398094628126</v>
      </c>
      <c r="G483" s="1">
        <v>9.8150943569502842E-9</v>
      </c>
      <c r="H483" s="1">
        <v>4.2382268050090257E-14</v>
      </c>
      <c r="I483" s="1">
        <v>5.3764675226317825E-13</v>
      </c>
      <c r="J483" s="1">
        <v>1.1472463262167729E-14</v>
      </c>
      <c r="K483" s="1">
        <v>123.65249999999705</v>
      </c>
      <c r="L483" s="1">
        <v>4.5487998902577399E-15</v>
      </c>
      <c r="M483" s="1">
        <v>83.129999999963175</v>
      </c>
      <c r="N483" s="1">
        <v>4.126365131280082E-12</v>
      </c>
      <c r="O483" s="1">
        <v>153</v>
      </c>
      <c r="P483" s="1">
        <v>12.708</v>
      </c>
      <c r="Q483" s="1">
        <v>49.44</v>
      </c>
      <c r="R483" s="1">
        <v>247.30499999999932</v>
      </c>
      <c r="S483" s="1">
        <v>78.48</v>
      </c>
      <c r="T483" s="1">
        <v>166.25999999999283</v>
      </c>
      <c r="U483" s="1">
        <v>11.390000000004095</v>
      </c>
      <c r="V483" s="1">
        <v>395.21674129029452</v>
      </c>
      <c r="W483" s="1">
        <v>33.215890755111651</v>
      </c>
      <c r="X483" s="1">
        <v>426.36247968669107</v>
      </c>
      <c r="Y483" s="1">
        <v>459.27559235331432</v>
      </c>
      <c r="Z483" s="1">
        <v>687.48479999999813</v>
      </c>
      <c r="AA483" s="1">
        <v>184.78351520170654</v>
      </c>
      <c r="AB483" s="1">
        <v>0</v>
      </c>
      <c r="AC483"/>
      <c r="AD483"/>
    </row>
    <row r="484" spans="1:30" x14ac:dyDescent="0.25">
      <c r="A484" s="1" t="s">
        <v>105</v>
      </c>
      <c r="B484" s="4">
        <v>1</v>
      </c>
      <c r="C484" s="1" t="s">
        <v>108</v>
      </c>
      <c r="D484" s="7" t="s">
        <v>339</v>
      </c>
      <c r="E484" s="4">
        <v>2023</v>
      </c>
      <c r="F484" s="1">
        <v>117.49994526390134</v>
      </c>
      <c r="G484" s="1">
        <v>1.1536126468235961E-8</v>
      </c>
      <c r="H484" s="1">
        <v>4.3047426177210319E-14</v>
      </c>
      <c r="I484" s="1">
        <v>2.3523532977696707E-13</v>
      </c>
      <c r="J484" s="1">
        <v>1.1992443850822562E-14</v>
      </c>
      <c r="K484" s="1">
        <v>185.478749999977</v>
      </c>
      <c r="L484" s="1">
        <v>2.4491745543325979E-15</v>
      </c>
      <c r="M484" s="1">
        <v>95.184335905096646</v>
      </c>
      <c r="N484" s="1">
        <v>4.1574751525343132E-12</v>
      </c>
      <c r="O484" s="1">
        <v>145.35</v>
      </c>
      <c r="P484" s="1">
        <v>18.355999999999465</v>
      </c>
      <c r="Q484" s="1">
        <v>46.144000000000005</v>
      </c>
      <c r="R484" s="1">
        <v>359.96616666666307</v>
      </c>
      <c r="S484" s="1">
        <v>74.555999999999997</v>
      </c>
      <c r="T484" s="1">
        <v>242.00066666662266</v>
      </c>
      <c r="U484" s="1">
        <v>10.25100000000822</v>
      </c>
      <c r="V484" s="1">
        <v>252.30945327249469</v>
      </c>
      <c r="W484" s="1">
        <v>47.978508868176405</v>
      </c>
      <c r="X484" s="1">
        <v>339.31113700306321</v>
      </c>
      <c r="Y484" s="1">
        <v>668.50113997941264</v>
      </c>
      <c r="Z484" s="1">
        <v>647.00982594101959</v>
      </c>
      <c r="AA484" s="1">
        <v>268.96267211905337</v>
      </c>
      <c r="AB484" s="1">
        <v>7.3395665196070937E-9</v>
      </c>
      <c r="AC484"/>
      <c r="AD484"/>
    </row>
    <row r="485" spans="1:30" x14ac:dyDescent="0.25">
      <c r="A485" s="1" t="s">
        <v>105</v>
      </c>
      <c r="B485" s="4">
        <v>1</v>
      </c>
      <c r="C485" s="1" t="s">
        <v>108</v>
      </c>
      <c r="D485" s="7" t="s">
        <v>339</v>
      </c>
      <c r="E485" s="4">
        <v>2024</v>
      </c>
      <c r="F485" s="1">
        <v>94.16901820295989</v>
      </c>
      <c r="G485" s="1">
        <v>3.3771347315565323E-9</v>
      </c>
      <c r="H485" s="1">
        <v>5.4117909728549313E-14</v>
      </c>
      <c r="I485" s="1">
        <v>2.6511331127109452E-13</v>
      </c>
      <c r="J485" s="1">
        <v>1.5418779669871219E-14</v>
      </c>
      <c r="K485" s="1">
        <v>159.22648930163339</v>
      </c>
      <c r="L485" s="1">
        <v>3.0481700024261938E-15</v>
      </c>
      <c r="M485" s="1">
        <v>3.0697003138919979E-9</v>
      </c>
      <c r="N485" s="1">
        <v>5.4827562584558698E-12</v>
      </c>
      <c r="O485" s="1">
        <v>137.70000000000005</v>
      </c>
      <c r="P485" s="1">
        <v>17.650000000000002</v>
      </c>
      <c r="Q485" s="1">
        <v>42.848000000000006</v>
      </c>
      <c r="R485" s="1">
        <v>534.45358333330671</v>
      </c>
      <c r="S485" s="1">
        <v>70.632000000000005</v>
      </c>
      <c r="T485" s="1">
        <v>329.79566923838598</v>
      </c>
      <c r="U485" s="1">
        <v>9.1120000000123795</v>
      </c>
      <c r="V485" s="1">
        <v>139.96495587250357</v>
      </c>
      <c r="W485" s="1">
        <v>46.114998340129958</v>
      </c>
      <c r="X485" s="1">
        <v>206.26198278824975</v>
      </c>
      <c r="Y485" s="1">
        <v>992.49793052255245</v>
      </c>
      <c r="Z485" s="1">
        <v>586.79403483087947</v>
      </c>
      <c r="AA485" s="1">
        <v>364.95766805486085</v>
      </c>
      <c r="AB485" s="1">
        <v>4.7901296194293387E-9</v>
      </c>
      <c r="AC485"/>
      <c r="AD485"/>
    </row>
    <row r="486" spans="1:30" x14ac:dyDescent="0.25">
      <c r="A486" s="1" t="s">
        <v>105</v>
      </c>
      <c r="B486" s="4">
        <v>1</v>
      </c>
      <c r="C486" s="1" t="s">
        <v>108</v>
      </c>
      <c r="D486" s="7" t="s">
        <v>339</v>
      </c>
      <c r="E486" s="4">
        <v>2025</v>
      </c>
      <c r="F486" s="1">
        <v>79.54232220098389</v>
      </c>
      <c r="G486" s="1">
        <v>3.7775742494926793E-10</v>
      </c>
      <c r="H486" s="1">
        <v>7.0491121317015359E-14</v>
      </c>
      <c r="I486" s="1">
        <v>2.9960165809510875E-13</v>
      </c>
      <c r="J486" s="1">
        <v>2.0573543013381536E-14</v>
      </c>
      <c r="K486" s="1">
        <v>125.52881890835447</v>
      </c>
      <c r="L486" s="1">
        <v>5.274819715270289E-15</v>
      </c>
      <c r="M486" s="1">
        <v>45.828597625192295</v>
      </c>
      <c r="N486" s="1">
        <v>7.7093762991793564E-12</v>
      </c>
      <c r="O486" s="1">
        <v>130.0500000000001</v>
      </c>
      <c r="P486" s="1">
        <v>16.944000000000237</v>
      </c>
      <c r="Q486" s="1">
        <v>39.552</v>
      </c>
      <c r="R486" s="1">
        <v>682.6887393016068</v>
      </c>
      <c r="S486" s="1">
        <v>66.707999999999998</v>
      </c>
      <c r="T486" s="1">
        <v>322.40633590812234</v>
      </c>
      <c r="U486" s="1">
        <v>7.9730000000178602</v>
      </c>
      <c r="V486" s="1">
        <v>106.44111329211636</v>
      </c>
      <c r="W486" s="1">
        <v>43.950779970713555</v>
      </c>
      <c r="X486" s="1">
        <v>150.50701939648994</v>
      </c>
      <c r="Y486" s="1">
        <v>1262.8769477066257</v>
      </c>
      <c r="Z486" s="1">
        <v>529.55290865182815</v>
      </c>
      <c r="AA486" s="1">
        <v>352.56330738443586</v>
      </c>
      <c r="AB486" s="1">
        <v>6.2352571926152774E-9</v>
      </c>
      <c r="AC486"/>
      <c r="AD486"/>
    </row>
    <row r="487" spans="1:30" x14ac:dyDescent="0.25">
      <c r="A487" s="1" t="s">
        <v>105</v>
      </c>
      <c r="B487" s="4">
        <v>1</v>
      </c>
      <c r="C487" s="1" t="s">
        <v>108</v>
      </c>
      <c r="D487" s="7" t="s">
        <v>339</v>
      </c>
      <c r="E487" s="4">
        <v>2026</v>
      </c>
      <c r="F487" s="1">
        <v>80.524453609899297</v>
      </c>
      <c r="G487" s="1">
        <v>4.8543805747428236E-7</v>
      </c>
      <c r="H487" s="1">
        <v>9.7065645482362397E-14</v>
      </c>
      <c r="I487" s="1">
        <v>3.3796744354710928E-13</v>
      </c>
      <c r="J487" s="1">
        <v>2.9309268133358851E-14</v>
      </c>
      <c r="K487" s="1">
        <v>72.865877893377501</v>
      </c>
      <c r="L487" s="1">
        <v>5.0142413557996523E-15</v>
      </c>
      <c r="M487" s="1">
        <v>35.030479539138675</v>
      </c>
      <c r="N487" s="1">
        <v>1.2200710465528644E-11</v>
      </c>
      <c r="O487" s="1">
        <v>122.40000000000013</v>
      </c>
      <c r="P487" s="1">
        <v>16.238000000000504</v>
      </c>
      <c r="Q487" s="1">
        <v>36.255999999999993</v>
      </c>
      <c r="R487" s="1">
        <v>797.22622487662784</v>
      </c>
      <c r="S487" s="1">
        <v>62.784000000000006</v>
      </c>
      <c r="T487" s="1">
        <v>360.84560019998128</v>
      </c>
      <c r="U487" s="1">
        <v>6.8340000000255694</v>
      </c>
      <c r="V487" s="1">
        <v>89.65755073398762</v>
      </c>
      <c r="W487" s="1">
        <v>41.611652030608305</v>
      </c>
      <c r="X487" s="1">
        <v>118.44217558044431</v>
      </c>
      <c r="Y487" s="1">
        <v>1465.6177630925658</v>
      </c>
      <c r="Z487" s="1">
        <v>486.85305617272843</v>
      </c>
      <c r="AA487" s="1">
        <v>393.93216658641211</v>
      </c>
      <c r="AB487" s="1">
        <v>5.2887930137207604E-9</v>
      </c>
      <c r="AC487"/>
      <c r="AD487"/>
    </row>
    <row r="488" spans="1:30" x14ac:dyDescent="0.25">
      <c r="A488" s="1" t="s">
        <v>105</v>
      </c>
      <c r="B488" s="4">
        <v>1</v>
      </c>
      <c r="C488" s="1" t="s">
        <v>108</v>
      </c>
      <c r="D488" s="7" t="s">
        <v>339</v>
      </c>
      <c r="E488" s="4">
        <v>2027</v>
      </c>
      <c r="F488" s="1">
        <v>80.727461008401065</v>
      </c>
      <c r="G488" s="1">
        <v>4.7868447192323273E-7</v>
      </c>
      <c r="H488" s="1">
        <v>1.4279963137528651E-13</v>
      </c>
      <c r="I488" s="1">
        <v>3.8078187570843757E-13</v>
      </c>
      <c r="J488" s="1">
        <v>4.6475710169444442E-14</v>
      </c>
      <c r="K488" s="1">
        <v>66.186004569255076</v>
      </c>
      <c r="L488" s="1">
        <v>6.7822902666705557E-15</v>
      </c>
      <c r="M488" s="1">
        <v>39.334783258126812</v>
      </c>
      <c r="N488" s="1">
        <v>2.5849096505608167E-11</v>
      </c>
      <c r="O488" s="1">
        <v>114.75000000000018</v>
      </c>
      <c r="P488" s="1">
        <v>15.532000000000803</v>
      </c>
      <c r="Q488" s="1">
        <v>32.96</v>
      </c>
      <c r="R488" s="1">
        <v>859.10076943667195</v>
      </c>
      <c r="S488" s="1">
        <v>58.86</v>
      </c>
      <c r="T488" s="1">
        <v>388.48674640578662</v>
      </c>
      <c r="U488" s="1">
        <v>5.6950000000377718</v>
      </c>
      <c r="V488" s="1">
        <v>94.006476785829008</v>
      </c>
      <c r="W488" s="1">
        <v>38.703238167626516</v>
      </c>
      <c r="X488" s="1">
        <v>105.88663615123274</v>
      </c>
      <c r="Y488" s="1">
        <v>1571.6216251414969</v>
      </c>
      <c r="Z488" s="1">
        <v>451.87529066535637</v>
      </c>
      <c r="AA488" s="1">
        <v>424.74705709915901</v>
      </c>
      <c r="AB488" s="1">
        <v>5.7811361737294388E-9</v>
      </c>
      <c r="AC488"/>
      <c r="AD488"/>
    </row>
    <row r="489" spans="1:30" x14ac:dyDescent="0.25">
      <c r="A489" s="1" t="s">
        <v>105</v>
      </c>
      <c r="B489" s="4">
        <v>1</v>
      </c>
      <c r="C489" s="1" t="s">
        <v>108</v>
      </c>
      <c r="D489" s="7" t="s">
        <v>339</v>
      </c>
      <c r="E489" s="4">
        <v>2028</v>
      </c>
      <c r="F489" s="1">
        <v>80.953071961257592</v>
      </c>
      <c r="G489" s="1">
        <v>4.0293084133659102E-6</v>
      </c>
      <c r="H489" s="1">
        <v>2.1111496462014987E-13</v>
      </c>
      <c r="I489" s="1">
        <v>4.2858172667247515E-13</v>
      </c>
      <c r="J489" s="1">
        <v>9.8419606238725901E-14</v>
      </c>
      <c r="K489" s="1">
        <v>72.899883006622531</v>
      </c>
      <c r="L489" s="1">
        <v>5.8005172782555479E-14</v>
      </c>
      <c r="M489" s="1">
        <v>34.5929572799851</v>
      </c>
      <c r="N489" s="1">
        <v>1.044689954142406</v>
      </c>
      <c r="O489" s="1">
        <v>107.10000000000025</v>
      </c>
      <c r="P489" s="1">
        <v>14.826000000001141</v>
      </c>
      <c r="Q489" s="1">
        <v>29.664000000000001</v>
      </c>
      <c r="R489" s="1">
        <v>914.29544067259371</v>
      </c>
      <c r="S489" s="1">
        <v>54.935999999999993</v>
      </c>
      <c r="T489" s="1">
        <v>420.43219633058015</v>
      </c>
      <c r="U489" s="1">
        <v>4.5560000000636203</v>
      </c>
      <c r="V489" s="1">
        <v>100.53881667781731</v>
      </c>
      <c r="W489" s="1">
        <v>36.859777730856052</v>
      </c>
      <c r="X489" s="1">
        <v>95.171685754329928</v>
      </c>
      <c r="Y489" s="1">
        <v>1666.4524988582023</v>
      </c>
      <c r="Z489" s="1">
        <v>417.51133079696751</v>
      </c>
      <c r="AA489" s="1">
        <v>457.35356448281175</v>
      </c>
      <c r="AB489" s="1">
        <v>6.4115377718520989E-9</v>
      </c>
      <c r="AC489"/>
      <c r="AD489"/>
    </row>
    <row r="490" spans="1:30" x14ac:dyDescent="0.25">
      <c r="A490" s="1" t="s">
        <v>105</v>
      </c>
      <c r="B490" s="4">
        <v>1</v>
      </c>
      <c r="C490" s="1" t="s">
        <v>108</v>
      </c>
      <c r="D490" s="7" t="s">
        <v>339</v>
      </c>
      <c r="E490" s="4">
        <v>2029</v>
      </c>
      <c r="F490" s="1">
        <v>81.803037750270903</v>
      </c>
      <c r="G490" s="1">
        <v>5.0841818117280559E-6</v>
      </c>
      <c r="H490" s="1">
        <v>3.3957211398814997E-13</v>
      </c>
      <c r="I490" s="1">
        <v>4.7764358977326037E-13</v>
      </c>
      <c r="J490" s="1">
        <v>4.1638699719468594E-11</v>
      </c>
      <c r="K490" s="1">
        <v>94.20753861085069</v>
      </c>
      <c r="L490" s="1">
        <v>3.4894936478255126E-14</v>
      </c>
      <c r="M490" s="1">
        <v>6.26009919396357</v>
      </c>
      <c r="N490" s="1">
        <v>2.8003449770563549</v>
      </c>
      <c r="O490" s="1">
        <v>99.450000000000358</v>
      </c>
      <c r="P490" s="1">
        <v>14.120000000001523</v>
      </c>
      <c r="Q490" s="1">
        <v>26.368000000000013</v>
      </c>
      <c r="R490" s="1">
        <v>976.20399034588286</v>
      </c>
      <c r="S490" s="1">
        <v>51.012</v>
      </c>
      <c r="T490" s="1">
        <v>447.63582027723191</v>
      </c>
      <c r="U490" s="1">
        <v>4.461689954206026</v>
      </c>
      <c r="V490" s="1">
        <v>185.45430703994521</v>
      </c>
      <c r="W490" s="1">
        <v>35.766836835114169</v>
      </c>
      <c r="X490" s="1">
        <v>3.2647229591475457</v>
      </c>
      <c r="Y490" s="1">
        <v>1764.6536475558003</v>
      </c>
      <c r="Z490" s="1">
        <v>382.65540344151378</v>
      </c>
      <c r="AA490" s="1">
        <v>490.3859609801919</v>
      </c>
      <c r="AB490" s="1">
        <v>0.1157436754574039</v>
      </c>
      <c r="AC490"/>
      <c r="AD490"/>
    </row>
    <row r="491" spans="1:30" x14ac:dyDescent="0.25">
      <c r="A491" s="1" t="s">
        <v>105</v>
      </c>
      <c r="B491" s="4">
        <v>1</v>
      </c>
      <c r="C491" s="1" t="s">
        <v>108</v>
      </c>
      <c r="D491" s="7" t="s">
        <v>339</v>
      </c>
      <c r="E491" s="4">
        <v>2030</v>
      </c>
      <c r="F491" s="1">
        <v>83.747288384930201</v>
      </c>
      <c r="G491" s="1">
        <v>6.4400788906647835E-6</v>
      </c>
      <c r="H491" s="1">
        <v>5.7124061822758056E-13</v>
      </c>
      <c r="I491" s="1">
        <v>5.2970922892815767E-13</v>
      </c>
      <c r="J491" s="1">
        <v>4.4125396128365957E-12</v>
      </c>
      <c r="K491" s="1">
        <v>96.794409766231865</v>
      </c>
      <c r="L491" s="1">
        <v>3.9024286242929443E-14</v>
      </c>
      <c r="M491" s="1">
        <v>1.1478492326173995E-8</v>
      </c>
      <c r="N491" s="1">
        <v>3.6310174655889131</v>
      </c>
      <c r="O491" s="1">
        <v>91.800000000000495</v>
      </c>
      <c r="P491" s="1">
        <v>13.414000000001952</v>
      </c>
      <c r="Q491" s="1">
        <v>23.072000000000024</v>
      </c>
      <c r="R491" s="1">
        <v>1059.4201956234001</v>
      </c>
      <c r="S491" s="1">
        <v>47.088000000000001</v>
      </c>
      <c r="T491" s="1">
        <v>446.5065861378622</v>
      </c>
      <c r="U491" s="1">
        <v>6.1230349312623815</v>
      </c>
      <c r="V491" s="1">
        <v>169.82123061294331</v>
      </c>
      <c r="W491" s="1">
        <v>34.329646801048753</v>
      </c>
      <c r="X491" s="1">
        <v>4.6820266102090438</v>
      </c>
      <c r="Y491" s="1">
        <v>1896.8237573787032</v>
      </c>
      <c r="Z491" s="1">
        <v>348.57442568185547</v>
      </c>
      <c r="AA491" s="1">
        <v>488.58125447107619</v>
      </c>
      <c r="AB491" s="1">
        <v>0.26313924147854312</v>
      </c>
      <c r="AC491"/>
      <c r="AD491"/>
    </row>
    <row r="492" spans="1:30" x14ac:dyDescent="0.25">
      <c r="A492" s="1" t="s">
        <v>105</v>
      </c>
      <c r="B492" s="4">
        <v>1</v>
      </c>
      <c r="C492" s="1" t="s">
        <v>108</v>
      </c>
      <c r="D492" s="7" t="s">
        <v>339</v>
      </c>
      <c r="E492" s="4">
        <v>2031</v>
      </c>
      <c r="F492" s="1">
        <v>84.955423550023582</v>
      </c>
      <c r="G492" s="1">
        <v>-4.97499421116839E-3</v>
      </c>
      <c r="H492" s="1">
        <v>1.1192044537688833E-12</v>
      </c>
      <c r="I492" s="1">
        <v>5.9388213162252986E-13</v>
      </c>
      <c r="J492" s="1">
        <v>3.3913466575417556E-12</v>
      </c>
      <c r="K492" s="1">
        <v>92.102043161550242</v>
      </c>
      <c r="L492" s="1">
        <v>2.4183658247025178E-12</v>
      </c>
      <c r="M492" s="1">
        <v>1.1395472539998031E-9</v>
      </c>
      <c r="N492" s="1">
        <v>4.8770261983784318</v>
      </c>
      <c r="O492" s="1">
        <v>84.150000000000716</v>
      </c>
      <c r="P492" s="1">
        <v>12.708000000002428</v>
      </c>
      <c r="Q492" s="1">
        <v>19.776000000000035</v>
      </c>
      <c r="R492" s="1">
        <v>1145.2232720562988</v>
      </c>
      <c r="S492" s="1">
        <v>43.164000000000001</v>
      </c>
      <c r="T492" s="1">
        <v>439.11725281600735</v>
      </c>
      <c r="U492" s="1">
        <v>8.6150523968512935</v>
      </c>
      <c r="V492" s="1">
        <v>148.33273241206274</v>
      </c>
      <c r="W492" s="1">
        <v>26.140148468419255</v>
      </c>
      <c r="X492" s="1">
        <v>5.6455069645553193</v>
      </c>
      <c r="Y492" s="1">
        <v>2037.2761907339777</v>
      </c>
      <c r="Z492" s="1">
        <v>312.57202894861763</v>
      </c>
      <c r="AA492" s="1">
        <v>479.35248191098594</v>
      </c>
      <c r="AB492" s="1">
        <v>0.44160049797077677</v>
      </c>
      <c r="AC492"/>
      <c r="AD492"/>
    </row>
    <row r="493" spans="1:30" x14ac:dyDescent="0.25">
      <c r="A493" s="1" t="s">
        <v>105</v>
      </c>
      <c r="B493" s="4">
        <v>1</v>
      </c>
      <c r="C493" s="1" t="s">
        <v>108</v>
      </c>
      <c r="D493" s="7" t="s">
        <v>339</v>
      </c>
      <c r="E493" s="4">
        <v>2032</v>
      </c>
      <c r="F493" s="1">
        <v>86.31168013948448</v>
      </c>
      <c r="G493" s="1">
        <v>-4.7371408633791537E-3</v>
      </c>
      <c r="H493" s="1">
        <v>1.6650577310201834E-12</v>
      </c>
      <c r="I493" s="1">
        <v>6.6279628641895071E-13</v>
      </c>
      <c r="J493" s="1">
        <v>4.2388956960078797E-12</v>
      </c>
      <c r="K493" s="1">
        <v>84.91957463252966</v>
      </c>
      <c r="L493" s="1">
        <v>1.9535360054365749E-11</v>
      </c>
      <c r="M493" s="1">
        <v>1.0912307318493746E-8</v>
      </c>
      <c r="N493" s="1">
        <v>6.7460392975469734</v>
      </c>
      <c r="O493" s="1">
        <v>76.500000000001037</v>
      </c>
      <c r="P493" s="1">
        <v>12.002000000002958</v>
      </c>
      <c r="Q493" s="1">
        <v>16.48000000000005</v>
      </c>
      <c r="R493" s="1">
        <v>1226.3339818845157</v>
      </c>
      <c r="S493" s="1">
        <v>39.240000000000009</v>
      </c>
      <c r="T493" s="1">
        <v>431.72791948381354</v>
      </c>
      <c r="U493" s="1">
        <v>12.353078595229725</v>
      </c>
      <c r="V493" s="1">
        <v>131.16507430470116</v>
      </c>
      <c r="W493" s="1">
        <v>26.082968117508806</v>
      </c>
      <c r="X493" s="1">
        <v>6.6291642964991002</v>
      </c>
      <c r="Y493" s="1">
        <v>2161.579146814991</v>
      </c>
      <c r="Z493" s="1">
        <v>277.60265313794736</v>
      </c>
      <c r="AA493" s="1">
        <v>472.31244959337607</v>
      </c>
      <c r="AB493" s="1">
        <v>1.0900356449390014</v>
      </c>
      <c r="AC493"/>
      <c r="AD493"/>
    </row>
    <row r="494" spans="1:30" x14ac:dyDescent="0.25">
      <c r="A494" s="1" t="s">
        <v>105</v>
      </c>
      <c r="B494" s="4">
        <v>1</v>
      </c>
      <c r="C494" s="1" t="s">
        <v>108</v>
      </c>
      <c r="D494" s="7" t="s">
        <v>339</v>
      </c>
      <c r="E494" s="4">
        <v>2033</v>
      </c>
      <c r="F494" s="1">
        <v>87.101786967183969</v>
      </c>
      <c r="G494" s="1">
        <v>5.9533884060318848E-3</v>
      </c>
      <c r="H494" s="1">
        <v>4.4635831293014196E-12</v>
      </c>
      <c r="I494" s="1">
        <v>7.4405152260555842E-13</v>
      </c>
      <c r="J494" s="1">
        <v>5.4074863974283281E-12</v>
      </c>
      <c r="K494" s="1">
        <v>65.810955569954274</v>
      </c>
      <c r="L494" s="1">
        <v>2.368870400408454E-12</v>
      </c>
      <c r="M494" s="1">
        <v>33.301424154235491</v>
      </c>
      <c r="N494" s="1">
        <v>9.5495589462947219</v>
      </c>
      <c r="O494" s="1">
        <v>68.850000000001629</v>
      </c>
      <c r="P494" s="1">
        <v>11.296000000003552</v>
      </c>
      <c r="Q494" s="1">
        <v>13.184000000000072</v>
      </c>
      <c r="R494" s="1">
        <v>1300.262223183712</v>
      </c>
      <c r="S494" s="1">
        <v>35.31600000000001</v>
      </c>
      <c r="T494" s="1">
        <v>424.33858616139253</v>
      </c>
      <c r="U494" s="1">
        <v>19.099117892776697</v>
      </c>
      <c r="V494" s="1">
        <v>117.23314479949693</v>
      </c>
      <c r="W494" s="1">
        <v>24.463835041121932</v>
      </c>
      <c r="X494" s="1">
        <v>6.9024926336043109</v>
      </c>
      <c r="Y494" s="1">
        <v>2272.2032813182973</v>
      </c>
      <c r="Z494" s="1">
        <v>244.46255861542559</v>
      </c>
      <c r="AA494" s="1">
        <v>466.69931606378492</v>
      </c>
      <c r="AB494" s="1">
        <v>3.6670233042178948</v>
      </c>
      <c r="AC494"/>
      <c r="AD494"/>
    </row>
    <row r="495" spans="1:30" x14ac:dyDescent="0.25">
      <c r="A495" s="1" t="s">
        <v>105</v>
      </c>
      <c r="B495" s="4">
        <v>1</v>
      </c>
      <c r="C495" s="1" t="s">
        <v>108</v>
      </c>
      <c r="D495" s="7" t="s">
        <v>339</v>
      </c>
      <c r="E495" s="4">
        <v>2034</v>
      </c>
      <c r="F495" s="1">
        <v>88.449212685312574</v>
      </c>
      <c r="G495" s="1">
        <v>5.5979309668870234E-4</v>
      </c>
      <c r="H495" s="1">
        <v>1.6114435219599068</v>
      </c>
      <c r="I495" s="1">
        <v>8.3771441545061524E-13</v>
      </c>
      <c r="J495" s="1">
        <v>2.0340194567918996E-12</v>
      </c>
      <c r="K495" s="1">
        <v>47.438269773735193</v>
      </c>
      <c r="L495" s="1">
        <v>1.5161628372656562E-12</v>
      </c>
      <c r="M495" s="1">
        <v>76.181004755863967</v>
      </c>
      <c r="N495" s="1">
        <v>14.324338418999023</v>
      </c>
      <c r="O495" s="1">
        <v>61.200000000002738</v>
      </c>
      <c r="P495" s="1">
        <v>10.590000000004215</v>
      </c>
      <c r="Q495" s="1">
        <v>9.8880000000000994</v>
      </c>
      <c r="R495" s="1">
        <v>1355.0818454203329</v>
      </c>
      <c r="S495" s="1">
        <v>31.392000000000017</v>
      </c>
      <c r="T495" s="1">
        <v>450.25067698229464</v>
      </c>
      <c r="U495" s="1">
        <v>28.64867683907142</v>
      </c>
      <c r="V495" s="1">
        <v>105.12147098094229</v>
      </c>
      <c r="W495" s="1">
        <v>21.70354768708809</v>
      </c>
      <c r="X495" s="1">
        <v>1.5435728303017058</v>
      </c>
      <c r="Y495" s="1">
        <v>2359.1615179492078</v>
      </c>
      <c r="Z495" s="1">
        <v>213.41871326382682</v>
      </c>
      <c r="AA495" s="1">
        <v>491.65271778283682</v>
      </c>
      <c r="AB495" s="1">
        <v>15.140605101504192</v>
      </c>
      <c r="AC495"/>
      <c r="AD495"/>
    </row>
    <row r="496" spans="1:30" x14ac:dyDescent="0.25">
      <c r="A496" s="1" t="s">
        <v>105</v>
      </c>
      <c r="B496" s="4">
        <v>1</v>
      </c>
      <c r="C496" s="1" t="s">
        <v>108</v>
      </c>
      <c r="D496" s="7" t="s">
        <v>339</v>
      </c>
      <c r="E496" s="4">
        <v>2035</v>
      </c>
      <c r="F496" s="1">
        <v>88.542597303243184</v>
      </c>
      <c r="G496" s="1">
        <v>-1.1105030983446001E-3</v>
      </c>
      <c r="H496" s="1">
        <v>5.0702314738909967E-12</v>
      </c>
      <c r="I496" s="1">
        <v>9.0219690660118862E-13</v>
      </c>
      <c r="J496" s="1">
        <v>1.2134431088377288E-12</v>
      </c>
      <c r="K496" s="1">
        <v>56.326491999055541</v>
      </c>
      <c r="L496" s="1">
        <v>2.354399031567083E-12</v>
      </c>
      <c r="M496" s="1">
        <v>60.340693429212806</v>
      </c>
      <c r="N496" s="1">
        <v>11.073448814345987</v>
      </c>
      <c r="O496" s="1">
        <v>53.550000000004395</v>
      </c>
      <c r="P496" s="1">
        <v>9.8840000000049599</v>
      </c>
      <c r="Q496" s="1">
        <v>6.5920000000001471</v>
      </c>
      <c r="R496" s="1">
        <v>1391.5287818607349</v>
      </c>
      <c r="S496" s="1">
        <v>27.468000000000014</v>
      </c>
      <c r="T496" s="1">
        <v>519.04234840482525</v>
      </c>
      <c r="U496" s="1">
        <v>42.973015258070447</v>
      </c>
      <c r="V496" s="1">
        <v>92.972773630997352</v>
      </c>
      <c r="W496" s="1">
        <v>20.319637500035832</v>
      </c>
      <c r="X496" s="1">
        <v>0.81144088285461513</v>
      </c>
      <c r="Y496" s="1">
        <v>2417.790647598024</v>
      </c>
      <c r="Z496" s="1">
        <v>185.22661182486959</v>
      </c>
      <c r="AA496" s="1">
        <v>562.05660939876316</v>
      </c>
      <c r="AB496" s="1">
        <v>24.675805122405784</v>
      </c>
      <c r="AC496"/>
      <c r="AD496"/>
    </row>
    <row r="497" spans="1:30" x14ac:dyDescent="0.25">
      <c r="A497" s="1" t="s">
        <v>105</v>
      </c>
      <c r="B497" s="4">
        <v>1</v>
      </c>
      <c r="C497" s="1" t="s">
        <v>108</v>
      </c>
      <c r="D497" s="7" t="s">
        <v>339</v>
      </c>
      <c r="E497" s="4">
        <v>2036</v>
      </c>
      <c r="F497" s="1">
        <v>90.435221095242369</v>
      </c>
      <c r="G497" s="1">
        <v>-9.3022272028627957E-3</v>
      </c>
      <c r="H497" s="1">
        <v>2.1688834731296541E-12</v>
      </c>
      <c r="I497" s="1">
        <v>8.8475425178389645E-13</v>
      </c>
      <c r="J497" s="1">
        <v>8.7041686016720572E-13</v>
      </c>
      <c r="K497" s="1">
        <v>2.2592600891338336E-10</v>
      </c>
      <c r="L497" s="1">
        <v>1.9510597861335334E-12</v>
      </c>
      <c r="M497" s="1">
        <v>66.110071890948561</v>
      </c>
      <c r="N497" s="1">
        <v>16.676790877283775</v>
      </c>
      <c r="O497" s="1">
        <v>45.900000000008859</v>
      </c>
      <c r="P497" s="1">
        <v>9.1780000000057971</v>
      </c>
      <c r="Q497" s="1">
        <v>3.296000000000245</v>
      </c>
      <c r="R497" s="1">
        <v>1436.8639405264571</v>
      </c>
      <c r="S497" s="1">
        <v>23.544000000000025</v>
      </c>
      <c r="T497" s="1">
        <v>571.99370850070466</v>
      </c>
      <c r="U497" s="1">
        <v>54.046464072416434</v>
      </c>
      <c r="V497" s="1">
        <v>79.715203216496533</v>
      </c>
      <c r="W497" s="1">
        <v>17.644480412182364</v>
      </c>
      <c r="X497" s="1">
        <v>0.31042612951238352</v>
      </c>
      <c r="Y497" s="1">
        <v>2488.6774073014426</v>
      </c>
      <c r="Z497" s="1">
        <v>159.50045137569145</v>
      </c>
      <c r="AA497" s="1">
        <v>618.84071838588682</v>
      </c>
      <c r="AB497" s="1">
        <v>33.443180559139812</v>
      </c>
      <c r="AC497"/>
      <c r="AD497"/>
    </row>
    <row r="498" spans="1:30" x14ac:dyDescent="0.25">
      <c r="A498" s="1" t="s">
        <v>105</v>
      </c>
      <c r="B498" s="4">
        <v>1</v>
      </c>
      <c r="C498" s="1" t="s">
        <v>108</v>
      </c>
      <c r="D498" s="7" t="s">
        <v>339</v>
      </c>
      <c r="E498" s="4">
        <v>2037</v>
      </c>
      <c r="F498" s="1">
        <v>102.04732380120623</v>
      </c>
      <c r="G498" s="1">
        <v>-6.664082273041199E-3</v>
      </c>
      <c r="H498" s="1">
        <v>3.8122192534056747E-12</v>
      </c>
      <c r="I498" s="1">
        <v>1.0427804824943537E-12</v>
      </c>
      <c r="J498" s="1">
        <v>6.4273362678631683E-13</v>
      </c>
      <c r="K498" s="1">
        <v>30.176756583880881</v>
      </c>
      <c r="L498" s="1">
        <v>3.7059762152684646E-12</v>
      </c>
      <c r="M498" s="1">
        <v>61.602891539717042</v>
      </c>
      <c r="N498" s="1">
        <v>10.074185690653918</v>
      </c>
      <c r="O498" s="1">
        <v>39.861443521968766</v>
      </c>
      <c r="P498" s="1">
        <v>8.4720000000066999</v>
      </c>
      <c r="Q498" s="1">
        <v>4.1883299722023364E-11</v>
      </c>
      <c r="R498" s="1">
        <v>1425.8726071933497</v>
      </c>
      <c r="S498" s="1">
        <v>19.620000000000029</v>
      </c>
      <c r="T498" s="1">
        <v>630.71444705831993</v>
      </c>
      <c r="U498" s="1">
        <v>70.723254949700205</v>
      </c>
      <c r="V498" s="1">
        <v>77.193760547735963</v>
      </c>
      <c r="W498" s="1">
        <v>16.838717479958792</v>
      </c>
      <c r="X498" s="1">
        <v>7.465707631467589E-11</v>
      </c>
      <c r="Y498" s="1">
        <v>2480.5633456370415</v>
      </c>
      <c r="Z498" s="1">
        <v>136.71463705764668</v>
      </c>
      <c r="AA498" s="1">
        <v>680.92639776838064</v>
      </c>
      <c r="AB498" s="1">
        <v>51.068616966642324</v>
      </c>
      <c r="AC498"/>
      <c r="AD498"/>
    </row>
    <row r="499" spans="1:30" x14ac:dyDescent="0.25">
      <c r="A499" s="1" t="s">
        <v>105</v>
      </c>
      <c r="B499" s="4">
        <v>1</v>
      </c>
      <c r="C499" s="1" t="s">
        <v>108</v>
      </c>
      <c r="D499" s="7" t="s">
        <v>339</v>
      </c>
      <c r="E499" s="4">
        <v>2038</v>
      </c>
      <c r="F499" s="1">
        <v>105.34270622735414</v>
      </c>
      <c r="G499" s="1">
        <v>-2.9730329249199644E-3</v>
      </c>
      <c r="H499" s="1">
        <v>2.8859257180159804E-12</v>
      </c>
      <c r="I499" s="1">
        <v>1.2390361068545449E-12</v>
      </c>
      <c r="J499" s="1">
        <v>4.9764478978458665E-13</v>
      </c>
      <c r="K499" s="1">
        <v>66.442489679437998</v>
      </c>
      <c r="L499" s="1">
        <v>4.5637475526407693E-12</v>
      </c>
      <c r="M499" s="1">
        <v>44.464524644257956</v>
      </c>
      <c r="N499" s="1">
        <v>3.6615451454268171</v>
      </c>
      <c r="O499" s="1">
        <v>32.211443521973841</v>
      </c>
      <c r="P499" s="1">
        <v>7.7660000000075842</v>
      </c>
      <c r="Q499" s="1">
        <v>4.629583933485996E-11</v>
      </c>
      <c r="R499" s="1">
        <v>1456.0493637772306</v>
      </c>
      <c r="S499" s="1">
        <v>15.69600000000009</v>
      </c>
      <c r="T499" s="1">
        <v>692.31733859803694</v>
      </c>
      <c r="U499" s="1">
        <v>80.797440640354125</v>
      </c>
      <c r="V499" s="1">
        <v>64.703739863905724</v>
      </c>
      <c r="W499" s="1">
        <v>15.716754612925895</v>
      </c>
      <c r="X499" s="1">
        <v>7.78687196650505E-11</v>
      </c>
      <c r="Y499" s="1">
        <v>2530.1903543601125</v>
      </c>
      <c r="Z499" s="1">
        <v>110.21772884193312</v>
      </c>
      <c r="AA499" s="1">
        <v>743.41200376380425</v>
      </c>
      <c r="AB499" s="1">
        <v>64.657390044946794</v>
      </c>
      <c r="AC499"/>
      <c r="AD499"/>
    </row>
    <row r="500" spans="1:30" x14ac:dyDescent="0.25">
      <c r="A500" s="1" t="s">
        <v>105</v>
      </c>
      <c r="B500" s="4">
        <v>1</v>
      </c>
      <c r="C500" s="1" t="s">
        <v>108</v>
      </c>
      <c r="D500" s="7" t="s">
        <v>339</v>
      </c>
      <c r="E500" s="4">
        <v>2039</v>
      </c>
      <c r="F500" s="1">
        <v>102.76034951971478</v>
      </c>
      <c r="G500" s="1">
        <v>7.9436441365654217E-4</v>
      </c>
      <c r="H500" s="1">
        <v>1.0133869757587438E-12</v>
      </c>
      <c r="I500" s="1">
        <v>1.5125211619004725E-12</v>
      </c>
      <c r="J500" s="1">
        <v>4.3475633901344483E-13</v>
      </c>
      <c r="K500" s="1">
        <v>74.256497153178103</v>
      </c>
      <c r="L500" s="1">
        <v>4.7683933472273342E-12</v>
      </c>
      <c r="M500" s="1">
        <v>33.060235269892985</v>
      </c>
      <c r="N500" s="1">
        <v>6.07154754639462</v>
      </c>
      <c r="O500" s="1">
        <v>24.561443521976006</v>
      </c>
      <c r="P500" s="1">
        <v>7.0600000000086265</v>
      </c>
      <c r="Q500" s="1">
        <v>4.9687185992401715E-11</v>
      </c>
      <c r="R500" s="1">
        <v>1522.4918534566687</v>
      </c>
      <c r="S500" s="1">
        <v>11.772000000000123</v>
      </c>
      <c r="T500" s="1">
        <v>736.78186324229489</v>
      </c>
      <c r="U500" s="1">
        <v>84.458985785780939</v>
      </c>
      <c r="V500" s="1">
        <v>47.83866175176842</v>
      </c>
      <c r="W500" s="1">
        <v>14.490480070012968</v>
      </c>
      <c r="X500" s="1">
        <v>7.6133500935477209E-11</v>
      </c>
      <c r="Y500" s="1">
        <v>2639.8810928220146</v>
      </c>
      <c r="Z500" s="1">
        <v>82.370672429619788</v>
      </c>
      <c r="AA500" s="1">
        <v>781.60693232393851</v>
      </c>
      <c r="AB500" s="1">
        <v>71.848614574686408</v>
      </c>
      <c r="AC500"/>
      <c r="AD500"/>
    </row>
    <row r="501" spans="1:30" x14ac:dyDescent="0.25">
      <c r="A501" s="1" t="s">
        <v>105</v>
      </c>
      <c r="B501" s="4">
        <v>1</v>
      </c>
      <c r="C501" s="1" t="s">
        <v>108</v>
      </c>
      <c r="D501" s="7" t="s">
        <v>339</v>
      </c>
      <c r="E501" s="4">
        <v>2040</v>
      </c>
      <c r="F501" s="1">
        <v>101.19612572554534</v>
      </c>
      <c r="G501" s="1">
        <v>8.9762913891645348E-3</v>
      </c>
      <c r="H501" s="1">
        <v>5.6289344559677927E-13</v>
      </c>
      <c r="I501" s="1">
        <v>1.9186450224035581E-12</v>
      </c>
      <c r="J501" s="1">
        <v>3.9538265390076586E-13</v>
      </c>
      <c r="K501" s="1">
        <v>106.87906285073571</v>
      </c>
      <c r="L501" s="1">
        <v>5.0677553211854347E-12</v>
      </c>
      <c r="M501" s="1">
        <v>24.688230036722612</v>
      </c>
      <c r="N501" s="1">
        <v>2.5497796307896962E-10</v>
      </c>
      <c r="O501" s="1">
        <v>16.91144352197982</v>
      </c>
      <c r="P501" s="1">
        <v>6.354000000009866</v>
      </c>
      <c r="Q501" s="1">
        <v>5.3926081688409595E-11</v>
      </c>
      <c r="R501" s="1">
        <v>1596.7483506098467</v>
      </c>
      <c r="S501" s="1">
        <v>7.8480000000001624</v>
      </c>
      <c r="T501" s="1">
        <v>769.84209851218793</v>
      </c>
      <c r="U501" s="1">
        <v>90.530533332175565</v>
      </c>
      <c r="V501" s="1">
        <v>31.738419207508592</v>
      </c>
      <c r="W501" s="1">
        <v>12.882767413568113</v>
      </c>
      <c r="X501" s="1">
        <v>7.6111660890851546E-11</v>
      </c>
      <c r="Y501" s="1">
        <v>2754.1601247014069</v>
      </c>
      <c r="Z501" s="1">
        <v>52.130513866091619</v>
      </c>
      <c r="AA501" s="1">
        <v>812.67517380870572</v>
      </c>
      <c r="AB501" s="1">
        <v>78.102551644542459</v>
      </c>
      <c r="AC501"/>
      <c r="AD501"/>
    </row>
    <row r="502" spans="1:30" x14ac:dyDescent="0.25">
      <c r="A502" s="1" t="s">
        <v>105</v>
      </c>
      <c r="B502" s="4">
        <v>1</v>
      </c>
      <c r="C502" s="1" t="s">
        <v>108</v>
      </c>
      <c r="D502" s="7" t="s">
        <v>339</v>
      </c>
      <c r="E502" s="4">
        <v>2041</v>
      </c>
      <c r="F502" s="1">
        <v>101.58820465328377</v>
      </c>
      <c r="G502" s="1">
        <v>1.0479591779792838E-2</v>
      </c>
      <c r="H502" s="1">
        <v>4.7705377484761866E-13</v>
      </c>
      <c r="I502" s="1">
        <v>2.5431341805964155E-12</v>
      </c>
      <c r="J502" s="1">
        <v>4.2292924336332281E-13</v>
      </c>
      <c r="K502" s="1">
        <v>145.84693669291462</v>
      </c>
      <c r="L502" s="1">
        <v>4.8698404968939239E-12</v>
      </c>
      <c r="M502" s="1">
        <v>1.2173788320486416E-8</v>
      </c>
      <c r="N502" s="1">
        <v>5.1054340344087326E-11</v>
      </c>
      <c r="O502" s="1">
        <v>9.2614435219827058</v>
      </c>
      <c r="P502" s="1">
        <v>6.3540000000113785</v>
      </c>
      <c r="Q502" s="1">
        <v>5.9333568085837923E-11</v>
      </c>
      <c r="R502" s="1">
        <v>1703.6274134605824</v>
      </c>
      <c r="S502" s="1">
        <v>3.9240000000025805</v>
      </c>
      <c r="T502" s="1">
        <v>794.53032854891057</v>
      </c>
      <c r="U502" s="1">
        <v>90.530533332430537</v>
      </c>
      <c r="V502" s="1">
        <v>16.55614172388594</v>
      </c>
      <c r="W502" s="1">
        <v>13.927328807561965</v>
      </c>
      <c r="X502" s="1">
        <v>7.971664274038955E-11</v>
      </c>
      <c r="Y502" s="1">
        <v>2908.000457670707</v>
      </c>
      <c r="Z502" s="1">
        <v>24.147382779370695</v>
      </c>
      <c r="AA502" s="1">
        <v>833.01940688295565</v>
      </c>
      <c r="AB502" s="1">
        <v>76.526165531661121</v>
      </c>
      <c r="AC502"/>
      <c r="AD502"/>
    </row>
    <row r="503" spans="1:30" x14ac:dyDescent="0.25">
      <c r="A503" s="1" t="s">
        <v>105</v>
      </c>
      <c r="B503" s="4">
        <v>1</v>
      </c>
      <c r="C503" s="1" t="s">
        <v>108</v>
      </c>
      <c r="D503" s="7" t="s">
        <v>339</v>
      </c>
      <c r="E503" s="4">
        <v>2042</v>
      </c>
      <c r="F503" s="1">
        <v>100.49344767034266</v>
      </c>
      <c r="G503" s="1">
        <v>-1.1298134169108109E-2</v>
      </c>
      <c r="H503" s="1">
        <v>4.7541401824422145E-13</v>
      </c>
      <c r="I503" s="1">
        <v>3.4712175000468233E-12</v>
      </c>
      <c r="J503" s="1">
        <v>4.077579390308822E-13</v>
      </c>
      <c r="K503" s="1">
        <v>39.611710520044518</v>
      </c>
      <c r="L503" s="1">
        <v>2.1094745608542011E-12</v>
      </c>
      <c r="M503" s="1">
        <v>27.848673991594097</v>
      </c>
      <c r="N503" s="1">
        <v>2.5209113480354698E-11</v>
      </c>
      <c r="O503" s="1">
        <v>1.6114435219837189</v>
      </c>
      <c r="P503" s="1">
        <v>6.354000000013297</v>
      </c>
      <c r="Q503" s="1">
        <v>6.1367587542629823E-11</v>
      </c>
      <c r="R503" s="1">
        <v>1849.474350153497</v>
      </c>
      <c r="S503" s="1">
        <v>2.2115611945837419E-11</v>
      </c>
      <c r="T503" s="1">
        <v>794.53032856108439</v>
      </c>
      <c r="U503" s="1">
        <v>90.530533332481596</v>
      </c>
      <c r="V503" s="1">
        <v>2.5705481140830648</v>
      </c>
      <c r="W503" s="1">
        <v>12.251702018849288</v>
      </c>
      <c r="X503" s="1">
        <v>7.4190670221028531E-11</v>
      </c>
      <c r="Y503" s="1">
        <v>3071.7242836015612</v>
      </c>
      <c r="Z503" s="1">
        <v>8.0524611963681727E-11</v>
      </c>
      <c r="AA503" s="1">
        <v>822.43116387207272</v>
      </c>
      <c r="AB503" s="1">
        <v>67.697988679933076</v>
      </c>
      <c r="AC503"/>
      <c r="AD503"/>
    </row>
    <row r="504" spans="1:30" x14ac:dyDescent="0.25">
      <c r="A504" s="1" t="s">
        <v>105</v>
      </c>
      <c r="B504" s="4">
        <v>1</v>
      </c>
      <c r="C504" s="1" t="s">
        <v>108</v>
      </c>
      <c r="D504" s="7" t="s">
        <v>339</v>
      </c>
      <c r="E504" s="4">
        <v>2043</v>
      </c>
      <c r="F504" s="1">
        <v>95.880642865404567</v>
      </c>
      <c r="G504" s="1">
        <v>4.7112111478985391E-2</v>
      </c>
      <c r="H504" s="1">
        <v>5.0612381640194307E-13</v>
      </c>
      <c r="I504" s="1">
        <v>5.0609967170540377E-12</v>
      </c>
      <c r="J504" s="1">
        <v>3.7399674654775804E-13</v>
      </c>
      <c r="K504" s="1">
        <v>52.674343276012856</v>
      </c>
      <c r="L504" s="1">
        <v>6.9283614719361883E-13</v>
      </c>
      <c r="M504" s="1">
        <v>30.256018197069363</v>
      </c>
      <c r="N504" s="1">
        <v>2.1077008516005113E-11</v>
      </c>
      <c r="O504" s="1">
        <v>1.6114435219842818</v>
      </c>
      <c r="P504" s="1">
        <v>6.3540000000158399</v>
      </c>
      <c r="Q504" s="1">
        <v>6.2581030651467552E-11</v>
      </c>
      <c r="R504" s="1">
        <v>1889.0860606735414</v>
      </c>
      <c r="S504" s="1">
        <v>2.4484482346245873E-11</v>
      </c>
      <c r="T504" s="1">
        <v>822.37900255267846</v>
      </c>
      <c r="U504" s="1">
        <v>90.530533332506806</v>
      </c>
      <c r="V504" s="1">
        <v>2.419599963603174</v>
      </c>
      <c r="W504" s="1">
        <v>13.612458047601557</v>
      </c>
      <c r="X504" s="1">
        <v>7.0566680508648433E-11</v>
      </c>
      <c r="Y504" s="1">
        <v>3143.9396291392522</v>
      </c>
      <c r="Z504" s="1">
        <v>8.9328762790432144E-11</v>
      </c>
      <c r="AA504" s="1">
        <v>850.02424673539497</v>
      </c>
      <c r="AB504" s="1">
        <v>62.470041117691629</v>
      </c>
      <c r="AC504"/>
      <c r="AD504"/>
    </row>
    <row r="505" spans="1:30" x14ac:dyDescent="0.25">
      <c r="A505" s="1" t="s">
        <v>105</v>
      </c>
      <c r="B505" s="4">
        <v>1</v>
      </c>
      <c r="C505" s="1" t="s">
        <v>108</v>
      </c>
      <c r="D505" s="7" t="s">
        <v>339</v>
      </c>
      <c r="E505" s="4">
        <v>2044</v>
      </c>
      <c r="F505" s="1">
        <v>91.787981538049564</v>
      </c>
      <c r="G505" s="1">
        <v>3.9920857727411031E-2</v>
      </c>
      <c r="H505" s="1">
        <v>5.6580251768754296E-13</v>
      </c>
      <c r="I505" s="1">
        <v>8.0614255243813373E-12</v>
      </c>
      <c r="J505" s="1">
        <v>3.5673236405915749E-13</v>
      </c>
      <c r="K505" s="1">
        <v>44.338328063992392</v>
      </c>
      <c r="L505" s="1">
        <v>4.1990623220523126E-13</v>
      </c>
      <c r="M505" s="1">
        <v>38.214213538311824</v>
      </c>
      <c r="N505" s="1">
        <v>2.1208951554146896E-11</v>
      </c>
      <c r="O505" s="1">
        <v>1.6114435219847587</v>
      </c>
      <c r="P505" s="1">
        <v>6.3540000000193109</v>
      </c>
      <c r="Q505" s="1">
        <v>6.3451447511634757E-11</v>
      </c>
      <c r="R505" s="1">
        <v>1941.7604039495543</v>
      </c>
      <c r="S505" s="1">
        <v>2.6000645183511529E-11</v>
      </c>
      <c r="T505" s="1">
        <v>852.63502074974781</v>
      </c>
      <c r="U505" s="1">
        <v>90.530533332527881</v>
      </c>
      <c r="V505" s="1">
        <v>2.3175830244597919</v>
      </c>
      <c r="W505" s="1">
        <v>11.57955812117703</v>
      </c>
      <c r="X505" s="1">
        <v>6.5850255478041437E-11</v>
      </c>
      <c r="Y505" s="1">
        <v>3217.6280621272126</v>
      </c>
      <c r="Z505" s="1">
        <v>8.9703003586250384E-11</v>
      </c>
      <c r="AA505" s="1">
        <v>876.99644860888998</v>
      </c>
      <c r="AB505" s="1">
        <v>55.152447148915165</v>
      </c>
      <c r="AC505"/>
      <c r="AD505"/>
    </row>
    <row r="506" spans="1:30" x14ac:dyDescent="0.25">
      <c r="A506" s="1" t="s">
        <v>105</v>
      </c>
      <c r="B506" s="4">
        <v>1</v>
      </c>
      <c r="C506" s="1" t="s">
        <v>108</v>
      </c>
      <c r="D506" s="7" t="s">
        <v>339</v>
      </c>
      <c r="E506" s="4">
        <v>2045</v>
      </c>
      <c r="F506" s="1">
        <v>88.058544722663555</v>
      </c>
      <c r="G506" s="1">
        <v>8.8417763915814337E-2</v>
      </c>
      <c r="H506" s="1">
        <v>6.4955885466606248E-13</v>
      </c>
      <c r="I506" s="1">
        <v>1.6798765763058774E-11</v>
      </c>
      <c r="J506" s="1">
        <v>3.278932869474478E-13</v>
      </c>
      <c r="K506" s="1">
        <v>54.661132820097606</v>
      </c>
      <c r="L506" s="1">
        <v>2.8507550545000595E-13</v>
      </c>
      <c r="M506" s="1">
        <v>20.095426461116212</v>
      </c>
      <c r="N506" s="1">
        <v>2.2855814906201577E-11</v>
      </c>
      <c r="O506" s="1">
        <v>1.6114435219852341</v>
      </c>
      <c r="P506" s="1">
        <v>6.3540000000243717</v>
      </c>
      <c r="Q506" s="1">
        <v>6.4094181138421074E-11</v>
      </c>
      <c r="R506" s="1">
        <v>1986.0987320135466</v>
      </c>
      <c r="S506" s="1">
        <v>2.8355044215078612E-11</v>
      </c>
      <c r="T506" s="1">
        <v>890.84923428805962</v>
      </c>
      <c r="U506" s="1">
        <v>90.530533332549084</v>
      </c>
      <c r="V506" s="1">
        <v>2.0502605682950281</v>
      </c>
      <c r="W506" s="1">
        <v>11.422608985275456</v>
      </c>
      <c r="X506" s="1">
        <v>6.1452424025660922E-11</v>
      </c>
      <c r="Y506" s="1">
        <v>3286.9786801908881</v>
      </c>
      <c r="Z506" s="1">
        <v>9.6704865999985347E-11</v>
      </c>
      <c r="AA506" s="1">
        <v>917.62848010370976</v>
      </c>
      <c r="AB506" s="1">
        <v>49.848917607509868</v>
      </c>
      <c r="AC506"/>
      <c r="AD506"/>
    </row>
    <row r="507" spans="1:30" x14ac:dyDescent="0.25">
      <c r="A507" s="1" t="s">
        <v>105</v>
      </c>
      <c r="B507" s="4">
        <v>1</v>
      </c>
      <c r="C507" s="1" t="s">
        <v>108</v>
      </c>
      <c r="D507" s="7" t="s">
        <v>339</v>
      </c>
      <c r="E507" s="4">
        <v>2046</v>
      </c>
      <c r="F507" s="1">
        <v>84.532879926850697</v>
      </c>
      <c r="G507" s="1">
        <v>0.10081836226338757</v>
      </c>
      <c r="H507" s="1">
        <v>7.5712882047690063E-13</v>
      </c>
      <c r="I507" s="1">
        <v>1.13012674395337E-8</v>
      </c>
      <c r="J507" s="1">
        <v>3.2139295992803799E-13</v>
      </c>
      <c r="K507" s="1">
        <v>144.42910473333146</v>
      </c>
      <c r="L507" s="1">
        <v>1.9249212106674138E-13</v>
      </c>
      <c r="M507" s="1">
        <v>49.26243131930319</v>
      </c>
      <c r="N507" s="1">
        <v>2.6089696710640367E-11</v>
      </c>
      <c r="O507" s="1">
        <v>1.6114435219857401</v>
      </c>
      <c r="P507" s="1">
        <v>6.3540000000324328</v>
      </c>
      <c r="Q507" s="1">
        <v>6.4591825928205661E-11</v>
      </c>
      <c r="R507" s="1">
        <v>2040.7598648336443</v>
      </c>
      <c r="S507" s="1">
        <v>3.0306104001212146E-11</v>
      </c>
      <c r="T507" s="1">
        <v>910.9446607491758</v>
      </c>
      <c r="U507" s="1">
        <v>90.530533332571935</v>
      </c>
      <c r="V507" s="1">
        <v>1.8549097130767183</v>
      </c>
      <c r="W507" s="1">
        <v>12.431097998704862</v>
      </c>
      <c r="X507" s="1">
        <v>5.4111195273450109E-11</v>
      </c>
      <c r="Y507" s="1">
        <v>3357.5838903979229</v>
      </c>
      <c r="Z507" s="1">
        <v>9.6636562058915753E-11</v>
      </c>
      <c r="AA507" s="1">
        <v>938.68866570864702</v>
      </c>
      <c r="AB507" s="1">
        <v>43.933492513198296</v>
      </c>
      <c r="AC507"/>
      <c r="AD507"/>
    </row>
    <row r="508" spans="1:30" x14ac:dyDescent="0.25">
      <c r="A508" s="1" t="s">
        <v>105</v>
      </c>
      <c r="B508" s="4">
        <v>1</v>
      </c>
      <c r="C508" s="1" t="s">
        <v>108</v>
      </c>
      <c r="D508" s="7" t="s">
        <v>339</v>
      </c>
      <c r="E508" s="4">
        <v>2047</v>
      </c>
      <c r="F508" s="1">
        <v>81.126819199803549</v>
      </c>
      <c r="G508" s="1">
        <v>0.10052355028152611</v>
      </c>
      <c r="H508" s="1">
        <v>8.8952370100943111E-13</v>
      </c>
      <c r="I508" s="1">
        <v>5.6208637488301448E-10</v>
      </c>
      <c r="J508" s="1">
        <v>3.1675401078545829E-13</v>
      </c>
      <c r="K508" s="1">
        <v>203.62959018451517</v>
      </c>
      <c r="L508" s="1">
        <v>1.35470497682962E-13</v>
      </c>
      <c r="M508" s="1">
        <v>50.597679325086233</v>
      </c>
      <c r="N508" s="1">
        <v>3.0919657845332093E-11</v>
      </c>
      <c r="O508" s="1">
        <v>1.6114435219863059</v>
      </c>
      <c r="P508" s="1">
        <v>6.3540000000492318</v>
      </c>
      <c r="Q508" s="1">
        <v>6.5026582267219106E-11</v>
      </c>
      <c r="R508" s="1">
        <v>2102.7539695669766</v>
      </c>
      <c r="S508" s="1">
        <v>3.401208021648061E-11</v>
      </c>
      <c r="T508" s="1">
        <v>960.20709206847903</v>
      </c>
      <c r="U508" s="1">
        <v>90.530533332593933</v>
      </c>
      <c r="V508" s="1">
        <v>1.6731125922362864</v>
      </c>
      <c r="W508" s="1">
        <v>12.619681196871184</v>
      </c>
      <c r="X508" s="1">
        <v>4.8175227795510329E-11</v>
      </c>
      <c r="Y508" s="1">
        <v>3441.8041528834847</v>
      </c>
      <c r="Z508" s="1">
        <v>1.0771072899897936E-10</v>
      </c>
      <c r="AA508" s="1">
        <v>979.77887084982422</v>
      </c>
      <c r="AB508" s="1">
        <v>37.367571407187519</v>
      </c>
      <c r="AC508"/>
      <c r="AD508"/>
    </row>
    <row r="509" spans="1:30" x14ac:dyDescent="0.25">
      <c r="A509" s="1" t="s">
        <v>105</v>
      </c>
      <c r="B509" s="4">
        <v>1</v>
      </c>
      <c r="C509" s="1" t="s">
        <v>108</v>
      </c>
      <c r="D509" s="7" t="s">
        <v>339</v>
      </c>
      <c r="E509" s="4">
        <v>2048</v>
      </c>
      <c r="F509" s="1">
        <v>77.95215682459903</v>
      </c>
      <c r="G509" s="1">
        <v>9.8785935252817855E-2</v>
      </c>
      <c r="H509" s="1">
        <v>1.0660082515684738E-12</v>
      </c>
      <c r="I509" s="1">
        <v>9.8716579823230585E-11</v>
      </c>
      <c r="J509" s="1">
        <v>3.0532716764613641E-13</v>
      </c>
      <c r="K509" s="1">
        <v>260.3792427458572</v>
      </c>
      <c r="L509" s="1">
        <v>9.982498023446184E-14</v>
      </c>
      <c r="M509" s="1">
        <v>33.296312423562902</v>
      </c>
      <c r="N509" s="1">
        <v>3.6850219543436503E-11</v>
      </c>
      <c r="O509" s="1">
        <v>1.6114435219869554</v>
      </c>
      <c r="P509" s="1">
        <v>1.1351033638423009E-8</v>
      </c>
      <c r="Q509" s="1">
        <v>6.5421964921119872E-11</v>
      </c>
      <c r="R509" s="1">
        <v>2182.7310597514947</v>
      </c>
      <c r="S509" s="1">
        <v>3.857582776912138E-11</v>
      </c>
      <c r="T509" s="1">
        <v>1010.8047713935653</v>
      </c>
      <c r="U509" s="1">
        <v>90.53053333262072</v>
      </c>
      <c r="V509" s="1">
        <v>1.4526018891833929</v>
      </c>
      <c r="W509" s="1">
        <v>1.6814145833119165E-8</v>
      </c>
      <c r="X509" s="1">
        <v>3.8530255640031103E-11</v>
      </c>
      <c r="Y509" s="1">
        <v>3538.8663216045252</v>
      </c>
      <c r="Z509" s="1">
        <v>1.2067649582918349E-10</v>
      </c>
      <c r="AA509" s="1">
        <v>1027.150169351409</v>
      </c>
      <c r="AB509" s="1">
        <v>30.698642392759378</v>
      </c>
      <c r="AC509"/>
      <c r="AD509"/>
    </row>
    <row r="510" spans="1:30" x14ac:dyDescent="0.25">
      <c r="A510" s="1" t="s">
        <v>105</v>
      </c>
      <c r="B510" s="4">
        <v>1</v>
      </c>
      <c r="C510" s="1" t="s">
        <v>108</v>
      </c>
      <c r="D510" s="7" t="s">
        <v>339</v>
      </c>
      <c r="E510" s="4">
        <v>2049</v>
      </c>
      <c r="F510" s="1">
        <v>74.667716473420796</v>
      </c>
      <c r="G510" s="1">
        <v>8.4807676529126977E-2</v>
      </c>
      <c r="H510" s="1">
        <v>1.2593030782949349E-12</v>
      </c>
      <c r="I510" s="1">
        <v>2.0735644101832247E-10</v>
      </c>
      <c r="J510" s="1">
        <v>3.2304781625377619E-13</v>
      </c>
      <c r="K510" s="1">
        <v>197.11071871128249</v>
      </c>
      <c r="L510" s="1">
        <v>8.0687446272073759E-14</v>
      </c>
      <c r="M510" s="1">
        <v>66.884229458404278</v>
      </c>
      <c r="N510" s="1">
        <v>4.4211033548554404E-11</v>
      </c>
      <c r="O510" s="1">
        <v>1.6114435219876708</v>
      </c>
      <c r="P510" s="1">
        <v>1.1912582366553761E-8</v>
      </c>
      <c r="Q510" s="1">
        <v>6.5844894164483194E-11</v>
      </c>
      <c r="R510" s="1">
        <v>2257.6315524973747</v>
      </c>
      <c r="S510" s="1">
        <v>4.3344221116348714E-11</v>
      </c>
      <c r="T510" s="1">
        <v>1044.1010838171283</v>
      </c>
      <c r="U510" s="1">
        <v>90.53053333265342</v>
      </c>
      <c r="V510" s="1">
        <v>1.2917533817242408</v>
      </c>
      <c r="W510" s="1">
        <v>1.7434810513005219E-8</v>
      </c>
      <c r="X510" s="1">
        <v>3.7123124878745628E-11</v>
      </c>
      <c r="Y510" s="1">
        <v>3620.6106498129193</v>
      </c>
      <c r="Z510" s="1">
        <v>1.3374167068718943E-10</v>
      </c>
      <c r="AA510" s="1">
        <v>1067.4326186451674</v>
      </c>
      <c r="AB510" s="1">
        <v>24.892590699099838</v>
      </c>
      <c r="AC510"/>
      <c r="AD510"/>
    </row>
    <row r="511" spans="1:30" x14ac:dyDescent="0.25">
      <c r="A511" s="1" t="s">
        <v>105</v>
      </c>
      <c r="B511" s="4">
        <v>1</v>
      </c>
      <c r="C511" s="1" t="s">
        <v>108</v>
      </c>
      <c r="D511" s="7" t="s">
        <v>339</v>
      </c>
      <c r="E511" s="4">
        <v>2050</v>
      </c>
      <c r="F511" s="1">
        <v>71.276529489006393</v>
      </c>
      <c r="G511" s="1">
        <v>5.9660454303790453E-2</v>
      </c>
      <c r="H511" s="1">
        <v>1.5093195426189054E-12</v>
      </c>
      <c r="I511" s="1">
        <v>8.1066443719811231E-10</v>
      </c>
      <c r="J511" s="1">
        <v>3.3655172388081292E-13</v>
      </c>
      <c r="K511" s="1">
        <v>171.50279196619428</v>
      </c>
      <c r="L511" s="1">
        <v>0</v>
      </c>
      <c r="M511" s="1">
        <v>37.286261965462316</v>
      </c>
      <c r="N511" s="1">
        <v>5.346350272455532E-11</v>
      </c>
      <c r="O511" s="1">
        <v>1.6114435219885179</v>
      </c>
      <c r="P511" s="1">
        <v>1.2011063711047213E-8</v>
      </c>
      <c r="Q511" s="1">
        <v>6.6252652103514077E-11</v>
      </c>
      <c r="R511" s="1">
        <v>2295.5157819070241</v>
      </c>
      <c r="S511" s="1">
        <v>4.8411976437534148E-11</v>
      </c>
      <c r="T511" s="1">
        <v>1110.9853132755325</v>
      </c>
      <c r="U511" s="1">
        <v>90.530533332692144</v>
      </c>
      <c r="V511" s="1">
        <v>1.0688668734179398</v>
      </c>
      <c r="W511" s="1">
        <v>1.2352267508421989E-8</v>
      </c>
      <c r="X511" s="1">
        <v>3.4658567537569726E-11</v>
      </c>
      <c r="Y511" s="1">
        <v>3679.7649472587532</v>
      </c>
      <c r="Z511" s="1">
        <v>1.4757753565330588E-10</v>
      </c>
      <c r="AA511" s="1">
        <v>1125.083820949284</v>
      </c>
      <c r="AB511" s="1">
        <v>22.86228638886611</v>
      </c>
      <c r="AC511"/>
      <c r="AD511"/>
    </row>
    <row r="512" spans="1:30" x14ac:dyDescent="0.25">
      <c r="A512" s="1" t="s">
        <v>105</v>
      </c>
      <c r="B512" s="4">
        <v>1</v>
      </c>
      <c r="C512" s="1" t="s">
        <v>108</v>
      </c>
      <c r="D512" s="7" t="s">
        <v>339</v>
      </c>
      <c r="E512" s="4">
        <v>2051</v>
      </c>
      <c r="F512" s="1">
        <v>68.321430359212528</v>
      </c>
      <c r="G512" s="1">
        <v>8.5673146449198864E-2</v>
      </c>
      <c r="H512" s="1">
        <v>1.8186910046890934E-12</v>
      </c>
      <c r="I512" s="1">
        <v>1.393675422143782E-9</v>
      </c>
      <c r="J512" s="1">
        <v>3.8905512168122978E-13</v>
      </c>
      <c r="K512" s="1">
        <v>149.69671431920329</v>
      </c>
      <c r="L512" s="1">
        <v>0</v>
      </c>
      <c r="M512" s="1">
        <v>67.453996354922779</v>
      </c>
      <c r="N512" s="1">
        <v>6.5273586413752447E-11</v>
      </c>
      <c r="O512" s="1">
        <v>1.6114435219895411</v>
      </c>
      <c r="P512" s="1">
        <v>1.2218155038754266E-8</v>
      </c>
      <c r="Q512" s="1">
        <v>6.6626648850061835E-11</v>
      </c>
      <c r="R512" s="1">
        <v>2341.489754964864</v>
      </c>
      <c r="S512" s="1">
        <v>5.3281816934428072E-11</v>
      </c>
      <c r="T512" s="1">
        <v>1148.2715752409947</v>
      </c>
      <c r="U512" s="1">
        <v>90.530533332737903</v>
      </c>
      <c r="V512" s="1">
        <v>1.0260226370885819</v>
      </c>
      <c r="W512" s="1">
        <v>1.2282524028868667E-8</v>
      </c>
      <c r="X512" s="1">
        <v>2.949541397159172E-11</v>
      </c>
      <c r="Y512" s="1">
        <v>3718.8086576875598</v>
      </c>
      <c r="Z512" s="1">
        <v>1.5938422914042198E-10</v>
      </c>
      <c r="AA512" s="1">
        <v>1153.9129833540612</v>
      </c>
      <c r="AB512" s="1">
        <v>20.763645016879487</v>
      </c>
      <c r="AC512"/>
      <c r="AD512"/>
    </row>
    <row r="513" spans="1:30" x14ac:dyDescent="0.25">
      <c r="A513" s="1" t="s">
        <v>105</v>
      </c>
      <c r="B513" s="4">
        <v>1</v>
      </c>
      <c r="C513" s="1" t="s">
        <v>108</v>
      </c>
      <c r="D513" s="7" t="s">
        <v>339</v>
      </c>
      <c r="E513" s="4">
        <v>2052</v>
      </c>
      <c r="F513" s="1">
        <v>65.535042405693204</v>
      </c>
      <c r="G513" s="1">
        <v>3.0928929156781991E-2</v>
      </c>
      <c r="H513" s="1">
        <v>2.2812811832463812E-12</v>
      </c>
      <c r="I513" s="1">
        <v>1.7343506819442207E-9</v>
      </c>
      <c r="J513" s="1">
        <v>0</v>
      </c>
      <c r="K513" s="1">
        <v>89.940624018761369</v>
      </c>
      <c r="L513" s="1">
        <v>0</v>
      </c>
      <c r="M513" s="1">
        <v>127.01857101502814</v>
      </c>
      <c r="N513" s="1">
        <v>8.0637303630784612E-11</v>
      </c>
      <c r="O513" s="1">
        <v>1.6114435219907461</v>
      </c>
      <c r="P513" s="1">
        <v>1.3028519874294282E-8</v>
      </c>
      <c r="Q513" s="1">
        <v>6.6983381214120992E-11</v>
      </c>
      <c r="R513" s="1">
        <v>2418.3205913906895</v>
      </c>
      <c r="S513" s="1">
        <v>5.5391291495282274E-11</v>
      </c>
      <c r="T513" s="1">
        <v>1160.3055715959247</v>
      </c>
      <c r="U513" s="1">
        <v>90.530533332790966</v>
      </c>
      <c r="V513" s="1">
        <v>0.8608062063765376</v>
      </c>
      <c r="W513" s="1">
        <v>1.2927014044480628E-8</v>
      </c>
      <c r="X513" s="1">
        <v>2.7961346838714953E-11</v>
      </c>
      <c r="Y513" s="1">
        <v>3787.3022562042361</v>
      </c>
      <c r="Z513" s="1">
        <v>1.6064169110211152E-10</v>
      </c>
      <c r="AA513" s="1">
        <v>1161.1781658983077</v>
      </c>
      <c r="AB513" s="1">
        <v>17.0560267755905</v>
      </c>
      <c r="AC513"/>
      <c r="AD513"/>
    </row>
    <row r="514" spans="1:30" x14ac:dyDescent="0.25">
      <c r="A514" s="1" t="s">
        <v>105</v>
      </c>
      <c r="B514" s="4">
        <v>1</v>
      </c>
      <c r="C514" s="1" t="s">
        <v>108</v>
      </c>
      <c r="D514" s="7" t="s">
        <v>339</v>
      </c>
      <c r="E514" s="4">
        <v>2053</v>
      </c>
      <c r="F514" s="1">
        <v>62.494962833132718</v>
      </c>
      <c r="G514" s="1">
        <v>3.3219569497082158E-2</v>
      </c>
      <c r="H514" s="1">
        <v>2.8995503317298081E-12</v>
      </c>
      <c r="I514" s="1">
        <v>2.4149863462390251E-9</v>
      </c>
      <c r="J514" s="1">
        <v>0</v>
      </c>
      <c r="K514" s="1">
        <v>152.87058161932549</v>
      </c>
      <c r="L514" s="1">
        <v>0</v>
      </c>
      <c r="M514" s="1">
        <v>50.876740278160121</v>
      </c>
      <c r="N514" s="1">
        <v>1.0111190819151962E-10</v>
      </c>
      <c r="O514" s="1">
        <v>1.6114435219921848</v>
      </c>
      <c r="P514" s="1">
        <v>1.4421857328994518E-8</v>
      </c>
      <c r="Q514" s="1">
        <v>6.731127450106844E-11</v>
      </c>
      <c r="R514" s="1">
        <v>2442.0752108401957</v>
      </c>
      <c r="S514" s="1">
        <v>5.6084127642475892E-11</v>
      </c>
      <c r="T514" s="1">
        <v>1204.19414261099</v>
      </c>
      <c r="U514" s="1">
        <v>90.530533332845749</v>
      </c>
      <c r="V514" s="1">
        <v>0.81421597573888815</v>
      </c>
      <c r="W514" s="1">
        <v>1.3862631498499094E-8</v>
      </c>
      <c r="X514" s="1">
        <v>2.2054510137083722E-11</v>
      </c>
      <c r="Y514" s="1">
        <v>3814.9207607220924</v>
      </c>
      <c r="Z514" s="1">
        <v>1.5023813745431917E-10</v>
      </c>
      <c r="AA514" s="1">
        <v>1183.8766350848609</v>
      </c>
      <c r="AB514" s="1">
        <v>16.542332525400191</v>
      </c>
      <c r="AC514"/>
      <c r="AD514"/>
    </row>
    <row r="515" spans="1:30" x14ac:dyDescent="0.25">
      <c r="A515" s="1" t="s">
        <v>105</v>
      </c>
      <c r="B515" s="4">
        <v>1</v>
      </c>
      <c r="C515" s="1" t="s">
        <v>108</v>
      </c>
      <c r="D515" s="7" t="s">
        <v>339</v>
      </c>
      <c r="E515" s="4">
        <v>2054</v>
      </c>
      <c r="F515" s="1">
        <v>59.615684590797912</v>
      </c>
      <c r="G515" s="1">
        <v>6.0542943271936552E-2</v>
      </c>
      <c r="H515" s="1">
        <v>3.6030521808720333E-12</v>
      </c>
      <c r="I515" s="1">
        <v>1.118481490387814E-10</v>
      </c>
      <c r="J515" s="1">
        <v>0</v>
      </c>
      <c r="K515" s="1">
        <v>119.01165438410131</v>
      </c>
      <c r="L515" s="1">
        <v>0</v>
      </c>
      <c r="M515" s="1">
        <v>38.98696077636319</v>
      </c>
      <c r="N515" s="1">
        <v>1.2926656134736833E-10</v>
      </c>
      <c r="O515" s="1">
        <v>1.6114435219939065</v>
      </c>
      <c r="P515" s="1">
        <v>1.6155827229063031E-8</v>
      </c>
      <c r="Q515" s="1">
        <v>6.7632667460996478E-11</v>
      </c>
      <c r="R515" s="1">
        <v>2522.0459094528987</v>
      </c>
      <c r="S515" s="1">
        <v>5.6504033874681124E-11</v>
      </c>
      <c r="T515" s="1">
        <v>1159.8865469840532</v>
      </c>
      <c r="U515" s="1">
        <v>89.485843378804461</v>
      </c>
      <c r="V515" s="1">
        <v>0.65997201038007103</v>
      </c>
      <c r="W515" s="1">
        <v>1.5105673143166774E-8</v>
      </c>
      <c r="X515" s="1">
        <v>1.9163736074948476E-11</v>
      </c>
      <c r="Y515" s="1">
        <v>3871.6792515533839</v>
      </c>
      <c r="Z515" s="1">
        <v>1.3372803741251092E-10</v>
      </c>
      <c r="AA515" s="1">
        <v>1157.395163845131</v>
      </c>
      <c r="AB515" s="1">
        <v>13.746280910051697</v>
      </c>
      <c r="AC515"/>
      <c r="AD515"/>
    </row>
    <row r="516" spans="1:30" x14ac:dyDescent="0.25">
      <c r="A516" s="1" t="s">
        <v>105</v>
      </c>
      <c r="B516" s="4">
        <v>1</v>
      </c>
      <c r="C516" s="1" t="s">
        <v>108</v>
      </c>
      <c r="D516" s="7" t="s">
        <v>339</v>
      </c>
      <c r="E516" s="4">
        <v>2055</v>
      </c>
      <c r="F516" s="1">
        <v>56.280218400295979</v>
      </c>
      <c r="G516" s="1">
        <v>0.10191116436075424</v>
      </c>
      <c r="H516" s="1">
        <v>4.2919188241323238E-12</v>
      </c>
      <c r="I516" s="1">
        <v>1.2799036384325694E-10</v>
      </c>
      <c r="J516" s="1">
        <v>0</v>
      </c>
      <c r="K516" s="1">
        <v>128.90988788409447</v>
      </c>
      <c r="L516" s="1">
        <v>0</v>
      </c>
      <c r="M516" s="1">
        <v>64.271834083945947</v>
      </c>
      <c r="N516" s="1">
        <v>1.6966183521431838E-10</v>
      </c>
      <c r="O516" s="1">
        <v>1.611443521996045</v>
      </c>
      <c r="P516" s="1">
        <v>1.8570384993575381E-8</v>
      </c>
      <c r="Q516" s="1">
        <v>6.7949421471781936E-11</v>
      </c>
      <c r="R516" s="1">
        <v>2546.8500252261497</v>
      </c>
      <c r="S516" s="1">
        <v>5.678910938013113E-11</v>
      </c>
      <c r="T516" s="1">
        <v>1198.8735077573467</v>
      </c>
      <c r="U516" s="1">
        <v>86.685498401877368</v>
      </c>
      <c r="V516" s="1">
        <v>0.53891476022828788</v>
      </c>
      <c r="W516" s="1">
        <v>2.788310203060313E-8</v>
      </c>
      <c r="X516" s="1">
        <v>1.7857217987978368E-11</v>
      </c>
      <c r="Y516" s="1">
        <v>3898.2612029450115</v>
      </c>
      <c r="Z516" s="1">
        <v>1.3200214693995497E-10</v>
      </c>
      <c r="AA516" s="1">
        <v>1167.7085879173374</v>
      </c>
      <c r="AB516" s="1">
        <v>13.410262057140407</v>
      </c>
      <c r="AC516"/>
      <c r="AD516"/>
    </row>
    <row r="517" spans="1:30" x14ac:dyDescent="0.25">
      <c r="A517" s="1" t="s">
        <v>105</v>
      </c>
      <c r="B517" s="4">
        <v>1</v>
      </c>
      <c r="C517" s="1" t="s">
        <v>108</v>
      </c>
      <c r="D517" s="7" t="s">
        <v>339</v>
      </c>
      <c r="E517" s="4">
        <v>2056</v>
      </c>
      <c r="F517" s="1">
        <v>53.092156565843126</v>
      </c>
      <c r="G517" s="1">
        <v>9.0011830305940829E-2</v>
      </c>
      <c r="H517" s="1">
        <v>5.2348138671505716E-12</v>
      </c>
      <c r="I517" s="1">
        <v>4.2187556581675006E-11</v>
      </c>
      <c r="J517" s="1">
        <v>0</v>
      </c>
      <c r="K517" s="1">
        <v>190.75341014403651</v>
      </c>
      <c r="L517" s="1">
        <v>0</v>
      </c>
      <c r="M517" s="1">
        <v>40.953599441738604</v>
      </c>
      <c r="N517" s="1">
        <v>2.3122389346749079E-10</v>
      </c>
      <c r="O517" s="1">
        <v>1.6114435219987333</v>
      </c>
      <c r="P517" s="1">
        <v>1.8681755499024391E-8</v>
      </c>
      <c r="Q517" s="1">
        <v>6.8254748639428073E-11</v>
      </c>
      <c r="R517" s="1">
        <v>2578.9655033440126</v>
      </c>
      <c r="S517" s="1">
        <v>5.6981601501197871E-11</v>
      </c>
      <c r="T517" s="1">
        <v>1217.3167442161005</v>
      </c>
      <c r="U517" s="1">
        <v>83.054480936458106</v>
      </c>
      <c r="V517" s="1">
        <v>0.53891476021072737</v>
      </c>
      <c r="W517" s="1">
        <v>1.6347889386808365E-8</v>
      </c>
      <c r="X517" s="1">
        <v>1.1744644190960844E-11</v>
      </c>
      <c r="Y517" s="1">
        <v>3931.1052035653292</v>
      </c>
      <c r="Z517" s="1">
        <v>1.2850305492201763E-10</v>
      </c>
      <c r="AA517" s="1">
        <v>1169.2243871905498</v>
      </c>
      <c r="AB517" s="1">
        <v>12.996579177178139</v>
      </c>
      <c r="AC517"/>
      <c r="AD517"/>
    </row>
    <row r="518" spans="1:30" x14ac:dyDescent="0.25">
      <c r="A518" s="1" t="s">
        <v>105</v>
      </c>
      <c r="B518" s="4">
        <v>1</v>
      </c>
      <c r="C518" s="1" t="s">
        <v>108</v>
      </c>
      <c r="D518" s="7" t="s">
        <v>339</v>
      </c>
      <c r="E518" s="4">
        <v>2057</v>
      </c>
      <c r="F518" s="1">
        <v>50.278113339796732</v>
      </c>
      <c r="G518" s="1">
        <v>0.11076291084173956</v>
      </c>
      <c r="H518" s="1">
        <v>0</v>
      </c>
      <c r="I518" s="1">
        <v>4.9352237895717136E-11</v>
      </c>
      <c r="J518" s="1">
        <v>0</v>
      </c>
      <c r="K518" s="1">
        <v>287.75945858614682</v>
      </c>
      <c r="L518" s="1">
        <v>0</v>
      </c>
      <c r="M518" s="1">
        <v>4.7385134474560279E-7</v>
      </c>
      <c r="N518" s="1">
        <v>3.340806287426907E-10</v>
      </c>
      <c r="O518" s="1">
        <v>1.6114435220019969</v>
      </c>
      <c r="P518" s="1">
        <v>1.880921615363872E-8</v>
      </c>
      <c r="Q518" s="1">
        <v>6.8577796455681849E-11</v>
      </c>
      <c r="R518" s="1">
        <v>2677.6168703264984</v>
      </c>
      <c r="S518" s="1">
        <v>5.7117071998880833E-11</v>
      </c>
      <c r="T518" s="1">
        <v>1223.2398641187003</v>
      </c>
      <c r="U518" s="1">
        <v>78.177454738310914</v>
      </c>
      <c r="V518" s="1">
        <v>0.53891476020835838</v>
      </c>
      <c r="W518" s="1">
        <v>2.7421710011569953E-8</v>
      </c>
      <c r="X518" s="1">
        <v>1.0849449132808072E-11</v>
      </c>
      <c r="Y518" s="1">
        <v>4012.528094465159</v>
      </c>
      <c r="Z518" s="1">
        <v>1.2250430262062444E-10</v>
      </c>
      <c r="AA518" s="1">
        <v>1162.5047753626131</v>
      </c>
      <c r="AB518" s="1">
        <v>10.530092765221548</v>
      </c>
      <c r="AC518"/>
      <c r="AD518"/>
    </row>
    <row r="519" spans="1:30" x14ac:dyDescent="0.25">
      <c r="A519" s="1" t="s">
        <v>105</v>
      </c>
      <c r="B519" s="4">
        <v>1</v>
      </c>
      <c r="C519" s="1" t="s">
        <v>108</v>
      </c>
      <c r="D519" s="7" t="s">
        <v>339</v>
      </c>
      <c r="E519" s="4">
        <v>2058</v>
      </c>
      <c r="F519" s="1">
        <v>47.456296501934652</v>
      </c>
      <c r="G519" s="1">
        <v>0.32826416853777801</v>
      </c>
      <c r="H519" s="1">
        <v>0</v>
      </c>
      <c r="I519" s="1">
        <v>0</v>
      </c>
      <c r="J519" s="1">
        <v>0</v>
      </c>
      <c r="K519" s="1">
        <v>33.759543887304396</v>
      </c>
      <c r="L519" s="1">
        <v>0</v>
      </c>
      <c r="M519" s="1">
        <v>9.4804619957828003E-7</v>
      </c>
      <c r="N519" s="1">
        <v>5.3510783471435075E-10</v>
      </c>
      <c r="O519" s="1">
        <v>1.6114435220057175</v>
      </c>
      <c r="P519" s="1">
        <v>1.8850809828088771E-8</v>
      </c>
      <c r="Q519" s="1">
        <v>6.8914348179562662E-11</v>
      </c>
      <c r="R519" s="1">
        <v>2880.456754280116</v>
      </c>
      <c r="S519" s="1">
        <v>5.7216896979115295E-11</v>
      </c>
      <c r="T519" s="1">
        <v>1183.9050813344247</v>
      </c>
      <c r="U519" s="1">
        <v>71.431415441098011</v>
      </c>
      <c r="V519" s="1">
        <v>0.44573429798307918</v>
      </c>
      <c r="W519" s="1">
        <v>1.3631115982693084E-8</v>
      </c>
      <c r="X519" s="1">
        <v>6.3580928529498251E-12</v>
      </c>
      <c r="Y519" s="1">
        <v>4132.3476188163213</v>
      </c>
      <c r="Z519" s="1">
        <v>1.1573693080631841E-10</v>
      </c>
      <c r="AA519" s="1">
        <v>1132.3795758695398</v>
      </c>
      <c r="AB519" s="1">
        <v>5.3918888685870954</v>
      </c>
      <c r="AC519"/>
      <c r="AD519"/>
    </row>
    <row r="520" spans="1:30" x14ac:dyDescent="0.25">
      <c r="A520" s="1" t="s">
        <v>105</v>
      </c>
      <c r="B520" s="4">
        <v>1</v>
      </c>
      <c r="C520" s="1" t="s">
        <v>108</v>
      </c>
      <c r="D520" s="7" t="s">
        <v>339</v>
      </c>
      <c r="E520" s="4">
        <v>2059</v>
      </c>
      <c r="F520" s="1">
        <v>52.644774216170873</v>
      </c>
      <c r="G520" s="1">
        <v>0.26576978311973731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1.6114435220098333</v>
      </c>
      <c r="P520" s="1">
        <v>1.8899499269698069E-8</v>
      </c>
      <c r="Q520" s="1">
        <v>6.9303403301243891E-11</v>
      </c>
      <c r="R520" s="1">
        <v>2848.4053425974657</v>
      </c>
      <c r="S520" s="1">
        <v>5.7297584425387369E-11</v>
      </c>
      <c r="T520" s="1">
        <v>1149.3121250024858</v>
      </c>
      <c r="U520" s="1">
        <v>61.881856495338425</v>
      </c>
      <c r="V520" s="1">
        <v>0.44573429798477449</v>
      </c>
      <c r="W520" s="1">
        <v>1.4917839009094566E-8</v>
      </c>
      <c r="X520" s="1">
        <v>6.6608087514623522E-12</v>
      </c>
      <c r="Y520" s="1">
        <v>4136.5864941151667</v>
      </c>
      <c r="Z520" s="1">
        <v>1.1762917983390154E-10</v>
      </c>
      <c r="AA520" s="1">
        <v>1117.3962334543996</v>
      </c>
      <c r="AB520" s="1">
        <v>6.8498055874401853</v>
      </c>
      <c r="AC520"/>
      <c r="AD520"/>
    </row>
    <row r="521" spans="1:30" x14ac:dyDescent="0.25">
      <c r="A521" s="1" t="s">
        <v>105</v>
      </c>
      <c r="B521" s="4">
        <v>1</v>
      </c>
      <c r="C521" s="1" t="s">
        <v>108</v>
      </c>
      <c r="D521" s="7" t="s">
        <v>339</v>
      </c>
      <c r="E521" s="4">
        <v>2060</v>
      </c>
      <c r="F521" s="1">
        <v>62.2905769211783</v>
      </c>
      <c r="G521" s="1">
        <v>0.76501977890134465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1.6114435220081682</v>
      </c>
      <c r="P521" s="1">
        <v>1.8898755218175465E-8</v>
      </c>
      <c r="Q521" s="1">
        <v>6.9303403301243891E-11</v>
      </c>
      <c r="R521" s="1">
        <v>2800.9670728237311</v>
      </c>
      <c r="S521" s="1">
        <v>5.7297584425387369E-11</v>
      </c>
      <c r="T521" s="1">
        <v>1143.0520258085223</v>
      </c>
      <c r="U521" s="1">
        <v>47.557518076339399</v>
      </c>
      <c r="V521" s="1">
        <v>0.53891476020365237</v>
      </c>
      <c r="W521" s="1">
        <v>1.2376274851113584E-8</v>
      </c>
      <c r="X521" s="1">
        <v>7.9324946594955351E-12</v>
      </c>
      <c r="Y521" s="1">
        <v>4113.6112922604125</v>
      </c>
      <c r="Z521" s="1">
        <v>1.3262337734470512E-10</v>
      </c>
      <c r="AA521" s="1">
        <v>1116.366217601721</v>
      </c>
      <c r="AB521" s="1">
        <v>8.6774401037997784</v>
      </c>
      <c r="AC521"/>
      <c r="AD521"/>
    </row>
    <row r="522" spans="1:30" x14ac:dyDescent="0.25">
      <c r="A522" s="1" t="s">
        <v>105</v>
      </c>
      <c r="B522" s="4">
        <v>1</v>
      </c>
      <c r="C522" s="1" t="s">
        <v>108</v>
      </c>
      <c r="D522" s="7" t="s">
        <v>378</v>
      </c>
      <c r="E522" s="4">
        <v>2021</v>
      </c>
      <c r="F522" s="1">
        <v>196.33231220376879</v>
      </c>
      <c r="G522" s="1">
        <v>-5.2981550727441659E-9</v>
      </c>
      <c r="H522" s="1">
        <v>1.4672084161903319E-15</v>
      </c>
      <c r="I522" s="1">
        <v>6.3539999999957359</v>
      </c>
      <c r="J522" s="1">
        <v>1.7300711405276991E-14</v>
      </c>
      <c r="K522" s="1">
        <v>82.434999999999732</v>
      </c>
      <c r="L522" s="1">
        <v>6.833423217876317E-15</v>
      </c>
      <c r="M522" s="1">
        <v>55.419999999999519</v>
      </c>
      <c r="N522" s="1">
        <v>2.7996882486312669E-12</v>
      </c>
      <c r="O522" s="1">
        <v>153</v>
      </c>
      <c r="P522" s="1">
        <v>12.708</v>
      </c>
      <c r="Q522" s="1">
        <v>49.44</v>
      </c>
      <c r="R522" s="1">
        <v>164.87</v>
      </c>
      <c r="S522" s="1">
        <v>78.48</v>
      </c>
      <c r="T522" s="1">
        <v>110.84</v>
      </c>
      <c r="U522" s="1">
        <v>11.39</v>
      </c>
      <c r="V522" s="1">
        <v>563.06768823782079</v>
      </c>
      <c r="W522" s="1">
        <v>33.215890755111651</v>
      </c>
      <c r="X522" s="1">
        <v>433.0943999998662</v>
      </c>
      <c r="Y522" s="1">
        <v>306.18372823610747</v>
      </c>
      <c r="Z522" s="1">
        <v>687.48479999999813</v>
      </c>
      <c r="AA522" s="1">
        <v>123.18901013738775</v>
      </c>
      <c r="AB522" s="1">
        <v>0</v>
      </c>
      <c r="AC522"/>
      <c r="AD522"/>
    </row>
    <row r="523" spans="1:30" x14ac:dyDescent="0.25">
      <c r="A523" s="1" t="s">
        <v>105</v>
      </c>
      <c r="B523" s="4">
        <v>1</v>
      </c>
      <c r="C523" s="1" t="s">
        <v>108</v>
      </c>
      <c r="D523" s="7" t="s">
        <v>378</v>
      </c>
      <c r="E523" s="4">
        <v>2022</v>
      </c>
      <c r="F523" s="1">
        <v>319.86795240212319</v>
      </c>
      <c r="G523" s="1">
        <v>-1.0968807566228836E-6</v>
      </c>
      <c r="H523" s="1">
        <v>1.4933999991102866E-15</v>
      </c>
      <c r="I523" s="1">
        <v>4.8481827785627477E-12</v>
      </c>
      <c r="J523" s="1">
        <v>1.8147728670009918E-14</v>
      </c>
      <c r="K523" s="1">
        <v>123.65249999999887</v>
      </c>
      <c r="L523" s="1">
        <v>6.2804246444291057E-15</v>
      </c>
      <c r="M523" s="1">
        <v>83.129999999997565</v>
      </c>
      <c r="N523" s="1">
        <v>2.828814639191545E-12</v>
      </c>
      <c r="O523" s="1">
        <v>153</v>
      </c>
      <c r="P523" s="1">
        <v>12.708</v>
      </c>
      <c r="Q523" s="1">
        <v>49.44</v>
      </c>
      <c r="R523" s="1">
        <v>247.30499999999972</v>
      </c>
      <c r="S523" s="1">
        <v>78.48</v>
      </c>
      <c r="T523" s="1">
        <v>166.25999999999954</v>
      </c>
      <c r="U523" s="1">
        <v>11.3900000000028</v>
      </c>
      <c r="V523" s="1">
        <v>395.30118145553189</v>
      </c>
      <c r="W523" s="1">
        <v>33.215890755111651</v>
      </c>
      <c r="X523" s="1">
        <v>426.83786311683298</v>
      </c>
      <c r="Y523" s="1">
        <v>459.27559235382432</v>
      </c>
      <c r="Z523" s="1">
        <v>687.48479999999813</v>
      </c>
      <c r="AA523" s="1">
        <v>184.78351520578229</v>
      </c>
      <c r="AB523" s="1">
        <v>0</v>
      </c>
      <c r="AC523"/>
      <c r="AD523"/>
    </row>
    <row r="524" spans="1:30" x14ac:dyDescent="0.25">
      <c r="A524" s="1" t="s">
        <v>105</v>
      </c>
      <c r="B524" s="4">
        <v>1</v>
      </c>
      <c r="C524" s="1" t="s">
        <v>108</v>
      </c>
      <c r="D524" s="7" t="s">
        <v>378</v>
      </c>
      <c r="E524" s="4">
        <v>2023</v>
      </c>
      <c r="F524" s="1">
        <v>117.71557672342898</v>
      </c>
      <c r="G524" s="1">
        <v>-5.7988955041398775E-8</v>
      </c>
      <c r="H524" s="1">
        <v>1.5167415838057419E-15</v>
      </c>
      <c r="I524" s="1">
        <v>2.0221447695315587E-12</v>
      </c>
      <c r="J524" s="1">
        <v>1.8988921007902861E-14</v>
      </c>
      <c r="K524" s="1">
        <v>185.47874999999155</v>
      </c>
      <c r="L524" s="1">
        <v>5.8757267453842395E-15</v>
      </c>
      <c r="M524" s="1">
        <v>105.75563705513099</v>
      </c>
      <c r="N524" s="1">
        <v>2.8436506012344579E-12</v>
      </c>
      <c r="O524" s="1">
        <v>145.35</v>
      </c>
      <c r="P524" s="1">
        <v>18.355999999995735</v>
      </c>
      <c r="Q524" s="1">
        <v>46.144000000000005</v>
      </c>
      <c r="R524" s="1">
        <v>359.96616666666529</v>
      </c>
      <c r="S524" s="1">
        <v>74.555999999999997</v>
      </c>
      <c r="T524" s="1">
        <v>242.00066666666376</v>
      </c>
      <c r="U524" s="1">
        <v>10.251000000005629</v>
      </c>
      <c r="V524" s="1">
        <v>252.35718823055296</v>
      </c>
      <c r="W524" s="1">
        <v>47.97850886575138</v>
      </c>
      <c r="X524" s="1">
        <v>339.38746622806951</v>
      </c>
      <c r="Y524" s="1">
        <v>668.50113998107236</v>
      </c>
      <c r="Z524" s="1">
        <v>646.96413152748164</v>
      </c>
      <c r="AA524" s="1">
        <v>268.96267213232323</v>
      </c>
      <c r="AB524" s="1">
        <v>5.0188277795004972E-9</v>
      </c>
      <c r="AC524"/>
      <c r="AD524"/>
    </row>
    <row r="525" spans="1:30" x14ac:dyDescent="0.25">
      <c r="A525" s="1" t="s">
        <v>105</v>
      </c>
      <c r="B525" s="4">
        <v>1</v>
      </c>
      <c r="C525" s="1" t="s">
        <v>108</v>
      </c>
      <c r="D525" s="7" t="s">
        <v>378</v>
      </c>
      <c r="E525" s="4">
        <v>2024</v>
      </c>
      <c r="F525" s="1">
        <v>93.920016610520307</v>
      </c>
      <c r="G525" s="1">
        <v>2.0932355327517406E-9</v>
      </c>
      <c r="H525" s="1">
        <v>1.9033516739434914E-15</v>
      </c>
      <c r="I525" s="1">
        <v>2.2734058550083675E-12</v>
      </c>
      <c r="J525" s="1">
        <v>2.443303038747737E-14</v>
      </c>
      <c r="K525" s="1">
        <v>174.01509247153413</v>
      </c>
      <c r="L525" s="1">
        <v>7.3169680859490373E-15</v>
      </c>
      <c r="M525" s="1">
        <v>1.0651458347970665E-9</v>
      </c>
      <c r="N525" s="1">
        <v>3.7494117776737649E-12</v>
      </c>
      <c r="O525" s="1">
        <v>137.70000000000002</v>
      </c>
      <c r="P525" s="1">
        <v>17.650000000000585</v>
      </c>
      <c r="Q525" s="1">
        <v>42.848000000000006</v>
      </c>
      <c r="R525" s="1">
        <v>534.45358333332354</v>
      </c>
      <c r="S525" s="1">
        <v>70.632000000000005</v>
      </c>
      <c r="T525" s="1">
        <v>340.36697038846143</v>
      </c>
      <c r="U525" s="1">
        <v>9.1120000000084715</v>
      </c>
      <c r="V525" s="1">
        <v>138.91737414732273</v>
      </c>
      <c r="W525" s="1">
        <v>45.878535437765265</v>
      </c>
      <c r="X525" s="1">
        <v>203.94820991080746</v>
      </c>
      <c r="Y525" s="1">
        <v>992.21568066843349</v>
      </c>
      <c r="Z525" s="1">
        <v>585.34966616031329</v>
      </c>
      <c r="AA525" s="1">
        <v>376.80761351204836</v>
      </c>
      <c r="AB525" s="1">
        <v>3.2767903638946726E-9</v>
      </c>
      <c r="AC525"/>
      <c r="AD525"/>
    </row>
    <row r="526" spans="1:30" x14ac:dyDescent="0.25">
      <c r="A526" s="1" t="s">
        <v>105</v>
      </c>
      <c r="B526" s="4">
        <v>1</v>
      </c>
      <c r="C526" s="1" t="s">
        <v>108</v>
      </c>
      <c r="D526" s="7" t="s">
        <v>378</v>
      </c>
      <c r="E526" s="4">
        <v>2025</v>
      </c>
      <c r="F526" s="1">
        <v>78.811045899456829</v>
      </c>
      <c r="G526" s="1">
        <v>4.2104100397091166E-6</v>
      </c>
      <c r="H526" s="1">
        <v>2.4721122070759745E-15</v>
      </c>
      <c r="I526" s="1">
        <v>2.5540029675733543E-12</v>
      </c>
      <c r="J526" s="1">
        <v>3.2652751422412228E-14</v>
      </c>
      <c r="K526" s="1">
        <v>115.59570243844571</v>
      </c>
      <c r="L526" s="1">
        <v>9.2889421793279554E-15</v>
      </c>
      <c r="M526" s="1">
        <v>44.956662789666375</v>
      </c>
      <c r="N526" s="1">
        <v>5.2648398456018713E-12</v>
      </c>
      <c r="O526" s="1">
        <v>130.05000000000001</v>
      </c>
      <c r="P526" s="1">
        <v>16.944000000002607</v>
      </c>
      <c r="Q526" s="1">
        <v>39.552</v>
      </c>
      <c r="R526" s="1">
        <v>697.47734247152425</v>
      </c>
      <c r="S526" s="1">
        <v>66.707999999999998</v>
      </c>
      <c r="T526" s="1">
        <v>332.9776370561932</v>
      </c>
      <c r="U526" s="1">
        <v>7.9730000000122203</v>
      </c>
      <c r="V526" s="1">
        <v>99.648178207071894</v>
      </c>
      <c r="W526" s="1">
        <v>43.809895682286424</v>
      </c>
      <c r="X526" s="1">
        <v>144.23460280072311</v>
      </c>
      <c r="Y526" s="1">
        <v>1284.6574410575042</v>
      </c>
      <c r="Z526" s="1">
        <v>527.73750930951201</v>
      </c>
      <c r="AA526" s="1">
        <v>368.44053789049224</v>
      </c>
      <c r="AB526" s="1">
        <v>4.1802183642349381E-9</v>
      </c>
      <c r="AC526"/>
      <c r="AD526"/>
    </row>
    <row r="527" spans="1:30" x14ac:dyDescent="0.25">
      <c r="A527" s="1" t="s">
        <v>105</v>
      </c>
      <c r="B527" s="4">
        <v>1</v>
      </c>
      <c r="C527" s="1" t="s">
        <v>108</v>
      </c>
      <c r="D527" s="7" t="s">
        <v>378</v>
      </c>
      <c r="E527" s="4">
        <v>2026</v>
      </c>
      <c r="F527" s="1">
        <v>79.821104255401309</v>
      </c>
      <c r="G527" s="1">
        <v>2.8081853309172596E-6</v>
      </c>
      <c r="H527" s="1">
        <v>3.3873760577832071E-15</v>
      </c>
      <c r="I527" s="1">
        <v>2.8661027989518827E-12</v>
      </c>
      <c r="J527" s="1">
        <v>4.6705339749542358E-14</v>
      </c>
      <c r="K527" s="1">
        <v>67.704815067578011</v>
      </c>
      <c r="L527" s="1">
        <v>1.2116618409448086E-14</v>
      </c>
      <c r="M527" s="1">
        <v>34.15026184493577</v>
      </c>
      <c r="N527" s="1">
        <v>8.4542664683959084E-12</v>
      </c>
      <c r="O527" s="1">
        <v>122.4</v>
      </c>
      <c r="P527" s="1">
        <v>16.238000000004881</v>
      </c>
      <c r="Q527" s="1">
        <v>36.255999999999993</v>
      </c>
      <c r="R527" s="1">
        <v>802.08171157663674</v>
      </c>
      <c r="S527" s="1">
        <v>62.784000000000006</v>
      </c>
      <c r="T527" s="1">
        <v>370.54496651252623</v>
      </c>
      <c r="U527" s="1">
        <v>6.8340000000174852</v>
      </c>
      <c r="V527" s="1">
        <v>87.330881850554988</v>
      </c>
      <c r="W527" s="1">
        <v>41.921369170442681</v>
      </c>
      <c r="X527" s="1">
        <v>116.48247204321312</v>
      </c>
      <c r="Y527" s="1">
        <v>1469.9343332468115</v>
      </c>
      <c r="Z527" s="1">
        <v>486.69149595088913</v>
      </c>
      <c r="AA527" s="1">
        <v>408.4166594365139</v>
      </c>
      <c r="AB527" s="1">
        <v>3.5331929949068372E-9</v>
      </c>
      <c r="AC527"/>
      <c r="AD527"/>
    </row>
    <row r="528" spans="1:30" x14ac:dyDescent="0.25">
      <c r="A528" s="1" t="s">
        <v>105</v>
      </c>
      <c r="B528" s="4">
        <v>1</v>
      </c>
      <c r="C528" s="1" t="s">
        <v>108</v>
      </c>
      <c r="D528" s="7" t="s">
        <v>378</v>
      </c>
      <c r="E528" s="4">
        <v>2027</v>
      </c>
      <c r="F528" s="1">
        <v>80.2670257146696</v>
      </c>
      <c r="G528" s="1">
        <v>2.3872471309775148E-6</v>
      </c>
      <c r="H528" s="1">
        <v>4.9603463096453858E-15</v>
      </c>
      <c r="I528" s="1">
        <v>3.2066331730185214E-12</v>
      </c>
      <c r="J528" s="1">
        <v>7.450282159065732E-14</v>
      </c>
      <c r="K528" s="1">
        <v>67.413303100477052</v>
      </c>
      <c r="L528" s="1">
        <v>1.6389698960158767E-14</v>
      </c>
      <c r="M528" s="1">
        <v>37.130699545517615</v>
      </c>
      <c r="N528" s="1">
        <v>1.8303668785412905E-11</v>
      </c>
      <c r="O528" s="1">
        <v>114.75</v>
      </c>
      <c r="P528" s="1">
        <v>15.532000000007434</v>
      </c>
      <c r="Q528" s="1">
        <v>32.96</v>
      </c>
      <c r="R528" s="1">
        <v>858.79519331088136</v>
      </c>
      <c r="S528" s="1">
        <v>58.86</v>
      </c>
      <c r="T528" s="1">
        <v>397.30589502412863</v>
      </c>
      <c r="U528" s="1">
        <v>5.6950000000259413</v>
      </c>
      <c r="V528" s="1">
        <v>93.492563778607803</v>
      </c>
      <c r="W528" s="1">
        <v>40.108048570335619</v>
      </c>
      <c r="X528" s="1">
        <v>105.48951114423569</v>
      </c>
      <c r="Y528" s="1">
        <v>1568.1069645382929</v>
      </c>
      <c r="Z528" s="1">
        <v>451.65260259189341</v>
      </c>
      <c r="AA528" s="1">
        <v>436.14361933112929</v>
      </c>
      <c r="AB528" s="1">
        <v>3.9210031021423285E-9</v>
      </c>
      <c r="AC528"/>
      <c r="AD528"/>
    </row>
    <row r="529" spans="1:30" x14ac:dyDescent="0.25">
      <c r="A529" s="1" t="s">
        <v>105</v>
      </c>
      <c r="B529" s="4">
        <v>1</v>
      </c>
      <c r="C529" s="1" t="s">
        <v>108</v>
      </c>
      <c r="D529" s="7" t="s">
        <v>378</v>
      </c>
      <c r="E529" s="4">
        <v>2028</v>
      </c>
      <c r="F529" s="1">
        <v>80.696310881238318</v>
      </c>
      <c r="G529" s="1">
        <v>1.0964346906149053E-6</v>
      </c>
      <c r="H529" s="1">
        <v>7.4177251886140243E-15</v>
      </c>
      <c r="I529" s="1">
        <v>3.5955830656980532E-12</v>
      </c>
      <c r="J529" s="1">
        <v>1.6254531000815523E-13</v>
      </c>
      <c r="K529" s="1">
        <v>72.088385421668832</v>
      </c>
      <c r="L529" s="1">
        <v>2.2612585888511531E-14</v>
      </c>
      <c r="M529" s="1">
        <v>28.529020044976736</v>
      </c>
      <c r="N529" s="1">
        <v>0.98862483232569531</v>
      </c>
      <c r="O529" s="1">
        <v>107.10000000000001</v>
      </c>
      <c r="P529" s="1">
        <v>14.8260000000103</v>
      </c>
      <c r="Q529" s="1">
        <v>29.664000000000001</v>
      </c>
      <c r="R529" s="1">
        <v>915.21716307802512</v>
      </c>
      <c r="S529" s="1">
        <v>54.935999999999993</v>
      </c>
      <c r="T529" s="1">
        <v>427.04726123631292</v>
      </c>
      <c r="U529" s="1">
        <v>4.5560000000442447</v>
      </c>
      <c r="V529" s="1">
        <v>99.760265205814235</v>
      </c>
      <c r="W529" s="1">
        <v>38.600410819180865</v>
      </c>
      <c r="X529" s="1">
        <v>94.679003834425359</v>
      </c>
      <c r="Y529" s="1">
        <v>1665.5731275691548</v>
      </c>
      <c r="Z529" s="1">
        <v>417.14366924448547</v>
      </c>
      <c r="AA529" s="1">
        <v>465.32404730029288</v>
      </c>
      <c r="AB529" s="1">
        <v>4.3786871583845287E-9</v>
      </c>
      <c r="AC529"/>
      <c r="AD529"/>
    </row>
    <row r="530" spans="1:30" x14ac:dyDescent="0.25">
      <c r="A530" s="1" t="s">
        <v>105</v>
      </c>
      <c r="B530" s="4">
        <v>1</v>
      </c>
      <c r="C530" s="1" t="s">
        <v>108</v>
      </c>
      <c r="D530" s="7" t="s">
        <v>378</v>
      </c>
      <c r="E530" s="4">
        <v>2029</v>
      </c>
      <c r="F530" s="1">
        <v>81.658118323755772</v>
      </c>
      <c r="G530" s="1">
        <v>1.405579465900632E-6</v>
      </c>
      <c r="H530" s="1">
        <v>1.2207600562534347E-14</v>
      </c>
      <c r="I530" s="1">
        <v>3.9908967391653941E-12</v>
      </c>
      <c r="J530" s="1">
        <v>6.6490035348902813E-11</v>
      </c>
      <c r="K530" s="1">
        <v>94.116415062310708</v>
      </c>
      <c r="L530" s="1">
        <v>3.279598836563737E-14</v>
      </c>
      <c r="M530" s="1">
        <v>0.98057623646448633</v>
      </c>
      <c r="N530" s="1">
        <v>2.7723124161532886</v>
      </c>
      <c r="O530" s="1">
        <v>99.450000000000017</v>
      </c>
      <c r="P530" s="1">
        <v>14.120000000013508</v>
      </c>
      <c r="Q530" s="1">
        <v>26.36800000000002</v>
      </c>
      <c r="R530" s="1">
        <v>976.31421516636055</v>
      </c>
      <c r="S530" s="1">
        <v>51.012</v>
      </c>
      <c r="T530" s="1">
        <v>448.1869479479563</v>
      </c>
      <c r="U530" s="1">
        <v>4.4056248323699387</v>
      </c>
      <c r="V530" s="1">
        <v>185.39450085996111</v>
      </c>
      <c r="W530" s="1">
        <v>36.159587281258254</v>
      </c>
      <c r="X530" s="1">
        <v>3.2753199253287866</v>
      </c>
      <c r="Y530" s="1">
        <v>1764.283577106557</v>
      </c>
      <c r="Z530" s="1">
        <v>382.61388140503135</v>
      </c>
      <c r="AA530" s="1">
        <v>491.18107428746475</v>
      </c>
      <c r="AB530" s="1">
        <v>0.112914355087539</v>
      </c>
      <c r="AC530"/>
      <c r="AD530"/>
    </row>
    <row r="531" spans="1:30" x14ac:dyDescent="0.25">
      <c r="A531" s="1" t="s">
        <v>105</v>
      </c>
      <c r="B531" s="4">
        <v>1</v>
      </c>
      <c r="C531" s="1" t="s">
        <v>108</v>
      </c>
      <c r="D531" s="7" t="s">
        <v>378</v>
      </c>
      <c r="E531" s="4">
        <v>2030</v>
      </c>
      <c r="F531" s="1">
        <v>83.711047456921364</v>
      </c>
      <c r="G531" s="1">
        <v>3.0233182583491443E-3</v>
      </c>
      <c r="H531" s="1">
        <v>2.1711427333588317E-14</v>
      </c>
      <c r="I531" s="1">
        <v>4.4288875691816757E-12</v>
      </c>
      <c r="J531" s="1">
        <v>7.6815733289446198E-12</v>
      </c>
      <c r="K531" s="1">
        <v>93.850952802285931</v>
      </c>
      <c r="L531" s="1">
        <v>5.2460669967955338E-14</v>
      </c>
      <c r="M531" s="1">
        <v>2.5593316938935193E-10</v>
      </c>
      <c r="N531" s="1">
        <v>3.588968624234842</v>
      </c>
      <c r="O531" s="1">
        <v>91.800000000000011</v>
      </c>
      <c r="P531" s="1">
        <v>13.414000000017102</v>
      </c>
      <c r="Q531" s="1">
        <v>23.072000000000038</v>
      </c>
      <c r="R531" s="1">
        <v>1059.439296895338</v>
      </c>
      <c r="S531" s="1">
        <v>47.088000000000001</v>
      </c>
      <c r="T531" s="1">
        <v>441.7781908510874</v>
      </c>
      <c r="U531" s="1">
        <v>6.0389372485232284</v>
      </c>
      <c r="V531" s="1">
        <v>170.47011665261516</v>
      </c>
      <c r="W531" s="1">
        <v>34.874705242839774</v>
      </c>
      <c r="X531" s="1">
        <v>4.735227566142119</v>
      </c>
      <c r="Y531" s="1">
        <v>1896.2040536983702</v>
      </c>
      <c r="Z531" s="1">
        <v>349.29751898889555</v>
      </c>
      <c r="AA531" s="1">
        <v>484.07746364552094</v>
      </c>
      <c r="AB531" s="1">
        <v>0.26317592495399983</v>
      </c>
      <c r="AC531"/>
      <c r="AD531"/>
    </row>
    <row r="532" spans="1:30" x14ac:dyDescent="0.25">
      <c r="A532" s="1" t="s">
        <v>105</v>
      </c>
      <c r="B532" s="4">
        <v>1</v>
      </c>
      <c r="C532" s="1" t="s">
        <v>108</v>
      </c>
      <c r="D532" s="7" t="s">
        <v>378</v>
      </c>
      <c r="E532" s="4">
        <v>2031</v>
      </c>
      <c r="F532" s="1">
        <v>85.057242413333739</v>
      </c>
      <c r="G532" s="1">
        <v>-2.6580327587503727E-5</v>
      </c>
      <c r="H532" s="1">
        <v>1.2210725375900779E-13</v>
      </c>
      <c r="I532" s="1">
        <v>4.9204765722807816E-12</v>
      </c>
      <c r="J532" s="1">
        <v>6.548375326952564E-12</v>
      </c>
      <c r="K532" s="1">
        <v>91.520108675068428</v>
      </c>
      <c r="L532" s="1">
        <v>1.267269086126801E-13</v>
      </c>
      <c r="M532" s="1">
        <v>6.196361408748468E-11</v>
      </c>
      <c r="N532" s="1">
        <v>4.8139529363505833</v>
      </c>
      <c r="O532" s="1">
        <v>84.150000000000048</v>
      </c>
      <c r="P532" s="1">
        <v>12.708000000021094</v>
      </c>
      <c r="Q532" s="1">
        <v>19.776000000000053</v>
      </c>
      <c r="R532" s="1">
        <v>1142.2989163642906</v>
      </c>
      <c r="S532" s="1">
        <v>43.164000000000009</v>
      </c>
      <c r="T532" s="1">
        <v>434.38885751801001</v>
      </c>
      <c r="U532" s="1">
        <v>8.4889058727580693</v>
      </c>
      <c r="V532" s="1">
        <v>150.14489551625101</v>
      </c>
      <c r="W532" s="1">
        <v>26.953277047347513</v>
      </c>
      <c r="X532" s="1">
        <v>5.8674718400458516</v>
      </c>
      <c r="Y532" s="1">
        <v>2032.5019233329353</v>
      </c>
      <c r="Z532" s="1">
        <v>314.37901738501608</v>
      </c>
      <c r="AA532" s="1">
        <v>475.16697256500692</v>
      </c>
      <c r="AB532" s="1">
        <v>0.43513432929517926</v>
      </c>
      <c r="AC532"/>
      <c r="AD532"/>
    </row>
    <row r="533" spans="1:30" x14ac:dyDescent="0.25">
      <c r="A533" s="1" t="s">
        <v>105</v>
      </c>
      <c r="B533" s="4">
        <v>1</v>
      </c>
      <c r="C533" s="1" t="s">
        <v>108</v>
      </c>
      <c r="D533" s="7" t="s">
        <v>378</v>
      </c>
      <c r="E533" s="4">
        <v>2032</v>
      </c>
      <c r="F533" s="1">
        <v>86.600854444477761</v>
      </c>
      <c r="G533" s="1">
        <v>8.339580780614116E-3</v>
      </c>
      <c r="H533" s="1">
        <v>7.7738754714757952E-14</v>
      </c>
      <c r="I533" s="1">
        <v>5.4661602111870054E-12</v>
      </c>
      <c r="J533" s="1">
        <v>6.8836489180283266E-12</v>
      </c>
      <c r="K533" s="1">
        <v>85.604870604286077</v>
      </c>
      <c r="L533" s="1">
        <v>5.4003126905714306E-11</v>
      </c>
      <c r="M533" s="1">
        <v>2.7579365228998321E-10</v>
      </c>
      <c r="N533" s="1">
        <v>6.6514294045173168</v>
      </c>
      <c r="O533" s="1">
        <v>76.500000000000043</v>
      </c>
      <c r="P533" s="1">
        <v>12.002000000025522</v>
      </c>
      <c r="Q533" s="1">
        <v>16.480000000000079</v>
      </c>
      <c r="R533" s="1">
        <v>1222.8276917060257</v>
      </c>
      <c r="S533" s="1">
        <v>39.240000000000016</v>
      </c>
      <c r="T533" s="1">
        <v>426.99952418473862</v>
      </c>
      <c r="U533" s="1">
        <v>12.163858809108653</v>
      </c>
      <c r="V533" s="1">
        <v>132.90243022521162</v>
      </c>
      <c r="W533" s="1">
        <v>26.38075334140558</v>
      </c>
      <c r="X533" s="1">
        <v>6.8502471761682315</v>
      </c>
      <c r="Y533" s="1">
        <v>2155.6687579142394</v>
      </c>
      <c r="Z533" s="1">
        <v>278.68314010927298</v>
      </c>
      <c r="AA533" s="1">
        <v>467.82359062528724</v>
      </c>
      <c r="AB533" s="1">
        <v>1.1506045474614999</v>
      </c>
      <c r="AC533"/>
      <c r="AD533"/>
    </row>
    <row r="534" spans="1:30" x14ac:dyDescent="0.25">
      <c r="A534" s="1" t="s">
        <v>105</v>
      </c>
      <c r="B534" s="4">
        <v>1</v>
      </c>
      <c r="C534" s="1" t="s">
        <v>108</v>
      </c>
      <c r="D534" s="7" t="s">
        <v>378</v>
      </c>
      <c r="E534" s="4">
        <v>2033</v>
      </c>
      <c r="F534" s="1">
        <v>87.566073459883384</v>
      </c>
      <c r="G534" s="1">
        <v>5.5513398753335398E-3</v>
      </c>
      <c r="H534" s="1">
        <v>1.7635737607730699E-13</v>
      </c>
      <c r="I534" s="1">
        <v>6.1152206550960072E-12</v>
      </c>
      <c r="J534" s="1">
        <v>9.2156318635579606E-12</v>
      </c>
      <c r="K534" s="1">
        <v>69.533908314231141</v>
      </c>
      <c r="L534" s="1">
        <v>6.8345870676241434E-12</v>
      </c>
      <c r="M534" s="1">
        <v>21.904692089799944</v>
      </c>
      <c r="N534" s="1">
        <v>9.407644106764451</v>
      </c>
      <c r="O534" s="1">
        <v>68.850000000000065</v>
      </c>
      <c r="P534" s="1">
        <v>11.296000000030443</v>
      </c>
      <c r="Q534" s="1">
        <v>13.184000000000113</v>
      </c>
      <c r="R534" s="1">
        <v>1297.4412289769784</v>
      </c>
      <c r="S534" s="1">
        <v>35.316000000000024</v>
      </c>
      <c r="T534" s="1">
        <v>419.61019085168107</v>
      </c>
      <c r="U534" s="1">
        <v>18.815288213625969</v>
      </c>
      <c r="V534" s="1">
        <v>118.53123442441945</v>
      </c>
      <c r="W534" s="1">
        <v>25.292088628107813</v>
      </c>
      <c r="X534" s="1">
        <v>7.1648841473691895</v>
      </c>
      <c r="Y534" s="1">
        <v>2267.0766744704488</v>
      </c>
      <c r="Z534" s="1">
        <v>245.37712238313097</v>
      </c>
      <c r="AA534" s="1">
        <v>462.30410580156274</v>
      </c>
      <c r="AB534" s="1">
        <v>3.8469816470799976</v>
      </c>
      <c r="AC534"/>
      <c r="AD534"/>
    </row>
    <row r="535" spans="1:30" x14ac:dyDescent="0.25">
      <c r="A535" s="1" t="s">
        <v>105</v>
      </c>
      <c r="B535" s="4">
        <v>1</v>
      </c>
      <c r="C535" s="1" t="s">
        <v>108</v>
      </c>
      <c r="D535" s="7" t="s">
        <v>378</v>
      </c>
      <c r="E535" s="4">
        <v>2034</v>
      </c>
      <c r="F535" s="1">
        <v>89.398387196857186</v>
      </c>
      <c r="G535" s="1">
        <v>8.6623131888325117E-3</v>
      </c>
      <c r="H535" s="1">
        <v>6.5284953494241975</v>
      </c>
      <c r="I535" s="1">
        <v>6.9370706015800826E-12</v>
      </c>
      <c r="J535" s="1">
        <v>5.0184169729240358E-12</v>
      </c>
      <c r="K535" s="1">
        <v>48.639629791139249</v>
      </c>
      <c r="L535" s="1">
        <v>5.6215688278754987E-12</v>
      </c>
      <c r="M535" s="1">
        <v>54.337312514085397</v>
      </c>
      <c r="N535" s="1">
        <v>14.111466160033824</v>
      </c>
      <c r="O535" s="1">
        <v>61.20000000000018</v>
      </c>
      <c r="P535" s="1">
        <v>10.590000000035907</v>
      </c>
      <c r="Q535" s="1">
        <v>9.888000000000158</v>
      </c>
      <c r="R535" s="1">
        <v>1355.9838039578763</v>
      </c>
      <c r="S535" s="1">
        <v>31.392000000000028</v>
      </c>
      <c r="T535" s="1">
        <v>434.12554960814771</v>
      </c>
      <c r="U535" s="1">
        <v>28.22293232039042</v>
      </c>
      <c r="V535" s="1">
        <v>106.40320273950526</v>
      </c>
      <c r="W535" s="1">
        <v>25.602625834660586</v>
      </c>
      <c r="X535" s="1">
        <v>1.5894207201784758</v>
      </c>
      <c r="Y535" s="1">
        <v>2356.879380708775</v>
      </c>
      <c r="Z535" s="1">
        <v>214.90413688224669</v>
      </c>
      <c r="AA535" s="1">
        <v>476.06224326076568</v>
      </c>
      <c r="AB535" s="1">
        <v>15.137939432878175</v>
      </c>
      <c r="AC535"/>
      <c r="AD535"/>
    </row>
    <row r="536" spans="1:30" x14ac:dyDescent="0.25">
      <c r="A536" s="1" t="s">
        <v>105</v>
      </c>
      <c r="B536" s="4">
        <v>1</v>
      </c>
      <c r="C536" s="1" t="s">
        <v>108</v>
      </c>
      <c r="D536" s="7" t="s">
        <v>378</v>
      </c>
      <c r="E536" s="4">
        <v>2035</v>
      </c>
      <c r="F536" s="1">
        <v>90.229943857153245</v>
      </c>
      <c r="G536" s="1">
        <v>3.6586022921713127E-3</v>
      </c>
      <c r="H536" s="1">
        <v>2.1146059445464734E-13</v>
      </c>
      <c r="I536" s="1">
        <v>7.4201059612181104E-12</v>
      </c>
      <c r="J536" s="1">
        <v>3.5983625765370323E-12</v>
      </c>
      <c r="K536" s="1">
        <v>45.520773402843062</v>
      </c>
      <c r="L536" s="1">
        <v>4.7443687992247924E-12</v>
      </c>
      <c r="M536" s="1">
        <v>73.443623235895345</v>
      </c>
      <c r="N536" s="1">
        <v>11.554870552947506</v>
      </c>
      <c r="O536" s="1">
        <v>53.550000000000253</v>
      </c>
      <c r="P536" s="1">
        <v>9.8840000000420236</v>
      </c>
      <c r="Q536" s="1">
        <v>6.5920000000002332</v>
      </c>
      <c r="R536" s="1">
        <v>1393.6321004156823</v>
      </c>
      <c r="S536" s="1">
        <v>27.468000000000032</v>
      </c>
      <c r="T536" s="1">
        <v>481.07352878889975</v>
      </c>
      <c r="U536" s="1">
        <v>42.334398480424241</v>
      </c>
      <c r="V536" s="1">
        <v>95.519468717354499</v>
      </c>
      <c r="W536" s="1">
        <v>20.233325588457788</v>
      </c>
      <c r="X536" s="1">
        <v>0.89591600553083073</v>
      </c>
      <c r="Y536" s="1">
        <v>2416.6731605141731</v>
      </c>
      <c r="Z536" s="1">
        <v>185.08353428443411</v>
      </c>
      <c r="AA536" s="1">
        <v>526.46385661509544</v>
      </c>
      <c r="AB536" s="1">
        <v>24.950982049001706</v>
      </c>
      <c r="AC536"/>
      <c r="AD536"/>
    </row>
    <row r="537" spans="1:30" x14ac:dyDescent="0.25">
      <c r="A537" s="1" t="s">
        <v>105</v>
      </c>
      <c r="B537" s="4">
        <v>1</v>
      </c>
      <c r="C537" s="1" t="s">
        <v>108</v>
      </c>
      <c r="D537" s="7" t="s">
        <v>378</v>
      </c>
      <c r="E537" s="4">
        <v>2036</v>
      </c>
      <c r="F537" s="1">
        <v>92.270178928693809</v>
      </c>
      <c r="G537" s="1">
        <v>-3.6902591188558375E-3</v>
      </c>
      <c r="H537" s="1">
        <v>8.5430544503582219E-14</v>
      </c>
      <c r="I537" s="1">
        <v>7.286592080282097E-12</v>
      </c>
      <c r="J537" s="1">
        <v>3.0392860597111164E-12</v>
      </c>
      <c r="K537" s="1">
        <v>8.1789617547517169E-11</v>
      </c>
      <c r="L537" s="1">
        <v>7.5492061514246745E-12</v>
      </c>
      <c r="M537" s="1">
        <v>71.96022706193412</v>
      </c>
      <c r="N537" s="1">
        <v>10.700930432830349</v>
      </c>
      <c r="O537" s="1">
        <v>45.900000000000432</v>
      </c>
      <c r="P537" s="1">
        <v>9.1780000000489608</v>
      </c>
      <c r="Q537" s="1">
        <v>3.2960000000003955</v>
      </c>
      <c r="R537" s="1">
        <v>1428.1615404851921</v>
      </c>
      <c r="S537" s="1">
        <v>23.544000000000047</v>
      </c>
      <c r="T537" s="1">
        <v>547.1278186914617</v>
      </c>
      <c r="U537" s="1">
        <v>53.889269033371747</v>
      </c>
      <c r="V537" s="1">
        <v>82.819665524021232</v>
      </c>
      <c r="W537" s="1">
        <v>19.537991419184234</v>
      </c>
      <c r="X537" s="1">
        <v>0.40572044164457632</v>
      </c>
      <c r="Y537" s="1">
        <v>2474.0834298143564</v>
      </c>
      <c r="Z537" s="1">
        <v>159.49997321191296</v>
      </c>
      <c r="AA537" s="1">
        <v>595.48186884526399</v>
      </c>
      <c r="AB537" s="1">
        <v>35.373694216213295</v>
      </c>
      <c r="AC537"/>
      <c r="AD537"/>
    </row>
    <row r="538" spans="1:30" x14ac:dyDescent="0.25">
      <c r="A538" s="1" t="s">
        <v>105</v>
      </c>
      <c r="B538" s="4">
        <v>1</v>
      </c>
      <c r="C538" s="1" t="s">
        <v>108</v>
      </c>
      <c r="D538" s="7" t="s">
        <v>378</v>
      </c>
      <c r="E538" s="4">
        <v>2037</v>
      </c>
      <c r="F538" s="1">
        <v>103.81662228743374</v>
      </c>
      <c r="G538" s="1">
        <v>-3.6449835592815695E-3</v>
      </c>
      <c r="H538" s="1">
        <v>1.6957310094479558E-13</v>
      </c>
      <c r="I538" s="1">
        <v>8.6249089533469376E-12</v>
      </c>
      <c r="J538" s="1">
        <v>2.3154008581636629E-12</v>
      </c>
      <c r="K538" s="1">
        <v>24.29578277952228</v>
      </c>
      <c r="L538" s="1">
        <v>6.0962418774895355E-12</v>
      </c>
      <c r="M538" s="1">
        <v>48.318766224524545</v>
      </c>
      <c r="N538" s="1">
        <v>10.566942575450817</v>
      </c>
      <c r="O538" s="1">
        <v>44.778495349424631</v>
      </c>
      <c r="P538" s="1">
        <v>8.4720000000563793</v>
      </c>
      <c r="Q538" s="1">
        <v>6.6885311963144253E-11</v>
      </c>
      <c r="R538" s="1">
        <v>1417.1702071519405</v>
      </c>
      <c r="S538" s="1">
        <v>19.620000000000065</v>
      </c>
      <c r="T538" s="1">
        <v>611.69871242006252</v>
      </c>
      <c r="U538" s="1">
        <v>64.590199466202094</v>
      </c>
      <c r="V538" s="1">
        <v>86.954430969882822</v>
      </c>
      <c r="W538" s="1">
        <v>18.177761361569917</v>
      </c>
      <c r="X538" s="1">
        <v>1.1992654611647006E-10</v>
      </c>
      <c r="Y538" s="1">
        <v>2467.1922912862501</v>
      </c>
      <c r="Z538" s="1">
        <v>136.59473086431774</v>
      </c>
      <c r="AA538" s="1">
        <v>662.38403301350252</v>
      </c>
      <c r="AB538" s="1">
        <v>46.206197022385147</v>
      </c>
      <c r="AC538"/>
      <c r="AD538"/>
    </row>
    <row r="539" spans="1:30" x14ac:dyDescent="0.25">
      <c r="A539" s="1" t="s">
        <v>105</v>
      </c>
      <c r="B539" s="4">
        <v>1</v>
      </c>
      <c r="C539" s="1" t="s">
        <v>108</v>
      </c>
      <c r="D539" s="7" t="s">
        <v>378</v>
      </c>
      <c r="E539" s="4">
        <v>2038</v>
      </c>
      <c r="F539" s="1">
        <v>107.80936049532247</v>
      </c>
      <c r="G539" s="1">
        <v>-4.3779871757550068E-3</v>
      </c>
      <c r="H539" s="1">
        <v>1.2547148162481956E-13</v>
      </c>
      <c r="I539" s="1">
        <v>1.0291725932765569E-11</v>
      </c>
      <c r="J539" s="1">
        <v>1.5375825764202625E-12</v>
      </c>
      <c r="K539" s="1">
        <v>66.84151329049071</v>
      </c>
      <c r="L539" s="1">
        <v>1.136249663655947E-11</v>
      </c>
      <c r="M539" s="1">
        <v>36.130693714197449</v>
      </c>
      <c r="N539" s="1">
        <v>5.4661756769530463</v>
      </c>
      <c r="O539" s="1">
        <v>37.128495349424846</v>
      </c>
      <c r="P539" s="1">
        <v>7.7660000000636664</v>
      </c>
      <c r="Q539" s="1">
        <v>7.4566885292088873E-11</v>
      </c>
      <c r="R539" s="1">
        <v>1441.4659899314629</v>
      </c>
      <c r="S539" s="1">
        <v>15.696000000000089</v>
      </c>
      <c r="T539" s="1">
        <v>660.01747864458707</v>
      </c>
      <c r="U539" s="1">
        <v>75.157142041652918</v>
      </c>
      <c r="V539" s="1">
        <v>76.131901259350272</v>
      </c>
      <c r="W539" s="1">
        <v>16.207467362110965</v>
      </c>
      <c r="X539" s="1">
        <v>1.2610784282393625E-10</v>
      </c>
      <c r="Y539" s="1">
        <v>2507.7756574904943</v>
      </c>
      <c r="Z539" s="1">
        <v>110.48812000718316</v>
      </c>
      <c r="AA539" s="1">
        <v>713.74543938612248</v>
      </c>
      <c r="AB539" s="1">
        <v>60.955181515109047</v>
      </c>
      <c r="AC539"/>
      <c r="AD539"/>
    </row>
    <row r="540" spans="1:30" x14ac:dyDescent="0.25">
      <c r="A540" s="1" t="s">
        <v>105</v>
      </c>
      <c r="B540" s="4">
        <v>1</v>
      </c>
      <c r="C540" s="1" t="s">
        <v>108</v>
      </c>
      <c r="D540" s="7" t="s">
        <v>378</v>
      </c>
      <c r="E540" s="4">
        <v>2039</v>
      </c>
      <c r="F540" s="1">
        <v>105.53076434347734</v>
      </c>
      <c r="G540" s="1">
        <v>-5.2101853400251356E-3</v>
      </c>
      <c r="H540" s="1">
        <v>4.0025111744545184E-14</v>
      </c>
      <c r="I540" s="1">
        <v>1.2461016373984892E-11</v>
      </c>
      <c r="J540" s="1">
        <v>1.1615748060832448E-12</v>
      </c>
      <c r="K540" s="1">
        <v>75.816480276119549</v>
      </c>
      <c r="L540" s="1">
        <v>1.2266523301712722E-11</v>
      </c>
      <c r="M540" s="1">
        <v>39.541184941453842</v>
      </c>
      <c r="N540" s="1">
        <v>6.5512846224311101</v>
      </c>
      <c r="O540" s="1">
        <v>29.478495349424929</v>
      </c>
      <c r="P540" s="1">
        <v>7.0600000000722911</v>
      </c>
      <c r="Q540" s="1">
        <v>8.1115260619041437E-11</v>
      </c>
      <c r="R540" s="1">
        <v>1508.3075032219535</v>
      </c>
      <c r="S540" s="1">
        <v>11.772000000000119</v>
      </c>
      <c r="T540" s="1">
        <v>696.14817235878456</v>
      </c>
      <c r="U540" s="1">
        <v>80.623317718605961</v>
      </c>
      <c r="V540" s="1">
        <v>58.523701003683541</v>
      </c>
      <c r="W540" s="1">
        <v>14.705485489145744</v>
      </c>
      <c r="X540" s="1">
        <v>1.274824336864369E-10</v>
      </c>
      <c r="Y540" s="1">
        <v>2617.5085070312221</v>
      </c>
      <c r="Z540" s="1">
        <v>82.977849746086648</v>
      </c>
      <c r="AA540" s="1">
        <v>745.15697943426142</v>
      </c>
      <c r="AB540" s="1">
        <v>68.004800745289288</v>
      </c>
      <c r="AC540"/>
      <c r="AD540"/>
    </row>
    <row r="541" spans="1:30" x14ac:dyDescent="0.25">
      <c r="A541" s="1" t="s">
        <v>105</v>
      </c>
      <c r="B541" s="4">
        <v>1</v>
      </c>
      <c r="C541" s="1" t="s">
        <v>108</v>
      </c>
      <c r="D541" s="7" t="s">
        <v>378</v>
      </c>
      <c r="E541" s="4">
        <v>2040</v>
      </c>
      <c r="F541" s="1">
        <v>104.01748436163589</v>
      </c>
      <c r="G541" s="1">
        <v>-5.8390879201735257E-3</v>
      </c>
      <c r="H541" s="1">
        <v>2.1088295650288613E-14</v>
      </c>
      <c r="I541" s="1">
        <v>1.5740610530677533E-11</v>
      </c>
      <c r="J541" s="1">
        <v>9.4881178924582456E-13</v>
      </c>
      <c r="K541" s="1">
        <v>109.18644892230648</v>
      </c>
      <c r="L541" s="1">
        <v>1.3318457444955903E-11</v>
      </c>
      <c r="M541" s="1">
        <v>5.2338941525743954E-9</v>
      </c>
      <c r="N541" s="1">
        <v>1.8212154715351545E-10</v>
      </c>
      <c r="O541" s="1">
        <v>21.828495349425097</v>
      </c>
      <c r="P541" s="1">
        <v>6.3540000000825829</v>
      </c>
      <c r="Q541" s="1">
        <v>8.7998909537069764E-11</v>
      </c>
      <c r="R541" s="1">
        <v>1584.1239834980731</v>
      </c>
      <c r="S541" s="1">
        <v>7.8480000000001731</v>
      </c>
      <c r="T541" s="1">
        <v>735.68935730023838</v>
      </c>
      <c r="U541" s="1">
        <v>87.174602341037073</v>
      </c>
      <c r="V541" s="1">
        <v>41.347688491184364</v>
      </c>
      <c r="W541" s="1">
        <v>14.910716276896325</v>
      </c>
      <c r="X541" s="1">
        <v>1.2703694432147364E-10</v>
      </c>
      <c r="Y541" s="1">
        <v>2731.9096688863933</v>
      </c>
      <c r="Z541" s="1">
        <v>53.566334318359495</v>
      </c>
      <c r="AA541" s="1">
        <v>781.09091855869053</v>
      </c>
      <c r="AB541" s="1">
        <v>73.440691281854896</v>
      </c>
      <c r="AC541"/>
      <c r="AD541"/>
    </row>
    <row r="542" spans="1:30" x14ac:dyDescent="0.25">
      <c r="A542" s="1" t="s">
        <v>105</v>
      </c>
      <c r="B542" s="4">
        <v>1</v>
      </c>
      <c r="C542" s="1" t="s">
        <v>108</v>
      </c>
      <c r="D542" s="7" t="s">
        <v>378</v>
      </c>
      <c r="E542" s="4">
        <v>2041</v>
      </c>
      <c r="F542" s="1">
        <v>104.16641125429504</v>
      </c>
      <c r="G542" s="1">
        <v>-6.6865540583672485E-3</v>
      </c>
      <c r="H542" s="1">
        <v>1.7665281879862258E-14</v>
      </c>
      <c r="I542" s="1">
        <v>2.0776143741949378E-11</v>
      </c>
      <c r="J542" s="1">
        <v>7.7688451597122668E-13</v>
      </c>
      <c r="K542" s="1">
        <v>135.5982525020757</v>
      </c>
      <c r="L542" s="1">
        <v>1.5418650819369462E-11</v>
      </c>
      <c r="M542" s="1">
        <v>8.1859194050115453E-10</v>
      </c>
      <c r="N542" s="1">
        <v>3.7198426656013674E-11</v>
      </c>
      <c r="O542" s="1">
        <v>14.178495349425223</v>
      </c>
      <c r="P542" s="1">
        <v>6.3540000000950441</v>
      </c>
      <c r="Q542" s="1">
        <v>9.7214541400627724E-11</v>
      </c>
      <c r="R542" s="1">
        <v>1693.3104324203796</v>
      </c>
      <c r="S542" s="1">
        <v>3.9240000000002992</v>
      </c>
      <c r="T542" s="1">
        <v>735.6893573054723</v>
      </c>
      <c r="U542" s="1">
        <v>87.174602341219199</v>
      </c>
      <c r="V542" s="1">
        <v>25.385005172177628</v>
      </c>
      <c r="W542" s="1">
        <v>15.63945104389474</v>
      </c>
      <c r="X542" s="1">
        <v>1.3081577996726801E-10</v>
      </c>
      <c r="Y542" s="1">
        <v>2885.166929417343</v>
      </c>
      <c r="Z542" s="1">
        <v>25.458084544121302</v>
      </c>
      <c r="AA542" s="1">
        <v>783.07013108818171</v>
      </c>
      <c r="AB542" s="1">
        <v>72.353833367565187</v>
      </c>
      <c r="AC542"/>
      <c r="AD542"/>
    </row>
    <row r="543" spans="1:30" x14ac:dyDescent="0.25">
      <c r="A543" s="1" t="s">
        <v>105</v>
      </c>
      <c r="B543" s="4">
        <v>1</v>
      </c>
      <c r="C543" s="1" t="s">
        <v>108</v>
      </c>
      <c r="D543" s="7" t="s">
        <v>378</v>
      </c>
      <c r="E543" s="4">
        <v>2042</v>
      </c>
      <c r="F543" s="1">
        <v>103.76437945220904</v>
      </c>
      <c r="G543" s="1">
        <v>-7.5700076036139246E-3</v>
      </c>
      <c r="H543" s="1">
        <v>1.7298714230669849E-14</v>
      </c>
      <c r="I543" s="1">
        <v>2.8106235450915692E-11</v>
      </c>
      <c r="J543" s="1">
        <v>7.6820602717329603E-13</v>
      </c>
      <c r="K543" s="1">
        <v>41.187839932980005</v>
      </c>
      <c r="L543" s="1">
        <v>9.0340935635921409E-12</v>
      </c>
      <c r="M543" s="1">
        <v>25.494719001071164</v>
      </c>
      <c r="N543" s="1">
        <v>1.7867539919064371E-11</v>
      </c>
      <c r="O543" s="1">
        <v>6.5284953494252633</v>
      </c>
      <c r="P543" s="1">
        <v>6.3540000001107844</v>
      </c>
      <c r="Q543" s="1">
        <v>1.0223295837355176E-10</v>
      </c>
      <c r="R543" s="1">
        <v>1828.9086849224552</v>
      </c>
      <c r="S543" s="1">
        <v>5.4301824860791664E-11</v>
      </c>
      <c r="T543" s="1">
        <v>735.68935730629084</v>
      </c>
      <c r="U543" s="1">
        <v>87.174602341256403</v>
      </c>
      <c r="V543" s="1">
        <v>11.010221818561167</v>
      </c>
      <c r="W543" s="1">
        <v>14.668145621556693</v>
      </c>
      <c r="X543" s="1">
        <v>1.2369282206064919E-10</v>
      </c>
      <c r="Y543" s="1">
        <v>3036.8185832110958</v>
      </c>
      <c r="Z543" s="1">
        <v>2.0214815341368278E-10</v>
      </c>
      <c r="AA543" s="1">
        <v>778.47906016482943</v>
      </c>
      <c r="AB543" s="1">
        <v>65.554125425962468</v>
      </c>
      <c r="AC543"/>
      <c r="AD543"/>
    </row>
    <row r="544" spans="1:30" x14ac:dyDescent="0.25">
      <c r="A544" s="1" t="s">
        <v>105</v>
      </c>
      <c r="B544" s="4">
        <v>1</v>
      </c>
      <c r="C544" s="1" t="s">
        <v>108</v>
      </c>
      <c r="D544" s="7" t="s">
        <v>378</v>
      </c>
      <c r="E544" s="4">
        <v>2043</v>
      </c>
      <c r="F544" s="1">
        <v>99.31684538178763</v>
      </c>
      <c r="G544" s="1">
        <v>-8.4364351183615505E-3</v>
      </c>
      <c r="H544" s="1">
        <v>1.8474868513771075E-14</v>
      </c>
      <c r="I544" s="1">
        <v>4.0229177076964202E-11</v>
      </c>
      <c r="J544" s="1">
        <v>7.3512128123460339E-13</v>
      </c>
      <c r="K544" s="1">
        <v>43.315841295333904</v>
      </c>
      <c r="L544" s="1">
        <v>2.6760406798322279E-12</v>
      </c>
      <c r="M544" s="1">
        <v>55.550690338619326</v>
      </c>
      <c r="N544" s="1">
        <v>1.4824557375033112E-11</v>
      </c>
      <c r="O544" s="1">
        <v>6.5284953494252846</v>
      </c>
      <c r="P544" s="1">
        <v>6.3540000001315606</v>
      </c>
      <c r="Q544" s="1">
        <v>1.0583132095008879E-10</v>
      </c>
      <c r="R544" s="1">
        <v>1870.0965248554353</v>
      </c>
      <c r="S544" s="1">
        <v>6.1136411928415808E-11</v>
      </c>
      <c r="T544" s="1">
        <v>761.18407630736203</v>
      </c>
      <c r="U544" s="1">
        <v>87.174602341274266</v>
      </c>
      <c r="V544" s="1">
        <v>10.134564325771844</v>
      </c>
      <c r="W544" s="1">
        <v>14.920705075463404</v>
      </c>
      <c r="X544" s="1">
        <v>1.1856422523105262E-10</v>
      </c>
      <c r="Y544" s="1">
        <v>3109.0103971959443</v>
      </c>
      <c r="Z544" s="1">
        <v>2.2945465016401642E-10</v>
      </c>
      <c r="AA544" s="1">
        <v>802.42596884419811</v>
      </c>
      <c r="AB544" s="1">
        <v>60.202925182286286</v>
      </c>
      <c r="AC544"/>
      <c r="AD544"/>
    </row>
    <row r="545" spans="1:30" x14ac:dyDescent="0.25">
      <c r="A545" s="1" t="s">
        <v>105</v>
      </c>
      <c r="B545" s="4">
        <v>1</v>
      </c>
      <c r="C545" s="1" t="s">
        <v>108</v>
      </c>
      <c r="D545" s="7" t="s">
        <v>378</v>
      </c>
      <c r="E545" s="4">
        <v>2044</v>
      </c>
      <c r="F545" s="1">
        <v>95.197306862250969</v>
      </c>
      <c r="G545" s="1">
        <v>-2.4864051629844248E-4</v>
      </c>
      <c r="H545" s="1">
        <v>2.056813552909105E-14</v>
      </c>
      <c r="I545" s="1">
        <v>6.2854519019322706E-11</v>
      </c>
      <c r="J545" s="1">
        <v>6.7582668330962708E-13</v>
      </c>
      <c r="K545" s="1">
        <v>64.655681536677903</v>
      </c>
      <c r="L545" s="1">
        <v>1.1692888051714596E-12</v>
      </c>
      <c r="M545" s="1">
        <v>24.935726653470752</v>
      </c>
      <c r="N545" s="1">
        <v>1.4659474106930178E-11</v>
      </c>
      <c r="O545" s="1">
        <v>6.5284953494253024</v>
      </c>
      <c r="P545" s="1">
        <v>6.354000000159667</v>
      </c>
      <c r="Q545" s="1">
        <v>1.0887060700979991E-10</v>
      </c>
      <c r="R545" s="1">
        <v>1913.4123661507692</v>
      </c>
      <c r="S545" s="1">
        <v>6.6757980756291306E-11</v>
      </c>
      <c r="T545" s="1">
        <v>816.73476664598138</v>
      </c>
      <c r="U545" s="1">
        <v>87.174602341289088</v>
      </c>
      <c r="V545" s="1">
        <v>9.5487211602842255</v>
      </c>
      <c r="W545" s="1">
        <v>15.758653281496853</v>
      </c>
      <c r="X545" s="1">
        <v>1.1214426423701823E-10</v>
      </c>
      <c r="Y545" s="1">
        <v>3185.0400247093362</v>
      </c>
      <c r="Z545" s="1">
        <v>2.4705830496195638E-10</v>
      </c>
      <c r="AA545" s="1">
        <v>854.08095850776317</v>
      </c>
      <c r="AB545" s="1">
        <v>54.222402334488919</v>
      </c>
      <c r="AC545"/>
      <c r="AD545"/>
    </row>
    <row r="546" spans="1:30" x14ac:dyDescent="0.25">
      <c r="A546" s="1" t="s">
        <v>105</v>
      </c>
      <c r="B546" s="4">
        <v>1</v>
      </c>
      <c r="C546" s="1" t="s">
        <v>108</v>
      </c>
      <c r="D546" s="7" t="s">
        <v>378</v>
      </c>
      <c r="E546" s="4">
        <v>2045</v>
      </c>
      <c r="F546" s="1">
        <v>91.628628096798778</v>
      </c>
      <c r="G546" s="1">
        <v>4.951088463684887E-2</v>
      </c>
      <c r="H546" s="1">
        <v>2.3588920931315145E-14</v>
      </c>
      <c r="I546" s="1">
        <v>1.3231352948493876E-10</v>
      </c>
      <c r="J546" s="1">
        <v>6.5327186669817462E-13</v>
      </c>
      <c r="K546" s="1">
        <v>45.96257338904973</v>
      </c>
      <c r="L546" s="1">
        <v>6.2145548526777464E-13</v>
      </c>
      <c r="M546" s="1">
        <v>15.19144722903744</v>
      </c>
      <c r="N546" s="1">
        <v>1.5871909869812005E-11</v>
      </c>
      <c r="O546" s="1">
        <v>6.5284953494253193</v>
      </c>
      <c r="P546" s="1">
        <v>6.3540000001998962</v>
      </c>
      <c r="Q546" s="1">
        <v>1.1118600786796357E-10</v>
      </c>
      <c r="R546" s="1">
        <v>1978.0680476874472</v>
      </c>
      <c r="S546" s="1">
        <v>7.1502349555516099E-11</v>
      </c>
      <c r="T546" s="1">
        <v>841.67049329945212</v>
      </c>
      <c r="U546" s="1">
        <v>87.174602341303753</v>
      </c>
      <c r="V546" s="1">
        <v>8.3703316366079186</v>
      </c>
      <c r="W546" s="1">
        <v>16.034652199222275</v>
      </c>
      <c r="X546" s="1">
        <v>1.0609470554852024E-10</v>
      </c>
      <c r="Y546" s="1">
        <v>3270.1863141125918</v>
      </c>
      <c r="Z546" s="1">
        <v>2.5184728626994234E-10</v>
      </c>
      <c r="AA546" s="1">
        <v>886.19627294810596</v>
      </c>
      <c r="AB546" s="1">
        <v>45.835717396375877</v>
      </c>
      <c r="AC546"/>
      <c r="AD546"/>
    </row>
    <row r="547" spans="1:30" x14ac:dyDescent="0.25">
      <c r="A547" s="1" t="s">
        <v>105</v>
      </c>
      <c r="B547" s="4">
        <v>1</v>
      </c>
      <c r="C547" s="1" t="s">
        <v>108</v>
      </c>
      <c r="D547" s="7" t="s">
        <v>378</v>
      </c>
      <c r="E547" s="4">
        <v>2046</v>
      </c>
      <c r="F547" s="1">
        <v>88.080753618263898</v>
      </c>
      <c r="G547" s="1">
        <v>3.4556117606309646E-2</v>
      </c>
      <c r="H547" s="1">
        <v>2.7352474489451539E-14</v>
      </c>
      <c r="I547" s="1">
        <v>1.0138211345843987E-7</v>
      </c>
      <c r="J547" s="1">
        <v>5.9384106618144328E-13</v>
      </c>
      <c r="K547" s="1">
        <v>128.63419828194753</v>
      </c>
      <c r="L547" s="1">
        <v>4.2547859357296125E-13</v>
      </c>
      <c r="M547" s="1">
        <v>40.620977670787411</v>
      </c>
      <c r="N547" s="1">
        <v>1.7989085366872608E-11</v>
      </c>
      <c r="O547" s="1">
        <v>6.5284953494253379</v>
      </c>
      <c r="P547" s="1">
        <v>6.3540000002627508</v>
      </c>
      <c r="Q547" s="1">
        <v>1.1272359044438383E-10</v>
      </c>
      <c r="R547" s="1">
        <v>2024.030621076497</v>
      </c>
      <c r="S547" s="1">
        <v>7.9051555706940773E-11</v>
      </c>
      <c r="T547" s="1">
        <v>856.86194052848953</v>
      </c>
      <c r="U547" s="1">
        <v>87.174602341319627</v>
      </c>
      <c r="V547" s="1">
        <v>7.8132751492167811</v>
      </c>
      <c r="W547" s="1">
        <v>16.205031292465648</v>
      </c>
      <c r="X547" s="1">
        <v>9.8620289393987001E-11</v>
      </c>
      <c r="Y547" s="1">
        <v>3335.1863792395402</v>
      </c>
      <c r="Z547" s="1">
        <v>2.7593891454831964E-10</v>
      </c>
      <c r="AA547" s="1">
        <v>903.60334254742156</v>
      </c>
      <c r="AB547" s="1">
        <v>41.486225250138766</v>
      </c>
      <c r="AC547"/>
      <c r="AD547"/>
    </row>
    <row r="548" spans="1:30" x14ac:dyDescent="0.25">
      <c r="A548" s="1" t="s">
        <v>105</v>
      </c>
      <c r="B548" s="4">
        <v>1</v>
      </c>
      <c r="C548" s="1" t="s">
        <v>108</v>
      </c>
      <c r="D548" s="7" t="s">
        <v>378</v>
      </c>
      <c r="E548" s="4">
        <v>2047</v>
      </c>
      <c r="F548" s="1">
        <v>84.880004982833697</v>
      </c>
      <c r="G548" s="1">
        <v>6.8610695565063981E-2</v>
      </c>
      <c r="H548" s="1">
        <v>3.2030253170346967E-14</v>
      </c>
      <c r="I548" s="1">
        <v>1.788108735135432E-8</v>
      </c>
      <c r="J548" s="1">
        <v>5.3530966720881477E-13</v>
      </c>
      <c r="K548" s="1">
        <v>211.95452306117394</v>
      </c>
      <c r="L548" s="1">
        <v>3.1743630805030609E-13</v>
      </c>
      <c r="M548" s="1">
        <v>24.515772864879178</v>
      </c>
      <c r="N548" s="1">
        <v>2.1308657684647462E-11</v>
      </c>
      <c r="O548" s="1">
        <v>6.5284953494253584</v>
      </c>
      <c r="P548" s="1">
        <v>6.3540000003950645</v>
      </c>
      <c r="Q548" s="1">
        <v>1.1388516525046707E-10</v>
      </c>
      <c r="R548" s="1">
        <v>2070.2298193584447</v>
      </c>
      <c r="S548" s="1">
        <v>8.5147797584430309E-11</v>
      </c>
      <c r="T548" s="1">
        <v>897.48291819927692</v>
      </c>
      <c r="U548" s="1">
        <v>87.174602341334804</v>
      </c>
      <c r="V548" s="1">
        <v>7.1416771323345705</v>
      </c>
      <c r="W548" s="1">
        <v>16.429400494761236</v>
      </c>
      <c r="X548" s="1">
        <v>8.7533869181663323E-11</v>
      </c>
      <c r="Y548" s="1">
        <v>3403.93144507026</v>
      </c>
      <c r="Z548" s="1">
        <v>2.7788536904799278E-10</v>
      </c>
      <c r="AA548" s="1">
        <v>937.85437824411758</v>
      </c>
      <c r="AB548" s="1">
        <v>37.146486307679751</v>
      </c>
      <c r="AC548"/>
      <c r="AD548"/>
    </row>
    <row r="549" spans="1:30" x14ac:dyDescent="0.25">
      <c r="A549" s="1" t="s">
        <v>105</v>
      </c>
      <c r="B549" s="4">
        <v>1</v>
      </c>
      <c r="C549" s="1" t="s">
        <v>108</v>
      </c>
      <c r="D549" s="7" t="s">
        <v>378</v>
      </c>
      <c r="E549" s="4">
        <v>2048</v>
      </c>
      <c r="F549" s="1">
        <v>81.93008642366145</v>
      </c>
      <c r="G549" s="1">
        <v>5.9341378684628465E-2</v>
      </c>
      <c r="H549" s="1">
        <v>3.8495485634074517E-14</v>
      </c>
      <c r="I549" s="1">
        <v>3.5669233251394533E-9</v>
      </c>
      <c r="J549" s="1">
        <v>5.2320020602908456E-13</v>
      </c>
      <c r="K549" s="1">
        <v>252.02683430588485</v>
      </c>
      <c r="L549" s="1">
        <v>2.4107276735377697E-13</v>
      </c>
      <c r="M549" s="1">
        <v>48.063962782620187</v>
      </c>
      <c r="N549" s="1">
        <v>2.5421381941307746E-11</v>
      </c>
      <c r="O549" s="1">
        <v>6.5284953494253823</v>
      </c>
      <c r="P549" s="1">
        <v>1.0178144279080307E-7</v>
      </c>
      <c r="Q549" s="1">
        <v>1.148339770397129E-10</v>
      </c>
      <c r="R549" s="1">
        <v>2158.5318424196198</v>
      </c>
      <c r="S549" s="1">
        <v>9.6510294220989779E-11</v>
      </c>
      <c r="T549" s="1">
        <v>921.99869106415611</v>
      </c>
      <c r="U549" s="1">
        <v>87.174602341353292</v>
      </c>
      <c r="V549" s="1">
        <v>6.2430371454436955</v>
      </c>
      <c r="W549" s="1">
        <v>1.702217519542233E-7</v>
      </c>
      <c r="X549" s="1">
        <v>8.1790425899525431E-11</v>
      </c>
      <c r="Y549" s="1">
        <v>3505.603007004926</v>
      </c>
      <c r="Z549" s="1">
        <v>3.1238034020717604E-10</v>
      </c>
      <c r="AA549" s="1">
        <v>967.4359801420743</v>
      </c>
      <c r="AB549" s="1">
        <v>29.60319032447164</v>
      </c>
      <c r="AC549"/>
      <c r="AD549"/>
    </row>
    <row r="550" spans="1:30" x14ac:dyDescent="0.25">
      <c r="A550" s="1" t="s">
        <v>105</v>
      </c>
      <c r="B550" s="4">
        <v>1</v>
      </c>
      <c r="C550" s="1" t="s">
        <v>108</v>
      </c>
      <c r="D550" s="7" t="s">
        <v>378</v>
      </c>
      <c r="E550" s="4">
        <v>2049</v>
      </c>
      <c r="F550" s="1">
        <v>78.735924316732508</v>
      </c>
      <c r="G550" s="1">
        <v>4.595557968963173E-2</v>
      </c>
      <c r="H550" s="1">
        <v>4.5420848529864689E-14</v>
      </c>
      <c r="I550" s="1">
        <v>1.608664785914223E-9</v>
      </c>
      <c r="J550" s="1">
        <v>5.012153542810154E-13</v>
      </c>
      <c r="K550" s="1">
        <v>229.72388774624471</v>
      </c>
      <c r="L550" s="1">
        <v>1.8993465977864247E-13</v>
      </c>
      <c r="M550" s="1">
        <v>40.438753131002564</v>
      </c>
      <c r="N550" s="1">
        <v>3.0537648334658216E-11</v>
      </c>
      <c r="O550" s="1">
        <v>6.528495349425409</v>
      </c>
      <c r="P550" s="1">
        <v>1.1965768195937882E-7</v>
      </c>
      <c r="Q550" s="1">
        <v>1.1561086155568412E-10</v>
      </c>
      <c r="R550" s="1">
        <v>2225.0799267255125</v>
      </c>
      <c r="S550" s="1">
        <v>1.087768175227025E-10</v>
      </c>
      <c r="T550" s="1">
        <v>970.06265384677624</v>
      </c>
      <c r="U550" s="1">
        <v>87.174602341375873</v>
      </c>
      <c r="V550" s="1">
        <v>5.3104140833551261</v>
      </c>
      <c r="W550" s="1">
        <v>2.0008366565793116E-7</v>
      </c>
      <c r="X550" s="1">
        <v>6.5152699139291855E-11</v>
      </c>
      <c r="Y550" s="1">
        <v>3581.7740628152865</v>
      </c>
      <c r="Z550" s="1">
        <v>3.474012327653258E-10</v>
      </c>
      <c r="AA550" s="1">
        <v>1018.7284418204521</v>
      </c>
      <c r="AB550" s="1">
        <v>24.476963347716762</v>
      </c>
      <c r="AC550"/>
      <c r="AD550"/>
    </row>
    <row r="551" spans="1:30" x14ac:dyDescent="0.25">
      <c r="A551" s="1" t="s">
        <v>105</v>
      </c>
      <c r="B551" s="4">
        <v>1</v>
      </c>
      <c r="C551" s="1" t="s">
        <v>108</v>
      </c>
      <c r="D551" s="7" t="s">
        <v>378</v>
      </c>
      <c r="E551" s="4">
        <v>2050</v>
      </c>
      <c r="F551" s="1">
        <v>75.402453181896576</v>
      </c>
      <c r="G551" s="1">
        <v>3.3521558410264073E-2</v>
      </c>
      <c r="H551" s="1">
        <v>5.4582989136900427E-14</v>
      </c>
      <c r="I551" s="1">
        <v>2.6000447153766419E-9</v>
      </c>
      <c r="J551" s="1">
        <v>5.2613935915650451E-13</v>
      </c>
      <c r="K551" s="1">
        <v>150.41272830941358</v>
      </c>
      <c r="L551" s="1">
        <v>0</v>
      </c>
      <c r="M551" s="1">
        <v>41.905323795338219</v>
      </c>
      <c r="N551" s="1">
        <v>3.6987002839970538E-11</v>
      </c>
      <c r="O551" s="1">
        <v>6.5284953494254392</v>
      </c>
      <c r="P551" s="1">
        <v>1.2322258313974875E-7</v>
      </c>
      <c r="Q551" s="1">
        <v>1.1637906758285741E-10</v>
      </c>
      <c r="R551" s="1">
        <v>2280.7887220002231</v>
      </c>
      <c r="S551" s="1">
        <v>1.2209527496765839E-10</v>
      </c>
      <c r="T551" s="1">
        <v>1010.5014069777789</v>
      </c>
      <c r="U551" s="1">
        <v>87.174602341402661</v>
      </c>
      <c r="V551" s="1">
        <v>4.5813406503138365</v>
      </c>
      <c r="W551" s="1">
        <v>2.0445571153740286E-7</v>
      </c>
      <c r="X551" s="1">
        <v>5.9728040403198672E-11</v>
      </c>
      <c r="Y551" s="1">
        <v>3654.3384945639586</v>
      </c>
      <c r="Z551" s="1">
        <v>3.8544906307836381E-10</v>
      </c>
      <c r="AA551" s="1">
        <v>1062.542657014083</v>
      </c>
      <c r="AB551" s="1">
        <v>21.34696695132007</v>
      </c>
      <c r="AC551"/>
      <c r="AD551"/>
    </row>
    <row r="552" spans="1:30" x14ac:dyDescent="0.25">
      <c r="A552" s="1" t="s">
        <v>105</v>
      </c>
      <c r="B552" s="4">
        <v>1</v>
      </c>
      <c r="C552" s="1" t="s">
        <v>108</v>
      </c>
      <c r="D552" s="7" t="s">
        <v>378</v>
      </c>
      <c r="E552" s="4">
        <v>2051</v>
      </c>
      <c r="F552" s="1">
        <v>72.374916627206119</v>
      </c>
      <c r="G552" s="1">
        <v>3.7735914069583175E-3</v>
      </c>
      <c r="H552" s="1">
        <v>6.6351739063362278E-14</v>
      </c>
      <c r="I552" s="1">
        <v>1.7515675931283022E-9</v>
      </c>
      <c r="J552" s="1">
        <v>6.1366051202250305E-13</v>
      </c>
      <c r="K552" s="1">
        <v>146.44061670053699</v>
      </c>
      <c r="L552" s="1">
        <v>0</v>
      </c>
      <c r="M552" s="1">
        <v>61.781362511083763</v>
      </c>
      <c r="N552" s="1">
        <v>4.5248936166360993E-11</v>
      </c>
      <c r="O552" s="1">
        <v>6.5284953494254756</v>
      </c>
      <c r="P552" s="1">
        <v>1.2482897451980794E-7</v>
      </c>
      <c r="Q552" s="1">
        <v>1.1711418886409201E-10</v>
      </c>
      <c r="R552" s="1">
        <v>2315.6057478711914</v>
      </c>
      <c r="S552" s="1">
        <v>1.3751392578702785E-10</v>
      </c>
      <c r="T552" s="1">
        <v>1052.406730773117</v>
      </c>
      <c r="U552" s="1">
        <v>87.174602341434394</v>
      </c>
      <c r="V552" s="1">
        <v>4.2605747263440712</v>
      </c>
      <c r="W552" s="1">
        <v>1.8120254180185773E-7</v>
      </c>
      <c r="X552" s="1">
        <v>5.5531072134146335E-11</v>
      </c>
      <c r="Y552" s="1">
        <v>3683.2886968471917</v>
      </c>
      <c r="Z552" s="1">
        <v>4.2824059188265005E-10</v>
      </c>
      <c r="AA552" s="1">
        <v>1097.2463658626316</v>
      </c>
      <c r="AB552" s="1">
        <v>20.00551692280623</v>
      </c>
      <c r="AC552"/>
      <c r="AD552"/>
    </row>
    <row r="553" spans="1:30" x14ac:dyDescent="0.25">
      <c r="A553" s="1" t="s">
        <v>105</v>
      </c>
      <c r="B553" s="4">
        <v>1</v>
      </c>
      <c r="C553" s="1" t="s">
        <v>108</v>
      </c>
      <c r="D553" s="7" t="s">
        <v>378</v>
      </c>
      <c r="E553" s="4">
        <v>2052</v>
      </c>
      <c r="F553" s="1">
        <v>69.529569235034543</v>
      </c>
      <c r="G553" s="1">
        <v>3.2081807669039744E-2</v>
      </c>
      <c r="H553" s="1">
        <v>8.323690953558198E-14</v>
      </c>
      <c r="I553" s="1">
        <v>4.4570124558530145E-8</v>
      </c>
      <c r="J553" s="1">
        <v>0</v>
      </c>
      <c r="K553" s="1">
        <v>97.782135733680036</v>
      </c>
      <c r="L553" s="1">
        <v>0</v>
      </c>
      <c r="M553" s="1">
        <v>123.21954868327759</v>
      </c>
      <c r="N553" s="1">
        <v>5.6047318499299652E-11</v>
      </c>
      <c r="O553" s="1">
        <v>6.5284953494255191</v>
      </c>
      <c r="P553" s="1">
        <v>1.2742646523221703E-7</v>
      </c>
      <c r="Q553" s="1">
        <v>1.1779001554740164E-10</v>
      </c>
      <c r="R553" s="1">
        <v>2394.34154950415</v>
      </c>
      <c r="S553" s="1">
        <v>1.4654801935061999E-10</v>
      </c>
      <c r="T553" s="1">
        <v>1058.7680932842013</v>
      </c>
      <c r="U553" s="1">
        <v>87.174602341471171</v>
      </c>
      <c r="V553" s="1">
        <v>3.6245704597530897</v>
      </c>
      <c r="W553" s="1">
        <v>1.8494248827663049E-7</v>
      </c>
      <c r="X553" s="1">
        <v>4.6754053227163953E-11</v>
      </c>
      <c r="Y553" s="1">
        <v>3756.041635442552</v>
      </c>
      <c r="Z553" s="1">
        <v>4.4297797605264997E-10</v>
      </c>
      <c r="AA553" s="1">
        <v>1102.8103346921885</v>
      </c>
      <c r="AB553" s="1">
        <v>16.30242357907434</v>
      </c>
      <c r="AC553"/>
      <c r="AD553"/>
    </row>
    <row r="554" spans="1:30" x14ac:dyDescent="0.25">
      <c r="A554" s="1" t="s">
        <v>105</v>
      </c>
      <c r="B554" s="4">
        <v>1</v>
      </c>
      <c r="C554" s="1" t="s">
        <v>108</v>
      </c>
      <c r="D554" s="7" t="s">
        <v>378</v>
      </c>
      <c r="E554" s="4">
        <v>2053</v>
      </c>
      <c r="F554" s="1">
        <v>66.44659704374665</v>
      </c>
      <c r="G554" s="1">
        <v>3.3838579963851326E-2</v>
      </c>
      <c r="H554" s="1">
        <v>1.061853369602377E-13</v>
      </c>
      <c r="I554" s="1">
        <v>3.6263193613601649E-9</v>
      </c>
      <c r="J554" s="1">
        <v>0</v>
      </c>
      <c r="K554" s="1">
        <v>136.43356913696906</v>
      </c>
      <c r="L554" s="1">
        <v>0</v>
      </c>
      <c r="M554" s="1">
        <v>101.94436817188215</v>
      </c>
      <c r="N554" s="1">
        <v>7.0526989814752277E-11</v>
      </c>
      <c r="O554" s="1">
        <v>6.5284953494255715</v>
      </c>
      <c r="P554" s="1">
        <v>1.2917516672254638E-7</v>
      </c>
      <c r="Q554" s="1">
        <v>1.1844328741409982E-10</v>
      </c>
      <c r="R554" s="1">
        <v>2424.7103821373535</v>
      </c>
      <c r="S554" s="1">
        <v>1.4922406003045221E-10</v>
      </c>
      <c r="T554" s="1">
        <v>1098.8576419674814</v>
      </c>
      <c r="U554" s="1">
        <v>87.174602341508916</v>
      </c>
      <c r="V554" s="1">
        <v>3.468065929047774</v>
      </c>
      <c r="W554" s="1">
        <v>1.2728710090604754E-7</v>
      </c>
      <c r="X554" s="1">
        <v>4.5529907879686666E-11</v>
      </c>
      <c r="Y554" s="1">
        <v>3795.3465361272292</v>
      </c>
      <c r="Z554" s="1">
        <v>4.408459077166827E-10</v>
      </c>
      <c r="AA554" s="1">
        <v>1128.2995413441172</v>
      </c>
      <c r="AB554" s="1">
        <v>15.349828289654738</v>
      </c>
      <c r="AC554"/>
      <c r="AD554"/>
    </row>
    <row r="555" spans="1:30" x14ac:dyDescent="0.25">
      <c r="A555" s="1" t="s">
        <v>105</v>
      </c>
      <c r="B555" s="4">
        <v>1</v>
      </c>
      <c r="C555" s="1" t="s">
        <v>108</v>
      </c>
      <c r="D555" s="7" t="s">
        <v>378</v>
      </c>
      <c r="E555" s="4">
        <v>2054</v>
      </c>
      <c r="F555" s="1">
        <v>63.307564499775943</v>
      </c>
      <c r="G555" s="1">
        <v>2.6898703163221356E-2</v>
      </c>
      <c r="H555" s="1">
        <v>1.3232780147496324E-13</v>
      </c>
      <c r="I555" s="1">
        <v>1.4597777911459512E-9</v>
      </c>
      <c r="J555" s="1">
        <v>0</v>
      </c>
      <c r="K555" s="1">
        <v>150.69015937336783</v>
      </c>
      <c r="L555" s="1">
        <v>0</v>
      </c>
      <c r="M555" s="1">
        <v>1.6542683226228424E-8</v>
      </c>
      <c r="N555" s="1">
        <v>9.060711985663218E-11</v>
      </c>
      <c r="O555" s="1">
        <v>6.5284953494256346</v>
      </c>
      <c r="P555" s="1">
        <v>1.737420846479035E-7</v>
      </c>
      <c r="Q555" s="1">
        <v>1.1903712848028126E-10</v>
      </c>
      <c r="R555" s="1">
        <v>2489.0555658526537</v>
      </c>
      <c r="S555" s="1">
        <v>1.5039334883562367E-10</v>
      </c>
      <c r="T555" s="1">
        <v>1095.0463730842325</v>
      </c>
      <c r="U555" s="1">
        <v>86.18597750925376</v>
      </c>
      <c r="V555" s="1">
        <v>2.8016034753122927</v>
      </c>
      <c r="W555" s="1">
        <v>2.782091612435012E-7</v>
      </c>
      <c r="X555" s="1">
        <v>4.2082742127983909E-11</v>
      </c>
      <c r="Y555" s="1">
        <v>3850.8219078782568</v>
      </c>
      <c r="Z555" s="1">
        <v>4.3376047611895757E-10</v>
      </c>
      <c r="AA555" s="1">
        <v>1129.5450780145118</v>
      </c>
      <c r="AB555" s="1">
        <v>13.347967037910136</v>
      </c>
      <c r="AC555"/>
      <c r="AD555"/>
    </row>
    <row r="556" spans="1:30" x14ac:dyDescent="0.25">
      <c r="A556" s="1" t="s">
        <v>105</v>
      </c>
      <c r="B556" s="4">
        <v>1</v>
      </c>
      <c r="C556" s="1" t="s">
        <v>108</v>
      </c>
      <c r="D556" s="7" t="s">
        <v>378</v>
      </c>
      <c r="E556" s="4">
        <v>2055</v>
      </c>
      <c r="F556" s="1">
        <v>60.390671664193995</v>
      </c>
      <c r="G556" s="1">
        <v>0.1056299668681884</v>
      </c>
      <c r="H556" s="1">
        <v>1.589903132039526E-13</v>
      </c>
      <c r="I556" s="1">
        <v>7.999392819697219E-10</v>
      </c>
      <c r="J556" s="1">
        <v>0</v>
      </c>
      <c r="K556" s="1">
        <v>120.2451111914899</v>
      </c>
      <c r="L556" s="1">
        <v>0</v>
      </c>
      <c r="M556" s="1">
        <v>41.251742003612996</v>
      </c>
      <c r="N556" s="1">
        <v>1.1976458611563924E-10</v>
      </c>
      <c r="O556" s="1">
        <v>6.5284953494257127</v>
      </c>
      <c r="P556" s="1">
        <v>1.7736480842619799E-7</v>
      </c>
      <c r="Q556" s="1">
        <v>1.1957243814749008E-10</v>
      </c>
      <c r="R556" s="1">
        <v>2545.6293101637107</v>
      </c>
      <c r="S556" s="1">
        <v>1.5101480432089144E-10</v>
      </c>
      <c r="T556" s="1">
        <v>1095.0463730997101</v>
      </c>
      <c r="U556" s="1">
        <v>83.413665093191085</v>
      </c>
      <c r="V556" s="1">
        <v>2.3195290559898805</v>
      </c>
      <c r="W556" s="1">
        <v>2.7900425049735324E-7</v>
      </c>
      <c r="X556" s="1">
        <v>3.1391866861496096E-11</v>
      </c>
      <c r="Y556" s="1">
        <v>3900.9012633561197</v>
      </c>
      <c r="Z556" s="1">
        <v>3.9961686726434551E-10</v>
      </c>
      <c r="AA556" s="1">
        <v>1129.6058370547591</v>
      </c>
      <c r="AB556" s="1">
        <v>12.128112866939263</v>
      </c>
      <c r="AC556"/>
      <c r="AD556"/>
    </row>
    <row r="557" spans="1:30" x14ac:dyDescent="0.25">
      <c r="A557" s="1" t="s">
        <v>105</v>
      </c>
      <c r="B557" s="4">
        <v>1</v>
      </c>
      <c r="C557" s="1" t="s">
        <v>108</v>
      </c>
      <c r="D557" s="7" t="s">
        <v>378</v>
      </c>
      <c r="E557" s="4">
        <v>2056</v>
      </c>
      <c r="F557" s="1">
        <v>57.157504561456598</v>
      </c>
      <c r="G557" s="1">
        <v>6.8147325433594449E-4</v>
      </c>
      <c r="H557" s="1">
        <v>1.9429304278420273E-13</v>
      </c>
      <c r="I557" s="1">
        <v>5.3840087390151696E-10</v>
      </c>
      <c r="J557" s="1">
        <v>0</v>
      </c>
      <c r="K557" s="1">
        <v>146.62410293304913</v>
      </c>
      <c r="L557" s="1">
        <v>0</v>
      </c>
      <c r="M557" s="1">
        <v>44.61190416705184</v>
      </c>
      <c r="N557" s="1">
        <v>1.6500572620030267E-10</v>
      </c>
      <c r="O557" s="1">
        <v>6.5284953494258122</v>
      </c>
      <c r="P557" s="1">
        <v>1.7882059532060475E-7</v>
      </c>
      <c r="Q557" s="1">
        <v>1.2009563835351916E-10</v>
      </c>
      <c r="R557" s="1">
        <v>2572.0234685529144</v>
      </c>
      <c r="S557" s="1">
        <v>1.5144028291446439E-10</v>
      </c>
      <c r="T557" s="1">
        <v>1091.3414523136564</v>
      </c>
      <c r="U557" s="1">
        <v>79.824696469076002</v>
      </c>
      <c r="V557" s="1">
        <v>2.1833234972132232</v>
      </c>
      <c r="W557" s="1">
        <v>2.7427586491514575E-7</v>
      </c>
      <c r="X557" s="1">
        <v>2.9666996613058297E-11</v>
      </c>
      <c r="Y557" s="1">
        <v>3933.6652414875221</v>
      </c>
      <c r="Z557" s="1">
        <v>3.597086651498725E-10</v>
      </c>
      <c r="AA557" s="1">
        <v>1122.2601392950489</v>
      </c>
      <c r="AB557" s="1">
        <v>11.95528836827007</v>
      </c>
      <c r="AC557"/>
      <c r="AD557"/>
    </row>
    <row r="558" spans="1:30" x14ac:dyDescent="0.25">
      <c r="A558" s="1" t="s">
        <v>105</v>
      </c>
      <c r="B558" s="4">
        <v>1</v>
      </c>
      <c r="C558" s="1" t="s">
        <v>108</v>
      </c>
      <c r="D558" s="7" t="s">
        <v>378</v>
      </c>
      <c r="E558" s="4">
        <v>2057</v>
      </c>
      <c r="F558" s="1">
        <v>54.003359060883341</v>
      </c>
      <c r="G558" s="1">
        <v>2.4405120530015265E-3</v>
      </c>
      <c r="H558" s="1">
        <v>0</v>
      </c>
      <c r="I558" s="1">
        <v>7.7327610536711181E-10</v>
      </c>
      <c r="J558" s="1">
        <v>0</v>
      </c>
      <c r="K558" s="1">
        <v>243.43827766761345</v>
      </c>
      <c r="L558" s="1">
        <v>0</v>
      </c>
      <c r="M558" s="1">
        <v>1.7414500339098537E-8</v>
      </c>
      <c r="N558" s="1">
        <v>2.4284804636633417E-10</v>
      </c>
      <c r="O558" s="1">
        <v>6.5284953494259321</v>
      </c>
      <c r="P558" s="1">
        <v>1.7961610571500531E-7</v>
      </c>
      <c r="Q558" s="1">
        <v>1.2059685370780019E-10</v>
      </c>
      <c r="R558" s="1">
        <v>2627.1274628108949</v>
      </c>
      <c r="S558" s="1">
        <v>1.517577192225147E-10</v>
      </c>
      <c r="T558" s="1">
        <v>1101.8030946357728</v>
      </c>
      <c r="U558" s="1">
        <v>75.01074353289043</v>
      </c>
      <c r="V558" s="1">
        <v>2.1833234972130606</v>
      </c>
      <c r="W558" s="1">
        <v>2.2860565708086441E-7</v>
      </c>
      <c r="X558" s="1">
        <v>1.893278005387845E-11</v>
      </c>
      <c r="Y558" s="1">
        <v>3983.4069691814348</v>
      </c>
      <c r="Z558" s="1">
        <v>3.5108223244467295E-10</v>
      </c>
      <c r="AA558" s="1">
        <v>1113.7725511596082</v>
      </c>
      <c r="AB558" s="1">
        <v>10.520675309154125</v>
      </c>
      <c r="AC558"/>
      <c r="AD558"/>
    </row>
    <row r="559" spans="1:30" x14ac:dyDescent="0.25">
      <c r="A559" s="1" t="s">
        <v>105</v>
      </c>
      <c r="B559" s="4">
        <v>1</v>
      </c>
      <c r="C559" s="1" t="s">
        <v>108</v>
      </c>
      <c r="D559" s="7" t="s">
        <v>378</v>
      </c>
      <c r="E559" s="4">
        <v>2058</v>
      </c>
      <c r="F559" s="1">
        <v>51.038748362374143</v>
      </c>
      <c r="G559" s="1">
        <v>2.27831011465424E-2</v>
      </c>
      <c r="H559" s="1">
        <v>0</v>
      </c>
      <c r="I559" s="1">
        <v>0</v>
      </c>
      <c r="J559" s="1">
        <v>0</v>
      </c>
      <c r="K559" s="1">
        <v>43.228467317924036</v>
      </c>
      <c r="L559" s="1">
        <v>0</v>
      </c>
      <c r="M559" s="1">
        <v>1.5539991944814867E-8</v>
      </c>
      <c r="N559" s="1">
        <v>4.0370676995525235E-10</v>
      </c>
      <c r="O559" s="1">
        <v>6.5284953494260698</v>
      </c>
      <c r="P559" s="1">
        <v>1.8014958611233453E-7</v>
      </c>
      <c r="Q559" s="1">
        <v>1.2112299306695668E-10</v>
      </c>
      <c r="R559" s="1">
        <v>2784.9608698742222</v>
      </c>
      <c r="S559" s="1">
        <v>1.5199879198986848E-10</v>
      </c>
      <c r="T559" s="1">
        <v>1064.6723951076699</v>
      </c>
      <c r="U559" s="1">
        <v>68.359314128615964</v>
      </c>
      <c r="V559" s="1">
        <v>1.8058183559864769</v>
      </c>
      <c r="W559" s="1">
        <v>1.0422872980396296E-7</v>
      </c>
      <c r="X559" s="1">
        <v>1.0495482591426476E-11</v>
      </c>
      <c r="Y559" s="1">
        <v>4080.2984602680135</v>
      </c>
      <c r="Z559" s="1">
        <v>3.3434994390209884E-10</v>
      </c>
      <c r="AA559" s="1">
        <v>1094.5904352290445</v>
      </c>
      <c r="AB559" s="1">
        <v>6.8350899693605491</v>
      </c>
      <c r="AC559"/>
      <c r="AD559"/>
    </row>
    <row r="560" spans="1:30" x14ac:dyDescent="0.25">
      <c r="A560" s="1" t="s">
        <v>105</v>
      </c>
      <c r="B560" s="4">
        <v>1</v>
      </c>
      <c r="C560" s="1" t="s">
        <v>108</v>
      </c>
      <c r="D560" s="7" t="s">
        <v>378</v>
      </c>
      <c r="E560" s="4">
        <v>2059</v>
      </c>
      <c r="F560" s="1">
        <v>56.119626039777167</v>
      </c>
      <c r="G560" s="1">
        <v>5.0177005076109442E-2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6.5284953494261417</v>
      </c>
      <c r="P560" s="1">
        <v>1.8091739605749047E-7</v>
      </c>
      <c r="Q560" s="1">
        <v>1.2173665357897919E-10</v>
      </c>
      <c r="R560" s="1">
        <v>2758.6554288779153</v>
      </c>
      <c r="S560" s="1">
        <v>1.5218872664964712E-10</v>
      </c>
      <c r="T560" s="1">
        <v>1036.1433750782332</v>
      </c>
      <c r="U560" s="1">
        <v>58.9516700222552</v>
      </c>
      <c r="V560" s="1">
        <v>1.8058183559865282</v>
      </c>
      <c r="W560" s="1">
        <v>1.6291422874670794E-7</v>
      </c>
      <c r="X560" s="1">
        <v>1.0955110017180022E-11</v>
      </c>
      <c r="Y560" s="1">
        <v>4085.5946418443564</v>
      </c>
      <c r="Z560" s="1">
        <v>3.4101161394554629E-10</v>
      </c>
      <c r="AA560" s="1">
        <v>1075.5733358062387</v>
      </c>
      <c r="AB560" s="1">
        <v>8.1060866653707055</v>
      </c>
      <c r="AC560"/>
      <c r="AD560"/>
    </row>
    <row r="561" spans="1:30" x14ac:dyDescent="0.25">
      <c r="A561" s="1" t="s">
        <v>105</v>
      </c>
      <c r="B561" s="4">
        <v>1</v>
      </c>
      <c r="C561" s="1" t="s">
        <v>108</v>
      </c>
      <c r="D561" s="7" t="s">
        <v>378</v>
      </c>
      <c r="E561" s="4">
        <v>2060</v>
      </c>
      <c r="F561" s="1">
        <v>68.449967099521103</v>
      </c>
      <c r="G561" s="1">
        <v>0.1095559524942404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6.5284953494260645</v>
      </c>
      <c r="P561" s="1">
        <v>1.8091128083683537E-7</v>
      </c>
      <c r="Q561" s="1">
        <v>1.2173665357897919E-10</v>
      </c>
      <c r="R561" s="1">
        <v>2710.015799086776</v>
      </c>
      <c r="S561" s="1">
        <v>1.5218872664964712E-10</v>
      </c>
      <c r="T561" s="1">
        <v>1035.1627988417688</v>
      </c>
      <c r="U561" s="1">
        <v>44.840203862221372</v>
      </c>
      <c r="V561" s="1">
        <v>2.1833234972125979</v>
      </c>
      <c r="W561" s="1">
        <v>2.6936260077485651E-7</v>
      </c>
      <c r="X561" s="1">
        <v>1.4570425271305257E-11</v>
      </c>
      <c r="Y561" s="1">
        <v>4052.488438175405</v>
      </c>
      <c r="Z561" s="1">
        <v>3.748815956996329E-10</v>
      </c>
      <c r="AA561" s="1">
        <v>1072.9715954294429</v>
      </c>
      <c r="AB561" s="1">
        <v>9.5756416002463123</v>
      </c>
      <c r="AC561"/>
      <c r="AD561"/>
    </row>
    <row r="562" spans="1:30" x14ac:dyDescent="0.25">
      <c r="A562" s="1" t="s">
        <v>105</v>
      </c>
      <c r="B562" s="4">
        <v>1</v>
      </c>
      <c r="C562" s="1" t="s">
        <v>108</v>
      </c>
      <c r="D562" s="7" t="s">
        <v>327</v>
      </c>
      <c r="E562" s="4">
        <v>2021</v>
      </c>
      <c r="F562" s="1">
        <v>202.81035965508926</v>
      </c>
      <c r="G562" s="1">
        <v>3.6805803196566567E-10</v>
      </c>
      <c r="H562" s="1">
        <v>7.7416720681817526E-14</v>
      </c>
      <c r="I562" s="1">
        <v>6.3539999999962191</v>
      </c>
      <c r="J562" s="1">
        <v>8.5307496021885211E-15</v>
      </c>
      <c r="K562" s="1">
        <v>82.434999999999889</v>
      </c>
      <c r="L562" s="1">
        <v>1.6522903325478989E-14</v>
      </c>
      <c r="M562" s="1">
        <v>55.419999999999071</v>
      </c>
      <c r="N562" s="1">
        <v>3.5064089365560379E-13</v>
      </c>
      <c r="O562" s="1">
        <v>153</v>
      </c>
      <c r="P562" s="1">
        <v>12.708</v>
      </c>
      <c r="Q562" s="1">
        <v>49.44</v>
      </c>
      <c r="R562" s="1">
        <v>164.87</v>
      </c>
      <c r="S562" s="1">
        <v>78.48</v>
      </c>
      <c r="T562" s="1">
        <v>110.84</v>
      </c>
      <c r="U562" s="1">
        <v>11.39</v>
      </c>
      <c r="V562" s="1">
        <v>601.05385410353642</v>
      </c>
      <c r="W562" s="1">
        <v>33.215890755111651</v>
      </c>
      <c r="X562" s="1">
        <v>433.09439999993225</v>
      </c>
      <c r="Y562" s="1">
        <v>306.18372823610747</v>
      </c>
      <c r="Z562" s="1">
        <v>687.48479999999813</v>
      </c>
      <c r="AA562" s="1">
        <v>123.18901013738775</v>
      </c>
      <c r="AB562" s="1">
        <v>0.13713563143291965</v>
      </c>
      <c r="AC562"/>
      <c r="AD562"/>
    </row>
    <row r="563" spans="1:30" x14ac:dyDescent="0.25">
      <c r="A563" s="1" t="s">
        <v>105</v>
      </c>
      <c r="B563" s="4">
        <v>1</v>
      </c>
      <c r="C563" s="1" t="s">
        <v>108</v>
      </c>
      <c r="D563" s="7" t="s">
        <v>327</v>
      </c>
      <c r="E563" s="4">
        <v>2022</v>
      </c>
      <c r="F563" s="1">
        <v>331.65594063721909</v>
      </c>
      <c r="G563" s="1">
        <v>-1.1733522599473765E-6</v>
      </c>
      <c r="H563" s="1">
        <v>7.8938806706976881E-14</v>
      </c>
      <c r="I563" s="1">
        <v>1.0020676958520645E-11</v>
      </c>
      <c r="J563" s="1">
        <v>8.8991987233465225E-15</v>
      </c>
      <c r="K563" s="1">
        <v>123.65249999999958</v>
      </c>
      <c r="L563" s="1">
        <v>1.4967006963835133E-14</v>
      </c>
      <c r="M563" s="1">
        <v>83.129999999995675</v>
      </c>
      <c r="N563" s="1">
        <v>3.5386576781781366E-13</v>
      </c>
      <c r="O563" s="1">
        <v>153</v>
      </c>
      <c r="P563" s="1">
        <v>12.708</v>
      </c>
      <c r="Q563" s="1">
        <v>49.44</v>
      </c>
      <c r="R563" s="1">
        <v>247.30499999999989</v>
      </c>
      <c r="S563" s="1">
        <v>78.48</v>
      </c>
      <c r="T563" s="1">
        <v>166.25999999999908</v>
      </c>
      <c r="U563" s="1">
        <v>11.390000000000351</v>
      </c>
      <c r="V563" s="1">
        <v>466.43748963719571</v>
      </c>
      <c r="W563" s="1">
        <v>33.215890755111651</v>
      </c>
      <c r="X563" s="1">
        <v>428.47403880858167</v>
      </c>
      <c r="Y563" s="1">
        <v>459.27559235401532</v>
      </c>
      <c r="Z563" s="1">
        <v>687.48479999999813</v>
      </c>
      <c r="AA563" s="1">
        <v>184.78351520546312</v>
      </c>
      <c r="AB563" s="1">
        <v>0</v>
      </c>
      <c r="AC563"/>
      <c r="AD563"/>
    </row>
    <row r="564" spans="1:30" x14ac:dyDescent="0.25">
      <c r="A564" s="1" t="s">
        <v>105</v>
      </c>
      <c r="B564" s="4">
        <v>1</v>
      </c>
      <c r="C564" s="1" t="s">
        <v>108</v>
      </c>
      <c r="D564" s="7" t="s">
        <v>327</v>
      </c>
      <c r="E564" s="4">
        <v>2023</v>
      </c>
      <c r="F564" s="1">
        <v>128.367500511251</v>
      </c>
      <c r="G564" s="1">
        <v>-1.0253629619824507E-3</v>
      </c>
      <c r="H564" s="1">
        <v>8.0411696163186776E-14</v>
      </c>
      <c r="I564" s="1">
        <v>2.854793770869274E-12</v>
      </c>
      <c r="J564" s="1">
        <v>9.2693080966821547E-15</v>
      </c>
      <c r="K564" s="1">
        <v>185.47874999999783</v>
      </c>
      <c r="L564" s="1">
        <v>1.3851173775587566E-14</v>
      </c>
      <c r="M564" s="1">
        <v>124.69499999993154</v>
      </c>
      <c r="N564" s="1">
        <v>3.5714057071999077E-13</v>
      </c>
      <c r="O564" s="1">
        <v>145.35</v>
      </c>
      <c r="P564" s="1">
        <v>18.355999999996218</v>
      </c>
      <c r="Q564" s="1">
        <v>46.144000000000005</v>
      </c>
      <c r="R564" s="1">
        <v>359.96616666666614</v>
      </c>
      <c r="S564" s="1">
        <v>74.555999999999997</v>
      </c>
      <c r="T564" s="1">
        <v>242.00066666666143</v>
      </c>
      <c r="U564" s="1">
        <v>10.251000000000705</v>
      </c>
      <c r="V564" s="1">
        <v>338.03880115702475</v>
      </c>
      <c r="W564" s="1">
        <v>47.978508865369776</v>
      </c>
      <c r="X564" s="1">
        <v>363.93175373722846</v>
      </c>
      <c r="Y564" s="1">
        <v>668.50113998173526</v>
      </c>
      <c r="Z564" s="1">
        <v>650.29863866692131</v>
      </c>
      <c r="AA564" s="1">
        <v>268.96267213146507</v>
      </c>
      <c r="AB564" s="1">
        <v>0.1670510042141149</v>
      </c>
      <c r="AC564"/>
      <c r="AD564"/>
    </row>
    <row r="565" spans="1:30" x14ac:dyDescent="0.25">
      <c r="A565" s="1" t="s">
        <v>105</v>
      </c>
      <c r="B565" s="4">
        <v>1</v>
      </c>
      <c r="C565" s="1" t="s">
        <v>108</v>
      </c>
      <c r="D565" s="7" t="s">
        <v>327</v>
      </c>
      <c r="E565" s="4">
        <v>2024</v>
      </c>
      <c r="F565" s="1">
        <v>106.01036995491047</v>
      </c>
      <c r="G565" s="1">
        <v>2.0104405694880449E-9</v>
      </c>
      <c r="H565" s="1">
        <v>1.0691850756815094E-13</v>
      </c>
      <c r="I565" s="1">
        <v>3.1745324666331655E-12</v>
      </c>
      <c r="J565" s="1">
        <v>1.187338337180608E-14</v>
      </c>
      <c r="K565" s="1">
        <v>272.72245833330004</v>
      </c>
      <c r="L565" s="1">
        <v>1.7298511477994661E-14</v>
      </c>
      <c r="M565" s="1">
        <v>34.327570096725864</v>
      </c>
      <c r="N565" s="1">
        <v>5.0158973514277066E-13</v>
      </c>
      <c r="O565" s="1">
        <v>137.7000000000001</v>
      </c>
      <c r="P565" s="1">
        <v>17.650000000006237</v>
      </c>
      <c r="Q565" s="1">
        <v>42.848000000000006</v>
      </c>
      <c r="R565" s="1">
        <v>534.4535833333307</v>
      </c>
      <c r="S565" s="1">
        <v>70.632000000000005</v>
      </c>
      <c r="T565" s="1">
        <v>359.3063333332596</v>
      </c>
      <c r="U565" s="1">
        <v>9.1120000000010624</v>
      </c>
      <c r="V565" s="1">
        <v>207.71525695097515</v>
      </c>
      <c r="W565" s="1">
        <v>45.875328043437939</v>
      </c>
      <c r="X565" s="1">
        <v>235.50696203950434</v>
      </c>
      <c r="Y565" s="1">
        <v>991.32002399665862</v>
      </c>
      <c r="Z565" s="1">
        <v>581.04845361748141</v>
      </c>
      <c r="AA565" s="1">
        <v>398.11344443901987</v>
      </c>
      <c r="AB565" s="1">
        <v>4.0066560311901924E-10</v>
      </c>
      <c r="AC565"/>
      <c r="AD565"/>
    </row>
    <row r="566" spans="1:30" x14ac:dyDescent="0.25">
      <c r="A566" s="1" t="s">
        <v>105</v>
      </c>
      <c r="B566" s="4">
        <v>1</v>
      </c>
      <c r="C566" s="1" t="s">
        <v>108</v>
      </c>
      <c r="D566" s="7" t="s">
        <v>327</v>
      </c>
      <c r="E566" s="4">
        <v>2025</v>
      </c>
      <c r="F566" s="1">
        <v>82.180848010104512</v>
      </c>
      <c r="G566" s="1">
        <v>2.7023157268995873E-9</v>
      </c>
      <c r="H566" s="1">
        <v>1.5194970497642782E-13</v>
      </c>
      <c r="I566" s="1">
        <v>3.559955426772507E-12</v>
      </c>
      <c r="J566" s="1">
        <v>1.580825869249927E-14</v>
      </c>
      <c r="K566" s="1">
        <v>147.2892255031355</v>
      </c>
      <c r="L566" s="1">
        <v>2.2093715931230789E-14</v>
      </c>
      <c r="M566" s="1">
        <v>36.71236932128383</v>
      </c>
      <c r="N566" s="1">
        <v>7.9188560042270712E-13</v>
      </c>
      <c r="O566" s="1">
        <v>130.05000000000018</v>
      </c>
      <c r="P566" s="1">
        <v>16.944000000009094</v>
      </c>
      <c r="Q566" s="1">
        <v>39.552</v>
      </c>
      <c r="R566" s="1">
        <v>796.18470833329729</v>
      </c>
      <c r="S566" s="1">
        <v>66.707999999999998</v>
      </c>
      <c r="T566" s="1">
        <v>386.24457009665218</v>
      </c>
      <c r="U566" s="1">
        <v>7.9730000000015622</v>
      </c>
      <c r="V566" s="1">
        <v>114.60634829591487</v>
      </c>
      <c r="W566" s="1">
        <v>43.894323418009733</v>
      </c>
      <c r="X566" s="1">
        <v>142.88346624453413</v>
      </c>
      <c r="Y566" s="1">
        <v>1462.9097602628885</v>
      </c>
      <c r="Z566" s="1">
        <v>523.31698957574224</v>
      </c>
      <c r="AA566" s="1">
        <v>425.52230266024503</v>
      </c>
      <c r="AB566" s="1">
        <v>4.3962047329979154E-10</v>
      </c>
      <c r="AC566"/>
      <c r="AD566"/>
    </row>
    <row r="567" spans="1:30" x14ac:dyDescent="0.25">
      <c r="A567" s="1" t="s">
        <v>105</v>
      </c>
      <c r="B567" s="4">
        <v>1</v>
      </c>
      <c r="C567" s="1" t="s">
        <v>108</v>
      </c>
      <c r="D567" s="7" t="s">
        <v>327</v>
      </c>
      <c r="E567" s="4">
        <v>2026</v>
      </c>
      <c r="F567" s="1">
        <v>81.714359417211099</v>
      </c>
      <c r="G567" s="1">
        <v>2.9181103148869416E-9</v>
      </c>
      <c r="H567" s="1">
        <v>2.3502568057491055E-13</v>
      </c>
      <c r="I567" s="1">
        <v>4.0012491513329285E-12</v>
      </c>
      <c r="J567" s="1">
        <v>2.5139692829052787E-14</v>
      </c>
      <c r="K567" s="1">
        <v>76.275210215854088</v>
      </c>
      <c r="L567" s="1">
        <v>2.9014370627036986E-14</v>
      </c>
      <c r="M567" s="1">
        <v>36.546267805254928</v>
      </c>
      <c r="N567" s="1">
        <v>1.6655865059828948E-12</v>
      </c>
      <c r="O567" s="1">
        <v>122.40000000000025</v>
      </c>
      <c r="P567" s="1">
        <v>16.238000000012267</v>
      </c>
      <c r="Q567" s="1">
        <v>36.255999999999993</v>
      </c>
      <c r="R567" s="1">
        <v>932.48260050309955</v>
      </c>
      <c r="S567" s="1">
        <v>62.784000000000006</v>
      </c>
      <c r="T567" s="1">
        <v>415.56760608460269</v>
      </c>
      <c r="U567" s="1">
        <v>6.8340000000023542</v>
      </c>
      <c r="V567" s="1">
        <v>102.38379463303146</v>
      </c>
      <c r="W567" s="1">
        <v>40.686699821275546</v>
      </c>
      <c r="X567" s="1">
        <v>116.63674988114728</v>
      </c>
      <c r="Y567" s="1">
        <v>1698.8010932019347</v>
      </c>
      <c r="Z567" s="1">
        <v>476.81330018967401</v>
      </c>
      <c r="AA567" s="1">
        <v>455.44763832532499</v>
      </c>
      <c r="AB567" s="1">
        <v>3.7588838358706444E-10</v>
      </c>
      <c r="AC567"/>
      <c r="AD567"/>
    </row>
    <row r="568" spans="1:30" x14ac:dyDescent="0.25">
      <c r="A568" s="1" t="s">
        <v>105</v>
      </c>
      <c r="B568" s="4">
        <v>1</v>
      </c>
      <c r="C568" s="1" t="s">
        <v>108</v>
      </c>
      <c r="D568" s="7" t="s">
        <v>327</v>
      </c>
      <c r="E568" s="4">
        <v>2027</v>
      </c>
      <c r="F568" s="1">
        <v>82.354228084525886</v>
      </c>
      <c r="G568" s="1">
        <v>3.3544478249834451E-9</v>
      </c>
      <c r="H568" s="1">
        <v>3.8826450394509533E-13</v>
      </c>
      <c r="I568" s="1">
        <v>4.4889888642935307E-12</v>
      </c>
      <c r="J568" s="1">
        <v>1.181898376631398E-13</v>
      </c>
      <c r="K568" s="1">
        <v>96.865054238425429</v>
      </c>
      <c r="L568" s="1">
        <v>3.9546839712091348E-14</v>
      </c>
      <c r="M568" s="1">
        <v>26.967784019381778</v>
      </c>
      <c r="N568" s="1">
        <v>1.3252438638770174</v>
      </c>
      <c r="O568" s="1">
        <v>114.75000000000034</v>
      </c>
      <c r="P568" s="1">
        <v>15.532000000015827</v>
      </c>
      <c r="Q568" s="1">
        <v>32.96</v>
      </c>
      <c r="R568" s="1">
        <v>997.76647738562031</v>
      </c>
      <c r="S568" s="1">
        <v>58.86</v>
      </c>
      <c r="T568" s="1">
        <v>444.72454055652429</v>
      </c>
      <c r="U568" s="1">
        <v>5.6950000000040211</v>
      </c>
      <c r="V568" s="1">
        <v>116.7451594333028</v>
      </c>
      <c r="W568" s="1">
        <v>37.599004848248562</v>
      </c>
      <c r="X568" s="1">
        <v>108.510565617559</v>
      </c>
      <c r="Y568" s="1">
        <v>1809.5753482120035</v>
      </c>
      <c r="Z568" s="1">
        <v>441.92611323329652</v>
      </c>
      <c r="AA568" s="1">
        <v>486.16411760730608</v>
      </c>
      <c r="AB568" s="1">
        <v>4.2904173431578016E-10</v>
      </c>
      <c r="AC568"/>
      <c r="AD568"/>
    </row>
    <row r="569" spans="1:30" x14ac:dyDescent="0.25">
      <c r="A569" s="1" t="s">
        <v>105</v>
      </c>
      <c r="B569" s="4">
        <v>1</v>
      </c>
      <c r="C569" s="1" t="s">
        <v>108</v>
      </c>
      <c r="D569" s="7" t="s">
        <v>327</v>
      </c>
      <c r="E569" s="4">
        <v>2028</v>
      </c>
      <c r="F569" s="1">
        <v>83.396054043777568</v>
      </c>
      <c r="G569" s="1">
        <v>3.8507120501737014E-9</v>
      </c>
      <c r="H569" s="1">
        <v>6.158066658433179E-13</v>
      </c>
      <c r="I569" s="1">
        <v>4.9733280107333844E-12</v>
      </c>
      <c r="J569" s="1">
        <v>1.2790732850935583E-13</v>
      </c>
      <c r="K569" s="1">
        <v>117.22290615427318</v>
      </c>
      <c r="L569" s="1">
        <v>5.4507477605837128E-14</v>
      </c>
      <c r="M569" s="1">
        <v>16.63354973010901</v>
      </c>
      <c r="N569" s="1">
        <v>3.5101219319373795</v>
      </c>
      <c r="O569" s="1">
        <v>107.10000000000049</v>
      </c>
      <c r="P569" s="1">
        <v>14.826000000019828</v>
      </c>
      <c r="Q569" s="1">
        <v>29.664000000000001</v>
      </c>
      <c r="R569" s="1">
        <v>1083.6401982907123</v>
      </c>
      <c r="S569" s="1">
        <v>54.935999999999993</v>
      </c>
      <c r="T569" s="1">
        <v>464.30299124257277</v>
      </c>
      <c r="U569" s="1">
        <v>5.8812438638810383</v>
      </c>
      <c r="V569" s="1">
        <v>215.30642794096295</v>
      </c>
      <c r="W569" s="1">
        <v>33.401935436755174</v>
      </c>
      <c r="X569" s="1">
        <v>6.0824254062584142</v>
      </c>
      <c r="Y569" s="1">
        <v>1950.6432977825089</v>
      </c>
      <c r="Z569" s="1">
        <v>405.53683026631063</v>
      </c>
      <c r="AA569" s="1">
        <v>506.85125178783125</v>
      </c>
      <c r="AB569" s="1">
        <v>0.22610078751486873</v>
      </c>
      <c r="AC569"/>
      <c r="AD569"/>
    </row>
    <row r="570" spans="1:30" x14ac:dyDescent="0.25">
      <c r="A570" s="1" t="s">
        <v>105</v>
      </c>
      <c r="B570" s="4">
        <v>1</v>
      </c>
      <c r="C570" s="1" t="s">
        <v>108</v>
      </c>
      <c r="D570" s="7" t="s">
        <v>327</v>
      </c>
      <c r="E570" s="4">
        <v>2029</v>
      </c>
      <c r="F570" s="1">
        <v>85.22656170746626</v>
      </c>
      <c r="G570" s="1">
        <v>4.8727241992978839E-6</v>
      </c>
      <c r="H570" s="1">
        <v>9.5641383412907154E-13</v>
      </c>
      <c r="I570" s="1">
        <v>5.4632919680598296E-12</v>
      </c>
      <c r="J570" s="1">
        <v>3.0159520073036904E-11</v>
      </c>
      <c r="K570" s="1">
        <v>136.15216615813739</v>
      </c>
      <c r="L570" s="1">
        <v>7.8756709303441181E-14</v>
      </c>
      <c r="M570" s="1">
        <v>13.710113975464076</v>
      </c>
      <c r="N570" s="1">
        <v>4.6956828979066856</v>
      </c>
      <c r="O570" s="1">
        <v>99.450000000000728</v>
      </c>
      <c r="P570" s="1">
        <v>14.120000000024319</v>
      </c>
      <c r="Q570" s="1">
        <v>26.368000000000009</v>
      </c>
      <c r="R570" s="1">
        <v>1189.8717711116522</v>
      </c>
      <c r="S570" s="1">
        <v>51.012</v>
      </c>
      <c r="T570" s="1">
        <v>473.54720763934841</v>
      </c>
      <c r="U570" s="1">
        <v>8.2523657958184167</v>
      </c>
      <c r="V570" s="1">
        <v>199.43291558542677</v>
      </c>
      <c r="W570" s="1">
        <v>30.309871790868108</v>
      </c>
      <c r="X570" s="1">
        <v>8.9827213747708594</v>
      </c>
      <c r="Y570" s="1">
        <v>2113.7780279235017</v>
      </c>
      <c r="Z570" s="1">
        <v>366.50877585164557</v>
      </c>
      <c r="AA570" s="1">
        <v>520.52347003246155</v>
      </c>
      <c r="AB570" s="1">
        <v>0.57695496651178491</v>
      </c>
      <c r="AC570"/>
      <c r="AD570"/>
    </row>
    <row r="571" spans="1:30" x14ac:dyDescent="0.25">
      <c r="A571" s="1" t="s">
        <v>105</v>
      </c>
      <c r="B571" s="4">
        <v>1</v>
      </c>
      <c r="C571" s="1" t="s">
        <v>108</v>
      </c>
      <c r="D571" s="7" t="s">
        <v>327</v>
      </c>
      <c r="E571" s="4">
        <v>2030</v>
      </c>
      <c r="F571" s="1">
        <v>87.505500145151942</v>
      </c>
      <c r="G571" s="1">
        <v>9.2428413902348027E-3</v>
      </c>
      <c r="H571" s="1">
        <v>1.3952971746527844E-12</v>
      </c>
      <c r="I571" s="1">
        <v>6.0590636949732254E-12</v>
      </c>
      <c r="J571" s="1">
        <v>3.4466194461461883E-12</v>
      </c>
      <c r="K571" s="1">
        <v>104.97760120145125</v>
      </c>
      <c r="L571" s="1">
        <v>1.2885379793039045E-13</v>
      </c>
      <c r="M571" s="1">
        <v>10.146913222716805</v>
      </c>
      <c r="N571" s="1">
        <v>6.4740243468590881</v>
      </c>
      <c r="O571" s="1">
        <v>91.80000000000112</v>
      </c>
      <c r="P571" s="1">
        <v>13.41400000002929</v>
      </c>
      <c r="Q571" s="1">
        <v>23.07200000000002</v>
      </c>
      <c r="R571" s="1">
        <v>1315.0326039364561</v>
      </c>
      <c r="S571" s="1">
        <v>47.088000000000001</v>
      </c>
      <c r="T571" s="1">
        <v>479.86798828147914</v>
      </c>
      <c r="U571" s="1">
        <v>11.809048693725105</v>
      </c>
      <c r="V571" s="1">
        <v>176.90017717932801</v>
      </c>
      <c r="W571" s="1">
        <v>31.454444309607521</v>
      </c>
      <c r="X571" s="1">
        <v>10.616083465249522</v>
      </c>
      <c r="Y571" s="1">
        <v>2301.1019957325093</v>
      </c>
      <c r="Z571" s="1">
        <v>321.39661277184342</v>
      </c>
      <c r="AA571" s="1">
        <v>527.70806722362977</v>
      </c>
      <c r="AB571" s="1">
        <v>1.2053304847433877</v>
      </c>
      <c r="AC571"/>
      <c r="AD571"/>
    </row>
    <row r="572" spans="1:30" x14ac:dyDescent="0.25">
      <c r="A572" s="1" t="s">
        <v>105</v>
      </c>
      <c r="B572" s="4">
        <v>1</v>
      </c>
      <c r="C572" s="1" t="s">
        <v>108</v>
      </c>
      <c r="D572" s="7" t="s">
        <v>327</v>
      </c>
      <c r="E572" s="4">
        <v>2031</v>
      </c>
      <c r="F572" s="1">
        <v>88.978448356889459</v>
      </c>
      <c r="G572" s="1">
        <v>9.5768483007010186E-3</v>
      </c>
      <c r="H572" s="1">
        <v>2.288298676847463E-12</v>
      </c>
      <c r="I572" s="1">
        <v>6.6693257691389316E-12</v>
      </c>
      <c r="J572" s="1">
        <v>2.9026697882038819E-12</v>
      </c>
      <c r="K572" s="1">
        <v>115.88202148209902</v>
      </c>
      <c r="L572" s="1">
        <v>2.8092821946589582E-13</v>
      </c>
      <c r="M572" s="1">
        <v>2.0066710736205407E-10</v>
      </c>
      <c r="N572" s="1">
        <v>9.1415365202863708</v>
      </c>
      <c r="O572" s="1">
        <v>84.150000000001754</v>
      </c>
      <c r="P572" s="1">
        <v>12.708000000034755</v>
      </c>
      <c r="Q572" s="1">
        <v>19.776000000000028</v>
      </c>
      <c r="R572" s="1">
        <v>1409.0188718045742</v>
      </c>
      <c r="S572" s="1">
        <v>43.164000000000016</v>
      </c>
      <c r="T572" s="1">
        <v>482.62556817086266</v>
      </c>
      <c r="U572" s="1">
        <v>17.144073040584193</v>
      </c>
      <c r="V572" s="1">
        <v>157.86223691743493</v>
      </c>
      <c r="W572" s="1">
        <v>26.17065412431085</v>
      </c>
      <c r="X572" s="1">
        <v>11.384333339367023</v>
      </c>
      <c r="Y572" s="1">
        <v>2449.3652446879109</v>
      </c>
      <c r="Z572" s="1">
        <v>290.0420148119652</v>
      </c>
      <c r="AA572" s="1">
        <v>528.22215497497973</v>
      </c>
      <c r="AB572" s="1">
        <v>3.1350573028759912</v>
      </c>
      <c r="AC572"/>
      <c r="AD572"/>
    </row>
    <row r="573" spans="1:30" x14ac:dyDescent="0.25">
      <c r="A573" s="1" t="s">
        <v>105</v>
      </c>
      <c r="B573" s="4">
        <v>1</v>
      </c>
      <c r="C573" s="1" t="s">
        <v>108</v>
      </c>
      <c r="D573" s="7" t="s">
        <v>327</v>
      </c>
      <c r="E573" s="4">
        <v>2032</v>
      </c>
      <c r="F573" s="1">
        <v>90.559393973213375</v>
      </c>
      <c r="G573" s="1">
        <v>5.1837994274569133E-6</v>
      </c>
      <c r="H573" s="1">
        <v>4.5589359175521567E-12</v>
      </c>
      <c r="I573" s="1">
        <v>7.4361763449437166E-12</v>
      </c>
      <c r="J573" s="1">
        <v>3.5711612699224352E-12</v>
      </c>
      <c r="K573" s="1">
        <v>77.489921001306129</v>
      </c>
      <c r="L573" s="1">
        <v>1.1704008220955925E-10</v>
      </c>
      <c r="M573" s="1">
        <v>8.2938631188061257E-9</v>
      </c>
      <c r="N573" s="1">
        <v>13.142804780420525</v>
      </c>
      <c r="O573" s="1">
        <v>76.500000000002686</v>
      </c>
      <c r="P573" s="1">
        <v>12.002000000040812</v>
      </c>
      <c r="Q573" s="1">
        <v>16.48000000000004</v>
      </c>
      <c r="R573" s="1">
        <v>1513.9095599533398</v>
      </c>
      <c r="S573" s="1">
        <v>39.24000000000003</v>
      </c>
      <c r="T573" s="1">
        <v>475.23623483772997</v>
      </c>
      <c r="U573" s="1">
        <v>25.146609560870566</v>
      </c>
      <c r="V573" s="1">
        <v>137.61762053592537</v>
      </c>
      <c r="W573" s="1">
        <v>25.09123308799289</v>
      </c>
      <c r="X573" s="1">
        <v>2.951545010563275</v>
      </c>
      <c r="Y573" s="1">
        <v>2599.5922928193613</v>
      </c>
      <c r="Z573" s="1">
        <v>257.00724790916519</v>
      </c>
      <c r="AA573" s="1">
        <v>521.51417118226721</v>
      </c>
      <c r="AB573" s="1">
        <v>14.030719235088691</v>
      </c>
      <c r="AC573"/>
      <c r="AD573"/>
    </row>
    <row r="574" spans="1:30" x14ac:dyDescent="0.25">
      <c r="A574" s="1" t="s">
        <v>105</v>
      </c>
      <c r="B574" s="4">
        <v>1</v>
      </c>
      <c r="C574" s="1" t="s">
        <v>108</v>
      </c>
      <c r="D574" s="7" t="s">
        <v>327</v>
      </c>
      <c r="E574" s="4">
        <v>2033</v>
      </c>
      <c r="F574" s="1">
        <v>91.092196237410334</v>
      </c>
      <c r="G574" s="1">
        <v>1.8463359110784739E-6</v>
      </c>
      <c r="H574" s="1">
        <v>2.1901147034828355E-11</v>
      </c>
      <c r="I574" s="1">
        <v>8.3893463096755674E-12</v>
      </c>
      <c r="J574" s="1">
        <v>2.5127610772653485E-12</v>
      </c>
      <c r="K574" s="1">
        <v>59.807909203751677</v>
      </c>
      <c r="L574" s="1">
        <v>1.2575985861049599E-11</v>
      </c>
      <c r="M574" s="1">
        <v>44.485955431750995</v>
      </c>
      <c r="N574" s="1">
        <v>19.144707170592824</v>
      </c>
      <c r="O574" s="1">
        <v>68.850000000004101</v>
      </c>
      <c r="P574" s="1">
        <v>11.296000000047481</v>
      </c>
      <c r="Q574" s="1">
        <v>13.184000000000056</v>
      </c>
      <c r="R574" s="1">
        <v>1580.4081476213125</v>
      </c>
      <c r="S574" s="1">
        <v>35.316000000000045</v>
      </c>
      <c r="T574" s="1">
        <v>467.84690151269047</v>
      </c>
      <c r="U574" s="1">
        <v>38.289414341291092</v>
      </c>
      <c r="V574" s="1">
        <v>128.42639132531389</v>
      </c>
      <c r="W574" s="1">
        <v>23.12743626946116</v>
      </c>
      <c r="X574" s="1">
        <v>2.0050163589875596</v>
      </c>
      <c r="Y574" s="1">
        <v>2704.075207752051</v>
      </c>
      <c r="Z574" s="1">
        <v>232.04458110780016</v>
      </c>
      <c r="AA574" s="1">
        <v>514.06704745396621</v>
      </c>
      <c r="AB574" s="1">
        <v>23.262773544466413</v>
      </c>
      <c r="AC574"/>
      <c r="AD574"/>
    </row>
    <row r="575" spans="1:30" x14ac:dyDescent="0.25">
      <c r="A575" s="1" t="s">
        <v>105</v>
      </c>
      <c r="B575" s="4">
        <v>1</v>
      </c>
      <c r="C575" s="1" t="s">
        <v>108</v>
      </c>
      <c r="D575" s="7" t="s">
        <v>327</v>
      </c>
      <c r="E575" s="4">
        <v>2034</v>
      </c>
      <c r="F575" s="1">
        <v>91.391934805071955</v>
      </c>
      <c r="G575" s="1">
        <v>9.0672431425337165E-6</v>
      </c>
      <c r="H575" s="1">
        <v>13.83099216178827</v>
      </c>
      <c r="I575" s="1">
        <v>9.5260210262975859E-12</v>
      </c>
      <c r="J575" s="1">
        <v>1.8037575736585439E-12</v>
      </c>
      <c r="K575" s="1">
        <v>80.16185625101987</v>
      </c>
      <c r="L575" s="1">
        <v>9.818923329671363E-12</v>
      </c>
      <c r="M575" s="1">
        <v>48.825833823282636</v>
      </c>
      <c r="N575" s="1">
        <v>6.4425747687194121</v>
      </c>
      <c r="O575" s="1">
        <v>61.200000000006376</v>
      </c>
      <c r="P575" s="1">
        <v>10.590000000054918</v>
      </c>
      <c r="Q575" s="1">
        <v>9.8880000000000798</v>
      </c>
      <c r="R575" s="1">
        <v>1629.2247234917309</v>
      </c>
      <c r="S575" s="1">
        <v>31.392000000000067</v>
      </c>
      <c r="T575" s="1">
        <v>504.94352361110816</v>
      </c>
      <c r="U575" s="1">
        <v>57.434121511883916</v>
      </c>
      <c r="V575" s="1">
        <v>117.4506276709828</v>
      </c>
      <c r="W575" s="1">
        <v>21.58015402467818</v>
      </c>
      <c r="X575" s="1">
        <v>1.0579910724824646</v>
      </c>
      <c r="Y575" s="1">
        <v>2783.0914534873286</v>
      </c>
      <c r="Z575" s="1">
        <v>205.19782013005042</v>
      </c>
      <c r="AA575" s="1">
        <v>550.87130427296734</v>
      </c>
      <c r="AB575" s="1">
        <v>35.397050315314281</v>
      </c>
      <c r="AC575"/>
      <c r="AD575"/>
    </row>
    <row r="576" spans="1:30" x14ac:dyDescent="0.25">
      <c r="A576" s="1" t="s">
        <v>105</v>
      </c>
      <c r="B576" s="4">
        <v>1</v>
      </c>
      <c r="C576" s="1" t="s">
        <v>108</v>
      </c>
      <c r="D576" s="7" t="s">
        <v>327</v>
      </c>
      <c r="E576" s="4">
        <v>2035</v>
      </c>
      <c r="F576" s="1">
        <v>92.837948472433581</v>
      </c>
      <c r="G576" s="1">
        <v>9.5156477500741004E-3</v>
      </c>
      <c r="H576" s="1">
        <v>6.1405115520840272E-12</v>
      </c>
      <c r="I576" s="1">
        <v>1.017633985179187E-11</v>
      </c>
      <c r="J576" s="1">
        <v>9.9835447224678491E-13</v>
      </c>
      <c r="K576" s="1">
        <v>61.697288569332848</v>
      </c>
      <c r="L576" s="1">
        <v>1.4534760898479867E-11</v>
      </c>
      <c r="M576" s="1">
        <v>62.367524027386274</v>
      </c>
      <c r="N576" s="1">
        <v>14.270783466072388</v>
      </c>
      <c r="O576" s="1">
        <v>53.550000000010932</v>
      </c>
      <c r="P576" s="1">
        <v>9.8840000000633079</v>
      </c>
      <c r="Q576" s="1">
        <v>6.5920000000001986</v>
      </c>
      <c r="R576" s="1">
        <v>1698.3952464094175</v>
      </c>
      <c r="S576" s="1">
        <v>27.468000000000082</v>
      </c>
      <c r="T576" s="1">
        <v>546.38002410105753</v>
      </c>
      <c r="U576" s="1">
        <v>63.876696280603326</v>
      </c>
      <c r="V576" s="1">
        <v>102.4468753815018</v>
      </c>
      <c r="W576" s="1">
        <v>18.348220276225025</v>
      </c>
      <c r="X576" s="1">
        <v>0.72696576018430425</v>
      </c>
      <c r="Y576" s="1">
        <v>2879.9604558398764</v>
      </c>
      <c r="Z576" s="1">
        <v>175.02142999607909</v>
      </c>
      <c r="AA576" s="1">
        <v>598.3578902581794</v>
      </c>
      <c r="AB576" s="1">
        <v>43.231132929275503</v>
      </c>
      <c r="AC576"/>
      <c r="AD576"/>
    </row>
    <row r="577" spans="1:30" x14ac:dyDescent="0.25">
      <c r="A577" s="1" t="s">
        <v>105</v>
      </c>
      <c r="B577" s="4">
        <v>1</v>
      </c>
      <c r="C577" s="1" t="s">
        <v>108</v>
      </c>
      <c r="D577" s="7" t="s">
        <v>327</v>
      </c>
      <c r="E577" s="4">
        <v>2036</v>
      </c>
      <c r="F577" s="1">
        <v>95.287211477428059</v>
      </c>
      <c r="G577" s="1">
        <v>1.7592406045210097E-2</v>
      </c>
      <c r="H577" s="1">
        <v>2.7634894378642475E-12</v>
      </c>
      <c r="I577" s="1">
        <v>9.9327842801267205E-12</v>
      </c>
      <c r="J577" s="1">
        <v>6.5801867361314295E-13</v>
      </c>
      <c r="K577" s="1">
        <v>3.7950244822430703E-11</v>
      </c>
      <c r="L577" s="1">
        <v>1.9291842869252785E-11</v>
      </c>
      <c r="M577" s="1">
        <v>112.33259531496583</v>
      </c>
      <c r="N577" s="1">
        <v>5.4251295009606446</v>
      </c>
      <c r="O577" s="1">
        <v>45.900000000032833</v>
      </c>
      <c r="P577" s="1">
        <v>9.178000000072835</v>
      </c>
      <c r="Q577" s="1">
        <v>3.2960000000003258</v>
      </c>
      <c r="R577" s="1">
        <v>1749.1012016454169</v>
      </c>
      <c r="S577" s="1">
        <v>23.544000000000114</v>
      </c>
      <c r="T577" s="1">
        <v>601.35821479511037</v>
      </c>
      <c r="U577" s="1">
        <v>78.147479746675714</v>
      </c>
      <c r="V577" s="1">
        <v>89.210712038617373</v>
      </c>
      <c r="W577" s="1">
        <v>18.551797723031687</v>
      </c>
      <c r="X577" s="1">
        <v>0.28658999664562568</v>
      </c>
      <c r="Y577" s="1">
        <v>2953.9412369699721</v>
      </c>
      <c r="Z577" s="1">
        <v>146.14330120735514</v>
      </c>
      <c r="AA577" s="1">
        <v>657.44208184178115</v>
      </c>
      <c r="AB577" s="1">
        <v>55.257956906390149</v>
      </c>
      <c r="AC577"/>
      <c r="AD577"/>
    </row>
    <row r="578" spans="1:30" x14ac:dyDescent="0.25">
      <c r="A578" s="1" t="s">
        <v>105</v>
      </c>
      <c r="B578" s="4">
        <v>1</v>
      </c>
      <c r="C578" s="1" t="s">
        <v>108</v>
      </c>
      <c r="D578" s="7" t="s">
        <v>327</v>
      </c>
      <c r="E578" s="4">
        <v>2037</v>
      </c>
      <c r="F578" s="1">
        <v>107.40234963535271</v>
      </c>
      <c r="G578" s="1">
        <v>1.8834649660246304E-2</v>
      </c>
      <c r="H578" s="1">
        <v>3.8138876902083039E-12</v>
      </c>
      <c r="I578" s="1">
        <v>1.1706295234915046E-11</v>
      </c>
      <c r="J578" s="1">
        <v>5.54478204756955E-13</v>
      </c>
      <c r="K578" s="1">
        <v>35.660586584411369</v>
      </c>
      <c r="L578" s="1">
        <v>2.475533347671953E-11</v>
      </c>
      <c r="M578" s="1">
        <v>55.058303202811665</v>
      </c>
      <c r="N578" s="1">
        <v>11.793786403090122</v>
      </c>
      <c r="O578" s="1">
        <v>52.080992161821101</v>
      </c>
      <c r="P578" s="1">
        <v>8.4720000000830105</v>
      </c>
      <c r="Q578" s="1">
        <v>3.0485137830524975E-11</v>
      </c>
      <c r="R578" s="1">
        <v>1738.1098683121215</v>
      </c>
      <c r="S578" s="1">
        <v>19.620000000000154</v>
      </c>
      <c r="T578" s="1">
        <v>706.3014767767429</v>
      </c>
      <c r="U578" s="1">
        <v>83.572609247636365</v>
      </c>
      <c r="V578" s="1">
        <v>102.09495335130038</v>
      </c>
      <c r="W578" s="1">
        <v>19.147875339025987</v>
      </c>
      <c r="X578" s="1">
        <v>5.059246921870309E-11</v>
      </c>
      <c r="Y578" s="1">
        <v>2968.6507341978113</v>
      </c>
      <c r="Z578" s="1">
        <v>125.73391077289511</v>
      </c>
      <c r="AA578" s="1">
        <v>762.29633236441919</v>
      </c>
      <c r="AB578" s="1">
        <v>58.126999745367272</v>
      </c>
      <c r="AC578"/>
      <c r="AD578"/>
    </row>
    <row r="579" spans="1:30" x14ac:dyDescent="0.25">
      <c r="A579" s="1" t="s">
        <v>105</v>
      </c>
      <c r="B579" s="4">
        <v>1</v>
      </c>
      <c r="C579" s="1" t="s">
        <v>108</v>
      </c>
      <c r="D579" s="7" t="s">
        <v>327</v>
      </c>
      <c r="E579" s="4">
        <v>2038</v>
      </c>
      <c r="F579" s="1">
        <v>111.61050361798017</v>
      </c>
      <c r="G579" s="1">
        <v>1.2142702688281985E-2</v>
      </c>
      <c r="H579" s="1">
        <v>2.4032296300127519E-12</v>
      </c>
      <c r="I579" s="1">
        <v>1.3912246359504815E-11</v>
      </c>
      <c r="J579" s="1">
        <v>4.4188990072291324E-13</v>
      </c>
      <c r="K579" s="1">
        <v>75.490983555134719</v>
      </c>
      <c r="L579" s="1">
        <v>2.7316303263268797E-11</v>
      </c>
      <c r="M579" s="1">
        <v>32.971717602179936</v>
      </c>
      <c r="N579" s="1">
        <v>8.5963380212954092</v>
      </c>
      <c r="O579" s="1">
        <v>44.430992161827248</v>
      </c>
      <c r="P579" s="1">
        <v>7.7660000000929434</v>
      </c>
      <c r="Q579" s="1">
        <v>3.3931757276671163E-11</v>
      </c>
      <c r="R579" s="1">
        <v>1773.770454896533</v>
      </c>
      <c r="S579" s="1">
        <v>15.696000000000209</v>
      </c>
      <c r="T579" s="1">
        <v>761.35977997955456</v>
      </c>
      <c r="U579" s="1">
        <v>95.366395650726488</v>
      </c>
      <c r="V579" s="1">
        <v>90.647784297800769</v>
      </c>
      <c r="W579" s="1">
        <v>15.895179588114143</v>
      </c>
      <c r="X579" s="1">
        <v>5.3186867751398726E-11</v>
      </c>
      <c r="Y579" s="1">
        <v>3034.9887742772244</v>
      </c>
      <c r="Z579" s="1">
        <v>100.64714895654906</v>
      </c>
      <c r="AA579" s="1">
        <v>813.19546586780734</v>
      </c>
      <c r="AB579" s="1">
        <v>73.879933458815358</v>
      </c>
      <c r="AC579"/>
      <c r="AD579"/>
    </row>
    <row r="580" spans="1:30" x14ac:dyDescent="0.25">
      <c r="A580" s="1" t="s">
        <v>105</v>
      </c>
      <c r="B580" s="4">
        <v>1</v>
      </c>
      <c r="C580" s="1" t="s">
        <v>108</v>
      </c>
      <c r="D580" s="7" t="s">
        <v>327</v>
      </c>
      <c r="E580" s="4">
        <v>2039</v>
      </c>
      <c r="F580" s="1">
        <v>109.6644636915368</v>
      </c>
      <c r="G580" s="1">
        <v>2.9379932208904957E-2</v>
      </c>
      <c r="H580" s="1">
        <v>1.2498660607095017E-12</v>
      </c>
      <c r="I580" s="1">
        <v>1.6686955979542786E-11</v>
      </c>
      <c r="J580" s="1">
        <v>4.2802290974510334E-13</v>
      </c>
      <c r="K580" s="1">
        <v>104.84468983037436</v>
      </c>
      <c r="L580" s="1">
        <v>2.8393604782002209E-11</v>
      </c>
      <c r="M580" s="1">
        <v>8.6456219366476965</v>
      </c>
      <c r="N580" s="1">
        <v>6.7948618753580112E-10</v>
      </c>
      <c r="O580" s="1">
        <v>36.780992161830007</v>
      </c>
      <c r="P580" s="1">
        <v>7.0600000001046492</v>
      </c>
      <c r="Q580" s="1">
        <v>3.6834427064875045E-11</v>
      </c>
      <c r="R580" s="1">
        <v>1849.2614384516678</v>
      </c>
      <c r="S580" s="1">
        <v>11.772000000000286</v>
      </c>
      <c r="T580" s="1">
        <v>794.33149758173454</v>
      </c>
      <c r="U580" s="1">
        <v>103.9627336720219</v>
      </c>
      <c r="V580" s="1">
        <v>73.719929753840972</v>
      </c>
      <c r="W580" s="1">
        <v>14.978255413775427</v>
      </c>
      <c r="X580" s="1">
        <v>5.2792606589115297E-11</v>
      </c>
      <c r="Y580" s="1">
        <v>3150.6866894585678</v>
      </c>
      <c r="Z580" s="1">
        <v>72.906911168516061</v>
      </c>
      <c r="AA580" s="1">
        <v>841.94437611734122</v>
      </c>
      <c r="AB580" s="1">
        <v>82.768323370912867</v>
      </c>
      <c r="AC580"/>
      <c r="AD580"/>
    </row>
    <row r="581" spans="1:30" x14ac:dyDescent="0.25">
      <c r="A581" s="1" t="s">
        <v>105</v>
      </c>
      <c r="B581" s="4">
        <v>1</v>
      </c>
      <c r="C581" s="1" t="s">
        <v>108</v>
      </c>
      <c r="D581" s="7" t="s">
        <v>327</v>
      </c>
      <c r="E581" s="4">
        <v>2040</v>
      </c>
      <c r="F581" s="1">
        <v>109.13657436345429</v>
      </c>
      <c r="G581" s="1">
        <v>6.1047243597402386E-2</v>
      </c>
      <c r="H581" s="1">
        <v>7.9407685600236582E-13</v>
      </c>
      <c r="I581" s="1">
        <v>2.12098148534032E-11</v>
      </c>
      <c r="J581" s="1">
        <v>4.274210253626981E-13</v>
      </c>
      <c r="K581" s="1">
        <v>150.30270615398723</v>
      </c>
      <c r="L581" s="1">
        <v>2.5495138683658301E-11</v>
      </c>
      <c r="M581" s="1">
        <v>1.4333863694744689E-9</v>
      </c>
      <c r="N581" s="1">
        <v>1.0319666686325142E-11</v>
      </c>
      <c r="O581" s="1">
        <v>29.130992161833824</v>
      </c>
      <c r="P581" s="1">
        <v>6.3540000001185621</v>
      </c>
      <c r="Q581" s="1">
        <v>4.0405588334797481E-11</v>
      </c>
      <c r="R581" s="1">
        <v>1954.1061282820422</v>
      </c>
      <c r="S581" s="1">
        <v>7.8480000000004164</v>
      </c>
      <c r="T581" s="1">
        <v>802.97711951838221</v>
      </c>
      <c r="U581" s="1">
        <v>103.96273367270139</v>
      </c>
      <c r="V581" s="1">
        <v>55.740366771938469</v>
      </c>
      <c r="W581" s="1">
        <v>12.834323686882188</v>
      </c>
      <c r="X581" s="1">
        <v>5.4127984839378099E-11</v>
      </c>
      <c r="Y581" s="1">
        <v>3290.6478087367377</v>
      </c>
      <c r="Z581" s="1">
        <v>44.74157635081427</v>
      </c>
      <c r="AA581" s="1">
        <v>849.73730729815884</v>
      </c>
      <c r="AB581" s="1">
        <v>86.231635150931382</v>
      </c>
      <c r="AC581"/>
      <c r="AD581"/>
    </row>
    <row r="582" spans="1:30" x14ac:dyDescent="0.25">
      <c r="A582" s="1" t="s">
        <v>105</v>
      </c>
      <c r="B582" s="4">
        <v>1</v>
      </c>
      <c r="C582" s="1" t="s">
        <v>108</v>
      </c>
      <c r="D582" s="7" t="s">
        <v>327</v>
      </c>
      <c r="E582" s="4">
        <v>2041</v>
      </c>
      <c r="F582" s="1">
        <v>107.92022660327589</v>
      </c>
      <c r="G582" s="1">
        <v>6.1033523425260819E-2</v>
      </c>
      <c r="H582" s="1">
        <v>6.9409819756288056E-13</v>
      </c>
      <c r="I582" s="1">
        <v>2.8169932713347019E-11</v>
      </c>
      <c r="J582" s="1">
        <v>4.5786575634584685E-13</v>
      </c>
      <c r="K582" s="1">
        <v>171.46538590325923</v>
      </c>
      <c r="L582" s="1">
        <v>1.4173892489182942E-11</v>
      </c>
      <c r="M582" s="1">
        <v>1.0160163242880254E-9</v>
      </c>
      <c r="N582" s="1">
        <v>3.2921241842085057E-12</v>
      </c>
      <c r="O582" s="1">
        <v>21.480992161836227</v>
      </c>
      <c r="P582" s="1">
        <v>6.3540000001352492</v>
      </c>
      <c r="Q582" s="1">
        <v>4.2918349412062829E-11</v>
      </c>
      <c r="R582" s="1">
        <v>2104.4088344360293</v>
      </c>
      <c r="S582" s="1">
        <v>3.9240000000006967</v>
      </c>
      <c r="T582" s="1">
        <v>802.97711951981557</v>
      </c>
      <c r="U582" s="1">
        <v>103.96273367271171</v>
      </c>
      <c r="V582" s="1">
        <v>38.033994813520721</v>
      </c>
      <c r="W582" s="1">
        <v>14.658152256225833</v>
      </c>
      <c r="X582" s="1">
        <v>5.1441610852182202E-11</v>
      </c>
      <c r="Y582" s="1">
        <v>3465.8550760092953</v>
      </c>
      <c r="Z582" s="1">
        <v>21.893535790146476</v>
      </c>
      <c r="AA582" s="1">
        <v>849.05810519662543</v>
      </c>
      <c r="AB582" s="1">
        <v>79.785336432071844</v>
      </c>
      <c r="AC582"/>
      <c r="AD582"/>
    </row>
    <row r="583" spans="1:30" x14ac:dyDescent="0.25">
      <c r="A583" s="1" t="s">
        <v>105</v>
      </c>
      <c r="B583" s="4">
        <v>1</v>
      </c>
      <c r="C583" s="1" t="s">
        <v>108</v>
      </c>
      <c r="D583" s="7" t="s">
        <v>327</v>
      </c>
      <c r="E583" s="4">
        <v>2042</v>
      </c>
      <c r="F583" s="1">
        <v>106.28553483780665</v>
      </c>
      <c r="G583" s="1">
        <v>7.7129863370314508E-2</v>
      </c>
      <c r="H583" s="1">
        <v>7.0189408455202673E-13</v>
      </c>
      <c r="I583" s="1">
        <v>3.7932650052197691E-11</v>
      </c>
      <c r="J583" s="1">
        <v>4.3416638349908438E-13</v>
      </c>
      <c r="K583" s="1">
        <v>72.608326785997633</v>
      </c>
      <c r="L583" s="1">
        <v>1.0463266513729922E-11</v>
      </c>
      <c r="M583" s="1">
        <v>4.1213290736307113E-9</v>
      </c>
      <c r="N583" s="1">
        <v>1.8033505043303825E-12</v>
      </c>
      <c r="O583" s="1">
        <v>13.830992161837477</v>
      </c>
      <c r="P583" s="1">
        <v>6.3540000001564589</v>
      </c>
      <c r="Q583" s="1">
        <v>4.4722106985721373E-11</v>
      </c>
      <c r="R583" s="1">
        <v>2275.8742203392885</v>
      </c>
      <c r="S583" s="1">
        <v>1.1773642293567808E-10</v>
      </c>
      <c r="T583" s="1">
        <v>802.97711952083159</v>
      </c>
      <c r="U583" s="1">
        <v>103.962733672715</v>
      </c>
      <c r="V583" s="1">
        <v>22.199841754149762</v>
      </c>
      <c r="W583" s="1">
        <v>12.263511622491553</v>
      </c>
      <c r="X583" s="1">
        <v>4.9731155702014783E-11</v>
      </c>
      <c r="Y583" s="1">
        <v>3641.7196042260148</v>
      </c>
      <c r="Z583" s="1">
        <v>4.0579047279933189E-10</v>
      </c>
      <c r="AA583" s="1">
        <v>844.97176692718563</v>
      </c>
      <c r="AB583" s="1">
        <v>70.485677984285473</v>
      </c>
      <c r="AC583"/>
      <c r="AD583"/>
    </row>
    <row r="584" spans="1:30" x14ac:dyDescent="0.25">
      <c r="A584" s="1" t="s">
        <v>105</v>
      </c>
      <c r="B584" s="4">
        <v>1</v>
      </c>
      <c r="C584" s="1" t="s">
        <v>108</v>
      </c>
      <c r="D584" s="7" t="s">
        <v>327</v>
      </c>
      <c r="E584" s="4">
        <v>2043</v>
      </c>
      <c r="F584" s="1">
        <v>101.91389335865168</v>
      </c>
      <c r="G584" s="1">
        <v>6.683779010618901E-2</v>
      </c>
      <c r="H584" s="1">
        <v>7.4718544326229682E-13</v>
      </c>
      <c r="I584" s="1">
        <v>5.3997842851397775E-11</v>
      </c>
      <c r="J584" s="1">
        <v>3.7287899845809227E-13</v>
      </c>
      <c r="K584" s="1">
        <v>92.094047566365319</v>
      </c>
      <c r="L584" s="1">
        <v>4.0662258022405004E-12</v>
      </c>
      <c r="M584" s="1">
        <v>2.2862249843987148</v>
      </c>
      <c r="N584" s="1">
        <v>1.5430145566287061E-12</v>
      </c>
      <c r="O584" s="1">
        <v>13.830992161838271</v>
      </c>
      <c r="P584" s="1">
        <v>6.3540000001846293</v>
      </c>
      <c r="Q584" s="1">
        <v>4.5720461457968158E-11</v>
      </c>
      <c r="R584" s="1">
        <v>2348.4825471252861</v>
      </c>
      <c r="S584" s="1">
        <v>1.3031240879672768E-10</v>
      </c>
      <c r="T584" s="1">
        <v>802.97711952495297</v>
      </c>
      <c r="U584" s="1">
        <v>103.96273367271681</v>
      </c>
      <c r="V584" s="1">
        <v>20.633008774902322</v>
      </c>
      <c r="W584" s="1">
        <v>13.291498381781087</v>
      </c>
      <c r="X584" s="1">
        <v>4.7600345790328244E-11</v>
      </c>
      <c r="Y584" s="1">
        <v>3736.6459173683861</v>
      </c>
      <c r="Z584" s="1">
        <v>4.4590945136135146E-10</v>
      </c>
      <c r="AA584" s="1">
        <v>848.27483620818032</v>
      </c>
      <c r="AB584" s="1">
        <v>63.380308433385437</v>
      </c>
      <c r="AC584"/>
      <c r="AD584"/>
    </row>
    <row r="585" spans="1:30" x14ac:dyDescent="0.25">
      <c r="A585" s="1" t="s">
        <v>105</v>
      </c>
      <c r="B585" s="4">
        <v>1</v>
      </c>
      <c r="C585" s="1" t="s">
        <v>108</v>
      </c>
      <c r="D585" s="7" t="s">
        <v>327</v>
      </c>
      <c r="E585" s="4">
        <v>2044</v>
      </c>
      <c r="F585" s="1">
        <v>98.082337423978217</v>
      </c>
      <c r="G585" s="1">
        <v>5.1760682976142398E-2</v>
      </c>
      <c r="H585" s="1">
        <v>8.5013753465942426E-13</v>
      </c>
      <c r="I585" s="1">
        <v>8.592061542455872E-11</v>
      </c>
      <c r="J585" s="1">
        <v>3.0712932573732786E-13</v>
      </c>
      <c r="K585" s="1">
        <v>55.96918139117593</v>
      </c>
      <c r="L585" s="1">
        <v>2.0241402921999829E-12</v>
      </c>
      <c r="M585" s="1">
        <v>68.164189717322586</v>
      </c>
      <c r="N585" s="1">
        <v>1.5552985684559803E-12</v>
      </c>
      <c r="O585" s="1">
        <v>13.830992161838966</v>
      </c>
      <c r="P585" s="1">
        <v>6.3540000002225616</v>
      </c>
      <c r="Q585" s="1">
        <v>4.6378480131581301E-11</v>
      </c>
      <c r="R585" s="1">
        <v>2440.5765946916513</v>
      </c>
      <c r="S585" s="1">
        <v>1.4013133212639904E-10</v>
      </c>
      <c r="T585" s="1">
        <v>805.26334450935167</v>
      </c>
      <c r="U585" s="1">
        <v>103.96273367271836</v>
      </c>
      <c r="V585" s="1">
        <v>18.578415283819197</v>
      </c>
      <c r="W585" s="1">
        <v>12.881422632276497</v>
      </c>
      <c r="X585" s="1">
        <v>4.373303096980737E-11</v>
      </c>
      <c r="Y585" s="1">
        <v>3844.1069481392069</v>
      </c>
      <c r="Z585" s="1">
        <v>4.5915241565492921E-10</v>
      </c>
      <c r="AA585" s="1">
        <v>855.16021978112371</v>
      </c>
      <c r="AB585" s="1">
        <v>53.893855879937163</v>
      </c>
      <c r="AC585"/>
      <c r="AD585"/>
    </row>
    <row r="586" spans="1:30" x14ac:dyDescent="0.25">
      <c r="A586" s="1" t="s">
        <v>105</v>
      </c>
      <c r="B586" s="4">
        <v>1</v>
      </c>
      <c r="C586" s="1" t="s">
        <v>108</v>
      </c>
      <c r="D586" s="7" t="s">
        <v>327</v>
      </c>
      <c r="E586" s="4">
        <v>2045</v>
      </c>
      <c r="F586" s="1">
        <v>94.491132073539788</v>
      </c>
      <c r="G586" s="1">
        <v>9.9354105023888202E-3</v>
      </c>
      <c r="H586" s="1">
        <v>9.8777449911413411E-13</v>
      </c>
      <c r="I586" s="1">
        <v>1.7681209842264286E-10</v>
      </c>
      <c r="J586" s="1">
        <v>2.5016821343171931E-13</v>
      </c>
      <c r="K586" s="1">
        <v>96.739134776397862</v>
      </c>
      <c r="L586" s="1">
        <v>1.1597945414626576E-12</v>
      </c>
      <c r="M586" s="1">
        <v>34.461751137253266</v>
      </c>
      <c r="N586" s="1">
        <v>1.6856248152882144E-12</v>
      </c>
      <c r="O586" s="1">
        <v>13.830992161839667</v>
      </c>
      <c r="P586" s="1">
        <v>6.3540000002765593</v>
      </c>
      <c r="Q586" s="1">
        <v>4.6932958336338256E-11</v>
      </c>
      <c r="R586" s="1">
        <v>2496.5457760828272</v>
      </c>
      <c r="S586" s="1">
        <v>1.5466609302487891E-10</v>
      </c>
      <c r="T586" s="1">
        <v>873.4275342266742</v>
      </c>
      <c r="U586" s="1">
        <v>103.96273367271991</v>
      </c>
      <c r="V586" s="1">
        <v>17.387672962859458</v>
      </c>
      <c r="W586" s="1">
        <v>14.050198419532435</v>
      </c>
      <c r="X586" s="1">
        <v>4.0136253241032325E-11</v>
      </c>
      <c r="Y586" s="1">
        <v>3924.9723190692257</v>
      </c>
      <c r="Z586" s="1">
        <v>4.9930882391184953E-10</v>
      </c>
      <c r="AA586" s="1">
        <v>909.43707292935699</v>
      </c>
      <c r="AB586" s="1">
        <v>49.266071292422374</v>
      </c>
      <c r="AC586"/>
      <c r="AD586"/>
    </row>
    <row r="587" spans="1:30" x14ac:dyDescent="0.25">
      <c r="A587" s="1" t="s">
        <v>105</v>
      </c>
      <c r="B587" s="4">
        <v>1</v>
      </c>
      <c r="C587" s="1" t="s">
        <v>108</v>
      </c>
      <c r="D587" s="7" t="s">
        <v>327</v>
      </c>
      <c r="E587" s="4">
        <v>2046</v>
      </c>
      <c r="F587" s="1">
        <v>90.85394292850134</v>
      </c>
      <c r="G587" s="1">
        <v>-1.9805117474196315E-2</v>
      </c>
      <c r="H587" s="1">
        <v>1.1806092149414528E-12</v>
      </c>
      <c r="I587" s="1">
        <v>1.2752338220494E-7</v>
      </c>
      <c r="J587" s="1">
        <v>2.2540538334833659E-13</v>
      </c>
      <c r="K587" s="1">
        <v>142.76350129206736</v>
      </c>
      <c r="L587" s="1">
        <v>8.2380555648812821E-13</v>
      </c>
      <c r="M587" s="1">
        <v>53.460669483332012</v>
      </c>
      <c r="N587" s="1">
        <v>1.9786126119550666E-12</v>
      </c>
      <c r="O587" s="1">
        <v>13.830992161840415</v>
      </c>
      <c r="P587" s="1">
        <v>6.3540000003624799</v>
      </c>
      <c r="Q587" s="1">
        <v>4.7374848237061169E-11</v>
      </c>
      <c r="R587" s="1">
        <v>2593.284910859225</v>
      </c>
      <c r="S587" s="1">
        <v>1.739579358941317E-10</v>
      </c>
      <c r="T587" s="1">
        <v>907.88928536392746</v>
      </c>
      <c r="U587" s="1">
        <v>103.9627336727216</v>
      </c>
      <c r="V587" s="1">
        <v>15.439959199924552</v>
      </c>
      <c r="W587" s="1">
        <v>14.304887696030988</v>
      </c>
      <c r="X587" s="1">
        <v>3.4897498235190261E-11</v>
      </c>
      <c r="Y587" s="1">
        <v>4041.3434101449379</v>
      </c>
      <c r="Z587" s="1">
        <v>5.5575371505068764E-10</v>
      </c>
      <c r="AA587" s="1">
        <v>940.83455407478334</v>
      </c>
      <c r="AB587" s="1">
        <v>40.964187654496143</v>
      </c>
      <c r="AC587"/>
      <c r="AD587"/>
    </row>
    <row r="588" spans="1:30" x14ac:dyDescent="0.25">
      <c r="A588" s="1" t="s">
        <v>105</v>
      </c>
      <c r="B588" s="4">
        <v>1</v>
      </c>
      <c r="C588" s="1" t="s">
        <v>108</v>
      </c>
      <c r="D588" s="7" t="s">
        <v>327</v>
      </c>
      <c r="E588" s="4">
        <v>2047</v>
      </c>
      <c r="F588" s="1">
        <v>87.65070401341265</v>
      </c>
      <c r="G588" s="1">
        <v>-2.1278545218928305E-2</v>
      </c>
      <c r="H588" s="1">
        <v>1.4347669479155329E-12</v>
      </c>
      <c r="I588" s="1">
        <v>3.2730681326578143E-9</v>
      </c>
      <c r="J588" s="1">
        <v>2.1666326197282369E-13</v>
      </c>
      <c r="K588" s="1">
        <v>233.11984104595425</v>
      </c>
      <c r="L588" s="1">
        <v>6.0690175900228574E-13</v>
      </c>
      <c r="M588" s="1">
        <v>32.904123301340178</v>
      </c>
      <c r="N588" s="1">
        <v>2.36718878237587E-12</v>
      </c>
      <c r="O588" s="1">
        <v>13.830992161841266</v>
      </c>
      <c r="P588" s="1">
        <v>6.3540000005392923</v>
      </c>
      <c r="Q588" s="1">
        <v>4.7802871146806272E-11</v>
      </c>
      <c r="R588" s="1">
        <v>2653.6134121512923</v>
      </c>
      <c r="S588" s="1">
        <v>1.9871326937085123E-10</v>
      </c>
      <c r="T588" s="1">
        <v>961.34995484725948</v>
      </c>
      <c r="U588" s="1">
        <v>103.96273367272322</v>
      </c>
      <c r="V588" s="1">
        <v>14.708470011186639</v>
      </c>
      <c r="W588" s="1">
        <v>14.83105172930051</v>
      </c>
      <c r="X588" s="1">
        <v>3.0031701016515079E-11</v>
      </c>
      <c r="Y588" s="1">
        <v>4134.7960070211266</v>
      </c>
      <c r="Z588" s="1">
        <v>6.2968301177563739E-10</v>
      </c>
      <c r="AA588" s="1">
        <v>985.88529846042411</v>
      </c>
      <c r="AB588" s="1">
        <v>36.961320577911813</v>
      </c>
      <c r="AC588"/>
      <c r="AD588"/>
    </row>
    <row r="589" spans="1:30" x14ac:dyDescent="0.25">
      <c r="A589" s="1" t="s">
        <v>105</v>
      </c>
      <c r="B589" s="4">
        <v>1</v>
      </c>
      <c r="C589" s="1" t="s">
        <v>108</v>
      </c>
      <c r="D589" s="7" t="s">
        <v>327</v>
      </c>
      <c r="E589" s="4">
        <v>2048</v>
      </c>
      <c r="F589" s="1">
        <v>84.476325243686716</v>
      </c>
      <c r="G589" s="1">
        <v>0.14781770796741944</v>
      </c>
      <c r="H589" s="1">
        <v>1.7549707860565337E-12</v>
      </c>
      <c r="I589" s="1">
        <v>7.4740433901981168E-10</v>
      </c>
      <c r="J589" s="1">
        <v>2.2030021149213566E-13</v>
      </c>
      <c r="K589" s="1">
        <v>296.59288158489795</v>
      </c>
      <c r="L589" s="1">
        <v>4.6573731021536154E-13</v>
      </c>
      <c r="M589" s="1">
        <v>18.362110575095993</v>
      </c>
      <c r="N589" s="1">
        <v>2.8547405148983451E-12</v>
      </c>
      <c r="O589" s="1">
        <v>13.830992161842254</v>
      </c>
      <c r="P589" s="1">
        <v>1.2806645653072566E-7</v>
      </c>
      <c r="Q589" s="1">
        <v>4.823029217216897E-11</v>
      </c>
      <c r="R589" s="1">
        <v>2763.0807531972468</v>
      </c>
      <c r="S589" s="1">
        <v>2.2602957263412002E-10</v>
      </c>
      <c r="T589" s="1">
        <v>994.25407814859966</v>
      </c>
      <c r="U589" s="1">
        <v>103.96273367272524</v>
      </c>
      <c r="V589" s="1">
        <v>12.30184207902445</v>
      </c>
      <c r="W589" s="1">
        <v>2.0786802167294953E-7</v>
      </c>
      <c r="X589" s="1">
        <v>2.6314451247990252E-11</v>
      </c>
      <c r="Y589" s="1">
        <v>4264.8846748644874</v>
      </c>
      <c r="Z589" s="1">
        <v>7.0639152482942383E-10</v>
      </c>
      <c r="AA589" s="1">
        <v>1017.5679738984609</v>
      </c>
      <c r="AB589" s="1">
        <v>30.315977740182529</v>
      </c>
      <c r="AC589"/>
      <c r="AD589"/>
    </row>
    <row r="590" spans="1:30" x14ac:dyDescent="0.25">
      <c r="A590" s="1" t="s">
        <v>105</v>
      </c>
      <c r="B590" s="4">
        <v>1</v>
      </c>
      <c r="C590" s="1" t="s">
        <v>108</v>
      </c>
      <c r="D590" s="7" t="s">
        <v>327</v>
      </c>
      <c r="E590" s="4">
        <v>2049</v>
      </c>
      <c r="F590" s="1">
        <v>81.198496572688256</v>
      </c>
      <c r="G590" s="1">
        <v>4.9724598291659934E-2</v>
      </c>
      <c r="H590" s="1">
        <v>2.1290858057371492E-12</v>
      </c>
      <c r="I590" s="1">
        <v>1.0801887942695717E-9</v>
      </c>
      <c r="J590" s="1">
        <v>2.2662558756145178E-13</v>
      </c>
      <c r="K590" s="1">
        <v>319.34871572869861</v>
      </c>
      <c r="L590" s="1">
        <v>4.0134111900862362E-13</v>
      </c>
      <c r="M590" s="1">
        <v>67.380632225481762</v>
      </c>
      <c r="N590" s="1">
        <v>3.4762753611255832E-12</v>
      </c>
      <c r="O590" s="1">
        <v>13.830992161843358</v>
      </c>
      <c r="P590" s="1">
        <v>1.3132950398642497E-7</v>
      </c>
      <c r="Q590" s="1">
        <v>4.8688157928514817E-11</v>
      </c>
      <c r="R590" s="1">
        <v>2874.1948847821473</v>
      </c>
      <c r="S590" s="1">
        <v>2.5442317741612221E-10</v>
      </c>
      <c r="T590" s="1">
        <v>1012.6161887236957</v>
      </c>
      <c r="U590" s="1">
        <v>103.96273367272774</v>
      </c>
      <c r="V590" s="1">
        <v>9.7977589881774172</v>
      </c>
      <c r="W590" s="1">
        <v>2.1134912989368311E-7</v>
      </c>
      <c r="X590" s="1">
        <v>2.5005018637371328E-11</v>
      </c>
      <c r="Y590" s="1">
        <v>4382.0188914251667</v>
      </c>
      <c r="Z590" s="1">
        <v>7.9005059010491981E-10</v>
      </c>
      <c r="AA590" s="1">
        <v>1044.7745683464093</v>
      </c>
      <c r="AB590" s="1">
        <v>24.580530694762594</v>
      </c>
      <c r="AC590"/>
      <c r="AD590"/>
    </row>
    <row r="591" spans="1:30" x14ac:dyDescent="0.25">
      <c r="A591" s="1" t="s">
        <v>105</v>
      </c>
      <c r="B591" s="4">
        <v>1</v>
      </c>
      <c r="C591" s="1" t="s">
        <v>108</v>
      </c>
      <c r="D591" s="7" t="s">
        <v>327</v>
      </c>
      <c r="E591" s="4">
        <v>2050</v>
      </c>
      <c r="F591" s="1">
        <v>77.956213524144289</v>
      </c>
      <c r="G591" s="1">
        <v>0.25118239478817117</v>
      </c>
      <c r="H591" s="1">
        <v>2.6906265490958599E-12</v>
      </c>
      <c r="I591" s="1">
        <v>2.9171233544991389E-9</v>
      </c>
      <c r="J591" s="1">
        <v>2.6352631317708174E-13</v>
      </c>
      <c r="K591" s="1">
        <v>200.69001805680801</v>
      </c>
      <c r="L591" s="1">
        <v>0</v>
      </c>
      <c r="M591" s="1">
        <v>8.6833124298327906</v>
      </c>
      <c r="N591" s="1">
        <v>4.284466199399328E-12</v>
      </c>
      <c r="O591" s="1">
        <v>13.830992161844714</v>
      </c>
      <c r="P591" s="1">
        <v>1.320740535316739E-7</v>
      </c>
      <c r="Q591" s="1">
        <v>4.9122324312013902E-11</v>
      </c>
      <c r="R591" s="1">
        <v>2920.8211421775463</v>
      </c>
      <c r="S591" s="1">
        <v>2.7991831609978051E-10</v>
      </c>
      <c r="T591" s="1">
        <v>1079.9968209491774</v>
      </c>
      <c r="U591" s="1">
        <v>103.96273367273072</v>
      </c>
      <c r="V591" s="1">
        <v>9.4127819171322642</v>
      </c>
      <c r="W591" s="1">
        <v>1.4472594820268852E-7</v>
      </c>
      <c r="X591" s="1">
        <v>2.4133048545693697E-11</v>
      </c>
      <c r="Y591" s="1">
        <v>4458.7649372937858</v>
      </c>
      <c r="Z591" s="1">
        <v>8.5263979651253602E-10</v>
      </c>
      <c r="AA591" s="1">
        <v>1099.7829541401177</v>
      </c>
      <c r="AB591" s="1">
        <v>23.495488328970783</v>
      </c>
      <c r="AC591"/>
      <c r="AD591"/>
    </row>
    <row r="592" spans="1:30" x14ac:dyDescent="0.25">
      <c r="A592" s="1" t="s">
        <v>105</v>
      </c>
      <c r="B592" s="4">
        <v>1</v>
      </c>
      <c r="C592" s="1" t="s">
        <v>108</v>
      </c>
      <c r="D592" s="7" t="s">
        <v>327</v>
      </c>
      <c r="E592" s="4">
        <v>2051</v>
      </c>
      <c r="F592" s="1">
        <v>75.038235937473971</v>
      </c>
      <c r="G592" s="1">
        <v>4.1222617601859732E-2</v>
      </c>
      <c r="H592" s="1">
        <v>3.4455430186677256E-12</v>
      </c>
      <c r="I592" s="1">
        <v>5.6429893785862258E-9</v>
      </c>
      <c r="J592" s="1">
        <v>3.0324972012950501E-13</v>
      </c>
      <c r="K592" s="1">
        <v>197.19224228430258</v>
      </c>
      <c r="L592" s="1">
        <v>0</v>
      </c>
      <c r="M592" s="1">
        <v>46.3724898222452</v>
      </c>
      <c r="N592" s="1">
        <v>5.3622764398979748E-12</v>
      </c>
      <c r="O592" s="1">
        <v>13.830992161846389</v>
      </c>
      <c r="P592" s="1">
        <v>1.3315106779347686E-7</v>
      </c>
      <c r="Q592" s="1">
        <v>4.9495203310471994E-11</v>
      </c>
      <c r="R592" s="1">
        <v>2974.2219347312189</v>
      </c>
      <c r="S592" s="1">
        <v>2.9409220858896345E-10</v>
      </c>
      <c r="T592" s="1">
        <v>1088.6801333790102</v>
      </c>
      <c r="U592" s="1">
        <v>103.9627336727342</v>
      </c>
      <c r="V592" s="1">
        <v>8.6196372896552376</v>
      </c>
      <c r="W592" s="1">
        <v>1.2761947876962691E-7</v>
      </c>
      <c r="X592" s="1">
        <v>2.3186051836800563E-11</v>
      </c>
      <c r="Y592" s="1">
        <v>4503.4449177050892</v>
      </c>
      <c r="Z592" s="1">
        <v>8.2991130969459533E-10</v>
      </c>
      <c r="AA592" s="1">
        <v>1111.2949067279208</v>
      </c>
      <c r="AB592" s="1">
        <v>22.56100839392737</v>
      </c>
      <c r="AC592"/>
      <c r="AD592"/>
    </row>
    <row r="593" spans="1:30" x14ac:dyDescent="0.25">
      <c r="A593" s="1" t="s">
        <v>105</v>
      </c>
      <c r="B593" s="4">
        <v>1</v>
      </c>
      <c r="C593" s="1" t="s">
        <v>108</v>
      </c>
      <c r="D593" s="7" t="s">
        <v>327</v>
      </c>
      <c r="E593" s="4">
        <v>2052</v>
      </c>
      <c r="F593" s="1">
        <v>71.967184887812166</v>
      </c>
      <c r="G593" s="1">
        <v>0.14065056982370591</v>
      </c>
      <c r="H593" s="1">
        <v>4.4579457897979421E-12</v>
      </c>
      <c r="I593" s="1">
        <v>3.7357775392306367E-8</v>
      </c>
      <c r="J593" s="1">
        <v>0</v>
      </c>
      <c r="K593" s="1">
        <v>133.83048301359639</v>
      </c>
      <c r="L593" s="1">
        <v>0</v>
      </c>
      <c r="M593" s="1">
        <v>119.64689870566785</v>
      </c>
      <c r="N593" s="1">
        <v>6.8482094649513926E-12</v>
      </c>
      <c r="O593" s="1">
        <v>13.830992161848412</v>
      </c>
      <c r="P593" s="1">
        <v>1.360646311925492E-7</v>
      </c>
      <c r="Q593" s="1">
        <v>4.9802332636209322E-11</v>
      </c>
      <c r="R593" s="1">
        <v>3095.1389667996673</v>
      </c>
      <c r="S593" s="1">
        <v>3.0455547510269337E-10</v>
      </c>
      <c r="T593" s="1">
        <v>1079.6326232012564</v>
      </c>
      <c r="U593" s="1">
        <v>103.9627336727379</v>
      </c>
      <c r="V593" s="1">
        <v>7.3335270434649127</v>
      </c>
      <c r="W593" s="1">
        <v>1.2733350525413294E-7</v>
      </c>
      <c r="X593" s="1">
        <v>2.2226054019573223E-11</v>
      </c>
      <c r="Y593" s="1">
        <v>4598.4393186081361</v>
      </c>
      <c r="Z593" s="1">
        <v>8.3874792732853595E-10</v>
      </c>
      <c r="AA593" s="1">
        <v>1106.3867355967934</v>
      </c>
      <c r="AB593" s="1">
        <v>18.004199215617607</v>
      </c>
      <c r="AC593"/>
      <c r="AD593"/>
    </row>
    <row r="594" spans="1:30" x14ac:dyDescent="0.25">
      <c r="A594" s="1" t="s">
        <v>105</v>
      </c>
      <c r="B594" s="4">
        <v>1</v>
      </c>
      <c r="C594" s="1" t="s">
        <v>108</v>
      </c>
      <c r="D594" s="7" t="s">
        <v>327</v>
      </c>
      <c r="E594" s="4">
        <v>2053</v>
      </c>
      <c r="F594" s="1">
        <v>68.785158523105551</v>
      </c>
      <c r="G594" s="1">
        <v>2.7048744360392254E-2</v>
      </c>
      <c r="H594" s="1">
        <v>5.8052608902437843E-12</v>
      </c>
      <c r="I594" s="1">
        <v>3.3617043418928175E-8</v>
      </c>
      <c r="J594" s="1">
        <v>0</v>
      </c>
      <c r="K594" s="1">
        <v>270.81313543515955</v>
      </c>
      <c r="L594" s="1">
        <v>0</v>
      </c>
      <c r="M594" s="1">
        <v>98.552271433713173</v>
      </c>
      <c r="N594" s="1">
        <v>8.9918559559036588E-12</v>
      </c>
      <c r="O594" s="1">
        <v>13.830992161850951</v>
      </c>
      <c r="P594" s="1">
        <v>1.4170361932198409E-7</v>
      </c>
      <c r="Q594" s="1">
        <v>5.0052500849641041E-11</v>
      </c>
      <c r="R594" s="1">
        <v>3132.1043955748382</v>
      </c>
      <c r="S594" s="1">
        <v>3.0862170090493387E-10</v>
      </c>
      <c r="T594" s="1">
        <v>1116.1495219069286</v>
      </c>
      <c r="U594" s="1">
        <v>102.63748980886773</v>
      </c>
      <c r="V594" s="1">
        <v>7.2957095804576007</v>
      </c>
      <c r="W594" s="1">
        <v>1.2589712992772723E-7</v>
      </c>
      <c r="X594" s="1">
        <v>1.793604489818809E-11</v>
      </c>
      <c r="Y594" s="1">
        <v>4645.6442529600854</v>
      </c>
      <c r="Z594" s="1">
        <v>8.2687123621385713E-10</v>
      </c>
      <c r="AA594" s="1">
        <v>1133.1280874863346</v>
      </c>
      <c r="AB594" s="1">
        <v>17.855799066387114</v>
      </c>
      <c r="AC594"/>
      <c r="AD594"/>
    </row>
    <row r="595" spans="1:30" x14ac:dyDescent="0.25">
      <c r="A595" s="1" t="s">
        <v>105</v>
      </c>
      <c r="B595" s="4">
        <v>1</v>
      </c>
      <c r="C595" s="1" t="s">
        <v>108</v>
      </c>
      <c r="D595" s="7" t="s">
        <v>327</v>
      </c>
      <c r="E595" s="4">
        <v>2054</v>
      </c>
      <c r="F595" s="1">
        <v>65.869110582043859</v>
      </c>
      <c r="G595" s="1">
        <v>5.4812806880387026E-2</v>
      </c>
      <c r="H595" s="1">
        <v>7.3403557352894046E-12</v>
      </c>
      <c r="I595" s="1">
        <v>5.6649938195538517E-8</v>
      </c>
      <c r="J595" s="1">
        <v>0</v>
      </c>
      <c r="K595" s="1">
        <v>176.2382560727022</v>
      </c>
      <c r="L595" s="1">
        <v>0</v>
      </c>
      <c r="M595" s="1">
        <v>52.639773770368116</v>
      </c>
      <c r="N595" s="1">
        <v>1.2292759825583624E-11</v>
      </c>
      <c r="O595" s="1">
        <v>13.830992161854162</v>
      </c>
      <c r="P595" s="1">
        <v>1.7905690572542619E-7</v>
      </c>
      <c r="Q595" s="1">
        <v>5.0277906232989378E-11</v>
      </c>
      <c r="R595" s="1">
        <v>3285.6946248557242</v>
      </c>
      <c r="S595" s="1">
        <v>3.1064584119713387E-10</v>
      </c>
      <c r="T595" s="1">
        <v>1090.0067933407104</v>
      </c>
      <c r="U595" s="1">
        <v>99.127367876939346</v>
      </c>
      <c r="V595" s="1">
        <v>5.0253793171772925</v>
      </c>
      <c r="W595" s="1">
        <v>1.5506408588274246E-7</v>
      </c>
      <c r="X595" s="1">
        <v>1.4286266297919739E-11</v>
      </c>
      <c r="Y595" s="1">
        <v>4753.4040369766317</v>
      </c>
      <c r="Z595" s="1">
        <v>8.0260226227001525E-10</v>
      </c>
      <c r="AA595" s="1">
        <v>1123.2930256493992</v>
      </c>
      <c r="AB595" s="1">
        <v>14.150917838196952</v>
      </c>
      <c r="AC595"/>
      <c r="AD595"/>
    </row>
    <row r="596" spans="1:30" x14ac:dyDescent="0.25">
      <c r="A596" s="1" t="s">
        <v>105</v>
      </c>
      <c r="B596" s="4">
        <v>1</v>
      </c>
      <c r="C596" s="1" t="s">
        <v>108</v>
      </c>
      <c r="D596" s="7" t="s">
        <v>327</v>
      </c>
      <c r="E596" s="4">
        <v>2055</v>
      </c>
      <c r="F596" s="1">
        <v>62.611652293194801</v>
      </c>
      <c r="G596" s="1">
        <v>6.2666043147852971E-2</v>
      </c>
      <c r="H596" s="1">
        <v>9.3255502439193147E-12</v>
      </c>
      <c r="I596" s="1">
        <v>4.5935660345636909E-9</v>
      </c>
      <c r="J596" s="1">
        <v>0</v>
      </c>
      <c r="K596" s="1">
        <v>162.37183462039491</v>
      </c>
      <c r="L596" s="1">
        <v>0</v>
      </c>
      <c r="M596" s="1">
        <v>41.236074713559745</v>
      </c>
      <c r="N596" s="1">
        <v>1.7917012391579969E-11</v>
      </c>
      <c r="O596" s="1">
        <v>13.830992161858232</v>
      </c>
      <c r="P596" s="1">
        <v>2.1266897581634362E-7</v>
      </c>
      <c r="Q596" s="1">
        <v>5.0494569494962201E-11</v>
      </c>
      <c r="R596" s="1">
        <v>3325.7807147702893</v>
      </c>
      <c r="S596" s="1">
        <v>3.1180563573859652E-10</v>
      </c>
      <c r="T596" s="1">
        <v>1108.3189970143524</v>
      </c>
      <c r="U596" s="1">
        <v>94.431684979044945</v>
      </c>
      <c r="V596" s="1">
        <v>5.02537931712736</v>
      </c>
      <c r="W596" s="1">
        <v>2.2083525475938084E-7</v>
      </c>
      <c r="X596" s="1">
        <v>1.076417764871264E-11</v>
      </c>
      <c r="Y596" s="1">
        <v>4802.5413977301278</v>
      </c>
      <c r="Z596" s="1">
        <v>7.6741653723078513E-10</v>
      </c>
      <c r="AA596" s="1">
        <v>1138.4097176364269</v>
      </c>
      <c r="AB596" s="1">
        <v>13.963919221222364</v>
      </c>
      <c r="AC596"/>
      <c r="AD596"/>
    </row>
    <row r="597" spans="1:30" x14ac:dyDescent="0.25">
      <c r="A597" s="1" t="s">
        <v>105</v>
      </c>
      <c r="B597" s="4">
        <v>1</v>
      </c>
      <c r="C597" s="1" t="s">
        <v>108</v>
      </c>
      <c r="D597" s="7" t="s">
        <v>327</v>
      </c>
      <c r="E597" s="4">
        <v>2056</v>
      </c>
      <c r="F597" s="1">
        <v>59.319816690341106</v>
      </c>
      <c r="G597" s="1">
        <v>9.5116545853012491E-2</v>
      </c>
      <c r="H597" s="1">
        <v>1.2770804152432091E-11</v>
      </c>
      <c r="I597" s="1">
        <v>2.0359544110081506E-9</v>
      </c>
      <c r="J597" s="1">
        <v>0</v>
      </c>
      <c r="K597" s="1">
        <v>294.23247784190892</v>
      </c>
      <c r="L597" s="1">
        <v>0</v>
      </c>
      <c r="M597" s="1">
        <v>6.0036904880494447E-8</v>
      </c>
      <c r="N597" s="1">
        <v>2.9363622387394918E-11</v>
      </c>
      <c r="O597" s="1">
        <v>13.830992161863422</v>
      </c>
      <c r="P597" s="1">
        <v>2.6931345071991404E-7</v>
      </c>
      <c r="Q597" s="1">
        <v>5.0714869706454337E-11</v>
      </c>
      <c r="R597" s="1">
        <v>3383.174948189233</v>
      </c>
      <c r="S597" s="1">
        <v>3.1262944129508465E-10</v>
      </c>
      <c r="T597" s="1">
        <v>1112.8427024066282</v>
      </c>
      <c r="U597" s="1">
        <v>87.957660632203783</v>
      </c>
      <c r="V597" s="1">
        <v>4.6254961610905463</v>
      </c>
      <c r="W597" s="1">
        <v>4.0957060445185672E-7</v>
      </c>
      <c r="X597" s="1">
        <v>8.8640941514928466E-12</v>
      </c>
      <c r="Y597" s="1">
        <v>4851.1449266405361</v>
      </c>
      <c r="Z597" s="1">
        <v>7.494794499406588E-10</v>
      </c>
      <c r="AA597" s="1">
        <v>1148.7306797585841</v>
      </c>
      <c r="AB597" s="1">
        <v>13.434722301893498</v>
      </c>
      <c r="AC597"/>
      <c r="AD597"/>
    </row>
    <row r="598" spans="1:30" x14ac:dyDescent="0.25">
      <c r="A598" s="1" t="s">
        <v>105</v>
      </c>
      <c r="B598" s="4">
        <v>1</v>
      </c>
      <c r="C598" s="1" t="s">
        <v>108</v>
      </c>
      <c r="D598" s="7" t="s">
        <v>327</v>
      </c>
      <c r="E598" s="4">
        <v>2057</v>
      </c>
      <c r="F598" s="1">
        <v>56.265332944806737</v>
      </c>
      <c r="G598" s="1">
        <v>0.31562130704939823</v>
      </c>
      <c r="H598" s="1">
        <v>0</v>
      </c>
      <c r="I598" s="1">
        <v>9.2427234834909854E-10</v>
      </c>
      <c r="J598" s="1">
        <v>0</v>
      </c>
      <c r="K598" s="1">
        <v>234.29194809533215</v>
      </c>
      <c r="L598" s="1">
        <v>0</v>
      </c>
      <c r="M598" s="1">
        <v>20.73583404367842</v>
      </c>
      <c r="N598" s="1">
        <v>6.412909512645365E-11</v>
      </c>
      <c r="O598" s="1">
        <v>13.830992161869805</v>
      </c>
      <c r="P598" s="1">
        <v>2.7390095769078281E-7</v>
      </c>
      <c r="Q598" s="1">
        <v>5.0941495294015789E-11</v>
      </c>
      <c r="R598" s="1">
        <v>3561.5254045490428</v>
      </c>
      <c r="S598" s="1">
        <v>3.1323634305408692E-10</v>
      </c>
      <c r="T598" s="1">
        <v>1076.2964346614101</v>
      </c>
      <c r="U598" s="1">
        <v>78.816124111946763</v>
      </c>
      <c r="V598" s="1">
        <v>4.3985050111846542</v>
      </c>
      <c r="W598" s="1">
        <v>3.4636849988727607E-7</v>
      </c>
      <c r="X598" s="1">
        <v>4.8227514320508555E-12</v>
      </c>
      <c r="Y598" s="1">
        <v>4956.6762115505508</v>
      </c>
      <c r="Z598" s="1">
        <v>7.1372430201897015E-10</v>
      </c>
      <c r="AA598" s="1">
        <v>1130.9959404812523</v>
      </c>
      <c r="AB598" s="1">
        <v>9.3937269846829921</v>
      </c>
      <c r="AC598"/>
      <c r="AD598"/>
    </row>
    <row r="599" spans="1:30" x14ac:dyDescent="0.25">
      <c r="A599" s="1" t="s">
        <v>105</v>
      </c>
      <c r="B599" s="4">
        <v>1</v>
      </c>
      <c r="C599" s="1" t="s">
        <v>108</v>
      </c>
      <c r="D599" s="7" t="s">
        <v>327</v>
      </c>
      <c r="E599" s="4">
        <v>2058</v>
      </c>
      <c r="F599" s="1">
        <v>53.422523929219821</v>
      </c>
      <c r="G599" s="1">
        <v>0.79138150301305965</v>
      </c>
      <c r="H599" s="1">
        <v>0</v>
      </c>
      <c r="I599" s="1">
        <v>0</v>
      </c>
      <c r="J599" s="1">
        <v>0</v>
      </c>
      <c r="K599" s="1">
        <v>165.95419912928156</v>
      </c>
      <c r="L599" s="1">
        <v>0</v>
      </c>
      <c r="M599" s="1">
        <v>18.515607705014549</v>
      </c>
      <c r="N599" s="1">
        <v>13.321645591046618</v>
      </c>
      <c r="O599" s="1">
        <v>13.830992161877736</v>
      </c>
      <c r="P599" s="1">
        <v>2.7593024277602182E-7</v>
      </c>
      <c r="Q599" s="1">
        <v>5.1205021607192871E-11</v>
      </c>
      <c r="R599" s="1">
        <v>3718.3274316430688</v>
      </c>
      <c r="S599" s="1">
        <v>3.1370208036430226E-10</v>
      </c>
      <c r="T599" s="1">
        <v>1070.0644846857067</v>
      </c>
      <c r="U599" s="1">
        <v>65.673319331590378</v>
      </c>
      <c r="V599" s="1">
        <v>3.8257298489325593</v>
      </c>
      <c r="W599" s="1">
        <v>3.8952472742127682E-7</v>
      </c>
      <c r="X599" s="1">
        <v>4.6143728559485441E-12</v>
      </c>
      <c r="Y599" s="1">
        <v>5036.971281789999</v>
      </c>
      <c r="Z599" s="1">
        <v>5.6751285877992727E-10</v>
      </c>
      <c r="AA599" s="1">
        <v>1130.029132106074</v>
      </c>
      <c r="AB599" s="1">
        <v>6.6347601313045264</v>
      </c>
      <c r="AC599"/>
      <c r="AD599"/>
    </row>
    <row r="600" spans="1:30" x14ac:dyDescent="0.25">
      <c r="A600" s="1" t="s">
        <v>105</v>
      </c>
      <c r="B600" s="4">
        <v>1</v>
      </c>
      <c r="C600" s="1" t="s">
        <v>108</v>
      </c>
      <c r="D600" s="7" t="s">
        <v>327</v>
      </c>
      <c r="E600" s="4">
        <v>2059</v>
      </c>
      <c r="F600" s="1">
        <v>56.872513419716491</v>
      </c>
      <c r="G600" s="1">
        <v>1.43271259246852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13.830992161888219</v>
      </c>
      <c r="P600" s="1">
        <v>2.7684707894802599E-7</v>
      </c>
      <c r="Q600" s="1">
        <v>5.1508271327322376E-11</v>
      </c>
      <c r="R600" s="1">
        <v>3824.4737215685991</v>
      </c>
      <c r="S600" s="1">
        <v>3.1410342148331089E-10</v>
      </c>
      <c r="T600" s="1">
        <v>1071.9465426606123</v>
      </c>
      <c r="U600" s="1">
        <v>59.850257752044136</v>
      </c>
      <c r="V600" s="1">
        <v>3.5291309003523872</v>
      </c>
      <c r="W600" s="1">
        <v>3.9584574911761484E-7</v>
      </c>
      <c r="X600" s="1">
        <v>4.7596614934672337E-12</v>
      </c>
      <c r="Y600" s="1">
        <v>5107.6072725382655</v>
      </c>
      <c r="Z600" s="1">
        <v>5.5958299373333817E-10</v>
      </c>
      <c r="AA600" s="1">
        <v>1124.4844579544133</v>
      </c>
      <c r="AB600" s="1">
        <v>5.3329296513480671</v>
      </c>
      <c r="AC600"/>
      <c r="AD600"/>
    </row>
    <row r="601" spans="1:30" x14ac:dyDescent="0.25">
      <c r="A601" s="1" t="s">
        <v>105</v>
      </c>
      <c r="B601" s="4">
        <v>1</v>
      </c>
      <c r="C601" s="1" t="s">
        <v>108</v>
      </c>
      <c r="D601" s="7" t="s">
        <v>327</v>
      </c>
      <c r="E601" s="4">
        <v>2060</v>
      </c>
      <c r="F601" s="1">
        <v>74.768352354613995</v>
      </c>
      <c r="G601" s="1">
        <v>2.9319026220711102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13.830992161883659</v>
      </c>
      <c r="P601" s="1">
        <v>2.7683868960171632E-7</v>
      </c>
      <c r="Q601" s="1">
        <v>5.1508271327322376E-11</v>
      </c>
      <c r="R601" s="1">
        <v>3744.3118653175788</v>
      </c>
      <c r="S601" s="1">
        <v>3.1410342148331089E-10</v>
      </c>
      <c r="T601" s="1">
        <v>1058.2364286851484</v>
      </c>
      <c r="U601" s="1">
        <v>53.407682983324726</v>
      </c>
      <c r="V601" s="1">
        <v>4.0900492765826293</v>
      </c>
      <c r="W601" s="1">
        <v>3.348419295938583E-7</v>
      </c>
      <c r="X601" s="1">
        <v>6.1381916049418442E-12</v>
      </c>
      <c r="Y601" s="1">
        <v>5086.0357659211613</v>
      </c>
      <c r="Z601" s="1">
        <v>7.0195307684533561E-10</v>
      </c>
      <c r="AA601" s="1">
        <v>1121.4717775885044</v>
      </c>
      <c r="AB601" s="1">
        <v>8.2164765927493075</v>
      </c>
      <c r="AC601"/>
      <c r="AD601"/>
    </row>
    <row r="602" spans="1:30" x14ac:dyDescent="0.25">
      <c r="A602" s="1" t="s">
        <v>105</v>
      </c>
      <c r="B602" s="4">
        <v>1</v>
      </c>
      <c r="C602" s="1" t="s">
        <v>108</v>
      </c>
      <c r="D602" s="7" t="s">
        <v>379</v>
      </c>
      <c r="E602" s="4">
        <v>2021</v>
      </c>
      <c r="F602" s="1">
        <v>194.19891039477224</v>
      </c>
      <c r="G602" s="1">
        <v>9.5694496960949239E-10</v>
      </c>
      <c r="H602" s="1">
        <v>3.9469942292769203E-13</v>
      </c>
      <c r="I602" s="1">
        <v>6.35399999999989</v>
      </c>
      <c r="J602" s="1">
        <v>4.1457383619449763E-12</v>
      </c>
      <c r="K602" s="1">
        <v>82.435000000000002</v>
      </c>
      <c r="L602" s="1">
        <v>9.8479835568203798E-14</v>
      </c>
      <c r="M602" s="1">
        <v>55.419999999998026</v>
      </c>
      <c r="N602" s="1">
        <v>6.4010644428548631E-14</v>
      </c>
      <c r="O602" s="1">
        <v>153</v>
      </c>
      <c r="P602" s="1">
        <v>12.708</v>
      </c>
      <c r="Q602" s="1">
        <v>49.44</v>
      </c>
      <c r="R602" s="1">
        <v>164.87</v>
      </c>
      <c r="S602" s="1">
        <v>78.48</v>
      </c>
      <c r="T602" s="1">
        <v>110.84</v>
      </c>
      <c r="U602" s="1">
        <v>11.39</v>
      </c>
      <c r="V602" s="1">
        <v>563.0715409921994</v>
      </c>
      <c r="W602" s="1">
        <v>33.215890755111651</v>
      </c>
      <c r="X602" s="1">
        <v>433.09439999758655</v>
      </c>
      <c r="Y602" s="1">
        <v>306.18372823610747</v>
      </c>
      <c r="Z602" s="1">
        <v>687.48479999999813</v>
      </c>
      <c r="AA602" s="1">
        <v>123.18901013738775</v>
      </c>
      <c r="AB602" s="1">
        <v>0</v>
      </c>
      <c r="AC602"/>
      <c r="AD602"/>
    </row>
    <row r="603" spans="1:30" x14ac:dyDescent="0.25">
      <c r="A603" s="1" t="s">
        <v>105</v>
      </c>
      <c r="B603" s="4">
        <v>1</v>
      </c>
      <c r="C603" s="1" t="s">
        <v>108</v>
      </c>
      <c r="D603" s="7" t="s">
        <v>379</v>
      </c>
      <c r="E603" s="4">
        <v>2022</v>
      </c>
      <c r="F603" s="1">
        <v>317.91040648059618</v>
      </c>
      <c r="G603" s="1">
        <v>5.5664346078773785E-8</v>
      </c>
      <c r="H603" s="1">
        <v>4.0075079397517865E-13</v>
      </c>
      <c r="I603" s="1">
        <v>9.9522651960365423E-14</v>
      </c>
      <c r="J603" s="1">
        <v>4.081101530274403E-13</v>
      </c>
      <c r="K603" s="1">
        <v>123.65249999999997</v>
      </c>
      <c r="L603" s="1">
        <v>9.6534863445413493E-14</v>
      </c>
      <c r="M603" s="1">
        <v>83.129999999989892</v>
      </c>
      <c r="N603" s="1">
        <v>6.4526005478972597E-14</v>
      </c>
      <c r="O603" s="1">
        <v>153</v>
      </c>
      <c r="P603" s="1">
        <v>12.708</v>
      </c>
      <c r="Q603" s="1">
        <v>49.44</v>
      </c>
      <c r="R603" s="1">
        <v>247.30500000000001</v>
      </c>
      <c r="S603" s="1">
        <v>78.48</v>
      </c>
      <c r="T603" s="1">
        <v>166.25999999999803</v>
      </c>
      <c r="U603" s="1">
        <v>11.390000000000065</v>
      </c>
      <c r="V603" s="1">
        <v>395.32837255818436</v>
      </c>
      <c r="W603" s="1">
        <v>33.215890755111651</v>
      </c>
      <c r="X603" s="1">
        <v>426.23929656862657</v>
      </c>
      <c r="Y603" s="1">
        <v>459.27559235415617</v>
      </c>
      <c r="Z603" s="1">
        <v>687.48479999999813</v>
      </c>
      <c r="AA603" s="1">
        <v>184.78351520485737</v>
      </c>
      <c r="AB603" s="1">
        <v>0</v>
      </c>
      <c r="AC603"/>
      <c r="AD603"/>
    </row>
    <row r="604" spans="1:30" x14ac:dyDescent="0.25">
      <c r="A604" s="1" t="s">
        <v>105</v>
      </c>
      <c r="B604" s="4">
        <v>1</v>
      </c>
      <c r="C604" s="1" t="s">
        <v>108</v>
      </c>
      <c r="D604" s="7" t="s">
        <v>379</v>
      </c>
      <c r="E604" s="4">
        <v>2023</v>
      </c>
      <c r="F604" s="1">
        <v>115.08370102431483</v>
      </c>
      <c r="G604" s="1">
        <v>2.1026845576474234E-7</v>
      </c>
      <c r="H604" s="1">
        <v>4.0664539918848155E-13</v>
      </c>
      <c r="I604" s="1">
        <v>4.4709133241850735E-14</v>
      </c>
      <c r="J604" s="1">
        <v>3.9662120836870043E-13</v>
      </c>
      <c r="K604" s="1">
        <v>185.47874999999962</v>
      </c>
      <c r="L604" s="1">
        <v>9.3259036081027597E-14</v>
      </c>
      <c r="M604" s="1">
        <v>60.100581239658943</v>
      </c>
      <c r="N604" s="1">
        <v>6.5045343192333197E-14</v>
      </c>
      <c r="O604" s="1">
        <v>145.35</v>
      </c>
      <c r="P604" s="1">
        <v>18.355999999999888</v>
      </c>
      <c r="Q604" s="1">
        <v>46.144000000000005</v>
      </c>
      <c r="R604" s="1">
        <v>359.96616666666665</v>
      </c>
      <c r="S604" s="1">
        <v>74.555999999999997</v>
      </c>
      <c r="T604" s="1">
        <v>242.00066666665458</v>
      </c>
      <c r="U604" s="1">
        <v>10.251000000000127</v>
      </c>
      <c r="V604" s="1">
        <v>252.34705011931541</v>
      </c>
      <c r="W604" s="1">
        <v>47.97850886843095</v>
      </c>
      <c r="X604" s="1">
        <v>339.3951109935299</v>
      </c>
      <c r="Y604" s="1">
        <v>668.50113998215181</v>
      </c>
      <c r="Z604" s="1">
        <v>646.63666285655552</v>
      </c>
      <c r="AA604" s="1">
        <v>268.96267212928979</v>
      </c>
      <c r="AB604" s="1">
        <v>1.1105525066499575E-10</v>
      </c>
      <c r="AC604"/>
      <c r="AD604"/>
    </row>
    <row r="605" spans="1:30" x14ac:dyDescent="0.25">
      <c r="A605" s="1" t="s">
        <v>105</v>
      </c>
      <c r="B605" s="4">
        <v>1</v>
      </c>
      <c r="C605" s="1" t="s">
        <v>108</v>
      </c>
      <c r="D605" s="7" t="s">
        <v>379</v>
      </c>
      <c r="E605" s="4">
        <v>2024</v>
      </c>
      <c r="F605" s="1">
        <v>94.241640566270888</v>
      </c>
      <c r="G605" s="1">
        <v>-7.2103169472237476E-9</v>
      </c>
      <c r="H605" s="1">
        <v>5.3899718575482058E-13</v>
      </c>
      <c r="I605" s="1">
        <v>5.147124758620003E-14</v>
      </c>
      <c r="J605" s="1">
        <v>5.8656727362863596E-13</v>
      </c>
      <c r="K605" s="1">
        <v>75.076483895137116</v>
      </c>
      <c r="L605" s="1">
        <v>1.168006897504568E-13</v>
      </c>
      <c r="M605" s="1">
        <v>10.577330492007851</v>
      </c>
      <c r="N605" s="1">
        <v>9.2293549435575887E-14</v>
      </c>
      <c r="O605" s="1">
        <v>137.70000000000041</v>
      </c>
      <c r="P605" s="1">
        <v>17.649999999999988</v>
      </c>
      <c r="Q605" s="1">
        <v>42.848000000000006</v>
      </c>
      <c r="R605" s="1">
        <v>534.45358333333297</v>
      </c>
      <c r="S605" s="1">
        <v>70.632000000000005</v>
      </c>
      <c r="T605" s="1">
        <v>294.71191457298016</v>
      </c>
      <c r="U605" s="1">
        <v>9.1120000000001937</v>
      </c>
      <c r="V605" s="1">
        <v>144.38939900571603</v>
      </c>
      <c r="W605" s="1">
        <v>45.706041057820215</v>
      </c>
      <c r="X605" s="1">
        <v>215.95430945038299</v>
      </c>
      <c r="Y605" s="1">
        <v>992.0281858254109</v>
      </c>
      <c r="Z605" s="1">
        <v>577.11782249532962</v>
      </c>
      <c r="AA605" s="1">
        <v>326.30805512668627</v>
      </c>
      <c r="AB605" s="1">
        <v>7.7376409701922265E-11</v>
      </c>
      <c r="AC605"/>
      <c r="AD605"/>
    </row>
    <row r="606" spans="1:30" x14ac:dyDescent="0.25">
      <c r="A606" s="1" t="s">
        <v>105</v>
      </c>
      <c r="B606" s="4">
        <v>1</v>
      </c>
      <c r="C606" s="1" t="s">
        <v>108</v>
      </c>
      <c r="D606" s="7" t="s">
        <v>379</v>
      </c>
      <c r="E606" s="4">
        <v>2025</v>
      </c>
      <c r="F606" s="1">
        <v>88.415563341163704</v>
      </c>
      <c r="G606" s="1">
        <v>1.1025466296636394E-9</v>
      </c>
      <c r="H606" s="1">
        <v>7.5625094750207114E-13</v>
      </c>
      <c r="I606" s="1">
        <v>5.9132759501729532E-14</v>
      </c>
      <c r="J606" s="1">
        <v>9.7736663818773604E-13</v>
      </c>
      <c r="K606" s="1">
        <v>100.76407517615836</v>
      </c>
      <c r="L606" s="1">
        <v>1.4977213773215553E-13</v>
      </c>
      <c r="M606" s="1">
        <v>37.127617714177205</v>
      </c>
      <c r="N606" s="1">
        <v>1.4742414386659325E-13</v>
      </c>
      <c r="O606" s="1">
        <v>130.05000000000081</v>
      </c>
      <c r="P606" s="1">
        <v>16.944000000000035</v>
      </c>
      <c r="Q606" s="1">
        <v>39.552</v>
      </c>
      <c r="R606" s="1">
        <v>598.53873389513683</v>
      </c>
      <c r="S606" s="1">
        <v>66.707999999999998</v>
      </c>
      <c r="T606" s="1">
        <v>297.8999117316547</v>
      </c>
      <c r="U606" s="1">
        <v>7.973000000000285</v>
      </c>
      <c r="V606" s="1">
        <v>149.9890753013037</v>
      </c>
      <c r="W606" s="1">
        <v>43.834636786320409</v>
      </c>
      <c r="X606" s="1">
        <v>188.61812080432392</v>
      </c>
      <c r="Y606" s="1">
        <v>1107.2108284400101</v>
      </c>
      <c r="Z606" s="1">
        <v>533.0667682999773</v>
      </c>
      <c r="AA606" s="1">
        <v>329.06831912221537</v>
      </c>
      <c r="AB606" s="1">
        <v>1.2275243722937214E-10</v>
      </c>
      <c r="AC606"/>
      <c r="AD606"/>
    </row>
    <row r="607" spans="1:30" x14ac:dyDescent="0.25">
      <c r="A607" s="1" t="s">
        <v>105</v>
      </c>
      <c r="B607" s="4">
        <v>1</v>
      </c>
      <c r="C607" s="1" t="s">
        <v>108</v>
      </c>
      <c r="D607" s="7" t="s">
        <v>379</v>
      </c>
      <c r="E607" s="4">
        <v>2026</v>
      </c>
      <c r="F607" s="1">
        <v>90.06767337188748</v>
      </c>
      <c r="G607" s="1">
        <v>1.1276709847420372E-7</v>
      </c>
      <c r="H607" s="1">
        <v>1.1300073362322569E-12</v>
      </c>
      <c r="I607" s="1">
        <v>6.8311015058493785E-14</v>
      </c>
      <c r="J607" s="1">
        <v>9.3438113357835779E-12</v>
      </c>
      <c r="K607" s="1">
        <v>82.430673248187688</v>
      </c>
      <c r="L607" s="1">
        <v>1.9675834067712633E-13</v>
      </c>
      <c r="M607" s="1">
        <v>29.922615352053256</v>
      </c>
      <c r="N607" s="1">
        <v>3.1315812291371153E-13</v>
      </c>
      <c r="O607" s="1">
        <v>122.40000000000121</v>
      </c>
      <c r="P607" s="1">
        <v>16.238000000000085</v>
      </c>
      <c r="Q607" s="1">
        <v>36.255999999999993</v>
      </c>
      <c r="R607" s="1">
        <v>688.31147573796181</v>
      </c>
      <c r="S607" s="1">
        <v>62.784000000000006</v>
      </c>
      <c r="T607" s="1">
        <v>327.63819611249858</v>
      </c>
      <c r="U607" s="1">
        <v>6.8340000000004322</v>
      </c>
      <c r="V607" s="1">
        <v>139.25492988412483</v>
      </c>
      <c r="W607" s="1">
        <v>41.765784968761693</v>
      </c>
      <c r="X607" s="1">
        <v>151.94093980220043</v>
      </c>
      <c r="Y607" s="1">
        <v>1269.9918405695726</v>
      </c>
      <c r="Z607" s="1">
        <v>499.36321839541256</v>
      </c>
      <c r="AA607" s="1">
        <v>361.33225674637265</v>
      </c>
      <c r="AB607" s="1">
        <v>1.0759255900195739E-10</v>
      </c>
      <c r="AC607"/>
      <c r="AD607"/>
    </row>
    <row r="608" spans="1:30" x14ac:dyDescent="0.25">
      <c r="A608" s="1" t="s">
        <v>105</v>
      </c>
      <c r="B608" s="4">
        <v>1</v>
      </c>
      <c r="C608" s="1" t="s">
        <v>108</v>
      </c>
      <c r="D608" s="7" t="s">
        <v>379</v>
      </c>
      <c r="E608" s="4">
        <v>2027</v>
      </c>
      <c r="F608" s="1">
        <v>90.53102928030647</v>
      </c>
      <c r="G608" s="1">
        <v>7.8823626257959191E-9</v>
      </c>
      <c r="H608" s="1">
        <v>1.6872112324112777E-12</v>
      </c>
      <c r="I608" s="1">
        <v>7.8451122070072731E-14</v>
      </c>
      <c r="J608" s="1">
        <v>1.1655152951581599E-12</v>
      </c>
      <c r="K608" s="1">
        <v>82.499238864948111</v>
      </c>
      <c r="L608" s="1">
        <v>2.5556707246007914E-13</v>
      </c>
      <c r="M608" s="1">
        <v>51.448190649561582</v>
      </c>
      <c r="N608" s="1">
        <v>2.3341163344705285</v>
      </c>
      <c r="O608" s="1">
        <v>114.75000000000175</v>
      </c>
      <c r="P608" s="1">
        <v>15.532000000000144</v>
      </c>
      <c r="Q608" s="1">
        <v>32.96</v>
      </c>
      <c r="R608" s="1">
        <v>759.75081565281607</v>
      </c>
      <c r="S608" s="1">
        <v>58.86</v>
      </c>
      <c r="T608" s="1">
        <v>350.17147813121846</v>
      </c>
      <c r="U608" s="1">
        <v>5.6950000000007464</v>
      </c>
      <c r="V608" s="1">
        <v>139.97707014272885</v>
      </c>
      <c r="W608" s="1">
        <v>40.002843099227675</v>
      </c>
      <c r="X608" s="1">
        <v>130.36704212782595</v>
      </c>
      <c r="Y608" s="1">
        <v>1396.5236764765189</v>
      </c>
      <c r="Z608" s="1">
        <v>457.45705424013755</v>
      </c>
      <c r="AA608" s="1">
        <v>383.56297191264247</v>
      </c>
      <c r="AB608" s="1">
        <v>2.0619216524181729E-2</v>
      </c>
      <c r="AC608"/>
      <c r="AD608"/>
    </row>
    <row r="609" spans="1:30" x14ac:dyDescent="0.25">
      <c r="A609" s="1" t="s">
        <v>105</v>
      </c>
      <c r="B609" s="4">
        <v>1</v>
      </c>
      <c r="C609" s="1" t="s">
        <v>108</v>
      </c>
      <c r="D609" s="7" t="s">
        <v>379</v>
      </c>
      <c r="E609" s="4">
        <v>2028</v>
      </c>
      <c r="F609" s="1">
        <v>91.756695659803654</v>
      </c>
      <c r="G609" s="1">
        <v>1.5062111035182998E-8</v>
      </c>
      <c r="H609" s="1">
        <v>2.2908724641139151E-12</v>
      </c>
      <c r="I609" s="1">
        <v>8.8483928159196111E-14</v>
      </c>
      <c r="J609" s="1">
        <v>1.2381410002399059E-10</v>
      </c>
      <c r="K609" s="1">
        <v>88.630734623000862</v>
      </c>
      <c r="L609" s="1">
        <v>3.6445479840892988E-13</v>
      </c>
      <c r="M609" s="1">
        <v>17.30566348922093</v>
      </c>
      <c r="N609" s="1">
        <v>4.0145581672350019</v>
      </c>
      <c r="O609" s="1">
        <v>107.1000000000025</v>
      </c>
      <c r="P609" s="1">
        <v>14.826000000000214</v>
      </c>
      <c r="Q609" s="1">
        <v>29.664000000000001</v>
      </c>
      <c r="R609" s="1">
        <v>831.2587211844309</v>
      </c>
      <c r="S609" s="1">
        <v>54.935999999999993</v>
      </c>
      <c r="T609" s="1">
        <v>394.23033544744675</v>
      </c>
      <c r="U609" s="1">
        <v>6.8901163344712746</v>
      </c>
      <c r="V609" s="1">
        <v>138.09437225752325</v>
      </c>
      <c r="W609" s="1">
        <v>38.322235924990927</v>
      </c>
      <c r="X609" s="1">
        <v>110.21473990968633</v>
      </c>
      <c r="Y609" s="1">
        <v>1524.8520331379796</v>
      </c>
      <c r="Z609" s="1">
        <v>422.99752810370649</v>
      </c>
      <c r="AA609" s="1">
        <v>427.40147258429982</v>
      </c>
      <c r="AB609" s="1">
        <v>0.23294171674487407</v>
      </c>
      <c r="AC609"/>
      <c r="AD609"/>
    </row>
    <row r="610" spans="1:30" x14ac:dyDescent="0.25">
      <c r="A610" s="1" t="s">
        <v>105</v>
      </c>
      <c r="B610" s="4">
        <v>1</v>
      </c>
      <c r="C610" s="1" t="s">
        <v>108</v>
      </c>
      <c r="D610" s="7" t="s">
        <v>379</v>
      </c>
      <c r="E610" s="4">
        <v>2029</v>
      </c>
      <c r="F610" s="1">
        <v>94.607386870327488</v>
      </c>
      <c r="G610" s="1">
        <v>8.968761833095318E-10</v>
      </c>
      <c r="H610" s="1">
        <v>3.1372052587619581E-12</v>
      </c>
      <c r="I610" s="1">
        <v>9.7929031170949134E-14</v>
      </c>
      <c r="J610" s="1">
        <v>1.102236304345292E-9</v>
      </c>
      <c r="K610" s="1">
        <v>103.59847834204348</v>
      </c>
      <c r="L610" s="1">
        <v>5.7111141000345015E-13</v>
      </c>
      <c r="M610" s="1">
        <v>13.100426933689448</v>
      </c>
      <c r="N610" s="1">
        <v>5.4523372508525139</v>
      </c>
      <c r="O610" s="1">
        <v>99.450000000003627</v>
      </c>
      <c r="P610" s="1">
        <v>14.120000000000292</v>
      </c>
      <c r="Q610" s="1">
        <v>26.368000000004148</v>
      </c>
      <c r="R610" s="1">
        <v>908.89812247409839</v>
      </c>
      <c r="S610" s="1">
        <v>51.012</v>
      </c>
      <c r="T610" s="1">
        <v>404.14666560333433</v>
      </c>
      <c r="U610" s="1">
        <v>9.7656745017062772</v>
      </c>
      <c r="V610" s="1">
        <v>224.13144507416288</v>
      </c>
      <c r="W610" s="1">
        <v>36.562082485715123</v>
      </c>
      <c r="X610" s="1">
        <v>7.8495004274733464</v>
      </c>
      <c r="Y610" s="1">
        <v>1652.5210179211476</v>
      </c>
      <c r="Z610" s="1">
        <v>387.30065342599516</v>
      </c>
      <c r="AA610" s="1">
        <v>439.63490027587159</v>
      </c>
      <c r="AB610" s="1">
        <v>0.81531562974543403</v>
      </c>
      <c r="AC610"/>
      <c r="AD610"/>
    </row>
    <row r="611" spans="1:30" x14ac:dyDescent="0.25">
      <c r="A611" s="1" t="s">
        <v>105</v>
      </c>
      <c r="B611" s="4">
        <v>1</v>
      </c>
      <c r="C611" s="1" t="s">
        <v>108</v>
      </c>
      <c r="D611" s="7" t="s">
        <v>379</v>
      </c>
      <c r="E611" s="4">
        <v>2030</v>
      </c>
      <c r="F611" s="1">
        <v>97.799525656544859</v>
      </c>
      <c r="G611" s="1">
        <v>6.9171778446208401E-8</v>
      </c>
      <c r="H611" s="1">
        <v>4.4300673482761487E-12</v>
      </c>
      <c r="I611" s="1">
        <v>1.0760898848600414E-13</v>
      </c>
      <c r="J611" s="1">
        <v>1.223799042077736E-10</v>
      </c>
      <c r="K611" s="1">
        <v>99.917250782791257</v>
      </c>
      <c r="L611" s="1">
        <v>1.676882795618611E-11</v>
      </c>
      <c r="M611" s="1">
        <v>2.5669905913656136E-9</v>
      </c>
      <c r="N611" s="1">
        <v>7.6090058762780526</v>
      </c>
      <c r="O611" s="1">
        <v>91.800000000005312</v>
      </c>
      <c r="P611" s="1">
        <v>13.41400000000038</v>
      </c>
      <c r="Q611" s="1">
        <v>23.072000000004557</v>
      </c>
      <c r="R611" s="1">
        <v>1001.5052674828086</v>
      </c>
      <c r="S611" s="1">
        <v>47.088000000000001</v>
      </c>
      <c r="T611" s="1">
        <v>409.85775920369042</v>
      </c>
      <c r="U611" s="1">
        <v>14.079011752558792</v>
      </c>
      <c r="V611" s="1">
        <v>199.82673286572086</v>
      </c>
      <c r="W611" s="1">
        <v>34.84741481317586</v>
      </c>
      <c r="X611" s="1">
        <v>9.4165665145912509</v>
      </c>
      <c r="Y611" s="1">
        <v>1800.2822023863725</v>
      </c>
      <c r="Z611" s="1">
        <v>352.11091199641822</v>
      </c>
      <c r="AA611" s="1">
        <v>448.04683627797903</v>
      </c>
      <c r="AB611" s="1">
        <v>1.3027193514051856</v>
      </c>
      <c r="AC611"/>
      <c r="AD611"/>
    </row>
    <row r="612" spans="1:30" x14ac:dyDescent="0.25">
      <c r="A612" s="1" t="s">
        <v>105</v>
      </c>
      <c r="B612" s="4">
        <v>1</v>
      </c>
      <c r="C612" s="1" t="s">
        <v>108</v>
      </c>
      <c r="D612" s="7" t="s">
        <v>379</v>
      </c>
      <c r="E612" s="4">
        <v>2031</v>
      </c>
      <c r="F612" s="1">
        <v>99.370231890514404</v>
      </c>
      <c r="G612" s="1">
        <v>1.0493690992429928E-9</v>
      </c>
      <c r="H612" s="1">
        <v>6.9925115096623215E-12</v>
      </c>
      <c r="I612" s="1">
        <v>1.1970705989189672E-13</v>
      </c>
      <c r="J612" s="1">
        <v>1.4342288392891178E-10</v>
      </c>
      <c r="K612" s="1">
        <v>93.384758617147668</v>
      </c>
      <c r="L612" s="1">
        <v>5.0259213486535042E-11</v>
      </c>
      <c r="M612" s="1">
        <v>3.8819919199703721E-10</v>
      </c>
      <c r="N612" s="1">
        <v>10.844008814413597</v>
      </c>
      <c r="O612" s="1">
        <v>84.150000000007623</v>
      </c>
      <c r="P612" s="1">
        <v>12.708000000000478</v>
      </c>
      <c r="Q612" s="1">
        <v>19.776000000004949</v>
      </c>
      <c r="R612" s="1">
        <v>1090.4311849322664</v>
      </c>
      <c r="S612" s="1">
        <v>43.164000000000101</v>
      </c>
      <c r="T612" s="1">
        <v>402.46842587292412</v>
      </c>
      <c r="U612" s="1">
        <v>20.549017628836843</v>
      </c>
      <c r="V612" s="1">
        <v>174.87542243983094</v>
      </c>
      <c r="W612" s="1">
        <v>32.069035483006481</v>
      </c>
      <c r="X612" s="1">
        <v>10.172027606771426</v>
      </c>
      <c r="Y612" s="1">
        <v>1942.1679963414674</v>
      </c>
      <c r="Z612" s="1">
        <v>320.49164190797262</v>
      </c>
      <c r="AA612" s="1">
        <v>443.99881318671686</v>
      </c>
      <c r="AB612" s="1">
        <v>1.6933418418422193</v>
      </c>
      <c r="AC612"/>
      <c r="AD612"/>
    </row>
    <row r="613" spans="1:30" x14ac:dyDescent="0.25">
      <c r="A613" s="1" t="s">
        <v>105</v>
      </c>
      <c r="B613" s="4">
        <v>1</v>
      </c>
      <c r="C613" s="1" t="s">
        <v>108</v>
      </c>
      <c r="D613" s="7" t="s">
        <v>379</v>
      </c>
      <c r="E613" s="4">
        <v>2032</v>
      </c>
      <c r="F613" s="1">
        <v>100.68677211299138</v>
      </c>
      <c r="G613" s="1">
        <v>3.1301758931861861E-6</v>
      </c>
      <c r="H613" s="1">
        <v>1.2649824771476775E-11</v>
      </c>
      <c r="I613" s="1">
        <v>1.3447422625994223E-13</v>
      </c>
      <c r="J613" s="1">
        <v>1.6592045267501765E-10</v>
      </c>
      <c r="K613" s="1">
        <v>91.000983349969985</v>
      </c>
      <c r="L613" s="1">
        <v>8.4829601486672237E-10</v>
      </c>
      <c r="M613" s="1">
        <v>1.3353856721616943E-8</v>
      </c>
      <c r="N613" s="1">
        <v>1.156626336763632</v>
      </c>
      <c r="O613" s="1">
        <v>76.500000000010743</v>
      </c>
      <c r="P613" s="1">
        <v>12.002000000000585</v>
      </c>
      <c r="Q613" s="1">
        <v>16.480000000005539</v>
      </c>
      <c r="R613" s="1">
        <v>1172.8246102160808</v>
      </c>
      <c r="S613" s="1">
        <v>39.240000000000194</v>
      </c>
      <c r="T613" s="1">
        <v>395.07909253997894</v>
      </c>
      <c r="U613" s="1">
        <v>30.254026443250439</v>
      </c>
      <c r="V613" s="1">
        <v>153.90489442818316</v>
      </c>
      <c r="W613" s="1">
        <v>28.590379242192938</v>
      </c>
      <c r="X613" s="1">
        <v>10.575968822431401</v>
      </c>
      <c r="Y613" s="1">
        <v>2075.8328786837019</v>
      </c>
      <c r="Z613" s="1">
        <v>286.23062634510319</v>
      </c>
      <c r="AA613" s="1">
        <v>435.55070157776458</v>
      </c>
      <c r="AB613" s="1">
        <v>3.7747294848286583</v>
      </c>
      <c r="AC613"/>
      <c r="AD613"/>
    </row>
    <row r="614" spans="1:30" x14ac:dyDescent="0.25">
      <c r="A614" s="1" t="s">
        <v>105</v>
      </c>
      <c r="B614" s="4">
        <v>1</v>
      </c>
      <c r="C614" s="1" t="s">
        <v>108</v>
      </c>
      <c r="D614" s="7" t="s">
        <v>379</v>
      </c>
      <c r="E614" s="4">
        <v>2033</v>
      </c>
      <c r="F614" s="1">
        <v>101.53672595657231</v>
      </c>
      <c r="G614" s="1">
        <v>3.6846164275242912E-6</v>
      </c>
      <c r="H614" s="1">
        <v>3.4789373484724488E-11</v>
      </c>
      <c r="I614" s="1">
        <v>1.5160303238179009E-13</v>
      </c>
      <c r="J614" s="1">
        <v>2.300558015922311E-10</v>
      </c>
      <c r="K614" s="1">
        <v>74.824054104517543</v>
      </c>
      <c r="L614" s="1">
        <v>1.2624200502884948E-10</v>
      </c>
      <c r="M614" s="1">
        <v>45.619175992745674</v>
      </c>
      <c r="N614" s="1">
        <v>4.6075778312068012</v>
      </c>
      <c r="O614" s="1">
        <v>68.850000000015186</v>
      </c>
      <c r="P614" s="1">
        <v>11.296000000000705</v>
      </c>
      <c r="Q614" s="1">
        <v>13.184000000006515</v>
      </c>
      <c r="R614" s="1">
        <v>1252.8342602327175</v>
      </c>
      <c r="S614" s="1">
        <v>35.316000000000294</v>
      </c>
      <c r="T614" s="1">
        <v>387.68975921999947</v>
      </c>
      <c r="U614" s="1">
        <v>31.410652780014072</v>
      </c>
      <c r="V614" s="1">
        <v>135.22109880239509</v>
      </c>
      <c r="W614" s="1">
        <v>27.451405653702878</v>
      </c>
      <c r="X614" s="1">
        <v>0.79713988651696011</v>
      </c>
      <c r="Y614" s="1">
        <v>2205.479265931393</v>
      </c>
      <c r="Z614" s="1">
        <v>255.12121844188692</v>
      </c>
      <c r="AA614" s="1">
        <v>428.09090081169614</v>
      </c>
      <c r="AB614" s="1">
        <v>16.661460887189037</v>
      </c>
      <c r="AC614"/>
      <c r="AD614"/>
    </row>
    <row r="615" spans="1:30" x14ac:dyDescent="0.25">
      <c r="A615" s="1" t="s">
        <v>105</v>
      </c>
      <c r="B615" s="4">
        <v>1</v>
      </c>
      <c r="C615" s="1" t="s">
        <v>108</v>
      </c>
      <c r="D615" s="7" t="s">
        <v>379</v>
      </c>
      <c r="E615" s="4">
        <v>2034</v>
      </c>
      <c r="F615" s="1">
        <v>102.04369819432974</v>
      </c>
      <c r="G615" s="1">
        <v>5.6581594530512604E-6</v>
      </c>
      <c r="H615" s="1">
        <v>4.9592301333643146E-5</v>
      </c>
      <c r="I615" s="1">
        <v>1.7298293174413925E-13</v>
      </c>
      <c r="J615" s="1">
        <v>1.4431709203683117E-10</v>
      </c>
      <c r="K615" s="1">
        <v>61.546010667808424</v>
      </c>
      <c r="L615" s="1">
        <v>1.406270542901115E-10</v>
      </c>
      <c r="M615" s="1">
        <v>37.985356969136028</v>
      </c>
      <c r="N615" s="1">
        <v>9.6087595368502665</v>
      </c>
      <c r="O615" s="1">
        <v>61.200000000022165</v>
      </c>
      <c r="P615" s="1">
        <v>10.590000000000838</v>
      </c>
      <c r="Q615" s="1">
        <v>9.8880000000158574</v>
      </c>
      <c r="R615" s="1">
        <v>1316.6669810039016</v>
      </c>
      <c r="S615" s="1">
        <v>31.392000000000408</v>
      </c>
      <c r="T615" s="1">
        <v>425.91960187941186</v>
      </c>
      <c r="U615" s="1">
        <v>36.018230611220872</v>
      </c>
      <c r="V615" s="1">
        <v>116.27795767859421</v>
      </c>
      <c r="W615" s="1">
        <v>26.331683944585443</v>
      </c>
      <c r="X615" s="1">
        <v>0.97939067854616324</v>
      </c>
      <c r="Y615" s="1">
        <v>2305.2614264049712</v>
      </c>
      <c r="Z615" s="1">
        <v>223.07905016440975</v>
      </c>
      <c r="AA615" s="1">
        <v>469.59745240021789</v>
      </c>
      <c r="AB615" s="1">
        <v>21.64648412853029</v>
      </c>
      <c r="AC615"/>
      <c r="AD615"/>
    </row>
    <row r="616" spans="1:30" x14ac:dyDescent="0.25">
      <c r="A616" s="1" t="s">
        <v>105</v>
      </c>
      <c r="B616" s="4">
        <v>1</v>
      </c>
      <c r="C616" s="1" t="s">
        <v>108</v>
      </c>
      <c r="D616" s="7" t="s">
        <v>379</v>
      </c>
      <c r="E616" s="4">
        <v>2035</v>
      </c>
      <c r="F616" s="1">
        <v>103.04652028928201</v>
      </c>
      <c r="G616" s="1">
        <v>9.5175603308061203E-4</v>
      </c>
      <c r="H616" s="1">
        <v>8.4104994362710866E-11</v>
      </c>
      <c r="I616" s="1">
        <v>1.8919549260511424E-13</v>
      </c>
      <c r="J616" s="1">
        <v>7.9378853141194217E-11</v>
      </c>
      <c r="K616" s="1">
        <v>46.256110480220308</v>
      </c>
      <c r="L616" s="1">
        <v>1.8224922671960264E-10</v>
      </c>
      <c r="M616" s="1">
        <v>61.745643177533815</v>
      </c>
      <c r="N616" s="1">
        <v>13.241326357528729</v>
      </c>
      <c r="O616" s="1">
        <v>53.550000000034814</v>
      </c>
      <c r="P616" s="1">
        <v>9.8840000000009915</v>
      </c>
      <c r="Q616" s="1">
        <v>6.5920000000170242</v>
      </c>
      <c r="R616" s="1">
        <v>1367.2216583383768</v>
      </c>
      <c r="S616" s="1">
        <v>27.468000000000551</v>
      </c>
      <c r="T616" s="1">
        <v>456.51562551521454</v>
      </c>
      <c r="U616" s="1">
        <v>45.626990148071137</v>
      </c>
      <c r="V616" s="1">
        <v>102.37711093818336</v>
      </c>
      <c r="W616" s="1">
        <v>23.990628635027306</v>
      </c>
      <c r="X616" s="1">
        <v>0.71260899946923284</v>
      </c>
      <c r="Y616" s="1">
        <v>2380.9459828281942</v>
      </c>
      <c r="Z616" s="1">
        <v>191.62362247605188</v>
      </c>
      <c r="AA616" s="1">
        <v>505.03716487760596</v>
      </c>
      <c r="AB616" s="1">
        <v>29.845766336204221</v>
      </c>
      <c r="AC616"/>
      <c r="AD616"/>
    </row>
    <row r="617" spans="1:30" x14ac:dyDescent="0.25">
      <c r="A617" s="1" t="s">
        <v>105</v>
      </c>
      <c r="B617" s="4">
        <v>1</v>
      </c>
      <c r="C617" s="1" t="s">
        <v>108</v>
      </c>
      <c r="D617" s="7" t="s">
        <v>379</v>
      </c>
      <c r="E617" s="4">
        <v>2036</v>
      </c>
      <c r="F617" s="1">
        <v>106.86132451002037</v>
      </c>
      <c r="G617" s="1">
        <v>7.6763212121258194E-4</v>
      </c>
      <c r="H617" s="1">
        <v>3.1597123199276701E-11</v>
      </c>
      <c r="I617" s="1">
        <v>1.8966322095919369E-13</v>
      </c>
      <c r="J617" s="1">
        <v>1.0065780543754668E-10</v>
      </c>
      <c r="K617" s="1">
        <v>1.6552775808692108E-12</v>
      </c>
      <c r="L617" s="1">
        <v>2.0648362161961332E-10</v>
      </c>
      <c r="M617" s="1">
        <v>84.039576618582061</v>
      </c>
      <c r="N617" s="1">
        <v>17.913999869311212</v>
      </c>
      <c r="O617" s="1">
        <v>45.900000000069603</v>
      </c>
      <c r="P617" s="1">
        <v>9.1780000000011643</v>
      </c>
      <c r="Q617" s="1">
        <v>3.2960000001408383</v>
      </c>
      <c r="R617" s="1">
        <v>1402.4864354852637</v>
      </c>
      <c r="S617" s="1">
        <v>23.544000000000754</v>
      </c>
      <c r="T617" s="1">
        <v>510.87193535941503</v>
      </c>
      <c r="U617" s="1">
        <v>58.868316505599864</v>
      </c>
      <c r="V617" s="1">
        <v>90.042456026147335</v>
      </c>
      <c r="W617" s="1">
        <v>19.264483170313952</v>
      </c>
      <c r="X617" s="1">
        <v>0.26818857468757423</v>
      </c>
      <c r="Y617" s="1">
        <v>2437.7141383419425</v>
      </c>
      <c r="Z617" s="1">
        <v>161.23971745611598</v>
      </c>
      <c r="AA617" s="1">
        <v>561.87742289303253</v>
      </c>
      <c r="AB617" s="1">
        <v>40.819236362892632</v>
      </c>
      <c r="AC617"/>
      <c r="AD617"/>
    </row>
    <row r="618" spans="1:30" x14ac:dyDescent="0.25">
      <c r="A618" s="1" t="s">
        <v>105</v>
      </c>
      <c r="B618" s="4">
        <v>1</v>
      </c>
      <c r="C618" s="1" t="s">
        <v>108</v>
      </c>
      <c r="D618" s="7" t="s">
        <v>379</v>
      </c>
      <c r="E618" s="4">
        <v>2037</v>
      </c>
      <c r="F618" s="1">
        <v>120.01079534859083</v>
      </c>
      <c r="G618" s="1">
        <v>3.7797985595993838E-3</v>
      </c>
      <c r="H618" s="1">
        <v>6.643593832587716E-11</v>
      </c>
      <c r="I618" s="1">
        <v>2.2606869660802081E-13</v>
      </c>
      <c r="J618" s="1">
        <v>9.1010579341638035E-11</v>
      </c>
      <c r="K618" s="1">
        <v>47.415930076002176</v>
      </c>
      <c r="L618" s="1">
        <v>1.9402449855357658E-10</v>
      </c>
      <c r="M618" s="1">
        <v>44.966890556311839</v>
      </c>
      <c r="N618" s="1">
        <v>8.0361000656327093</v>
      </c>
      <c r="O618" s="1">
        <v>38.250049592370935</v>
      </c>
      <c r="P618" s="1">
        <v>8.4720000000013531</v>
      </c>
      <c r="Q618" s="1">
        <v>1.2430741346353819E-9</v>
      </c>
      <c r="R618" s="1">
        <v>1391.4951021519319</v>
      </c>
      <c r="S618" s="1">
        <v>19.620000000001006</v>
      </c>
      <c r="T618" s="1">
        <v>587.52217864466377</v>
      </c>
      <c r="U618" s="1">
        <v>76.782316374911076</v>
      </c>
      <c r="V618" s="1">
        <v>83.631248698485734</v>
      </c>
      <c r="W618" s="1">
        <v>18.434892959017642</v>
      </c>
      <c r="X618" s="1">
        <v>2.3119663510888388E-9</v>
      </c>
      <c r="Y618" s="1">
        <v>2429.2947896088322</v>
      </c>
      <c r="Z618" s="1">
        <v>135.54076092904313</v>
      </c>
      <c r="AA618" s="1">
        <v>638.24085485291641</v>
      </c>
      <c r="AB618" s="1">
        <v>61.936317738320277</v>
      </c>
      <c r="AC618"/>
      <c r="AD618"/>
    </row>
    <row r="619" spans="1:30" x14ac:dyDescent="0.25">
      <c r="A619" s="1" t="s">
        <v>105</v>
      </c>
      <c r="B619" s="4">
        <v>1</v>
      </c>
      <c r="C619" s="1" t="s">
        <v>108</v>
      </c>
      <c r="D619" s="7" t="s">
        <v>379</v>
      </c>
      <c r="E619" s="4">
        <v>2038</v>
      </c>
      <c r="F619" s="1">
        <v>123.70512598311063</v>
      </c>
      <c r="G619" s="1">
        <v>3.6131635613580754E-3</v>
      </c>
      <c r="H619" s="1">
        <v>3.8824132962185958E-11</v>
      </c>
      <c r="I619" s="1">
        <v>2.7329208444594127E-13</v>
      </c>
      <c r="J619" s="1">
        <v>5.7819302415185199E-11</v>
      </c>
      <c r="K619" s="1">
        <v>71.409537821794842</v>
      </c>
      <c r="L619" s="1">
        <v>1.6072000760687269E-10</v>
      </c>
      <c r="M619" s="1">
        <v>23.04311828869929</v>
      </c>
      <c r="N619" s="1">
        <v>6.2058290727109657</v>
      </c>
      <c r="O619" s="1">
        <v>30.600049592455044</v>
      </c>
      <c r="P619" s="1">
        <v>7.7660000000015437</v>
      </c>
      <c r="Q619" s="1">
        <v>1.3654540388431555E-9</v>
      </c>
      <c r="R619" s="1">
        <v>1438.9110322279341</v>
      </c>
      <c r="S619" s="1">
        <v>15.696000000001373</v>
      </c>
      <c r="T619" s="1">
        <v>632.48906920097556</v>
      </c>
      <c r="U619" s="1">
        <v>84.818416440543785</v>
      </c>
      <c r="V619" s="1">
        <v>67.035536143346036</v>
      </c>
      <c r="W619" s="1">
        <v>15.342810166805403</v>
      </c>
      <c r="X619" s="1">
        <v>2.3175914107715638E-9</v>
      </c>
      <c r="Y619" s="1">
        <v>2511.3846814505268</v>
      </c>
      <c r="Z619" s="1">
        <v>108.02207810789346</v>
      </c>
      <c r="AA619" s="1">
        <v>678.46922231485803</v>
      </c>
      <c r="AB619" s="1">
        <v>72.987936011627895</v>
      </c>
      <c r="AC619"/>
      <c r="AD619"/>
    </row>
    <row r="620" spans="1:30" x14ac:dyDescent="0.25">
      <c r="A620" s="1" t="s">
        <v>105</v>
      </c>
      <c r="B620" s="4">
        <v>1</v>
      </c>
      <c r="C620" s="1" t="s">
        <v>108</v>
      </c>
      <c r="D620" s="7" t="s">
        <v>379</v>
      </c>
      <c r="E620" s="4">
        <v>2039</v>
      </c>
      <c r="F620" s="1">
        <v>121.188483816269</v>
      </c>
      <c r="G620" s="1">
        <v>1.0764078129480261E-3</v>
      </c>
      <c r="H620" s="1">
        <v>1.2432582256800632E-11</v>
      </c>
      <c r="I620" s="1">
        <v>3.3314511825667427E-13</v>
      </c>
      <c r="J620" s="1">
        <v>3.9202833720379451E-11</v>
      </c>
      <c r="K620" s="1">
        <v>82.543853129490785</v>
      </c>
      <c r="L620" s="1">
        <v>2.9176112445082547E-10</v>
      </c>
      <c r="M620" s="1">
        <v>18.541261360506567</v>
      </c>
      <c r="N620" s="1">
        <v>2.0532555252762892</v>
      </c>
      <c r="O620" s="1">
        <v>22.950049592486639</v>
      </c>
      <c r="P620" s="1">
        <v>7.0600000000017697</v>
      </c>
      <c r="Q620" s="1">
        <v>1.5088769227720673E-9</v>
      </c>
      <c r="R620" s="1">
        <v>1510.320570049729</v>
      </c>
      <c r="S620" s="1">
        <v>11.772000000001944</v>
      </c>
      <c r="T620" s="1">
        <v>655.53218748967481</v>
      </c>
      <c r="U620" s="1">
        <v>91.024245513254755</v>
      </c>
      <c r="V620" s="1">
        <v>48.083220906411988</v>
      </c>
      <c r="W620" s="1">
        <v>13.694890312254504</v>
      </c>
      <c r="X620" s="1">
        <v>2.3619222271943517E-9</v>
      </c>
      <c r="Y620" s="1">
        <v>2624.8781128816067</v>
      </c>
      <c r="Z620" s="1">
        <v>80.268984069630235</v>
      </c>
      <c r="AA620" s="1">
        <v>697.91216291769763</v>
      </c>
      <c r="AB620" s="1">
        <v>79.976120986427887</v>
      </c>
      <c r="AC620"/>
      <c r="AD620"/>
    </row>
    <row r="621" spans="1:30" x14ac:dyDescent="0.25">
      <c r="A621" s="1" t="s">
        <v>105</v>
      </c>
      <c r="B621" s="4">
        <v>1</v>
      </c>
      <c r="C621" s="1" t="s">
        <v>108</v>
      </c>
      <c r="D621" s="7" t="s">
        <v>379</v>
      </c>
      <c r="E621" s="4">
        <v>2040</v>
      </c>
      <c r="F621" s="1">
        <v>119.69104496338512</v>
      </c>
      <c r="G621" s="1">
        <v>-1.1594802209752995E-3</v>
      </c>
      <c r="H621" s="1">
        <v>6.7181733393563287E-12</v>
      </c>
      <c r="I621" s="1">
        <v>4.302453835260372E-13</v>
      </c>
      <c r="J621" s="1">
        <v>2.8644061235142945E-11</v>
      </c>
      <c r="K621" s="1">
        <v>130.44937508315198</v>
      </c>
      <c r="L621" s="1">
        <v>3.5839474526170917E-10</v>
      </c>
      <c r="M621" s="1">
        <v>6.6349443648578157E-9</v>
      </c>
      <c r="N621" s="1">
        <v>3.5705254597155319E-12</v>
      </c>
      <c r="O621" s="1">
        <v>15.300049592553076</v>
      </c>
      <c r="P621" s="1">
        <v>6.3540000000020438</v>
      </c>
      <c r="Q621" s="1">
        <v>1.674797375447085E-9</v>
      </c>
      <c r="R621" s="1">
        <v>1592.8644231792198</v>
      </c>
      <c r="S621" s="1">
        <v>7.848000000018712</v>
      </c>
      <c r="T621" s="1">
        <v>674.07344885018142</v>
      </c>
      <c r="U621" s="1">
        <v>93.07750103853104</v>
      </c>
      <c r="V621" s="1">
        <v>30.341497515756153</v>
      </c>
      <c r="W621" s="1">
        <v>12.319363612355808</v>
      </c>
      <c r="X621" s="1">
        <v>2.3717271246232547E-9</v>
      </c>
      <c r="Y621" s="1">
        <v>2749.1507779061844</v>
      </c>
      <c r="Z621" s="1">
        <v>52.533496302195609</v>
      </c>
      <c r="AA621" s="1">
        <v>715.04403498424483</v>
      </c>
      <c r="AB621" s="1">
        <v>84.804161110062822</v>
      </c>
      <c r="AC621"/>
      <c r="AD621"/>
    </row>
    <row r="622" spans="1:30" x14ac:dyDescent="0.25">
      <c r="A622" s="1" t="s">
        <v>105</v>
      </c>
      <c r="B622" s="4">
        <v>1</v>
      </c>
      <c r="C622" s="1" t="s">
        <v>108</v>
      </c>
      <c r="D622" s="7" t="s">
        <v>379</v>
      </c>
      <c r="E622" s="4">
        <v>2041</v>
      </c>
      <c r="F622" s="1">
        <v>119.62966502608769</v>
      </c>
      <c r="G622" s="1">
        <v>4.1209973294440108E-2</v>
      </c>
      <c r="H622" s="1">
        <v>5.8753692722591498E-12</v>
      </c>
      <c r="I622" s="1">
        <v>5.7819045513660444E-13</v>
      </c>
      <c r="J622" s="1">
        <v>2.1018170239586776E-11</v>
      </c>
      <c r="K622" s="1">
        <v>145.99089374009316</v>
      </c>
      <c r="L622" s="1">
        <v>4.0644356670024923E-10</v>
      </c>
      <c r="M622" s="1">
        <v>3.7053781624265157E-9</v>
      </c>
      <c r="N622" s="1">
        <v>8.9458329275674359E-13</v>
      </c>
      <c r="O622" s="1">
        <v>7.650049592591901</v>
      </c>
      <c r="P622" s="1">
        <v>6.3540000000023769</v>
      </c>
      <c r="Q622" s="1">
        <v>1.9048531770393161E-9</v>
      </c>
      <c r="R622" s="1">
        <v>1723.3137982623718</v>
      </c>
      <c r="S622" s="1">
        <v>3.924000000068971</v>
      </c>
      <c r="T622" s="1">
        <v>674.07344885681641</v>
      </c>
      <c r="U622" s="1">
        <v>93.077501038534606</v>
      </c>
      <c r="V622" s="1">
        <v>13.731601122479979</v>
      </c>
      <c r="W622" s="1">
        <v>12.389993353976847</v>
      </c>
      <c r="X622" s="1">
        <v>2.4918642760622255E-9</v>
      </c>
      <c r="Y622" s="1">
        <v>2922.0928219995935</v>
      </c>
      <c r="Z622" s="1">
        <v>24.640036225558159</v>
      </c>
      <c r="AA622" s="1">
        <v>719.8880131613397</v>
      </c>
      <c r="AB622" s="1">
        <v>78.539519093945856</v>
      </c>
      <c r="AC622"/>
      <c r="AD622"/>
    </row>
    <row r="623" spans="1:30" x14ac:dyDescent="0.25">
      <c r="A623" s="1" t="s">
        <v>105</v>
      </c>
      <c r="B623" s="4">
        <v>1</v>
      </c>
      <c r="C623" s="1" t="s">
        <v>108</v>
      </c>
      <c r="D623" s="7" t="s">
        <v>379</v>
      </c>
      <c r="E623" s="4">
        <v>2042</v>
      </c>
      <c r="F623" s="1">
        <v>118.78423272488283</v>
      </c>
      <c r="G623" s="1">
        <v>8.7041778123113991E-3</v>
      </c>
      <c r="H623" s="1">
        <v>6.0358303180378618E-12</v>
      </c>
      <c r="I623" s="1">
        <v>7.9402798114713541E-13</v>
      </c>
      <c r="J623" s="1">
        <v>2.0366425401770206E-11</v>
      </c>
      <c r="K623" s="1">
        <v>45.341959814204166</v>
      </c>
      <c r="L623" s="1">
        <v>5.0472047209710232E-10</v>
      </c>
      <c r="M623" s="1">
        <v>13.29277417302303</v>
      </c>
      <c r="N623" s="1">
        <v>4.6376691685612252E-13</v>
      </c>
      <c r="O623" s="1">
        <v>4.9592604332831413E-5</v>
      </c>
      <c r="P623" s="1">
        <v>6.3540000000028067</v>
      </c>
      <c r="Q623" s="1">
        <v>2.0491702690761472E-9</v>
      </c>
      <c r="R623" s="1">
        <v>1869.3046920024649</v>
      </c>
      <c r="S623" s="1">
        <v>9.1726679449357043E-10</v>
      </c>
      <c r="T623" s="1">
        <v>674.07344886052181</v>
      </c>
      <c r="U623" s="1">
        <v>93.077501038535502</v>
      </c>
      <c r="V623" s="1">
        <v>7.9525848584467406E-5</v>
      </c>
      <c r="W623" s="1">
        <v>13.413972318378031</v>
      </c>
      <c r="X623" s="1">
        <v>2.4315297826526864E-9</v>
      </c>
      <c r="Y623" s="1">
        <v>3081.552045224505</v>
      </c>
      <c r="Z623" s="1">
        <v>3.2287619371042957E-9</v>
      </c>
      <c r="AA623" s="1">
        <v>711.52009056316206</v>
      </c>
      <c r="AB623" s="1">
        <v>69.533330624694315</v>
      </c>
      <c r="AC623"/>
      <c r="AD623"/>
    </row>
    <row r="624" spans="1:30" x14ac:dyDescent="0.25">
      <c r="A624" s="1" t="s">
        <v>105</v>
      </c>
      <c r="B624" s="4">
        <v>1</v>
      </c>
      <c r="C624" s="1" t="s">
        <v>108</v>
      </c>
      <c r="D624" s="7" t="s">
        <v>379</v>
      </c>
      <c r="E624" s="4">
        <v>2043</v>
      </c>
      <c r="F624" s="1">
        <v>113.39270719300117</v>
      </c>
      <c r="G624" s="1">
        <v>1.6885481466054276E-2</v>
      </c>
      <c r="H624" s="1">
        <v>6.729204929475937E-12</v>
      </c>
      <c r="I624" s="1">
        <v>1.1411304034192175E-12</v>
      </c>
      <c r="J624" s="1">
        <v>1.9161749879033421E-11</v>
      </c>
      <c r="K624" s="1">
        <v>57.077968269391548</v>
      </c>
      <c r="L624" s="1">
        <v>1.9804125809349603E-10</v>
      </c>
      <c r="M624" s="1">
        <v>47.186734768657253</v>
      </c>
      <c r="N624" s="1">
        <v>4.1104831689391292E-13</v>
      </c>
      <c r="O624" s="1">
        <v>4.9592611051004753E-5</v>
      </c>
      <c r="P624" s="1">
        <v>6.3540000000033849</v>
      </c>
      <c r="Q624" s="1">
        <v>2.1285491222173415E-9</v>
      </c>
      <c r="R624" s="1">
        <v>1914.646651816669</v>
      </c>
      <c r="S624" s="1">
        <v>1.0435087995224199E-9</v>
      </c>
      <c r="T624" s="1">
        <v>687.36622303354488</v>
      </c>
      <c r="U624" s="1">
        <v>93.077501038535971</v>
      </c>
      <c r="V624" s="1">
        <v>7.6355436036485967E-5</v>
      </c>
      <c r="W624" s="1">
        <v>12.186370236069541</v>
      </c>
      <c r="X624" s="1">
        <v>2.2150821448653512E-9</v>
      </c>
      <c r="Y624" s="1">
        <v>3155.682997979342</v>
      </c>
      <c r="Z624" s="1">
        <v>3.6627273101668072E-9</v>
      </c>
      <c r="AA624" s="1">
        <v>724.31093637896379</v>
      </c>
      <c r="AB624" s="1">
        <v>63.449208330765629</v>
      </c>
      <c r="AC624"/>
      <c r="AD624"/>
    </row>
    <row r="625" spans="1:30" x14ac:dyDescent="0.25">
      <c r="A625" s="1" t="s">
        <v>105</v>
      </c>
      <c r="B625" s="4">
        <v>1</v>
      </c>
      <c r="C625" s="1" t="s">
        <v>108</v>
      </c>
      <c r="D625" s="7" t="s">
        <v>379</v>
      </c>
      <c r="E625" s="4">
        <v>2044</v>
      </c>
      <c r="F625" s="1">
        <v>108.84896301901922</v>
      </c>
      <c r="G625" s="1">
        <v>2.2862113028754429E-2</v>
      </c>
      <c r="H625" s="1">
        <v>7.8451331039341896E-12</v>
      </c>
      <c r="I625" s="1">
        <v>1.8054709705714415E-12</v>
      </c>
      <c r="J625" s="1">
        <v>1.6666995739342778E-11</v>
      </c>
      <c r="K625" s="1">
        <v>51.006585495766856</v>
      </c>
      <c r="L625" s="1">
        <v>7.2601461069701105E-11</v>
      </c>
      <c r="M625" s="1">
        <v>51.287121457002833</v>
      </c>
      <c r="N625" s="1">
        <v>4.2571005442831367E-13</v>
      </c>
      <c r="O625" s="1">
        <v>4.9592616926374023E-5</v>
      </c>
      <c r="P625" s="1">
        <v>6.354000000004179</v>
      </c>
      <c r="Q625" s="1">
        <v>2.2292069276548881E-9</v>
      </c>
      <c r="R625" s="1">
        <v>1971.7246200860604</v>
      </c>
      <c r="S625" s="1">
        <v>1.1841358538125314E-9</v>
      </c>
      <c r="T625" s="1">
        <v>734.55295780220217</v>
      </c>
      <c r="U625" s="1">
        <v>93.077501038536383</v>
      </c>
      <c r="V625" s="1">
        <v>6.5800980406439301E-5</v>
      </c>
      <c r="W625" s="1">
        <v>13.928217626576661</v>
      </c>
      <c r="X625" s="1">
        <v>2.1249122676379872E-9</v>
      </c>
      <c r="Y625" s="1">
        <v>3246.5712176605057</v>
      </c>
      <c r="Z625" s="1">
        <v>4.1144761632161972E-9</v>
      </c>
      <c r="AA625" s="1">
        <v>767.16780495477371</v>
      </c>
      <c r="AB625" s="1">
        <v>54.651518082601456</v>
      </c>
      <c r="AC625"/>
      <c r="AD625"/>
    </row>
    <row r="626" spans="1:30" x14ac:dyDescent="0.25">
      <c r="A626" s="1" t="s">
        <v>105</v>
      </c>
      <c r="B626" s="4">
        <v>1</v>
      </c>
      <c r="C626" s="1" t="s">
        <v>108</v>
      </c>
      <c r="D626" s="7" t="s">
        <v>379</v>
      </c>
      <c r="E626" s="4">
        <v>2045</v>
      </c>
      <c r="F626" s="1">
        <v>104.51935385319781</v>
      </c>
      <c r="G626" s="1">
        <v>-8.4328753730364346E-5</v>
      </c>
      <c r="H626" s="1">
        <v>9.151250770272344E-12</v>
      </c>
      <c r="I626" s="1">
        <v>4.0196392714112531E-12</v>
      </c>
      <c r="J626" s="1">
        <v>1.3929950561355971E-11</v>
      </c>
      <c r="K626" s="1">
        <v>57.980054110227449</v>
      </c>
      <c r="L626" s="1">
        <v>2.7914810178797863E-11</v>
      </c>
      <c r="M626" s="1">
        <v>23.184058527099253</v>
      </c>
      <c r="N626" s="1">
        <v>4.8871735283163396E-13</v>
      </c>
      <c r="O626" s="1">
        <v>4.9592622962204339E-5</v>
      </c>
      <c r="P626" s="1">
        <v>6.3540000000053203</v>
      </c>
      <c r="Q626" s="1">
        <v>2.3202175069965262E-9</v>
      </c>
      <c r="R626" s="1">
        <v>2022.7312055818272</v>
      </c>
      <c r="S626" s="1">
        <v>1.3663850805321341E-9</v>
      </c>
      <c r="T626" s="1">
        <v>785.84007925920503</v>
      </c>
      <c r="U626" s="1">
        <v>93.077501038536809</v>
      </c>
      <c r="V626" s="1">
        <v>6.1478322669641816E-5</v>
      </c>
      <c r="W626" s="1">
        <v>12.862648424775037</v>
      </c>
      <c r="X626" s="1">
        <v>2.0092136275381246E-9</v>
      </c>
      <c r="Y626" s="1">
        <v>3327.5268704458313</v>
      </c>
      <c r="Z626" s="1">
        <v>4.7288017193043534E-9</v>
      </c>
      <c r="AA626" s="1">
        <v>817.60445029086475</v>
      </c>
      <c r="AB626" s="1">
        <v>48.154406888878263</v>
      </c>
      <c r="AC626"/>
      <c r="AD626"/>
    </row>
    <row r="627" spans="1:30" x14ac:dyDescent="0.25">
      <c r="A627" s="1" t="s">
        <v>105</v>
      </c>
      <c r="B627" s="4">
        <v>1</v>
      </c>
      <c r="C627" s="1" t="s">
        <v>108</v>
      </c>
      <c r="D627" s="7" t="s">
        <v>379</v>
      </c>
      <c r="E627" s="4">
        <v>2046</v>
      </c>
      <c r="F627" s="1">
        <v>100.58218224800554</v>
      </c>
      <c r="G627" s="1">
        <v>1.4768149976360938E-2</v>
      </c>
      <c r="H627" s="1">
        <v>1.0837612114545622E-11</v>
      </c>
      <c r="I627" s="1">
        <v>2.4694283575178216E-9</v>
      </c>
      <c r="J627" s="1">
        <v>1.2558315238306466E-11</v>
      </c>
      <c r="K627" s="1">
        <v>163.62036375321293</v>
      </c>
      <c r="L627" s="1">
        <v>1.6433339622823946E-11</v>
      </c>
      <c r="M627" s="1">
        <v>2.8372436730566557</v>
      </c>
      <c r="N627" s="1">
        <v>5.8561058383915337E-13</v>
      </c>
      <c r="O627" s="1">
        <v>4.9592629691409267E-5</v>
      </c>
      <c r="P627" s="1">
        <v>6.3540000000071259</v>
      </c>
      <c r="Q627" s="1">
        <v>2.3780368094117115E-9</v>
      </c>
      <c r="R627" s="1">
        <v>2080.7112596920547</v>
      </c>
      <c r="S627" s="1">
        <v>1.5728687021517474E-9</v>
      </c>
      <c r="T627" s="1">
        <v>809.02413778630432</v>
      </c>
      <c r="U627" s="1">
        <v>93.077501038537292</v>
      </c>
      <c r="V627" s="1">
        <v>5.2819850081413638E-5</v>
      </c>
      <c r="W627" s="1">
        <v>12.807669338062313</v>
      </c>
      <c r="X627" s="1">
        <v>1.8681670915210439E-9</v>
      </c>
      <c r="Y627" s="1">
        <v>3403.9641927250195</v>
      </c>
      <c r="Z627" s="1">
        <v>5.3760466862981771E-9</v>
      </c>
      <c r="AA627" s="1">
        <v>841.27007963117558</v>
      </c>
      <c r="AB627" s="1">
        <v>41.411419167842773</v>
      </c>
      <c r="AC627"/>
      <c r="AD627"/>
    </row>
    <row r="628" spans="1:30" x14ac:dyDescent="0.25">
      <c r="A628" s="1" t="s">
        <v>105</v>
      </c>
      <c r="B628" s="4">
        <v>1</v>
      </c>
      <c r="C628" s="1" t="s">
        <v>108</v>
      </c>
      <c r="D628" s="7" t="s">
        <v>379</v>
      </c>
      <c r="E628" s="4">
        <v>2047</v>
      </c>
      <c r="F628" s="1">
        <v>97.143096010282406</v>
      </c>
      <c r="G628" s="1">
        <v>5.5039519760448422E-3</v>
      </c>
      <c r="H628" s="1">
        <v>1.2976171316650874E-11</v>
      </c>
      <c r="I628" s="1">
        <v>3.6534556635412545E-10</v>
      </c>
      <c r="J628" s="1">
        <v>1.0757076498436072E-11</v>
      </c>
      <c r="K628" s="1">
        <v>206.83842385765053</v>
      </c>
      <c r="L628" s="1">
        <v>1.0367806190165952E-11</v>
      </c>
      <c r="M628" s="1">
        <v>14.070435421091892</v>
      </c>
      <c r="N628" s="1">
        <v>7.0484814765816476E-13</v>
      </c>
      <c r="O628" s="1">
        <v>4.9592637536542373E-5</v>
      </c>
      <c r="P628" s="1">
        <v>6.3540000000111458</v>
      </c>
      <c r="Q628" s="1">
        <v>2.4172396431320911E-9</v>
      </c>
      <c r="R628" s="1">
        <v>2161.8966234452678</v>
      </c>
      <c r="S628" s="1">
        <v>1.766893200705324E-9</v>
      </c>
      <c r="T628" s="1">
        <v>811.86138145936093</v>
      </c>
      <c r="U628" s="1">
        <v>93.077501038537804</v>
      </c>
      <c r="V628" s="1">
        <v>4.7340337494402614E-5</v>
      </c>
      <c r="W628" s="1">
        <v>13.994132660306459</v>
      </c>
      <c r="X628" s="1">
        <v>1.7026539873091985E-9</v>
      </c>
      <c r="Y628" s="1">
        <v>3501.0281433373589</v>
      </c>
      <c r="Z628" s="1">
        <v>5.7891942417564368E-9</v>
      </c>
      <c r="AA628" s="1">
        <v>844.82446796027568</v>
      </c>
      <c r="AB628" s="1">
        <v>33.40358677412506</v>
      </c>
      <c r="AC628"/>
      <c r="AD628"/>
    </row>
    <row r="629" spans="1:30" x14ac:dyDescent="0.25">
      <c r="A629" s="1" t="s">
        <v>105</v>
      </c>
      <c r="B629" s="4">
        <v>1</v>
      </c>
      <c r="C629" s="1" t="s">
        <v>108</v>
      </c>
      <c r="D629" s="7" t="s">
        <v>379</v>
      </c>
      <c r="E629" s="4">
        <v>2048</v>
      </c>
      <c r="F629" s="1">
        <v>93.832592297051619</v>
      </c>
      <c r="G629" s="1">
        <v>2.6073173116089674E-3</v>
      </c>
      <c r="H629" s="1">
        <v>1.5300397342947665E-11</v>
      </c>
      <c r="I629" s="1">
        <v>4.3671991207875692E-10</v>
      </c>
      <c r="J629" s="1">
        <v>1.1098963999151018E-11</v>
      </c>
      <c r="K629" s="1">
        <v>225.59429572903574</v>
      </c>
      <c r="L629" s="1">
        <v>7.704477541159292E-12</v>
      </c>
      <c r="M629" s="1">
        <v>68.607993335652793</v>
      </c>
      <c r="N629" s="1">
        <v>8.5271594332395585E-13</v>
      </c>
      <c r="O629" s="1">
        <v>4.9592646687793141E-5</v>
      </c>
      <c r="P629" s="1">
        <v>2.4806828137234208E-9</v>
      </c>
      <c r="Q629" s="1">
        <v>2.4458837043672342E-9</v>
      </c>
      <c r="R629" s="1">
        <v>2245.0825473029181</v>
      </c>
      <c r="S629" s="1">
        <v>1.9276132083121964E-9</v>
      </c>
      <c r="T629" s="1">
        <v>825.93181688045286</v>
      </c>
      <c r="U629" s="1">
        <v>93.077501038538458</v>
      </c>
      <c r="V629" s="1">
        <v>3.8689161733193951E-5</v>
      </c>
      <c r="W629" s="1">
        <v>2.8283226546035662E-9</v>
      </c>
      <c r="X629" s="1">
        <v>1.5566126662850502E-9</v>
      </c>
      <c r="Y629" s="1">
        <v>3596.0038458785975</v>
      </c>
      <c r="Z629" s="1">
        <v>5.8492548406870921E-9</v>
      </c>
      <c r="AA629" s="1">
        <v>862.11070186523216</v>
      </c>
      <c r="AB629" s="1">
        <v>27.236141699335519</v>
      </c>
      <c r="AC629"/>
      <c r="AD629"/>
    </row>
    <row r="630" spans="1:30" x14ac:dyDescent="0.25">
      <c r="A630" s="1" t="s">
        <v>105</v>
      </c>
      <c r="B630" s="4">
        <v>1</v>
      </c>
      <c r="C630" s="1" t="s">
        <v>108</v>
      </c>
      <c r="D630" s="7" t="s">
        <v>379</v>
      </c>
      <c r="E630" s="4">
        <v>2049</v>
      </c>
      <c r="F630" s="1">
        <v>90.048923494669893</v>
      </c>
      <c r="G630" s="1">
        <v>6.7949966437417519E-2</v>
      </c>
      <c r="H630" s="1">
        <v>1.8044506635834634E-11</v>
      </c>
      <c r="I630" s="1">
        <v>6.2031960305390208E-11</v>
      </c>
      <c r="J630" s="1">
        <v>1.321552750187425E-11</v>
      </c>
      <c r="K630" s="1">
        <v>129.57041313627957</v>
      </c>
      <c r="L630" s="1">
        <v>6.0991569204311784E-12</v>
      </c>
      <c r="M630" s="1">
        <v>32.837012043798183</v>
      </c>
      <c r="N630" s="1">
        <v>1.0377447446925789E-12</v>
      </c>
      <c r="O630" s="1">
        <v>4.959265713070583E-5</v>
      </c>
      <c r="P630" s="1">
        <v>2.8459288574255858E-9</v>
      </c>
      <c r="Q630" s="1">
        <v>2.4669018746068208E-9</v>
      </c>
      <c r="R630" s="1">
        <v>2285.1980930319546</v>
      </c>
      <c r="S630" s="1">
        <v>2.2193743327630219E-9</v>
      </c>
      <c r="T630" s="1">
        <v>894.53981021610571</v>
      </c>
      <c r="U630" s="1">
        <v>93.077501038539253</v>
      </c>
      <c r="V630" s="1">
        <v>3.3529479176174017E-5</v>
      </c>
      <c r="W630" s="1">
        <v>3.4409241334463539E-9</v>
      </c>
      <c r="X630" s="1">
        <v>1.2255094056536699E-9</v>
      </c>
      <c r="Y630" s="1">
        <v>3656.7607000992002</v>
      </c>
      <c r="Z630" s="1">
        <v>6.6973510351480372E-9</v>
      </c>
      <c r="AA630" s="1">
        <v>926.01197595507097</v>
      </c>
      <c r="AB630" s="1">
        <v>24.497068487202068</v>
      </c>
      <c r="AC630"/>
      <c r="AD630"/>
    </row>
    <row r="631" spans="1:30" x14ac:dyDescent="0.25">
      <c r="A631" s="1" t="s">
        <v>105</v>
      </c>
      <c r="B631" s="4">
        <v>1</v>
      </c>
      <c r="C631" s="1" t="s">
        <v>108</v>
      </c>
      <c r="D631" s="7" t="s">
        <v>379</v>
      </c>
      <c r="E631" s="4">
        <v>2050</v>
      </c>
      <c r="F631" s="1">
        <v>85.987797120823458</v>
      </c>
      <c r="G631" s="1">
        <v>1.141092605644396E-3</v>
      </c>
      <c r="H631" s="1">
        <v>2.1691847298762636E-11</v>
      </c>
      <c r="I631" s="1">
        <v>5.2989039996720088E-10</v>
      </c>
      <c r="J631" s="1">
        <v>1.5687555439627926E-11</v>
      </c>
      <c r="K631" s="1">
        <v>157.56468822916639</v>
      </c>
      <c r="L631" s="1">
        <v>0</v>
      </c>
      <c r="M631" s="1">
        <v>26.569639006751363</v>
      </c>
      <c r="N631" s="1">
        <v>1.2717560482795774E-12</v>
      </c>
      <c r="O631" s="1">
        <v>4.9592669706126359E-5</v>
      </c>
      <c r="P631" s="1">
        <v>3.282604060371101E-9</v>
      </c>
      <c r="Q631" s="1">
        <v>2.4872683000085908E-9</v>
      </c>
      <c r="R631" s="1">
        <v>2339.6920222730969</v>
      </c>
      <c r="S631" s="1">
        <v>2.5777690780247311E-9</v>
      </c>
      <c r="T631" s="1">
        <v>927.37682225990386</v>
      </c>
      <c r="U631" s="1">
        <v>93.077501038540191</v>
      </c>
      <c r="V631" s="1">
        <v>3.1575403511353971E-5</v>
      </c>
      <c r="W631" s="1">
        <v>5.246146997270347E-9</v>
      </c>
      <c r="X631" s="1">
        <v>1.1003501704479274E-9</v>
      </c>
      <c r="Y631" s="1">
        <v>3721.6618239793866</v>
      </c>
      <c r="Z631" s="1">
        <v>7.7159387754873526E-9</v>
      </c>
      <c r="AA631" s="1">
        <v>967.45827456535221</v>
      </c>
      <c r="AB631" s="1">
        <v>21.560606272320076</v>
      </c>
      <c r="AC631"/>
      <c r="AD631"/>
    </row>
    <row r="632" spans="1:30" x14ac:dyDescent="0.25">
      <c r="A632" s="1" t="s">
        <v>105</v>
      </c>
      <c r="B632" s="4">
        <v>1</v>
      </c>
      <c r="C632" s="1" t="s">
        <v>108</v>
      </c>
      <c r="D632" s="7" t="s">
        <v>379</v>
      </c>
      <c r="E632" s="4">
        <v>2051</v>
      </c>
      <c r="F632" s="1">
        <v>82.543793432001635</v>
      </c>
      <c r="G632" s="1">
        <v>1.2338512374605258E-2</v>
      </c>
      <c r="H632" s="1">
        <v>2.6825867241104096E-11</v>
      </c>
      <c r="I632" s="1">
        <v>6.4386317375784569E-11</v>
      </c>
      <c r="J632" s="1">
        <v>1.8547455289820293E-11</v>
      </c>
      <c r="K632" s="1">
        <v>182.76766973746132</v>
      </c>
      <c r="L632" s="1">
        <v>0</v>
      </c>
      <c r="M632" s="1">
        <v>58.27010452955092</v>
      </c>
      <c r="N632" s="1">
        <v>1.5715256301340889E-12</v>
      </c>
      <c r="O632" s="1">
        <v>4.9592684599878301E-5</v>
      </c>
      <c r="P632" s="1">
        <v>3.3445845494289048E-9</v>
      </c>
      <c r="Q632" s="1">
        <v>2.5064300498876242E-9</v>
      </c>
      <c r="R632" s="1">
        <v>2396.4926353261048</v>
      </c>
      <c r="S632" s="1">
        <v>2.9842126447249803E-9</v>
      </c>
      <c r="T632" s="1">
        <v>953.94646126665521</v>
      </c>
      <c r="U632" s="1">
        <v>93.0775010385413</v>
      </c>
      <c r="V632" s="1">
        <v>2.6490992021583256E-5</v>
      </c>
      <c r="W632" s="1">
        <v>3.6120228953127349E-9</v>
      </c>
      <c r="X632" s="1">
        <v>1.0399211103063571E-9</v>
      </c>
      <c r="Y632" s="1">
        <v>3769.4171107702582</v>
      </c>
      <c r="Z632" s="1">
        <v>8.7495700400752356E-9</v>
      </c>
      <c r="AA632" s="1">
        <v>995.88637509567661</v>
      </c>
      <c r="AB632" s="1">
        <v>18.902195327187211</v>
      </c>
      <c r="AC632"/>
      <c r="AD632"/>
    </row>
    <row r="633" spans="1:30" x14ac:dyDescent="0.25">
      <c r="A633" s="1" t="s">
        <v>105</v>
      </c>
      <c r="B633" s="4">
        <v>1</v>
      </c>
      <c r="C633" s="1" t="s">
        <v>108</v>
      </c>
      <c r="D633" s="7" t="s">
        <v>379</v>
      </c>
      <c r="E633" s="4">
        <v>2052</v>
      </c>
      <c r="F633" s="1">
        <v>79.281448883116539</v>
      </c>
      <c r="G633" s="1">
        <v>5.9602508886130705E-3</v>
      </c>
      <c r="H633" s="1">
        <v>3.2159222017568643E-11</v>
      </c>
      <c r="I633" s="1">
        <v>1.0235892618684821E-9</v>
      </c>
      <c r="J633" s="1">
        <v>0</v>
      </c>
      <c r="K633" s="1">
        <v>110.50429631932494</v>
      </c>
      <c r="L633" s="1">
        <v>0</v>
      </c>
      <c r="M633" s="1">
        <v>121.01696366221159</v>
      </c>
      <c r="N633" s="1">
        <v>1.9615761422172571E-12</v>
      </c>
      <c r="O633" s="1">
        <v>4.9592702105387754E-5</v>
      </c>
      <c r="P633" s="1">
        <v>3.8744158166366046E-9</v>
      </c>
      <c r="Q633" s="1">
        <v>2.523097045626967E-9</v>
      </c>
      <c r="R633" s="1">
        <v>2496.8296318153784</v>
      </c>
      <c r="S633" s="1">
        <v>3.4889331168220826E-9</v>
      </c>
      <c r="T633" s="1">
        <v>956.79656579620814</v>
      </c>
      <c r="U633" s="1">
        <v>93.077501038542565</v>
      </c>
      <c r="V633" s="1">
        <v>2.3813534066919138E-5</v>
      </c>
      <c r="W633" s="1">
        <v>5.2397081780314384E-9</v>
      </c>
      <c r="X633" s="1">
        <v>9.9603633146649444E-10</v>
      </c>
      <c r="Y633" s="1">
        <v>3855.4063392871967</v>
      </c>
      <c r="Z633" s="1">
        <v>1.0016699065432691E-8</v>
      </c>
      <c r="AA633" s="1">
        <v>1000.3971128915003</v>
      </c>
      <c r="AB633" s="1">
        <v>14.554372736735999</v>
      </c>
      <c r="AC633"/>
      <c r="AD633"/>
    </row>
    <row r="634" spans="1:30" x14ac:dyDescent="0.25">
      <c r="A634" s="1" t="s">
        <v>105</v>
      </c>
      <c r="B634" s="4">
        <v>1</v>
      </c>
      <c r="C634" s="1" t="s">
        <v>108</v>
      </c>
      <c r="D634" s="7" t="s">
        <v>379</v>
      </c>
      <c r="E634" s="4">
        <v>2053</v>
      </c>
      <c r="F634" s="1">
        <v>75.503483673230178</v>
      </c>
      <c r="G634" s="1">
        <v>7.4164623192040187E-3</v>
      </c>
      <c r="H634" s="1">
        <v>3.6539818394520997E-11</v>
      </c>
      <c r="I634" s="1">
        <v>8.7803090919817024E-10</v>
      </c>
      <c r="J634" s="1">
        <v>0</v>
      </c>
      <c r="K634" s="1">
        <v>113.84357038642088</v>
      </c>
      <c r="L634" s="1">
        <v>0</v>
      </c>
      <c r="M634" s="1">
        <v>75.793950793567006</v>
      </c>
      <c r="N634" s="1">
        <v>2.4790388629178664E-12</v>
      </c>
      <c r="O634" s="1">
        <v>4.9592723040984102E-5</v>
      </c>
      <c r="P634" s="1">
        <v>3.9387338229973301E-9</v>
      </c>
      <c r="Q634" s="1">
        <v>2.5370269961883229E-9</v>
      </c>
      <c r="R634" s="1">
        <v>2524.8346892697555</v>
      </c>
      <c r="S634" s="1">
        <v>3.6869743749155787E-9</v>
      </c>
      <c r="T634" s="1">
        <v>994.6835294584298</v>
      </c>
      <c r="U634" s="1">
        <v>90.743384704074003</v>
      </c>
      <c r="V634" s="1">
        <v>1.8018680706400107E-5</v>
      </c>
      <c r="W634" s="1">
        <v>3.6794202269283807E-9</v>
      </c>
      <c r="X634" s="1">
        <v>8.1318164367686047E-10</v>
      </c>
      <c r="Y634" s="1">
        <v>3884.8036964196522</v>
      </c>
      <c r="Z634" s="1">
        <v>1.0397113134470732E-8</v>
      </c>
      <c r="AA634" s="1">
        <v>1032.7575160669246</v>
      </c>
      <c r="AB634" s="1">
        <v>13.867851536855035</v>
      </c>
      <c r="AC634"/>
      <c r="AD634"/>
    </row>
    <row r="635" spans="1:30" x14ac:dyDescent="0.25">
      <c r="A635" s="1" t="s">
        <v>105</v>
      </c>
      <c r="B635" s="4">
        <v>1</v>
      </c>
      <c r="C635" s="1" t="s">
        <v>108</v>
      </c>
      <c r="D635" s="7" t="s">
        <v>379</v>
      </c>
      <c r="E635" s="4">
        <v>2054</v>
      </c>
      <c r="F635" s="1">
        <v>71.664023657867645</v>
      </c>
      <c r="G635" s="1">
        <v>3.8624317342348204E-4</v>
      </c>
      <c r="H635" s="1">
        <v>4.3918906378757851E-11</v>
      </c>
      <c r="I635" s="1">
        <v>8.2272418630504053E-11</v>
      </c>
      <c r="J635" s="1">
        <v>0</v>
      </c>
      <c r="K635" s="1">
        <v>197.38603180151705</v>
      </c>
      <c r="L635" s="1">
        <v>0</v>
      </c>
      <c r="M635" s="1">
        <v>6.7454140141992866E-8</v>
      </c>
      <c r="N635" s="1">
        <v>3.1827306510907605E-12</v>
      </c>
      <c r="O635" s="1">
        <v>4.9592748736844005E-5</v>
      </c>
      <c r="P635" s="1">
        <v>4.9622446337437423E-9</v>
      </c>
      <c r="Q635" s="1">
        <v>2.5495853114266294E-9</v>
      </c>
      <c r="R635" s="1">
        <v>2550.0475250331756</v>
      </c>
      <c r="S635" s="1">
        <v>3.7595758359852798E-9</v>
      </c>
      <c r="T635" s="1">
        <v>1010.3768990123377</v>
      </c>
      <c r="U635" s="1">
        <v>86.728826536841481</v>
      </c>
      <c r="V635" s="1">
        <v>1.6584942375875522E-5</v>
      </c>
      <c r="W635" s="1">
        <v>6.5512616385050152E-9</v>
      </c>
      <c r="X635" s="1">
        <v>8.1503821251257651E-10</v>
      </c>
      <c r="Y635" s="1">
        <v>3915.3068022995194</v>
      </c>
      <c r="Z635" s="1">
        <v>1.0411395477135823E-8</v>
      </c>
      <c r="AA635" s="1">
        <v>1042.4910333901682</v>
      </c>
      <c r="AB635" s="1">
        <v>13.676844060938194</v>
      </c>
      <c r="AC635"/>
      <c r="AD635"/>
    </row>
    <row r="636" spans="1:30" x14ac:dyDescent="0.25">
      <c r="A636" s="1" t="s">
        <v>105</v>
      </c>
      <c r="B636" s="4">
        <v>1</v>
      </c>
      <c r="C636" s="1" t="s">
        <v>108</v>
      </c>
      <c r="D636" s="7" t="s">
        <v>379</v>
      </c>
      <c r="E636" s="4">
        <v>2055</v>
      </c>
      <c r="F636" s="1">
        <v>68.27259694322089</v>
      </c>
      <c r="G636" s="1">
        <v>9.1673254184428347E-3</v>
      </c>
      <c r="H636" s="1">
        <v>5.0993375521501691E-11</v>
      </c>
      <c r="I636" s="1">
        <v>1.2192349079161743E-9</v>
      </c>
      <c r="J636" s="1">
        <v>0</v>
      </c>
      <c r="K636" s="1">
        <v>296.3803112416395</v>
      </c>
      <c r="L636" s="1">
        <v>0</v>
      </c>
      <c r="M636" s="1">
        <v>1.5235968223359568E-7</v>
      </c>
      <c r="N636" s="1">
        <v>4.1713056492883075E-12</v>
      </c>
      <c r="O636" s="1">
        <v>4.9592779208854791E-5</v>
      </c>
      <c r="P636" s="1">
        <v>5.840187059013753E-9</v>
      </c>
      <c r="Q636" s="1">
        <v>2.5603423879250654E-9</v>
      </c>
      <c r="R636" s="1">
        <v>2643.8350784926492</v>
      </c>
      <c r="S636" s="1">
        <v>3.7874906461640776E-9</v>
      </c>
      <c r="T636" s="1">
        <v>999.79956858778405</v>
      </c>
      <c r="U636" s="1">
        <v>81.276489285992156</v>
      </c>
      <c r="V636" s="1">
        <v>1.6584909036582596E-5</v>
      </c>
      <c r="W636" s="1">
        <v>8.9212412022139324E-9</v>
      </c>
      <c r="X636" s="1">
        <v>4.5091220240563186E-10</v>
      </c>
      <c r="Y636" s="1">
        <v>3990.6079877137031</v>
      </c>
      <c r="Z636" s="1">
        <v>9.5143118014264136E-9</v>
      </c>
      <c r="AA636" s="1">
        <v>1034.0546215248175</v>
      </c>
      <c r="AB636" s="1">
        <v>11.401600625533153</v>
      </c>
      <c r="AC636"/>
      <c r="AD636"/>
    </row>
    <row r="637" spans="1:30" x14ac:dyDescent="0.25">
      <c r="A637" s="1" t="s">
        <v>105</v>
      </c>
      <c r="B637" s="4">
        <v>1</v>
      </c>
      <c r="C637" s="1" t="s">
        <v>108</v>
      </c>
      <c r="D637" s="7" t="s">
        <v>379</v>
      </c>
      <c r="E637" s="4">
        <v>2056</v>
      </c>
      <c r="F637" s="1">
        <v>64.544558153781196</v>
      </c>
      <c r="G637" s="1">
        <v>8.8945380740523813E-2</v>
      </c>
      <c r="H637" s="1">
        <v>6.4883433269124968E-11</v>
      </c>
      <c r="I637" s="1">
        <v>1.5018306302807907E-10</v>
      </c>
      <c r="J637" s="1">
        <v>0</v>
      </c>
      <c r="K637" s="1">
        <v>191.70531223747062</v>
      </c>
      <c r="L637" s="1">
        <v>0</v>
      </c>
      <c r="M637" s="1">
        <v>13.246774629774155</v>
      </c>
      <c r="N637" s="1">
        <v>5.6231537216923693E-12</v>
      </c>
      <c r="O637" s="1">
        <v>4.9592813457800714E-5</v>
      </c>
      <c r="P637" s="1">
        <v>5.9223615486130864E-9</v>
      </c>
      <c r="Q637" s="1">
        <v>2.5714413519242165E-9</v>
      </c>
      <c r="R637" s="1">
        <v>2840.2981389514971</v>
      </c>
      <c r="S637" s="1">
        <v>3.8039239857869016E-9</v>
      </c>
      <c r="T637" s="1">
        <v>962.67195102596634</v>
      </c>
      <c r="U637" s="1">
        <v>73.667483409718272</v>
      </c>
      <c r="V637" s="1">
        <v>1.2283588306246696E-5</v>
      </c>
      <c r="W637" s="1">
        <v>5.231727558960765E-9</v>
      </c>
      <c r="X637" s="1">
        <v>2.0077265561999098E-10</v>
      </c>
      <c r="Y637" s="1">
        <v>4126.7373306774853</v>
      </c>
      <c r="Z637" s="1">
        <v>9.4142198494667966E-9</v>
      </c>
      <c r="AA637" s="1">
        <v>1004.4672562817856</v>
      </c>
      <c r="AB637" s="1">
        <v>6.0075272752550442</v>
      </c>
      <c r="AC637"/>
      <c r="AD637"/>
    </row>
    <row r="638" spans="1:30" x14ac:dyDescent="0.25">
      <c r="A638" s="1" t="s">
        <v>105</v>
      </c>
      <c r="B638" s="4">
        <v>1</v>
      </c>
      <c r="C638" s="1" t="s">
        <v>108</v>
      </c>
      <c r="D638" s="7" t="s">
        <v>379</v>
      </c>
      <c r="E638" s="4">
        <v>2057</v>
      </c>
      <c r="F638" s="1">
        <v>60.813928404166994</v>
      </c>
      <c r="G638" s="1">
        <v>6.1963922674505845E-2</v>
      </c>
      <c r="H638" s="1">
        <v>0</v>
      </c>
      <c r="I638" s="1">
        <v>4.1898416294288782E-11</v>
      </c>
      <c r="J638" s="1">
        <v>0</v>
      </c>
      <c r="K638" s="1">
        <v>212.2353778010891</v>
      </c>
      <c r="L638" s="1">
        <v>0</v>
      </c>
      <c r="M638" s="1">
        <v>12.010489441885833</v>
      </c>
      <c r="N638" s="1">
        <v>7.8961216195704505E-12</v>
      </c>
      <c r="O638" s="1">
        <v>4.9592854239501837E-5</v>
      </c>
      <c r="P638" s="1">
        <v>7.1414888475407742E-9</v>
      </c>
      <c r="Q638" s="1">
        <v>2.5846568794260907E-9</v>
      </c>
      <c r="R638" s="1">
        <v>2938.6186925718207</v>
      </c>
      <c r="S638" s="1">
        <v>3.8142917919770675E-9</v>
      </c>
      <c r="T638" s="1">
        <v>945.99611030368737</v>
      </c>
      <c r="U638" s="1">
        <v>62.823474595310302</v>
      </c>
      <c r="V638" s="1">
        <v>1.0953190137765519E-5</v>
      </c>
      <c r="W638" s="1">
        <v>1.0620451768180746E-8</v>
      </c>
      <c r="X638" s="1">
        <v>1.8264987628465595E-10</v>
      </c>
      <c r="Y638" s="1">
        <v>4202.3079381312782</v>
      </c>
      <c r="Z638" s="1">
        <v>8.8889426675454522E-9</v>
      </c>
      <c r="AA638" s="1">
        <v>987.54235217768826</v>
      </c>
      <c r="AB638" s="1">
        <v>4.5744947473218733</v>
      </c>
      <c r="AC638"/>
      <c r="AD638"/>
    </row>
    <row r="639" spans="1:30" x14ac:dyDescent="0.25">
      <c r="A639" s="1" t="s">
        <v>105</v>
      </c>
      <c r="B639" s="4">
        <v>1</v>
      </c>
      <c r="C639" s="1" t="s">
        <v>108</v>
      </c>
      <c r="D639" s="7" t="s">
        <v>379</v>
      </c>
      <c r="E639" s="4">
        <v>2058</v>
      </c>
      <c r="F639" s="1">
        <v>56.152207556591392</v>
      </c>
      <c r="G639" s="1">
        <v>7.6047308400460534E-2</v>
      </c>
      <c r="H639" s="1">
        <v>0</v>
      </c>
      <c r="I639" s="1">
        <v>0</v>
      </c>
      <c r="J639" s="1">
        <v>0</v>
      </c>
      <c r="K639" s="1">
        <v>110.94992039286858</v>
      </c>
      <c r="L639" s="1">
        <v>0</v>
      </c>
      <c r="M639" s="1">
        <v>2.9992804828115771</v>
      </c>
      <c r="N639" s="1">
        <v>1.1827146996317638E-11</v>
      </c>
      <c r="O639" s="1">
        <v>4.9592900802810012E-5</v>
      </c>
      <c r="P639" s="1">
        <v>7.2915522035089618E-9</v>
      </c>
      <c r="Q639" s="1">
        <v>2.6003444348657185E-9</v>
      </c>
      <c r="R639" s="1">
        <v>3059.8530870229401</v>
      </c>
      <c r="S639" s="1">
        <v>3.8219962695182272E-9</v>
      </c>
      <c r="T639" s="1">
        <v>906.55840909601159</v>
      </c>
      <c r="U639" s="1">
        <v>61.666848258554559</v>
      </c>
      <c r="V639" s="1">
        <v>7.9645221340531824E-6</v>
      </c>
      <c r="W639" s="1">
        <v>1.0582486019244436E-8</v>
      </c>
      <c r="X639" s="1">
        <v>1.6436235419363036E-10</v>
      </c>
      <c r="Y639" s="1">
        <v>4266.1485707376278</v>
      </c>
      <c r="Z639" s="1">
        <v>7.8566659192276808E-9</v>
      </c>
      <c r="AA639" s="1">
        <v>974.55284352608123</v>
      </c>
      <c r="AB639" s="1">
        <v>1.9727237119557173</v>
      </c>
      <c r="AC639"/>
      <c r="AD639"/>
    </row>
    <row r="640" spans="1:30" x14ac:dyDescent="0.25">
      <c r="A640" s="1" t="s">
        <v>105</v>
      </c>
      <c r="B640" s="4">
        <v>1</v>
      </c>
      <c r="C640" s="1" t="s">
        <v>108</v>
      </c>
      <c r="D640" s="7" t="s">
        <v>379</v>
      </c>
      <c r="E640" s="4">
        <v>2059</v>
      </c>
      <c r="F640" s="1">
        <v>58.377451335751772</v>
      </c>
      <c r="G640" s="1">
        <v>0.72597359497044556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4.9592958693731771E-5</v>
      </c>
      <c r="P640" s="1">
        <v>7.3333161455769909E-9</v>
      </c>
      <c r="Q640" s="1">
        <v>2.6188918901555387E-9</v>
      </c>
      <c r="R640" s="1">
        <v>3095.9789533112908</v>
      </c>
      <c r="S640" s="1">
        <v>3.828095426438658E-9</v>
      </c>
      <c r="T640" s="1">
        <v>892.25202608960228</v>
      </c>
      <c r="U640" s="1">
        <v>57.059270427359593</v>
      </c>
      <c r="V640" s="1">
        <v>5.5291554108592694E-6</v>
      </c>
      <c r="W640" s="1">
        <v>1.0589353014504531E-8</v>
      </c>
      <c r="X640" s="1">
        <v>1.6900934202551393E-10</v>
      </c>
      <c r="Y640" s="1">
        <v>4299.0802942962828</v>
      </c>
      <c r="Z640" s="1">
        <v>7.8262080381359365E-9</v>
      </c>
      <c r="AA640" s="1">
        <v>964.43136403556662</v>
      </c>
      <c r="AB640" s="1">
        <v>1.6112725367664487</v>
      </c>
      <c r="AC640"/>
      <c r="AD640"/>
    </row>
    <row r="641" spans="1:30" x14ac:dyDescent="0.25">
      <c r="A641" s="1" t="s">
        <v>105</v>
      </c>
      <c r="B641" s="4">
        <v>1</v>
      </c>
      <c r="C641" s="1" t="s">
        <v>108</v>
      </c>
      <c r="D641" s="7" t="s">
        <v>379</v>
      </c>
      <c r="E641" s="4">
        <v>2060</v>
      </c>
      <c r="F641" s="1">
        <v>75.999088600584685</v>
      </c>
      <c r="G641" s="1">
        <v>1.0610150928541553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4.9592946043907E-5</v>
      </c>
      <c r="P641" s="1">
        <v>7.3331645425446085E-9</v>
      </c>
      <c r="Q641" s="1">
        <v>2.6188918901555387E-9</v>
      </c>
      <c r="R641" s="1">
        <v>3034.4329426434824</v>
      </c>
      <c r="S641" s="1">
        <v>3.828095426438658E-9</v>
      </c>
      <c r="T641" s="1">
        <v>879.15159915591278</v>
      </c>
      <c r="U641" s="1">
        <v>47.450510890509321</v>
      </c>
      <c r="V641" s="1">
        <v>9.5193651860748459E-6</v>
      </c>
      <c r="W641" s="1">
        <v>1.0657195519219932E-8</v>
      </c>
      <c r="X641" s="1">
        <v>2.1957490337848413E-10</v>
      </c>
      <c r="Y641" s="1">
        <v>4270.5704564790531</v>
      </c>
      <c r="Z641" s="1">
        <v>8.6965486448829508E-9</v>
      </c>
      <c r="AA641" s="1">
        <v>949.46381497134576</v>
      </c>
      <c r="AB641" s="1">
        <v>3.3445010520600529</v>
      </c>
      <c r="AC641"/>
      <c r="AD641"/>
    </row>
    <row r="642" spans="1:30" x14ac:dyDescent="0.25">
      <c r="A642" s="1" t="s">
        <v>105</v>
      </c>
      <c r="B642" s="4">
        <v>1</v>
      </c>
      <c r="C642" s="1" t="s">
        <v>108</v>
      </c>
      <c r="D642" s="7" t="s">
        <v>380</v>
      </c>
      <c r="E642" s="4">
        <v>2021</v>
      </c>
      <c r="F642" s="1">
        <v>192.28526539805742</v>
      </c>
      <c r="G642" s="1">
        <v>3.0865199393269438E-11</v>
      </c>
      <c r="H642" s="1">
        <v>2.0396567016777476E-13</v>
      </c>
      <c r="I642" s="1">
        <v>1.5952247558798594E-7</v>
      </c>
      <c r="J642" s="1">
        <v>2.4129263610757535E-12</v>
      </c>
      <c r="K642" s="1">
        <v>164.86999999999992</v>
      </c>
      <c r="L642" s="1">
        <v>2.082246354380067E-14</v>
      </c>
      <c r="M642" s="1">
        <v>110.83999999999212</v>
      </c>
      <c r="N642" s="1">
        <v>1.9820563414080189E-13</v>
      </c>
      <c r="O642" s="1">
        <v>153</v>
      </c>
      <c r="P642" s="1">
        <v>12.708</v>
      </c>
      <c r="Q642" s="1">
        <v>49.44</v>
      </c>
      <c r="R642" s="1">
        <v>164.87</v>
      </c>
      <c r="S642" s="1">
        <v>78.48</v>
      </c>
      <c r="T642" s="1">
        <v>110.84</v>
      </c>
      <c r="U642" s="1">
        <v>11.39</v>
      </c>
      <c r="V642" s="1">
        <v>563.18085593843546</v>
      </c>
      <c r="W642" s="1">
        <v>33.215890755111651</v>
      </c>
      <c r="X642" s="1">
        <v>433.09439998332419</v>
      </c>
      <c r="Y642" s="1">
        <v>306.18372823610747</v>
      </c>
      <c r="Z642" s="1">
        <v>687.48479999999813</v>
      </c>
      <c r="AA642" s="1">
        <v>123.18901013738775</v>
      </c>
      <c r="AB642" s="1">
        <v>0</v>
      </c>
      <c r="AC642"/>
      <c r="AD642"/>
    </row>
    <row r="643" spans="1:30" x14ac:dyDescent="0.25">
      <c r="A643" s="1" t="s">
        <v>105</v>
      </c>
      <c r="B643" s="4">
        <v>1</v>
      </c>
      <c r="C643" s="1" t="s">
        <v>108</v>
      </c>
      <c r="D643" s="7" t="s">
        <v>380</v>
      </c>
      <c r="E643" s="4">
        <v>2022</v>
      </c>
      <c r="F643" s="1">
        <v>268.78640492995441</v>
      </c>
      <c r="G643" s="1">
        <v>7.0736086491072766E-6</v>
      </c>
      <c r="H643" s="1">
        <v>2.0774454494242738E-13</v>
      </c>
      <c r="I643" s="1">
        <v>2.0229591662243714E-11</v>
      </c>
      <c r="J643" s="1">
        <v>2.3932561542725931E-12</v>
      </c>
      <c r="K643" s="1">
        <v>329.73999999999938</v>
      </c>
      <c r="L643" s="1">
        <v>1.8547694863408771E-14</v>
      </c>
      <c r="M643" s="1">
        <v>194.88782806307586</v>
      </c>
      <c r="N643" s="1">
        <v>1.9973424186200006E-13</v>
      </c>
      <c r="O643" s="1">
        <v>153</v>
      </c>
      <c r="P643" s="1">
        <v>12.708</v>
      </c>
      <c r="Q643" s="1">
        <v>49.44</v>
      </c>
      <c r="R643" s="1">
        <v>329.7399999999999</v>
      </c>
      <c r="S643" s="1">
        <v>78.48</v>
      </c>
      <c r="T643" s="1">
        <v>221.67999999999211</v>
      </c>
      <c r="U643" s="1">
        <v>11.3900000000002</v>
      </c>
      <c r="V643" s="1">
        <v>236.26906428170037</v>
      </c>
      <c r="W643" s="1">
        <v>33.215890755111651</v>
      </c>
      <c r="X643" s="1">
        <v>383.85217527515567</v>
      </c>
      <c r="Y643" s="1">
        <v>612.36745647209864</v>
      </c>
      <c r="Z643" s="1">
        <v>684.41554980726335</v>
      </c>
      <c r="AA643" s="1">
        <v>246.37802027097109</v>
      </c>
      <c r="AB643" s="1">
        <v>0</v>
      </c>
      <c r="AC643"/>
      <c r="AD643"/>
    </row>
    <row r="644" spans="1:30" x14ac:dyDescent="0.25">
      <c r="A644" s="1" t="s">
        <v>105</v>
      </c>
      <c r="B644" s="4">
        <v>1</v>
      </c>
      <c r="C644" s="1" t="s">
        <v>108</v>
      </c>
      <c r="D644" s="7" t="s">
        <v>380</v>
      </c>
      <c r="E644" s="4">
        <v>2023</v>
      </c>
      <c r="F644" s="1">
        <v>63.983107650580443</v>
      </c>
      <c r="G644" s="1">
        <v>8.9492213015962902E-8</v>
      </c>
      <c r="H644" s="1">
        <v>2.1126985943672006E-13</v>
      </c>
      <c r="I644" s="1">
        <v>9.3409664007310522E-12</v>
      </c>
      <c r="J644" s="1">
        <v>2.488666595127656E-12</v>
      </c>
      <c r="K644" s="1">
        <v>1.0696606723904085E-10</v>
      </c>
      <c r="L644" s="1">
        <v>1.740626249679133E-14</v>
      </c>
      <c r="M644" s="1">
        <v>6.9980012442822799E-11</v>
      </c>
      <c r="N644" s="1">
        <v>2.012818784088315E-13</v>
      </c>
      <c r="O644" s="1">
        <v>145.35</v>
      </c>
      <c r="P644" s="1">
        <v>12.002000159522474</v>
      </c>
      <c r="Q644" s="1">
        <v>46.144000000000005</v>
      </c>
      <c r="R644" s="1">
        <v>648.48866666666595</v>
      </c>
      <c r="S644" s="1">
        <v>74.555999999999997</v>
      </c>
      <c r="T644" s="1">
        <v>409.17849472973467</v>
      </c>
      <c r="U644" s="1">
        <v>10.251000000000397</v>
      </c>
      <c r="V644" s="1">
        <v>61.346710079606119</v>
      </c>
      <c r="W644" s="1">
        <v>31.233878151005769</v>
      </c>
      <c r="X644" s="1">
        <v>138.47820350315371</v>
      </c>
      <c r="Y644" s="1">
        <v>1190.9665667876889</v>
      </c>
      <c r="Z644" s="1">
        <v>545.63673546057828</v>
      </c>
      <c r="AA644" s="1">
        <v>445.82943112786012</v>
      </c>
      <c r="AB644" s="1">
        <v>1.1918612112101581E-10</v>
      </c>
      <c r="AC644"/>
      <c r="AD644"/>
    </row>
    <row r="645" spans="1:30" x14ac:dyDescent="0.25">
      <c r="A645" s="1" t="s">
        <v>105</v>
      </c>
      <c r="B645" s="4">
        <v>1</v>
      </c>
      <c r="C645" s="1" t="s">
        <v>108</v>
      </c>
      <c r="D645" s="7" t="s">
        <v>380</v>
      </c>
      <c r="E645" s="4">
        <v>2024</v>
      </c>
      <c r="F645" s="1">
        <v>76.161909282726171</v>
      </c>
      <c r="G645" s="1">
        <v>2.2138028634254454E-9</v>
      </c>
      <c r="H645" s="1">
        <v>2.6730536715835582E-13</v>
      </c>
      <c r="I645" s="1">
        <v>1.072376811648274E-11</v>
      </c>
      <c r="J645" s="1">
        <v>3.1945947903241521E-12</v>
      </c>
      <c r="K645" s="1">
        <v>42.018284310866569</v>
      </c>
      <c r="L645" s="1">
        <v>2.1644994115266633E-14</v>
      </c>
      <c r="M645" s="1">
        <v>1.6770991953261079E-10</v>
      </c>
      <c r="N645" s="1">
        <v>2.6523769781963922E-13</v>
      </c>
      <c r="O645" s="1">
        <v>137.70000000000022</v>
      </c>
      <c r="P645" s="1">
        <v>11.296000159542704</v>
      </c>
      <c r="Q645" s="1">
        <v>42.848000000000006</v>
      </c>
      <c r="R645" s="1">
        <v>637.49733333343966</v>
      </c>
      <c r="S645" s="1">
        <v>70.632000000000005</v>
      </c>
      <c r="T645" s="1">
        <v>401.78916139647129</v>
      </c>
      <c r="U645" s="1">
        <v>9.1120000000005987</v>
      </c>
      <c r="V645" s="1">
        <v>90.934075462333723</v>
      </c>
      <c r="W645" s="1">
        <v>28.233238597797175</v>
      </c>
      <c r="X645" s="1">
        <v>153.26623471449474</v>
      </c>
      <c r="Y645" s="1">
        <v>1178.605075530098</v>
      </c>
      <c r="Z645" s="1">
        <v>573.76051336134014</v>
      </c>
      <c r="AA645" s="1">
        <v>443.90251038236431</v>
      </c>
      <c r="AB645" s="1">
        <v>1.6509287129255802E-10</v>
      </c>
      <c r="AC645"/>
      <c r="AD645"/>
    </row>
    <row r="646" spans="1:30" x14ac:dyDescent="0.25">
      <c r="A646" s="1" t="s">
        <v>105</v>
      </c>
      <c r="B646" s="4">
        <v>1</v>
      </c>
      <c r="C646" s="1" t="s">
        <v>108</v>
      </c>
      <c r="D646" s="7" t="s">
        <v>380</v>
      </c>
      <c r="E646" s="4">
        <v>2025</v>
      </c>
      <c r="F646" s="1">
        <v>76.19044943508581</v>
      </c>
      <c r="G646" s="1">
        <v>2.243900779543655E-9</v>
      </c>
      <c r="H646" s="1">
        <v>3.5211378026534585E-13</v>
      </c>
      <c r="I646" s="1">
        <v>1.2589796551754094E-11</v>
      </c>
      <c r="J646" s="1">
        <v>4.2893891839716067E-12</v>
      </c>
      <c r="K646" s="1">
        <v>105.6093950011701</v>
      </c>
      <c r="L646" s="1">
        <v>2.7457585439989268E-14</v>
      </c>
      <c r="M646" s="1">
        <v>6.7503284040972668E-10</v>
      </c>
      <c r="N646" s="1">
        <v>3.7251970012896095E-13</v>
      </c>
      <c r="O646" s="1">
        <v>130.05000000000041</v>
      </c>
      <c r="P646" s="1">
        <v>10.590000159552046</v>
      </c>
      <c r="Q646" s="1">
        <v>39.552</v>
      </c>
      <c r="R646" s="1">
        <v>668.52428431097292</v>
      </c>
      <c r="S646" s="1">
        <v>66.707999999999998</v>
      </c>
      <c r="T646" s="1">
        <v>394.39982806330568</v>
      </c>
      <c r="U646" s="1">
        <v>7.9730000000008632</v>
      </c>
      <c r="V646" s="1">
        <v>109.82968837498815</v>
      </c>
      <c r="W646" s="1">
        <v>26.567257067087272</v>
      </c>
      <c r="X646" s="1">
        <v>150.04303216623973</v>
      </c>
      <c r="Y646" s="1">
        <v>1234.8762510739443</v>
      </c>
      <c r="Z646" s="1">
        <v>542.99435784674631</v>
      </c>
      <c r="AA646" s="1">
        <v>435.55711076492054</v>
      </c>
      <c r="AB646" s="1">
        <v>2.2570313405742388E-10</v>
      </c>
      <c r="AC646"/>
      <c r="AD646"/>
    </row>
    <row r="647" spans="1:30" x14ac:dyDescent="0.25">
      <c r="A647" s="1" t="s">
        <v>105</v>
      </c>
      <c r="B647" s="4">
        <v>1</v>
      </c>
      <c r="C647" s="1" t="s">
        <v>108</v>
      </c>
      <c r="D647" s="7" t="s">
        <v>380</v>
      </c>
      <c r="E647" s="4">
        <v>2026</v>
      </c>
      <c r="F647" s="1">
        <v>78.45613834433874</v>
      </c>
      <c r="G647" s="1">
        <v>2.3947953042302118E-9</v>
      </c>
      <c r="H647" s="1">
        <v>4.9227580513538766E-13</v>
      </c>
      <c r="I647" s="1">
        <v>1.4821536149583427E-11</v>
      </c>
      <c r="J647" s="1">
        <v>6.2724984694844535E-12</v>
      </c>
      <c r="K647" s="1">
        <v>84.019028812138998</v>
      </c>
      <c r="L647" s="1">
        <v>3.8114793982716306E-14</v>
      </c>
      <c r="M647" s="1">
        <v>9.9417348107171666</v>
      </c>
      <c r="N647" s="1">
        <v>5.881283982121914E-13</v>
      </c>
      <c r="O647" s="1">
        <v>122.40000000000063</v>
      </c>
      <c r="P647" s="1">
        <v>9.8840001595627687</v>
      </c>
      <c r="Q647" s="1">
        <v>36.255999999999993</v>
      </c>
      <c r="R647" s="1">
        <v>763.14234597880966</v>
      </c>
      <c r="S647" s="1">
        <v>62.784000000000006</v>
      </c>
      <c r="T647" s="1">
        <v>387.01049473064734</v>
      </c>
      <c r="U647" s="1">
        <v>6.834000000001236</v>
      </c>
      <c r="V647" s="1">
        <v>103.5672819024921</v>
      </c>
      <c r="W647" s="1">
        <v>24.736417538822678</v>
      </c>
      <c r="X647" s="1">
        <v>127.10280672126028</v>
      </c>
      <c r="Y647" s="1">
        <v>1403.1069893159201</v>
      </c>
      <c r="Z647" s="1">
        <v>498.6226058213594</v>
      </c>
      <c r="AA647" s="1">
        <v>427.32732054476008</v>
      </c>
      <c r="AB647" s="1">
        <v>2.1399896706754073E-10</v>
      </c>
      <c r="AC647"/>
      <c r="AD647"/>
    </row>
    <row r="648" spans="1:30" x14ac:dyDescent="0.25">
      <c r="A648" s="1" t="s">
        <v>105</v>
      </c>
      <c r="B648" s="4">
        <v>1</v>
      </c>
      <c r="C648" s="1" t="s">
        <v>108</v>
      </c>
      <c r="D648" s="7" t="s">
        <v>380</v>
      </c>
      <c r="E648" s="4">
        <v>2027</v>
      </c>
      <c r="F648" s="1">
        <v>79.149021624870272</v>
      </c>
      <c r="G648" s="1">
        <v>2.5819667614285661E-9</v>
      </c>
      <c r="H648" s="1">
        <v>7.3475534582287739E-13</v>
      </c>
      <c r="I648" s="1">
        <v>1.7286467558724323E-11</v>
      </c>
      <c r="J648" s="1">
        <v>1.7016796368327857E-11</v>
      </c>
      <c r="K648" s="1">
        <v>75.006071735851862</v>
      </c>
      <c r="L648" s="1">
        <v>4.8044963972809118E-14</v>
      </c>
      <c r="M648" s="1">
        <v>31.367652507118738</v>
      </c>
      <c r="N648" s="1">
        <v>1.2371597018392351E-12</v>
      </c>
      <c r="O648" s="1">
        <v>114.7500000000009</v>
      </c>
      <c r="P648" s="1">
        <v>9.1780001595753582</v>
      </c>
      <c r="Q648" s="1">
        <v>32.96</v>
      </c>
      <c r="R648" s="1">
        <v>836.1700414576153</v>
      </c>
      <c r="S648" s="1">
        <v>58.86</v>
      </c>
      <c r="T648" s="1">
        <v>389.56289620803113</v>
      </c>
      <c r="U648" s="1">
        <v>5.6950000000018255</v>
      </c>
      <c r="V648" s="1">
        <v>105.54596899665223</v>
      </c>
      <c r="W648" s="1">
        <v>22.345014815405591</v>
      </c>
      <c r="X648" s="1">
        <v>113.09846740670127</v>
      </c>
      <c r="Y648" s="1">
        <v>1531.9834155665601</v>
      </c>
      <c r="Z648" s="1">
        <v>455.40668525233536</v>
      </c>
      <c r="AA648" s="1">
        <v>427.95514847864814</v>
      </c>
      <c r="AB648" s="1">
        <v>2.9222882607176062E-10</v>
      </c>
      <c r="AC648"/>
      <c r="AD648"/>
    </row>
    <row r="649" spans="1:30" x14ac:dyDescent="0.25">
      <c r="A649" s="1" t="s">
        <v>105</v>
      </c>
      <c r="B649" s="4">
        <v>1</v>
      </c>
      <c r="C649" s="1" t="s">
        <v>108</v>
      </c>
      <c r="D649" s="7" t="s">
        <v>380</v>
      </c>
      <c r="E649" s="4">
        <v>2028</v>
      </c>
      <c r="F649" s="1">
        <v>79.623278412621772</v>
      </c>
      <c r="G649" s="1">
        <v>5.0150020005936191E-9</v>
      </c>
      <c r="H649" s="1">
        <v>1.0934313090662869E-12</v>
      </c>
      <c r="I649" s="1">
        <v>2.0334316715600881E-11</v>
      </c>
      <c r="J649" s="1">
        <v>3.0689773013597264E-11</v>
      </c>
      <c r="K649" s="1">
        <v>75.548809358421593</v>
      </c>
      <c r="L649" s="1">
        <v>6.5902150603495285E-14</v>
      </c>
      <c r="M649" s="1">
        <v>38.402675398208416</v>
      </c>
      <c r="N649" s="1">
        <v>2.1270053597661636</v>
      </c>
      <c r="O649" s="1">
        <v>107.10000000000123</v>
      </c>
      <c r="P649" s="1">
        <v>8.4720001595901806</v>
      </c>
      <c r="Q649" s="1">
        <v>29.664000000000001</v>
      </c>
      <c r="R649" s="1">
        <v>900.18477986013386</v>
      </c>
      <c r="S649" s="1">
        <v>54.935999999999993</v>
      </c>
      <c r="T649" s="1">
        <v>413.54121538181658</v>
      </c>
      <c r="U649" s="1">
        <v>4.5560000000030625</v>
      </c>
      <c r="V649" s="1">
        <v>109.86233066210534</v>
      </c>
      <c r="W649" s="1">
        <v>20.969116281967612</v>
      </c>
      <c r="X649" s="1">
        <v>100.07280890152023</v>
      </c>
      <c r="Y649" s="1">
        <v>1642.1282739012631</v>
      </c>
      <c r="Z649" s="1">
        <v>420.20654000093822</v>
      </c>
      <c r="AA649" s="1">
        <v>451.2028528363939</v>
      </c>
      <c r="AB649" s="1">
        <v>1.1398006906037433E-2</v>
      </c>
      <c r="AC649"/>
      <c r="AD649"/>
    </row>
    <row r="650" spans="1:30" x14ac:dyDescent="0.25">
      <c r="A650" s="1" t="s">
        <v>105</v>
      </c>
      <c r="B650" s="4">
        <v>1</v>
      </c>
      <c r="C650" s="1" t="s">
        <v>108</v>
      </c>
      <c r="D650" s="7" t="s">
        <v>380</v>
      </c>
      <c r="E650" s="4">
        <v>2029</v>
      </c>
      <c r="F650" s="1">
        <v>80.662813082700367</v>
      </c>
      <c r="G650" s="1">
        <v>1.8368319352715035E-6</v>
      </c>
      <c r="H650" s="1">
        <v>1.7186741218232108E-12</v>
      </c>
      <c r="I650" s="1">
        <v>2.3475083262603418E-11</v>
      </c>
      <c r="J650" s="1">
        <v>9.3457854279308097E-9</v>
      </c>
      <c r="K650" s="1">
        <v>99.411188390454512</v>
      </c>
      <c r="L650" s="1">
        <v>1.2719360121426806E-13</v>
      </c>
      <c r="M650" s="1">
        <v>10.693097699898605</v>
      </c>
      <c r="N650" s="1">
        <v>3.3415026798820682</v>
      </c>
      <c r="O650" s="1">
        <v>99.450000000001737</v>
      </c>
      <c r="P650" s="1">
        <v>7.7660001596074686</v>
      </c>
      <c r="Q650" s="1">
        <v>26.368000000002414</v>
      </c>
      <c r="R650" s="1">
        <v>964.74225588522211</v>
      </c>
      <c r="S650" s="1">
        <v>51.012</v>
      </c>
      <c r="T650" s="1">
        <v>444.55455744669166</v>
      </c>
      <c r="U650" s="1">
        <v>5.5440053597692254</v>
      </c>
      <c r="V650" s="1">
        <v>113.20543439933763</v>
      </c>
      <c r="W650" s="1">
        <v>19.340787707069655</v>
      </c>
      <c r="X650" s="1">
        <v>87.145472763923578</v>
      </c>
      <c r="Y650" s="1">
        <v>1748.0248099655832</v>
      </c>
      <c r="Z650" s="1">
        <v>384.67555421850329</v>
      </c>
      <c r="AA650" s="1">
        <v>486.08289131943258</v>
      </c>
      <c r="AB650" s="1">
        <v>0.21313586137790186</v>
      </c>
      <c r="AC650"/>
      <c r="AD650"/>
    </row>
    <row r="651" spans="1:30" x14ac:dyDescent="0.25">
      <c r="A651" s="1" t="s">
        <v>105</v>
      </c>
      <c r="B651" s="4">
        <v>1</v>
      </c>
      <c r="C651" s="1" t="s">
        <v>108</v>
      </c>
      <c r="D651" s="7" t="s">
        <v>380</v>
      </c>
      <c r="E651" s="4">
        <v>2030</v>
      </c>
      <c r="F651" s="1">
        <v>83.124024741808142</v>
      </c>
      <c r="G651" s="1">
        <v>2.5052838710576448E-6</v>
      </c>
      <c r="H651" s="1">
        <v>2.6639589308066759E-12</v>
      </c>
      <c r="I651" s="1">
        <v>2.7224909329524193E-11</v>
      </c>
      <c r="J651" s="1">
        <v>1.0304403255997408E-9</v>
      </c>
      <c r="K651" s="1">
        <v>93.581668655919202</v>
      </c>
      <c r="L651" s="1">
        <v>1.5342922106622834E-13</v>
      </c>
      <c r="M651" s="1">
        <v>2.8887097240713946E-9</v>
      </c>
      <c r="N651" s="1">
        <v>4.4427540198230373</v>
      </c>
      <c r="O651" s="1">
        <v>91.80000000000247</v>
      </c>
      <c r="P651" s="1">
        <v>7.0600001596278013</v>
      </c>
      <c r="Q651" s="1">
        <v>23.07200000000481</v>
      </c>
      <c r="R651" s="1">
        <v>1053.1621109423434</v>
      </c>
      <c r="S651" s="1">
        <v>47.088000000000001</v>
      </c>
      <c r="T651" s="1">
        <v>447.85832181325691</v>
      </c>
      <c r="U651" s="1">
        <v>7.7465080396512942</v>
      </c>
      <c r="V651" s="1">
        <v>176.73154710516039</v>
      </c>
      <c r="W651" s="1">
        <v>18.29223162240983</v>
      </c>
      <c r="X651" s="1">
        <v>5.5605570716403134</v>
      </c>
      <c r="Y651" s="1">
        <v>1890.3254964774094</v>
      </c>
      <c r="Z651" s="1">
        <v>350.44684767125534</v>
      </c>
      <c r="AA651" s="1">
        <v>490.38460482310347</v>
      </c>
      <c r="AB651" s="1">
        <v>0.39707962185472057</v>
      </c>
      <c r="AC651"/>
      <c r="AD651"/>
    </row>
    <row r="652" spans="1:30" x14ac:dyDescent="0.25">
      <c r="A652" s="1" t="s">
        <v>105</v>
      </c>
      <c r="B652" s="4">
        <v>1</v>
      </c>
      <c r="C652" s="1" t="s">
        <v>108</v>
      </c>
      <c r="D652" s="7" t="s">
        <v>380</v>
      </c>
      <c r="E652" s="4">
        <v>2031</v>
      </c>
      <c r="F652" s="1">
        <v>84.740276468048506</v>
      </c>
      <c r="G652" s="1">
        <v>3.0923095910947222E-6</v>
      </c>
      <c r="H652" s="1">
        <v>4.6923424636673619E-12</v>
      </c>
      <c r="I652" s="1">
        <v>3.1805059453772558E-11</v>
      </c>
      <c r="J652" s="1">
        <v>5.8563894628592527E-10</v>
      </c>
      <c r="K652" s="1">
        <v>90.973864527622254</v>
      </c>
      <c r="L652" s="1">
        <v>6.4335528507612887E-13</v>
      </c>
      <c r="M652" s="1">
        <v>4.4005657828880267E-10</v>
      </c>
      <c r="N652" s="1">
        <v>6.0946310297336623</v>
      </c>
      <c r="O652" s="1">
        <v>84.150000000003587</v>
      </c>
      <c r="P652" s="1">
        <v>6.3540001596512772</v>
      </c>
      <c r="Q652" s="1">
        <v>19.776000000007294</v>
      </c>
      <c r="R652" s="1">
        <v>1135.7524462649292</v>
      </c>
      <c r="S652" s="1">
        <v>43.164000000000023</v>
      </c>
      <c r="T652" s="1">
        <v>440.46898848281234</v>
      </c>
      <c r="U652" s="1">
        <v>11.050262059474331</v>
      </c>
      <c r="V652" s="1">
        <v>155.80899709435349</v>
      </c>
      <c r="W652" s="1">
        <v>16.060761133873545</v>
      </c>
      <c r="X652" s="1">
        <v>6.6937198142478707</v>
      </c>
      <c r="Y652" s="1">
        <v>2021.8262885242859</v>
      </c>
      <c r="Z652" s="1">
        <v>316.50527374053792</v>
      </c>
      <c r="AA652" s="1">
        <v>480.35069579607125</v>
      </c>
      <c r="AB652" s="1">
        <v>0.63423324196038411</v>
      </c>
      <c r="AC652"/>
      <c r="AD652"/>
    </row>
    <row r="653" spans="1:30" x14ac:dyDescent="0.25">
      <c r="A653" s="1" t="s">
        <v>105</v>
      </c>
      <c r="B653" s="4">
        <v>1</v>
      </c>
      <c r="C653" s="1" t="s">
        <v>108</v>
      </c>
      <c r="D653" s="7" t="s">
        <v>380</v>
      </c>
      <c r="E653" s="4">
        <v>2032</v>
      </c>
      <c r="F653" s="1">
        <v>86.034530267353887</v>
      </c>
      <c r="G653" s="1">
        <v>3.033300753092908E-4</v>
      </c>
      <c r="H653" s="1">
        <v>8.0185307460104192E-12</v>
      </c>
      <c r="I653" s="1">
        <v>3.7810078679060227E-11</v>
      </c>
      <c r="J653" s="1">
        <v>7.3627827887087081E-10</v>
      </c>
      <c r="K653" s="1">
        <v>81.840360854967528</v>
      </c>
      <c r="L653" s="1">
        <v>1.7063231932887058E-10</v>
      </c>
      <c r="M653" s="1">
        <v>2.9223298838677436E-9</v>
      </c>
      <c r="N653" s="1">
        <v>8.5724465445964739</v>
      </c>
      <c r="O653" s="1">
        <v>76.500000000005286</v>
      </c>
      <c r="P653" s="1">
        <v>5.6480001596785021</v>
      </c>
      <c r="Q653" s="1">
        <v>16.480000000010492</v>
      </c>
      <c r="R653" s="1">
        <v>1215.734977459218</v>
      </c>
      <c r="S653" s="1">
        <v>39.240000000000045</v>
      </c>
      <c r="T653" s="1">
        <v>433.07965514991906</v>
      </c>
      <c r="U653" s="1">
        <v>16.005893089207994</v>
      </c>
      <c r="V653" s="1">
        <v>137.72926801571319</v>
      </c>
      <c r="W653" s="1">
        <v>13.709124699021125</v>
      </c>
      <c r="X653" s="1">
        <v>7.6903026651380344</v>
      </c>
      <c r="Y653" s="1">
        <v>2146.0492262612638</v>
      </c>
      <c r="Z653" s="1">
        <v>280.79681566220631</v>
      </c>
      <c r="AA653" s="1">
        <v>473.34466676485016</v>
      </c>
      <c r="AB653" s="1">
        <v>1.6023356330578491</v>
      </c>
      <c r="AC653"/>
      <c r="AD653"/>
    </row>
    <row r="654" spans="1:30" x14ac:dyDescent="0.25">
      <c r="A654" s="1" t="s">
        <v>105</v>
      </c>
      <c r="B654" s="4">
        <v>1</v>
      </c>
      <c r="C654" s="1" t="s">
        <v>108</v>
      </c>
      <c r="D654" s="7" t="s">
        <v>380</v>
      </c>
      <c r="E654" s="4">
        <v>2033</v>
      </c>
      <c r="F654" s="1">
        <v>86.97635149750316</v>
      </c>
      <c r="G654" s="1">
        <v>2.0111957735573414E-4</v>
      </c>
      <c r="H654" s="1">
        <v>2.4349811370883953E-11</v>
      </c>
      <c r="I654" s="1">
        <v>4.6865800731045444E-11</v>
      </c>
      <c r="J654" s="1">
        <v>1.4481617704295134E-9</v>
      </c>
      <c r="K654" s="1">
        <v>60.128328842384725</v>
      </c>
      <c r="L654" s="1">
        <v>1.1604740157787868E-11</v>
      </c>
      <c r="M654" s="1">
        <v>29.172512500316813</v>
      </c>
      <c r="N654" s="1">
        <v>12.289169816889736</v>
      </c>
      <c r="O654" s="1">
        <v>68.850000000007952</v>
      </c>
      <c r="P654" s="1">
        <v>4.9420001597103065</v>
      </c>
      <c r="Q654" s="1">
        <v>13.18400000001478</v>
      </c>
      <c r="R654" s="1">
        <v>1286.5840049808521</v>
      </c>
      <c r="S654" s="1">
        <v>35.316000000000059</v>
      </c>
      <c r="T654" s="1">
        <v>425.69032181950809</v>
      </c>
      <c r="U654" s="1">
        <v>24.578339633804468</v>
      </c>
      <c r="V654" s="1">
        <v>123.45527266023649</v>
      </c>
      <c r="W654" s="1">
        <v>12.679685025493264</v>
      </c>
      <c r="X654" s="1">
        <v>8.4097835168866624</v>
      </c>
      <c r="Y654" s="1">
        <v>2253.0211889527809</v>
      </c>
      <c r="Z654" s="1">
        <v>248.36080682689408</v>
      </c>
      <c r="AA654" s="1">
        <v>468.16947536647717</v>
      </c>
      <c r="AB654" s="1">
        <v>4.8557757171561411</v>
      </c>
      <c r="AC654"/>
      <c r="AD654"/>
    </row>
    <row r="655" spans="1:30" x14ac:dyDescent="0.25">
      <c r="A655" s="1" t="s">
        <v>105</v>
      </c>
      <c r="B655" s="4">
        <v>1</v>
      </c>
      <c r="C655" s="1" t="s">
        <v>108</v>
      </c>
      <c r="D655" s="7" t="s">
        <v>380</v>
      </c>
      <c r="E655" s="4">
        <v>2034</v>
      </c>
      <c r="F655" s="1">
        <v>87.977677010616063</v>
      </c>
      <c r="G655" s="1">
        <v>1.7511291647640775E-6</v>
      </c>
      <c r="H655" s="1">
        <v>8.3353510305553815</v>
      </c>
      <c r="I655" s="1">
        <v>6.1007601126758588E-11</v>
      </c>
      <c r="J655" s="1">
        <v>8.8195472432469977E-10</v>
      </c>
      <c r="K655" s="1">
        <v>54.767725485098836</v>
      </c>
      <c r="L655" s="1">
        <v>1.7337466831523918E-11</v>
      </c>
      <c r="M655" s="1">
        <v>49.716013607956455</v>
      </c>
      <c r="N655" s="1">
        <v>8.025313668415917</v>
      </c>
      <c r="O655" s="1">
        <v>61.200000000012643</v>
      </c>
      <c r="P655" s="1">
        <v>4.2360001597481167</v>
      </c>
      <c r="Q655" s="1">
        <v>9.8880000000210515</v>
      </c>
      <c r="R655" s="1">
        <v>1335.7210004899034</v>
      </c>
      <c r="S655" s="1">
        <v>31.392000000000081</v>
      </c>
      <c r="T655" s="1">
        <v>447.47350098649156</v>
      </c>
      <c r="U655" s="1">
        <v>36.8675094506942</v>
      </c>
      <c r="V655" s="1">
        <v>111.48290613683341</v>
      </c>
      <c r="W655" s="1">
        <v>10.846176672601663</v>
      </c>
      <c r="X655" s="1">
        <v>9.7096497794248453</v>
      </c>
      <c r="Y655" s="1">
        <v>2331.9888453801241</v>
      </c>
      <c r="Z655" s="1">
        <v>217.51542025566522</v>
      </c>
      <c r="AA655" s="1">
        <v>489.22185536153671</v>
      </c>
      <c r="AB655" s="1">
        <v>11.290872285100933</v>
      </c>
      <c r="AC655"/>
      <c r="AD655"/>
    </row>
    <row r="656" spans="1:30" x14ac:dyDescent="0.25">
      <c r="A656" s="1" t="s">
        <v>105</v>
      </c>
      <c r="B656" s="4">
        <v>1</v>
      </c>
      <c r="C656" s="1" t="s">
        <v>108</v>
      </c>
      <c r="D656" s="7" t="s">
        <v>380</v>
      </c>
      <c r="E656" s="4">
        <v>2035</v>
      </c>
      <c r="F656" s="1">
        <v>89.017648925626219</v>
      </c>
      <c r="G656" s="1">
        <v>1.0845967870307615E-3</v>
      </c>
      <c r="H656" s="1">
        <v>2.9050436187841071E-11</v>
      </c>
      <c r="I656" s="1">
        <v>6.9963251575081584E-11</v>
      </c>
      <c r="J656" s="1">
        <v>3.4984121937992407E-10</v>
      </c>
      <c r="K656" s="1">
        <v>41.146606217220828</v>
      </c>
      <c r="L656" s="1">
        <v>2.1998306118071418E-11</v>
      </c>
      <c r="M656" s="1">
        <v>65.023592950484755</v>
      </c>
      <c r="N656" s="1">
        <v>13.846625684885524</v>
      </c>
      <c r="O656" s="1">
        <v>53.550000000020653</v>
      </c>
      <c r="P656" s="1">
        <v>3.5300001597949828</v>
      </c>
      <c r="Q656" s="1">
        <v>6.5920000000380687</v>
      </c>
      <c r="R656" s="1">
        <v>1379.4973926416692</v>
      </c>
      <c r="S656" s="1">
        <v>27.468000000000103</v>
      </c>
      <c r="T656" s="1">
        <v>489.80018126111469</v>
      </c>
      <c r="U656" s="1">
        <v>44.892823119110119</v>
      </c>
      <c r="V656" s="1">
        <v>99.109170258015439</v>
      </c>
      <c r="W656" s="1">
        <v>8.5542255393514406</v>
      </c>
      <c r="X656" s="1">
        <v>0.73574398581862233</v>
      </c>
      <c r="Y656" s="1">
        <v>2397.5811463536561</v>
      </c>
      <c r="Z656" s="1">
        <v>186.6923239205409</v>
      </c>
      <c r="AA656" s="1">
        <v>535.01183359516801</v>
      </c>
      <c r="AB656" s="1">
        <v>28.397285878376525</v>
      </c>
      <c r="AC656"/>
      <c r="AD656"/>
    </row>
    <row r="657" spans="1:30" x14ac:dyDescent="0.25">
      <c r="A657" s="1" t="s">
        <v>105</v>
      </c>
      <c r="B657" s="4">
        <v>1</v>
      </c>
      <c r="C657" s="1" t="s">
        <v>108</v>
      </c>
      <c r="D657" s="7" t="s">
        <v>380</v>
      </c>
      <c r="E657" s="4">
        <v>2036</v>
      </c>
      <c r="F657" s="1">
        <v>91.870640985318872</v>
      </c>
      <c r="G657" s="1">
        <v>1.0815261320199701E-4</v>
      </c>
      <c r="H657" s="1">
        <v>1.1482518966879438E-11</v>
      </c>
      <c r="I657" s="1">
        <v>6.6800470476440773E-11</v>
      </c>
      <c r="J657" s="1">
        <v>3.456286632229554E-10</v>
      </c>
      <c r="K657" s="1">
        <v>1.3655045196786666E-11</v>
      </c>
      <c r="L657" s="1">
        <v>2.3657757858437509E-11</v>
      </c>
      <c r="M657" s="1">
        <v>76.197332732251681</v>
      </c>
      <c r="N657" s="1">
        <v>10.069144151050478</v>
      </c>
      <c r="O657" s="1">
        <v>45.900000000045004</v>
      </c>
      <c r="P657" s="1">
        <v>2.8240001598559905</v>
      </c>
      <c r="Q657" s="1">
        <v>3.2960000000687582</v>
      </c>
      <c r="R657" s="1">
        <v>1409.6526655255566</v>
      </c>
      <c r="S657" s="1">
        <v>23.544000000000146</v>
      </c>
      <c r="T657" s="1">
        <v>547.43444087826606</v>
      </c>
      <c r="U657" s="1">
        <v>58.739448803995643</v>
      </c>
      <c r="V657" s="1">
        <v>87.680366302687887</v>
      </c>
      <c r="W657" s="1">
        <v>6.3411303103933063</v>
      </c>
      <c r="X657" s="1">
        <v>0.31042621241871182</v>
      </c>
      <c r="Y657" s="1">
        <v>2447.3562835022299</v>
      </c>
      <c r="Z657" s="1">
        <v>159.99924304175232</v>
      </c>
      <c r="AA657" s="1">
        <v>595.37714982152477</v>
      </c>
      <c r="AB657" s="1">
        <v>40.14004387042548</v>
      </c>
      <c r="AC657"/>
      <c r="AD657"/>
    </row>
    <row r="658" spans="1:30" x14ac:dyDescent="0.25">
      <c r="A658" s="1" t="s">
        <v>105</v>
      </c>
      <c r="B658" s="4">
        <v>1</v>
      </c>
      <c r="C658" s="1" t="s">
        <v>108</v>
      </c>
      <c r="D658" s="7" t="s">
        <v>380</v>
      </c>
      <c r="E658" s="4">
        <v>2037</v>
      </c>
      <c r="F658" s="1">
        <v>101.71051267464728</v>
      </c>
      <c r="G658" s="1">
        <v>1.6336122268817024E-3</v>
      </c>
      <c r="H658" s="1">
        <v>2.6868738995153299E-11</v>
      </c>
      <c r="I658" s="1">
        <v>1.0499861652431197E-10</v>
      </c>
      <c r="J658" s="1">
        <v>2.864495977965673E-10</v>
      </c>
      <c r="K658" s="1">
        <v>13.619711118341305</v>
      </c>
      <c r="L658" s="1">
        <v>1.7859179035041543E-11</v>
      </c>
      <c r="M658" s="1">
        <v>53.128592640738219</v>
      </c>
      <c r="N658" s="1">
        <v>12.15632039348559</v>
      </c>
      <c r="O658" s="1">
        <v>46.585351030600386</v>
      </c>
      <c r="P658" s="1">
        <v>2.1180001599259537</v>
      </c>
      <c r="Q658" s="1">
        <v>9.4145433288669906E-9</v>
      </c>
      <c r="R658" s="1">
        <v>1398.6613321922368</v>
      </c>
      <c r="S658" s="1">
        <v>19.620000000000193</v>
      </c>
      <c r="T658" s="1">
        <v>616.24244027718441</v>
      </c>
      <c r="U658" s="1">
        <v>68.808592955046123</v>
      </c>
      <c r="V658" s="1">
        <v>94.945430996815389</v>
      </c>
      <c r="W658" s="1">
        <v>5.0078170311937056</v>
      </c>
      <c r="X658" s="1">
        <v>1.841093062863999E-8</v>
      </c>
      <c r="Y658" s="1">
        <v>2441.0596862929569</v>
      </c>
      <c r="Z658" s="1">
        <v>137.8426865787128</v>
      </c>
      <c r="AA658" s="1">
        <v>666.45693813560399</v>
      </c>
      <c r="AB658" s="1">
        <v>48.632511726602743</v>
      </c>
      <c r="AC658"/>
      <c r="AD658"/>
    </row>
    <row r="659" spans="1:30" x14ac:dyDescent="0.25">
      <c r="A659" s="1" t="s">
        <v>105</v>
      </c>
      <c r="B659" s="4">
        <v>1</v>
      </c>
      <c r="C659" s="1" t="s">
        <v>108</v>
      </c>
      <c r="D659" s="7" t="s">
        <v>380</v>
      </c>
      <c r="E659" s="4">
        <v>2038</v>
      </c>
      <c r="F659" s="1">
        <v>106.24564777093673</v>
      </c>
      <c r="G659" s="1">
        <v>1.5357579109321763E-4</v>
      </c>
      <c r="H659" s="1">
        <v>5.2220311188673416E-11</v>
      </c>
      <c r="I659" s="1">
        <v>2.1586169355073812E-10</v>
      </c>
      <c r="J659" s="1">
        <v>2.0419434117417274E-10</v>
      </c>
      <c r="K659" s="1">
        <v>76.497575249696197</v>
      </c>
      <c r="L659" s="1">
        <v>2.042588784647973E-11</v>
      </c>
      <c r="M659" s="1">
        <v>35.543940307165457</v>
      </c>
      <c r="N659" s="1">
        <v>4.5108277875160852</v>
      </c>
      <c r="O659" s="1">
        <v>38.935351030629441</v>
      </c>
      <c r="P659" s="1">
        <v>1.4120001599927543</v>
      </c>
      <c r="Q659" s="1">
        <v>1.0444983654466731E-8</v>
      </c>
      <c r="R659" s="1">
        <v>1412.2810433105781</v>
      </c>
      <c r="S659" s="1">
        <v>15.696000000000259</v>
      </c>
      <c r="T659" s="1">
        <v>669.37103291792266</v>
      </c>
      <c r="U659" s="1">
        <v>80.964913348531709</v>
      </c>
      <c r="V659" s="1">
        <v>85.747632443402281</v>
      </c>
      <c r="W659" s="1">
        <v>3.4582685643401017</v>
      </c>
      <c r="X659" s="1">
        <v>1.961633595159435E-8</v>
      </c>
      <c r="Y659" s="1">
        <v>2467.4537402740034</v>
      </c>
      <c r="Z659" s="1">
        <v>110.78851717962543</v>
      </c>
      <c r="AA659" s="1">
        <v>720.73762528726957</v>
      </c>
      <c r="AB659" s="1">
        <v>65.752917825902315</v>
      </c>
      <c r="AC659"/>
      <c r="AD659"/>
    </row>
    <row r="660" spans="1:30" x14ac:dyDescent="0.25">
      <c r="A660" s="1" t="s">
        <v>105</v>
      </c>
      <c r="B660" s="4">
        <v>1</v>
      </c>
      <c r="C660" s="1" t="s">
        <v>108</v>
      </c>
      <c r="D660" s="7" t="s">
        <v>380</v>
      </c>
      <c r="E660" s="4">
        <v>2039</v>
      </c>
      <c r="F660" s="1">
        <v>104.04655147178718</v>
      </c>
      <c r="G660" s="1">
        <v>2.6970713555760285E-4</v>
      </c>
      <c r="H660" s="1">
        <v>7.3745688913931408E-12</v>
      </c>
      <c r="I660" s="1">
        <v>3.1782052716781478E-10</v>
      </c>
      <c r="J660" s="1">
        <v>1.5706390029949716E-10</v>
      </c>
      <c r="K660" s="1">
        <v>73.01778041658909</v>
      </c>
      <c r="L660" s="1">
        <v>3.6460856534649868E-11</v>
      </c>
      <c r="M660" s="1">
        <v>35.720234121329931</v>
      </c>
      <c r="N660" s="1">
        <v>4.9389365387556152</v>
      </c>
      <c r="O660" s="1">
        <v>31.285351030640918</v>
      </c>
      <c r="P660" s="1">
        <v>0.7060001600977529</v>
      </c>
      <c r="Q660" s="1">
        <v>1.1030622600752657E-8</v>
      </c>
      <c r="R660" s="1">
        <v>1488.7786185602743</v>
      </c>
      <c r="S660" s="1">
        <v>11.772000000000386</v>
      </c>
      <c r="T660" s="1">
        <v>704.91497322508815</v>
      </c>
      <c r="U660" s="1">
        <v>85.475741136047787</v>
      </c>
      <c r="V660" s="1">
        <v>64.967371720269767</v>
      </c>
      <c r="W660" s="1">
        <v>1.7490283937096576</v>
      </c>
      <c r="X660" s="1">
        <v>1.8528205974827946E-8</v>
      </c>
      <c r="Y660" s="1">
        <v>2590.3548566396248</v>
      </c>
      <c r="Z660" s="1">
        <v>82.308265157197638</v>
      </c>
      <c r="AA660" s="1">
        <v>752.04237992611343</v>
      </c>
      <c r="AB660" s="1">
        <v>70.919655274888143</v>
      </c>
      <c r="AC660"/>
      <c r="AD660"/>
    </row>
    <row r="661" spans="1:30" x14ac:dyDescent="0.25">
      <c r="A661" s="1" t="s">
        <v>105</v>
      </c>
      <c r="B661" s="4">
        <v>1</v>
      </c>
      <c r="C661" s="1" t="s">
        <v>108</v>
      </c>
      <c r="D661" s="7" t="s">
        <v>380</v>
      </c>
      <c r="E661" s="4">
        <v>2040</v>
      </c>
      <c r="F661" s="1">
        <v>101.96892007841177</v>
      </c>
      <c r="G661" s="1">
        <v>2.7883833779435851E-4</v>
      </c>
      <c r="H661" s="1">
        <v>3.0557697383191655E-12</v>
      </c>
      <c r="I661" s="1">
        <v>6.6517110043430914E-10</v>
      </c>
      <c r="J661" s="1">
        <v>1.3263151185290783E-10</v>
      </c>
      <c r="K661" s="1">
        <v>91.102821475186801</v>
      </c>
      <c r="L661" s="1">
        <v>3.8978435924429302E-11</v>
      </c>
      <c r="M661" s="1">
        <v>23.407441389839967</v>
      </c>
      <c r="N661" s="1">
        <v>9.2617037584529301E-11</v>
      </c>
      <c r="O661" s="1">
        <v>23.635351030667792</v>
      </c>
      <c r="P661" s="1">
        <v>1.6031361459585032E-7</v>
      </c>
      <c r="Q661" s="1">
        <v>1.1766900879623528E-8</v>
      </c>
      <c r="R661" s="1">
        <v>1561.7963989768634</v>
      </c>
      <c r="S661" s="1">
        <v>7.848000000000539</v>
      </c>
      <c r="T661" s="1">
        <v>740.63520734641804</v>
      </c>
      <c r="U661" s="1">
        <v>90.4146776748034</v>
      </c>
      <c r="V661" s="1">
        <v>46.765677478208282</v>
      </c>
      <c r="W661" s="1">
        <v>2.5802565571324251E-7</v>
      </c>
      <c r="X661" s="1">
        <v>1.7969244240938332E-8</v>
      </c>
      <c r="Y661" s="1">
        <v>2704.6000573549568</v>
      </c>
      <c r="Z661" s="1">
        <v>54.414022804051783</v>
      </c>
      <c r="AA661" s="1">
        <v>786.75196201889821</v>
      </c>
      <c r="AB661" s="1">
        <v>77.384954751994186</v>
      </c>
      <c r="AC661"/>
      <c r="AD661"/>
    </row>
    <row r="662" spans="1:30" x14ac:dyDescent="0.25">
      <c r="A662" s="1" t="s">
        <v>105</v>
      </c>
      <c r="B662" s="4">
        <v>1</v>
      </c>
      <c r="C662" s="1" t="s">
        <v>108</v>
      </c>
      <c r="D662" s="7" t="s">
        <v>380</v>
      </c>
      <c r="E662" s="4">
        <v>2041</v>
      </c>
      <c r="F662" s="1">
        <v>102.62453755233608</v>
      </c>
      <c r="G662" s="1">
        <v>2.8535039850096473E-4</v>
      </c>
      <c r="H662" s="1">
        <v>2.4948981492877276E-12</v>
      </c>
      <c r="I662" s="1">
        <v>1.9893294635801604E-9</v>
      </c>
      <c r="J662" s="1">
        <v>1.0129929512772735E-10</v>
      </c>
      <c r="K662" s="1">
        <v>119.05314740364493</v>
      </c>
      <c r="L662" s="1">
        <v>4.5551821956351584E-11</v>
      </c>
      <c r="M662" s="1">
        <v>6.9881164181583881E-9</v>
      </c>
      <c r="N662" s="1">
        <v>3.1951901789965352E-12</v>
      </c>
      <c r="O662" s="1">
        <v>15.985351030720009</v>
      </c>
      <c r="P662" s="1">
        <v>1.6063143512301814E-7</v>
      </c>
      <c r="Q662" s="1">
        <v>1.3215062650053041E-8</v>
      </c>
      <c r="R662" s="1">
        <v>1652.8992204520503</v>
      </c>
      <c r="S662" s="1">
        <v>3.9240000000011821</v>
      </c>
      <c r="T662" s="1">
        <v>764.042648736258</v>
      </c>
      <c r="U662" s="1">
        <v>90.414677674896012</v>
      </c>
      <c r="V662" s="1">
        <v>29.692457015632172</v>
      </c>
      <c r="W662" s="1">
        <v>2.408203732501564E-7</v>
      </c>
      <c r="X662" s="1">
        <v>1.8798302947746066E-8</v>
      </c>
      <c r="Y662" s="1">
        <v>2843.9983712026997</v>
      </c>
      <c r="Z662" s="1">
        <v>25.850713061962043</v>
      </c>
      <c r="AA662" s="1">
        <v>809.65887571595499</v>
      </c>
      <c r="AB662" s="1">
        <v>79.470091668334689</v>
      </c>
      <c r="AC662"/>
      <c r="AD662"/>
    </row>
    <row r="663" spans="1:30" x14ac:dyDescent="0.25">
      <c r="A663" s="1" t="s">
        <v>105</v>
      </c>
      <c r="B663" s="4">
        <v>1</v>
      </c>
      <c r="C663" s="1" t="s">
        <v>108</v>
      </c>
      <c r="D663" s="7" t="s">
        <v>380</v>
      </c>
      <c r="E663" s="4">
        <v>2042</v>
      </c>
      <c r="F663" s="1">
        <v>102.31515742018426</v>
      </c>
      <c r="G663" s="1">
        <v>2.6152217468151907E-4</v>
      </c>
      <c r="H663" s="1">
        <v>2.4532237840793405E-12</v>
      </c>
      <c r="I663" s="1">
        <v>9.5148825375337373E-9</v>
      </c>
      <c r="J663" s="1">
        <v>1.0192279032328888E-10</v>
      </c>
      <c r="K663" s="1">
        <v>54.896004289360206</v>
      </c>
      <c r="L663" s="1">
        <v>2.8690556096965903E-11</v>
      </c>
      <c r="M663" s="1">
        <v>24.34047387446622</v>
      </c>
      <c r="N663" s="1">
        <v>1.3005903257875426E-12</v>
      </c>
      <c r="O663" s="1">
        <v>8.3353510307273844</v>
      </c>
      <c r="P663" s="1">
        <v>1.6129660622345244E-7</v>
      </c>
      <c r="Q663" s="1">
        <v>1.4097017374377741E-8</v>
      </c>
      <c r="R663" s="1">
        <v>1771.9523678556952</v>
      </c>
      <c r="S663" s="1">
        <v>1.7181423834524549E-10</v>
      </c>
      <c r="T663" s="1">
        <v>764.0426487432461</v>
      </c>
      <c r="U663" s="1">
        <v>90.41467767489921</v>
      </c>
      <c r="V663" s="1">
        <v>14.780020559906415</v>
      </c>
      <c r="W663" s="1">
        <v>2.2800011116690362E-7</v>
      </c>
      <c r="X663" s="1">
        <v>1.8678731590399443E-8</v>
      </c>
      <c r="Y663" s="1">
        <v>2993.3954540802874</v>
      </c>
      <c r="Z663" s="1">
        <v>6.9913872353745682E-10</v>
      </c>
      <c r="AA663" s="1">
        <v>803.72301999283206</v>
      </c>
      <c r="AB663" s="1">
        <v>76.044583544926425</v>
      </c>
      <c r="AC663"/>
      <c r="AD663"/>
    </row>
    <row r="664" spans="1:30" x14ac:dyDescent="0.25">
      <c r="A664" s="1" t="s">
        <v>105</v>
      </c>
      <c r="B664" s="4">
        <v>1</v>
      </c>
      <c r="C664" s="1" t="s">
        <v>108</v>
      </c>
      <c r="D664" s="7" t="s">
        <v>380</v>
      </c>
      <c r="E664" s="4">
        <v>2043</v>
      </c>
      <c r="F664" s="1">
        <v>98.328147957138839</v>
      </c>
      <c r="G664" s="1">
        <v>7.6112124918502619E-3</v>
      </c>
      <c r="H664" s="1">
        <v>2.6179086650455552E-12</v>
      </c>
      <c r="I664" s="1">
        <v>1.7907377232818064E-8</v>
      </c>
      <c r="J664" s="1">
        <v>9.9176871582287715E-11</v>
      </c>
      <c r="K664" s="1">
        <v>51.456535980885441</v>
      </c>
      <c r="L664" s="1">
        <v>8.4415860434463142E-12</v>
      </c>
      <c r="M664" s="1">
        <v>38.19923152675824</v>
      </c>
      <c r="N664" s="1">
        <v>1.0662693419838017E-12</v>
      </c>
      <c r="O664" s="1">
        <v>8.3353510307304397</v>
      </c>
      <c r="P664" s="1">
        <v>1.6328593568703261E-7</v>
      </c>
      <c r="Q664" s="1">
        <v>1.4446858593757665E-8</v>
      </c>
      <c r="R664" s="1">
        <v>1826.8483721450555</v>
      </c>
      <c r="S664" s="1">
        <v>1.8341897850303336E-10</v>
      </c>
      <c r="T664" s="1">
        <v>788.38312261771227</v>
      </c>
      <c r="U664" s="1">
        <v>90.414677674900517</v>
      </c>
      <c r="V664" s="1">
        <v>14.311783457011185</v>
      </c>
      <c r="W664" s="1">
        <v>2.3404153012301273E-7</v>
      </c>
      <c r="X664" s="1">
        <v>1.7212601461849623E-8</v>
      </c>
      <c r="Y664" s="1">
        <v>3078.9528251365668</v>
      </c>
      <c r="Z664" s="1">
        <v>6.9651416228014541E-10</v>
      </c>
      <c r="AA664" s="1">
        <v>827.32295050564153</v>
      </c>
      <c r="AB664" s="1">
        <v>67.01907619815465</v>
      </c>
      <c r="AC664"/>
      <c r="AD664"/>
    </row>
    <row r="665" spans="1:30" x14ac:dyDescent="0.25">
      <c r="A665" s="1" t="s">
        <v>105</v>
      </c>
      <c r="B665" s="4">
        <v>1</v>
      </c>
      <c r="C665" s="1" t="s">
        <v>108</v>
      </c>
      <c r="D665" s="7" t="s">
        <v>380</v>
      </c>
      <c r="E665" s="4">
        <v>2044</v>
      </c>
      <c r="F665" s="1">
        <v>93.855324813298466</v>
      </c>
      <c r="G665" s="1">
        <v>4.3900071978597603E-3</v>
      </c>
      <c r="H665" s="1">
        <v>2.9672346648897764E-12</v>
      </c>
      <c r="I665" s="1">
        <v>4.8671259470093213E-8</v>
      </c>
      <c r="J665" s="1">
        <v>9.2095363018891321E-11</v>
      </c>
      <c r="K665" s="1">
        <v>57.309398618084266</v>
      </c>
      <c r="L665" s="1">
        <v>3.5962313467948204E-12</v>
      </c>
      <c r="M665" s="1">
        <v>45.300501698519646</v>
      </c>
      <c r="N665" s="1">
        <v>1.0612506024870596E-12</v>
      </c>
      <c r="O665" s="1">
        <v>8.3353510307329355</v>
      </c>
      <c r="P665" s="1">
        <v>1.7280081822456634E-7</v>
      </c>
      <c r="Q665" s="1">
        <v>1.479248725698062E-8</v>
      </c>
      <c r="R665" s="1">
        <v>1878.304908125941</v>
      </c>
      <c r="S665" s="1">
        <v>2.0075644533455728E-10</v>
      </c>
      <c r="T665" s="1">
        <v>826.58235414447051</v>
      </c>
      <c r="U665" s="1">
        <v>90.414677674901583</v>
      </c>
      <c r="V665" s="1">
        <v>12.62888502203471</v>
      </c>
      <c r="W665" s="1">
        <v>1.8835906751081426E-7</v>
      </c>
      <c r="X665" s="1">
        <v>1.6318954388181132E-8</v>
      </c>
      <c r="Y665" s="1">
        <v>3157.4907689918391</v>
      </c>
      <c r="Z665" s="1">
        <v>7.5818841474604223E-10</v>
      </c>
      <c r="AA665" s="1">
        <v>866.85852686854707</v>
      </c>
      <c r="AB665" s="1">
        <v>59.426276532438472</v>
      </c>
      <c r="AC665"/>
      <c r="AD665"/>
    </row>
    <row r="666" spans="1:30" x14ac:dyDescent="0.25">
      <c r="A666" s="1" t="s">
        <v>105</v>
      </c>
      <c r="B666" s="4">
        <v>1</v>
      </c>
      <c r="C666" s="1" t="s">
        <v>108</v>
      </c>
      <c r="D666" s="7" t="s">
        <v>380</v>
      </c>
      <c r="E666" s="4">
        <v>2045</v>
      </c>
      <c r="F666" s="1">
        <v>90.268347955681136</v>
      </c>
      <c r="G666" s="1">
        <v>4.8612345735200676E-5</v>
      </c>
      <c r="H666" s="1">
        <v>3.4767628804708727E-12</v>
      </c>
      <c r="I666" s="1">
        <v>2.5422379263815372E-8</v>
      </c>
      <c r="J666" s="1">
        <v>8.8452126173186432E-11</v>
      </c>
      <c r="K666" s="1">
        <v>50.552159318163405</v>
      </c>
      <c r="L666" s="1">
        <v>1.8922620545697317E-12</v>
      </c>
      <c r="M666" s="1">
        <v>23.157794970826998</v>
      </c>
      <c r="N666" s="1">
        <v>1.1488358513136038E-12</v>
      </c>
      <c r="O666" s="1">
        <v>8.3353510307353886</v>
      </c>
      <c r="P666" s="1">
        <v>1.9070819545738441E-7</v>
      </c>
      <c r="Q666" s="1">
        <v>1.5078936854777189E-8</v>
      </c>
      <c r="R666" s="1">
        <v>1935.6143067440253</v>
      </c>
      <c r="S666" s="1">
        <v>2.227547514526287E-10</v>
      </c>
      <c r="T666" s="1">
        <v>871.88285584299012</v>
      </c>
      <c r="U666" s="1">
        <v>90.414677674902649</v>
      </c>
      <c r="V666" s="1">
        <v>11.725989816439339</v>
      </c>
      <c r="W666" s="1">
        <v>2.4776626583464367E-7</v>
      </c>
      <c r="X666" s="1">
        <v>1.5570788695647298E-8</v>
      </c>
      <c r="Y666" s="1">
        <v>3240.7988257546735</v>
      </c>
      <c r="Z666" s="1">
        <v>8.3170611187875688E-10</v>
      </c>
      <c r="AA666" s="1">
        <v>915.32315338761987</v>
      </c>
      <c r="AB666" s="1">
        <v>51.300791712559985</v>
      </c>
      <c r="AC666"/>
      <c r="AD666"/>
    </row>
    <row r="667" spans="1:30" x14ac:dyDescent="0.25">
      <c r="A667" s="1" t="s">
        <v>105</v>
      </c>
      <c r="B667" s="4">
        <v>1</v>
      </c>
      <c r="C667" s="1" t="s">
        <v>108</v>
      </c>
      <c r="D667" s="7" t="s">
        <v>380</v>
      </c>
      <c r="E667" s="4">
        <v>2046</v>
      </c>
      <c r="F667" s="1">
        <v>86.628437947691182</v>
      </c>
      <c r="G667" s="1">
        <v>7.5865204803493621E-3</v>
      </c>
      <c r="H667" s="1">
        <v>4.0333883100534553E-12</v>
      </c>
      <c r="I667" s="1">
        <v>2.3174160496996409E-7</v>
      </c>
      <c r="J667" s="1">
        <v>8.108411315050534E-11</v>
      </c>
      <c r="K667" s="1">
        <v>232.60356389855465</v>
      </c>
      <c r="L667" s="1">
        <v>1.2965432657246238E-12</v>
      </c>
      <c r="M667" s="1">
        <v>20.261072840205681</v>
      </c>
      <c r="N667" s="1">
        <v>1.3318271735822342E-12</v>
      </c>
      <c r="O667" s="1">
        <v>8.335351030738007</v>
      </c>
      <c r="P667" s="1">
        <v>2.3937945492747762E-7</v>
      </c>
      <c r="Q667" s="1">
        <v>1.5283131195951362E-8</v>
      </c>
      <c r="R667" s="1">
        <v>1986.1664660621886</v>
      </c>
      <c r="S667" s="1">
        <v>2.4641250931106618E-10</v>
      </c>
      <c r="T667" s="1">
        <v>895.04065081381714</v>
      </c>
      <c r="U667" s="1">
        <v>90.4146776749038</v>
      </c>
      <c r="V667" s="1">
        <v>10.485481771822963</v>
      </c>
      <c r="W667" s="1">
        <v>3.0057272568590709E-7</v>
      </c>
      <c r="X667" s="1">
        <v>1.449682502945017E-8</v>
      </c>
      <c r="Y667" s="1">
        <v>3314.5362752101669</v>
      </c>
      <c r="Z667" s="1">
        <v>9.1429535019469226E-10</v>
      </c>
      <c r="AA667" s="1">
        <v>938.27166642164116</v>
      </c>
      <c r="AB667" s="1">
        <v>45.733525878644393</v>
      </c>
      <c r="AC667"/>
      <c r="AD667"/>
    </row>
    <row r="668" spans="1:30" x14ac:dyDescent="0.25">
      <c r="A668" s="1" t="s">
        <v>105</v>
      </c>
      <c r="B668" s="4">
        <v>1</v>
      </c>
      <c r="C668" s="1" t="s">
        <v>108</v>
      </c>
      <c r="D668" s="7" t="s">
        <v>380</v>
      </c>
      <c r="E668" s="4">
        <v>2047</v>
      </c>
      <c r="F668" s="1">
        <v>83.755516549963147</v>
      </c>
      <c r="G668" s="1">
        <v>1.2101598434636965E-2</v>
      </c>
      <c r="H668" s="1">
        <v>4.7910274243962015E-12</v>
      </c>
      <c r="I668" s="1">
        <v>6.8287085675193148E-8</v>
      </c>
      <c r="J668" s="1">
        <v>7.1559025403713158E-11</v>
      </c>
      <c r="K668" s="1">
        <v>383.39694735</v>
      </c>
      <c r="L668" s="1">
        <v>9.6617943896727251E-13</v>
      </c>
      <c r="M668" s="1">
        <v>33.417079415022194</v>
      </c>
      <c r="N668" s="1">
        <v>1.5933824723398708E-12</v>
      </c>
      <c r="O668" s="1">
        <v>8.3353510307409735</v>
      </c>
      <c r="P668" s="1">
        <v>2.6480183419129299E-7</v>
      </c>
      <c r="Q668" s="1">
        <v>1.5440195096250859E-8</v>
      </c>
      <c r="R668" s="1">
        <v>2053.9000299607437</v>
      </c>
      <c r="S668" s="1">
        <v>2.6427168834610772E-10</v>
      </c>
      <c r="T668" s="1">
        <v>915.30172365402279</v>
      </c>
      <c r="U668" s="1">
        <v>90.414677674904937</v>
      </c>
      <c r="V668" s="1">
        <v>9.3990835521317138</v>
      </c>
      <c r="W668" s="1">
        <v>3.6863567533741857E-7</v>
      </c>
      <c r="X668" s="1">
        <v>1.2833518376769211E-8</v>
      </c>
      <c r="Y668" s="1">
        <v>3401.4442458384392</v>
      </c>
      <c r="Z668" s="1">
        <v>9.1931432631616392E-10</v>
      </c>
      <c r="AA668" s="1">
        <v>958.13564739208255</v>
      </c>
      <c r="AB668" s="1">
        <v>38.114946702502223</v>
      </c>
      <c r="AC668"/>
      <c r="AD668"/>
    </row>
    <row r="669" spans="1:30" x14ac:dyDescent="0.25">
      <c r="A669" s="1" t="s">
        <v>105</v>
      </c>
      <c r="B669" s="4">
        <v>1</v>
      </c>
      <c r="C669" s="1" t="s">
        <v>108</v>
      </c>
      <c r="D669" s="7" t="s">
        <v>380</v>
      </c>
      <c r="E669" s="4">
        <v>2048</v>
      </c>
      <c r="F669" s="1">
        <v>80.928170086526805</v>
      </c>
      <c r="G669" s="1">
        <v>2.7406059635781653E-2</v>
      </c>
      <c r="H669" s="1">
        <v>5.7639427423543285E-12</v>
      </c>
      <c r="I669" s="1">
        <v>4.8461430666343665E-9</v>
      </c>
      <c r="J669" s="1">
        <v>7.035384483668677E-11</v>
      </c>
      <c r="K669" s="1">
        <v>64.820897723296085</v>
      </c>
      <c r="L669" s="1">
        <v>7.3697123137860391E-13</v>
      </c>
      <c r="M669" s="1">
        <v>59.376440867429345</v>
      </c>
      <c r="N669" s="1">
        <v>1.9215594760195464E-12</v>
      </c>
      <c r="O669" s="1">
        <v>8.3353510307444498</v>
      </c>
      <c r="P669" s="1">
        <v>3.3702096357327119E-7</v>
      </c>
      <c r="Q669" s="1">
        <v>1.5572826608103767E-8</v>
      </c>
      <c r="R669" s="1">
        <v>2107.5569773107441</v>
      </c>
      <c r="S669" s="1">
        <v>2.8469757619258745E-10</v>
      </c>
      <c r="T669" s="1">
        <v>948.71880306904495</v>
      </c>
      <c r="U669" s="1">
        <v>90.414677674906329</v>
      </c>
      <c r="V669" s="1">
        <v>8.654340397222736</v>
      </c>
      <c r="W669" s="1">
        <v>5.646539580028919E-7</v>
      </c>
      <c r="X669" s="1">
        <v>1.2392099709474761E-8</v>
      </c>
      <c r="Y669" s="1">
        <v>3468.4797886206948</v>
      </c>
      <c r="Z669" s="1">
        <v>9.2660519760451244E-10</v>
      </c>
      <c r="AA669" s="1">
        <v>990.48658047573826</v>
      </c>
      <c r="AB669" s="1">
        <v>33.218312305746366</v>
      </c>
      <c r="AC669"/>
      <c r="AD669"/>
    </row>
    <row r="670" spans="1:30" x14ac:dyDescent="0.25">
      <c r="A670" s="1" t="s">
        <v>105</v>
      </c>
      <c r="B670" s="4">
        <v>1</v>
      </c>
      <c r="C670" s="1" t="s">
        <v>108</v>
      </c>
      <c r="D670" s="7" t="s">
        <v>380</v>
      </c>
      <c r="E670" s="4">
        <v>2049</v>
      </c>
      <c r="F670" s="1">
        <v>77.937659000983174</v>
      </c>
      <c r="G670" s="1">
        <v>3.0007126766594679E-2</v>
      </c>
      <c r="H670" s="1">
        <v>7.0554935576186605E-12</v>
      </c>
      <c r="I670" s="1">
        <v>7.8881729935261065E-8</v>
      </c>
      <c r="J670" s="1">
        <v>6.7016327006064059E-11</v>
      </c>
      <c r="K670" s="1">
        <v>103.42761669553057</v>
      </c>
      <c r="L670" s="1">
        <v>5.7672984007384277E-13</v>
      </c>
      <c r="M670" s="1">
        <v>29.33056555058414</v>
      </c>
      <c r="N670" s="1">
        <v>2.3399222291909732E-12</v>
      </c>
      <c r="O670" s="1">
        <v>8.3353510307482797</v>
      </c>
      <c r="P670" s="1">
        <v>4.0528781965680213E-7</v>
      </c>
      <c r="Q670" s="1">
        <v>1.5674125903231494E-8</v>
      </c>
      <c r="R670" s="1">
        <v>2172.3778750339334</v>
      </c>
      <c r="S670" s="1">
        <v>3.2115843272723732E-10</v>
      </c>
      <c r="T670" s="1">
        <v>1008.0952439364743</v>
      </c>
      <c r="U670" s="1">
        <v>90.414677674908049</v>
      </c>
      <c r="V670" s="1">
        <v>7.4520991851355811</v>
      </c>
      <c r="W670" s="1">
        <v>6.7961532447918986E-7</v>
      </c>
      <c r="X670" s="1">
        <v>9.6183538000423061E-9</v>
      </c>
      <c r="Y670" s="1">
        <v>3543.457702282592</v>
      </c>
      <c r="Z670" s="1">
        <v>1.0350496161526058E-9</v>
      </c>
      <c r="AA670" s="1">
        <v>1047.6201535608388</v>
      </c>
      <c r="AB670" s="1">
        <v>27.841940161511754</v>
      </c>
      <c r="AC670"/>
      <c r="AD670"/>
    </row>
    <row r="671" spans="1:30" x14ac:dyDescent="0.25">
      <c r="A671" s="1" t="s">
        <v>105</v>
      </c>
      <c r="B671" s="4">
        <v>1</v>
      </c>
      <c r="C671" s="1" t="s">
        <v>108</v>
      </c>
      <c r="D671" s="7" t="s">
        <v>380</v>
      </c>
      <c r="E671" s="4">
        <v>2050</v>
      </c>
      <c r="F671" s="1">
        <v>74.549260519612943</v>
      </c>
      <c r="G671" s="1">
        <v>1.0255102261447517E-2</v>
      </c>
      <c r="H671" s="1">
        <v>8.5024257579151646E-12</v>
      </c>
      <c r="I671" s="1">
        <v>7.1530304328323414E-9</v>
      </c>
      <c r="J671" s="1">
        <v>6.9377888925234647E-11</v>
      </c>
      <c r="K671" s="1">
        <v>167.69949446872278</v>
      </c>
      <c r="L671" s="1">
        <v>0</v>
      </c>
      <c r="M671" s="1">
        <v>18.189128323338359</v>
      </c>
      <c r="N671" s="1">
        <v>2.8839256027423219E-12</v>
      </c>
      <c r="O671" s="1">
        <v>8.3353510307528627</v>
      </c>
      <c r="P671" s="1">
        <v>4.1012462175703575E-7</v>
      </c>
      <c r="Q671" s="1">
        <v>1.5776048693554783E-8</v>
      </c>
      <c r="R671" s="1">
        <v>2233.7872074185975</v>
      </c>
      <c r="S671" s="1">
        <v>3.6013686865166662E-10</v>
      </c>
      <c r="T671" s="1">
        <v>1037.4258094870584</v>
      </c>
      <c r="U671" s="1">
        <v>90.414677674910138</v>
      </c>
      <c r="V671" s="1">
        <v>6.7676640194395796</v>
      </c>
      <c r="W671" s="1">
        <v>4.3358529451441781E-7</v>
      </c>
      <c r="X671" s="1">
        <v>8.8138504920006067E-9</v>
      </c>
      <c r="Y671" s="1">
        <v>3617.9353115065314</v>
      </c>
      <c r="Z671" s="1">
        <v>1.1461060443270623E-9</v>
      </c>
      <c r="AA671" s="1">
        <v>1080.4184418917162</v>
      </c>
      <c r="AB671" s="1">
        <v>23.569216537029316</v>
      </c>
      <c r="AC671"/>
      <c r="AD671"/>
    </row>
    <row r="672" spans="1:30" x14ac:dyDescent="0.25">
      <c r="A672" s="1" t="s">
        <v>105</v>
      </c>
      <c r="B672" s="4">
        <v>1</v>
      </c>
      <c r="C672" s="1" t="s">
        <v>108</v>
      </c>
      <c r="D672" s="7" t="s">
        <v>380</v>
      </c>
      <c r="E672" s="4">
        <v>2051</v>
      </c>
      <c r="F672" s="1">
        <v>71.592526795240204</v>
      </c>
      <c r="G672" s="1">
        <v>5.16404548795103E-5</v>
      </c>
      <c r="H672" s="1">
        <v>1.0529835519202714E-11</v>
      </c>
      <c r="I672" s="1">
        <v>5.7733846056571693E-9</v>
      </c>
      <c r="J672" s="1">
        <v>8.1176382556563321E-11</v>
      </c>
      <c r="K672" s="1">
        <v>112.45845019916952</v>
      </c>
      <c r="L672" s="1">
        <v>0</v>
      </c>
      <c r="M672" s="1">
        <v>146.96340061583149</v>
      </c>
      <c r="N672" s="1">
        <v>3.6094134397623443E-12</v>
      </c>
      <c r="O672" s="1">
        <v>8.3353510307584173</v>
      </c>
      <c r="P672" s="1">
        <v>4.889956279241803E-7</v>
      </c>
      <c r="Q672" s="1">
        <v>1.5875225565137071E-8</v>
      </c>
      <c r="R672" s="1">
        <v>2295.8773068861497</v>
      </c>
      <c r="S672" s="1">
        <v>4.0568869060801821E-10</v>
      </c>
      <c r="T672" s="1">
        <v>1055.6149378103967</v>
      </c>
      <c r="U672" s="1">
        <v>90.414677674912653</v>
      </c>
      <c r="V672" s="1">
        <v>5.6884717503540756</v>
      </c>
      <c r="W672" s="1">
        <v>8.1143532694304636E-7</v>
      </c>
      <c r="X672" s="1">
        <v>8.2189324664949954E-9</v>
      </c>
      <c r="Y672" s="1">
        <v>3667.1304603131016</v>
      </c>
      <c r="Z672" s="1">
        <v>1.2766132161396112E-9</v>
      </c>
      <c r="AA672" s="1">
        <v>1101.7801538310755</v>
      </c>
      <c r="AB672" s="1">
        <v>20.253816089307811</v>
      </c>
      <c r="AC672"/>
      <c r="AD672"/>
    </row>
    <row r="673" spans="1:30" x14ac:dyDescent="0.25">
      <c r="A673" s="1" t="s">
        <v>105</v>
      </c>
      <c r="B673" s="4">
        <v>1</v>
      </c>
      <c r="C673" s="1" t="s">
        <v>108</v>
      </c>
      <c r="D673" s="7" t="s">
        <v>380</v>
      </c>
      <c r="E673" s="4">
        <v>2052</v>
      </c>
      <c r="F673" s="1">
        <v>68.56698339236668</v>
      </c>
      <c r="G673" s="1">
        <v>1.6169313976340255E-5</v>
      </c>
      <c r="H673" s="1">
        <v>1.3147251604743265E-11</v>
      </c>
      <c r="I673" s="1">
        <v>8.391553911691923E-8</v>
      </c>
      <c r="J673" s="1">
        <v>0</v>
      </c>
      <c r="K673" s="1">
        <v>151.1419130651762</v>
      </c>
      <c r="L673" s="1">
        <v>0</v>
      </c>
      <c r="M673" s="1">
        <v>207.86724494772309</v>
      </c>
      <c r="N673" s="1">
        <v>4.6096144783133062E-12</v>
      </c>
      <c r="O673" s="1">
        <v>8.3353510307652048</v>
      </c>
      <c r="P673" s="1">
        <v>4.9613606856046092E-7</v>
      </c>
      <c r="Q673" s="1">
        <v>1.5967320928155962E-8</v>
      </c>
      <c r="R673" s="1">
        <v>2324.3167282731802</v>
      </c>
      <c r="S673" s="1">
        <v>4.3437924670498411E-10</v>
      </c>
      <c r="T673" s="1">
        <v>1091.7383384262362</v>
      </c>
      <c r="U673" s="1">
        <v>90.414677674915666</v>
      </c>
      <c r="V673" s="1">
        <v>5.3072035904276218</v>
      </c>
      <c r="W673" s="1">
        <v>7.2803754219533012E-7</v>
      </c>
      <c r="X673" s="1">
        <v>7.056367696054347E-9</v>
      </c>
      <c r="Y673" s="1">
        <v>3705.7624139937479</v>
      </c>
      <c r="Z673" s="1">
        <v>1.3416872829902089E-9</v>
      </c>
      <c r="AA673" s="1">
        <v>1125.3318307407233</v>
      </c>
      <c r="AB673" s="1">
        <v>19.405733795051695</v>
      </c>
      <c r="AC673"/>
      <c r="AD673"/>
    </row>
    <row r="674" spans="1:30" x14ac:dyDescent="0.25">
      <c r="A674" s="1" t="s">
        <v>105</v>
      </c>
      <c r="B674" s="4">
        <v>1</v>
      </c>
      <c r="C674" s="1" t="s">
        <v>108</v>
      </c>
      <c r="D674" s="7" t="s">
        <v>380</v>
      </c>
      <c r="E674" s="4">
        <v>2053</v>
      </c>
      <c r="F674" s="1">
        <v>65.757797457695801</v>
      </c>
      <c r="G674" s="1">
        <v>8.1463684843714849E-3</v>
      </c>
      <c r="H674" s="1">
        <v>1.7240070192389633E-11</v>
      </c>
      <c r="I674" s="1">
        <v>7.1186764879135183E-9</v>
      </c>
      <c r="J674" s="1">
        <v>0</v>
      </c>
      <c r="K674" s="1">
        <v>107.34153547566456</v>
      </c>
      <c r="L674" s="1">
        <v>0</v>
      </c>
      <c r="M674" s="1">
        <v>16.139495823708003</v>
      </c>
      <c r="N674" s="1">
        <v>6.0525321959485234E-12</v>
      </c>
      <c r="O674" s="1">
        <v>8.3353510307733547</v>
      </c>
      <c r="P674" s="1">
        <v>5.018946316299686E-7</v>
      </c>
      <c r="Q674" s="1">
        <v>1.6055773054329149E-8</v>
      </c>
      <c r="R674" s="1">
        <v>2400.4525696025044</v>
      </c>
      <c r="S674" s="1">
        <v>4.4282083274843042E-10</v>
      </c>
      <c r="T674" s="1">
        <v>1104.7177553108834</v>
      </c>
      <c r="U674" s="1">
        <v>90.414677674919048</v>
      </c>
      <c r="V674" s="1">
        <v>4.4526052584157627</v>
      </c>
      <c r="W674" s="1">
        <v>5.0164419946337056E-7</v>
      </c>
      <c r="X674" s="1">
        <v>6.6954454489773486E-9</v>
      </c>
      <c r="Y674" s="1">
        <v>3773.3862916470266</v>
      </c>
      <c r="Z674" s="1">
        <v>1.3151862047823593E-9</v>
      </c>
      <c r="AA674" s="1">
        <v>1136.9033097065342</v>
      </c>
      <c r="AB674" s="1">
        <v>15.910093825215146</v>
      </c>
      <c r="AC674"/>
      <c r="AD674"/>
    </row>
    <row r="675" spans="1:30" x14ac:dyDescent="0.25">
      <c r="A675" s="1" t="s">
        <v>105</v>
      </c>
      <c r="B675" s="4">
        <v>1</v>
      </c>
      <c r="C675" s="1" t="s">
        <v>108</v>
      </c>
      <c r="D675" s="7" t="s">
        <v>380</v>
      </c>
      <c r="E675" s="4">
        <v>2054</v>
      </c>
      <c r="F675" s="1">
        <v>62.746581505310971</v>
      </c>
      <c r="G675" s="1">
        <v>5.0453259842019884E-4</v>
      </c>
      <c r="H675" s="1">
        <v>2.3623932857044611E-11</v>
      </c>
      <c r="I675" s="1">
        <v>1.3127423812437732E-7</v>
      </c>
      <c r="J675" s="1">
        <v>0</v>
      </c>
      <c r="K675" s="1">
        <v>181.81151109338904</v>
      </c>
      <c r="L675" s="1">
        <v>0</v>
      </c>
      <c r="M675" s="1">
        <v>4.1858186308027889E-8</v>
      </c>
      <c r="N675" s="1">
        <v>8.2744177322589728E-12</v>
      </c>
      <c r="O675" s="1">
        <v>8.3353510307833929</v>
      </c>
      <c r="P675" s="1">
        <v>5.8579288427932901E-7</v>
      </c>
      <c r="Q675" s="1">
        <v>1.6136857167479654E-8</v>
      </c>
      <c r="R675" s="1">
        <v>2432.245295719747</v>
      </c>
      <c r="S675" s="1">
        <v>4.4641706409522525E-10</v>
      </c>
      <c r="T675" s="1">
        <v>1120.8572511345214</v>
      </c>
      <c r="U675" s="1">
        <v>88.287672315158929</v>
      </c>
      <c r="V675" s="1">
        <v>4.4149848757324532</v>
      </c>
      <c r="W675" s="1">
        <v>8.3967257733565854E-7</v>
      </c>
      <c r="X675" s="1">
        <v>6.4969874594261188E-9</v>
      </c>
      <c r="Y675" s="1">
        <v>3807.9555204873946</v>
      </c>
      <c r="Z675" s="1">
        <v>1.2979613889779955E-9</v>
      </c>
      <c r="AA675" s="1">
        <v>1148.9050049301322</v>
      </c>
      <c r="AB675" s="1">
        <v>15.201109342352483</v>
      </c>
      <c r="AC675"/>
      <c r="AD675"/>
    </row>
    <row r="676" spans="1:30" x14ac:dyDescent="0.25">
      <c r="A676" s="1" t="s">
        <v>105</v>
      </c>
      <c r="B676" s="4">
        <v>1</v>
      </c>
      <c r="C676" s="1" t="s">
        <v>108</v>
      </c>
      <c r="D676" s="7" t="s">
        <v>380</v>
      </c>
      <c r="E676" s="4">
        <v>2055</v>
      </c>
      <c r="F676" s="1">
        <v>59.871008856917463</v>
      </c>
      <c r="G676" s="1">
        <v>8.6923916649744772E-3</v>
      </c>
      <c r="H676" s="1">
        <v>3.2128013505849514E-11</v>
      </c>
      <c r="I676" s="1">
        <v>8.3147547144813301E-9</v>
      </c>
      <c r="J676" s="1">
        <v>0</v>
      </c>
      <c r="K676" s="1">
        <v>128.52504737656207</v>
      </c>
      <c r="L676" s="1">
        <v>0</v>
      </c>
      <c r="M676" s="1">
        <v>2.3201075916460161E-7</v>
      </c>
      <c r="N676" s="1">
        <v>1.2060188498144282E-11</v>
      </c>
      <c r="O676" s="1">
        <v>8.3353510307958043</v>
      </c>
      <c r="P676" s="1">
        <v>5.9289122645052688E-7</v>
      </c>
      <c r="Q676" s="1">
        <v>1.6208416192883367E-8</v>
      </c>
      <c r="R676" s="1">
        <v>2514.6456184226822</v>
      </c>
      <c r="S676" s="1">
        <v>4.4830932614979498E-10</v>
      </c>
      <c r="T676" s="1">
        <v>1120.857251176212</v>
      </c>
      <c r="U676" s="1">
        <v>84.946169635285131</v>
      </c>
      <c r="V676" s="1">
        <v>3.4137705097355284</v>
      </c>
      <c r="W676" s="1">
        <v>5.77633066113998E-7</v>
      </c>
      <c r="X676" s="1">
        <v>4.6350123169432063E-9</v>
      </c>
      <c r="Y676" s="1">
        <v>3878.0200206179916</v>
      </c>
      <c r="Z676" s="1">
        <v>1.1794166333928175E-9</v>
      </c>
      <c r="AA676" s="1">
        <v>1147.436693708237</v>
      </c>
      <c r="AB676" s="1">
        <v>12.470198729446679</v>
      </c>
      <c r="AC676"/>
      <c r="AD676"/>
    </row>
    <row r="677" spans="1:30" x14ac:dyDescent="0.25">
      <c r="A677" s="1" t="s">
        <v>105</v>
      </c>
      <c r="B677" s="4">
        <v>1</v>
      </c>
      <c r="C677" s="1" t="s">
        <v>108</v>
      </c>
      <c r="D677" s="7" t="s">
        <v>380</v>
      </c>
      <c r="E677" s="4">
        <v>2056</v>
      </c>
      <c r="F677" s="1">
        <v>56.617927938678797</v>
      </c>
      <c r="G677" s="1">
        <v>7.1664899111218512E-5</v>
      </c>
      <c r="H677" s="1">
        <v>4.4071204230263281E-11</v>
      </c>
      <c r="I677" s="1">
        <v>4.5465087881948719E-9</v>
      </c>
      <c r="J677" s="1">
        <v>0</v>
      </c>
      <c r="K677" s="1">
        <v>120.8941441988857</v>
      </c>
      <c r="L677" s="1">
        <v>0</v>
      </c>
      <c r="M677" s="1">
        <v>32.710489946528497</v>
      </c>
      <c r="N677" s="1">
        <v>1.9765097910850222E-11</v>
      </c>
      <c r="O677" s="1">
        <v>8.3353510308119514</v>
      </c>
      <c r="P677" s="1">
        <v>7.2414198949164157E-7</v>
      </c>
      <c r="Q677" s="1">
        <v>1.6278770037720054E-8</v>
      </c>
      <c r="R677" s="1">
        <v>2549.5889971433253</v>
      </c>
      <c r="S677" s="1">
        <v>4.4960586941551963E-10</v>
      </c>
      <c r="T677" s="1">
        <v>1120.8572514075477</v>
      </c>
      <c r="U677" s="1">
        <v>80.503415615474154</v>
      </c>
      <c r="V677" s="1">
        <v>3.1006802094825852</v>
      </c>
      <c r="W677" s="1">
        <v>1.1026508786992098E-6</v>
      </c>
      <c r="X677" s="1">
        <v>4.4347656370406079E-9</v>
      </c>
      <c r="Y677" s="1">
        <v>3910.9843865389403</v>
      </c>
      <c r="Z677" s="1">
        <v>1.071443001004004E-9</v>
      </c>
      <c r="AA677" s="1">
        <v>1142.7511773711071</v>
      </c>
      <c r="AB677" s="1">
        <v>12.023560492047487</v>
      </c>
      <c r="AC677"/>
      <c r="AD677"/>
    </row>
    <row r="678" spans="1:30" x14ac:dyDescent="0.25">
      <c r="A678" s="1" t="s">
        <v>105</v>
      </c>
      <c r="B678" s="4">
        <v>1</v>
      </c>
      <c r="C678" s="1" t="s">
        <v>108</v>
      </c>
      <c r="D678" s="7" t="s">
        <v>380</v>
      </c>
      <c r="E678" s="4">
        <v>2057</v>
      </c>
      <c r="F678" s="1">
        <v>53.391330570042875</v>
      </c>
      <c r="G678" s="1">
        <v>1.2695648370980681E-4</v>
      </c>
      <c r="H678" s="1">
        <v>0</v>
      </c>
      <c r="I678" s="1">
        <v>2.3969954175594497E-9</v>
      </c>
      <c r="J678" s="1">
        <v>0</v>
      </c>
      <c r="K678" s="1">
        <v>184.15473541442702</v>
      </c>
      <c r="L678" s="1">
        <v>0</v>
      </c>
      <c r="M678" s="1">
        <v>1.6515399501535226</v>
      </c>
      <c r="N678" s="1">
        <v>4.3166491072998264E-11</v>
      </c>
      <c r="O678" s="1">
        <v>8.3353510308338556</v>
      </c>
      <c r="P678" s="1">
        <v>7.3242951929679347E-7</v>
      </c>
      <c r="Q678" s="1">
        <v>1.6345786364726118E-8</v>
      </c>
      <c r="R678" s="1">
        <v>2579.5092768145892</v>
      </c>
      <c r="S678" s="1">
        <v>4.505720488544869E-10</v>
      </c>
      <c r="T678" s="1">
        <v>1143.6260065433589</v>
      </c>
      <c r="U678" s="1">
        <v>74.408784585760273</v>
      </c>
      <c r="V678" s="1">
        <v>2.7875899097490189</v>
      </c>
      <c r="W678" s="1">
        <v>9.5056572737569123E-7</v>
      </c>
      <c r="X678" s="1">
        <v>3.0089515733557301E-9</v>
      </c>
      <c r="Y678" s="1">
        <v>3939.1768129452548</v>
      </c>
      <c r="Z678" s="1">
        <v>1.0489639225760619E-9</v>
      </c>
      <c r="AA678" s="1">
        <v>1148.7961567066275</v>
      </c>
      <c r="AB678" s="1">
        <v>11.680031646125558</v>
      </c>
      <c r="AC678"/>
      <c r="AD678"/>
    </row>
    <row r="679" spans="1:30" x14ac:dyDescent="0.25">
      <c r="A679" s="1" t="s">
        <v>105</v>
      </c>
      <c r="B679" s="4">
        <v>1</v>
      </c>
      <c r="C679" s="1" t="s">
        <v>108</v>
      </c>
      <c r="D679" s="7" t="s">
        <v>380</v>
      </c>
      <c r="E679" s="4">
        <v>2058</v>
      </c>
      <c r="F679" s="1">
        <v>50.378902189130777</v>
      </c>
      <c r="G679" s="1">
        <v>2.1863565731431049E-4</v>
      </c>
      <c r="H679" s="1">
        <v>0</v>
      </c>
      <c r="I679" s="1">
        <v>0</v>
      </c>
      <c r="J679" s="1">
        <v>0</v>
      </c>
      <c r="K679" s="1">
        <v>75.179004617218723</v>
      </c>
      <c r="L679" s="1">
        <v>0</v>
      </c>
      <c r="M679" s="1">
        <v>8.1540697845978935E-8</v>
      </c>
      <c r="N679" s="1">
        <v>2.0395490685612212</v>
      </c>
      <c r="O679" s="1">
        <v>8.3353510308633183</v>
      </c>
      <c r="P679" s="1">
        <v>7.3694422302553455E-7</v>
      </c>
      <c r="Q679" s="1">
        <v>1.6415164253651353E-8</v>
      </c>
      <c r="R679" s="1">
        <v>2681.8236513740485</v>
      </c>
      <c r="S679" s="1">
        <v>4.5130902008586553E-10</v>
      </c>
      <c r="T679" s="1">
        <v>1113.9098939863939</v>
      </c>
      <c r="U679" s="1">
        <v>65.836338041206972</v>
      </c>
      <c r="V679" s="1">
        <v>2.7875899097047778</v>
      </c>
      <c r="W679" s="1">
        <v>9.2445258591930492E-7</v>
      </c>
      <c r="X679" s="1">
        <v>1.5697420646635E-9</v>
      </c>
      <c r="Y679" s="1">
        <v>4014.6759355962909</v>
      </c>
      <c r="Z679" s="1">
        <v>9.9754674783719125E-10</v>
      </c>
      <c r="AA679" s="1">
        <v>1127.9348964306143</v>
      </c>
      <c r="AB679" s="1">
        <v>8.937439703798729</v>
      </c>
      <c r="AC679"/>
      <c r="AD679"/>
    </row>
    <row r="680" spans="1:30" x14ac:dyDescent="0.25">
      <c r="A680" s="1" t="s">
        <v>105</v>
      </c>
      <c r="B680" s="4">
        <v>1</v>
      </c>
      <c r="C680" s="1" t="s">
        <v>108</v>
      </c>
      <c r="D680" s="7" t="s">
        <v>380</v>
      </c>
      <c r="E680" s="4">
        <v>2059</v>
      </c>
      <c r="F680" s="1">
        <v>54.094546192166675</v>
      </c>
      <c r="G680" s="1">
        <v>6.1428569996325089E-4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8.3353510309026984</v>
      </c>
      <c r="P680" s="1">
        <v>7.393034083644151E-7</v>
      </c>
      <c r="Q680" s="1">
        <v>1.6496340636207916E-8</v>
      </c>
      <c r="R680" s="1">
        <v>2696.8743271488825</v>
      </c>
      <c r="S680" s="1">
        <v>4.5188574992593938E-10</v>
      </c>
      <c r="T680" s="1">
        <v>1075.5072186697262</v>
      </c>
      <c r="U680" s="1">
        <v>55.586717292878426</v>
      </c>
      <c r="V680" s="1">
        <v>2.7875899097439292</v>
      </c>
      <c r="W680" s="1">
        <v>9.2265617338075615E-7</v>
      </c>
      <c r="X680" s="1">
        <v>1.6246321218567013E-9</v>
      </c>
      <c r="Y680" s="1">
        <v>4043.4344696176991</v>
      </c>
      <c r="Z680" s="1">
        <v>1.0073911979507541E-9</v>
      </c>
      <c r="AA680" s="1">
        <v>1105.8812294660208</v>
      </c>
      <c r="AB680" s="1">
        <v>9.2664348051911354</v>
      </c>
      <c r="AC680"/>
      <c r="AD680"/>
    </row>
    <row r="681" spans="1:30" x14ac:dyDescent="0.25">
      <c r="A681" s="1" t="s">
        <v>105</v>
      </c>
      <c r="B681" s="4">
        <v>1</v>
      </c>
      <c r="C681" s="1" t="s">
        <v>108</v>
      </c>
      <c r="D681" s="7" t="s">
        <v>380</v>
      </c>
      <c r="E681" s="4">
        <v>2060</v>
      </c>
      <c r="F681" s="1">
        <v>70.341812471694467</v>
      </c>
      <c r="G681" s="1">
        <v>1.4637242893848403E-3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8.3353510308946799</v>
      </c>
      <c r="P681" s="1">
        <v>7.3925654256368388E-7</v>
      </c>
      <c r="Q681" s="1">
        <v>1.6496340636207916E-8</v>
      </c>
      <c r="R681" s="1">
        <v>2642.1066016637837</v>
      </c>
      <c r="S681" s="1">
        <v>4.5188574992593938E-10</v>
      </c>
      <c r="T681" s="1">
        <v>1064.8141209698276</v>
      </c>
      <c r="U681" s="1">
        <v>47.561403624462507</v>
      </c>
      <c r="V681" s="1">
        <v>2.7875899098188577</v>
      </c>
      <c r="W681" s="1">
        <v>9.4279558532712801E-7</v>
      </c>
      <c r="X681" s="1">
        <v>2.4352051508016571E-9</v>
      </c>
      <c r="Y681" s="1">
        <v>4009.1433565276379</v>
      </c>
      <c r="Z681" s="1">
        <v>1.1170170366050282E-9</v>
      </c>
      <c r="AA681" s="1">
        <v>1095.6417557887185</v>
      </c>
      <c r="AB681" s="1">
        <v>11.856258657692971</v>
      </c>
      <c r="AC681"/>
      <c r="AD681"/>
    </row>
    <row r="682" spans="1:30" x14ac:dyDescent="0.25">
      <c r="A682" s="1" t="s">
        <v>105</v>
      </c>
      <c r="B682" s="4">
        <v>1</v>
      </c>
      <c r="C682" s="1" t="s">
        <v>108</v>
      </c>
      <c r="D682" s="7" t="s">
        <v>381</v>
      </c>
      <c r="E682" s="4">
        <v>2021</v>
      </c>
      <c r="F682" s="1">
        <v>202.81035965508926</v>
      </c>
      <c r="G682" s="1">
        <v>3.6805803196566567E-10</v>
      </c>
      <c r="H682" s="1">
        <v>7.7416720681817526E-14</v>
      </c>
      <c r="I682" s="1">
        <v>6.3539999999962191</v>
      </c>
      <c r="J682" s="1">
        <v>8.5307496021885211E-15</v>
      </c>
      <c r="K682" s="1">
        <v>82.434999999999889</v>
      </c>
      <c r="L682" s="1">
        <v>1.6522903325478989E-14</v>
      </c>
      <c r="M682" s="1">
        <v>55.419999999999071</v>
      </c>
      <c r="N682" s="1">
        <v>3.5064089365560379E-13</v>
      </c>
      <c r="O682" s="1">
        <v>153</v>
      </c>
      <c r="P682" s="1">
        <v>12.708</v>
      </c>
      <c r="Q682" s="1">
        <v>49.44</v>
      </c>
      <c r="R682" s="1">
        <v>164.87</v>
      </c>
      <c r="S682" s="1">
        <v>78.48</v>
      </c>
      <c r="T682" s="1">
        <v>110.84</v>
      </c>
      <c r="U682" s="1">
        <v>11.39</v>
      </c>
      <c r="V682" s="1">
        <v>601.05385410353642</v>
      </c>
      <c r="W682" s="1">
        <v>33.215890755111651</v>
      </c>
      <c r="X682" s="1">
        <v>433.09439999993225</v>
      </c>
      <c r="Y682" s="1">
        <v>306.18372823610747</v>
      </c>
      <c r="Z682" s="1">
        <v>687.48479999999813</v>
      </c>
      <c r="AA682" s="1">
        <v>123.18901013738775</v>
      </c>
      <c r="AB682" s="1">
        <v>0.13713563143291965</v>
      </c>
      <c r="AC682"/>
      <c r="AD682"/>
    </row>
    <row r="683" spans="1:30" x14ac:dyDescent="0.25">
      <c r="A683" s="1" t="s">
        <v>105</v>
      </c>
      <c r="B683" s="4">
        <v>1</v>
      </c>
      <c r="C683" s="1" t="s">
        <v>108</v>
      </c>
      <c r="D683" s="7" t="s">
        <v>381</v>
      </c>
      <c r="E683" s="4">
        <v>2022</v>
      </c>
      <c r="F683" s="1">
        <v>331.65594063721909</v>
      </c>
      <c r="G683" s="1">
        <v>-1.1733522599473765E-6</v>
      </c>
      <c r="H683" s="1">
        <v>7.8938806706976881E-14</v>
      </c>
      <c r="I683" s="1">
        <v>1.0020676958520645E-11</v>
      </c>
      <c r="J683" s="1">
        <v>8.8991987233465225E-15</v>
      </c>
      <c r="K683" s="1">
        <v>123.65249999999958</v>
      </c>
      <c r="L683" s="1">
        <v>1.4967006963835133E-14</v>
      </c>
      <c r="M683" s="1">
        <v>83.129999999995675</v>
      </c>
      <c r="N683" s="1">
        <v>3.5386576781781366E-13</v>
      </c>
      <c r="O683" s="1">
        <v>153</v>
      </c>
      <c r="P683" s="1">
        <v>12.708</v>
      </c>
      <c r="Q683" s="1">
        <v>49.44</v>
      </c>
      <c r="R683" s="1">
        <v>247.30499999999989</v>
      </c>
      <c r="S683" s="1">
        <v>78.48</v>
      </c>
      <c r="T683" s="1">
        <v>166.25999999999908</v>
      </c>
      <c r="U683" s="1">
        <v>11.390000000000351</v>
      </c>
      <c r="V683" s="1">
        <v>466.43748963719571</v>
      </c>
      <c r="W683" s="1">
        <v>33.215890755111651</v>
      </c>
      <c r="X683" s="1">
        <v>428.47403880858167</v>
      </c>
      <c r="Y683" s="1">
        <v>459.27559235401532</v>
      </c>
      <c r="Z683" s="1">
        <v>687.48479999999813</v>
      </c>
      <c r="AA683" s="1">
        <v>184.78351520546312</v>
      </c>
      <c r="AB683" s="1">
        <v>0</v>
      </c>
      <c r="AC683"/>
      <c r="AD683"/>
    </row>
    <row r="684" spans="1:30" x14ac:dyDescent="0.25">
      <c r="A684" s="1" t="s">
        <v>105</v>
      </c>
      <c r="B684" s="4">
        <v>1</v>
      </c>
      <c r="C684" s="1" t="s">
        <v>108</v>
      </c>
      <c r="D684" s="7" t="s">
        <v>381</v>
      </c>
      <c r="E684" s="4">
        <v>2023</v>
      </c>
      <c r="F684" s="1">
        <v>128.367500511251</v>
      </c>
      <c r="G684" s="1">
        <v>-1.0253629619824507E-3</v>
      </c>
      <c r="H684" s="1">
        <v>8.0411696163186776E-14</v>
      </c>
      <c r="I684" s="1">
        <v>2.854793770869274E-12</v>
      </c>
      <c r="J684" s="1">
        <v>9.2693080966821547E-15</v>
      </c>
      <c r="K684" s="1">
        <v>185.47874999999783</v>
      </c>
      <c r="L684" s="1">
        <v>1.3851173775587566E-14</v>
      </c>
      <c r="M684" s="1">
        <v>124.69499999993154</v>
      </c>
      <c r="N684" s="1">
        <v>3.5714057071999077E-13</v>
      </c>
      <c r="O684" s="1">
        <v>145.35</v>
      </c>
      <c r="P684" s="1">
        <v>18.355999999996218</v>
      </c>
      <c r="Q684" s="1">
        <v>46.144000000000005</v>
      </c>
      <c r="R684" s="1">
        <v>359.96616666666614</v>
      </c>
      <c r="S684" s="1">
        <v>74.555999999999997</v>
      </c>
      <c r="T684" s="1">
        <v>242.00066666666143</v>
      </c>
      <c r="U684" s="1">
        <v>10.251000000000705</v>
      </c>
      <c r="V684" s="1">
        <v>338.03880115702475</v>
      </c>
      <c r="W684" s="1">
        <v>47.978508865369776</v>
      </c>
      <c r="X684" s="1">
        <v>363.93175373722846</v>
      </c>
      <c r="Y684" s="1">
        <v>668.50113998173526</v>
      </c>
      <c r="Z684" s="1">
        <v>650.29863866692131</v>
      </c>
      <c r="AA684" s="1">
        <v>268.96267213146507</v>
      </c>
      <c r="AB684" s="1">
        <v>0.1670510042141149</v>
      </c>
      <c r="AC684"/>
      <c r="AD684"/>
    </row>
    <row r="685" spans="1:30" x14ac:dyDescent="0.25">
      <c r="A685" s="1" t="s">
        <v>105</v>
      </c>
      <c r="B685" s="4">
        <v>1</v>
      </c>
      <c r="C685" s="1" t="s">
        <v>108</v>
      </c>
      <c r="D685" s="7" t="s">
        <v>381</v>
      </c>
      <c r="E685" s="4">
        <v>2024</v>
      </c>
      <c r="F685" s="1">
        <v>106.01036995491047</v>
      </c>
      <c r="G685" s="1">
        <v>2.0104405694880449E-9</v>
      </c>
      <c r="H685" s="1">
        <v>1.0691850756815094E-13</v>
      </c>
      <c r="I685" s="1">
        <v>3.1745324666331655E-12</v>
      </c>
      <c r="J685" s="1">
        <v>1.187338337180608E-14</v>
      </c>
      <c r="K685" s="1">
        <v>272.72245833330004</v>
      </c>
      <c r="L685" s="1">
        <v>1.7298511477994661E-14</v>
      </c>
      <c r="M685" s="1">
        <v>34.327570096725864</v>
      </c>
      <c r="N685" s="1">
        <v>5.0158973514277066E-13</v>
      </c>
      <c r="O685" s="1">
        <v>137.7000000000001</v>
      </c>
      <c r="P685" s="1">
        <v>17.650000000006237</v>
      </c>
      <c r="Q685" s="1">
        <v>42.848000000000006</v>
      </c>
      <c r="R685" s="1">
        <v>534.4535833333307</v>
      </c>
      <c r="S685" s="1">
        <v>70.632000000000005</v>
      </c>
      <c r="T685" s="1">
        <v>359.3063333332596</v>
      </c>
      <c r="U685" s="1">
        <v>9.1120000000010624</v>
      </c>
      <c r="V685" s="1">
        <v>207.71525695097515</v>
      </c>
      <c r="W685" s="1">
        <v>45.875328043437939</v>
      </c>
      <c r="X685" s="1">
        <v>235.50696203950434</v>
      </c>
      <c r="Y685" s="1">
        <v>991.32002399665862</v>
      </c>
      <c r="Z685" s="1">
        <v>581.04845361748141</v>
      </c>
      <c r="AA685" s="1">
        <v>398.11344443901987</v>
      </c>
      <c r="AB685" s="1">
        <v>4.0066560311901924E-10</v>
      </c>
      <c r="AC685"/>
      <c r="AD685"/>
    </row>
    <row r="686" spans="1:30" x14ac:dyDescent="0.25">
      <c r="A686" s="1" t="s">
        <v>105</v>
      </c>
      <c r="B686" s="4">
        <v>1</v>
      </c>
      <c r="C686" s="1" t="s">
        <v>108</v>
      </c>
      <c r="D686" s="7" t="s">
        <v>381</v>
      </c>
      <c r="E686" s="4">
        <v>2025</v>
      </c>
      <c r="F686" s="1">
        <v>82.180848010104512</v>
      </c>
      <c r="G686" s="1">
        <v>2.7023157268995873E-9</v>
      </c>
      <c r="H686" s="1">
        <v>1.5194970497642782E-13</v>
      </c>
      <c r="I686" s="1">
        <v>3.559955426772507E-12</v>
      </c>
      <c r="J686" s="1">
        <v>1.580825869249927E-14</v>
      </c>
      <c r="K686" s="1">
        <v>147.2892255031355</v>
      </c>
      <c r="L686" s="1">
        <v>2.2093715931230789E-14</v>
      </c>
      <c r="M686" s="1">
        <v>36.71236932128383</v>
      </c>
      <c r="N686" s="1">
        <v>7.9188560042270712E-13</v>
      </c>
      <c r="O686" s="1">
        <v>130.05000000000018</v>
      </c>
      <c r="P686" s="1">
        <v>16.944000000009094</v>
      </c>
      <c r="Q686" s="1">
        <v>39.552</v>
      </c>
      <c r="R686" s="1">
        <v>796.18470833329729</v>
      </c>
      <c r="S686" s="1">
        <v>66.707999999999998</v>
      </c>
      <c r="T686" s="1">
        <v>386.24457009665218</v>
      </c>
      <c r="U686" s="1">
        <v>7.9730000000015622</v>
      </c>
      <c r="V686" s="1">
        <v>114.60634829591487</v>
      </c>
      <c r="W686" s="1">
        <v>43.894323418009733</v>
      </c>
      <c r="X686" s="1">
        <v>142.88346624453413</v>
      </c>
      <c r="Y686" s="1">
        <v>1462.9097602628885</v>
      </c>
      <c r="Z686" s="1">
        <v>523.31698957574224</v>
      </c>
      <c r="AA686" s="1">
        <v>425.52230266024503</v>
      </c>
      <c r="AB686" s="1">
        <v>4.3962047329979154E-10</v>
      </c>
      <c r="AC686"/>
      <c r="AD686"/>
    </row>
    <row r="687" spans="1:30" x14ac:dyDescent="0.25">
      <c r="A687" s="1" t="s">
        <v>105</v>
      </c>
      <c r="B687" s="4">
        <v>1</v>
      </c>
      <c r="C687" s="1" t="s">
        <v>108</v>
      </c>
      <c r="D687" s="7" t="s">
        <v>381</v>
      </c>
      <c r="E687" s="4">
        <v>2026</v>
      </c>
      <c r="F687" s="1">
        <v>81.714359417211099</v>
      </c>
      <c r="G687" s="1">
        <v>2.9181103148869416E-9</v>
      </c>
      <c r="H687" s="1">
        <v>2.3502568057491055E-13</v>
      </c>
      <c r="I687" s="1">
        <v>4.0012491513329285E-12</v>
      </c>
      <c r="J687" s="1">
        <v>2.5139692829052787E-14</v>
      </c>
      <c r="K687" s="1">
        <v>76.275210215854088</v>
      </c>
      <c r="L687" s="1">
        <v>2.9014370627036986E-14</v>
      </c>
      <c r="M687" s="1">
        <v>36.546267805254928</v>
      </c>
      <c r="N687" s="1">
        <v>1.6655865059828948E-12</v>
      </c>
      <c r="O687" s="1">
        <v>122.40000000000025</v>
      </c>
      <c r="P687" s="1">
        <v>16.238000000012267</v>
      </c>
      <c r="Q687" s="1">
        <v>36.255999999999993</v>
      </c>
      <c r="R687" s="1">
        <v>932.48260050309955</v>
      </c>
      <c r="S687" s="1">
        <v>62.784000000000006</v>
      </c>
      <c r="T687" s="1">
        <v>415.56760608460269</v>
      </c>
      <c r="U687" s="1">
        <v>6.8340000000023542</v>
      </c>
      <c r="V687" s="1">
        <v>102.38379463303146</v>
      </c>
      <c r="W687" s="1">
        <v>40.686699821275546</v>
      </c>
      <c r="X687" s="1">
        <v>116.63674988114728</v>
      </c>
      <c r="Y687" s="1">
        <v>1698.8010932019347</v>
      </c>
      <c r="Z687" s="1">
        <v>476.81330018967401</v>
      </c>
      <c r="AA687" s="1">
        <v>455.44763832532499</v>
      </c>
      <c r="AB687" s="1">
        <v>3.7588838358706444E-10</v>
      </c>
      <c r="AC687"/>
      <c r="AD687"/>
    </row>
    <row r="688" spans="1:30" x14ac:dyDescent="0.25">
      <c r="A688" s="1" t="s">
        <v>105</v>
      </c>
      <c r="B688" s="4">
        <v>1</v>
      </c>
      <c r="C688" s="1" t="s">
        <v>108</v>
      </c>
      <c r="D688" s="7" t="s">
        <v>381</v>
      </c>
      <c r="E688" s="4">
        <v>2027</v>
      </c>
      <c r="F688" s="1">
        <v>82.354228084525886</v>
      </c>
      <c r="G688" s="1">
        <v>3.3544478249834451E-9</v>
      </c>
      <c r="H688" s="1">
        <v>3.8826450394509533E-13</v>
      </c>
      <c r="I688" s="1">
        <v>4.4889888642935307E-12</v>
      </c>
      <c r="J688" s="1">
        <v>1.181898376631398E-13</v>
      </c>
      <c r="K688" s="1">
        <v>96.865054238425429</v>
      </c>
      <c r="L688" s="1">
        <v>3.9546839712091348E-14</v>
      </c>
      <c r="M688" s="1">
        <v>26.967784019381778</v>
      </c>
      <c r="N688" s="1">
        <v>1.3252438638770174</v>
      </c>
      <c r="O688" s="1">
        <v>114.75000000000034</v>
      </c>
      <c r="P688" s="1">
        <v>15.532000000015827</v>
      </c>
      <c r="Q688" s="1">
        <v>32.96</v>
      </c>
      <c r="R688" s="1">
        <v>997.76647738562031</v>
      </c>
      <c r="S688" s="1">
        <v>58.86</v>
      </c>
      <c r="T688" s="1">
        <v>444.72454055652429</v>
      </c>
      <c r="U688" s="1">
        <v>5.6950000000040211</v>
      </c>
      <c r="V688" s="1">
        <v>116.7451594333028</v>
      </c>
      <c r="W688" s="1">
        <v>37.599004848248562</v>
      </c>
      <c r="X688" s="1">
        <v>108.510565617559</v>
      </c>
      <c r="Y688" s="1">
        <v>1809.5753482120035</v>
      </c>
      <c r="Z688" s="1">
        <v>441.92611323329652</v>
      </c>
      <c r="AA688" s="1">
        <v>486.16411760730608</v>
      </c>
      <c r="AB688" s="1">
        <v>4.2904173431578016E-10</v>
      </c>
      <c r="AC688"/>
      <c r="AD688"/>
    </row>
    <row r="689" spans="1:30" x14ac:dyDescent="0.25">
      <c r="A689" s="1" t="s">
        <v>105</v>
      </c>
      <c r="B689" s="4">
        <v>1</v>
      </c>
      <c r="C689" s="1" t="s">
        <v>108</v>
      </c>
      <c r="D689" s="7" t="s">
        <v>381</v>
      </c>
      <c r="E689" s="4">
        <v>2028</v>
      </c>
      <c r="F689" s="1">
        <v>83.396054043777568</v>
      </c>
      <c r="G689" s="1">
        <v>3.8507120501737014E-9</v>
      </c>
      <c r="H689" s="1">
        <v>6.158066658433179E-13</v>
      </c>
      <c r="I689" s="1">
        <v>4.9733280107333844E-12</v>
      </c>
      <c r="J689" s="1">
        <v>1.2790732850935583E-13</v>
      </c>
      <c r="K689" s="1">
        <v>117.22290615427318</v>
      </c>
      <c r="L689" s="1">
        <v>5.4507477605837128E-14</v>
      </c>
      <c r="M689" s="1">
        <v>16.63354973010901</v>
      </c>
      <c r="N689" s="1">
        <v>3.5101219319373795</v>
      </c>
      <c r="O689" s="1">
        <v>107.10000000000049</v>
      </c>
      <c r="P689" s="1">
        <v>14.826000000019828</v>
      </c>
      <c r="Q689" s="1">
        <v>29.664000000000001</v>
      </c>
      <c r="R689" s="1">
        <v>1083.6401982907123</v>
      </c>
      <c r="S689" s="1">
        <v>54.935999999999993</v>
      </c>
      <c r="T689" s="1">
        <v>464.30299124257277</v>
      </c>
      <c r="U689" s="1">
        <v>5.8812438638810383</v>
      </c>
      <c r="V689" s="1">
        <v>215.30642794096295</v>
      </c>
      <c r="W689" s="1">
        <v>33.401935436755174</v>
      </c>
      <c r="X689" s="1">
        <v>6.0824254062584142</v>
      </c>
      <c r="Y689" s="1">
        <v>1950.6432977825089</v>
      </c>
      <c r="Z689" s="1">
        <v>405.53683026631063</v>
      </c>
      <c r="AA689" s="1">
        <v>506.85125178783125</v>
      </c>
      <c r="AB689" s="1">
        <v>0.22610078751486873</v>
      </c>
      <c r="AC689"/>
      <c r="AD689"/>
    </row>
    <row r="690" spans="1:30" x14ac:dyDescent="0.25">
      <c r="A690" s="1" t="s">
        <v>105</v>
      </c>
      <c r="B690" s="4">
        <v>1</v>
      </c>
      <c r="C690" s="1" t="s">
        <v>108</v>
      </c>
      <c r="D690" s="7" t="s">
        <v>381</v>
      </c>
      <c r="E690" s="4">
        <v>2029</v>
      </c>
      <c r="F690" s="1">
        <v>85.22656170746626</v>
      </c>
      <c r="G690" s="1">
        <v>4.8727241992978839E-6</v>
      </c>
      <c r="H690" s="1">
        <v>9.5641383412907154E-13</v>
      </c>
      <c r="I690" s="1">
        <v>5.4632919680598296E-12</v>
      </c>
      <c r="J690" s="1">
        <v>3.0159520073036904E-11</v>
      </c>
      <c r="K690" s="1">
        <v>136.15216615813739</v>
      </c>
      <c r="L690" s="1">
        <v>7.8756709303441181E-14</v>
      </c>
      <c r="M690" s="1">
        <v>13.710113975464076</v>
      </c>
      <c r="N690" s="1">
        <v>4.6956828979066856</v>
      </c>
      <c r="O690" s="1">
        <v>99.450000000000728</v>
      </c>
      <c r="P690" s="1">
        <v>14.120000000024319</v>
      </c>
      <c r="Q690" s="1">
        <v>26.368000000000009</v>
      </c>
      <c r="R690" s="1">
        <v>1189.8717711116522</v>
      </c>
      <c r="S690" s="1">
        <v>51.012</v>
      </c>
      <c r="T690" s="1">
        <v>473.54720763934841</v>
      </c>
      <c r="U690" s="1">
        <v>8.2523657958184167</v>
      </c>
      <c r="V690" s="1">
        <v>199.43291558542677</v>
      </c>
      <c r="W690" s="1">
        <v>30.309871790868108</v>
      </c>
      <c r="X690" s="1">
        <v>8.9827213747708594</v>
      </c>
      <c r="Y690" s="1">
        <v>2113.7780279235017</v>
      </c>
      <c r="Z690" s="1">
        <v>366.50877585164557</v>
      </c>
      <c r="AA690" s="1">
        <v>520.52347003246155</v>
      </c>
      <c r="AB690" s="1">
        <v>0.57695496651178491</v>
      </c>
      <c r="AC690"/>
      <c r="AD690"/>
    </row>
    <row r="691" spans="1:30" x14ac:dyDescent="0.25">
      <c r="A691" s="1" t="s">
        <v>105</v>
      </c>
      <c r="B691" s="4">
        <v>1</v>
      </c>
      <c r="C691" s="1" t="s">
        <v>108</v>
      </c>
      <c r="D691" s="7" t="s">
        <v>381</v>
      </c>
      <c r="E691" s="4">
        <v>2030</v>
      </c>
      <c r="F691" s="1">
        <v>87.505500145151942</v>
      </c>
      <c r="G691" s="1">
        <v>9.2428413902348027E-3</v>
      </c>
      <c r="H691" s="1">
        <v>1.3952971746527844E-12</v>
      </c>
      <c r="I691" s="1">
        <v>6.0590636949732254E-12</v>
      </c>
      <c r="J691" s="1">
        <v>3.4466194461461883E-12</v>
      </c>
      <c r="K691" s="1">
        <v>104.97760120145125</v>
      </c>
      <c r="L691" s="1">
        <v>1.2885379793039045E-13</v>
      </c>
      <c r="M691" s="1">
        <v>10.146913222716805</v>
      </c>
      <c r="N691" s="1">
        <v>6.4740243468590881</v>
      </c>
      <c r="O691" s="1">
        <v>91.80000000000112</v>
      </c>
      <c r="P691" s="1">
        <v>13.41400000002929</v>
      </c>
      <c r="Q691" s="1">
        <v>23.07200000000002</v>
      </c>
      <c r="R691" s="1">
        <v>1315.0326039364561</v>
      </c>
      <c r="S691" s="1">
        <v>47.088000000000001</v>
      </c>
      <c r="T691" s="1">
        <v>479.86798828147914</v>
      </c>
      <c r="U691" s="1">
        <v>11.809048693725105</v>
      </c>
      <c r="V691" s="1">
        <v>176.90017717932801</v>
      </c>
      <c r="W691" s="1">
        <v>31.454444309607521</v>
      </c>
      <c r="X691" s="1">
        <v>10.616083465249522</v>
      </c>
      <c r="Y691" s="1">
        <v>2301.1019957325093</v>
      </c>
      <c r="Z691" s="1">
        <v>321.39661277184342</v>
      </c>
      <c r="AA691" s="1">
        <v>527.70806722362977</v>
      </c>
      <c r="AB691" s="1">
        <v>1.2053304847433877</v>
      </c>
      <c r="AC691"/>
      <c r="AD691"/>
    </row>
    <row r="692" spans="1:30" x14ac:dyDescent="0.25">
      <c r="A692" s="1" t="s">
        <v>105</v>
      </c>
      <c r="B692" s="4">
        <v>1</v>
      </c>
      <c r="C692" s="1" t="s">
        <v>108</v>
      </c>
      <c r="D692" s="7" t="s">
        <v>381</v>
      </c>
      <c r="E692" s="4">
        <v>2031</v>
      </c>
      <c r="F692" s="1">
        <v>88.978448356889459</v>
      </c>
      <c r="G692" s="1">
        <v>9.5768483007010186E-3</v>
      </c>
      <c r="H692" s="1">
        <v>2.288298676847463E-12</v>
      </c>
      <c r="I692" s="1">
        <v>6.6693257691389316E-12</v>
      </c>
      <c r="J692" s="1">
        <v>2.9026697882038819E-12</v>
      </c>
      <c r="K692" s="1">
        <v>115.88202148209902</v>
      </c>
      <c r="L692" s="1">
        <v>2.8092821946589582E-13</v>
      </c>
      <c r="M692" s="1">
        <v>2.0066710736205407E-10</v>
      </c>
      <c r="N692" s="1">
        <v>9.1415365202863708</v>
      </c>
      <c r="O692" s="1">
        <v>84.150000000001754</v>
      </c>
      <c r="P692" s="1">
        <v>12.708000000034755</v>
      </c>
      <c r="Q692" s="1">
        <v>19.776000000000028</v>
      </c>
      <c r="R692" s="1">
        <v>1409.0188718045742</v>
      </c>
      <c r="S692" s="1">
        <v>43.164000000000016</v>
      </c>
      <c r="T692" s="1">
        <v>482.62556817086266</v>
      </c>
      <c r="U692" s="1">
        <v>17.144073040584193</v>
      </c>
      <c r="V692" s="1">
        <v>157.86223691743493</v>
      </c>
      <c r="W692" s="1">
        <v>26.17065412431085</v>
      </c>
      <c r="X692" s="1">
        <v>11.384333339367023</v>
      </c>
      <c r="Y692" s="1">
        <v>2449.3652446879109</v>
      </c>
      <c r="Z692" s="1">
        <v>290.0420148119652</v>
      </c>
      <c r="AA692" s="1">
        <v>528.22215497497973</v>
      </c>
      <c r="AB692" s="1">
        <v>3.1350573028759912</v>
      </c>
      <c r="AC692"/>
      <c r="AD692"/>
    </row>
    <row r="693" spans="1:30" x14ac:dyDescent="0.25">
      <c r="A693" s="1" t="s">
        <v>105</v>
      </c>
      <c r="B693" s="4">
        <v>1</v>
      </c>
      <c r="C693" s="1" t="s">
        <v>108</v>
      </c>
      <c r="D693" s="7" t="s">
        <v>381</v>
      </c>
      <c r="E693" s="4">
        <v>2032</v>
      </c>
      <c r="F693" s="1">
        <v>90.559393973213375</v>
      </c>
      <c r="G693" s="1">
        <v>5.1837994274569133E-6</v>
      </c>
      <c r="H693" s="1">
        <v>4.5589359175521567E-12</v>
      </c>
      <c r="I693" s="1">
        <v>7.4361763449437166E-12</v>
      </c>
      <c r="J693" s="1">
        <v>3.5711612699224352E-12</v>
      </c>
      <c r="K693" s="1">
        <v>77.489921001306129</v>
      </c>
      <c r="L693" s="1">
        <v>1.1704008220955925E-10</v>
      </c>
      <c r="M693" s="1">
        <v>8.2938631188061257E-9</v>
      </c>
      <c r="N693" s="1">
        <v>13.142804780420525</v>
      </c>
      <c r="O693" s="1">
        <v>76.500000000002686</v>
      </c>
      <c r="P693" s="1">
        <v>12.002000000040812</v>
      </c>
      <c r="Q693" s="1">
        <v>16.48000000000004</v>
      </c>
      <c r="R693" s="1">
        <v>1513.9095599533398</v>
      </c>
      <c r="S693" s="1">
        <v>39.24000000000003</v>
      </c>
      <c r="T693" s="1">
        <v>475.23623483772997</v>
      </c>
      <c r="U693" s="1">
        <v>25.146609560870566</v>
      </c>
      <c r="V693" s="1">
        <v>137.61762053592537</v>
      </c>
      <c r="W693" s="1">
        <v>25.09123308799289</v>
      </c>
      <c r="X693" s="1">
        <v>2.951545010563275</v>
      </c>
      <c r="Y693" s="1">
        <v>2599.5922928193613</v>
      </c>
      <c r="Z693" s="1">
        <v>257.00724790916519</v>
      </c>
      <c r="AA693" s="1">
        <v>521.51417118226721</v>
      </c>
      <c r="AB693" s="1">
        <v>14.030719235088691</v>
      </c>
      <c r="AC693"/>
      <c r="AD693"/>
    </row>
    <row r="694" spans="1:30" x14ac:dyDescent="0.25">
      <c r="A694" s="1" t="s">
        <v>105</v>
      </c>
      <c r="B694" s="4">
        <v>1</v>
      </c>
      <c r="C694" s="1" t="s">
        <v>108</v>
      </c>
      <c r="D694" s="7" t="s">
        <v>381</v>
      </c>
      <c r="E694" s="4">
        <v>2033</v>
      </c>
      <c r="F694" s="1">
        <v>91.092196237410334</v>
      </c>
      <c r="G694" s="1">
        <v>1.8463359110784739E-6</v>
      </c>
      <c r="H694" s="1">
        <v>2.1901147034828355E-11</v>
      </c>
      <c r="I694" s="1">
        <v>8.3893463096755674E-12</v>
      </c>
      <c r="J694" s="1">
        <v>2.5127610772653485E-12</v>
      </c>
      <c r="K694" s="1">
        <v>59.807909203751677</v>
      </c>
      <c r="L694" s="1">
        <v>1.2575985861049599E-11</v>
      </c>
      <c r="M694" s="1">
        <v>44.485955431750995</v>
      </c>
      <c r="N694" s="1">
        <v>19.144707170592824</v>
      </c>
      <c r="O694" s="1">
        <v>68.850000000004101</v>
      </c>
      <c r="P694" s="1">
        <v>11.296000000047481</v>
      </c>
      <c r="Q694" s="1">
        <v>13.184000000000056</v>
      </c>
      <c r="R694" s="1">
        <v>1580.4081476213125</v>
      </c>
      <c r="S694" s="1">
        <v>35.316000000000045</v>
      </c>
      <c r="T694" s="1">
        <v>467.84690151269047</v>
      </c>
      <c r="U694" s="1">
        <v>38.289414341291092</v>
      </c>
      <c r="V694" s="1">
        <v>128.42639132531389</v>
      </c>
      <c r="W694" s="1">
        <v>23.12743626946116</v>
      </c>
      <c r="X694" s="1">
        <v>2.0050163589875596</v>
      </c>
      <c r="Y694" s="1">
        <v>2704.075207752051</v>
      </c>
      <c r="Z694" s="1">
        <v>232.04458110780016</v>
      </c>
      <c r="AA694" s="1">
        <v>514.06704745396621</v>
      </c>
      <c r="AB694" s="1">
        <v>23.262773544466413</v>
      </c>
      <c r="AC694"/>
      <c r="AD694"/>
    </row>
    <row r="695" spans="1:30" x14ac:dyDescent="0.25">
      <c r="A695" s="1" t="s">
        <v>105</v>
      </c>
      <c r="B695" s="4">
        <v>1</v>
      </c>
      <c r="C695" s="1" t="s">
        <v>108</v>
      </c>
      <c r="D695" s="7" t="s">
        <v>381</v>
      </c>
      <c r="E695" s="4">
        <v>2034</v>
      </c>
      <c r="F695" s="1">
        <v>91.391934805071955</v>
      </c>
      <c r="G695" s="1">
        <v>9.0672431425337165E-6</v>
      </c>
      <c r="H695" s="1">
        <v>13.83099216178827</v>
      </c>
      <c r="I695" s="1">
        <v>9.5260210262975859E-12</v>
      </c>
      <c r="J695" s="1">
        <v>1.8037575736585439E-12</v>
      </c>
      <c r="K695" s="1">
        <v>80.16185625101987</v>
      </c>
      <c r="L695" s="1">
        <v>9.818923329671363E-12</v>
      </c>
      <c r="M695" s="1">
        <v>48.825833823282636</v>
      </c>
      <c r="N695" s="1">
        <v>6.4425747687194121</v>
      </c>
      <c r="O695" s="1">
        <v>61.200000000006376</v>
      </c>
      <c r="P695" s="1">
        <v>10.590000000054918</v>
      </c>
      <c r="Q695" s="1">
        <v>9.8880000000000798</v>
      </c>
      <c r="R695" s="1">
        <v>1629.2247234917309</v>
      </c>
      <c r="S695" s="1">
        <v>31.392000000000067</v>
      </c>
      <c r="T695" s="1">
        <v>504.94352361110816</v>
      </c>
      <c r="U695" s="1">
        <v>57.434121511883916</v>
      </c>
      <c r="V695" s="1">
        <v>117.4506276709828</v>
      </c>
      <c r="W695" s="1">
        <v>21.58015402467818</v>
      </c>
      <c r="X695" s="1">
        <v>1.0579910724824646</v>
      </c>
      <c r="Y695" s="1">
        <v>2783.0914534873286</v>
      </c>
      <c r="Z695" s="1">
        <v>205.19782013005042</v>
      </c>
      <c r="AA695" s="1">
        <v>550.87130427296734</v>
      </c>
      <c r="AB695" s="1">
        <v>35.397050315314281</v>
      </c>
      <c r="AC695"/>
      <c r="AD695"/>
    </row>
    <row r="696" spans="1:30" x14ac:dyDescent="0.25">
      <c r="A696" s="1" t="s">
        <v>105</v>
      </c>
      <c r="B696" s="4">
        <v>1</v>
      </c>
      <c r="C696" s="1" t="s">
        <v>108</v>
      </c>
      <c r="D696" s="7" t="s">
        <v>381</v>
      </c>
      <c r="E696" s="4">
        <v>2035</v>
      </c>
      <c r="F696" s="1">
        <v>92.837948472433581</v>
      </c>
      <c r="G696" s="1">
        <v>9.5156477500741004E-3</v>
      </c>
      <c r="H696" s="1">
        <v>6.1405115520840272E-12</v>
      </c>
      <c r="I696" s="1">
        <v>1.017633985179187E-11</v>
      </c>
      <c r="J696" s="1">
        <v>9.9835447224678491E-13</v>
      </c>
      <c r="K696" s="1">
        <v>61.697288569332848</v>
      </c>
      <c r="L696" s="1">
        <v>1.4534760898479867E-11</v>
      </c>
      <c r="M696" s="1">
        <v>62.367524027386274</v>
      </c>
      <c r="N696" s="1">
        <v>14.270783466072388</v>
      </c>
      <c r="O696" s="1">
        <v>53.550000000010932</v>
      </c>
      <c r="P696" s="1">
        <v>9.8840000000633079</v>
      </c>
      <c r="Q696" s="1">
        <v>6.5920000000001986</v>
      </c>
      <c r="R696" s="1">
        <v>1698.3952464094175</v>
      </c>
      <c r="S696" s="1">
        <v>27.468000000000082</v>
      </c>
      <c r="T696" s="1">
        <v>546.38002410105753</v>
      </c>
      <c r="U696" s="1">
        <v>63.876696280603326</v>
      </c>
      <c r="V696" s="1">
        <v>102.4468753815018</v>
      </c>
      <c r="W696" s="1">
        <v>18.348220276225025</v>
      </c>
      <c r="X696" s="1">
        <v>0.72696576018430425</v>
      </c>
      <c r="Y696" s="1">
        <v>2879.9604558398764</v>
      </c>
      <c r="Z696" s="1">
        <v>175.02142999607909</v>
      </c>
      <c r="AA696" s="1">
        <v>598.3578902581794</v>
      </c>
      <c r="AB696" s="1">
        <v>43.231132929275503</v>
      </c>
      <c r="AC696"/>
      <c r="AD696"/>
    </row>
    <row r="697" spans="1:30" x14ac:dyDescent="0.25">
      <c r="A697" s="1" t="s">
        <v>105</v>
      </c>
      <c r="B697" s="4">
        <v>1</v>
      </c>
      <c r="C697" s="1" t="s">
        <v>108</v>
      </c>
      <c r="D697" s="7" t="s">
        <v>381</v>
      </c>
      <c r="E697" s="4">
        <v>2036</v>
      </c>
      <c r="F697" s="1">
        <v>95.287211477428059</v>
      </c>
      <c r="G697" s="1">
        <v>1.7592406045210097E-2</v>
      </c>
      <c r="H697" s="1">
        <v>2.7634894378642475E-12</v>
      </c>
      <c r="I697" s="1">
        <v>9.9327842801267205E-12</v>
      </c>
      <c r="J697" s="1">
        <v>6.5801867361314295E-13</v>
      </c>
      <c r="K697" s="1">
        <v>3.7950244822430703E-11</v>
      </c>
      <c r="L697" s="1">
        <v>1.9291842869252785E-11</v>
      </c>
      <c r="M697" s="1">
        <v>112.33259531496583</v>
      </c>
      <c r="N697" s="1">
        <v>5.4251295009606446</v>
      </c>
      <c r="O697" s="1">
        <v>45.900000000032833</v>
      </c>
      <c r="P697" s="1">
        <v>9.178000000072835</v>
      </c>
      <c r="Q697" s="1">
        <v>3.2960000000003258</v>
      </c>
      <c r="R697" s="1">
        <v>1749.1012016454169</v>
      </c>
      <c r="S697" s="1">
        <v>23.544000000000114</v>
      </c>
      <c r="T697" s="1">
        <v>601.35821479511037</v>
      </c>
      <c r="U697" s="1">
        <v>78.147479746675714</v>
      </c>
      <c r="V697" s="1">
        <v>89.210712038617373</v>
      </c>
      <c r="W697" s="1">
        <v>18.551797723031687</v>
      </c>
      <c r="X697" s="1">
        <v>0.28658999664562568</v>
      </c>
      <c r="Y697" s="1">
        <v>2953.9412369699721</v>
      </c>
      <c r="Z697" s="1">
        <v>146.14330120735514</v>
      </c>
      <c r="AA697" s="1">
        <v>657.44208184178115</v>
      </c>
      <c r="AB697" s="1">
        <v>55.257956906390149</v>
      </c>
      <c r="AC697"/>
      <c r="AD697"/>
    </row>
    <row r="698" spans="1:30" x14ac:dyDescent="0.25">
      <c r="A698" s="1" t="s">
        <v>105</v>
      </c>
      <c r="B698" s="4">
        <v>1</v>
      </c>
      <c r="C698" s="1" t="s">
        <v>108</v>
      </c>
      <c r="D698" s="7" t="s">
        <v>381</v>
      </c>
      <c r="E698" s="4">
        <v>2037</v>
      </c>
      <c r="F698" s="1">
        <v>107.40234963535271</v>
      </c>
      <c r="G698" s="1">
        <v>1.8834649660246304E-2</v>
      </c>
      <c r="H698" s="1">
        <v>3.8138876902083039E-12</v>
      </c>
      <c r="I698" s="1">
        <v>1.1706295234915046E-11</v>
      </c>
      <c r="J698" s="1">
        <v>5.54478204756955E-13</v>
      </c>
      <c r="K698" s="1">
        <v>35.660586584411369</v>
      </c>
      <c r="L698" s="1">
        <v>2.475533347671953E-11</v>
      </c>
      <c r="M698" s="1">
        <v>55.058303202811665</v>
      </c>
      <c r="N698" s="1">
        <v>11.793786403090122</v>
      </c>
      <c r="O698" s="1">
        <v>52.080992161821101</v>
      </c>
      <c r="P698" s="1">
        <v>8.4720000000830105</v>
      </c>
      <c r="Q698" s="1">
        <v>3.0485137830524975E-11</v>
      </c>
      <c r="R698" s="1">
        <v>1738.1098683121215</v>
      </c>
      <c r="S698" s="1">
        <v>19.620000000000154</v>
      </c>
      <c r="T698" s="1">
        <v>706.3014767767429</v>
      </c>
      <c r="U698" s="1">
        <v>83.572609247636365</v>
      </c>
      <c r="V698" s="1">
        <v>102.09495335130038</v>
      </c>
      <c r="W698" s="1">
        <v>19.147875339025987</v>
      </c>
      <c r="X698" s="1">
        <v>5.059246921870309E-11</v>
      </c>
      <c r="Y698" s="1">
        <v>2968.6507341978113</v>
      </c>
      <c r="Z698" s="1">
        <v>125.73391077289511</v>
      </c>
      <c r="AA698" s="1">
        <v>762.29633236441919</v>
      </c>
      <c r="AB698" s="1">
        <v>58.126999745367272</v>
      </c>
      <c r="AC698"/>
      <c r="AD698"/>
    </row>
    <row r="699" spans="1:30" x14ac:dyDescent="0.25">
      <c r="A699" s="1" t="s">
        <v>105</v>
      </c>
      <c r="B699" s="4">
        <v>1</v>
      </c>
      <c r="C699" s="1" t="s">
        <v>108</v>
      </c>
      <c r="D699" s="7" t="s">
        <v>381</v>
      </c>
      <c r="E699" s="4">
        <v>2038</v>
      </c>
      <c r="F699" s="1">
        <v>111.61050361798017</v>
      </c>
      <c r="G699" s="1">
        <v>1.2142702688281985E-2</v>
      </c>
      <c r="H699" s="1">
        <v>2.4032296300127519E-12</v>
      </c>
      <c r="I699" s="1">
        <v>1.3912246359504815E-11</v>
      </c>
      <c r="J699" s="1">
        <v>4.4188990072291324E-13</v>
      </c>
      <c r="K699" s="1">
        <v>75.490983555134719</v>
      </c>
      <c r="L699" s="1">
        <v>2.7316303263268797E-11</v>
      </c>
      <c r="M699" s="1">
        <v>32.971717602179936</v>
      </c>
      <c r="N699" s="1">
        <v>8.5963380212954092</v>
      </c>
      <c r="O699" s="1">
        <v>44.430992161827248</v>
      </c>
      <c r="P699" s="1">
        <v>7.7660000000929434</v>
      </c>
      <c r="Q699" s="1">
        <v>3.3931757276671163E-11</v>
      </c>
      <c r="R699" s="1">
        <v>1773.770454896533</v>
      </c>
      <c r="S699" s="1">
        <v>15.696000000000209</v>
      </c>
      <c r="T699" s="1">
        <v>761.35977997955456</v>
      </c>
      <c r="U699" s="1">
        <v>95.366395650726488</v>
      </c>
      <c r="V699" s="1">
        <v>90.647784297800769</v>
      </c>
      <c r="W699" s="1">
        <v>15.895179588114143</v>
      </c>
      <c r="X699" s="1">
        <v>5.3186867751398726E-11</v>
      </c>
      <c r="Y699" s="1">
        <v>3034.9887742772244</v>
      </c>
      <c r="Z699" s="1">
        <v>100.64714895654906</v>
      </c>
      <c r="AA699" s="1">
        <v>813.19546586780734</v>
      </c>
      <c r="AB699" s="1">
        <v>73.879933458815358</v>
      </c>
      <c r="AC699"/>
      <c r="AD699"/>
    </row>
    <row r="700" spans="1:30" x14ac:dyDescent="0.25">
      <c r="A700" s="1" t="s">
        <v>105</v>
      </c>
      <c r="B700" s="4">
        <v>1</v>
      </c>
      <c r="C700" s="1" t="s">
        <v>108</v>
      </c>
      <c r="D700" s="7" t="s">
        <v>381</v>
      </c>
      <c r="E700" s="4">
        <v>2039</v>
      </c>
      <c r="F700" s="1">
        <v>109.6644636915368</v>
      </c>
      <c r="G700" s="1">
        <v>2.9379932208904957E-2</v>
      </c>
      <c r="H700" s="1">
        <v>1.2498660607095017E-12</v>
      </c>
      <c r="I700" s="1">
        <v>1.6686955979542786E-11</v>
      </c>
      <c r="J700" s="1">
        <v>4.2802290974510334E-13</v>
      </c>
      <c r="K700" s="1">
        <v>104.84468983037436</v>
      </c>
      <c r="L700" s="1">
        <v>2.8393604782002209E-11</v>
      </c>
      <c r="M700" s="1">
        <v>8.6456219366476965</v>
      </c>
      <c r="N700" s="1">
        <v>6.7948618753580112E-10</v>
      </c>
      <c r="O700" s="1">
        <v>36.780992161830007</v>
      </c>
      <c r="P700" s="1">
        <v>7.0600000001046492</v>
      </c>
      <c r="Q700" s="1">
        <v>3.6834427064875045E-11</v>
      </c>
      <c r="R700" s="1">
        <v>1849.2614384516678</v>
      </c>
      <c r="S700" s="1">
        <v>11.772000000000286</v>
      </c>
      <c r="T700" s="1">
        <v>794.33149758173454</v>
      </c>
      <c r="U700" s="1">
        <v>103.9627336720219</v>
      </c>
      <c r="V700" s="1">
        <v>73.719929753840972</v>
      </c>
      <c r="W700" s="1">
        <v>14.978255413775427</v>
      </c>
      <c r="X700" s="1">
        <v>5.2792606589115297E-11</v>
      </c>
      <c r="Y700" s="1">
        <v>3150.6866894585678</v>
      </c>
      <c r="Z700" s="1">
        <v>72.906911168516061</v>
      </c>
      <c r="AA700" s="1">
        <v>841.94437611734122</v>
      </c>
      <c r="AB700" s="1">
        <v>82.768323370912867</v>
      </c>
      <c r="AC700"/>
      <c r="AD700"/>
    </row>
    <row r="701" spans="1:30" x14ac:dyDescent="0.25">
      <c r="A701" s="1" t="s">
        <v>105</v>
      </c>
      <c r="B701" s="4">
        <v>1</v>
      </c>
      <c r="C701" s="1" t="s">
        <v>108</v>
      </c>
      <c r="D701" s="7" t="s">
        <v>381</v>
      </c>
      <c r="E701" s="4">
        <v>2040</v>
      </c>
      <c r="F701" s="1">
        <v>109.13657436345429</v>
      </c>
      <c r="G701" s="1">
        <v>6.1047243597402386E-2</v>
      </c>
      <c r="H701" s="1">
        <v>7.9407685600236582E-13</v>
      </c>
      <c r="I701" s="1">
        <v>2.12098148534032E-11</v>
      </c>
      <c r="J701" s="1">
        <v>4.274210253626981E-13</v>
      </c>
      <c r="K701" s="1">
        <v>150.30270615398723</v>
      </c>
      <c r="L701" s="1">
        <v>2.5495138683658301E-11</v>
      </c>
      <c r="M701" s="1">
        <v>1.4333863694744689E-9</v>
      </c>
      <c r="N701" s="1">
        <v>1.0319666686325142E-11</v>
      </c>
      <c r="O701" s="1">
        <v>29.130992161833824</v>
      </c>
      <c r="P701" s="1">
        <v>6.3540000001185621</v>
      </c>
      <c r="Q701" s="1">
        <v>4.0405588334797481E-11</v>
      </c>
      <c r="R701" s="1">
        <v>1954.1061282820422</v>
      </c>
      <c r="S701" s="1">
        <v>7.8480000000004164</v>
      </c>
      <c r="T701" s="1">
        <v>802.97711951838221</v>
      </c>
      <c r="U701" s="1">
        <v>103.96273367270139</v>
      </c>
      <c r="V701" s="1">
        <v>55.740366771938469</v>
      </c>
      <c r="W701" s="1">
        <v>12.834323686882188</v>
      </c>
      <c r="X701" s="1">
        <v>5.4127984839378099E-11</v>
      </c>
      <c r="Y701" s="1">
        <v>3290.6478087367377</v>
      </c>
      <c r="Z701" s="1">
        <v>44.74157635081427</v>
      </c>
      <c r="AA701" s="1">
        <v>849.73730729815884</v>
      </c>
      <c r="AB701" s="1">
        <v>86.231635150931382</v>
      </c>
      <c r="AC701"/>
      <c r="AD701"/>
    </row>
    <row r="702" spans="1:30" x14ac:dyDescent="0.25">
      <c r="A702" s="1" t="s">
        <v>105</v>
      </c>
      <c r="B702" s="4">
        <v>1</v>
      </c>
      <c r="C702" s="1" t="s">
        <v>108</v>
      </c>
      <c r="D702" s="7" t="s">
        <v>381</v>
      </c>
      <c r="E702" s="4">
        <v>2041</v>
      </c>
      <c r="F702" s="1">
        <v>107.92022660327589</v>
      </c>
      <c r="G702" s="1">
        <v>6.1033523425260819E-2</v>
      </c>
      <c r="H702" s="1">
        <v>6.9409819756288056E-13</v>
      </c>
      <c r="I702" s="1">
        <v>2.8169932713347019E-11</v>
      </c>
      <c r="J702" s="1">
        <v>4.5786575634584685E-13</v>
      </c>
      <c r="K702" s="1">
        <v>171.46538590325923</v>
      </c>
      <c r="L702" s="1">
        <v>1.4173892489182942E-11</v>
      </c>
      <c r="M702" s="1">
        <v>1.0160163242880254E-9</v>
      </c>
      <c r="N702" s="1">
        <v>3.2921241842085057E-12</v>
      </c>
      <c r="O702" s="1">
        <v>21.480992161836227</v>
      </c>
      <c r="P702" s="1">
        <v>6.3540000001352492</v>
      </c>
      <c r="Q702" s="1">
        <v>4.2918349412062829E-11</v>
      </c>
      <c r="R702" s="1">
        <v>2104.4088344360293</v>
      </c>
      <c r="S702" s="1">
        <v>3.9240000000006967</v>
      </c>
      <c r="T702" s="1">
        <v>802.97711951981557</v>
      </c>
      <c r="U702" s="1">
        <v>103.96273367271171</v>
      </c>
      <c r="V702" s="1">
        <v>38.033994813520721</v>
      </c>
      <c r="W702" s="1">
        <v>14.658152256225833</v>
      </c>
      <c r="X702" s="1">
        <v>5.1441610852182202E-11</v>
      </c>
      <c r="Y702" s="1">
        <v>3465.8550760092953</v>
      </c>
      <c r="Z702" s="1">
        <v>21.893535790146476</v>
      </c>
      <c r="AA702" s="1">
        <v>849.05810519662543</v>
      </c>
      <c r="AB702" s="1">
        <v>79.785336432071844</v>
      </c>
      <c r="AC702"/>
      <c r="AD702"/>
    </row>
    <row r="703" spans="1:30" x14ac:dyDescent="0.25">
      <c r="A703" s="1" t="s">
        <v>105</v>
      </c>
      <c r="B703" s="4">
        <v>1</v>
      </c>
      <c r="C703" s="1" t="s">
        <v>108</v>
      </c>
      <c r="D703" s="7" t="s">
        <v>381</v>
      </c>
      <c r="E703" s="4">
        <v>2042</v>
      </c>
      <c r="F703" s="1">
        <v>106.28553483780665</v>
      </c>
      <c r="G703" s="1">
        <v>7.7129863370314508E-2</v>
      </c>
      <c r="H703" s="1">
        <v>7.0189408455202673E-13</v>
      </c>
      <c r="I703" s="1">
        <v>3.7932650052197691E-11</v>
      </c>
      <c r="J703" s="1">
        <v>4.3416638349908438E-13</v>
      </c>
      <c r="K703" s="1">
        <v>72.608326785997633</v>
      </c>
      <c r="L703" s="1">
        <v>1.0463266513729922E-11</v>
      </c>
      <c r="M703" s="1">
        <v>4.1213290736307113E-9</v>
      </c>
      <c r="N703" s="1">
        <v>1.8033505043303825E-12</v>
      </c>
      <c r="O703" s="1">
        <v>13.830992161837477</v>
      </c>
      <c r="P703" s="1">
        <v>6.3540000001564589</v>
      </c>
      <c r="Q703" s="1">
        <v>4.4722106985721373E-11</v>
      </c>
      <c r="R703" s="1">
        <v>2275.8742203392885</v>
      </c>
      <c r="S703" s="1">
        <v>1.1773642293567808E-10</v>
      </c>
      <c r="T703" s="1">
        <v>802.97711952083159</v>
      </c>
      <c r="U703" s="1">
        <v>103.962733672715</v>
      </c>
      <c r="V703" s="1">
        <v>22.199841754149762</v>
      </c>
      <c r="W703" s="1">
        <v>12.263511622491553</v>
      </c>
      <c r="X703" s="1">
        <v>4.9731155702014783E-11</v>
      </c>
      <c r="Y703" s="1">
        <v>3641.7196042260148</v>
      </c>
      <c r="Z703" s="1">
        <v>4.0579047279933189E-10</v>
      </c>
      <c r="AA703" s="1">
        <v>844.97176692718563</v>
      </c>
      <c r="AB703" s="1">
        <v>70.485677984285473</v>
      </c>
      <c r="AC703"/>
      <c r="AD703"/>
    </row>
    <row r="704" spans="1:30" x14ac:dyDescent="0.25">
      <c r="A704" s="1" t="s">
        <v>105</v>
      </c>
      <c r="B704" s="4">
        <v>1</v>
      </c>
      <c r="C704" s="1" t="s">
        <v>108</v>
      </c>
      <c r="D704" s="7" t="s">
        <v>381</v>
      </c>
      <c r="E704" s="4">
        <v>2043</v>
      </c>
      <c r="F704" s="1">
        <v>101.91389335865168</v>
      </c>
      <c r="G704" s="1">
        <v>6.683779010618901E-2</v>
      </c>
      <c r="H704" s="1">
        <v>7.4718544326229682E-13</v>
      </c>
      <c r="I704" s="1">
        <v>5.3997842851397775E-11</v>
      </c>
      <c r="J704" s="1">
        <v>3.7287899845809227E-13</v>
      </c>
      <c r="K704" s="1">
        <v>92.094047566365319</v>
      </c>
      <c r="L704" s="1">
        <v>4.0662258022405004E-12</v>
      </c>
      <c r="M704" s="1">
        <v>2.2862249843987148</v>
      </c>
      <c r="N704" s="1">
        <v>1.5430145566287061E-12</v>
      </c>
      <c r="O704" s="1">
        <v>13.830992161838271</v>
      </c>
      <c r="P704" s="1">
        <v>6.3540000001846293</v>
      </c>
      <c r="Q704" s="1">
        <v>4.5720461457968158E-11</v>
      </c>
      <c r="R704" s="1">
        <v>2348.4825471252861</v>
      </c>
      <c r="S704" s="1">
        <v>1.3031240879672768E-10</v>
      </c>
      <c r="T704" s="1">
        <v>802.97711952495297</v>
      </c>
      <c r="U704" s="1">
        <v>103.96273367271681</v>
      </c>
      <c r="V704" s="1">
        <v>20.633008774902322</v>
      </c>
      <c r="W704" s="1">
        <v>13.291498381781087</v>
      </c>
      <c r="X704" s="1">
        <v>4.7600345790328244E-11</v>
      </c>
      <c r="Y704" s="1">
        <v>3736.6459173683861</v>
      </c>
      <c r="Z704" s="1">
        <v>4.4590945136135146E-10</v>
      </c>
      <c r="AA704" s="1">
        <v>848.27483620818032</v>
      </c>
      <c r="AB704" s="1">
        <v>63.380308433385437</v>
      </c>
      <c r="AC704"/>
      <c r="AD704"/>
    </row>
    <row r="705" spans="1:30" x14ac:dyDescent="0.25">
      <c r="A705" s="1" t="s">
        <v>105</v>
      </c>
      <c r="B705" s="4">
        <v>1</v>
      </c>
      <c r="C705" s="1" t="s">
        <v>108</v>
      </c>
      <c r="D705" s="7" t="s">
        <v>381</v>
      </c>
      <c r="E705" s="4">
        <v>2044</v>
      </c>
      <c r="F705" s="1">
        <v>98.082337423978217</v>
      </c>
      <c r="G705" s="1">
        <v>5.1760682976142398E-2</v>
      </c>
      <c r="H705" s="1">
        <v>8.5013753465942426E-13</v>
      </c>
      <c r="I705" s="1">
        <v>8.592061542455872E-11</v>
      </c>
      <c r="J705" s="1">
        <v>3.0712932573732786E-13</v>
      </c>
      <c r="K705" s="1">
        <v>55.96918139117593</v>
      </c>
      <c r="L705" s="1">
        <v>2.0241402921999829E-12</v>
      </c>
      <c r="M705" s="1">
        <v>68.164189717322586</v>
      </c>
      <c r="N705" s="1">
        <v>1.5552985684559803E-12</v>
      </c>
      <c r="O705" s="1">
        <v>13.830992161838966</v>
      </c>
      <c r="P705" s="1">
        <v>6.3540000002225616</v>
      </c>
      <c r="Q705" s="1">
        <v>4.6378480131581301E-11</v>
      </c>
      <c r="R705" s="1">
        <v>2440.5765946916513</v>
      </c>
      <c r="S705" s="1">
        <v>1.4013133212639904E-10</v>
      </c>
      <c r="T705" s="1">
        <v>805.26334450935167</v>
      </c>
      <c r="U705" s="1">
        <v>103.96273367271836</v>
      </c>
      <c r="V705" s="1">
        <v>18.578415283819197</v>
      </c>
      <c r="W705" s="1">
        <v>12.881422632276497</v>
      </c>
      <c r="X705" s="1">
        <v>4.373303096980737E-11</v>
      </c>
      <c r="Y705" s="1">
        <v>3844.1069481392069</v>
      </c>
      <c r="Z705" s="1">
        <v>4.5915241565492921E-10</v>
      </c>
      <c r="AA705" s="1">
        <v>855.16021978112371</v>
      </c>
      <c r="AB705" s="1">
        <v>53.893855879937163</v>
      </c>
      <c r="AC705"/>
      <c r="AD705"/>
    </row>
    <row r="706" spans="1:30" x14ac:dyDescent="0.25">
      <c r="A706" s="1" t="s">
        <v>105</v>
      </c>
      <c r="B706" s="4">
        <v>1</v>
      </c>
      <c r="C706" s="1" t="s">
        <v>108</v>
      </c>
      <c r="D706" s="7" t="s">
        <v>381</v>
      </c>
      <c r="E706" s="4">
        <v>2045</v>
      </c>
      <c r="F706" s="1">
        <v>94.491132073539788</v>
      </c>
      <c r="G706" s="1">
        <v>9.9354105023888202E-3</v>
      </c>
      <c r="H706" s="1">
        <v>9.8777449911413411E-13</v>
      </c>
      <c r="I706" s="1">
        <v>1.7681209842264286E-10</v>
      </c>
      <c r="J706" s="1">
        <v>2.5016821343171931E-13</v>
      </c>
      <c r="K706" s="1">
        <v>96.739134776397862</v>
      </c>
      <c r="L706" s="1">
        <v>1.1597945414626576E-12</v>
      </c>
      <c r="M706" s="1">
        <v>34.461751137253266</v>
      </c>
      <c r="N706" s="1">
        <v>1.6856248152882144E-12</v>
      </c>
      <c r="O706" s="1">
        <v>13.830992161839667</v>
      </c>
      <c r="P706" s="1">
        <v>6.3540000002765593</v>
      </c>
      <c r="Q706" s="1">
        <v>4.6932958336338256E-11</v>
      </c>
      <c r="R706" s="1">
        <v>2496.5457760828272</v>
      </c>
      <c r="S706" s="1">
        <v>1.5466609302487891E-10</v>
      </c>
      <c r="T706" s="1">
        <v>873.4275342266742</v>
      </c>
      <c r="U706" s="1">
        <v>103.96273367271991</v>
      </c>
      <c r="V706" s="1">
        <v>17.387672962859458</v>
      </c>
      <c r="W706" s="1">
        <v>14.050198419532435</v>
      </c>
      <c r="X706" s="1">
        <v>4.0136253241032325E-11</v>
      </c>
      <c r="Y706" s="1">
        <v>3924.9723190692257</v>
      </c>
      <c r="Z706" s="1">
        <v>4.9930882391184953E-10</v>
      </c>
      <c r="AA706" s="1">
        <v>909.43707292935699</v>
      </c>
      <c r="AB706" s="1">
        <v>49.266071292422374</v>
      </c>
      <c r="AC706"/>
      <c r="AD706"/>
    </row>
    <row r="707" spans="1:30" x14ac:dyDescent="0.25">
      <c r="A707" s="1" t="s">
        <v>105</v>
      </c>
      <c r="B707" s="4">
        <v>1</v>
      </c>
      <c r="C707" s="1" t="s">
        <v>108</v>
      </c>
      <c r="D707" s="7" t="s">
        <v>381</v>
      </c>
      <c r="E707" s="4">
        <v>2046</v>
      </c>
      <c r="F707" s="1">
        <v>90.85394292850134</v>
      </c>
      <c r="G707" s="1">
        <v>-1.9805117474196315E-2</v>
      </c>
      <c r="H707" s="1">
        <v>1.1806092149414528E-12</v>
      </c>
      <c r="I707" s="1">
        <v>1.2752338220494E-7</v>
      </c>
      <c r="J707" s="1">
        <v>2.2540538334833659E-13</v>
      </c>
      <c r="K707" s="1">
        <v>142.76350129206736</v>
      </c>
      <c r="L707" s="1">
        <v>8.2380555648812821E-13</v>
      </c>
      <c r="M707" s="1">
        <v>53.460669483332012</v>
      </c>
      <c r="N707" s="1">
        <v>1.9786126119550666E-12</v>
      </c>
      <c r="O707" s="1">
        <v>13.830992161840415</v>
      </c>
      <c r="P707" s="1">
        <v>6.3540000003624799</v>
      </c>
      <c r="Q707" s="1">
        <v>4.7374848237061169E-11</v>
      </c>
      <c r="R707" s="1">
        <v>2593.284910859225</v>
      </c>
      <c r="S707" s="1">
        <v>1.739579358941317E-10</v>
      </c>
      <c r="T707" s="1">
        <v>907.88928536392746</v>
      </c>
      <c r="U707" s="1">
        <v>103.9627336727216</v>
      </c>
      <c r="V707" s="1">
        <v>15.439959199924552</v>
      </c>
      <c r="W707" s="1">
        <v>14.304887696030988</v>
      </c>
      <c r="X707" s="1">
        <v>3.4897498235190261E-11</v>
      </c>
      <c r="Y707" s="1">
        <v>4041.3434101449379</v>
      </c>
      <c r="Z707" s="1">
        <v>5.5575371505068764E-10</v>
      </c>
      <c r="AA707" s="1">
        <v>940.83455407478334</v>
      </c>
      <c r="AB707" s="1">
        <v>40.964187654496143</v>
      </c>
      <c r="AC707"/>
      <c r="AD707"/>
    </row>
    <row r="708" spans="1:30" x14ac:dyDescent="0.25">
      <c r="A708" s="1" t="s">
        <v>105</v>
      </c>
      <c r="B708" s="4">
        <v>1</v>
      </c>
      <c r="C708" s="1" t="s">
        <v>108</v>
      </c>
      <c r="D708" s="7" t="s">
        <v>381</v>
      </c>
      <c r="E708" s="4">
        <v>2047</v>
      </c>
      <c r="F708" s="1">
        <v>87.65070401341265</v>
      </c>
      <c r="G708" s="1">
        <v>-2.1278545218928305E-2</v>
      </c>
      <c r="H708" s="1">
        <v>1.4347669479155329E-12</v>
      </c>
      <c r="I708" s="1">
        <v>3.2730681326578143E-9</v>
      </c>
      <c r="J708" s="1">
        <v>2.1666326197282369E-13</v>
      </c>
      <c r="K708" s="1">
        <v>233.11984104595425</v>
      </c>
      <c r="L708" s="1">
        <v>6.0690175900228574E-13</v>
      </c>
      <c r="M708" s="1">
        <v>32.904123301340178</v>
      </c>
      <c r="N708" s="1">
        <v>2.36718878237587E-12</v>
      </c>
      <c r="O708" s="1">
        <v>13.830992161841266</v>
      </c>
      <c r="P708" s="1">
        <v>6.3540000005392923</v>
      </c>
      <c r="Q708" s="1">
        <v>4.7802871146806272E-11</v>
      </c>
      <c r="R708" s="1">
        <v>2653.6134121512923</v>
      </c>
      <c r="S708" s="1">
        <v>1.9871326937085123E-10</v>
      </c>
      <c r="T708" s="1">
        <v>961.34995484725948</v>
      </c>
      <c r="U708" s="1">
        <v>103.96273367272322</v>
      </c>
      <c r="V708" s="1">
        <v>14.708470011186639</v>
      </c>
      <c r="W708" s="1">
        <v>14.83105172930051</v>
      </c>
      <c r="X708" s="1">
        <v>3.0031701016515079E-11</v>
      </c>
      <c r="Y708" s="1">
        <v>4134.7960070211266</v>
      </c>
      <c r="Z708" s="1">
        <v>6.2968301177563739E-10</v>
      </c>
      <c r="AA708" s="1">
        <v>985.88529846042411</v>
      </c>
      <c r="AB708" s="1">
        <v>36.961320577911813</v>
      </c>
      <c r="AC708"/>
      <c r="AD708"/>
    </row>
    <row r="709" spans="1:30" x14ac:dyDescent="0.25">
      <c r="A709" s="1" t="s">
        <v>105</v>
      </c>
      <c r="B709" s="4">
        <v>1</v>
      </c>
      <c r="C709" s="1" t="s">
        <v>108</v>
      </c>
      <c r="D709" s="7" t="s">
        <v>381</v>
      </c>
      <c r="E709" s="4">
        <v>2048</v>
      </c>
      <c r="F709" s="1">
        <v>84.476325243686716</v>
      </c>
      <c r="G709" s="1">
        <v>0.14781770796741944</v>
      </c>
      <c r="H709" s="1">
        <v>1.7549707860565337E-12</v>
      </c>
      <c r="I709" s="1">
        <v>7.4740433901981168E-10</v>
      </c>
      <c r="J709" s="1">
        <v>2.2030021149213566E-13</v>
      </c>
      <c r="K709" s="1">
        <v>296.59288158489795</v>
      </c>
      <c r="L709" s="1">
        <v>4.6573731021536154E-13</v>
      </c>
      <c r="M709" s="1">
        <v>18.362110575095993</v>
      </c>
      <c r="N709" s="1">
        <v>2.8547405148983451E-12</v>
      </c>
      <c r="O709" s="1">
        <v>13.830992161842254</v>
      </c>
      <c r="P709" s="1">
        <v>1.2806645653072566E-7</v>
      </c>
      <c r="Q709" s="1">
        <v>4.823029217216897E-11</v>
      </c>
      <c r="R709" s="1">
        <v>2763.0807531972468</v>
      </c>
      <c r="S709" s="1">
        <v>2.2602957263412002E-10</v>
      </c>
      <c r="T709" s="1">
        <v>994.25407814859966</v>
      </c>
      <c r="U709" s="1">
        <v>103.96273367272524</v>
      </c>
      <c r="V709" s="1">
        <v>12.30184207902445</v>
      </c>
      <c r="W709" s="1">
        <v>2.0786802167294953E-7</v>
      </c>
      <c r="X709" s="1">
        <v>2.6314451247990252E-11</v>
      </c>
      <c r="Y709" s="1">
        <v>4264.8846748644874</v>
      </c>
      <c r="Z709" s="1">
        <v>7.0639152482942383E-10</v>
      </c>
      <c r="AA709" s="1">
        <v>1017.5679738984609</v>
      </c>
      <c r="AB709" s="1">
        <v>30.315977740182529</v>
      </c>
      <c r="AC709"/>
      <c r="AD709"/>
    </row>
    <row r="710" spans="1:30" x14ac:dyDescent="0.25">
      <c r="A710" s="1" t="s">
        <v>105</v>
      </c>
      <c r="B710" s="4">
        <v>1</v>
      </c>
      <c r="C710" s="1" t="s">
        <v>108</v>
      </c>
      <c r="D710" s="7" t="s">
        <v>381</v>
      </c>
      <c r="E710" s="4">
        <v>2049</v>
      </c>
      <c r="F710" s="1">
        <v>81.198496572688256</v>
      </c>
      <c r="G710" s="1">
        <v>4.9724598291659934E-2</v>
      </c>
      <c r="H710" s="1">
        <v>2.1290858057371492E-12</v>
      </c>
      <c r="I710" s="1">
        <v>1.0801887942695717E-9</v>
      </c>
      <c r="J710" s="1">
        <v>2.2662558756145178E-13</v>
      </c>
      <c r="K710" s="1">
        <v>319.34871572869861</v>
      </c>
      <c r="L710" s="1">
        <v>4.0134111900862362E-13</v>
      </c>
      <c r="M710" s="1">
        <v>67.380632225481762</v>
      </c>
      <c r="N710" s="1">
        <v>3.4762753611255832E-12</v>
      </c>
      <c r="O710" s="1">
        <v>13.830992161843358</v>
      </c>
      <c r="P710" s="1">
        <v>1.3132950398642497E-7</v>
      </c>
      <c r="Q710" s="1">
        <v>4.8688157928514817E-11</v>
      </c>
      <c r="R710" s="1">
        <v>2874.1948847821473</v>
      </c>
      <c r="S710" s="1">
        <v>2.5442317741612221E-10</v>
      </c>
      <c r="T710" s="1">
        <v>1012.6161887236957</v>
      </c>
      <c r="U710" s="1">
        <v>103.96273367272774</v>
      </c>
      <c r="V710" s="1">
        <v>9.7977589881774172</v>
      </c>
      <c r="W710" s="1">
        <v>2.1134912989368311E-7</v>
      </c>
      <c r="X710" s="1">
        <v>2.5005018637371328E-11</v>
      </c>
      <c r="Y710" s="1">
        <v>4382.0188914251667</v>
      </c>
      <c r="Z710" s="1">
        <v>7.9005059010491981E-10</v>
      </c>
      <c r="AA710" s="1">
        <v>1044.7745683464093</v>
      </c>
      <c r="AB710" s="1">
        <v>24.580530694762594</v>
      </c>
      <c r="AC710"/>
      <c r="AD710"/>
    </row>
    <row r="711" spans="1:30" x14ac:dyDescent="0.25">
      <c r="A711" s="1" t="s">
        <v>105</v>
      </c>
      <c r="B711" s="4">
        <v>1</v>
      </c>
      <c r="C711" s="1" t="s">
        <v>108</v>
      </c>
      <c r="D711" s="7" t="s">
        <v>381</v>
      </c>
      <c r="E711" s="4">
        <v>2050</v>
      </c>
      <c r="F711" s="1">
        <v>77.956213524144289</v>
      </c>
      <c r="G711" s="1">
        <v>0.25118239478817117</v>
      </c>
      <c r="H711" s="1">
        <v>2.6906265490958599E-12</v>
      </c>
      <c r="I711" s="1">
        <v>2.9171233544991389E-9</v>
      </c>
      <c r="J711" s="1">
        <v>2.6352631317708174E-13</v>
      </c>
      <c r="K711" s="1">
        <v>200.69001805680801</v>
      </c>
      <c r="L711" s="1">
        <v>0</v>
      </c>
      <c r="M711" s="1">
        <v>8.6833124298327906</v>
      </c>
      <c r="N711" s="1">
        <v>4.284466199399328E-12</v>
      </c>
      <c r="O711" s="1">
        <v>13.830992161844714</v>
      </c>
      <c r="P711" s="1">
        <v>1.320740535316739E-7</v>
      </c>
      <c r="Q711" s="1">
        <v>4.9122324312013902E-11</v>
      </c>
      <c r="R711" s="1">
        <v>2920.8211421775463</v>
      </c>
      <c r="S711" s="1">
        <v>2.7991831609978051E-10</v>
      </c>
      <c r="T711" s="1">
        <v>1079.9968209491774</v>
      </c>
      <c r="U711" s="1">
        <v>103.96273367273072</v>
      </c>
      <c r="V711" s="1">
        <v>9.4127819171322642</v>
      </c>
      <c r="W711" s="1">
        <v>1.4472594820268852E-7</v>
      </c>
      <c r="X711" s="1">
        <v>2.4133048545693697E-11</v>
      </c>
      <c r="Y711" s="1">
        <v>4458.7649372937858</v>
      </c>
      <c r="Z711" s="1">
        <v>8.5263979651253602E-10</v>
      </c>
      <c r="AA711" s="1">
        <v>1099.7829541401177</v>
      </c>
      <c r="AB711" s="1">
        <v>23.495488328970783</v>
      </c>
      <c r="AC711"/>
      <c r="AD711"/>
    </row>
    <row r="712" spans="1:30" x14ac:dyDescent="0.25">
      <c r="A712" s="1" t="s">
        <v>105</v>
      </c>
      <c r="B712" s="4">
        <v>1</v>
      </c>
      <c r="C712" s="1" t="s">
        <v>108</v>
      </c>
      <c r="D712" s="7" t="s">
        <v>381</v>
      </c>
      <c r="E712" s="4">
        <v>2051</v>
      </c>
      <c r="F712" s="1">
        <v>75.038235937473971</v>
      </c>
      <c r="G712" s="1">
        <v>4.1222617601859732E-2</v>
      </c>
      <c r="H712" s="1">
        <v>3.4455430186677256E-12</v>
      </c>
      <c r="I712" s="1">
        <v>5.6429893785862258E-9</v>
      </c>
      <c r="J712" s="1">
        <v>3.0324972012950501E-13</v>
      </c>
      <c r="K712" s="1">
        <v>197.19224228430258</v>
      </c>
      <c r="L712" s="1">
        <v>0</v>
      </c>
      <c r="M712" s="1">
        <v>46.3724898222452</v>
      </c>
      <c r="N712" s="1">
        <v>5.3622764398979748E-12</v>
      </c>
      <c r="O712" s="1">
        <v>13.830992161846389</v>
      </c>
      <c r="P712" s="1">
        <v>1.3315106779347686E-7</v>
      </c>
      <c r="Q712" s="1">
        <v>4.9495203310471994E-11</v>
      </c>
      <c r="R712" s="1">
        <v>2974.2219347312189</v>
      </c>
      <c r="S712" s="1">
        <v>2.9409220858896345E-10</v>
      </c>
      <c r="T712" s="1">
        <v>1088.6801333790102</v>
      </c>
      <c r="U712" s="1">
        <v>103.9627336727342</v>
      </c>
      <c r="V712" s="1">
        <v>8.6196372896552376</v>
      </c>
      <c r="W712" s="1">
        <v>1.2761947876962691E-7</v>
      </c>
      <c r="X712" s="1">
        <v>2.3186051836800563E-11</v>
      </c>
      <c r="Y712" s="1">
        <v>4503.4449177050892</v>
      </c>
      <c r="Z712" s="1">
        <v>8.2991130969459533E-10</v>
      </c>
      <c r="AA712" s="1">
        <v>1111.2949067279208</v>
      </c>
      <c r="AB712" s="1">
        <v>22.56100839392737</v>
      </c>
      <c r="AC712"/>
      <c r="AD712"/>
    </row>
    <row r="713" spans="1:30" x14ac:dyDescent="0.25">
      <c r="A713" s="1" t="s">
        <v>105</v>
      </c>
      <c r="B713" s="4">
        <v>1</v>
      </c>
      <c r="C713" s="1" t="s">
        <v>108</v>
      </c>
      <c r="D713" s="7" t="s">
        <v>381</v>
      </c>
      <c r="E713" s="4">
        <v>2052</v>
      </c>
      <c r="F713" s="1">
        <v>71.967184887812166</v>
      </c>
      <c r="G713" s="1">
        <v>0.14065056982370591</v>
      </c>
      <c r="H713" s="1">
        <v>4.4579457897979421E-12</v>
      </c>
      <c r="I713" s="1">
        <v>3.7357775392306367E-8</v>
      </c>
      <c r="J713" s="1">
        <v>0</v>
      </c>
      <c r="K713" s="1">
        <v>133.83048301359639</v>
      </c>
      <c r="L713" s="1">
        <v>0</v>
      </c>
      <c r="M713" s="1">
        <v>119.64689870566785</v>
      </c>
      <c r="N713" s="1">
        <v>6.8482094649513926E-12</v>
      </c>
      <c r="O713" s="1">
        <v>13.830992161848412</v>
      </c>
      <c r="P713" s="1">
        <v>1.360646311925492E-7</v>
      </c>
      <c r="Q713" s="1">
        <v>4.9802332636209322E-11</v>
      </c>
      <c r="R713" s="1">
        <v>3095.1389667996673</v>
      </c>
      <c r="S713" s="1">
        <v>3.0455547510269337E-10</v>
      </c>
      <c r="T713" s="1">
        <v>1079.6326232012564</v>
      </c>
      <c r="U713" s="1">
        <v>103.9627336727379</v>
      </c>
      <c r="V713" s="1">
        <v>7.3335270434649127</v>
      </c>
      <c r="W713" s="1">
        <v>1.2733350525413294E-7</v>
      </c>
      <c r="X713" s="1">
        <v>2.2226054019573223E-11</v>
      </c>
      <c r="Y713" s="1">
        <v>4598.4393186081361</v>
      </c>
      <c r="Z713" s="1">
        <v>8.3874792732853595E-10</v>
      </c>
      <c r="AA713" s="1">
        <v>1106.3867355967934</v>
      </c>
      <c r="AB713" s="1">
        <v>18.004199215617607</v>
      </c>
      <c r="AC713"/>
      <c r="AD713"/>
    </row>
    <row r="714" spans="1:30" x14ac:dyDescent="0.25">
      <c r="A714" s="1" t="s">
        <v>105</v>
      </c>
      <c r="B714" s="4">
        <v>1</v>
      </c>
      <c r="C714" s="1" t="s">
        <v>108</v>
      </c>
      <c r="D714" s="7" t="s">
        <v>381</v>
      </c>
      <c r="E714" s="4">
        <v>2053</v>
      </c>
      <c r="F714" s="1">
        <v>68.785158523105551</v>
      </c>
      <c r="G714" s="1">
        <v>2.7048744360392254E-2</v>
      </c>
      <c r="H714" s="1">
        <v>5.8052608902437843E-12</v>
      </c>
      <c r="I714" s="1">
        <v>3.3617043418928175E-8</v>
      </c>
      <c r="J714" s="1">
        <v>0</v>
      </c>
      <c r="K714" s="1">
        <v>270.81313543515955</v>
      </c>
      <c r="L714" s="1">
        <v>0</v>
      </c>
      <c r="M714" s="1">
        <v>98.552271433713173</v>
      </c>
      <c r="N714" s="1">
        <v>8.9918559559036588E-12</v>
      </c>
      <c r="O714" s="1">
        <v>13.830992161850951</v>
      </c>
      <c r="P714" s="1">
        <v>1.4170361932198409E-7</v>
      </c>
      <c r="Q714" s="1">
        <v>5.0052500849641041E-11</v>
      </c>
      <c r="R714" s="1">
        <v>3132.1043955748382</v>
      </c>
      <c r="S714" s="1">
        <v>3.0862170090493387E-10</v>
      </c>
      <c r="T714" s="1">
        <v>1116.1495219069286</v>
      </c>
      <c r="U714" s="1">
        <v>102.63748980886773</v>
      </c>
      <c r="V714" s="1">
        <v>7.2957095804576007</v>
      </c>
      <c r="W714" s="1">
        <v>1.2589712992772723E-7</v>
      </c>
      <c r="X714" s="1">
        <v>1.793604489818809E-11</v>
      </c>
      <c r="Y714" s="1">
        <v>4645.6442529600854</v>
      </c>
      <c r="Z714" s="1">
        <v>8.2687123621385713E-10</v>
      </c>
      <c r="AA714" s="1">
        <v>1133.1280874863346</v>
      </c>
      <c r="AB714" s="1">
        <v>17.855799066387114</v>
      </c>
      <c r="AC714"/>
      <c r="AD714"/>
    </row>
    <row r="715" spans="1:30" x14ac:dyDescent="0.25">
      <c r="A715" s="1" t="s">
        <v>105</v>
      </c>
      <c r="B715" s="4">
        <v>1</v>
      </c>
      <c r="C715" s="1" t="s">
        <v>108</v>
      </c>
      <c r="D715" s="7" t="s">
        <v>381</v>
      </c>
      <c r="E715" s="4">
        <v>2054</v>
      </c>
      <c r="F715" s="1">
        <v>65.869110582043859</v>
      </c>
      <c r="G715" s="1">
        <v>5.4812806880387026E-2</v>
      </c>
      <c r="H715" s="1">
        <v>7.3403557352894046E-12</v>
      </c>
      <c r="I715" s="1">
        <v>5.6649938195538517E-8</v>
      </c>
      <c r="J715" s="1">
        <v>0</v>
      </c>
      <c r="K715" s="1">
        <v>176.2382560727022</v>
      </c>
      <c r="L715" s="1">
        <v>0</v>
      </c>
      <c r="M715" s="1">
        <v>52.639773770368116</v>
      </c>
      <c r="N715" s="1">
        <v>1.2292759825583624E-11</v>
      </c>
      <c r="O715" s="1">
        <v>13.830992161854162</v>
      </c>
      <c r="P715" s="1">
        <v>1.7905690572542619E-7</v>
      </c>
      <c r="Q715" s="1">
        <v>5.0277906232989378E-11</v>
      </c>
      <c r="R715" s="1">
        <v>3285.6946248557242</v>
      </c>
      <c r="S715" s="1">
        <v>3.1064584119713387E-10</v>
      </c>
      <c r="T715" s="1">
        <v>1090.0067933407104</v>
      </c>
      <c r="U715" s="1">
        <v>99.127367876939346</v>
      </c>
      <c r="V715" s="1">
        <v>5.0253793171772925</v>
      </c>
      <c r="W715" s="1">
        <v>1.5506408588274246E-7</v>
      </c>
      <c r="X715" s="1">
        <v>1.4286266297919739E-11</v>
      </c>
      <c r="Y715" s="1">
        <v>4753.4040369766317</v>
      </c>
      <c r="Z715" s="1">
        <v>8.0260226227001525E-10</v>
      </c>
      <c r="AA715" s="1">
        <v>1123.2930256493992</v>
      </c>
      <c r="AB715" s="1">
        <v>14.150917838196952</v>
      </c>
      <c r="AC715"/>
      <c r="AD715"/>
    </row>
    <row r="716" spans="1:30" x14ac:dyDescent="0.25">
      <c r="A716" s="1" t="s">
        <v>105</v>
      </c>
      <c r="B716" s="4">
        <v>1</v>
      </c>
      <c r="C716" s="1" t="s">
        <v>108</v>
      </c>
      <c r="D716" s="7" t="s">
        <v>381</v>
      </c>
      <c r="E716" s="4">
        <v>2055</v>
      </c>
      <c r="F716" s="1">
        <v>62.611652293194801</v>
      </c>
      <c r="G716" s="1">
        <v>6.2666043147852971E-2</v>
      </c>
      <c r="H716" s="1">
        <v>9.3255502439193147E-12</v>
      </c>
      <c r="I716" s="1">
        <v>4.5935660345636909E-9</v>
      </c>
      <c r="J716" s="1">
        <v>0</v>
      </c>
      <c r="K716" s="1">
        <v>162.37183462039491</v>
      </c>
      <c r="L716" s="1">
        <v>0</v>
      </c>
      <c r="M716" s="1">
        <v>41.236074713559745</v>
      </c>
      <c r="N716" s="1">
        <v>1.7917012391579969E-11</v>
      </c>
      <c r="O716" s="1">
        <v>13.830992161858232</v>
      </c>
      <c r="P716" s="1">
        <v>2.1266897581634362E-7</v>
      </c>
      <c r="Q716" s="1">
        <v>5.0494569494962201E-11</v>
      </c>
      <c r="R716" s="1">
        <v>3325.7807147702893</v>
      </c>
      <c r="S716" s="1">
        <v>3.1180563573859652E-10</v>
      </c>
      <c r="T716" s="1">
        <v>1108.3189970143524</v>
      </c>
      <c r="U716" s="1">
        <v>94.431684979044945</v>
      </c>
      <c r="V716" s="1">
        <v>5.02537931712736</v>
      </c>
      <c r="W716" s="1">
        <v>2.2083525475938084E-7</v>
      </c>
      <c r="X716" s="1">
        <v>1.076417764871264E-11</v>
      </c>
      <c r="Y716" s="1">
        <v>4802.5413977301278</v>
      </c>
      <c r="Z716" s="1">
        <v>7.6741653723078513E-10</v>
      </c>
      <c r="AA716" s="1">
        <v>1138.4097176364269</v>
      </c>
      <c r="AB716" s="1">
        <v>13.963919221222364</v>
      </c>
      <c r="AC716"/>
      <c r="AD716"/>
    </row>
    <row r="717" spans="1:30" x14ac:dyDescent="0.25">
      <c r="A717" s="1" t="s">
        <v>105</v>
      </c>
      <c r="B717" s="4">
        <v>1</v>
      </c>
      <c r="C717" s="1" t="s">
        <v>108</v>
      </c>
      <c r="D717" s="7" t="s">
        <v>381</v>
      </c>
      <c r="E717" s="4">
        <v>2056</v>
      </c>
      <c r="F717" s="1">
        <v>59.319816690341106</v>
      </c>
      <c r="G717" s="1">
        <v>9.5116545853012491E-2</v>
      </c>
      <c r="H717" s="1">
        <v>1.2770804152432091E-11</v>
      </c>
      <c r="I717" s="1">
        <v>2.0359544110081506E-9</v>
      </c>
      <c r="J717" s="1">
        <v>0</v>
      </c>
      <c r="K717" s="1">
        <v>294.23247784190892</v>
      </c>
      <c r="L717" s="1">
        <v>0</v>
      </c>
      <c r="M717" s="1">
        <v>6.0036904880494447E-8</v>
      </c>
      <c r="N717" s="1">
        <v>2.9363622387394918E-11</v>
      </c>
      <c r="O717" s="1">
        <v>13.830992161863422</v>
      </c>
      <c r="P717" s="1">
        <v>2.6931345071991404E-7</v>
      </c>
      <c r="Q717" s="1">
        <v>5.0714869706454337E-11</v>
      </c>
      <c r="R717" s="1">
        <v>3383.174948189233</v>
      </c>
      <c r="S717" s="1">
        <v>3.1262944129508465E-10</v>
      </c>
      <c r="T717" s="1">
        <v>1112.8427024066282</v>
      </c>
      <c r="U717" s="1">
        <v>87.957660632203783</v>
      </c>
      <c r="V717" s="1">
        <v>4.6254961610905463</v>
      </c>
      <c r="W717" s="1">
        <v>4.0957060445185672E-7</v>
      </c>
      <c r="X717" s="1">
        <v>8.8640941514928466E-12</v>
      </c>
      <c r="Y717" s="1">
        <v>4851.1449266405361</v>
      </c>
      <c r="Z717" s="1">
        <v>7.494794499406588E-10</v>
      </c>
      <c r="AA717" s="1">
        <v>1148.7306797585841</v>
      </c>
      <c r="AB717" s="1">
        <v>13.434722301893498</v>
      </c>
      <c r="AC717"/>
      <c r="AD717"/>
    </row>
    <row r="718" spans="1:30" x14ac:dyDescent="0.25">
      <c r="A718" s="1" t="s">
        <v>105</v>
      </c>
      <c r="B718" s="4">
        <v>1</v>
      </c>
      <c r="C718" s="1" t="s">
        <v>108</v>
      </c>
      <c r="D718" s="7" t="s">
        <v>381</v>
      </c>
      <c r="E718" s="4">
        <v>2057</v>
      </c>
      <c r="F718" s="1">
        <v>56.265332944806737</v>
      </c>
      <c r="G718" s="1">
        <v>0.31562130704939823</v>
      </c>
      <c r="H718" s="1">
        <v>0</v>
      </c>
      <c r="I718" s="1">
        <v>9.2427234834909854E-10</v>
      </c>
      <c r="J718" s="1">
        <v>0</v>
      </c>
      <c r="K718" s="1">
        <v>234.29194809533215</v>
      </c>
      <c r="L718" s="1">
        <v>0</v>
      </c>
      <c r="M718" s="1">
        <v>20.73583404367842</v>
      </c>
      <c r="N718" s="1">
        <v>6.412909512645365E-11</v>
      </c>
      <c r="O718" s="1">
        <v>13.830992161869805</v>
      </c>
      <c r="P718" s="1">
        <v>2.7390095769078281E-7</v>
      </c>
      <c r="Q718" s="1">
        <v>5.0941495294015789E-11</v>
      </c>
      <c r="R718" s="1">
        <v>3561.5254045490428</v>
      </c>
      <c r="S718" s="1">
        <v>3.1323634305408692E-10</v>
      </c>
      <c r="T718" s="1">
        <v>1076.2964346614101</v>
      </c>
      <c r="U718" s="1">
        <v>78.816124111946763</v>
      </c>
      <c r="V718" s="1">
        <v>4.3985050111846542</v>
      </c>
      <c r="W718" s="1">
        <v>3.4636849988727607E-7</v>
      </c>
      <c r="X718" s="1">
        <v>4.8227514320508555E-12</v>
      </c>
      <c r="Y718" s="1">
        <v>4956.6762115505508</v>
      </c>
      <c r="Z718" s="1">
        <v>7.1372430201897015E-10</v>
      </c>
      <c r="AA718" s="1">
        <v>1130.9959404812523</v>
      </c>
      <c r="AB718" s="1">
        <v>9.3937269846829921</v>
      </c>
      <c r="AC718"/>
      <c r="AD718"/>
    </row>
    <row r="719" spans="1:30" x14ac:dyDescent="0.25">
      <c r="A719" s="1" t="s">
        <v>105</v>
      </c>
      <c r="B719" s="4">
        <v>1</v>
      </c>
      <c r="C719" s="1" t="s">
        <v>108</v>
      </c>
      <c r="D719" s="7" t="s">
        <v>381</v>
      </c>
      <c r="E719" s="4">
        <v>2058</v>
      </c>
      <c r="F719" s="1">
        <v>53.422523929219821</v>
      </c>
      <c r="G719" s="1">
        <v>0.79138150301305965</v>
      </c>
      <c r="H719" s="1">
        <v>0</v>
      </c>
      <c r="I719" s="1">
        <v>0</v>
      </c>
      <c r="J719" s="1">
        <v>0</v>
      </c>
      <c r="K719" s="1">
        <v>165.95419912928156</v>
      </c>
      <c r="L719" s="1">
        <v>0</v>
      </c>
      <c r="M719" s="1">
        <v>18.515607705014549</v>
      </c>
      <c r="N719" s="1">
        <v>13.321645591046618</v>
      </c>
      <c r="O719" s="1">
        <v>13.830992161877736</v>
      </c>
      <c r="P719" s="1">
        <v>2.7593024277602182E-7</v>
      </c>
      <c r="Q719" s="1">
        <v>5.1205021607192871E-11</v>
      </c>
      <c r="R719" s="1">
        <v>3718.3274316430688</v>
      </c>
      <c r="S719" s="1">
        <v>3.1370208036430226E-10</v>
      </c>
      <c r="T719" s="1">
        <v>1070.0644846857067</v>
      </c>
      <c r="U719" s="1">
        <v>65.673319331590378</v>
      </c>
      <c r="V719" s="1">
        <v>3.8257298489325593</v>
      </c>
      <c r="W719" s="1">
        <v>3.8952472742127682E-7</v>
      </c>
      <c r="X719" s="1">
        <v>4.6143728559485441E-12</v>
      </c>
      <c r="Y719" s="1">
        <v>5036.971281789999</v>
      </c>
      <c r="Z719" s="1">
        <v>5.6751285877992727E-10</v>
      </c>
      <c r="AA719" s="1">
        <v>1130.029132106074</v>
      </c>
      <c r="AB719" s="1">
        <v>6.6347601313045264</v>
      </c>
      <c r="AC719"/>
      <c r="AD719"/>
    </row>
    <row r="720" spans="1:30" x14ac:dyDescent="0.25">
      <c r="A720" s="1" t="s">
        <v>105</v>
      </c>
      <c r="B720" s="4">
        <v>1</v>
      </c>
      <c r="C720" s="1" t="s">
        <v>108</v>
      </c>
      <c r="D720" s="7" t="s">
        <v>381</v>
      </c>
      <c r="E720" s="4">
        <v>2059</v>
      </c>
      <c r="F720" s="1">
        <v>56.872513419716491</v>
      </c>
      <c r="G720" s="1">
        <v>1.43271259246852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13.830992161888219</v>
      </c>
      <c r="P720" s="1">
        <v>2.7684707894802599E-7</v>
      </c>
      <c r="Q720" s="1">
        <v>5.1508271327322376E-11</v>
      </c>
      <c r="R720" s="1">
        <v>3824.4737215685991</v>
      </c>
      <c r="S720" s="1">
        <v>3.1410342148331089E-10</v>
      </c>
      <c r="T720" s="1">
        <v>1071.9465426606123</v>
      </c>
      <c r="U720" s="1">
        <v>59.850257752044136</v>
      </c>
      <c r="V720" s="1">
        <v>3.5291309003523872</v>
      </c>
      <c r="W720" s="1">
        <v>3.9584574911761484E-7</v>
      </c>
      <c r="X720" s="1">
        <v>4.7596614934672337E-12</v>
      </c>
      <c r="Y720" s="1">
        <v>5107.6072725382655</v>
      </c>
      <c r="Z720" s="1">
        <v>5.5958299373333817E-10</v>
      </c>
      <c r="AA720" s="1">
        <v>1124.4844579544133</v>
      </c>
      <c r="AB720" s="1">
        <v>5.3329296513480671</v>
      </c>
      <c r="AC720"/>
      <c r="AD720"/>
    </row>
    <row r="721" spans="1:30" x14ac:dyDescent="0.25">
      <c r="A721" s="1" t="s">
        <v>105</v>
      </c>
      <c r="B721" s="4">
        <v>1</v>
      </c>
      <c r="C721" s="1" t="s">
        <v>108</v>
      </c>
      <c r="D721" s="7" t="s">
        <v>381</v>
      </c>
      <c r="E721" s="4">
        <v>2060</v>
      </c>
      <c r="F721" s="1">
        <v>74.768352354613995</v>
      </c>
      <c r="G721" s="1">
        <v>2.9319026220711102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13.830992161883659</v>
      </c>
      <c r="P721" s="1">
        <v>2.7683868960171632E-7</v>
      </c>
      <c r="Q721" s="1">
        <v>5.1508271327322376E-11</v>
      </c>
      <c r="R721" s="1">
        <v>3744.3118653175788</v>
      </c>
      <c r="S721" s="1">
        <v>3.1410342148331089E-10</v>
      </c>
      <c r="T721" s="1">
        <v>1058.2364286851484</v>
      </c>
      <c r="U721" s="1">
        <v>53.407682983324726</v>
      </c>
      <c r="V721" s="1">
        <v>4.0900492765826293</v>
      </c>
      <c r="W721" s="1">
        <v>3.348419295938583E-7</v>
      </c>
      <c r="X721" s="1">
        <v>6.1381916049418442E-12</v>
      </c>
      <c r="Y721" s="1">
        <v>5086.0357659211613</v>
      </c>
      <c r="Z721" s="1">
        <v>7.0195307684533561E-10</v>
      </c>
      <c r="AA721" s="1">
        <v>1121.4717775885044</v>
      </c>
      <c r="AB721" s="1">
        <v>8.2164765927493075</v>
      </c>
      <c r="AC721"/>
      <c r="AD721"/>
    </row>
    <row r="722" spans="1:30" x14ac:dyDescent="0.25">
      <c r="A722" s="1" t="s">
        <v>105</v>
      </c>
      <c r="B722" s="4">
        <v>1</v>
      </c>
      <c r="C722" s="1" t="s">
        <v>108</v>
      </c>
      <c r="D722" s="7" t="s">
        <v>344</v>
      </c>
      <c r="E722" s="4">
        <v>2021</v>
      </c>
      <c r="F722" s="1">
        <v>192.21449658914926</v>
      </c>
      <c r="G722" s="1">
        <v>3.4612237618629385E-9</v>
      </c>
      <c r="H722" s="1">
        <v>2.1730421282096375E-14</v>
      </c>
      <c r="I722" s="1">
        <v>6.3539999999748273</v>
      </c>
      <c r="J722" s="1">
        <v>2.6025381924144122E-14</v>
      </c>
      <c r="K722" s="1">
        <v>82.434999999999889</v>
      </c>
      <c r="L722" s="1">
        <v>8.8308147042634225E-14</v>
      </c>
      <c r="M722" s="1">
        <v>55.419999999999682</v>
      </c>
      <c r="N722" s="1">
        <v>5.3901440417291158E-14</v>
      </c>
      <c r="O722" s="1">
        <v>153</v>
      </c>
      <c r="P722" s="1">
        <v>12.708</v>
      </c>
      <c r="Q722" s="1">
        <v>49.44</v>
      </c>
      <c r="R722" s="1">
        <v>164.87</v>
      </c>
      <c r="S722" s="1">
        <v>78.48</v>
      </c>
      <c r="T722" s="1">
        <v>110.84</v>
      </c>
      <c r="U722" s="1">
        <v>11.39</v>
      </c>
      <c r="V722" s="1">
        <v>563.30206525662379</v>
      </c>
      <c r="W722" s="1">
        <v>33.215890755111651</v>
      </c>
      <c r="X722" s="1">
        <v>433.09439999987899</v>
      </c>
      <c r="Y722" s="1">
        <v>306.18372823610747</v>
      </c>
      <c r="Z722" s="1">
        <v>687.48479999999813</v>
      </c>
      <c r="AA722" s="1">
        <v>123.18901013738775</v>
      </c>
      <c r="AB722" s="1">
        <v>0</v>
      </c>
      <c r="AC722"/>
      <c r="AD722"/>
    </row>
    <row r="723" spans="1:30" x14ac:dyDescent="0.25">
      <c r="A723" s="1" t="s">
        <v>105</v>
      </c>
      <c r="B723" s="4">
        <v>1</v>
      </c>
      <c r="C723" s="1" t="s">
        <v>108</v>
      </c>
      <c r="D723" s="7" t="s">
        <v>344</v>
      </c>
      <c r="E723" s="4">
        <v>2022</v>
      </c>
      <c r="F723" s="1">
        <v>316.22534652399708</v>
      </c>
      <c r="G723" s="1">
        <v>1.2221505728967101E-7</v>
      </c>
      <c r="H723" s="1">
        <v>2.2086902116573926E-14</v>
      </c>
      <c r="I723" s="1">
        <v>6.6763285507415271E-11</v>
      </c>
      <c r="J723" s="1">
        <v>1.8657691341491107E-14</v>
      </c>
      <c r="K723" s="1">
        <v>123.65249999999959</v>
      </c>
      <c r="L723" s="1">
        <v>8.0451664491981753E-14</v>
      </c>
      <c r="M723" s="1">
        <v>83.129999999998589</v>
      </c>
      <c r="N723" s="1">
        <v>5.4320110015398017E-14</v>
      </c>
      <c r="O723" s="1">
        <v>153</v>
      </c>
      <c r="P723" s="1">
        <v>12.708</v>
      </c>
      <c r="Q723" s="1">
        <v>49.44</v>
      </c>
      <c r="R723" s="1">
        <v>247.30499999999989</v>
      </c>
      <c r="S723" s="1">
        <v>78.48</v>
      </c>
      <c r="T723" s="1">
        <v>166.25999999999968</v>
      </c>
      <c r="U723" s="1">
        <v>11.390000000000054</v>
      </c>
      <c r="V723" s="1">
        <v>395.49267002403184</v>
      </c>
      <c r="W723" s="1">
        <v>33.215890755111651</v>
      </c>
      <c r="X723" s="1">
        <v>427.03324331153516</v>
      </c>
      <c r="Y723" s="1">
        <v>459.27559235399718</v>
      </c>
      <c r="Z723" s="1">
        <v>687.48479999999813</v>
      </c>
      <c r="AA723" s="1">
        <v>184.7835152058606</v>
      </c>
      <c r="AB723" s="1">
        <v>0</v>
      </c>
      <c r="AC723"/>
      <c r="AD723"/>
    </row>
    <row r="724" spans="1:30" x14ac:dyDescent="0.25">
      <c r="A724" s="1" t="s">
        <v>105</v>
      </c>
      <c r="B724" s="4">
        <v>1</v>
      </c>
      <c r="C724" s="1" t="s">
        <v>108</v>
      </c>
      <c r="D724" s="7" t="s">
        <v>344</v>
      </c>
      <c r="E724" s="4">
        <v>2023</v>
      </c>
      <c r="F724" s="1">
        <v>146.59341035970749</v>
      </c>
      <c r="G724" s="1">
        <v>-5.1024656054039608E-8</v>
      </c>
      <c r="H724" s="1">
        <v>2.2408979539195633E-14</v>
      </c>
      <c r="I724" s="1">
        <v>2.024804280896315E-11</v>
      </c>
      <c r="J724" s="1">
        <v>1.9083895676233825E-14</v>
      </c>
      <c r="K724" s="1">
        <v>185.47874999999786</v>
      </c>
      <c r="L724" s="1">
        <v>7.4869869886642731E-14</v>
      </c>
      <c r="M724" s="1">
        <v>124.69499999998209</v>
      </c>
      <c r="N724" s="1">
        <v>5.4741318540125115E-14</v>
      </c>
      <c r="O724" s="1">
        <v>145.35</v>
      </c>
      <c r="P724" s="1">
        <v>18.355999999974827</v>
      </c>
      <c r="Q724" s="1">
        <v>46.144000000000005</v>
      </c>
      <c r="R724" s="1">
        <v>359.96616666666614</v>
      </c>
      <c r="S724" s="1">
        <v>74.555999999999997</v>
      </c>
      <c r="T724" s="1">
        <v>242.00066666666496</v>
      </c>
      <c r="U724" s="1">
        <v>10.251000000000108</v>
      </c>
      <c r="V724" s="1">
        <v>252.42107551917243</v>
      </c>
      <c r="W724" s="1">
        <v>47.978508844928463</v>
      </c>
      <c r="X724" s="1">
        <v>338.60394633173831</v>
      </c>
      <c r="Y724" s="1">
        <v>668.50113998172822</v>
      </c>
      <c r="Z724" s="1">
        <v>648.75841164276039</v>
      </c>
      <c r="AA724" s="1">
        <v>268.96267213270414</v>
      </c>
      <c r="AB724" s="1">
        <v>0</v>
      </c>
      <c r="AC724"/>
      <c r="AD724"/>
    </row>
    <row r="725" spans="1:30" x14ac:dyDescent="0.25">
      <c r="A725" s="1" t="s">
        <v>105</v>
      </c>
      <c r="B725" s="4">
        <v>1</v>
      </c>
      <c r="C725" s="1" t="s">
        <v>108</v>
      </c>
      <c r="D725" s="7" t="s">
        <v>344</v>
      </c>
      <c r="E725" s="4">
        <v>2024</v>
      </c>
      <c r="F725" s="1">
        <v>114.45202120649647</v>
      </c>
      <c r="G725" s="1">
        <v>8.6273307042556354E-10</v>
      </c>
      <c r="H725" s="1">
        <v>2.7588127577652323E-14</v>
      </c>
      <c r="I725" s="1">
        <v>2.2774659733236312E-11</v>
      </c>
      <c r="J725" s="1">
        <v>2.4359612773710639E-14</v>
      </c>
      <c r="K725" s="1">
        <v>272.72245833250872</v>
      </c>
      <c r="L725" s="1">
        <v>9.3394342291543661E-14</v>
      </c>
      <c r="M725" s="1">
        <v>28.150701049682066</v>
      </c>
      <c r="N725" s="1">
        <v>7.2146148061120198E-14</v>
      </c>
      <c r="O725" s="1">
        <v>137.70000000000005</v>
      </c>
      <c r="P725" s="1">
        <v>17.65000000004159</v>
      </c>
      <c r="Q725" s="1">
        <v>42.848000000000006</v>
      </c>
      <c r="R725" s="1">
        <v>534.4535833333307</v>
      </c>
      <c r="S725" s="1">
        <v>70.632000000000005</v>
      </c>
      <c r="T725" s="1">
        <v>359.30633333331366</v>
      </c>
      <c r="U725" s="1">
        <v>9.1120000000001635</v>
      </c>
      <c r="V725" s="1">
        <v>136.88381565845722</v>
      </c>
      <c r="W725" s="1">
        <v>45.7400933162466</v>
      </c>
      <c r="X725" s="1">
        <v>199.33831300700078</v>
      </c>
      <c r="Y725" s="1">
        <v>991.99833658859245</v>
      </c>
      <c r="Z725" s="1">
        <v>589.03789365918908</v>
      </c>
      <c r="AA725" s="1">
        <v>398.82677125187013</v>
      </c>
      <c r="AB725" s="1">
        <v>0</v>
      </c>
      <c r="AC725"/>
      <c r="AD725"/>
    </row>
    <row r="726" spans="1:30" x14ac:dyDescent="0.25">
      <c r="A726" s="1" t="s">
        <v>105</v>
      </c>
      <c r="B726" s="4">
        <v>1</v>
      </c>
      <c r="C726" s="1" t="s">
        <v>108</v>
      </c>
      <c r="D726" s="7" t="s">
        <v>344</v>
      </c>
      <c r="E726" s="4">
        <v>2025</v>
      </c>
      <c r="F726" s="1">
        <v>81.65916415350695</v>
      </c>
      <c r="G726" s="1">
        <v>1.9209560676710491E-7</v>
      </c>
      <c r="H726" s="1">
        <v>3.4885417607783377E-14</v>
      </c>
      <c r="I726" s="1">
        <v>2.5642450120186739E-11</v>
      </c>
      <c r="J726" s="1">
        <v>3.2414926025516022E-14</v>
      </c>
      <c r="K726" s="1">
        <v>81.642295892196515</v>
      </c>
      <c r="L726" s="1">
        <v>1.1878455831488013E-13</v>
      </c>
      <c r="M726" s="1">
        <v>33.60701242620722</v>
      </c>
      <c r="N726" s="1">
        <v>1.0134397474756403E-13</v>
      </c>
      <c r="O726" s="1">
        <v>130.05000000000007</v>
      </c>
      <c r="P726" s="1">
        <v>16.944000000061838</v>
      </c>
      <c r="Q726" s="1">
        <v>39.552</v>
      </c>
      <c r="R726" s="1">
        <v>796.18470833250603</v>
      </c>
      <c r="S726" s="1">
        <v>66.707999999999998</v>
      </c>
      <c r="T726" s="1">
        <v>380.06770104966245</v>
      </c>
      <c r="U726" s="1">
        <v>7.9730000000002343</v>
      </c>
      <c r="V726" s="1">
        <v>63.880665150394982</v>
      </c>
      <c r="W726" s="1">
        <v>41.178476918496834</v>
      </c>
      <c r="X726" s="1">
        <v>109.71870500117988</v>
      </c>
      <c r="Y726" s="1">
        <v>1460.6214369265433</v>
      </c>
      <c r="Z726" s="1">
        <v>511.79317952774102</v>
      </c>
      <c r="AA726" s="1">
        <v>418.28038198146999</v>
      </c>
      <c r="AB726" s="1">
        <v>2.8528659666926265E-11</v>
      </c>
      <c r="AC726"/>
      <c r="AD726"/>
    </row>
    <row r="727" spans="1:30" x14ac:dyDescent="0.25">
      <c r="A727" s="1" t="s">
        <v>105</v>
      </c>
      <c r="B727" s="4">
        <v>1</v>
      </c>
      <c r="C727" s="1" t="s">
        <v>108</v>
      </c>
      <c r="D727" s="7" t="s">
        <v>344</v>
      </c>
      <c r="E727" s="4">
        <v>2026</v>
      </c>
      <c r="F727" s="1">
        <v>83.591111982737416</v>
      </c>
      <c r="G727" s="1">
        <v>7.343149209350857E-9</v>
      </c>
      <c r="H727" s="1">
        <v>4.5837480154271743E-14</v>
      </c>
      <c r="I727" s="1">
        <v>2.8848034629690464E-11</v>
      </c>
      <c r="J727" s="1">
        <v>9.0977509382472452E-14</v>
      </c>
      <c r="K727" s="1">
        <v>61.960573814280785</v>
      </c>
      <c r="L727" s="1">
        <v>1.5511044730310816E-13</v>
      </c>
      <c r="M727" s="1">
        <v>19.802510877458079</v>
      </c>
      <c r="N727" s="1">
        <v>1.6004638012639473E-13</v>
      </c>
      <c r="O727" s="1">
        <v>122.40000000000008</v>
      </c>
      <c r="P727" s="1">
        <v>16.238000000084611</v>
      </c>
      <c r="Q727" s="1">
        <v>36.255999999999993</v>
      </c>
      <c r="R727" s="1">
        <v>866.83567089136932</v>
      </c>
      <c r="S727" s="1">
        <v>62.784000000000006</v>
      </c>
      <c r="T727" s="1">
        <v>406.28538014253633</v>
      </c>
      <c r="U727" s="1">
        <v>6.8340000000003354</v>
      </c>
      <c r="V727" s="1">
        <v>65.271318125148611</v>
      </c>
      <c r="W727" s="1">
        <v>38.341519419172549</v>
      </c>
      <c r="X727" s="1">
        <v>97.140172482890776</v>
      </c>
      <c r="Y727" s="1">
        <v>1581.6415818321682</v>
      </c>
      <c r="Z727" s="1">
        <v>469.23798755410866</v>
      </c>
      <c r="AA727" s="1">
        <v>445.78482825817713</v>
      </c>
      <c r="AB727" s="1">
        <v>2.8931680035009732E-11</v>
      </c>
      <c r="AC727"/>
      <c r="AD727"/>
    </row>
    <row r="728" spans="1:30" x14ac:dyDescent="0.25">
      <c r="A728" s="1" t="s">
        <v>105</v>
      </c>
      <c r="B728" s="4">
        <v>1</v>
      </c>
      <c r="C728" s="1" t="s">
        <v>108</v>
      </c>
      <c r="D728" s="7" t="s">
        <v>344</v>
      </c>
      <c r="E728" s="4">
        <v>2027</v>
      </c>
      <c r="F728" s="1">
        <v>84.131313037362617</v>
      </c>
      <c r="G728" s="1">
        <v>1.2115908082656564E-9</v>
      </c>
      <c r="H728" s="1">
        <v>6.3841604556704919E-14</v>
      </c>
      <c r="I728" s="1">
        <v>3.2368658013004625E-11</v>
      </c>
      <c r="J728" s="1">
        <v>7.3264754831460528E-14</v>
      </c>
      <c r="K728" s="1">
        <v>63.873481439567811</v>
      </c>
      <c r="L728" s="1">
        <v>2.0931931167370359E-13</v>
      </c>
      <c r="M728" s="1">
        <v>17.406052259272769</v>
      </c>
      <c r="N728" s="1">
        <v>3.3692492368692525E-13</v>
      </c>
      <c r="O728" s="1">
        <v>114.7500000000001</v>
      </c>
      <c r="P728" s="1">
        <v>15.532000000110255</v>
      </c>
      <c r="Q728" s="1">
        <v>32.96</v>
      </c>
      <c r="R728" s="1">
        <v>917.80491137231672</v>
      </c>
      <c r="S728" s="1">
        <v>58.86</v>
      </c>
      <c r="T728" s="1">
        <v>418.69855768666105</v>
      </c>
      <c r="U728" s="1">
        <v>5.6950000000004968</v>
      </c>
      <c r="V728" s="1">
        <v>73.594611444221869</v>
      </c>
      <c r="W728" s="1">
        <v>35.974866228503991</v>
      </c>
      <c r="X728" s="1">
        <v>89.953734947017082</v>
      </c>
      <c r="Y728" s="1">
        <v>1667.3451279427979</v>
      </c>
      <c r="Z728" s="1">
        <v>436.59960793919754</v>
      </c>
      <c r="AA728" s="1">
        <v>457.94270658423955</v>
      </c>
      <c r="AB728" s="1">
        <v>3.4177336345128547E-11</v>
      </c>
      <c r="AC728"/>
      <c r="AD728"/>
    </row>
    <row r="729" spans="1:30" x14ac:dyDescent="0.25">
      <c r="A729" s="1" t="s">
        <v>105</v>
      </c>
      <c r="B729" s="4">
        <v>1</v>
      </c>
      <c r="C729" s="1" t="s">
        <v>108</v>
      </c>
      <c r="D729" s="7" t="s">
        <v>344</v>
      </c>
      <c r="E729" s="4">
        <v>2028</v>
      </c>
      <c r="F729" s="1">
        <v>84.509013417843065</v>
      </c>
      <c r="G729" s="1">
        <v>2.7326944893586872E-9</v>
      </c>
      <c r="H729" s="1">
        <v>9.0599315962782865E-14</v>
      </c>
      <c r="I729" s="1">
        <v>3.6325122231551719E-11</v>
      </c>
      <c r="J729" s="1">
        <v>3.2012680476607327E-13</v>
      </c>
      <c r="K729" s="1">
        <v>70.720065983647729</v>
      </c>
      <c r="L729" s="1">
        <v>2.8862904350375726E-13</v>
      </c>
      <c r="M729" s="1">
        <v>19.038619530551745</v>
      </c>
      <c r="N729" s="1">
        <v>0.28821362622574204</v>
      </c>
      <c r="O729" s="1">
        <v>107.10000000000012</v>
      </c>
      <c r="P729" s="1">
        <v>14.826000000139103</v>
      </c>
      <c r="Q729" s="1">
        <v>29.664000000000001</v>
      </c>
      <c r="R729" s="1">
        <v>970.6870594785513</v>
      </c>
      <c r="S729" s="1">
        <v>54.935999999999993</v>
      </c>
      <c r="T729" s="1">
        <v>428.71527661260052</v>
      </c>
      <c r="U729" s="1">
        <v>4.5560000000008332</v>
      </c>
      <c r="V729" s="1">
        <v>81.72848627632824</v>
      </c>
      <c r="W729" s="1">
        <v>33.181642251671661</v>
      </c>
      <c r="X729" s="1">
        <v>82.351938891224989</v>
      </c>
      <c r="Y729" s="1">
        <v>1756.8008297068554</v>
      </c>
      <c r="Z729" s="1">
        <v>405.0153537785468</v>
      </c>
      <c r="AA729" s="1">
        <v>466.2071736076918</v>
      </c>
      <c r="AB729" s="1">
        <v>3.8072862836869129E-11</v>
      </c>
      <c r="AC729"/>
      <c r="AD729"/>
    </row>
    <row r="730" spans="1:30" x14ac:dyDescent="0.25">
      <c r="A730" s="1" t="s">
        <v>105</v>
      </c>
      <c r="B730" s="4">
        <v>1</v>
      </c>
      <c r="C730" s="1" t="s">
        <v>108</v>
      </c>
      <c r="D730" s="7" t="s">
        <v>344</v>
      </c>
      <c r="E730" s="4">
        <v>2029</v>
      </c>
      <c r="F730" s="1">
        <v>84.975073634596441</v>
      </c>
      <c r="G730" s="1">
        <v>2.0830198543803793E-9</v>
      </c>
      <c r="H730" s="1">
        <v>1.3775911695227047E-13</v>
      </c>
      <c r="I730" s="1">
        <v>4.0491317661687813E-11</v>
      </c>
      <c r="J730" s="1">
        <v>6.6948768652695417E-11</v>
      </c>
      <c r="K730" s="1">
        <v>90.606813547670086</v>
      </c>
      <c r="L730" s="1">
        <v>4.1562729893356383E-13</v>
      </c>
      <c r="M730" s="1">
        <v>12.766696387773237</v>
      </c>
      <c r="N730" s="1">
        <v>2.4221068131127317</v>
      </c>
      <c r="O730" s="1">
        <v>99.450000000000173</v>
      </c>
      <c r="P730" s="1">
        <v>14.120000000171473</v>
      </c>
      <c r="Q730" s="1">
        <v>26.368000000000027</v>
      </c>
      <c r="R730" s="1">
        <v>1030.4157921288656</v>
      </c>
      <c r="S730" s="1">
        <v>51.012</v>
      </c>
      <c r="T730" s="1">
        <v>440.36456280981889</v>
      </c>
      <c r="U730" s="1">
        <v>3.7052136262265747</v>
      </c>
      <c r="V730" s="1">
        <v>88.066068447311167</v>
      </c>
      <c r="W730" s="1">
        <v>30.343341840812474</v>
      </c>
      <c r="X730" s="1">
        <v>73.102574119487556</v>
      </c>
      <c r="Y730" s="1">
        <v>1849.9682909504622</v>
      </c>
      <c r="Z730" s="1">
        <v>372.65835825137765</v>
      </c>
      <c r="AA730" s="1">
        <v>481.61427306061449</v>
      </c>
      <c r="AB730" s="1">
        <v>4.4938001773241708E-11</v>
      </c>
      <c r="AC730"/>
      <c r="AD730"/>
    </row>
    <row r="731" spans="1:30" x14ac:dyDescent="0.25">
      <c r="A731" s="1" t="s">
        <v>105</v>
      </c>
      <c r="B731" s="4">
        <v>1</v>
      </c>
      <c r="C731" s="1" t="s">
        <v>108</v>
      </c>
      <c r="D731" s="7" t="s">
        <v>344</v>
      </c>
      <c r="E731" s="4">
        <v>2030</v>
      </c>
      <c r="F731" s="1">
        <v>86.389391318722744</v>
      </c>
      <c r="G731" s="1">
        <v>3.4608065075597379E-9</v>
      </c>
      <c r="H731" s="1">
        <v>2.2807226052877725E-13</v>
      </c>
      <c r="I731" s="1">
        <v>4.543528839041376E-11</v>
      </c>
      <c r="J731" s="1">
        <v>7.2003220395708763E-12</v>
      </c>
      <c r="K731" s="1">
        <v>86.004341236683203</v>
      </c>
      <c r="L731" s="1">
        <v>6.7756978223064522E-13</v>
      </c>
      <c r="M731" s="1">
        <v>9.1053430574211853E-10</v>
      </c>
      <c r="N731" s="1">
        <v>3.0636602196691975</v>
      </c>
      <c r="O731" s="1">
        <v>91.800000000000239</v>
      </c>
      <c r="P731" s="1">
        <v>13.414000000207796</v>
      </c>
      <c r="Q731" s="1">
        <v>23.072000000000049</v>
      </c>
      <c r="R731" s="1">
        <v>1110.0312723432023</v>
      </c>
      <c r="S731" s="1">
        <v>47.088000000000001</v>
      </c>
      <c r="T731" s="1">
        <v>445.74192586425875</v>
      </c>
      <c r="U731" s="1">
        <v>4.988320439339307</v>
      </c>
      <c r="V731" s="1">
        <v>88.467053453157675</v>
      </c>
      <c r="W731" s="1">
        <v>29.306832770174275</v>
      </c>
      <c r="X731" s="1">
        <v>61.071961949798379</v>
      </c>
      <c r="Y731" s="1">
        <v>1973.0609046238367</v>
      </c>
      <c r="Z731" s="1">
        <v>336.00451394230134</v>
      </c>
      <c r="AA731" s="1">
        <v>487.3378681851471</v>
      </c>
      <c r="AB731" s="1">
        <v>0.19177289761782185</v>
      </c>
      <c r="AC731"/>
      <c r="AD731"/>
    </row>
    <row r="732" spans="1:30" x14ac:dyDescent="0.25">
      <c r="A732" s="1" t="s">
        <v>105</v>
      </c>
      <c r="B732" s="4">
        <v>1</v>
      </c>
      <c r="C732" s="1" t="s">
        <v>108</v>
      </c>
      <c r="D732" s="7" t="s">
        <v>344</v>
      </c>
      <c r="E732" s="4">
        <v>2031</v>
      </c>
      <c r="F732" s="1">
        <v>87.575942879411457</v>
      </c>
      <c r="G732" s="1">
        <v>3.0808295866529055E-9</v>
      </c>
      <c r="H732" s="1">
        <v>4.6272379142441467E-13</v>
      </c>
      <c r="I732" s="1">
        <v>5.0653515360411764E-11</v>
      </c>
      <c r="J732" s="1">
        <v>5.5503615427846908E-12</v>
      </c>
      <c r="K732" s="1">
        <v>89.194457004121531</v>
      </c>
      <c r="L732" s="1">
        <v>1.5002567164579611E-12</v>
      </c>
      <c r="M732" s="1">
        <v>5.2279078519890353E-11</v>
      </c>
      <c r="N732" s="1">
        <v>4.0259903295037711</v>
      </c>
      <c r="O732" s="1">
        <v>84.150000000000347</v>
      </c>
      <c r="P732" s="1">
        <v>12.708000000248289</v>
      </c>
      <c r="Q732" s="1">
        <v>19.776000000000064</v>
      </c>
      <c r="R732" s="1">
        <v>1185.0442802465523</v>
      </c>
      <c r="S732" s="1">
        <v>43.164000000000087</v>
      </c>
      <c r="T732" s="1">
        <v>438.35259253183597</v>
      </c>
      <c r="U732" s="1">
        <v>6.9129806590085048</v>
      </c>
      <c r="V732" s="1">
        <v>86.924197152246705</v>
      </c>
      <c r="W732" s="1">
        <v>25.422604055495171</v>
      </c>
      <c r="X732" s="1">
        <v>49.611625545225998</v>
      </c>
      <c r="Y732" s="1">
        <v>2093.8797561099836</v>
      </c>
      <c r="Z732" s="1">
        <v>301.95990838997318</v>
      </c>
      <c r="AA732" s="1">
        <v>478.29561112368964</v>
      </c>
      <c r="AB732" s="1">
        <v>0.27423041156141692</v>
      </c>
      <c r="AC732"/>
      <c r="AD732"/>
    </row>
    <row r="733" spans="1:30" x14ac:dyDescent="0.25">
      <c r="A733" s="1" t="s">
        <v>105</v>
      </c>
      <c r="B733" s="4">
        <v>1</v>
      </c>
      <c r="C733" s="1" t="s">
        <v>108</v>
      </c>
      <c r="D733" s="7" t="s">
        <v>344</v>
      </c>
      <c r="E733" s="4">
        <v>2032</v>
      </c>
      <c r="F733" s="1">
        <v>88.574797683887496</v>
      </c>
      <c r="G733" s="1">
        <v>-2.2935809368798489E-8</v>
      </c>
      <c r="H733" s="1">
        <v>9.9545109402131705E-13</v>
      </c>
      <c r="I733" s="1">
        <v>5.6156562911781966E-11</v>
      </c>
      <c r="J733" s="1">
        <v>6.6706063024687131E-12</v>
      </c>
      <c r="K733" s="1">
        <v>82.476065495907946</v>
      </c>
      <c r="L733" s="1">
        <v>6.8325570531797792E-10</v>
      </c>
      <c r="M733" s="1">
        <v>4.9059701845931769E-10</v>
      </c>
      <c r="N733" s="1">
        <v>5.4694854942555118</v>
      </c>
      <c r="O733" s="1">
        <v>76.500000000000469</v>
      </c>
      <c r="P733" s="1">
        <v>12.002000000293723</v>
      </c>
      <c r="Q733" s="1">
        <v>16.480000000000089</v>
      </c>
      <c r="R733" s="1">
        <v>1263.2474039173403</v>
      </c>
      <c r="S733" s="1">
        <v>39.240000000000173</v>
      </c>
      <c r="T733" s="1">
        <v>430.96325919855491</v>
      </c>
      <c r="U733" s="1">
        <v>9.7999709885122748</v>
      </c>
      <c r="V733" s="1">
        <v>84.760331502065625</v>
      </c>
      <c r="W733" s="1">
        <v>24.387877363830931</v>
      </c>
      <c r="X733" s="1">
        <v>38.706388460662609</v>
      </c>
      <c r="Y733" s="1">
        <v>2212.6208949465658</v>
      </c>
      <c r="Z733" s="1">
        <v>268.5396600417136</v>
      </c>
      <c r="AA733" s="1">
        <v>471.16223636071896</v>
      </c>
      <c r="AB733" s="1">
        <v>0.59125046216228871</v>
      </c>
      <c r="AC733"/>
      <c r="AD733"/>
    </row>
    <row r="734" spans="1:30" x14ac:dyDescent="0.25">
      <c r="A734" s="1" t="s">
        <v>105</v>
      </c>
      <c r="B734" s="4">
        <v>1</v>
      </c>
      <c r="C734" s="1" t="s">
        <v>108</v>
      </c>
      <c r="D734" s="7" t="s">
        <v>344</v>
      </c>
      <c r="E734" s="4">
        <v>2033</v>
      </c>
      <c r="F734" s="1">
        <v>89.5394215484299</v>
      </c>
      <c r="G734" s="1">
        <v>1.1779582124713483E-8</v>
      </c>
      <c r="H734" s="1">
        <v>4.101685105244956E-12</v>
      </c>
      <c r="I734" s="1">
        <v>6.3102070408066226E-11</v>
      </c>
      <c r="J734" s="1">
        <v>9.6758557872961904E-12</v>
      </c>
      <c r="K734" s="1">
        <v>77.776017978197316</v>
      </c>
      <c r="L734" s="1">
        <v>7.587971236600032E-11</v>
      </c>
      <c r="M734" s="1">
        <v>26.915919471555085</v>
      </c>
      <c r="N734" s="1">
        <v>7.6347282413830646</v>
      </c>
      <c r="O734" s="1">
        <v>68.850000000000705</v>
      </c>
      <c r="P734" s="1">
        <v>11.296000000344378</v>
      </c>
      <c r="Q734" s="1">
        <v>13.184000000000122</v>
      </c>
      <c r="R734" s="1">
        <v>1334.7321360799149</v>
      </c>
      <c r="S734" s="1">
        <v>35.316000000000244</v>
      </c>
      <c r="T734" s="1">
        <v>423.57392586571223</v>
      </c>
      <c r="U734" s="1">
        <v>15.269456482767787</v>
      </c>
      <c r="V734" s="1">
        <v>83.34822380894704</v>
      </c>
      <c r="W734" s="1">
        <v>23.847994653461754</v>
      </c>
      <c r="X734" s="1">
        <v>29.841502980970859</v>
      </c>
      <c r="Y734" s="1">
        <v>2316.6205482613113</v>
      </c>
      <c r="Z734" s="1">
        <v>237.85043642799729</v>
      </c>
      <c r="AA734" s="1">
        <v>465.46977080050237</v>
      </c>
      <c r="AB734" s="1">
        <v>2.4614675243110673</v>
      </c>
      <c r="AC734"/>
      <c r="AD734"/>
    </row>
    <row r="735" spans="1:30" x14ac:dyDescent="0.25">
      <c r="A735" s="1" t="s">
        <v>105</v>
      </c>
      <c r="B735" s="4">
        <v>1</v>
      </c>
      <c r="C735" s="1" t="s">
        <v>108</v>
      </c>
      <c r="D735" s="7" t="s">
        <v>344</v>
      </c>
      <c r="E735" s="4">
        <v>2034</v>
      </c>
      <c r="F735" s="1">
        <v>90.978308391101876</v>
      </c>
      <c r="G735" s="1">
        <v>2.9616065233319308E-5</v>
      </c>
      <c r="H735" s="1">
        <v>12.59427847600227</v>
      </c>
      <c r="I735" s="1">
        <v>7.1436583167160806E-11</v>
      </c>
      <c r="J735" s="1">
        <v>4.1726127996084394E-12</v>
      </c>
      <c r="K735" s="1">
        <v>65.244217357782873</v>
      </c>
      <c r="L735" s="1">
        <v>7.2104479090339182E-11</v>
      </c>
      <c r="M735" s="1">
        <v>65.417894707420913</v>
      </c>
      <c r="N735" s="1">
        <v>11.452092362073129</v>
      </c>
      <c r="O735" s="1">
        <v>61.200000000001161</v>
      </c>
      <c r="P735" s="1">
        <v>10.590000000400535</v>
      </c>
      <c r="Q735" s="1">
        <v>9.8880000000002113</v>
      </c>
      <c r="R735" s="1">
        <v>1401.5168207247789</v>
      </c>
      <c r="S735" s="1">
        <v>31.392000000000341</v>
      </c>
      <c r="T735" s="1">
        <v>443.10051200393394</v>
      </c>
      <c r="U735" s="1">
        <v>22.904184724150852</v>
      </c>
      <c r="V735" s="1">
        <v>79.641365351193087</v>
      </c>
      <c r="W735" s="1">
        <v>23.286410276258582</v>
      </c>
      <c r="X735" s="1">
        <v>21.879266807469275</v>
      </c>
      <c r="Y735" s="1">
        <v>2415.5790763174373</v>
      </c>
      <c r="Z735" s="1">
        <v>207.82088392483536</v>
      </c>
      <c r="AA735" s="1">
        <v>483.95073620681381</v>
      </c>
      <c r="AB735" s="1">
        <v>5.625275523746688</v>
      </c>
      <c r="AC735"/>
      <c r="AD735"/>
    </row>
    <row r="736" spans="1:30" x14ac:dyDescent="0.25">
      <c r="A736" s="1" t="s">
        <v>105</v>
      </c>
      <c r="B736" s="4">
        <v>1</v>
      </c>
      <c r="C736" s="1" t="s">
        <v>108</v>
      </c>
      <c r="D736" s="7" t="s">
        <v>344</v>
      </c>
      <c r="E736" s="4">
        <v>2035</v>
      </c>
      <c r="F736" s="1">
        <v>92.273840549780587</v>
      </c>
      <c r="G736" s="1">
        <v>-4.1709587555003382E-9</v>
      </c>
      <c r="H736" s="1">
        <v>3.4800127768242392E-12</v>
      </c>
      <c r="I736" s="1">
        <v>7.5832318305876338E-11</v>
      </c>
      <c r="J736" s="1">
        <v>2.8304990826734859E-12</v>
      </c>
      <c r="K736" s="1">
        <v>23.419124822572659</v>
      </c>
      <c r="L736" s="1">
        <v>6.3399161447725293E-11</v>
      </c>
      <c r="M736" s="1">
        <v>67.89669373688622</v>
      </c>
      <c r="N736" s="1">
        <v>17.178138543096253</v>
      </c>
      <c r="O736" s="1">
        <v>53.55000000000215</v>
      </c>
      <c r="P736" s="1">
        <v>9.8840000004636366</v>
      </c>
      <c r="Q736" s="1">
        <v>6.5920000000002856</v>
      </c>
      <c r="R736" s="1">
        <v>1455.7697047492286</v>
      </c>
      <c r="S736" s="1">
        <v>27.468000000000451</v>
      </c>
      <c r="T736" s="1">
        <v>501.12907337802147</v>
      </c>
      <c r="U736" s="1">
        <v>34.356277086223983</v>
      </c>
      <c r="V736" s="1">
        <v>74.070336643146589</v>
      </c>
      <c r="W736" s="1">
        <v>22.386879595353136</v>
      </c>
      <c r="X736" s="1">
        <v>14.33862266506077</v>
      </c>
      <c r="Y736" s="1">
        <v>2497.0759799113321</v>
      </c>
      <c r="Z736" s="1">
        <v>180.04068339601017</v>
      </c>
      <c r="AA736" s="1">
        <v>545.9131236039201</v>
      </c>
      <c r="AB736" s="1">
        <v>11.106475152854363</v>
      </c>
      <c r="AC736"/>
      <c r="AD736"/>
    </row>
    <row r="737" spans="1:30" x14ac:dyDescent="0.25">
      <c r="A737" s="1" t="s">
        <v>105</v>
      </c>
      <c r="B737" s="4">
        <v>1</v>
      </c>
      <c r="C737" s="1" t="s">
        <v>108</v>
      </c>
      <c r="D737" s="7" t="s">
        <v>344</v>
      </c>
      <c r="E737" s="4">
        <v>2036</v>
      </c>
      <c r="F737" s="1">
        <v>95.451346179887963</v>
      </c>
      <c r="G737" s="1">
        <v>1.27304321089915E-5</v>
      </c>
      <c r="H737" s="1">
        <v>1.2423306665841182E-12</v>
      </c>
      <c r="I737" s="1">
        <v>7.4994304973999246E-11</v>
      </c>
      <c r="J737" s="1">
        <v>2.2870096672739063E-12</v>
      </c>
      <c r="K737" s="1">
        <v>3.4002284769463348E-11</v>
      </c>
      <c r="L737" s="1">
        <v>8.9665174115766594E-11</v>
      </c>
      <c r="M737" s="1">
        <v>65.203520532704175</v>
      </c>
      <c r="N737" s="1">
        <v>4.5667166393634311</v>
      </c>
      <c r="O737" s="1">
        <v>45.900000000006251</v>
      </c>
      <c r="P737" s="1">
        <v>9.1780000005350733</v>
      </c>
      <c r="Q737" s="1">
        <v>3.2960000000006051</v>
      </c>
      <c r="R737" s="1">
        <v>1468.1974962384679</v>
      </c>
      <c r="S737" s="1">
        <v>23.544000000000612</v>
      </c>
      <c r="T737" s="1">
        <v>561.6364337815744</v>
      </c>
      <c r="U737" s="1">
        <v>51.534415629320236</v>
      </c>
      <c r="V737" s="1">
        <v>75.64100129055366</v>
      </c>
      <c r="W737" s="1">
        <v>18.862639759491159</v>
      </c>
      <c r="X737" s="1">
        <v>3.6445097427164925</v>
      </c>
      <c r="Y737" s="1">
        <v>2530.8547830728653</v>
      </c>
      <c r="Z737" s="1">
        <v>156.28411897253363</v>
      </c>
      <c r="AA737" s="1">
        <v>606.50087557233724</v>
      </c>
      <c r="AB737" s="1">
        <v>25.221042379480139</v>
      </c>
      <c r="AC737"/>
      <c r="AD737"/>
    </row>
    <row r="738" spans="1:30" x14ac:dyDescent="0.25">
      <c r="A738" s="1" t="s">
        <v>105</v>
      </c>
      <c r="B738" s="4">
        <v>1</v>
      </c>
      <c r="C738" s="1" t="s">
        <v>108</v>
      </c>
      <c r="D738" s="7" t="s">
        <v>344</v>
      </c>
      <c r="E738" s="4">
        <v>2037</v>
      </c>
      <c r="F738" s="1">
        <v>104.73741547315436</v>
      </c>
      <c r="G738" s="1">
        <v>-1.8254682079370637E-4</v>
      </c>
      <c r="H738" s="1">
        <v>1.9704627969188844E-12</v>
      </c>
      <c r="I738" s="1">
        <v>8.8286430071529132E-11</v>
      </c>
      <c r="J738" s="1">
        <v>1.7595031795024642E-12</v>
      </c>
      <c r="K738" s="1">
        <v>19.477380868569544</v>
      </c>
      <c r="L738" s="1">
        <v>7.7594818550318211E-11</v>
      </c>
      <c r="M738" s="1">
        <v>51.730301180409711</v>
      </c>
      <c r="N738" s="1">
        <v>11.45277932067882</v>
      </c>
      <c r="O738" s="1">
        <v>50.844278476008526</v>
      </c>
      <c r="P738" s="1">
        <v>8.4720000006109064</v>
      </c>
      <c r="Q738" s="1">
        <v>6.7553679229416513E-11</v>
      </c>
      <c r="R738" s="1">
        <v>1457.2061629051686</v>
      </c>
      <c r="S738" s="1">
        <v>19.620000000000822</v>
      </c>
      <c r="T738" s="1">
        <v>619.45062098094525</v>
      </c>
      <c r="U738" s="1">
        <v>56.101132268683671</v>
      </c>
      <c r="V738" s="1">
        <v>86.696728942110539</v>
      </c>
      <c r="W738" s="1">
        <v>17.892664732398696</v>
      </c>
      <c r="X738" s="1">
        <v>1.3251421577261717E-10</v>
      </c>
      <c r="Y738" s="1">
        <v>2524.4553479837514</v>
      </c>
      <c r="Z738" s="1">
        <v>134.75642079360927</v>
      </c>
      <c r="AA738" s="1">
        <v>667.63628435214889</v>
      </c>
      <c r="AB738" s="1">
        <v>31.419513556861009</v>
      </c>
      <c r="AC738"/>
      <c r="AD738"/>
    </row>
    <row r="739" spans="1:30" x14ac:dyDescent="0.25">
      <c r="A739" s="1" t="s">
        <v>105</v>
      </c>
      <c r="B739" s="4">
        <v>1</v>
      </c>
      <c r="C739" s="1" t="s">
        <v>108</v>
      </c>
      <c r="D739" s="7" t="s">
        <v>344</v>
      </c>
      <c r="E739" s="4">
        <v>2038</v>
      </c>
      <c r="F739" s="1">
        <v>109.83675671160468</v>
      </c>
      <c r="G739" s="1">
        <v>1.371476150545024E-7</v>
      </c>
      <c r="H739" s="1">
        <v>1.7330734282252058E-12</v>
      </c>
      <c r="I739" s="1">
        <v>1.0461812265521368E-10</v>
      </c>
      <c r="J739" s="1">
        <v>1.2175499584345016E-12</v>
      </c>
      <c r="K739" s="1">
        <v>67.869633331890441</v>
      </c>
      <c r="L739" s="1">
        <v>1.3163972093440986E-10</v>
      </c>
      <c r="M739" s="1">
        <v>36.978732353452152</v>
      </c>
      <c r="N739" s="1">
        <v>4.8812152611709188</v>
      </c>
      <c r="O739" s="1">
        <v>43.194278476012002</v>
      </c>
      <c r="P739" s="1">
        <v>7.7660000006859002</v>
      </c>
      <c r="Q739" s="1">
        <v>7.475400126898739E-11</v>
      </c>
      <c r="R739" s="1">
        <v>1476.6835437737382</v>
      </c>
      <c r="S739" s="1">
        <v>15.69600000000111</v>
      </c>
      <c r="T739" s="1">
        <v>671.18092216135494</v>
      </c>
      <c r="U739" s="1">
        <v>67.553911589362485</v>
      </c>
      <c r="V739" s="1">
        <v>78.629079067846206</v>
      </c>
      <c r="W739" s="1">
        <v>18.422973186799801</v>
      </c>
      <c r="X739" s="1">
        <v>1.4058736765565434E-10</v>
      </c>
      <c r="Y739" s="1">
        <v>2561.3692522390015</v>
      </c>
      <c r="Z739" s="1">
        <v>109.86200067535637</v>
      </c>
      <c r="AA739" s="1">
        <v>719.49719523101771</v>
      </c>
      <c r="AB739" s="1">
        <v>44.825321171354204</v>
      </c>
      <c r="AC739"/>
      <c r="AD739"/>
    </row>
    <row r="740" spans="1:30" x14ac:dyDescent="0.25">
      <c r="A740" s="1" t="s">
        <v>105</v>
      </c>
      <c r="B740" s="4">
        <v>1</v>
      </c>
      <c r="C740" s="1" t="s">
        <v>108</v>
      </c>
      <c r="D740" s="7" t="s">
        <v>344</v>
      </c>
      <c r="E740" s="4">
        <v>2039</v>
      </c>
      <c r="F740" s="1">
        <v>107.61067367237069</v>
      </c>
      <c r="G740" s="1">
        <v>3.9317171623929824E-7</v>
      </c>
      <c r="H740" s="1">
        <v>6.2361740154792093E-13</v>
      </c>
      <c r="I740" s="1">
        <v>1.2705341967199086E-10</v>
      </c>
      <c r="J740" s="1">
        <v>9.451828512122819E-13</v>
      </c>
      <c r="K740" s="1">
        <v>66.972286329225184</v>
      </c>
      <c r="L740" s="1">
        <v>1.5634704102651173E-10</v>
      </c>
      <c r="M740" s="1">
        <v>36.073407177377462</v>
      </c>
      <c r="N740" s="1">
        <v>6.6544569444705832</v>
      </c>
      <c r="O740" s="1">
        <v>35.544278476013247</v>
      </c>
      <c r="P740" s="1">
        <v>7.0600000007741865</v>
      </c>
      <c r="Q740" s="1">
        <v>8.030436281177208E-11</v>
      </c>
      <c r="R740" s="1">
        <v>1544.5531771056285</v>
      </c>
      <c r="S740" s="1">
        <v>11.772000000001524</v>
      </c>
      <c r="T740" s="1">
        <v>708.15965451480713</v>
      </c>
      <c r="U740" s="1">
        <v>72.435126850533408</v>
      </c>
      <c r="V740" s="1">
        <v>63.385105547025873</v>
      </c>
      <c r="W740" s="1">
        <v>14.966935290130081</v>
      </c>
      <c r="X740" s="1">
        <v>1.3881892878524022E-10</v>
      </c>
      <c r="Y740" s="1">
        <v>2670.7633437608797</v>
      </c>
      <c r="Z740" s="1">
        <v>80.834994900273145</v>
      </c>
      <c r="AA740" s="1">
        <v>751.74831262311443</v>
      </c>
      <c r="AB740" s="1">
        <v>51.082231525435418</v>
      </c>
      <c r="AC740"/>
      <c r="AD740"/>
    </row>
    <row r="741" spans="1:30" x14ac:dyDescent="0.25">
      <c r="A741" s="1" t="s">
        <v>105</v>
      </c>
      <c r="B741" s="4">
        <v>1</v>
      </c>
      <c r="C741" s="1" t="s">
        <v>108</v>
      </c>
      <c r="D741" s="7" t="s">
        <v>344</v>
      </c>
      <c r="E741" s="4">
        <v>2040</v>
      </c>
      <c r="F741" s="1">
        <v>105.81822564360684</v>
      </c>
      <c r="G741" s="1">
        <v>-1.5936190799938552E-6</v>
      </c>
      <c r="H741" s="1">
        <v>3.3271366213635496E-13</v>
      </c>
      <c r="I741" s="1">
        <v>1.6005779199107651E-10</v>
      </c>
      <c r="J741" s="1">
        <v>8.1099430519406459E-13</v>
      </c>
      <c r="K741" s="1">
        <v>107.17496149462798</v>
      </c>
      <c r="L741" s="1">
        <v>1.6382181943376975E-10</v>
      </c>
      <c r="M741" s="1">
        <v>1.5560118465389196E-8</v>
      </c>
      <c r="N741" s="1">
        <v>4.9494323113111827E-12</v>
      </c>
      <c r="O741" s="1">
        <v>27.894278476015216</v>
      </c>
      <c r="P741" s="1">
        <v>6.3540000008788056</v>
      </c>
      <c r="Q741" s="1">
        <v>8.6974969114240794E-11</v>
      </c>
      <c r="R741" s="1">
        <v>1611.5254634348537</v>
      </c>
      <c r="S741" s="1">
        <v>7.8480000000022025</v>
      </c>
      <c r="T741" s="1">
        <v>744.23306169218461</v>
      </c>
      <c r="U741" s="1">
        <v>79.089583795003989</v>
      </c>
      <c r="V741" s="1">
        <v>49.295023043831712</v>
      </c>
      <c r="W741" s="1">
        <v>14.476520299055164</v>
      </c>
      <c r="X741" s="1">
        <v>1.3886354771410033E-10</v>
      </c>
      <c r="Y741" s="1">
        <v>2769.7778672090003</v>
      </c>
      <c r="Z741" s="1">
        <v>50.731166476220139</v>
      </c>
      <c r="AA741" s="1">
        <v>789.19005831696654</v>
      </c>
      <c r="AB741" s="1">
        <v>57.699909057341117</v>
      </c>
      <c r="AC741"/>
      <c r="AD741"/>
    </row>
    <row r="742" spans="1:30" x14ac:dyDescent="0.25">
      <c r="A742" s="1" t="s">
        <v>105</v>
      </c>
      <c r="B742" s="4">
        <v>1</v>
      </c>
      <c r="C742" s="1" t="s">
        <v>108</v>
      </c>
      <c r="D742" s="7" t="s">
        <v>344</v>
      </c>
      <c r="E742" s="4">
        <v>2041</v>
      </c>
      <c r="F742" s="1">
        <v>106.04885596016953</v>
      </c>
      <c r="G742" s="1">
        <v>1.186271744867545E-5</v>
      </c>
      <c r="H742" s="1">
        <v>2.7807757091534071E-13</v>
      </c>
      <c r="I742" s="1">
        <v>2.1090557088063588E-10</v>
      </c>
      <c r="J742" s="1">
        <v>6.748303889193786E-13</v>
      </c>
      <c r="K742" s="1">
        <v>142.2415812956659</v>
      </c>
      <c r="L742" s="1">
        <v>1.8756504340047005E-10</v>
      </c>
      <c r="M742" s="1">
        <v>5.865041884198301E-10</v>
      </c>
      <c r="N742" s="1">
        <v>7.5438565256879717E-13</v>
      </c>
      <c r="O742" s="1">
        <v>20.244278476016952</v>
      </c>
      <c r="P742" s="1">
        <v>6.3540000010058586</v>
      </c>
      <c r="Q742" s="1">
        <v>9.6650824901536984E-11</v>
      </c>
      <c r="R742" s="1">
        <v>1718.7004249294816</v>
      </c>
      <c r="S742" s="1">
        <v>3.9240000000037027</v>
      </c>
      <c r="T742" s="1">
        <v>744.2330617077447</v>
      </c>
      <c r="U742" s="1">
        <v>79.089583795008934</v>
      </c>
      <c r="V742" s="1">
        <v>34.40287841864793</v>
      </c>
      <c r="W742" s="1">
        <v>15.103672609456908</v>
      </c>
      <c r="X742" s="1">
        <v>1.4472012542343376E-10</v>
      </c>
      <c r="Y742" s="1">
        <v>2917.2049951662507</v>
      </c>
      <c r="Z742" s="1">
        <v>22.997848531872449</v>
      </c>
      <c r="AA742" s="1">
        <v>790.62522402266336</v>
      </c>
      <c r="AB742" s="1">
        <v>57.021935019688229</v>
      </c>
      <c r="AC742"/>
      <c r="AD742"/>
    </row>
    <row r="743" spans="1:30" x14ac:dyDescent="0.25">
      <c r="A743" s="1" t="s">
        <v>105</v>
      </c>
      <c r="B743" s="4">
        <v>1</v>
      </c>
      <c r="C743" s="1" t="s">
        <v>108</v>
      </c>
      <c r="D743" s="7" t="s">
        <v>344</v>
      </c>
      <c r="E743" s="4">
        <v>2042</v>
      </c>
      <c r="F743" s="1">
        <v>104.76954871319442</v>
      </c>
      <c r="G743" s="1">
        <v>-2.6091392725873173E-6</v>
      </c>
      <c r="H743" s="1">
        <v>2.7833789592333224E-13</v>
      </c>
      <c r="I743" s="1">
        <v>2.8394771464161065E-10</v>
      </c>
      <c r="J743" s="1">
        <v>6.6666284248922623E-13</v>
      </c>
      <c r="K743" s="1">
        <v>39.914849345316995</v>
      </c>
      <c r="L743" s="1">
        <v>1.1233724504947375E-10</v>
      </c>
      <c r="M743" s="1">
        <v>30.423498472765541</v>
      </c>
      <c r="N743" s="1">
        <v>3.5141159474939809E-13</v>
      </c>
      <c r="O743" s="1">
        <v>12.594278476017573</v>
      </c>
      <c r="P743" s="1">
        <v>6.3540000011659163</v>
      </c>
      <c r="Q743" s="1">
        <v>1.0082343770114542E-10</v>
      </c>
      <c r="R743" s="1">
        <v>1860.9420062251475</v>
      </c>
      <c r="S743" s="1">
        <v>6.8695802650010834E-10</v>
      </c>
      <c r="T743" s="1">
        <v>744.23306170833121</v>
      </c>
      <c r="U743" s="1">
        <v>79.089583795009688</v>
      </c>
      <c r="V743" s="1">
        <v>18.80337571567474</v>
      </c>
      <c r="W743" s="1">
        <v>14.434125784411293</v>
      </c>
      <c r="X743" s="1">
        <v>1.3388099443168511E-10</v>
      </c>
      <c r="Y743" s="1">
        <v>3072.0816144170144</v>
      </c>
      <c r="Z743" s="1">
        <v>2.5478247159552195E-9</v>
      </c>
      <c r="AA743" s="1">
        <v>786.00213768843798</v>
      </c>
      <c r="AB743" s="1">
        <v>50.654332940628855</v>
      </c>
      <c r="AC743"/>
      <c r="AD743"/>
    </row>
    <row r="744" spans="1:30" x14ac:dyDescent="0.25">
      <c r="A744" s="1" t="s">
        <v>105</v>
      </c>
      <c r="B744" s="4">
        <v>1</v>
      </c>
      <c r="C744" s="1" t="s">
        <v>108</v>
      </c>
      <c r="D744" s="7" t="s">
        <v>344</v>
      </c>
      <c r="E744" s="4">
        <v>2043</v>
      </c>
      <c r="F744" s="1">
        <v>100.21529487048154</v>
      </c>
      <c r="G744" s="1">
        <v>1.8153998352607002E-6</v>
      </c>
      <c r="H744" s="1">
        <v>2.949247773875858E-13</v>
      </c>
      <c r="I744" s="1">
        <v>4.0906755069844625E-10</v>
      </c>
      <c r="J744" s="1">
        <v>6.4004002894132516E-13</v>
      </c>
      <c r="K744" s="1">
        <v>46.956514976847004</v>
      </c>
      <c r="L744" s="1">
        <v>3.5472987570882713E-11</v>
      </c>
      <c r="M744" s="1">
        <v>37.965320398685847</v>
      </c>
      <c r="N744" s="1">
        <v>2.8896406238100144E-13</v>
      </c>
      <c r="O744" s="1">
        <v>12.594278476017905</v>
      </c>
      <c r="P744" s="1">
        <v>6.3540000013768223</v>
      </c>
      <c r="Q744" s="1">
        <v>1.0365393678381891E-10</v>
      </c>
      <c r="R744" s="1">
        <v>1900.8568555704644</v>
      </c>
      <c r="S744" s="1">
        <v>7.6283773886610866E-10</v>
      </c>
      <c r="T744" s="1">
        <v>774.65656018109678</v>
      </c>
      <c r="U744" s="1">
        <v>79.089583795010043</v>
      </c>
      <c r="V744" s="1">
        <v>17.91470340455772</v>
      </c>
      <c r="W744" s="1">
        <v>15.059430496709183</v>
      </c>
      <c r="X744" s="1">
        <v>1.2865979115582215E-10</v>
      </c>
      <c r="Y744" s="1">
        <v>3142.1970245571711</v>
      </c>
      <c r="Z744" s="1">
        <v>2.8201331281943722E-9</v>
      </c>
      <c r="AA744" s="1">
        <v>812.10048465437069</v>
      </c>
      <c r="AB744" s="1">
        <v>46.22546173638321</v>
      </c>
      <c r="AC744"/>
      <c r="AD744"/>
    </row>
    <row r="745" spans="1:30" x14ac:dyDescent="0.25">
      <c r="A745" s="1" t="s">
        <v>105</v>
      </c>
      <c r="B745" s="4">
        <v>1</v>
      </c>
      <c r="C745" s="1" t="s">
        <v>108</v>
      </c>
      <c r="D745" s="7" t="s">
        <v>344</v>
      </c>
      <c r="E745" s="4">
        <v>2044</v>
      </c>
      <c r="F745" s="1">
        <v>95.699276170537559</v>
      </c>
      <c r="G745" s="1">
        <v>1.3891211981829144E-5</v>
      </c>
      <c r="H745" s="1">
        <v>3.3010553237067599E-13</v>
      </c>
      <c r="I745" s="1">
        <v>6.4708452156601924E-10</v>
      </c>
      <c r="J745" s="1">
        <v>5.8907138999581436E-13</v>
      </c>
      <c r="K745" s="1">
        <v>35.164884462149317</v>
      </c>
      <c r="L745" s="1">
        <v>1.4153885625869419E-11</v>
      </c>
      <c r="M745" s="1">
        <v>29.407850608490751</v>
      </c>
      <c r="N745" s="1">
        <v>2.8820078838935848E-13</v>
      </c>
      <c r="O745" s="1">
        <v>12.594278476018184</v>
      </c>
      <c r="P745" s="1">
        <v>6.3540000016607703</v>
      </c>
      <c r="Q745" s="1">
        <v>1.0594094645109282E-10</v>
      </c>
      <c r="R745" s="1">
        <v>1947.8133705473115</v>
      </c>
      <c r="S745" s="1">
        <v>8.3494221795644779E-10</v>
      </c>
      <c r="T745" s="1">
        <v>812.62188057978267</v>
      </c>
      <c r="U745" s="1">
        <v>79.089583795010327</v>
      </c>
      <c r="V745" s="1">
        <v>16.429769881645928</v>
      </c>
      <c r="W745" s="1">
        <v>15.301984933478154</v>
      </c>
      <c r="X745" s="1">
        <v>1.2102159728727305E-10</v>
      </c>
      <c r="Y745" s="1">
        <v>3216.4584234171753</v>
      </c>
      <c r="Z745" s="1">
        <v>3.0710299150338631E-9</v>
      </c>
      <c r="AA745" s="1">
        <v>852.28361423279148</v>
      </c>
      <c r="AB745" s="1">
        <v>41.118307707220339</v>
      </c>
      <c r="AC745"/>
      <c r="AD745"/>
    </row>
    <row r="746" spans="1:30" x14ac:dyDescent="0.25">
      <c r="A746" s="1" t="s">
        <v>105</v>
      </c>
      <c r="B746" s="4">
        <v>1</v>
      </c>
      <c r="C746" s="1" t="s">
        <v>108</v>
      </c>
      <c r="D746" s="7" t="s">
        <v>344</v>
      </c>
      <c r="E746" s="4">
        <v>2045</v>
      </c>
      <c r="F746" s="1">
        <v>92.193255566218596</v>
      </c>
      <c r="G746" s="1">
        <v>1.9838363628896711E-3</v>
      </c>
      <c r="H746" s="1">
        <v>3.8130917208779115E-13</v>
      </c>
      <c r="I746" s="1">
        <v>1.3468062633717889E-9</v>
      </c>
      <c r="J746" s="1">
        <v>5.7065043019132175E-13</v>
      </c>
      <c r="K746" s="1">
        <v>57.487641314413359</v>
      </c>
      <c r="L746" s="1">
        <v>7.640263817707109E-12</v>
      </c>
      <c r="M746" s="1">
        <v>18.061241832062812</v>
      </c>
      <c r="N746" s="1">
        <v>3.0866540715351802E-13</v>
      </c>
      <c r="O746" s="1">
        <v>12.594278476018463</v>
      </c>
      <c r="P746" s="1">
        <v>6.3540000020698377</v>
      </c>
      <c r="Q746" s="1">
        <v>1.0770044963059528E-10</v>
      </c>
      <c r="R746" s="1">
        <v>1982.9782550094608</v>
      </c>
      <c r="S746" s="1">
        <v>8.9834137940417309E-10</v>
      </c>
      <c r="T746" s="1">
        <v>842.02973118827344</v>
      </c>
      <c r="U746" s="1">
        <v>79.089583795010611</v>
      </c>
      <c r="V746" s="1">
        <v>15.408725001202308</v>
      </c>
      <c r="W746" s="1">
        <v>14.273609147867198</v>
      </c>
      <c r="X746" s="1">
        <v>1.1476058545516899E-10</v>
      </c>
      <c r="Y746" s="1">
        <v>3273.8832366656861</v>
      </c>
      <c r="Z746" s="1">
        <v>3.1536863291960554E-9</v>
      </c>
      <c r="AA746" s="1">
        <v>886.41585077346861</v>
      </c>
      <c r="AB746" s="1">
        <v>38.12494086673162</v>
      </c>
      <c r="AC746"/>
      <c r="AD746"/>
    </row>
    <row r="747" spans="1:30" x14ac:dyDescent="0.25">
      <c r="A747" s="1" t="s">
        <v>105</v>
      </c>
      <c r="B747" s="4">
        <v>1</v>
      </c>
      <c r="C747" s="1" t="s">
        <v>108</v>
      </c>
      <c r="D747" s="7" t="s">
        <v>344</v>
      </c>
      <c r="E747" s="4">
        <v>2046</v>
      </c>
      <c r="F747" s="1">
        <v>88.287203578552749</v>
      </c>
      <c r="G747" s="1">
        <v>3.9825179192901853E-3</v>
      </c>
      <c r="H747" s="1">
        <v>4.4615323595566705E-13</v>
      </c>
      <c r="I747" s="1">
        <v>6.6621387604774853E-7</v>
      </c>
      <c r="J747" s="1">
        <v>5.2242628158410009E-13</v>
      </c>
      <c r="K747" s="1">
        <v>112.9963975756466</v>
      </c>
      <c r="L747" s="1">
        <v>5.2327105288374049E-12</v>
      </c>
      <c r="M747" s="1">
        <v>42.087960142299274</v>
      </c>
      <c r="N747" s="1">
        <v>3.5034493980016302E-13</v>
      </c>
      <c r="O747" s="1">
        <v>12.594278476018758</v>
      </c>
      <c r="P747" s="1">
        <v>6.3540000027169219</v>
      </c>
      <c r="Q747" s="1">
        <v>1.0891799958902978E-10</v>
      </c>
      <c r="R747" s="1">
        <v>2040.4658963238742</v>
      </c>
      <c r="S747" s="1">
        <v>9.8800655351993963E-10</v>
      </c>
      <c r="T747" s="1">
        <v>860.09097302033626</v>
      </c>
      <c r="U747" s="1">
        <v>79.089583795010924</v>
      </c>
      <c r="V747" s="1">
        <v>13.922802094482048</v>
      </c>
      <c r="W747" s="1">
        <v>13.713942499410066</v>
      </c>
      <c r="X747" s="1">
        <v>1.0671212381724039E-10</v>
      </c>
      <c r="Y747" s="1">
        <v>3351.2412472036253</v>
      </c>
      <c r="Z747" s="1">
        <v>3.4344214570664491E-9</v>
      </c>
      <c r="AA747" s="1">
        <v>905.11599510458382</v>
      </c>
      <c r="AB747" s="1">
        <v>32.847184964139046</v>
      </c>
      <c r="AC747"/>
      <c r="AD747"/>
    </row>
    <row r="748" spans="1:30" x14ac:dyDescent="0.25">
      <c r="A748" s="1" t="s">
        <v>105</v>
      </c>
      <c r="B748" s="4">
        <v>1</v>
      </c>
      <c r="C748" s="1" t="s">
        <v>108</v>
      </c>
      <c r="D748" s="7" t="s">
        <v>344</v>
      </c>
      <c r="E748" s="4">
        <v>2047</v>
      </c>
      <c r="F748" s="1">
        <v>85.159682131830124</v>
      </c>
      <c r="G748" s="1">
        <v>1.2947942752789316E-2</v>
      </c>
      <c r="H748" s="1">
        <v>5.2600281627021611E-13</v>
      </c>
      <c r="I748" s="1">
        <v>1.6170866498637893E-7</v>
      </c>
      <c r="J748" s="1">
        <v>5.185087770965261E-13</v>
      </c>
      <c r="K748" s="1">
        <v>201.22935472480981</v>
      </c>
      <c r="L748" s="1">
        <v>3.9269049987422265E-12</v>
      </c>
      <c r="M748" s="1">
        <v>29.444429365735537</v>
      </c>
      <c r="N748" s="1">
        <v>4.1634134225353736E-13</v>
      </c>
      <c r="O748" s="1">
        <v>12.594278476019088</v>
      </c>
      <c r="P748" s="1">
        <v>6.3540000040637281</v>
      </c>
      <c r="Q748" s="1">
        <v>1.0986318244024206E-10</v>
      </c>
      <c r="R748" s="1">
        <v>2071.0272938995208</v>
      </c>
      <c r="S748" s="1">
        <v>1.0656013720702579E-9</v>
      </c>
      <c r="T748" s="1">
        <v>902.17893316263553</v>
      </c>
      <c r="U748" s="1">
        <v>79.089583795011222</v>
      </c>
      <c r="V748" s="1">
        <v>13.370599668987138</v>
      </c>
      <c r="W748" s="1">
        <v>14.841261460405866</v>
      </c>
      <c r="X748" s="1">
        <v>9.3351058194411235E-11</v>
      </c>
      <c r="Y748" s="1">
        <v>3408.7580423908657</v>
      </c>
      <c r="Z748" s="1">
        <v>3.4812666069215914E-9</v>
      </c>
      <c r="AA748" s="1">
        <v>943.08586424500447</v>
      </c>
      <c r="AB748" s="1">
        <v>30.995274028089771</v>
      </c>
      <c r="AC748"/>
      <c r="AD748"/>
    </row>
    <row r="749" spans="1:30" x14ac:dyDescent="0.25">
      <c r="A749" s="1" t="s">
        <v>105</v>
      </c>
      <c r="B749" s="4">
        <v>1</v>
      </c>
      <c r="C749" s="1" t="s">
        <v>108</v>
      </c>
      <c r="D749" s="7" t="s">
        <v>344</v>
      </c>
      <c r="E749" s="4">
        <v>2048</v>
      </c>
      <c r="F749" s="1">
        <v>81.950641096665521</v>
      </c>
      <c r="G749" s="1">
        <v>9.8054701055809088E-3</v>
      </c>
      <c r="H749" s="1">
        <v>6.3405299320197671E-13</v>
      </c>
      <c r="I749" s="1">
        <v>1.6847476563790983E-7</v>
      </c>
      <c r="J749" s="1">
        <v>5.0885533847051757E-13</v>
      </c>
      <c r="K749" s="1">
        <v>233.1314826174941</v>
      </c>
      <c r="L749" s="1">
        <v>2.9924279343985772E-12</v>
      </c>
      <c r="M749" s="1">
        <v>65.94007429041595</v>
      </c>
      <c r="N749" s="1">
        <v>4.9810394221713267E-13</v>
      </c>
      <c r="O749" s="1">
        <v>12.59427847601947</v>
      </c>
      <c r="P749" s="1">
        <v>6.7030277564752034E-7</v>
      </c>
      <c r="Q749" s="1">
        <v>1.1067417674543613E-10</v>
      </c>
      <c r="R749" s="1">
        <v>2148.6041486243312</v>
      </c>
      <c r="S749" s="1">
        <v>1.1972410930046678E-9</v>
      </c>
      <c r="T749" s="1">
        <v>931.6233625283711</v>
      </c>
      <c r="U749" s="1">
        <v>79.089583795011578</v>
      </c>
      <c r="V749" s="1">
        <v>11.641718110277552</v>
      </c>
      <c r="W749" s="1">
        <v>6.8408483175991526E-7</v>
      </c>
      <c r="X749" s="1">
        <v>8.7677337324961156E-11</v>
      </c>
      <c r="Y749" s="1">
        <v>3500.8186341798914</v>
      </c>
      <c r="Z749" s="1">
        <v>3.8580783835290753E-9</v>
      </c>
      <c r="AA749" s="1">
        <v>976.94039201995372</v>
      </c>
      <c r="AB749" s="1">
        <v>25.560731135164104</v>
      </c>
      <c r="AC749"/>
      <c r="AD749"/>
    </row>
    <row r="750" spans="1:30" x14ac:dyDescent="0.25">
      <c r="A750" s="1" t="s">
        <v>105</v>
      </c>
      <c r="B750" s="4">
        <v>1</v>
      </c>
      <c r="C750" s="1" t="s">
        <v>108</v>
      </c>
      <c r="D750" s="7" t="s">
        <v>344</v>
      </c>
      <c r="E750" s="4">
        <v>2049</v>
      </c>
      <c r="F750" s="1">
        <v>78.740711398415982</v>
      </c>
      <c r="G750" s="1">
        <v>2.6807515375755021E-2</v>
      </c>
      <c r="H750" s="1">
        <v>7.5931575454738019E-13</v>
      </c>
      <c r="I750" s="1">
        <v>2.2173425825206801E-7</v>
      </c>
      <c r="J750" s="1">
        <v>4.893134493852554E-13</v>
      </c>
      <c r="K750" s="1">
        <v>350.32919173315639</v>
      </c>
      <c r="L750" s="1">
        <v>2.359552095893131E-12</v>
      </c>
      <c r="M750" s="1">
        <v>19.005791597138909</v>
      </c>
      <c r="N750" s="1">
        <v>6.0046765572010259E-13</v>
      </c>
      <c r="O750" s="1">
        <v>12.594278476019895</v>
      </c>
      <c r="P750" s="1">
        <v>8.3194467734839185E-7</v>
      </c>
      <c r="Q750" s="1">
        <v>1.1134900713435551E-10</v>
      </c>
      <c r="R750" s="1">
        <v>2196.2568812418276</v>
      </c>
      <c r="S750" s="1">
        <v>1.3535881340311795E-9</v>
      </c>
      <c r="T750" s="1">
        <v>997.56343681878707</v>
      </c>
      <c r="U750" s="1">
        <v>79.089583795012018</v>
      </c>
      <c r="V750" s="1">
        <v>10.515187393321922</v>
      </c>
      <c r="W750" s="1">
        <v>8.5419233536347428E-7</v>
      </c>
      <c r="X750" s="1">
        <v>6.9916335833999347E-11</v>
      </c>
      <c r="Y750" s="1">
        <v>3562.5009038399439</v>
      </c>
      <c r="Z750" s="1">
        <v>4.3253543825769785E-9</v>
      </c>
      <c r="AA750" s="1">
        <v>1039.9555543533415</v>
      </c>
      <c r="AB750" s="1">
        <v>22.332560944143783</v>
      </c>
      <c r="AC750"/>
      <c r="AD750"/>
    </row>
    <row r="751" spans="1:30" x14ac:dyDescent="0.25">
      <c r="A751" s="1" t="s">
        <v>105</v>
      </c>
      <c r="B751" s="4">
        <v>1</v>
      </c>
      <c r="C751" s="1" t="s">
        <v>108</v>
      </c>
      <c r="D751" s="7" t="s">
        <v>344</v>
      </c>
      <c r="E751" s="4">
        <v>2050</v>
      </c>
      <c r="F751" s="1">
        <v>75.367222252359923</v>
      </c>
      <c r="G751" s="1">
        <v>5.6506491949551915E-3</v>
      </c>
      <c r="H751" s="1">
        <v>9.1308665061033952E-13</v>
      </c>
      <c r="I751" s="1">
        <v>6.2419417880433629E-8</v>
      </c>
      <c r="J751" s="1">
        <v>5.0666476507539463E-13</v>
      </c>
      <c r="K751" s="1">
        <v>110.30765527546218</v>
      </c>
      <c r="L751" s="1">
        <v>0</v>
      </c>
      <c r="M751" s="1">
        <v>45.024395031631663</v>
      </c>
      <c r="N751" s="1">
        <v>7.3053979925276038E-13</v>
      </c>
      <c r="O751" s="1">
        <v>12.594278476020397</v>
      </c>
      <c r="P751" s="1">
        <v>1.0003991949434927E-6</v>
      </c>
      <c r="Q751" s="1">
        <v>1.1201566997684473E-10</v>
      </c>
      <c r="R751" s="1">
        <v>2273.8636146424751</v>
      </c>
      <c r="S751" s="1">
        <v>1.5174099534649492E-9</v>
      </c>
      <c r="T751" s="1">
        <v>1016.569228415926</v>
      </c>
      <c r="U751" s="1">
        <v>79.089583795012544</v>
      </c>
      <c r="V751" s="1">
        <v>8.6235698240486087</v>
      </c>
      <c r="W751" s="1">
        <v>1.3271590559328406E-6</v>
      </c>
      <c r="X751" s="1">
        <v>6.38243904579856E-11</v>
      </c>
      <c r="Y751" s="1">
        <v>3649.9929045536724</v>
      </c>
      <c r="Z751" s="1">
        <v>4.7899024636334185E-9</v>
      </c>
      <c r="AA751" s="1">
        <v>1067.9292807974205</v>
      </c>
      <c r="AB751" s="1">
        <v>18.10541265204602</v>
      </c>
      <c r="AC751"/>
      <c r="AD751"/>
    </row>
    <row r="752" spans="1:30" x14ac:dyDescent="0.25">
      <c r="A752" s="1" t="s">
        <v>105</v>
      </c>
      <c r="B752" s="4">
        <v>1</v>
      </c>
      <c r="C752" s="1" t="s">
        <v>108</v>
      </c>
      <c r="D752" s="7" t="s">
        <v>344</v>
      </c>
      <c r="E752" s="4">
        <v>2051</v>
      </c>
      <c r="F752" s="1">
        <v>72.256548416931082</v>
      </c>
      <c r="G752" s="1">
        <v>4.0479409687829383E-3</v>
      </c>
      <c r="H752" s="1">
        <v>1.1191378233187885E-12</v>
      </c>
      <c r="I752" s="1">
        <v>1.9941206832338288E-8</v>
      </c>
      <c r="J752" s="1">
        <v>5.9264149566416262E-13</v>
      </c>
      <c r="K752" s="1">
        <v>105.32982670524446</v>
      </c>
      <c r="L752" s="1">
        <v>0</v>
      </c>
      <c r="M752" s="1">
        <v>79.627999283242559</v>
      </c>
      <c r="N752" s="1">
        <v>8.988796162862598E-13</v>
      </c>
      <c r="O752" s="1">
        <v>12.59427847602101</v>
      </c>
      <c r="P752" s="1">
        <v>1.2221106785358274E-6</v>
      </c>
      <c r="Q752" s="1">
        <v>1.1265571000578606E-10</v>
      </c>
      <c r="R752" s="1">
        <v>2302.5289740257408</v>
      </c>
      <c r="S752" s="1">
        <v>1.7049749968654192E-9</v>
      </c>
      <c r="T752" s="1">
        <v>1061.5936234475575</v>
      </c>
      <c r="U752" s="1">
        <v>79.089583795013169</v>
      </c>
      <c r="V752" s="1">
        <v>8.1188608878245496</v>
      </c>
      <c r="W752" s="1">
        <v>1.7885837584983868E-6</v>
      </c>
      <c r="X752" s="1">
        <v>5.9446950610010103E-11</v>
      </c>
      <c r="Y752" s="1">
        <v>3673.6421114785958</v>
      </c>
      <c r="Z752" s="1">
        <v>5.3167990790951228E-9</v>
      </c>
      <c r="AA752" s="1">
        <v>1103.9284707994748</v>
      </c>
      <c r="AB752" s="1">
        <v>17.337881113795657</v>
      </c>
      <c r="AC752"/>
      <c r="AD752"/>
    </row>
    <row r="753" spans="1:30" x14ac:dyDescent="0.25">
      <c r="A753" s="1" t="s">
        <v>105</v>
      </c>
      <c r="B753" s="4">
        <v>1</v>
      </c>
      <c r="C753" s="1" t="s">
        <v>108</v>
      </c>
      <c r="D753" s="7" t="s">
        <v>344</v>
      </c>
      <c r="E753" s="4">
        <v>2052</v>
      </c>
      <c r="F753" s="1">
        <v>69.230412467661168</v>
      </c>
      <c r="G753" s="1">
        <v>3.4991283816130486E-6</v>
      </c>
      <c r="H753" s="1">
        <v>1.4132028116836601E-12</v>
      </c>
      <c r="I753" s="1">
        <v>1.6274207177860622E-7</v>
      </c>
      <c r="J753" s="1">
        <v>0</v>
      </c>
      <c r="K753" s="1">
        <v>132.07315332232105</v>
      </c>
      <c r="L753" s="1">
        <v>0</v>
      </c>
      <c r="M753" s="1">
        <v>98.245750206905782</v>
      </c>
      <c r="N753" s="1">
        <v>1.1218528152315246E-12</v>
      </c>
      <c r="O753" s="1">
        <v>12.59427847602174</v>
      </c>
      <c r="P753" s="1">
        <v>1.2845044539661409E-6</v>
      </c>
      <c r="Q753" s="1">
        <v>1.1324478139578187E-10</v>
      </c>
      <c r="R753" s="1">
        <v>2345.898226916705</v>
      </c>
      <c r="S753" s="1">
        <v>1.817312241914893E-9</v>
      </c>
      <c r="T753" s="1">
        <v>1085.8016227308005</v>
      </c>
      <c r="U753" s="1">
        <v>79.089583795013908</v>
      </c>
      <c r="V753" s="1">
        <v>7.6084745700236454</v>
      </c>
      <c r="W753" s="1">
        <v>1.8644596401965805E-6</v>
      </c>
      <c r="X753" s="1">
        <v>4.9673040584652063E-11</v>
      </c>
      <c r="Y753" s="1">
        <v>3719.7876815876598</v>
      </c>
      <c r="Z753" s="1">
        <v>5.5710068412020834E-9</v>
      </c>
      <c r="AA753" s="1">
        <v>1122.6507474767561</v>
      </c>
      <c r="AB753" s="1">
        <v>15.844219503456534</v>
      </c>
      <c r="AC753"/>
      <c r="AD753"/>
    </row>
    <row r="754" spans="1:30" x14ac:dyDescent="0.25">
      <c r="A754" s="1" t="s">
        <v>105</v>
      </c>
      <c r="B754" s="4">
        <v>1</v>
      </c>
      <c r="C754" s="1" t="s">
        <v>108</v>
      </c>
      <c r="D754" s="7" t="s">
        <v>344</v>
      </c>
      <c r="E754" s="4">
        <v>2053</v>
      </c>
      <c r="F754" s="1">
        <v>66.254964689677337</v>
      </c>
      <c r="G754" s="1">
        <v>1.3925184536475123E-3</v>
      </c>
      <c r="H754" s="1">
        <v>1.8285426123207006E-12</v>
      </c>
      <c r="I754" s="1">
        <v>2.7128876444601426E-7</v>
      </c>
      <c r="J754" s="1">
        <v>0</v>
      </c>
      <c r="K754" s="1">
        <v>110.82244325623489</v>
      </c>
      <c r="L754" s="1">
        <v>0</v>
      </c>
      <c r="M754" s="1">
        <v>150.73655799111407</v>
      </c>
      <c r="N754" s="1">
        <v>1.4262099225741739E-12</v>
      </c>
      <c r="O754" s="1">
        <v>12.59427847602262</v>
      </c>
      <c r="P754" s="1">
        <v>1.3044168127638494E-6</v>
      </c>
      <c r="Q754" s="1">
        <v>1.1381543182597319E-10</v>
      </c>
      <c r="R754" s="1">
        <v>2414.0978987994581</v>
      </c>
      <c r="S754" s="1">
        <v>1.8527852294857757E-9</v>
      </c>
      <c r="T754" s="1">
        <v>1100.9173729377078</v>
      </c>
      <c r="U754" s="1">
        <v>79.08958379501469</v>
      </c>
      <c r="V754" s="1">
        <v>6.4828373711608824</v>
      </c>
      <c r="W754" s="1">
        <v>1.2882629492841071E-6</v>
      </c>
      <c r="X754" s="1">
        <v>4.8144110626701024E-11</v>
      </c>
      <c r="Y754" s="1">
        <v>3777.4715564618582</v>
      </c>
      <c r="Z754" s="1">
        <v>5.5243979146108359E-9</v>
      </c>
      <c r="AA754" s="1">
        <v>1139.0008263574241</v>
      </c>
      <c r="AB754" s="1">
        <v>13.361418924990144</v>
      </c>
      <c r="AC754"/>
      <c r="AD754"/>
    </row>
    <row r="755" spans="1:30" x14ac:dyDescent="0.25">
      <c r="A755" s="1" t="s">
        <v>105</v>
      </c>
      <c r="B755" s="4">
        <v>1</v>
      </c>
      <c r="C755" s="1" t="s">
        <v>108</v>
      </c>
      <c r="D755" s="7" t="s">
        <v>344</v>
      </c>
      <c r="E755" s="4">
        <v>2054</v>
      </c>
      <c r="F755" s="1">
        <v>63.199792227206913</v>
      </c>
      <c r="G755" s="1">
        <v>9.9367297132683732E-3</v>
      </c>
      <c r="H755" s="1">
        <v>2.3217658800929548E-12</v>
      </c>
      <c r="I755" s="1">
        <v>3.3544231164623834E-8</v>
      </c>
      <c r="J755" s="1">
        <v>0</v>
      </c>
      <c r="K755" s="1">
        <v>175.54088404950872</v>
      </c>
      <c r="L755" s="1">
        <v>0</v>
      </c>
      <c r="M755" s="1">
        <v>4.6688141388283274E-8</v>
      </c>
      <c r="N755" s="1">
        <v>1.8588092273447604E-12</v>
      </c>
      <c r="O755" s="1">
        <v>12.594278476023693</v>
      </c>
      <c r="P755" s="1">
        <v>1.4671265158844426E-6</v>
      </c>
      <c r="Q755" s="1">
        <v>1.1433785810755729E-10</v>
      </c>
      <c r="R755" s="1">
        <v>2454.2002760720452</v>
      </c>
      <c r="S755" s="1">
        <v>1.866939115111645E-9</v>
      </c>
      <c r="T755" s="1">
        <v>1126.9589309288397</v>
      </c>
      <c r="U755" s="1">
        <v>78.80137016879037</v>
      </c>
      <c r="V755" s="1">
        <v>5.8508779241825533</v>
      </c>
      <c r="W755" s="1">
        <v>1.8664002621750412E-6</v>
      </c>
      <c r="X755" s="1">
        <v>3.6634657175167703E-11</v>
      </c>
      <c r="Y755" s="1">
        <v>3816.7840670430182</v>
      </c>
      <c r="Z755" s="1">
        <v>5.3683705591777032E-9</v>
      </c>
      <c r="AA755" s="1">
        <v>1160.6164924363588</v>
      </c>
      <c r="AB755" s="1">
        <v>12.450880810808011</v>
      </c>
      <c r="AC755"/>
      <c r="AD755"/>
    </row>
    <row r="756" spans="1:30" x14ac:dyDescent="0.25">
      <c r="A756" s="1" t="s">
        <v>105</v>
      </c>
      <c r="B756" s="4">
        <v>1</v>
      </c>
      <c r="C756" s="1" t="s">
        <v>108</v>
      </c>
      <c r="D756" s="7" t="s">
        <v>344</v>
      </c>
      <c r="E756" s="4">
        <v>2055</v>
      </c>
      <c r="F756" s="1">
        <v>60.27268654758965</v>
      </c>
      <c r="G756" s="1">
        <v>1.8970278141025042E-2</v>
      </c>
      <c r="H756" s="1">
        <v>2.8302502411477253E-12</v>
      </c>
      <c r="I756" s="1">
        <v>1.4975179010476554E-8</v>
      </c>
      <c r="J756" s="1">
        <v>0</v>
      </c>
      <c r="K756" s="1">
        <v>114.41459307557874</v>
      </c>
      <c r="L756" s="1">
        <v>0</v>
      </c>
      <c r="M756" s="1">
        <v>31.930507136165627</v>
      </c>
      <c r="N756" s="1">
        <v>2.5097402638270896E-12</v>
      </c>
      <c r="O756" s="1">
        <v>12.594278476025043</v>
      </c>
      <c r="P756" s="1">
        <v>1.7383789552082254E-6</v>
      </c>
      <c r="Q756" s="1">
        <v>1.1485636688465382E-10</v>
      </c>
      <c r="R756" s="1">
        <v>2539.1343465738832</v>
      </c>
      <c r="S756" s="1">
        <v>1.8745793789293521E-9</v>
      </c>
      <c r="T756" s="1">
        <v>1098.8082299258458</v>
      </c>
      <c r="U756" s="1">
        <v>76.379263355679498</v>
      </c>
      <c r="V756" s="1">
        <v>4.4863549477709066</v>
      </c>
      <c r="W756" s="1">
        <v>2.3853410495626251E-6</v>
      </c>
      <c r="X756" s="1">
        <v>3.2909840313567947E-11</v>
      </c>
      <c r="Y756" s="1">
        <v>3890.1539544080756</v>
      </c>
      <c r="Z756" s="1">
        <v>4.9778925387374476E-9</v>
      </c>
      <c r="AA756" s="1">
        <v>1138.0882401743952</v>
      </c>
      <c r="AB756" s="1">
        <v>10.515334379677768</v>
      </c>
      <c r="AC756"/>
      <c r="AD756"/>
    </row>
    <row r="757" spans="1:30" x14ac:dyDescent="0.25">
      <c r="A757" s="1" t="s">
        <v>105</v>
      </c>
      <c r="B757" s="4">
        <v>1</v>
      </c>
      <c r="C757" s="1" t="s">
        <v>108</v>
      </c>
      <c r="D757" s="7" t="s">
        <v>344</v>
      </c>
      <c r="E757" s="4">
        <v>2056</v>
      </c>
      <c r="F757" s="1">
        <v>57.020203876460812</v>
      </c>
      <c r="G757" s="1">
        <v>8.1825773114289277E-3</v>
      </c>
      <c r="H757" s="1">
        <v>3.5736802716989479E-12</v>
      </c>
      <c r="I757" s="1">
        <v>6.885480509859405E-9</v>
      </c>
      <c r="J757" s="1">
        <v>0</v>
      </c>
      <c r="K757" s="1">
        <v>114.12083152340882</v>
      </c>
      <c r="L757" s="1">
        <v>0</v>
      </c>
      <c r="M757" s="1">
        <v>24.803453605580501</v>
      </c>
      <c r="N757" s="1">
        <v>3.5769336586788641E-12</v>
      </c>
      <c r="O757" s="1">
        <v>12.59427847602678</v>
      </c>
      <c r="P757" s="1">
        <v>1.7718826950551877E-6</v>
      </c>
      <c r="Q757" s="1">
        <v>1.1536522222312434E-10</v>
      </c>
      <c r="R757" s="1">
        <v>2567.5445984127787</v>
      </c>
      <c r="S757" s="1">
        <v>1.8798120894581896E-9</v>
      </c>
      <c r="T757" s="1">
        <v>1097.1317246358042</v>
      </c>
      <c r="U757" s="1">
        <v>73.315603136012811</v>
      </c>
      <c r="V757" s="1">
        <v>4.3424815063710005</v>
      </c>
      <c r="W757" s="1">
        <v>2.3460204024499517E-6</v>
      </c>
      <c r="X757" s="1">
        <v>3.0999535151949789E-11</v>
      </c>
      <c r="Y757" s="1">
        <v>3921.1201001940849</v>
      </c>
      <c r="Z757" s="1">
        <v>4.4729251103624926E-9</v>
      </c>
      <c r="AA757" s="1">
        <v>1132.9999243229777</v>
      </c>
      <c r="AB757" s="1">
        <v>10.300750373285423</v>
      </c>
      <c r="AC757"/>
      <c r="AD757"/>
    </row>
    <row r="758" spans="1:30" x14ac:dyDescent="0.25">
      <c r="A758" s="1" t="s">
        <v>105</v>
      </c>
      <c r="B758" s="4">
        <v>1</v>
      </c>
      <c r="C758" s="1" t="s">
        <v>108</v>
      </c>
      <c r="D758" s="7" t="s">
        <v>344</v>
      </c>
      <c r="E758" s="4">
        <v>2057</v>
      </c>
      <c r="F758" s="1">
        <v>53.788124673997331</v>
      </c>
      <c r="G758" s="1">
        <v>1.1646189434578186E-4</v>
      </c>
      <c r="H758" s="1">
        <v>0</v>
      </c>
      <c r="I758" s="1">
        <v>7.2808869803245739E-9</v>
      </c>
      <c r="J758" s="1">
        <v>0</v>
      </c>
      <c r="K758" s="1">
        <v>239.12160587293167</v>
      </c>
      <c r="L758" s="1">
        <v>0</v>
      </c>
      <c r="M758" s="1">
        <v>7.2712240733170854E-9</v>
      </c>
      <c r="N758" s="1">
        <v>5.5961211494693544E-12</v>
      </c>
      <c r="O758" s="1">
        <v>12.594278476028963</v>
      </c>
      <c r="P758" s="1">
        <v>1.7868124387772734E-6</v>
      </c>
      <c r="Q758" s="1">
        <v>1.1585453567250959E-10</v>
      </c>
      <c r="R758" s="1">
        <v>2592.4709729320662</v>
      </c>
      <c r="S758" s="1">
        <v>1.8837389944569317E-9</v>
      </c>
      <c r="T758" s="1">
        <v>1102.1326673639264</v>
      </c>
      <c r="U758" s="1">
        <v>69.289612806512622</v>
      </c>
      <c r="V758" s="1">
        <v>4.2119022309560865</v>
      </c>
      <c r="W758" s="1">
        <v>2.3095478810115633E-6</v>
      </c>
      <c r="X758" s="1">
        <v>2.1441250341281622E-11</v>
      </c>
      <c r="Y758" s="1">
        <v>3947.2665424612651</v>
      </c>
      <c r="Z758" s="1">
        <v>4.3918405209671808E-9</v>
      </c>
      <c r="AA758" s="1">
        <v>1132.2396317042026</v>
      </c>
      <c r="AB758" s="1">
        <v>10.184030044297568</v>
      </c>
      <c r="AC758"/>
      <c r="AD758"/>
    </row>
    <row r="759" spans="1:30" x14ac:dyDescent="0.25">
      <c r="A759" s="1" t="s">
        <v>105</v>
      </c>
      <c r="B759" s="4">
        <v>1</v>
      </c>
      <c r="C759" s="1" t="s">
        <v>108</v>
      </c>
      <c r="D759" s="7" t="s">
        <v>344</v>
      </c>
      <c r="E759" s="4">
        <v>2058</v>
      </c>
      <c r="F759" s="1">
        <v>50.760803959414666</v>
      </c>
      <c r="G759" s="1">
        <v>4.628944948949343E-3</v>
      </c>
      <c r="H759" s="1">
        <v>0</v>
      </c>
      <c r="I759" s="1">
        <v>0</v>
      </c>
      <c r="J759" s="1">
        <v>0</v>
      </c>
      <c r="K759" s="1">
        <v>44.52672162491335</v>
      </c>
      <c r="L759" s="1">
        <v>0</v>
      </c>
      <c r="M759" s="1">
        <v>6.1118147965201464E-9</v>
      </c>
      <c r="N759" s="1">
        <v>1.0695765068339624E-11</v>
      </c>
      <c r="O759" s="1">
        <v>12.594278476031565</v>
      </c>
      <c r="P759" s="1">
        <v>1.7936472657717727E-6</v>
      </c>
      <c r="Q759" s="1">
        <v>1.1636120043758499E-10</v>
      </c>
      <c r="R759" s="1">
        <v>2749.1165133090894</v>
      </c>
      <c r="S759" s="1">
        <v>1.8867314223913302E-9</v>
      </c>
      <c r="T759" s="1">
        <v>1084.726615111925</v>
      </c>
      <c r="U759" s="1">
        <v>63.820127312262734</v>
      </c>
      <c r="V759" s="1">
        <v>3.4836479211754159</v>
      </c>
      <c r="W759" s="1">
        <v>1.4745959423386301E-6</v>
      </c>
      <c r="X759" s="1">
        <v>1.1516679657811629E-11</v>
      </c>
      <c r="Y759" s="1">
        <v>4043.6685172532884</v>
      </c>
      <c r="Z759" s="1">
        <v>4.1553237967622923E-9</v>
      </c>
      <c r="AA759" s="1">
        <v>1119.379846855564</v>
      </c>
      <c r="AB759" s="1">
        <v>6.2876143855974052</v>
      </c>
      <c r="AC759"/>
      <c r="AD759"/>
    </row>
    <row r="760" spans="1:30" x14ac:dyDescent="0.25">
      <c r="A760" s="1" t="s">
        <v>105</v>
      </c>
      <c r="B760" s="4">
        <v>1</v>
      </c>
      <c r="C760" s="1" t="s">
        <v>108</v>
      </c>
      <c r="D760" s="7" t="s">
        <v>344</v>
      </c>
      <c r="E760" s="4">
        <v>2059</v>
      </c>
      <c r="F760" s="1">
        <v>55.073338429088047</v>
      </c>
      <c r="G760" s="1">
        <v>3.244453677393289E-3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12.594278476034676</v>
      </c>
      <c r="P760" s="1">
        <v>1.8008719961891855E-6</v>
      </c>
      <c r="Q760" s="1">
        <v>1.1695384193324914E-10</v>
      </c>
      <c r="R760" s="1">
        <v>2715.8672169558058</v>
      </c>
      <c r="S760" s="1">
        <v>1.8890909744872233E-9</v>
      </c>
      <c r="T760" s="1">
        <v>1065.6879955874849</v>
      </c>
      <c r="U760" s="1">
        <v>56.185399070890369</v>
      </c>
      <c r="V760" s="1">
        <v>4.142812113483969</v>
      </c>
      <c r="W760" s="1">
        <v>2.3258296923680934E-6</v>
      </c>
      <c r="X760" s="1">
        <v>1.1905385851646779E-11</v>
      </c>
      <c r="Y760" s="1">
        <v>4043.8534320746753</v>
      </c>
      <c r="Z760" s="1">
        <v>4.204296947229071E-9</v>
      </c>
      <c r="AA760" s="1">
        <v>1110.2653333302169</v>
      </c>
      <c r="AB760" s="1">
        <v>7.7516058186214769</v>
      </c>
      <c r="AC760"/>
      <c r="AD760"/>
    </row>
    <row r="761" spans="1:30" x14ac:dyDescent="0.25">
      <c r="A761" s="1" t="s">
        <v>105</v>
      </c>
      <c r="B761" s="4">
        <v>1</v>
      </c>
      <c r="C761" s="1" t="s">
        <v>108</v>
      </c>
      <c r="D761" s="7" t="s">
        <v>344</v>
      </c>
      <c r="E761" s="4">
        <v>2060</v>
      </c>
      <c r="F761" s="1">
        <v>69.405823091378721</v>
      </c>
      <c r="G761" s="1">
        <v>8.992909917859641E-3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12.594278476033681</v>
      </c>
      <c r="P761" s="1">
        <v>1.8008088941187772E-6</v>
      </c>
      <c r="Q761" s="1">
        <v>1.1695384193324914E-10</v>
      </c>
      <c r="R761" s="1">
        <v>2650.6229995980229</v>
      </c>
      <c r="S761" s="1">
        <v>1.8890909744872233E-9</v>
      </c>
      <c r="T761" s="1">
        <v>1052.9212991997115</v>
      </c>
      <c r="U761" s="1">
        <v>44.733306708817238</v>
      </c>
      <c r="V761" s="1">
        <v>4.2119022309604652</v>
      </c>
      <c r="W761" s="1">
        <v>1.5601047655406231E-6</v>
      </c>
      <c r="X761" s="1">
        <v>1.7744799121969332E-11</v>
      </c>
      <c r="Y761" s="1">
        <v>4004.1788509976823</v>
      </c>
      <c r="Z761" s="1">
        <v>4.6754417324165612E-9</v>
      </c>
      <c r="AA761" s="1">
        <v>1100.6663892701365</v>
      </c>
      <c r="AB761" s="1">
        <v>10.147637303931907</v>
      </c>
      <c r="AC761"/>
      <c r="AD761"/>
    </row>
    <row r="762" spans="1:30" x14ac:dyDescent="0.25">
      <c r="A762" s="1" t="s">
        <v>105</v>
      </c>
      <c r="B762" s="4">
        <v>1</v>
      </c>
      <c r="C762" s="1" t="s">
        <v>108</v>
      </c>
      <c r="D762" s="7" t="s">
        <v>371</v>
      </c>
      <c r="E762" s="4">
        <v>2021</v>
      </c>
      <c r="F762" s="1">
        <v>196.34989532976363</v>
      </c>
      <c r="G762" s="1">
        <v>-2.0195846416346443E-9</v>
      </c>
      <c r="H762" s="1">
        <v>3.0485458340843317E-13</v>
      </c>
      <c r="I762" s="1">
        <v>6.3539999999971313</v>
      </c>
      <c r="J762" s="1">
        <v>2.7892511497509131E-14</v>
      </c>
      <c r="K762" s="1">
        <v>82.434999999999988</v>
      </c>
      <c r="L762" s="1">
        <v>4.4245272863775813E-15</v>
      </c>
      <c r="M762" s="1">
        <v>55.419999999999391</v>
      </c>
      <c r="N762" s="1">
        <v>3.2805657994753014E-11</v>
      </c>
      <c r="O762" s="1">
        <v>153</v>
      </c>
      <c r="P762" s="1">
        <v>12.708</v>
      </c>
      <c r="Q762" s="1">
        <v>49.44</v>
      </c>
      <c r="R762" s="1">
        <v>164.87</v>
      </c>
      <c r="S762" s="1">
        <v>78.48</v>
      </c>
      <c r="T762" s="1">
        <v>110.84</v>
      </c>
      <c r="U762" s="1">
        <v>11.39</v>
      </c>
      <c r="V762" s="1">
        <v>563.0622663682143</v>
      </c>
      <c r="W762" s="1">
        <v>33.215890755111651</v>
      </c>
      <c r="X762" s="1">
        <v>433.09439999978707</v>
      </c>
      <c r="Y762" s="1">
        <v>306.18372823610747</v>
      </c>
      <c r="Z762" s="1">
        <v>687.48479999999813</v>
      </c>
      <c r="AA762" s="1">
        <v>123.18901013738775</v>
      </c>
      <c r="AB762" s="1">
        <v>0</v>
      </c>
      <c r="AC762"/>
      <c r="AD762"/>
    </row>
    <row r="763" spans="1:30" x14ac:dyDescent="0.25">
      <c r="A763" s="1" t="s">
        <v>105</v>
      </c>
      <c r="B763" s="4">
        <v>1</v>
      </c>
      <c r="C763" s="1" t="s">
        <v>108</v>
      </c>
      <c r="D763" s="7" t="s">
        <v>371</v>
      </c>
      <c r="E763" s="4">
        <v>2022</v>
      </c>
      <c r="F763" s="1">
        <v>319.88983942239298</v>
      </c>
      <c r="G763" s="1">
        <v>-2.8595165190304019E-8</v>
      </c>
      <c r="H763" s="1">
        <v>3.1030102076115999E-13</v>
      </c>
      <c r="I763" s="1">
        <v>3.2181734631151233E-12</v>
      </c>
      <c r="J763" s="1">
        <v>2.8889316280151733E-14</v>
      </c>
      <c r="K763" s="1">
        <v>123.65249999999996</v>
      </c>
      <c r="L763" s="1">
        <v>4.065571395529706E-15</v>
      </c>
      <c r="M763" s="1">
        <v>83.129999999996897</v>
      </c>
      <c r="N763" s="1">
        <v>3.5077351241079281E-11</v>
      </c>
      <c r="O763" s="1">
        <v>153</v>
      </c>
      <c r="P763" s="1">
        <v>12.708</v>
      </c>
      <c r="Q763" s="1">
        <v>49.44</v>
      </c>
      <c r="R763" s="1">
        <v>247.30500000000001</v>
      </c>
      <c r="S763" s="1">
        <v>78.48</v>
      </c>
      <c r="T763" s="1">
        <v>166.25999999999939</v>
      </c>
      <c r="U763" s="1">
        <v>11.390000000032806</v>
      </c>
      <c r="V763" s="1">
        <v>395.29597500262793</v>
      </c>
      <c r="W763" s="1">
        <v>33.215890755111651</v>
      </c>
      <c r="X763" s="1">
        <v>426.3813985622412</v>
      </c>
      <c r="Y763" s="1">
        <v>459.27559235415049</v>
      </c>
      <c r="Z763" s="1">
        <v>687.48479999999813</v>
      </c>
      <c r="AA763" s="1">
        <v>184.78351520570146</v>
      </c>
      <c r="AB763" s="1">
        <v>0</v>
      </c>
      <c r="AC763"/>
      <c r="AD763"/>
    </row>
    <row r="764" spans="1:30" x14ac:dyDescent="0.25">
      <c r="A764" s="1" t="s">
        <v>105</v>
      </c>
      <c r="B764" s="4">
        <v>1</v>
      </c>
      <c r="C764" s="1" t="s">
        <v>108</v>
      </c>
      <c r="D764" s="7" t="s">
        <v>371</v>
      </c>
      <c r="E764" s="4">
        <v>2023</v>
      </c>
      <c r="F764" s="1">
        <v>117.72711977459122</v>
      </c>
      <c r="G764" s="1">
        <v>-8.9578767388984766E-8</v>
      </c>
      <c r="H764" s="1">
        <v>3.1515861141703645E-13</v>
      </c>
      <c r="I764" s="1">
        <v>1.3514741359337033E-12</v>
      </c>
      <c r="J764" s="1">
        <v>3.0202945423642395E-14</v>
      </c>
      <c r="K764" s="1">
        <v>185.47874999999971</v>
      </c>
      <c r="L764" s="1">
        <v>3.8032100757162168E-15</v>
      </c>
      <c r="M764" s="1">
        <v>105.53233141939729</v>
      </c>
      <c r="N764" s="1">
        <v>3.3451541071655867E-11</v>
      </c>
      <c r="O764" s="1">
        <v>145.35</v>
      </c>
      <c r="P764" s="1">
        <v>18.355999999997131</v>
      </c>
      <c r="Q764" s="1">
        <v>46.144000000000005</v>
      </c>
      <c r="R764" s="1">
        <v>359.9661666666666</v>
      </c>
      <c r="S764" s="1">
        <v>74.555999999999997</v>
      </c>
      <c r="T764" s="1">
        <v>242.00066666666297</v>
      </c>
      <c r="U764" s="1">
        <v>10.251000000067883</v>
      </c>
      <c r="V764" s="1">
        <v>252.35344063837798</v>
      </c>
      <c r="W764" s="1">
        <v>47.978508866658707</v>
      </c>
      <c r="X764" s="1">
        <v>339.4085789626551</v>
      </c>
      <c r="Y764" s="1">
        <v>668.50113998213294</v>
      </c>
      <c r="Z764" s="1">
        <v>647.43326449900633</v>
      </c>
      <c r="AA764" s="1">
        <v>268.96267213206022</v>
      </c>
      <c r="AB764" s="1">
        <v>5.7413261948139068E-8</v>
      </c>
      <c r="AC764"/>
      <c r="AD764"/>
    </row>
    <row r="765" spans="1:30" x14ac:dyDescent="0.25">
      <c r="A765" s="1" t="s">
        <v>105</v>
      </c>
      <c r="B765" s="4">
        <v>1</v>
      </c>
      <c r="C765" s="1" t="s">
        <v>108</v>
      </c>
      <c r="D765" s="7" t="s">
        <v>371</v>
      </c>
      <c r="E765" s="4">
        <v>2024</v>
      </c>
      <c r="F765" s="1">
        <v>93.894150728508151</v>
      </c>
      <c r="G765" s="1">
        <v>3.3047896718716646E-9</v>
      </c>
      <c r="H765" s="1">
        <v>3.956008738707831E-13</v>
      </c>
      <c r="I765" s="1">
        <v>1.5206692679213738E-12</v>
      </c>
      <c r="J765" s="1">
        <v>3.8843002763758333E-14</v>
      </c>
      <c r="K765" s="1">
        <v>170.01734028677231</v>
      </c>
      <c r="L765" s="1">
        <v>4.7377530001454608E-15</v>
      </c>
      <c r="M765" s="1">
        <v>1.4164573693584651E-9</v>
      </c>
      <c r="N765" s="1">
        <v>4.4724017502357036E-11</v>
      </c>
      <c r="O765" s="1">
        <v>137.70000000000033</v>
      </c>
      <c r="P765" s="1">
        <v>17.650000000000347</v>
      </c>
      <c r="Q765" s="1">
        <v>42.848000000000006</v>
      </c>
      <c r="R765" s="1">
        <v>534.45358333333297</v>
      </c>
      <c r="S765" s="1">
        <v>70.632000000000005</v>
      </c>
      <c r="T765" s="1">
        <v>340.14366475272692</v>
      </c>
      <c r="U765" s="1">
        <v>9.1120000001013342</v>
      </c>
      <c r="V765" s="1">
        <v>138.932024622433</v>
      </c>
      <c r="W765" s="1">
        <v>45.850495159861453</v>
      </c>
      <c r="X765" s="1">
        <v>204.01808793682108</v>
      </c>
      <c r="Y765" s="1">
        <v>992.12159999920164</v>
      </c>
      <c r="Z765" s="1">
        <v>584.44934558372881</v>
      </c>
      <c r="AA765" s="1">
        <v>376.47052796229167</v>
      </c>
      <c r="AB765" s="1">
        <v>3.747283751431941E-8</v>
      </c>
      <c r="AC765"/>
      <c r="AD765"/>
    </row>
    <row r="766" spans="1:30" x14ac:dyDescent="0.25">
      <c r="A766" s="1" t="s">
        <v>105</v>
      </c>
      <c r="B766" s="4">
        <v>1</v>
      </c>
      <c r="C766" s="1" t="s">
        <v>108</v>
      </c>
      <c r="D766" s="7" t="s">
        <v>371</v>
      </c>
      <c r="E766" s="4">
        <v>2025</v>
      </c>
      <c r="F766" s="1">
        <v>78.815827886627474</v>
      </c>
      <c r="G766" s="1">
        <v>1.531046590519123E-6</v>
      </c>
      <c r="H766" s="1">
        <v>5.1402698566559801E-13</v>
      </c>
      <c r="I766" s="1">
        <v>1.7101017879708685E-12</v>
      </c>
      <c r="J766" s="1">
        <v>5.1916044122661207E-14</v>
      </c>
      <c r="K766" s="1">
        <v>118.47691014477422</v>
      </c>
      <c r="L766" s="1">
        <v>6.0122093791856881E-15</v>
      </c>
      <c r="M766" s="1">
        <v>50.901925168890578</v>
      </c>
      <c r="N766" s="1">
        <v>6.3388575336180765E-11</v>
      </c>
      <c r="O766" s="1">
        <v>130.05000000000064</v>
      </c>
      <c r="P766" s="1">
        <v>16.944000000001701</v>
      </c>
      <c r="Q766" s="1">
        <v>39.552</v>
      </c>
      <c r="R766" s="1">
        <v>693.47959028677201</v>
      </c>
      <c r="S766" s="1">
        <v>66.707999999999998</v>
      </c>
      <c r="T766" s="1">
        <v>332.75433142081005</v>
      </c>
      <c r="U766" s="1">
        <v>7.9730000001460573</v>
      </c>
      <c r="V766" s="1">
        <v>101.19186430335279</v>
      </c>
      <c r="W766" s="1">
        <v>43.814971868909176</v>
      </c>
      <c r="X766" s="1">
        <v>145.60705344369188</v>
      </c>
      <c r="Y766" s="1">
        <v>1277.7961828335294</v>
      </c>
      <c r="Z766" s="1">
        <v>529.04985838911819</v>
      </c>
      <c r="AA766" s="1">
        <v>368.20026546364329</v>
      </c>
      <c r="AB766" s="1">
        <v>4.7809699788320993E-8</v>
      </c>
      <c r="AC766"/>
      <c r="AD766"/>
    </row>
    <row r="767" spans="1:30" x14ac:dyDescent="0.25">
      <c r="A767" s="1" t="s">
        <v>105</v>
      </c>
      <c r="B767" s="4">
        <v>1</v>
      </c>
      <c r="C767" s="1" t="s">
        <v>108</v>
      </c>
      <c r="D767" s="7" t="s">
        <v>371</v>
      </c>
      <c r="E767" s="4">
        <v>2026</v>
      </c>
      <c r="F767" s="1">
        <v>79.824369752825575</v>
      </c>
      <c r="G767" s="1">
        <v>2.0583378833320349E-6</v>
      </c>
      <c r="H767" s="1">
        <v>7.0487764457074631E-13</v>
      </c>
      <c r="I767" s="1">
        <v>1.9144155382654164E-12</v>
      </c>
      <c r="J767" s="1">
        <v>7.4099022179382067E-14</v>
      </c>
      <c r="K767" s="1">
        <v>68.869465511628832</v>
      </c>
      <c r="L767" s="1">
        <v>7.8444916831595523E-15</v>
      </c>
      <c r="M767" s="1">
        <v>28.41856135781299</v>
      </c>
      <c r="N767" s="1">
        <v>1.144491207340756E-10</v>
      </c>
      <c r="O767" s="1">
        <v>122.40000000000093</v>
      </c>
      <c r="P767" s="1">
        <v>16.238000000003218</v>
      </c>
      <c r="Q767" s="1">
        <v>36.255999999999993</v>
      </c>
      <c r="R767" s="1">
        <v>800.96516709821287</v>
      </c>
      <c r="S767" s="1">
        <v>62.784000000000006</v>
      </c>
      <c r="T767" s="1">
        <v>376.26692325636731</v>
      </c>
      <c r="U767" s="1">
        <v>6.8340000002094463</v>
      </c>
      <c r="V767" s="1">
        <v>87.290524433283124</v>
      </c>
      <c r="W767" s="1">
        <v>41.907443940660926</v>
      </c>
      <c r="X767" s="1">
        <v>116.36608133353215</v>
      </c>
      <c r="Y767" s="1">
        <v>1468.1017899918752</v>
      </c>
      <c r="Z767" s="1">
        <v>485.94538756571427</v>
      </c>
      <c r="AA767" s="1">
        <v>413.97974245950877</v>
      </c>
      <c r="AB767" s="1">
        <v>4.0383555318297333E-8</v>
      </c>
      <c r="AC767"/>
      <c r="AD767"/>
    </row>
    <row r="768" spans="1:30" x14ac:dyDescent="0.25">
      <c r="A768" s="1" t="s">
        <v>105</v>
      </c>
      <c r="B768" s="4">
        <v>1</v>
      </c>
      <c r="C768" s="1" t="s">
        <v>108</v>
      </c>
      <c r="D768" s="7" t="s">
        <v>371</v>
      </c>
      <c r="E768" s="4">
        <v>2027</v>
      </c>
      <c r="F768" s="1">
        <v>80.269398051770921</v>
      </c>
      <c r="G768" s="1">
        <v>1.1639911548774494E-6</v>
      </c>
      <c r="H768" s="1">
        <v>1.0331225821426131E-12</v>
      </c>
      <c r="I768" s="1">
        <v>2.140057175447159E-12</v>
      </c>
      <c r="J768" s="1">
        <v>1.1755953718915628E-13</v>
      </c>
      <c r="K768" s="1">
        <v>67.456394511305334</v>
      </c>
      <c r="L768" s="1">
        <v>1.0606497359855864E-14</v>
      </c>
      <c r="M768" s="1">
        <v>37.169781948689284</v>
      </c>
      <c r="N768" s="1">
        <v>1.6977500706743242E-9</v>
      </c>
      <c r="O768" s="1">
        <v>114.75000000000132</v>
      </c>
      <c r="P768" s="1">
        <v>15.532000000004931</v>
      </c>
      <c r="Q768" s="1">
        <v>32.96</v>
      </c>
      <c r="R768" s="1">
        <v>858.84329927650833</v>
      </c>
      <c r="S768" s="1">
        <v>58.86</v>
      </c>
      <c r="T768" s="1">
        <v>397.29615128084697</v>
      </c>
      <c r="U768" s="1">
        <v>5.6950000003238967</v>
      </c>
      <c r="V768" s="1">
        <v>93.474150869628062</v>
      </c>
      <c r="W768" s="1">
        <v>40.099621828590472</v>
      </c>
      <c r="X768" s="1">
        <v>105.50169427569341</v>
      </c>
      <c r="Y768" s="1">
        <v>1568.1731034581323</v>
      </c>
      <c r="Z768" s="1">
        <v>451.61692303238323</v>
      </c>
      <c r="AA768" s="1">
        <v>436.12728326060153</v>
      </c>
      <c r="AB768" s="1">
        <v>4.4797954984780179E-8</v>
      </c>
      <c r="AC768"/>
      <c r="AD768"/>
    </row>
    <row r="769" spans="1:30" x14ac:dyDescent="0.25">
      <c r="A769" s="1" t="s">
        <v>105</v>
      </c>
      <c r="B769" s="4">
        <v>1</v>
      </c>
      <c r="C769" s="1" t="s">
        <v>108</v>
      </c>
      <c r="D769" s="7" t="s">
        <v>371</v>
      </c>
      <c r="E769" s="4">
        <v>2028</v>
      </c>
      <c r="F769" s="1">
        <v>80.698816311311646</v>
      </c>
      <c r="G769" s="1">
        <v>1.6283386596291033E-6</v>
      </c>
      <c r="H769" s="1">
        <v>1.5443733315139687E-12</v>
      </c>
      <c r="I769" s="1">
        <v>2.3966544092433237E-12</v>
      </c>
      <c r="J769" s="1">
        <v>2.5272489577668576E-13</v>
      </c>
      <c r="K769" s="1">
        <v>72.520246449105386</v>
      </c>
      <c r="L769" s="1">
        <v>1.4537069751306757E-14</v>
      </c>
      <c r="M769" s="1">
        <v>28.388113440457115</v>
      </c>
      <c r="N769" s="1">
        <v>1.011773484305772</v>
      </c>
      <c r="O769" s="1">
        <v>107.10000000000183</v>
      </c>
      <c r="P769" s="1">
        <v>14.826000000006845</v>
      </c>
      <c r="Q769" s="1">
        <v>29.664000000000001</v>
      </c>
      <c r="R769" s="1">
        <v>915.30836045448041</v>
      </c>
      <c r="S769" s="1">
        <v>54.935999999999993</v>
      </c>
      <c r="T769" s="1">
        <v>427.07659989620294</v>
      </c>
      <c r="U769" s="1">
        <v>4.556000002021646</v>
      </c>
      <c r="V769" s="1">
        <v>99.725671081149045</v>
      </c>
      <c r="W769" s="1">
        <v>38.610045054534467</v>
      </c>
      <c r="X769" s="1">
        <v>94.674529000713804</v>
      </c>
      <c r="Y769" s="1">
        <v>1665.7232392559081</v>
      </c>
      <c r="Z769" s="1">
        <v>417.14679237426003</v>
      </c>
      <c r="AA769" s="1">
        <v>465.36280087160037</v>
      </c>
      <c r="AB769" s="1">
        <v>5.002024831224744E-8</v>
      </c>
      <c r="AC769"/>
      <c r="AD769"/>
    </row>
    <row r="770" spans="1:30" x14ac:dyDescent="0.25">
      <c r="A770" s="1" t="s">
        <v>105</v>
      </c>
      <c r="B770" s="4">
        <v>1</v>
      </c>
      <c r="C770" s="1" t="s">
        <v>108</v>
      </c>
      <c r="D770" s="7" t="s">
        <v>371</v>
      </c>
      <c r="E770" s="4">
        <v>2029</v>
      </c>
      <c r="F770" s="1">
        <v>81.66511143528443</v>
      </c>
      <c r="G770" s="1">
        <v>1.9602181031618456E-6</v>
      </c>
      <c r="H770" s="1">
        <v>2.5375629320958586E-12</v>
      </c>
      <c r="I770" s="1">
        <v>2.6565222968797384E-12</v>
      </c>
      <c r="J770" s="1">
        <v>1.0599629570687586E-10</v>
      </c>
      <c r="K770" s="1">
        <v>94.087070263571846</v>
      </c>
      <c r="L770" s="1">
        <v>2.0937467529261819E-14</v>
      </c>
      <c r="M770" s="1">
        <v>0.67727008925408982</v>
      </c>
      <c r="N770" s="1">
        <v>2.7838867428034346</v>
      </c>
      <c r="O770" s="1">
        <v>99.450000000002547</v>
      </c>
      <c r="P770" s="1">
        <v>14.120000000008986</v>
      </c>
      <c r="Q770" s="1">
        <v>26.368000000000031</v>
      </c>
      <c r="R770" s="1">
        <v>976.83727357025236</v>
      </c>
      <c r="S770" s="1">
        <v>51.012</v>
      </c>
      <c r="T770" s="1">
        <v>448.0753800033267</v>
      </c>
      <c r="U770" s="1">
        <v>4.428773486327418</v>
      </c>
      <c r="V770" s="1">
        <v>185.14862908370819</v>
      </c>
      <c r="W770" s="1">
        <v>36.165533472831385</v>
      </c>
      <c r="X770" s="1">
        <v>3.2552910436852001</v>
      </c>
      <c r="Y770" s="1">
        <v>1765.0640561841881</v>
      </c>
      <c r="Z770" s="1">
        <v>382.53549483373769</v>
      </c>
      <c r="AA770" s="1">
        <v>491.08101510123032</v>
      </c>
      <c r="AB770" s="1">
        <v>0.11350769870333013</v>
      </c>
      <c r="AC770"/>
      <c r="AD770"/>
    </row>
    <row r="771" spans="1:30" x14ac:dyDescent="0.25">
      <c r="A771" s="1" t="s">
        <v>105</v>
      </c>
      <c r="B771" s="4">
        <v>1</v>
      </c>
      <c r="C771" s="1" t="s">
        <v>108</v>
      </c>
      <c r="D771" s="7" t="s">
        <v>371</v>
      </c>
      <c r="E771" s="4">
        <v>2030</v>
      </c>
      <c r="F771" s="1">
        <v>83.737471521040746</v>
      </c>
      <c r="G771" s="1">
        <v>1.888731091324556E-3</v>
      </c>
      <c r="H771" s="1">
        <v>4.4788895745356058E-12</v>
      </c>
      <c r="I771" s="1">
        <v>2.9400753138243786E-12</v>
      </c>
      <c r="J771" s="1">
        <v>1.200937267191914E-11</v>
      </c>
      <c r="K771" s="1">
        <v>93.865960503716124</v>
      </c>
      <c r="L771" s="1">
        <v>3.477565315631391E-14</v>
      </c>
      <c r="M771" s="1">
        <v>3.2246028952175973E-10</v>
      </c>
      <c r="N771" s="1">
        <v>3.6063301142579562</v>
      </c>
      <c r="O771" s="1">
        <v>91.800000000003578</v>
      </c>
      <c r="P771" s="1">
        <v>13.414000000011381</v>
      </c>
      <c r="Q771" s="1">
        <v>23.07200000000006</v>
      </c>
      <c r="R771" s="1">
        <v>1059.9330105004908</v>
      </c>
      <c r="S771" s="1">
        <v>47.088000000000001</v>
      </c>
      <c r="T771" s="1">
        <v>441.36331675924748</v>
      </c>
      <c r="U771" s="1">
        <v>6.0736602291308532</v>
      </c>
      <c r="V771" s="1">
        <v>170.29943204835169</v>
      </c>
      <c r="W771" s="1">
        <v>34.89675989988217</v>
      </c>
      <c r="X771" s="1">
        <v>4.7112555852784608</v>
      </c>
      <c r="Y771" s="1">
        <v>1896.9281189008339</v>
      </c>
      <c r="Z771" s="1">
        <v>349.31335451424138</v>
      </c>
      <c r="AA771" s="1">
        <v>483.68926465559019</v>
      </c>
      <c r="AB771" s="1">
        <v>0.26376691552129483</v>
      </c>
      <c r="AC771"/>
      <c r="AD771"/>
    </row>
    <row r="772" spans="1:30" x14ac:dyDescent="0.25">
      <c r="A772" s="1" t="s">
        <v>105</v>
      </c>
      <c r="B772" s="4">
        <v>1</v>
      </c>
      <c r="C772" s="1" t="s">
        <v>108</v>
      </c>
      <c r="D772" s="7" t="s">
        <v>371</v>
      </c>
      <c r="E772" s="4">
        <v>2031</v>
      </c>
      <c r="F772" s="1">
        <v>85.084208051453899</v>
      </c>
      <c r="G772" s="1">
        <v>5.4535162338913883E-4</v>
      </c>
      <c r="H772" s="1">
        <v>9.7682967197757151E-12</v>
      </c>
      <c r="I772" s="1">
        <v>3.2591129987044756E-12</v>
      </c>
      <c r="J772" s="1">
        <v>1.0385729711992131E-11</v>
      </c>
      <c r="K772" s="1">
        <v>91.549530602447945</v>
      </c>
      <c r="L772" s="1">
        <v>7.8381409369918192E-14</v>
      </c>
      <c r="M772" s="1">
        <v>7.8649790798008876E-11</v>
      </c>
      <c r="N772" s="1">
        <v>4.8399951713648637</v>
      </c>
      <c r="O772" s="1">
        <v>84.150000000005136</v>
      </c>
      <c r="P772" s="1">
        <v>12.708000000014039</v>
      </c>
      <c r="Q772" s="1">
        <v>19.776000000000085</v>
      </c>
      <c r="R772" s="1">
        <v>1142.8076376708739</v>
      </c>
      <c r="S772" s="1">
        <v>43.164000000000009</v>
      </c>
      <c r="T772" s="1">
        <v>433.9739834262366</v>
      </c>
      <c r="U772" s="1">
        <v>8.5409903433888079</v>
      </c>
      <c r="V772" s="1">
        <v>149.98478198220363</v>
      </c>
      <c r="W772" s="1">
        <v>26.954939049051337</v>
      </c>
      <c r="X772" s="1">
        <v>5.8466515443520537</v>
      </c>
      <c r="Y772" s="1">
        <v>2033.2137404048772</v>
      </c>
      <c r="Z772" s="1">
        <v>314.32568580272516</v>
      </c>
      <c r="AA772" s="1">
        <v>474.77180847179699</v>
      </c>
      <c r="AB772" s="1">
        <v>0.43780420185182894</v>
      </c>
      <c r="AC772"/>
      <c r="AD772"/>
    </row>
    <row r="773" spans="1:30" x14ac:dyDescent="0.25">
      <c r="A773" s="1" t="s">
        <v>105</v>
      </c>
      <c r="B773" s="4">
        <v>1</v>
      </c>
      <c r="C773" s="1" t="s">
        <v>108</v>
      </c>
      <c r="D773" s="7" t="s">
        <v>371</v>
      </c>
      <c r="E773" s="4">
        <v>2032</v>
      </c>
      <c r="F773" s="1">
        <v>86.627403889284849</v>
      </c>
      <c r="G773" s="1">
        <v>1.2354804220673714E-2</v>
      </c>
      <c r="H773" s="1">
        <v>1.5777241012500534E-11</v>
      </c>
      <c r="I773" s="1">
        <v>3.6536326036412668E-12</v>
      </c>
      <c r="J773" s="1">
        <v>1.0907623159772645E-11</v>
      </c>
      <c r="K773" s="1">
        <v>86.02776453091154</v>
      </c>
      <c r="L773" s="1">
        <v>3.495337450489643E-11</v>
      </c>
      <c r="M773" s="1">
        <v>3.5463821095894471E-10</v>
      </c>
      <c r="N773" s="1">
        <v>6.6904927569425796</v>
      </c>
      <c r="O773" s="1">
        <v>76.50000000000766</v>
      </c>
      <c r="P773" s="1">
        <v>12.002000000016977</v>
      </c>
      <c r="Q773" s="1">
        <v>16.480000000000125</v>
      </c>
      <c r="R773" s="1">
        <v>1223.3658349399884</v>
      </c>
      <c r="S773" s="1">
        <v>39.240000000000009</v>
      </c>
      <c r="T773" s="1">
        <v>426.58465009298192</v>
      </c>
      <c r="U773" s="1">
        <v>12.241985514753672</v>
      </c>
      <c r="V773" s="1">
        <v>132.76445319798574</v>
      </c>
      <c r="W773" s="1">
        <v>26.4471626917578</v>
      </c>
      <c r="X773" s="1">
        <v>6.8328566867655143</v>
      </c>
      <c r="Y773" s="1">
        <v>2156.4631185916464</v>
      </c>
      <c r="Z773" s="1">
        <v>278.74568318046494</v>
      </c>
      <c r="AA773" s="1">
        <v>467.49345741243724</v>
      </c>
      <c r="AB773" s="1">
        <v>1.1446588463520972</v>
      </c>
      <c r="AC773"/>
      <c r="AD773"/>
    </row>
    <row r="774" spans="1:30" x14ac:dyDescent="0.25">
      <c r="A774" s="1" t="s">
        <v>105</v>
      </c>
      <c r="B774" s="4">
        <v>1</v>
      </c>
      <c r="C774" s="1" t="s">
        <v>108</v>
      </c>
      <c r="D774" s="7" t="s">
        <v>371</v>
      </c>
      <c r="E774" s="4">
        <v>2033</v>
      </c>
      <c r="F774" s="1">
        <v>87.583379817747144</v>
      </c>
      <c r="G774" s="1">
        <v>8.0542855921395158E-3</v>
      </c>
      <c r="H774" s="1">
        <v>3.648041446676355E-11</v>
      </c>
      <c r="I774" s="1">
        <v>4.1087516713450152E-12</v>
      </c>
      <c r="J774" s="1">
        <v>1.4695991159720231E-11</v>
      </c>
      <c r="K774" s="1">
        <v>68.466670030788549</v>
      </c>
      <c r="L774" s="1">
        <v>4.3400523191297044E-12</v>
      </c>
      <c r="M774" s="1">
        <v>22.776164520047189</v>
      </c>
      <c r="N774" s="1">
        <v>9.466239135276215</v>
      </c>
      <c r="O774" s="1">
        <v>68.850000000012145</v>
      </c>
      <c r="P774" s="1">
        <v>11.296000000020236</v>
      </c>
      <c r="Q774" s="1">
        <v>13.184000000000179</v>
      </c>
      <c r="R774" s="1">
        <v>1298.4022661375666</v>
      </c>
      <c r="S774" s="1">
        <v>35.316000000000017</v>
      </c>
      <c r="T774" s="1">
        <v>419.19531676000327</v>
      </c>
      <c r="U774" s="1">
        <v>18.932478271696251</v>
      </c>
      <c r="V774" s="1">
        <v>118.30659076530982</v>
      </c>
      <c r="W774" s="1">
        <v>25.303984417799324</v>
      </c>
      <c r="X774" s="1">
        <v>7.1137281631261704</v>
      </c>
      <c r="Y774" s="1">
        <v>2268.3362197725055</v>
      </c>
      <c r="Z774" s="1">
        <v>245.24803055864746</v>
      </c>
      <c r="AA774" s="1">
        <v>461.92343561966408</v>
      </c>
      <c r="AB774" s="1">
        <v>3.7323570317389949</v>
      </c>
      <c r="AC774"/>
      <c r="AD774"/>
    </row>
    <row r="775" spans="1:30" x14ac:dyDescent="0.25">
      <c r="A775" s="1" t="s">
        <v>105</v>
      </c>
      <c r="B775" s="4">
        <v>1</v>
      </c>
      <c r="C775" s="1" t="s">
        <v>108</v>
      </c>
      <c r="D775" s="7" t="s">
        <v>371</v>
      </c>
      <c r="E775" s="4">
        <v>2034</v>
      </c>
      <c r="F775" s="1">
        <v>89.407297293466854</v>
      </c>
      <c r="G775" s="1">
        <v>6.4523920891707059E-3</v>
      </c>
      <c r="H775" s="1">
        <v>6.3715465518342382</v>
      </c>
      <c r="I775" s="1">
        <v>4.6409885368307806E-12</v>
      </c>
      <c r="J775" s="1">
        <v>7.9855196116165641E-12</v>
      </c>
      <c r="K775" s="1">
        <v>48.126340191202516</v>
      </c>
      <c r="L775" s="1">
        <v>3.7277373966576367E-12</v>
      </c>
      <c r="M775" s="1">
        <v>54.293304264121716</v>
      </c>
      <c r="N775" s="1">
        <v>14.199358701498614</v>
      </c>
      <c r="O775" s="1">
        <v>61.200000000021909</v>
      </c>
      <c r="P775" s="1">
        <v>10.59000000002389</v>
      </c>
      <c r="Q775" s="1">
        <v>9.8880000000002521</v>
      </c>
      <c r="R775" s="1">
        <v>1355.8776028350217</v>
      </c>
      <c r="S775" s="1">
        <v>31.392000000000021</v>
      </c>
      <c r="T775" s="1">
        <v>434.5821479467171</v>
      </c>
      <c r="U775" s="1">
        <v>28.398717406972466</v>
      </c>
      <c r="V775" s="1">
        <v>106.38012978148932</v>
      </c>
      <c r="W775" s="1">
        <v>25.626005999210399</v>
      </c>
      <c r="X775" s="1">
        <v>1.5806447701249511</v>
      </c>
      <c r="Y775" s="1">
        <v>2356.7731664202806</v>
      </c>
      <c r="Z775" s="1">
        <v>214.88996689839132</v>
      </c>
      <c r="AA775" s="1">
        <v>476.49680669281389</v>
      </c>
      <c r="AB775" s="1">
        <v>15.176949867381476</v>
      </c>
      <c r="AC775"/>
      <c r="AD775"/>
    </row>
    <row r="776" spans="1:30" x14ac:dyDescent="0.25">
      <c r="A776" s="1" t="s">
        <v>105</v>
      </c>
      <c r="B776" s="4">
        <v>1</v>
      </c>
      <c r="C776" s="1" t="s">
        <v>108</v>
      </c>
      <c r="D776" s="7" t="s">
        <v>371</v>
      </c>
      <c r="E776" s="4">
        <v>2035</v>
      </c>
      <c r="F776" s="1">
        <v>90.20400225699602</v>
      </c>
      <c r="G776" s="1">
        <v>5.2916694238453283E-3</v>
      </c>
      <c r="H776" s="1">
        <v>4.4022005309506332E-11</v>
      </c>
      <c r="I776" s="1">
        <v>4.9632107053443334E-12</v>
      </c>
      <c r="J776" s="1">
        <v>5.6961150699360303E-12</v>
      </c>
      <c r="K776" s="1">
        <v>46.723171376048022</v>
      </c>
      <c r="L776" s="1">
        <v>3.087487397903772E-12</v>
      </c>
      <c r="M776" s="1">
        <v>73.077655547509593</v>
      </c>
      <c r="N776" s="1">
        <v>12.303181110547968</v>
      </c>
      <c r="O776" s="1">
        <v>53.550000000037684</v>
      </c>
      <c r="P776" s="1">
        <v>9.8840000000279993</v>
      </c>
      <c r="Q776" s="1">
        <v>6.59200000000037</v>
      </c>
      <c r="R776" s="1">
        <v>1393.0126096928909</v>
      </c>
      <c r="S776" s="1">
        <v>27.468000000000018</v>
      </c>
      <c r="T776" s="1">
        <v>481.48611887750548</v>
      </c>
      <c r="U776" s="1">
        <v>42.598076108471076</v>
      </c>
      <c r="V776" s="1">
        <v>95.599566851678745</v>
      </c>
      <c r="W776" s="1">
        <v>20.247364083310057</v>
      </c>
      <c r="X776" s="1">
        <v>0.89591600581267328</v>
      </c>
      <c r="Y776" s="1">
        <v>2415.9220450224934</v>
      </c>
      <c r="Z776" s="1">
        <v>185.14642582922397</v>
      </c>
      <c r="AA776" s="1">
        <v>526.83693770433172</v>
      </c>
      <c r="AB776" s="1">
        <v>25.001586950457739</v>
      </c>
      <c r="AC776"/>
      <c r="AD776"/>
    </row>
    <row r="777" spans="1:30" x14ac:dyDescent="0.25">
      <c r="A777" s="1" t="s">
        <v>105</v>
      </c>
      <c r="B777" s="4">
        <v>1</v>
      </c>
      <c r="C777" s="1" t="s">
        <v>108</v>
      </c>
      <c r="D777" s="7" t="s">
        <v>371</v>
      </c>
      <c r="E777" s="4">
        <v>2036</v>
      </c>
      <c r="F777" s="1">
        <v>92.29458295047435</v>
      </c>
      <c r="G777" s="1">
        <v>-3.4458993710119764E-3</v>
      </c>
      <c r="H777" s="1">
        <v>1.7769250283715713E-11</v>
      </c>
      <c r="I777" s="1">
        <v>4.8725320540589345E-12</v>
      </c>
      <c r="J777" s="1">
        <v>4.7995458526129797E-12</v>
      </c>
      <c r="K777" s="1">
        <v>2.5960586205575213E-12</v>
      </c>
      <c r="L777" s="1">
        <v>4.885155583204153E-12</v>
      </c>
      <c r="M777" s="1">
        <v>72.193141626162969</v>
      </c>
      <c r="N777" s="1">
        <v>9.3892122682217902</v>
      </c>
      <c r="O777" s="1">
        <v>45.900000000074165</v>
      </c>
      <c r="P777" s="1">
        <v>9.1780000000326396</v>
      </c>
      <c r="Q777" s="1">
        <v>3.2960000000006224</v>
      </c>
      <c r="R777" s="1">
        <v>1428.7444477356055</v>
      </c>
      <c r="S777" s="1">
        <v>23.544000000000032</v>
      </c>
      <c r="T777" s="1">
        <v>547.17444109168173</v>
      </c>
      <c r="U777" s="1">
        <v>54.901257219019044</v>
      </c>
      <c r="V777" s="1">
        <v>82.735822570459703</v>
      </c>
      <c r="W777" s="1">
        <v>19.568932978185877</v>
      </c>
      <c r="X777" s="1">
        <v>0.31042613011634962</v>
      </c>
      <c r="Y777" s="1">
        <v>2474.843547632282</v>
      </c>
      <c r="Z777" s="1">
        <v>159.4344872075379</v>
      </c>
      <c r="AA777" s="1">
        <v>595.54841603060595</v>
      </c>
      <c r="AB777" s="1">
        <v>35.38254563035143</v>
      </c>
      <c r="AC777"/>
      <c r="AD777"/>
    </row>
    <row r="778" spans="1:30" x14ac:dyDescent="0.25">
      <c r="A778" s="1" t="s">
        <v>105</v>
      </c>
      <c r="B778" s="4">
        <v>1</v>
      </c>
      <c r="C778" s="1" t="s">
        <v>108</v>
      </c>
      <c r="D778" s="7" t="s">
        <v>371</v>
      </c>
      <c r="E778" s="4">
        <v>2037</v>
      </c>
      <c r="F778" s="1">
        <v>103.81010116223952</v>
      </c>
      <c r="G778" s="1">
        <v>-3.5669298392678322E-3</v>
      </c>
      <c r="H778" s="1">
        <v>3.5406081219323673E-11</v>
      </c>
      <c r="I778" s="1">
        <v>5.7645205924615607E-12</v>
      </c>
      <c r="J778" s="1">
        <v>3.6554919555880192E-12</v>
      </c>
      <c r="K778" s="1">
        <v>23.837473457853452</v>
      </c>
      <c r="L778" s="1">
        <v>3.9507636836444887E-12</v>
      </c>
      <c r="M778" s="1">
        <v>48.219794847702687</v>
      </c>
      <c r="N778" s="1">
        <v>12.220349665963433</v>
      </c>
      <c r="O778" s="1">
        <v>44.621546551908402</v>
      </c>
      <c r="P778" s="1">
        <v>8.4720000000376032</v>
      </c>
      <c r="Q778" s="1">
        <v>1.0661842298210881E-10</v>
      </c>
      <c r="R778" s="1">
        <v>1417.7531144022746</v>
      </c>
      <c r="S778" s="1">
        <v>19.620000000000044</v>
      </c>
      <c r="T778" s="1">
        <v>611.9782493845114</v>
      </c>
      <c r="U778" s="1">
        <v>64.290469487240841</v>
      </c>
      <c r="V778" s="1">
        <v>86.599678777980884</v>
      </c>
      <c r="W778" s="1">
        <v>18.212819582658447</v>
      </c>
      <c r="X778" s="1">
        <v>1.9094135060846388E-10</v>
      </c>
      <c r="Y778" s="1">
        <v>2467.9875914722461</v>
      </c>
      <c r="Z778" s="1">
        <v>136.56719730721656</v>
      </c>
      <c r="AA778" s="1">
        <v>662.64948785459978</v>
      </c>
      <c r="AB778" s="1">
        <v>46.289487778024927</v>
      </c>
      <c r="AC778"/>
      <c r="AD778"/>
    </row>
    <row r="779" spans="1:30" x14ac:dyDescent="0.25">
      <c r="A779" s="1" t="s">
        <v>105</v>
      </c>
      <c r="B779" s="4">
        <v>1</v>
      </c>
      <c r="C779" s="1" t="s">
        <v>108</v>
      </c>
      <c r="D779" s="7" t="s">
        <v>371</v>
      </c>
      <c r="E779" s="4">
        <v>2038</v>
      </c>
      <c r="F779" s="1">
        <v>107.84000727070665</v>
      </c>
      <c r="G779" s="1">
        <v>-4.1917598468240802E-3</v>
      </c>
      <c r="H779" s="1">
        <v>2.6394838175951359E-11</v>
      </c>
      <c r="I779" s="1">
        <v>6.875533173103731E-12</v>
      </c>
      <c r="J779" s="1">
        <v>2.4314022865140448E-12</v>
      </c>
      <c r="K779" s="1">
        <v>67.399327846076318</v>
      </c>
      <c r="L779" s="1">
        <v>7.3643637276478105E-12</v>
      </c>
      <c r="M779" s="1">
        <v>35.842997339617135</v>
      </c>
      <c r="N779" s="1">
        <v>4.1854692246239065</v>
      </c>
      <c r="O779" s="1">
        <v>36.971546551952429</v>
      </c>
      <c r="P779" s="1">
        <v>7.7660000000424754</v>
      </c>
      <c r="Q779" s="1">
        <v>1.1862779565402796E-10</v>
      </c>
      <c r="R779" s="1">
        <v>1441.5905878601282</v>
      </c>
      <c r="S779" s="1">
        <v>15.696000000000058</v>
      </c>
      <c r="T779" s="1">
        <v>660.1980442322141</v>
      </c>
      <c r="U779" s="1">
        <v>76.510819153204267</v>
      </c>
      <c r="V779" s="1">
        <v>75.856552500167581</v>
      </c>
      <c r="W779" s="1">
        <v>16.219449422879094</v>
      </c>
      <c r="X779" s="1">
        <v>2.0050729511734269E-10</v>
      </c>
      <c r="Y779" s="1">
        <v>2507.950730925997</v>
      </c>
      <c r="Z779" s="1">
        <v>110.47375225373457</v>
      </c>
      <c r="AA779" s="1">
        <v>713.90166840910808</v>
      </c>
      <c r="AB779" s="1">
        <v>61.150010678344678</v>
      </c>
      <c r="AC779"/>
      <c r="AD779"/>
    </row>
    <row r="780" spans="1:30" x14ac:dyDescent="0.25">
      <c r="A780" s="1" t="s">
        <v>105</v>
      </c>
      <c r="B780" s="4">
        <v>1</v>
      </c>
      <c r="C780" s="1" t="s">
        <v>108</v>
      </c>
      <c r="D780" s="7" t="s">
        <v>371</v>
      </c>
      <c r="E780" s="4">
        <v>2039</v>
      </c>
      <c r="F780" s="1">
        <v>105.53289694772093</v>
      </c>
      <c r="G780" s="1">
        <v>-4.7924401313611887E-3</v>
      </c>
      <c r="H780" s="1">
        <v>8.3571185334730378E-12</v>
      </c>
      <c r="I780" s="1">
        <v>8.3195978145111751E-12</v>
      </c>
      <c r="J780" s="1">
        <v>1.83873882928587E-12</v>
      </c>
      <c r="K780" s="1">
        <v>75.498415082568911</v>
      </c>
      <c r="L780" s="1">
        <v>7.9462330339432004E-12</v>
      </c>
      <c r="M780" s="1">
        <v>39.691980616186875</v>
      </c>
      <c r="N780" s="1">
        <v>6.5815708028019673</v>
      </c>
      <c r="O780" s="1">
        <v>29.321546551970194</v>
      </c>
      <c r="P780" s="1">
        <v>7.0600000000482392</v>
      </c>
      <c r="Q780" s="1">
        <v>1.2901352536602009E-10</v>
      </c>
      <c r="R780" s="1">
        <v>1508.9899157062046</v>
      </c>
      <c r="S780" s="1">
        <v>11.772000000000077</v>
      </c>
      <c r="T780" s="1">
        <v>696.04104157183122</v>
      </c>
      <c r="U780" s="1">
        <v>80.696288377828168</v>
      </c>
      <c r="V780" s="1">
        <v>58.181189565415025</v>
      </c>
      <c r="W780" s="1">
        <v>14.642069274797855</v>
      </c>
      <c r="X780" s="1">
        <v>2.0260959748755398E-10</v>
      </c>
      <c r="Y780" s="1">
        <v>2618.3151113256749</v>
      </c>
      <c r="Z780" s="1">
        <v>82.854479044066196</v>
      </c>
      <c r="AA780" s="1">
        <v>745.0085241974557</v>
      </c>
      <c r="AB780" s="1">
        <v>68.10083547356551</v>
      </c>
      <c r="AC780"/>
      <c r="AD780"/>
    </row>
    <row r="781" spans="1:30" x14ac:dyDescent="0.25">
      <c r="A781" s="1" t="s">
        <v>105</v>
      </c>
      <c r="B781" s="4">
        <v>1</v>
      </c>
      <c r="C781" s="1" t="s">
        <v>108</v>
      </c>
      <c r="D781" s="7" t="s">
        <v>371</v>
      </c>
      <c r="E781" s="4">
        <v>2040</v>
      </c>
      <c r="F781" s="1">
        <v>104.01288960869563</v>
      </c>
      <c r="G781" s="1">
        <v>-5.6450285132249294E-3</v>
      </c>
      <c r="H781" s="1">
        <v>4.3817908521417711E-12</v>
      </c>
      <c r="I781" s="1">
        <v>1.0497719117511705E-11</v>
      </c>
      <c r="J781" s="1">
        <v>1.5023729729078586E-12</v>
      </c>
      <c r="K781" s="1">
        <v>108.67190532729524</v>
      </c>
      <c r="L781" s="1">
        <v>8.6244638568789454E-12</v>
      </c>
      <c r="M781" s="1">
        <v>6.4300888165561065E-9</v>
      </c>
      <c r="N781" s="1">
        <v>2.1214311639604568E-9</v>
      </c>
      <c r="O781" s="1">
        <v>21.671546552005601</v>
      </c>
      <c r="P781" s="1">
        <v>6.3540000000551151</v>
      </c>
      <c r="Q781" s="1">
        <v>1.3992114852579274E-10</v>
      </c>
      <c r="R781" s="1">
        <v>1584.4883307887735</v>
      </c>
      <c r="S781" s="1">
        <v>7.8480000000001127</v>
      </c>
      <c r="T781" s="1">
        <v>735.73302218801814</v>
      </c>
      <c r="U781" s="1">
        <v>87.277859180630131</v>
      </c>
      <c r="V781" s="1">
        <v>41.05367336668516</v>
      </c>
      <c r="W781" s="1">
        <v>14.916908997484981</v>
      </c>
      <c r="X781" s="1">
        <v>2.0190711636922333E-10</v>
      </c>
      <c r="Y781" s="1">
        <v>2732.3700471009297</v>
      </c>
      <c r="Z781" s="1">
        <v>53.525223548208572</v>
      </c>
      <c r="AA781" s="1">
        <v>781.12135822484152</v>
      </c>
      <c r="AB781" s="1">
        <v>73.598140538330426</v>
      </c>
      <c r="AC781"/>
      <c r="AD781"/>
    </row>
    <row r="782" spans="1:30" x14ac:dyDescent="0.25">
      <c r="A782" s="1" t="s">
        <v>105</v>
      </c>
      <c r="B782" s="4">
        <v>1</v>
      </c>
      <c r="C782" s="1" t="s">
        <v>108</v>
      </c>
      <c r="D782" s="7" t="s">
        <v>371</v>
      </c>
      <c r="E782" s="4">
        <v>2041</v>
      </c>
      <c r="F782" s="1">
        <v>104.15200414154167</v>
      </c>
      <c r="G782" s="1">
        <v>-6.4594080674520013E-3</v>
      </c>
      <c r="H782" s="1">
        <v>3.665915218025887E-12</v>
      </c>
      <c r="I782" s="1">
        <v>1.3846580909395308E-11</v>
      </c>
      <c r="J782" s="1">
        <v>1.2304466955641062E-12</v>
      </c>
      <c r="K782" s="1">
        <v>136.39833440950315</v>
      </c>
      <c r="L782" s="1">
        <v>9.982744762014789E-12</v>
      </c>
      <c r="M782" s="1">
        <v>1.0248972798305106E-9</v>
      </c>
      <c r="N782" s="1">
        <v>4.2875385025203054E-10</v>
      </c>
      <c r="O782" s="1">
        <v>14.021546552031996</v>
      </c>
      <c r="P782" s="1">
        <v>6.3540000000634347</v>
      </c>
      <c r="Q782" s="1">
        <v>1.5461713968551297E-10</v>
      </c>
      <c r="R782" s="1">
        <v>1693.1602361160687</v>
      </c>
      <c r="S782" s="1">
        <v>3.9240000000001904</v>
      </c>
      <c r="T782" s="1">
        <v>735.73302219444827</v>
      </c>
      <c r="U782" s="1">
        <v>87.277859182751556</v>
      </c>
      <c r="V782" s="1">
        <v>25.107240106426492</v>
      </c>
      <c r="W782" s="1">
        <v>15.553788809465887</v>
      </c>
      <c r="X782" s="1">
        <v>2.0784080222146648E-10</v>
      </c>
      <c r="Y782" s="1">
        <v>2884.8945832765357</v>
      </c>
      <c r="Z782" s="1">
        <v>25.458084544322968</v>
      </c>
      <c r="AA782" s="1">
        <v>783.01606615625508</v>
      </c>
      <c r="AB782" s="1">
        <v>72.623957390342625</v>
      </c>
      <c r="AC782"/>
      <c r="AD782"/>
    </row>
    <row r="783" spans="1:30" x14ac:dyDescent="0.25">
      <c r="A783" s="1" t="s">
        <v>105</v>
      </c>
      <c r="B783" s="4">
        <v>1</v>
      </c>
      <c r="C783" s="1" t="s">
        <v>108</v>
      </c>
      <c r="D783" s="7" t="s">
        <v>371</v>
      </c>
      <c r="E783" s="4">
        <v>2042</v>
      </c>
      <c r="F783" s="1">
        <v>103.78451529020282</v>
      </c>
      <c r="G783" s="1">
        <v>-7.2369000796507817E-3</v>
      </c>
      <c r="H783" s="1">
        <v>3.592641434908977E-12</v>
      </c>
      <c r="I783" s="1">
        <v>1.8717994943420407E-11</v>
      </c>
      <c r="J783" s="1">
        <v>1.2162002100089279E-12</v>
      </c>
      <c r="K783" s="1">
        <v>40.72594880934777</v>
      </c>
      <c r="L783" s="1">
        <v>5.8303309804189139E-12</v>
      </c>
      <c r="M783" s="1">
        <v>25.502784215093143</v>
      </c>
      <c r="N783" s="1">
        <v>2.0479202049788702E-10</v>
      </c>
      <c r="O783" s="1">
        <v>6.3715465520403516</v>
      </c>
      <c r="P783" s="1">
        <v>6.3540000000739321</v>
      </c>
      <c r="Q783" s="1">
        <v>1.6260265929712953E-10</v>
      </c>
      <c r="R783" s="1">
        <v>1829.5585705255719</v>
      </c>
      <c r="S783" s="1">
        <v>3.5143500364883203E-11</v>
      </c>
      <c r="T783" s="1">
        <v>735.73302219547315</v>
      </c>
      <c r="U783" s="1">
        <v>87.277859183180311</v>
      </c>
      <c r="V783" s="1">
        <v>10.746005071901383</v>
      </c>
      <c r="W783" s="1">
        <v>14.894550663396656</v>
      </c>
      <c r="X783" s="1">
        <v>1.9657103808657871E-10</v>
      </c>
      <c r="Y783" s="1">
        <v>3037.6190795567109</v>
      </c>
      <c r="Z783" s="1">
        <v>1.3081298234400344E-10</v>
      </c>
      <c r="AA783" s="1">
        <v>778.71905844931007</v>
      </c>
      <c r="AB783" s="1">
        <v>65.66236471567413</v>
      </c>
      <c r="AC783"/>
      <c r="AD783"/>
    </row>
    <row r="784" spans="1:30" x14ac:dyDescent="0.25">
      <c r="A784" s="1" t="s">
        <v>105</v>
      </c>
      <c r="B784" s="4">
        <v>1</v>
      </c>
      <c r="C784" s="1" t="s">
        <v>108</v>
      </c>
      <c r="D784" s="7" t="s">
        <v>371</v>
      </c>
      <c r="E784" s="4">
        <v>2043</v>
      </c>
      <c r="F784" s="1">
        <v>99.326382765479622</v>
      </c>
      <c r="G784" s="1">
        <v>-8.0692451881885733E-3</v>
      </c>
      <c r="H784" s="1">
        <v>3.8370185025254899E-12</v>
      </c>
      <c r="I784" s="1">
        <v>2.6730113291115749E-11</v>
      </c>
      <c r="J784" s="1">
        <v>1.1635569701252871E-12</v>
      </c>
      <c r="K784" s="1">
        <v>44.398916974220022</v>
      </c>
      <c r="L784" s="1">
        <v>1.7292173569245154E-12</v>
      </c>
      <c r="M784" s="1">
        <v>54.538977462028235</v>
      </c>
      <c r="N784" s="1">
        <v>1.6967233383906613E-10</v>
      </c>
      <c r="O784" s="1">
        <v>6.371546552044733</v>
      </c>
      <c r="P784" s="1">
        <v>6.3540000000877788</v>
      </c>
      <c r="Q784" s="1">
        <v>1.6829877436706556E-10</v>
      </c>
      <c r="R784" s="1">
        <v>1870.2845193349197</v>
      </c>
      <c r="S784" s="1">
        <v>3.9483552684012907E-11</v>
      </c>
      <c r="T784" s="1">
        <v>761.23580641056628</v>
      </c>
      <c r="U784" s="1">
        <v>87.277859183385104</v>
      </c>
      <c r="V784" s="1">
        <v>9.8951542087524267</v>
      </c>
      <c r="W784" s="1">
        <v>14.979567845873152</v>
      </c>
      <c r="X784" s="1">
        <v>1.8846144057414176E-10</v>
      </c>
      <c r="Y784" s="1">
        <v>3109.2043014391011</v>
      </c>
      <c r="Z784" s="1">
        <v>1.477309233730291E-10</v>
      </c>
      <c r="AA784" s="1">
        <v>802.49391783907333</v>
      </c>
      <c r="AB784" s="1">
        <v>60.382557828559598</v>
      </c>
      <c r="AC784"/>
      <c r="AD784"/>
    </row>
    <row r="785" spans="1:30" x14ac:dyDescent="0.25">
      <c r="A785" s="1" t="s">
        <v>105</v>
      </c>
      <c r="B785" s="4">
        <v>1</v>
      </c>
      <c r="C785" s="1" t="s">
        <v>108</v>
      </c>
      <c r="D785" s="7" t="s">
        <v>371</v>
      </c>
      <c r="E785" s="4">
        <v>2044</v>
      </c>
      <c r="F785" s="1">
        <v>95.199788503288005</v>
      </c>
      <c r="G785" s="1">
        <v>-2.3164595827795102E-4</v>
      </c>
      <c r="H785" s="1">
        <v>4.2764834456199053E-12</v>
      </c>
      <c r="I785" s="1">
        <v>4.1889019751425944E-11</v>
      </c>
      <c r="J785" s="1">
        <v>1.069667701283427E-12</v>
      </c>
      <c r="K785" s="1">
        <v>64.341566864034135</v>
      </c>
      <c r="L785" s="1">
        <v>7.5519123490737932E-13</v>
      </c>
      <c r="M785" s="1">
        <v>25.445892250700986</v>
      </c>
      <c r="N785" s="1">
        <v>1.6791425429626878E-10</v>
      </c>
      <c r="O785" s="1">
        <v>6.3715465520483985</v>
      </c>
      <c r="P785" s="1">
        <v>6.3540000001064971</v>
      </c>
      <c r="Q785" s="1">
        <v>1.7309832021967856E-10</v>
      </c>
      <c r="R785" s="1">
        <v>1914.6834363091398</v>
      </c>
      <c r="S785" s="1">
        <v>4.3211290080670544E-11</v>
      </c>
      <c r="T785" s="1">
        <v>815.77478387259453</v>
      </c>
      <c r="U785" s="1">
        <v>87.277859183554781</v>
      </c>
      <c r="V785" s="1">
        <v>9.4057310459514003</v>
      </c>
      <c r="W785" s="1">
        <v>15.638312968209428</v>
      </c>
      <c r="X785" s="1">
        <v>1.7817185099118596E-10</v>
      </c>
      <c r="Y785" s="1">
        <v>3185.9490307567944</v>
      </c>
      <c r="Z785" s="1">
        <v>1.5990534702578495E-10</v>
      </c>
      <c r="AA785" s="1">
        <v>853.37095837469587</v>
      </c>
      <c r="AB785" s="1">
        <v>54.220629905241779</v>
      </c>
      <c r="AC785"/>
      <c r="AD785"/>
    </row>
    <row r="786" spans="1:30" x14ac:dyDescent="0.25">
      <c r="A786" s="1" t="s">
        <v>105</v>
      </c>
      <c r="B786" s="4">
        <v>1</v>
      </c>
      <c r="C786" s="1" t="s">
        <v>108</v>
      </c>
      <c r="D786" s="7" t="s">
        <v>371</v>
      </c>
      <c r="E786" s="4">
        <v>2045</v>
      </c>
      <c r="F786" s="1">
        <v>91.629657360347863</v>
      </c>
      <c r="G786" s="1">
        <v>4.6845868305422873E-2</v>
      </c>
      <c r="H786" s="1">
        <v>4.9104083115236265E-12</v>
      </c>
      <c r="I786" s="1">
        <v>8.7755430545518817E-11</v>
      </c>
      <c r="J786" s="1">
        <v>1.0337431830649126E-12</v>
      </c>
      <c r="K786" s="1">
        <v>45.956025467266144</v>
      </c>
      <c r="L786" s="1">
        <v>4.0135613747157335E-13</v>
      </c>
      <c r="M786" s="1">
        <v>15.092858542813026</v>
      </c>
      <c r="N786" s="1">
        <v>1.8177574242141265E-10</v>
      </c>
      <c r="O786" s="1">
        <v>6.3715465520519912</v>
      </c>
      <c r="P786" s="1">
        <v>6.3540000001332269</v>
      </c>
      <c r="Q786" s="1">
        <v>1.7675381217526658E-10</v>
      </c>
      <c r="R786" s="1">
        <v>1979.0250031731739</v>
      </c>
      <c r="S786" s="1">
        <v>4.6298777478574316E-11</v>
      </c>
      <c r="T786" s="1">
        <v>841.22067612329556</v>
      </c>
      <c r="U786" s="1">
        <v>87.277859183722697</v>
      </c>
      <c r="V786" s="1">
        <v>8.167481434796608</v>
      </c>
      <c r="W786" s="1">
        <v>15.985785590993126</v>
      </c>
      <c r="X786" s="1">
        <v>1.6868260482375043E-10</v>
      </c>
      <c r="Y786" s="1">
        <v>3271.0526894471836</v>
      </c>
      <c r="Z786" s="1">
        <v>1.6307033839548985E-10</v>
      </c>
      <c r="AA786" s="1">
        <v>885.92903570996202</v>
      </c>
      <c r="AB786" s="1">
        <v>45.867989083879991</v>
      </c>
      <c r="AC786"/>
      <c r="AD786"/>
    </row>
    <row r="787" spans="1:30" x14ac:dyDescent="0.25">
      <c r="A787" s="1" t="s">
        <v>105</v>
      </c>
      <c r="B787" s="4">
        <v>1</v>
      </c>
      <c r="C787" s="1" t="s">
        <v>108</v>
      </c>
      <c r="D787" s="7" t="s">
        <v>371</v>
      </c>
      <c r="E787" s="4">
        <v>2046</v>
      </c>
      <c r="F787" s="1">
        <v>88.06878329709005</v>
      </c>
      <c r="G787" s="1">
        <v>3.311123421651084E-2</v>
      </c>
      <c r="H787" s="1">
        <v>5.6973905050139227E-12</v>
      </c>
      <c r="I787" s="1">
        <v>6.0238820983476055E-8</v>
      </c>
      <c r="J787" s="1">
        <v>9.3971298813014679E-13</v>
      </c>
      <c r="K787" s="1">
        <v>128.10814243638126</v>
      </c>
      <c r="L787" s="1">
        <v>2.7490019003360542E-13</v>
      </c>
      <c r="M787" s="1">
        <v>41.164664908345088</v>
      </c>
      <c r="N787" s="1">
        <v>2.062067696823235E-10</v>
      </c>
      <c r="O787" s="1">
        <v>6.3715465520558281</v>
      </c>
      <c r="P787" s="1">
        <v>6.354000000175116</v>
      </c>
      <c r="Q787" s="1">
        <v>1.7918521446178063E-10</v>
      </c>
      <c r="R787" s="1">
        <v>2024.9810286404399</v>
      </c>
      <c r="S787" s="1">
        <v>5.1183933061778469E-11</v>
      </c>
      <c r="T787" s="1">
        <v>856.31353466610858</v>
      </c>
      <c r="U787" s="1">
        <v>87.277859183904468</v>
      </c>
      <c r="V787" s="1">
        <v>7.6231197718754578</v>
      </c>
      <c r="W787" s="1">
        <v>16.138750304609893</v>
      </c>
      <c r="X787" s="1">
        <v>1.5675242775378256E-10</v>
      </c>
      <c r="Y787" s="1">
        <v>3335.9674083017503</v>
      </c>
      <c r="Z787" s="1">
        <v>1.7865874266231591E-10</v>
      </c>
      <c r="AA787" s="1">
        <v>903.26508397279406</v>
      </c>
      <c r="AB787" s="1">
        <v>41.518230011257437</v>
      </c>
      <c r="AC787"/>
      <c r="AD787"/>
    </row>
    <row r="788" spans="1:30" x14ac:dyDescent="0.25">
      <c r="A788" s="1" t="s">
        <v>105</v>
      </c>
      <c r="B788" s="4">
        <v>1</v>
      </c>
      <c r="C788" s="1" t="s">
        <v>108</v>
      </c>
      <c r="D788" s="7" t="s">
        <v>371</v>
      </c>
      <c r="E788" s="4">
        <v>2047</v>
      </c>
      <c r="F788" s="1">
        <v>84.867663594754518</v>
      </c>
      <c r="G788" s="1">
        <v>6.4475122156299067E-2</v>
      </c>
      <c r="H788" s="1">
        <v>6.6753036196116378E-12</v>
      </c>
      <c r="I788" s="1">
        <v>1.4798730496970005E-8</v>
      </c>
      <c r="J788" s="1">
        <v>8.4714641779057049E-13</v>
      </c>
      <c r="K788" s="1">
        <v>212.18112690471858</v>
      </c>
      <c r="L788" s="1">
        <v>2.0516102651474955E-13</v>
      </c>
      <c r="M788" s="1">
        <v>24.377998916217365</v>
      </c>
      <c r="N788" s="1">
        <v>2.4449896078493779E-10</v>
      </c>
      <c r="O788" s="1">
        <v>6.3715465520601047</v>
      </c>
      <c r="P788" s="1">
        <v>6.3540000002628716</v>
      </c>
      <c r="Q788" s="1">
        <v>1.8102395329106649E-10</v>
      </c>
      <c r="R788" s="1">
        <v>2070.6541710768211</v>
      </c>
      <c r="S788" s="1">
        <v>5.5134696745422958E-11</v>
      </c>
      <c r="T788" s="1">
        <v>897.4781995744537</v>
      </c>
      <c r="U788" s="1">
        <v>87.277859184077883</v>
      </c>
      <c r="V788" s="1">
        <v>6.97104432280151</v>
      </c>
      <c r="W788" s="1">
        <v>16.425351091472592</v>
      </c>
      <c r="X788" s="1">
        <v>1.3915502542335908E-10</v>
      </c>
      <c r="Y788" s="1">
        <v>3404.460235838691</v>
      </c>
      <c r="Z788" s="1">
        <v>1.7993111312561775E-10</v>
      </c>
      <c r="AA788" s="1">
        <v>937.95993572067232</v>
      </c>
      <c r="AB788" s="1">
        <v>37.234661399863576</v>
      </c>
      <c r="AC788"/>
      <c r="AD788"/>
    </row>
    <row r="789" spans="1:30" x14ac:dyDescent="0.25">
      <c r="A789" s="1" t="s">
        <v>105</v>
      </c>
      <c r="B789" s="4">
        <v>1</v>
      </c>
      <c r="C789" s="1" t="s">
        <v>108</v>
      </c>
      <c r="D789" s="7" t="s">
        <v>371</v>
      </c>
      <c r="E789" s="4">
        <v>2048</v>
      </c>
      <c r="F789" s="1">
        <v>81.926217532560415</v>
      </c>
      <c r="G789" s="1">
        <v>5.998138748797549E-2</v>
      </c>
      <c r="H789" s="1">
        <v>8.0310736608385877E-12</v>
      </c>
      <c r="I789" s="1">
        <v>1.0237433524018809E-9</v>
      </c>
      <c r="J789" s="1">
        <v>8.2783159868531984E-13</v>
      </c>
      <c r="K789" s="1">
        <v>252.65948478567094</v>
      </c>
      <c r="L789" s="1">
        <v>1.5631478573868701E-13</v>
      </c>
      <c r="M789" s="1">
        <v>47.118015708079533</v>
      </c>
      <c r="N789" s="1">
        <v>2.9175250180726631E-10</v>
      </c>
      <c r="O789" s="1">
        <v>6.3715465520650154</v>
      </c>
      <c r="P789" s="1">
        <v>6.0504563865573044E-8</v>
      </c>
      <c r="Q789" s="1">
        <v>1.8252632626397435E-10</v>
      </c>
      <c r="R789" s="1">
        <v>2159.1827979815398</v>
      </c>
      <c r="S789" s="1">
        <v>6.2499060473070762E-11</v>
      </c>
      <c r="T789" s="1">
        <v>921.85619849067109</v>
      </c>
      <c r="U789" s="1">
        <v>87.277859184287308</v>
      </c>
      <c r="V789" s="1">
        <v>6.0895888366369766</v>
      </c>
      <c r="W789" s="1">
        <v>8.9305336645088321E-8</v>
      </c>
      <c r="X789" s="1">
        <v>1.3004683594806956E-10</v>
      </c>
      <c r="Y789" s="1">
        <v>3506.1798536359938</v>
      </c>
      <c r="Z789" s="1">
        <v>2.022968089629693E-10</v>
      </c>
      <c r="AA789" s="1">
        <v>967.42819931393797</v>
      </c>
      <c r="AB789" s="1">
        <v>29.655374743311487</v>
      </c>
      <c r="AC789"/>
      <c r="AD789"/>
    </row>
    <row r="790" spans="1:30" x14ac:dyDescent="0.25">
      <c r="A790" s="1" t="s">
        <v>105</v>
      </c>
      <c r="B790" s="4">
        <v>1</v>
      </c>
      <c r="C790" s="1" t="s">
        <v>108</v>
      </c>
      <c r="D790" s="7" t="s">
        <v>371</v>
      </c>
      <c r="E790" s="4">
        <v>2049</v>
      </c>
      <c r="F790" s="1">
        <v>78.73540339314421</v>
      </c>
      <c r="G790" s="1">
        <v>4.5590909995982684E-2</v>
      </c>
      <c r="H790" s="1">
        <v>9.4849463715900051E-12</v>
      </c>
      <c r="I790" s="1">
        <v>4.6855604317184642E-10</v>
      </c>
      <c r="J790" s="1">
        <v>7.9298745861589749E-13</v>
      </c>
      <c r="K790" s="1">
        <v>225.23890517515017</v>
      </c>
      <c r="L790" s="1">
        <v>1.2309032471246731E-13</v>
      </c>
      <c r="M790" s="1">
        <v>41.156735137260846</v>
      </c>
      <c r="N790" s="1">
        <v>3.5056517710268906E-10</v>
      </c>
      <c r="O790" s="1">
        <v>6.3715465520704084</v>
      </c>
      <c r="P790" s="1">
        <v>7.5300076189079939E-8</v>
      </c>
      <c r="Q790" s="1">
        <v>1.8375677295953845E-10</v>
      </c>
      <c r="R790" s="1">
        <v>2226.3635327672114</v>
      </c>
      <c r="S790" s="1">
        <v>7.0445293507013962E-11</v>
      </c>
      <c r="T790" s="1">
        <v>968.97421419875059</v>
      </c>
      <c r="U790" s="1">
        <v>87.277859184545605</v>
      </c>
      <c r="V790" s="1">
        <v>5.1818597546730363</v>
      </c>
      <c r="W790" s="1">
        <v>1.2544125851956967E-7</v>
      </c>
      <c r="X790" s="1">
        <v>1.0361523863401142E-10</v>
      </c>
      <c r="Y790" s="1">
        <v>3582.74697226943</v>
      </c>
      <c r="Z790" s="1">
        <v>2.249581760020755E-10</v>
      </c>
      <c r="AA790" s="1">
        <v>1018.1586240071146</v>
      </c>
      <c r="AB790" s="1">
        <v>24.471144708221527</v>
      </c>
      <c r="AC790"/>
      <c r="AD790"/>
    </row>
    <row r="791" spans="1:30" x14ac:dyDescent="0.25">
      <c r="A791" s="1" t="s">
        <v>105</v>
      </c>
      <c r="B791" s="4">
        <v>1</v>
      </c>
      <c r="C791" s="1" t="s">
        <v>108</v>
      </c>
      <c r="D791" s="7" t="s">
        <v>371</v>
      </c>
      <c r="E791" s="4">
        <v>2050</v>
      </c>
      <c r="F791" s="1">
        <v>75.401938407069466</v>
      </c>
      <c r="G791" s="1">
        <v>3.3379072781952311E-2</v>
      </c>
      <c r="H791" s="1">
        <v>1.1411461641162685E-11</v>
      </c>
      <c r="I791" s="1">
        <v>4.1346488504639044E-10</v>
      </c>
      <c r="J791" s="1">
        <v>8.3202365684602989E-13</v>
      </c>
      <c r="K791" s="1">
        <v>154.10793479638599</v>
      </c>
      <c r="L791" s="1">
        <v>0</v>
      </c>
      <c r="M791" s="1">
        <v>40.870617689061511</v>
      </c>
      <c r="N791" s="1">
        <v>4.2474962538006353E-10</v>
      </c>
      <c r="O791" s="1">
        <v>6.3715465520767731</v>
      </c>
      <c r="P791" s="1">
        <v>7.6322468067345886E-8</v>
      </c>
      <c r="Q791" s="1">
        <v>1.8497297316954738E-10</v>
      </c>
      <c r="R791" s="1">
        <v>2281.5850976555894</v>
      </c>
      <c r="S791" s="1">
        <v>7.9069757363892907E-11</v>
      </c>
      <c r="T791" s="1">
        <v>1010.1309493360114</v>
      </c>
      <c r="U791" s="1">
        <v>87.277859184851437</v>
      </c>
      <c r="V791" s="1">
        <v>4.4674418604941479</v>
      </c>
      <c r="W791" s="1">
        <v>1.2512793749603085E-7</v>
      </c>
      <c r="X791" s="1">
        <v>9.4985515104005337E-11</v>
      </c>
      <c r="Y791" s="1">
        <v>3654.9315061924085</v>
      </c>
      <c r="Z791" s="1">
        <v>2.4960505143684664E-10</v>
      </c>
      <c r="AA791" s="1">
        <v>1062.3580477068756</v>
      </c>
      <c r="AB791" s="1">
        <v>21.374318281098532</v>
      </c>
      <c r="AC791"/>
      <c r="AD791"/>
    </row>
    <row r="792" spans="1:30" x14ac:dyDescent="0.25">
      <c r="A792" s="1" t="s">
        <v>105</v>
      </c>
      <c r="B792" s="4">
        <v>1</v>
      </c>
      <c r="C792" s="1" t="s">
        <v>108</v>
      </c>
      <c r="D792" s="7" t="s">
        <v>371</v>
      </c>
      <c r="E792" s="4">
        <v>2051</v>
      </c>
      <c r="F792" s="1">
        <v>72.374025250964607</v>
      </c>
      <c r="G792" s="1">
        <v>3.642337028916743E-3</v>
      </c>
      <c r="H792" s="1">
        <v>1.3864867566351478E-11</v>
      </c>
      <c r="I792" s="1">
        <v>7.1545858736553155E-10</v>
      </c>
      <c r="J792" s="1">
        <v>9.6954231905276128E-13</v>
      </c>
      <c r="K792" s="1">
        <v>146.35428291419709</v>
      </c>
      <c r="L792" s="1">
        <v>0</v>
      </c>
      <c r="M792" s="1">
        <v>63.082779122526944</v>
      </c>
      <c r="N792" s="1">
        <v>5.1985790182620309E-10</v>
      </c>
      <c r="O792" s="1">
        <v>6.3715465520844896</v>
      </c>
      <c r="P792" s="1">
        <v>7.6789503441249808E-8</v>
      </c>
      <c r="Q792" s="1">
        <v>1.8613653013967267E-10</v>
      </c>
      <c r="R792" s="1">
        <v>2317.2161223072007</v>
      </c>
      <c r="S792" s="1">
        <v>8.9052502125907696E-11</v>
      </c>
      <c r="T792" s="1">
        <v>1051.001567025073</v>
      </c>
      <c r="U792" s="1">
        <v>87.277859185212805</v>
      </c>
      <c r="V792" s="1">
        <v>4.15529271833491</v>
      </c>
      <c r="W792" s="1">
        <v>1.1072918119215053E-7</v>
      </c>
      <c r="X792" s="1">
        <v>8.8321317007182722E-11</v>
      </c>
      <c r="Y792" s="1">
        <v>3684.3171166721113</v>
      </c>
      <c r="Z792" s="1">
        <v>2.7731671507533747E-10</v>
      </c>
      <c r="AA792" s="1">
        <v>1096.4062514822317</v>
      </c>
      <c r="AB792" s="1">
        <v>19.981049258264676</v>
      </c>
      <c r="AC792"/>
      <c r="AD792"/>
    </row>
    <row r="793" spans="1:30" x14ac:dyDescent="0.25">
      <c r="A793" s="1" t="s">
        <v>105</v>
      </c>
      <c r="B793" s="4">
        <v>1</v>
      </c>
      <c r="C793" s="1" t="s">
        <v>108</v>
      </c>
      <c r="D793" s="7" t="s">
        <v>371</v>
      </c>
      <c r="E793" s="4">
        <v>2052</v>
      </c>
      <c r="F793" s="1">
        <v>69.52761202121647</v>
      </c>
      <c r="G793" s="1">
        <v>2.0884970822802135E-2</v>
      </c>
      <c r="H793" s="1">
        <v>1.7426166836679058E-11</v>
      </c>
      <c r="I793" s="1">
        <v>4.4464917790372648E-9</v>
      </c>
      <c r="J793" s="1">
        <v>0</v>
      </c>
      <c r="K793" s="1">
        <v>98.701036134128159</v>
      </c>
      <c r="L793" s="1">
        <v>0</v>
      </c>
      <c r="M793" s="1">
        <v>123.11326263468072</v>
      </c>
      <c r="N793" s="1">
        <v>6.4429270566250261E-10</v>
      </c>
      <c r="O793" s="1">
        <v>6.3715465520935783</v>
      </c>
      <c r="P793" s="1">
        <v>7.7201258224508227E-8</v>
      </c>
      <c r="Q793" s="1">
        <v>1.872061978409561E-10</v>
      </c>
      <c r="R793" s="1">
        <v>2394.700939709769</v>
      </c>
      <c r="S793" s="1">
        <v>9.488283310632661E-11</v>
      </c>
      <c r="T793" s="1">
        <v>1058.6643461476006</v>
      </c>
      <c r="U793" s="1">
        <v>87.277859185618212</v>
      </c>
      <c r="V793" s="1">
        <v>3.5363547057462137</v>
      </c>
      <c r="W793" s="1">
        <v>7.6918178224724245E-8</v>
      </c>
      <c r="X793" s="1">
        <v>7.4377833678118778E-11</v>
      </c>
      <c r="Y793" s="1">
        <v>3756.3224398747057</v>
      </c>
      <c r="Z793" s="1">
        <v>2.8679255466336593E-10</v>
      </c>
      <c r="AA793" s="1">
        <v>1102.7847169687923</v>
      </c>
      <c r="AB793" s="1">
        <v>16.346735908001079</v>
      </c>
      <c r="AC793"/>
      <c r="AD793"/>
    </row>
    <row r="794" spans="1:30" x14ac:dyDescent="0.25">
      <c r="A794" s="1" t="s">
        <v>105</v>
      </c>
      <c r="B794" s="4">
        <v>1</v>
      </c>
      <c r="C794" s="1" t="s">
        <v>108</v>
      </c>
      <c r="D794" s="7" t="s">
        <v>371</v>
      </c>
      <c r="E794" s="4">
        <v>2053</v>
      </c>
      <c r="F794" s="1">
        <v>66.45151096359281</v>
      </c>
      <c r="G794" s="1">
        <v>2.7154547515343699E-2</v>
      </c>
      <c r="H794" s="1">
        <v>2.2288299380924183E-11</v>
      </c>
      <c r="I794" s="1">
        <v>3.5019730039233592E-9</v>
      </c>
      <c r="J794" s="1">
        <v>0</v>
      </c>
      <c r="K794" s="1">
        <v>135.59636738683906</v>
      </c>
      <c r="L794" s="1">
        <v>0</v>
      </c>
      <c r="M794" s="1">
        <v>102.45830315724996</v>
      </c>
      <c r="N794" s="1">
        <v>8.1136298685498803E-10</v>
      </c>
      <c r="O794" s="1">
        <v>6.3715465521044754</v>
      </c>
      <c r="P794" s="1">
        <v>7.7914802396335494E-8</v>
      </c>
      <c r="Q794" s="1">
        <v>1.8823994102402101E-10</v>
      </c>
      <c r="R794" s="1">
        <v>2425.9455813325922</v>
      </c>
      <c r="S794" s="1">
        <v>9.6612050463251126E-11</v>
      </c>
      <c r="T794" s="1">
        <v>1098.6476087822844</v>
      </c>
      <c r="U794" s="1">
        <v>87.277859184564761</v>
      </c>
      <c r="V794" s="1">
        <v>3.3841416521122816</v>
      </c>
      <c r="W794" s="1">
        <v>6.6063187793185518E-8</v>
      </c>
      <c r="X794" s="1">
        <v>7.24634846818214E-11</v>
      </c>
      <c r="Y794" s="1">
        <v>3796.1142452182089</v>
      </c>
      <c r="Z794" s="1">
        <v>2.8536534136399218E-10</v>
      </c>
      <c r="AA794" s="1">
        <v>1128.1328955187005</v>
      </c>
      <c r="AB794" s="1">
        <v>15.34778379950618</v>
      </c>
      <c r="AC794"/>
      <c r="AD794"/>
    </row>
    <row r="795" spans="1:30" x14ac:dyDescent="0.25">
      <c r="A795" s="1" t="s">
        <v>105</v>
      </c>
      <c r="B795" s="4">
        <v>1</v>
      </c>
      <c r="C795" s="1" t="s">
        <v>108</v>
      </c>
      <c r="D795" s="7" t="s">
        <v>371</v>
      </c>
      <c r="E795" s="4">
        <v>2054</v>
      </c>
      <c r="F795" s="1">
        <v>63.309630897732283</v>
      </c>
      <c r="G795" s="1">
        <v>3.179125319107403E-2</v>
      </c>
      <c r="H795" s="1">
        <v>2.7860363361771503E-11</v>
      </c>
      <c r="I795" s="1">
        <v>3.3905342048721237E-8</v>
      </c>
      <c r="J795" s="1">
        <v>0</v>
      </c>
      <c r="K795" s="1">
        <v>150.75090098600234</v>
      </c>
      <c r="L795" s="1">
        <v>0</v>
      </c>
      <c r="M795" s="1">
        <v>2.184924119613572E-8</v>
      </c>
      <c r="N795" s="1">
        <v>1.0434871121479674E-9</v>
      </c>
      <c r="O795" s="1">
        <v>6.3715465521176355</v>
      </c>
      <c r="P795" s="1">
        <v>8.2359154118197313E-8</v>
      </c>
      <c r="Q795" s="1">
        <v>1.8917965401215116E-10</v>
      </c>
      <c r="R795" s="1">
        <v>2489.0217022703255</v>
      </c>
      <c r="S795" s="1">
        <v>9.7367241698158505E-11</v>
      </c>
      <c r="T795" s="1">
        <v>1095.5735805201368</v>
      </c>
      <c r="U795" s="1">
        <v>86.266085701070352</v>
      </c>
      <c r="V795" s="1">
        <v>2.7346187010125735</v>
      </c>
      <c r="W795" s="1">
        <v>7.8615072683071194E-8</v>
      </c>
      <c r="X795" s="1">
        <v>6.6998206165774413E-11</v>
      </c>
      <c r="Y795" s="1">
        <v>3850.9170975967859</v>
      </c>
      <c r="Z795" s="1">
        <v>2.8070205730657424E-10</v>
      </c>
      <c r="AA795" s="1">
        <v>1129.8952702576007</v>
      </c>
      <c r="AB795" s="1">
        <v>13.390540702642932</v>
      </c>
      <c r="AC795"/>
      <c r="AD795"/>
    </row>
    <row r="796" spans="1:30" x14ac:dyDescent="0.25">
      <c r="A796" s="1" t="s">
        <v>105</v>
      </c>
      <c r="B796" s="4">
        <v>1</v>
      </c>
      <c r="C796" s="1" t="s">
        <v>108</v>
      </c>
      <c r="D796" s="7" t="s">
        <v>371</v>
      </c>
      <c r="E796" s="4">
        <v>2055</v>
      </c>
      <c r="F796" s="1">
        <v>60.393634608600301</v>
      </c>
      <c r="G796" s="1">
        <v>9.4420840055873118E-2</v>
      </c>
      <c r="H796" s="1">
        <v>3.3358333105957923E-11</v>
      </c>
      <c r="I796" s="1">
        <v>7.6967735422501539E-9</v>
      </c>
      <c r="J796" s="1">
        <v>0</v>
      </c>
      <c r="K796" s="1">
        <v>120.40309900451142</v>
      </c>
      <c r="L796" s="1">
        <v>0</v>
      </c>
      <c r="M796" s="1">
        <v>46.885892145945348</v>
      </c>
      <c r="N796" s="1">
        <v>1.3813947623202863E-9</v>
      </c>
      <c r="O796" s="1">
        <v>6.3715465521340287</v>
      </c>
      <c r="P796" s="1">
        <v>8.5858730467711425E-8</v>
      </c>
      <c r="Q796" s="1">
        <v>1.9002680042994173E-10</v>
      </c>
      <c r="R796" s="1">
        <v>2545.6855329927562</v>
      </c>
      <c r="S796" s="1">
        <v>9.7768597835630081E-11</v>
      </c>
      <c r="T796" s="1">
        <v>1095.5735805405698</v>
      </c>
      <c r="U796" s="1">
        <v>83.482198959310409</v>
      </c>
      <c r="V796" s="1">
        <v>2.2654345371763247</v>
      </c>
      <c r="W796" s="1">
        <v>7.7558123401931369E-8</v>
      </c>
      <c r="X796" s="1">
        <v>4.9975330311494406E-11</v>
      </c>
      <c r="Y796" s="1">
        <v>3901.1621025257932</v>
      </c>
      <c r="Z796" s="1">
        <v>2.5870569911935664E-10</v>
      </c>
      <c r="AA796" s="1">
        <v>1130.0044821588724</v>
      </c>
      <c r="AB796" s="1">
        <v>12.166909794121088</v>
      </c>
      <c r="AC796"/>
      <c r="AD796"/>
    </row>
    <row r="797" spans="1:30" x14ac:dyDescent="0.25">
      <c r="A797" s="1" t="s">
        <v>105</v>
      </c>
      <c r="B797" s="4">
        <v>1</v>
      </c>
      <c r="C797" s="1" t="s">
        <v>108</v>
      </c>
      <c r="D797" s="7" t="s">
        <v>371</v>
      </c>
      <c r="E797" s="4">
        <v>2056</v>
      </c>
      <c r="F797" s="1">
        <v>57.156650600235054</v>
      </c>
      <c r="G797" s="1">
        <v>6.6834095299170857E-4</v>
      </c>
      <c r="H797" s="1">
        <v>4.0876937209773366E-11</v>
      </c>
      <c r="I797" s="1">
        <v>1.3441710758982022E-9</v>
      </c>
      <c r="J797" s="1">
        <v>0</v>
      </c>
      <c r="K797" s="1">
        <v>147.83666324549694</v>
      </c>
      <c r="L797" s="1">
        <v>0</v>
      </c>
      <c r="M797" s="1">
        <v>38.265438287011399</v>
      </c>
      <c r="N797" s="1">
        <v>1.9078019613893425E-9</v>
      </c>
      <c r="O797" s="1">
        <v>6.3715465521547721</v>
      </c>
      <c r="P797" s="1">
        <v>1.1976141599413579E-7</v>
      </c>
      <c r="Q797" s="1">
        <v>1.9085463202862704E-10</v>
      </c>
      <c r="R797" s="1">
        <v>2572.2226714935509</v>
      </c>
      <c r="S797" s="1">
        <v>9.8043498025663687E-11</v>
      </c>
      <c r="T797" s="1">
        <v>1091.5575475176242</v>
      </c>
      <c r="U797" s="1">
        <v>79.875868846433846</v>
      </c>
      <c r="V797" s="1">
        <v>2.1308351395982994</v>
      </c>
      <c r="W797" s="1">
        <v>1.5870236363017534E-7</v>
      </c>
      <c r="X797" s="1">
        <v>4.7236781607642425E-11</v>
      </c>
      <c r="Y797" s="1">
        <v>3933.6679399799136</v>
      </c>
      <c r="Z797" s="1">
        <v>2.328653595807646E-10</v>
      </c>
      <c r="AA797" s="1">
        <v>1122.2362128825625</v>
      </c>
      <c r="AB797" s="1">
        <v>11.986980470018228</v>
      </c>
      <c r="AC797"/>
      <c r="AD797"/>
    </row>
    <row r="798" spans="1:30" x14ac:dyDescent="0.25">
      <c r="A798" s="1" t="s">
        <v>105</v>
      </c>
      <c r="B798" s="4">
        <v>1</v>
      </c>
      <c r="C798" s="1" t="s">
        <v>108</v>
      </c>
      <c r="D798" s="7" t="s">
        <v>371</v>
      </c>
      <c r="E798" s="4">
        <v>2057</v>
      </c>
      <c r="F798" s="1">
        <v>54.001688279078479</v>
      </c>
      <c r="G798" s="1">
        <v>1.7934673516103211E-3</v>
      </c>
      <c r="H798" s="1">
        <v>0</v>
      </c>
      <c r="I798" s="1">
        <v>4.3502121714455936E-10</v>
      </c>
      <c r="J798" s="1">
        <v>0</v>
      </c>
      <c r="K798" s="1">
        <v>242.8944341541542</v>
      </c>
      <c r="L798" s="1">
        <v>0</v>
      </c>
      <c r="M798" s="1">
        <v>2.0338448741299694E-8</v>
      </c>
      <c r="N798" s="1">
        <v>2.820458989414198E-9</v>
      </c>
      <c r="O798" s="1">
        <v>6.3715465521800949</v>
      </c>
      <c r="P798" s="1">
        <v>1.2745524946107212E-7</v>
      </c>
      <c r="Q798" s="1">
        <v>1.9164761948724294E-10</v>
      </c>
      <c r="R798" s="1">
        <v>2628.5098041366</v>
      </c>
      <c r="S798" s="1">
        <v>9.8248659052178441E-11</v>
      </c>
      <c r="T798" s="1">
        <v>1101.4044244468228</v>
      </c>
      <c r="U798" s="1">
        <v>75.035873676976792</v>
      </c>
      <c r="V798" s="1">
        <v>2.1308351395699763</v>
      </c>
      <c r="W798" s="1">
        <v>1.6302595583336553E-7</v>
      </c>
      <c r="X798" s="1">
        <v>3.0171263976420296E-11</v>
      </c>
      <c r="Y798" s="1">
        <v>3983.9983053604205</v>
      </c>
      <c r="Z798" s="1">
        <v>2.2535711791266339E-10</v>
      </c>
      <c r="AA798" s="1">
        <v>1113.3505563711424</v>
      </c>
      <c r="AB798" s="1">
        <v>10.513480660341848</v>
      </c>
      <c r="AC798"/>
      <c r="AD798"/>
    </row>
    <row r="799" spans="1:30" x14ac:dyDescent="0.25">
      <c r="A799" s="1" t="s">
        <v>105</v>
      </c>
      <c r="B799" s="4">
        <v>1</v>
      </c>
      <c r="C799" s="1" t="s">
        <v>108</v>
      </c>
      <c r="D799" s="7" t="s">
        <v>371</v>
      </c>
      <c r="E799" s="4">
        <v>2058</v>
      </c>
      <c r="F799" s="1">
        <v>51.041723524826693</v>
      </c>
      <c r="G799" s="1">
        <v>3.4043102892799805E-2</v>
      </c>
      <c r="H799" s="1">
        <v>0</v>
      </c>
      <c r="I799" s="1">
        <v>0</v>
      </c>
      <c r="J799" s="1">
        <v>0</v>
      </c>
      <c r="K799" s="1">
        <v>41.823996699092952</v>
      </c>
      <c r="L799" s="1">
        <v>0</v>
      </c>
      <c r="M799" s="1">
        <v>1.9300779943773785E-8</v>
      </c>
      <c r="N799" s="1">
        <v>4.7385397503749163E-9</v>
      </c>
      <c r="O799" s="1">
        <v>6.371546552208974</v>
      </c>
      <c r="P799" s="1">
        <v>1.2879616142397161E-7</v>
      </c>
      <c r="Q799" s="1">
        <v>1.9247964314408897E-10</v>
      </c>
      <c r="R799" s="1">
        <v>2785.3764737598422</v>
      </c>
      <c r="S799" s="1">
        <v>9.8404973837917132E-11</v>
      </c>
      <c r="T799" s="1">
        <v>1064.2346425184717</v>
      </c>
      <c r="U799" s="1">
        <v>68.345380922854673</v>
      </c>
      <c r="V799" s="1">
        <v>1.762405439947877</v>
      </c>
      <c r="W799" s="1">
        <v>1.8923015292764066E-7</v>
      </c>
      <c r="X799" s="1">
        <v>1.6671401289585502E-11</v>
      </c>
      <c r="Y799" s="1">
        <v>4080.7410511616654</v>
      </c>
      <c r="Z799" s="1">
        <v>2.164360709040824E-10</v>
      </c>
      <c r="AA799" s="1">
        <v>1094.6835986392068</v>
      </c>
      <c r="AB799" s="1">
        <v>6.8520131185885891</v>
      </c>
      <c r="AC799"/>
      <c r="AD799"/>
    </row>
    <row r="800" spans="1:30" x14ac:dyDescent="0.25">
      <c r="A800" s="1" t="s">
        <v>105</v>
      </c>
      <c r="B800" s="4">
        <v>1</v>
      </c>
      <c r="C800" s="1" t="s">
        <v>108</v>
      </c>
      <c r="D800" s="7" t="s">
        <v>371</v>
      </c>
      <c r="E800" s="4">
        <v>2059</v>
      </c>
      <c r="F800" s="1">
        <v>56.19577261920481</v>
      </c>
      <c r="G800" s="1">
        <v>3.9811049260193132E-2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6.3715465522400825</v>
      </c>
      <c r="P800" s="1">
        <v>1.2922752900851253E-7</v>
      </c>
      <c r="Q800" s="1">
        <v>1.9344918546314174E-10</v>
      </c>
      <c r="R800" s="1">
        <v>2758.7338004281464</v>
      </c>
      <c r="S800" s="1">
        <v>9.8528064162629604E-11</v>
      </c>
      <c r="T800" s="1">
        <v>1035.8465290973154</v>
      </c>
      <c r="U800" s="1">
        <v>58.879141792316993</v>
      </c>
      <c r="V800" s="1">
        <v>1.7624054399642719</v>
      </c>
      <c r="W800" s="1">
        <v>1.6143742211162628E-7</v>
      </c>
      <c r="X800" s="1">
        <v>1.7395241754305072E-11</v>
      </c>
      <c r="Y800" s="1">
        <v>4085.6468639719496</v>
      </c>
      <c r="Z800" s="1">
        <v>2.2078201981795555E-10</v>
      </c>
      <c r="AA800" s="1">
        <v>1075.4685651636039</v>
      </c>
      <c r="AB800" s="1">
        <v>8.1317050448362984</v>
      </c>
      <c r="AC800"/>
      <c r="AD800"/>
    </row>
    <row r="801" spans="1:30" x14ac:dyDescent="0.25">
      <c r="A801" s="1" t="s">
        <v>105</v>
      </c>
      <c r="B801" s="4">
        <v>1</v>
      </c>
      <c r="C801" s="1" t="s">
        <v>108</v>
      </c>
      <c r="D801" s="7" t="s">
        <v>371</v>
      </c>
      <c r="E801" s="4">
        <v>2060</v>
      </c>
      <c r="F801" s="1">
        <v>68.373068821820965</v>
      </c>
      <c r="G801" s="1">
        <v>8.9076288313862662E-2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6.3715465522243049</v>
      </c>
      <c r="P801" s="1">
        <v>1.2922342025684118E-7</v>
      </c>
      <c r="Q801" s="1">
        <v>1.9344918546314174E-10</v>
      </c>
      <c r="R801" s="1">
        <v>2710.6074602369445</v>
      </c>
      <c r="S801" s="1">
        <v>9.8528064162629604E-11</v>
      </c>
      <c r="T801" s="1">
        <v>1035.1692590080613</v>
      </c>
      <c r="U801" s="1">
        <v>44.679783090818376</v>
      </c>
      <c r="V801" s="1">
        <v>2.1308351395399994</v>
      </c>
      <c r="W801" s="1">
        <v>1.6415192598619818E-7</v>
      </c>
      <c r="X801" s="1">
        <v>2.2580793528814301E-11</v>
      </c>
      <c r="Y801" s="1">
        <v>4052.7921889251879</v>
      </c>
      <c r="Z801" s="1">
        <v>2.4254958164710214E-10</v>
      </c>
      <c r="AA801" s="1">
        <v>1072.9170762448941</v>
      </c>
      <c r="AB801" s="1">
        <v>9.5722289508832521</v>
      </c>
      <c r="AC801"/>
      <c r="AD801"/>
    </row>
    <row r="802" spans="1:30" x14ac:dyDescent="0.25">
      <c r="A802" s="1" t="s">
        <v>105</v>
      </c>
      <c r="B802" s="4">
        <v>1</v>
      </c>
      <c r="C802" s="1" t="s">
        <v>108</v>
      </c>
      <c r="D802" s="7" t="s">
        <v>382</v>
      </c>
      <c r="E802" s="4">
        <v>2021</v>
      </c>
      <c r="F802" s="1">
        <v>193.73592936259573</v>
      </c>
      <c r="G802" s="1">
        <v>-2.9077008093586283E-11</v>
      </c>
      <c r="H802" s="1">
        <v>3.2650075684102106E-14</v>
      </c>
      <c r="I802" s="1">
        <v>6.3539999999941372</v>
      </c>
      <c r="J802" s="1">
        <v>2.0430612855357291E-13</v>
      </c>
      <c r="K802" s="1">
        <v>82.43499999999996</v>
      </c>
      <c r="L802" s="1">
        <v>8.2570028995522409E-14</v>
      </c>
      <c r="M802" s="1">
        <v>55.419999999997728</v>
      </c>
      <c r="N802" s="1">
        <v>1.0078678356507042E-12</v>
      </c>
      <c r="O802" s="1">
        <v>153</v>
      </c>
      <c r="P802" s="1">
        <v>12.708</v>
      </c>
      <c r="Q802" s="1">
        <v>49.44</v>
      </c>
      <c r="R802" s="1">
        <v>164.87</v>
      </c>
      <c r="S802" s="1">
        <v>78.48</v>
      </c>
      <c r="T802" s="1">
        <v>110.84</v>
      </c>
      <c r="U802" s="1">
        <v>11.39</v>
      </c>
      <c r="V802" s="1">
        <v>544.18574039309158</v>
      </c>
      <c r="W802" s="1">
        <v>33.215890755111651</v>
      </c>
      <c r="X802" s="1">
        <v>433.09439999947898</v>
      </c>
      <c r="Y802" s="1">
        <v>306.18372823610747</v>
      </c>
      <c r="Z802" s="1">
        <v>687.48479999999813</v>
      </c>
      <c r="AA802" s="1">
        <v>123.18901013738775</v>
      </c>
      <c r="AB802" s="1">
        <v>0</v>
      </c>
      <c r="AC802"/>
      <c r="AD802"/>
    </row>
    <row r="803" spans="1:30" x14ac:dyDescent="0.25">
      <c r="A803" s="1" t="s">
        <v>105</v>
      </c>
      <c r="B803" s="4">
        <v>1</v>
      </c>
      <c r="C803" s="1" t="s">
        <v>108</v>
      </c>
      <c r="D803" s="7" t="s">
        <v>382</v>
      </c>
      <c r="E803" s="4">
        <v>2022</v>
      </c>
      <c r="F803" s="1">
        <v>316.33817277371213</v>
      </c>
      <c r="G803" s="1">
        <v>8.6148866844842166E-8</v>
      </c>
      <c r="H803" s="1">
        <v>3.4147013369219505E-14</v>
      </c>
      <c r="I803" s="1">
        <v>4.2458486324951693E-12</v>
      </c>
      <c r="J803" s="1">
        <v>8.3774508992061051E-14</v>
      </c>
      <c r="K803" s="1">
        <v>123.65249999999983</v>
      </c>
      <c r="L803" s="1">
        <v>6.7632366404223764E-14</v>
      </c>
      <c r="M803" s="1">
        <v>83.129999999987888</v>
      </c>
      <c r="N803" s="1">
        <v>1.0143219312851553E-12</v>
      </c>
      <c r="O803" s="1">
        <v>153</v>
      </c>
      <c r="P803" s="1">
        <v>12.708</v>
      </c>
      <c r="Q803" s="1">
        <v>49.44</v>
      </c>
      <c r="R803" s="1">
        <v>247.30499999999995</v>
      </c>
      <c r="S803" s="1">
        <v>78.48</v>
      </c>
      <c r="T803" s="1">
        <v>166.25999999999772</v>
      </c>
      <c r="U803" s="1">
        <v>11.390000000001008</v>
      </c>
      <c r="V803" s="1">
        <v>360.21512033735405</v>
      </c>
      <c r="W803" s="1">
        <v>33.215890755111651</v>
      </c>
      <c r="X803" s="1">
        <v>425.13324629336131</v>
      </c>
      <c r="Y803" s="1">
        <v>459.27559235411508</v>
      </c>
      <c r="Z803" s="1">
        <v>687.48479999999813</v>
      </c>
      <c r="AA803" s="1">
        <v>184.78351520469587</v>
      </c>
      <c r="AB803" s="1">
        <v>0</v>
      </c>
      <c r="AC803"/>
      <c r="AD803"/>
    </row>
    <row r="804" spans="1:30" x14ac:dyDescent="0.25">
      <c r="A804" s="1" t="s">
        <v>105</v>
      </c>
      <c r="B804" s="4">
        <v>1</v>
      </c>
      <c r="C804" s="1" t="s">
        <v>108</v>
      </c>
      <c r="D804" s="7" t="s">
        <v>382</v>
      </c>
      <c r="E804" s="4">
        <v>2023</v>
      </c>
      <c r="F804" s="1">
        <v>111.95640564731683</v>
      </c>
      <c r="G804" s="1">
        <v>7.8518000574086765E-4</v>
      </c>
      <c r="H804" s="1">
        <v>3.370685355348033E-14</v>
      </c>
      <c r="I804" s="1">
        <v>2.0531011312610089E-12</v>
      </c>
      <c r="J804" s="1">
        <v>7.8974767518291861E-14</v>
      </c>
      <c r="K804" s="1">
        <v>185.478749999998</v>
      </c>
      <c r="L804" s="1">
        <v>4.8702329121730036E-14</v>
      </c>
      <c r="M804" s="1">
        <v>83.84063663212838</v>
      </c>
      <c r="N804" s="1">
        <v>1.0212862404364264E-12</v>
      </c>
      <c r="O804" s="1">
        <v>145.35</v>
      </c>
      <c r="P804" s="1">
        <v>18.355999999994136</v>
      </c>
      <c r="Q804" s="1">
        <v>46.144000000000005</v>
      </c>
      <c r="R804" s="1">
        <v>359.96616666666648</v>
      </c>
      <c r="S804" s="1">
        <v>74.555999999999997</v>
      </c>
      <c r="T804" s="1">
        <v>242.00066666665231</v>
      </c>
      <c r="U804" s="1">
        <v>10.251000000002021</v>
      </c>
      <c r="V804" s="1">
        <v>213.19238175591178</v>
      </c>
      <c r="W804" s="1">
        <v>47.978508865520851</v>
      </c>
      <c r="X804" s="1">
        <v>324.3261546285093</v>
      </c>
      <c r="Y804" s="1">
        <v>668.50113998201448</v>
      </c>
      <c r="Z804" s="1">
        <v>645.19588213853524</v>
      </c>
      <c r="AA804" s="1">
        <v>268.96267212864154</v>
      </c>
      <c r="AB804" s="1">
        <v>2.0392000973583919E-9</v>
      </c>
      <c r="AC804"/>
      <c r="AD804"/>
    </row>
    <row r="805" spans="1:30" x14ac:dyDescent="0.25">
      <c r="A805" s="1" t="s">
        <v>105</v>
      </c>
      <c r="B805" s="4">
        <v>1</v>
      </c>
      <c r="C805" s="1" t="s">
        <v>108</v>
      </c>
      <c r="D805" s="7" t="s">
        <v>382</v>
      </c>
      <c r="E805" s="4">
        <v>2024</v>
      </c>
      <c r="F805" s="1">
        <v>87.102980406903839</v>
      </c>
      <c r="G805" s="1">
        <v>2.6961785542777167E-6</v>
      </c>
      <c r="H805" s="1">
        <v>4.1891584465517855E-14</v>
      </c>
      <c r="I805" s="1">
        <v>2.2998911077322643E-12</v>
      </c>
      <c r="J805" s="1">
        <v>1.0401855354252958E-13</v>
      </c>
      <c r="K805" s="1">
        <v>99.966376524349641</v>
      </c>
      <c r="L805" s="1">
        <v>6.0712832126908657E-14</v>
      </c>
      <c r="M805" s="1">
        <v>9.123131457805764E-10</v>
      </c>
      <c r="N805" s="1">
        <v>1.2783676892740579E-12</v>
      </c>
      <c r="O805" s="1">
        <v>137.70000000000005</v>
      </c>
      <c r="P805" s="1">
        <v>17.649999999998382</v>
      </c>
      <c r="Q805" s="1">
        <v>42.848000000000006</v>
      </c>
      <c r="R805" s="1">
        <v>534.45358333333115</v>
      </c>
      <c r="S805" s="1">
        <v>70.632000000000005</v>
      </c>
      <c r="T805" s="1">
        <v>318.45196996544735</v>
      </c>
      <c r="U805" s="1">
        <v>9.112000000003043</v>
      </c>
      <c r="V805" s="1">
        <v>112.30740898346686</v>
      </c>
      <c r="W805" s="1">
        <v>45.722340720411438</v>
      </c>
      <c r="X805" s="1">
        <v>187.55971864999418</v>
      </c>
      <c r="Y805" s="1">
        <v>992.08013840202477</v>
      </c>
      <c r="Z805" s="1">
        <v>584.33828670078265</v>
      </c>
      <c r="AA805" s="1">
        <v>352.88595370332393</v>
      </c>
      <c r="AB805" s="1">
        <v>1.2005395100311615E-9</v>
      </c>
      <c r="AC805"/>
      <c r="AD805"/>
    </row>
    <row r="806" spans="1:30" x14ac:dyDescent="0.25">
      <c r="A806" s="1" t="s">
        <v>105</v>
      </c>
      <c r="B806" s="4">
        <v>1</v>
      </c>
      <c r="C806" s="1" t="s">
        <v>108</v>
      </c>
      <c r="D806" s="7" t="s">
        <v>382</v>
      </c>
      <c r="E806" s="4">
        <v>2025</v>
      </c>
      <c r="F806" s="1">
        <v>78.019580854442637</v>
      </c>
      <c r="G806" s="1">
        <v>-3.502706437777782E-8</v>
      </c>
      <c r="H806" s="1">
        <v>5.3275719907687839E-14</v>
      </c>
      <c r="I806" s="1">
        <v>2.5937221541526591E-12</v>
      </c>
      <c r="J806" s="1">
        <v>1.4834947034374739E-13</v>
      </c>
      <c r="K806" s="1">
        <v>114.1043898729779</v>
      </c>
      <c r="L806" s="1">
        <v>7.9396103289288568E-14</v>
      </c>
      <c r="M806" s="1">
        <v>41.595249738052871</v>
      </c>
      <c r="N806" s="1">
        <v>1.6561305656741821E-12</v>
      </c>
      <c r="O806" s="1">
        <v>130.05000000000007</v>
      </c>
      <c r="P806" s="1">
        <v>16.944000000000436</v>
      </c>
      <c r="Q806" s="1">
        <v>39.552</v>
      </c>
      <c r="R806" s="1">
        <v>623.42862652434746</v>
      </c>
      <c r="S806" s="1">
        <v>66.707999999999998</v>
      </c>
      <c r="T806" s="1">
        <v>311.06263663302633</v>
      </c>
      <c r="U806" s="1">
        <v>7.9730000000043209</v>
      </c>
      <c r="V806" s="1">
        <v>101.61110546800008</v>
      </c>
      <c r="W806" s="1">
        <v>43.346262829402086</v>
      </c>
      <c r="X806" s="1">
        <v>153.54529368402743</v>
      </c>
      <c r="Y806" s="1">
        <v>1153.6662740288548</v>
      </c>
      <c r="Z806" s="1">
        <v>537.41674347459775</v>
      </c>
      <c r="AA806" s="1">
        <v>343.40333714491885</v>
      </c>
      <c r="AB806" s="1">
        <v>1.864438466010655E-9</v>
      </c>
      <c r="AC806"/>
      <c r="AD806"/>
    </row>
    <row r="807" spans="1:30" x14ac:dyDescent="0.25">
      <c r="A807" s="1" t="s">
        <v>105</v>
      </c>
      <c r="B807" s="4">
        <v>1</v>
      </c>
      <c r="C807" s="1" t="s">
        <v>108</v>
      </c>
      <c r="D807" s="7" t="s">
        <v>382</v>
      </c>
      <c r="E807" s="4">
        <v>2026</v>
      </c>
      <c r="F807" s="1">
        <v>79.094822188959739</v>
      </c>
      <c r="G807" s="1">
        <v>4.6119169002898319E-9</v>
      </c>
      <c r="H807" s="1">
        <v>7.0624891441822934E-14</v>
      </c>
      <c r="I807" s="1">
        <v>2.909322198949761E-12</v>
      </c>
      <c r="J807" s="1">
        <v>3.0508365218812762E-13</v>
      </c>
      <c r="K807" s="1">
        <v>70.320319528706108</v>
      </c>
      <c r="L807" s="1">
        <v>1.029065187023913E-13</v>
      </c>
      <c r="M807" s="1">
        <v>32.544877668307507</v>
      </c>
      <c r="N807" s="1">
        <v>2.2594550790822948E-12</v>
      </c>
      <c r="O807" s="1">
        <v>122.40000000000011</v>
      </c>
      <c r="P807" s="1">
        <v>16.238000000002735</v>
      </c>
      <c r="Q807" s="1">
        <v>36.255999999999993</v>
      </c>
      <c r="R807" s="1">
        <v>726.54168306399208</v>
      </c>
      <c r="S807" s="1">
        <v>62.784000000000006</v>
      </c>
      <c r="T807" s="1">
        <v>345.2685530377459</v>
      </c>
      <c r="U807" s="1">
        <v>6.8340000000059771</v>
      </c>
      <c r="V807" s="1">
        <v>83.736366807065679</v>
      </c>
      <c r="W807" s="1">
        <v>41.011742982819698</v>
      </c>
      <c r="X807" s="1">
        <v>119.27115112394387</v>
      </c>
      <c r="Y807" s="1">
        <v>1338.2017622948485</v>
      </c>
      <c r="Z807" s="1">
        <v>494.47766680327618</v>
      </c>
      <c r="AA807" s="1">
        <v>379.85642706024379</v>
      </c>
      <c r="AB807" s="1">
        <v>1.569365432271158E-9</v>
      </c>
      <c r="AC807"/>
      <c r="AD807"/>
    </row>
    <row r="808" spans="1:30" x14ac:dyDescent="0.25">
      <c r="A808" s="1" t="s">
        <v>105</v>
      </c>
      <c r="B808" s="4">
        <v>1</v>
      </c>
      <c r="C808" s="1" t="s">
        <v>108</v>
      </c>
      <c r="D808" s="7" t="s">
        <v>382</v>
      </c>
      <c r="E808" s="4">
        <v>2027</v>
      </c>
      <c r="F808" s="1">
        <v>79.333793764985643</v>
      </c>
      <c r="G808" s="1">
        <v>1.5074808823351011E-9</v>
      </c>
      <c r="H808" s="1">
        <v>1.0307345613466895E-13</v>
      </c>
      <c r="I808" s="1">
        <v>3.261409310373342E-12</v>
      </c>
      <c r="J808" s="1">
        <v>7.636995163279368E-13</v>
      </c>
      <c r="K808" s="1">
        <v>54.456166458476353</v>
      </c>
      <c r="L808" s="1">
        <v>3.1795228105768271E-13</v>
      </c>
      <c r="M808" s="1">
        <v>33.244720541012676</v>
      </c>
      <c r="N808" s="1">
        <v>3.340907798917297E-12</v>
      </c>
      <c r="O808" s="1">
        <v>114.75000000000014</v>
      </c>
      <c r="P808" s="1">
        <v>15.532000000005329</v>
      </c>
      <c r="Q808" s="1">
        <v>32.96</v>
      </c>
      <c r="R808" s="1">
        <v>785.87066925936483</v>
      </c>
      <c r="S808" s="1">
        <v>58.86</v>
      </c>
      <c r="T808" s="1">
        <v>370.42409737272004</v>
      </c>
      <c r="U808" s="1">
        <v>5.6950000000082381</v>
      </c>
      <c r="V808" s="1">
        <v>83.783921931832481</v>
      </c>
      <c r="W808" s="1">
        <v>39.092155472822611</v>
      </c>
      <c r="X808" s="1">
        <v>104.49499906313788</v>
      </c>
      <c r="Y808" s="1">
        <v>1442.4891963711962</v>
      </c>
      <c r="Z808" s="1">
        <v>454.78874715173333</v>
      </c>
      <c r="AA808" s="1">
        <v>404.86565444075444</v>
      </c>
      <c r="AB808" s="1">
        <v>1.6797631308489364E-9</v>
      </c>
      <c r="AC808"/>
      <c r="AD808"/>
    </row>
    <row r="809" spans="1:30" x14ac:dyDescent="0.25">
      <c r="A809" s="1" t="s">
        <v>105</v>
      </c>
      <c r="B809" s="4">
        <v>1</v>
      </c>
      <c r="C809" s="1" t="s">
        <v>108</v>
      </c>
      <c r="D809" s="7" t="s">
        <v>382</v>
      </c>
      <c r="E809" s="4">
        <v>2028</v>
      </c>
      <c r="F809" s="1">
        <v>79.756788315630487</v>
      </c>
      <c r="G809" s="1">
        <v>7.343944147574667E-7</v>
      </c>
      <c r="H809" s="1">
        <v>1.433125341764226E-13</v>
      </c>
      <c r="I809" s="1">
        <v>3.6638697118872426E-12</v>
      </c>
      <c r="J809" s="1">
        <v>9.7598630168823998E-12</v>
      </c>
      <c r="K809" s="1">
        <v>63.180364206650893</v>
      </c>
      <c r="L809" s="1">
        <v>6.1438141143278723E-13</v>
      </c>
      <c r="M809" s="1">
        <v>22.822563210065468</v>
      </c>
      <c r="N809" s="1">
        <v>6.4003258880486967E-12</v>
      </c>
      <c r="O809" s="1">
        <v>107.10000000000019</v>
      </c>
      <c r="P809" s="1">
        <v>14.826000000008239</v>
      </c>
      <c r="Q809" s="1">
        <v>29.664000000000001</v>
      </c>
      <c r="R809" s="1">
        <v>829.33550238450789</v>
      </c>
      <c r="S809" s="1">
        <v>54.935999999999993</v>
      </c>
      <c r="T809" s="1">
        <v>396.27948458039941</v>
      </c>
      <c r="U809" s="1">
        <v>4.5560000000115783</v>
      </c>
      <c r="V809" s="1">
        <v>89.350581367058282</v>
      </c>
      <c r="W809" s="1">
        <v>36.676080598697581</v>
      </c>
      <c r="X809" s="1">
        <v>94.031203643683909</v>
      </c>
      <c r="Y809" s="1">
        <v>1520.0364631923151</v>
      </c>
      <c r="Z809" s="1">
        <v>421.80727273557994</v>
      </c>
      <c r="AA809" s="1">
        <v>430.69708637098972</v>
      </c>
      <c r="AB809" s="1">
        <v>1.8667597009851537E-9</v>
      </c>
      <c r="AC809"/>
      <c r="AD809"/>
    </row>
    <row r="810" spans="1:30" x14ac:dyDescent="0.25">
      <c r="A810" s="1" t="s">
        <v>105</v>
      </c>
      <c r="B810" s="4">
        <v>1</v>
      </c>
      <c r="C810" s="1" t="s">
        <v>108</v>
      </c>
      <c r="D810" s="7" t="s">
        <v>382</v>
      </c>
      <c r="E810" s="4">
        <v>2029</v>
      </c>
      <c r="F810" s="1">
        <v>80.227426511892972</v>
      </c>
      <c r="G810" s="1">
        <v>1.645844676423713E-7</v>
      </c>
      <c r="H810" s="1">
        <v>2.3405685971852211E-13</v>
      </c>
      <c r="I810" s="1">
        <v>4.0748982580078585E-12</v>
      </c>
      <c r="J810" s="1">
        <v>2.7541691624573677E-10</v>
      </c>
      <c r="K810" s="1">
        <v>73.898861350696237</v>
      </c>
      <c r="L810" s="1">
        <v>4.0403511379676471E-13</v>
      </c>
      <c r="M810" s="1">
        <v>12.275369487788867</v>
      </c>
      <c r="N810" s="1">
        <v>2.0457087278869079</v>
      </c>
      <c r="O810" s="1">
        <v>99.450000000000273</v>
      </c>
      <c r="P810" s="1">
        <v>14.120000000011501</v>
      </c>
      <c r="Q810" s="1">
        <v>26.368000000000208</v>
      </c>
      <c r="R810" s="1">
        <v>881.5245332578254</v>
      </c>
      <c r="S810" s="1">
        <v>51.012</v>
      </c>
      <c r="T810" s="1">
        <v>411.71271445713154</v>
      </c>
      <c r="U810" s="1">
        <v>3.4170000000179779</v>
      </c>
      <c r="V810" s="1">
        <v>92.878694781078437</v>
      </c>
      <c r="W810" s="1">
        <v>33.974782290091532</v>
      </c>
      <c r="X810" s="1">
        <v>82.615853816407011</v>
      </c>
      <c r="Y810" s="1">
        <v>1604.9494429242693</v>
      </c>
      <c r="Z810" s="1">
        <v>387.20790850309947</v>
      </c>
      <c r="AA810" s="1">
        <v>449.62616434129626</v>
      </c>
      <c r="AB810" s="1">
        <v>2.1777921461182668E-9</v>
      </c>
      <c r="AC810"/>
      <c r="AD810"/>
    </row>
    <row r="811" spans="1:30" x14ac:dyDescent="0.25">
      <c r="A811" s="1" t="s">
        <v>105</v>
      </c>
      <c r="B811" s="4">
        <v>1</v>
      </c>
      <c r="C811" s="1" t="s">
        <v>108</v>
      </c>
      <c r="D811" s="7" t="s">
        <v>382</v>
      </c>
      <c r="E811" s="4">
        <v>2030</v>
      </c>
      <c r="F811" s="1">
        <v>82.165533631302395</v>
      </c>
      <c r="G811" s="1">
        <v>2.391465119858847E-9</v>
      </c>
      <c r="H811" s="1">
        <v>3.8889280797215225E-13</v>
      </c>
      <c r="I811" s="1">
        <v>4.524120263187934E-12</v>
      </c>
      <c r="J811" s="1">
        <v>3.1829276787557527E-11</v>
      </c>
      <c r="K811" s="1">
        <v>88.662276235914732</v>
      </c>
      <c r="L811" s="1">
        <v>4.5679206068341777E-13</v>
      </c>
      <c r="M811" s="1">
        <v>3.509651428192639E-9</v>
      </c>
      <c r="N811" s="1">
        <v>2.7313543639199724</v>
      </c>
      <c r="O811" s="1">
        <v>91.800000000000367</v>
      </c>
      <c r="P811" s="1">
        <v>13.414000000015164</v>
      </c>
      <c r="Q811" s="1">
        <v>23.07200000000029</v>
      </c>
      <c r="R811" s="1">
        <v>944.4320612751884</v>
      </c>
      <c r="S811" s="1">
        <v>47.088000000000001</v>
      </c>
      <c r="T811" s="1">
        <v>416.59875061158709</v>
      </c>
      <c r="U811" s="1">
        <v>4.3237087279048865</v>
      </c>
      <c r="V811" s="1">
        <v>161.35125349463746</v>
      </c>
      <c r="W811" s="1">
        <v>33.047636354724801</v>
      </c>
      <c r="X811" s="1">
        <v>2.2729700450157786</v>
      </c>
      <c r="Y811" s="1">
        <v>1709.4316504037863</v>
      </c>
      <c r="Z811" s="1">
        <v>352.9961305013133</v>
      </c>
      <c r="AA811" s="1">
        <v>452.51856660977438</v>
      </c>
      <c r="AB811" s="1">
        <v>0.16622231314846331</v>
      </c>
      <c r="AC811"/>
      <c r="AD811"/>
    </row>
    <row r="812" spans="1:30" x14ac:dyDescent="0.25">
      <c r="A812" s="1" t="s">
        <v>105</v>
      </c>
      <c r="B812" s="4">
        <v>1</v>
      </c>
      <c r="C812" s="1" t="s">
        <v>108</v>
      </c>
      <c r="D812" s="7" t="s">
        <v>382</v>
      </c>
      <c r="E812" s="4">
        <v>2031</v>
      </c>
      <c r="F812" s="1">
        <v>83.695131615024735</v>
      </c>
      <c r="G812" s="1">
        <v>4.9995683654036453E-10</v>
      </c>
      <c r="H812" s="1">
        <v>7.617224322362801E-13</v>
      </c>
      <c r="I812" s="1">
        <v>5.0345907716760772E-12</v>
      </c>
      <c r="J812" s="1">
        <v>1.6293091353883696E-11</v>
      </c>
      <c r="K812" s="1">
        <v>80.598245658270869</v>
      </c>
      <c r="L812" s="1">
        <v>1.2699930067838391E-11</v>
      </c>
      <c r="M812" s="1">
        <v>3.1586596261470991E-10</v>
      </c>
      <c r="N812" s="1">
        <v>3.5275315458911169</v>
      </c>
      <c r="O812" s="1">
        <v>84.150000000000531</v>
      </c>
      <c r="P812" s="1">
        <v>12.70800000001924</v>
      </c>
      <c r="Q812" s="1">
        <v>19.776000000000366</v>
      </c>
      <c r="R812" s="1">
        <v>1022.1030041777698</v>
      </c>
      <c r="S812" s="1">
        <v>43.164000000000087</v>
      </c>
      <c r="T812" s="1">
        <v>409.20941728176336</v>
      </c>
      <c r="U812" s="1">
        <v>5.9160630918248591</v>
      </c>
      <c r="V812" s="1">
        <v>140.64680160888949</v>
      </c>
      <c r="W812" s="1">
        <v>29.222354715934053</v>
      </c>
      <c r="X812" s="1">
        <v>2.4520901586634136</v>
      </c>
      <c r="Y812" s="1">
        <v>1838.9611937513921</v>
      </c>
      <c r="Z812" s="1">
        <v>322.03481780239662</v>
      </c>
      <c r="AA812" s="1">
        <v>443.52614464497555</v>
      </c>
      <c r="AB812" s="1">
        <v>0.2274393930904938</v>
      </c>
      <c r="AC812"/>
      <c r="AD812"/>
    </row>
    <row r="813" spans="1:30" x14ac:dyDescent="0.25">
      <c r="A813" s="1" t="s">
        <v>105</v>
      </c>
      <c r="B813" s="4">
        <v>1</v>
      </c>
      <c r="C813" s="1" t="s">
        <v>108</v>
      </c>
      <c r="D813" s="7" t="s">
        <v>382</v>
      </c>
      <c r="E813" s="4">
        <v>2032</v>
      </c>
      <c r="F813" s="1">
        <v>85.08639475127076</v>
      </c>
      <c r="G813" s="1">
        <v>6.6900997407188158E-10</v>
      </c>
      <c r="H813" s="1">
        <v>1.3923166880171942E-12</v>
      </c>
      <c r="I813" s="1">
        <v>5.6118983583322026E-12</v>
      </c>
      <c r="J813" s="1">
        <v>2.8251365981174513E-11</v>
      </c>
      <c r="K813" s="1">
        <v>75.073660333388375</v>
      </c>
      <c r="L813" s="1">
        <v>4.6826727874355148E-10</v>
      </c>
      <c r="M813" s="1">
        <v>1.6837732140547822E-9</v>
      </c>
      <c r="N813" s="1">
        <v>4.7217973188325812</v>
      </c>
      <c r="O813" s="1">
        <v>76.500000000000753</v>
      </c>
      <c r="P813" s="1">
        <v>12.002000000023763</v>
      </c>
      <c r="Q813" s="1">
        <v>16.480000000000473</v>
      </c>
      <c r="R813" s="1">
        <v>1091.7099165027073</v>
      </c>
      <c r="S813" s="1">
        <v>39.240000000000151</v>
      </c>
      <c r="T813" s="1">
        <v>401.82008394874589</v>
      </c>
      <c r="U813" s="1">
        <v>8.3045946377159758</v>
      </c>
      <c r="V813" s="1">
        <v>124.78191382138453</v>
      </c>
      <c r="W813" s="1">
        <v>30.400751132089493</v>
      </c>
      <c r="X813" s="1">
        <v>3.6935542408725155</v>
      </c>
      <c r="Y813" s="1">
        <v>1947.2865446402566</v>
      </c>
      <c r="Z813" s="1">
        <v>290.46433498860108</v>
      </c>
      <c r="AA813" s="1">
        <v>436.31092838583675</v>
      </c>
      <c r="AB813" s="1">
        <v>0.42568668309429458</v>
      </c>
      <c r="AC813"/>
      <c r="AD813"/>
    </row>
    <row r="814" spans="1:30" x14ac:dyDescent="0.25">
      <c r="A814" s="1" t="s">
        <v>105</v>
      </c>
      <c r="B814" s="4">
        <v>1</v>
      </c>
      <c r="C814" s="1" t="s">
        <v>108</v>
      </c>
      <c r="D814" s="7" t="s">
        <v>382</v>
      </c>
      <c r="E814" s="4">
        <v>2033</v>
      </c>
      <c r="F814" s="1">
        <v>85.688070120971346</v>
      </c>
      <c r="G814" s="1">
        <v>-3.697924813027355E-11</v>
      </c>
      <c r="H814" s="1">
        <v>3.492532431317039E-12</v>
      </c>
      <c r="I814" s="1">
        <v>6.2834908686851639E-12</v>
      </c>
      <c r="J814" s="1">
        <v>3.8154312647404875E-11</v>
      </c>
      <c r="K814" s="1">
        <v>64.459878331572895</v>
      </c>
      <c r="L814" s="1">
        <v>5.0226729454374559E-11</v>
      </c>
      <c r="M814" s="1">
        <v>30.189928536014889</v>
      </c>
      <c r="N814" s="1">
        <v>6.5131959782451192</v>
      </c>
      <c r="O814" s="1">
        <v>68.850000000001145</v>
      </c>
      <c r="P814" s="1">
        <v>11.296000000028798</v>
      </c>
      <c r="Q814" s="1">
        <v>13.184000000000621</v>
      </c>
      <c r="R814" s="1">
        <v>1155.7922435027624</v>
      </c>
      <c r="S814" s="1">
        <v>35.316000000000201</v>
      </c>
      <c r="T814" s="1">
        <v>394.43075061709635</v>
      </c>
      <c r="U814" s="1">
        <v>13.026391956548558</v>
      </c>
      <c r="V814" s="1">
        <v>112.00220893633485</v>
      </c>
      <c r="W814" s="1">
        <v>29.053475042991419</v>
      </c>
      <c r="X814" s="1">
        <v>5.0191663020374317</v>
      </c>
      <c r="Y814" s="1">
        <v>2046.3562259964986</v>
      </c>
      <c r="Z814" s="1">
        <v>257.83433816297145</v>
      </c>
      <c r="AA814" s="1">
        <v>430.81829662230018</v>
      </c>
      <c r="AB814" s="1">
        <v>1.1819395755301563</v>
      </c>
      <c r="AC814"/>
      <c r="AD814"/>
    </row>
    <row r="815" spans="1:30" x14ac:dyDescent="0.25">
      <c r="A815" s="1" t="s">
        <v>105</v>
      </c>
      <c r="B815" s="4">
        <v>1</v>
      </c>
      <c r="C815" s="1" t="s">
        <v>108</v>
      </c>
      <c r="D815" s="7" t="s">
        <v>382</v>
      </c>
      <c r="E815" s="4">
        <v>2034</v>
      </c>
      <c r="F815" s="1">
        <v>87.478335069632365</v>
      </c>
      <c r="G815" s="1">
        <v>2.5933344148010218E-10</v>
      </c>
      <c r="H815" s="1">
        <v>3.5909855351483745E-8</v>
      </c>
      <c r="I815" s="1">
        <v>7.1124319253136009E-12</v>
      </c>
      <c r="J815" s="1">
        <v>2.9294029422968288E-11</v>
      </c>
      <c r="K815" s="1">
        <v>49.343765556088215</v>
      </c>
      <c r="L815" s="1">
        <v>2.9622606683453653E-11</v>
      </c>
      <c r="M815" s="1">
        <v>43.891768839366982</v>
      </c>
      <c r="N815" s="1">
        <v>9.7697939673157848</v>
      </c>
      <c r="O815" s="1">
        <v>61.2000000000019</v>
      </c>
      <c r="P815" s="1">
        <v>10.590000000034408</v>
      </c>
      <c r="Q815" s="1">
        <v>9.8880000000009236</v>
      </c>
      <c r="R815" s="1">
        <v>1209.2607885010018</v>
      </c>
      <c r="S815" s="1">
        <v>31.392000000000262</v>
      </c>
      <c r="T815" s="1">
        <v>417.23134581977786</v>
      </c>
      <c r="U815" s="1">
        <v>19.539587934793676</v>
      </c>
      <c r="V815" s="1">
        <v>99.926318058962963</v>
      </c>
      <c r="W815" s="1">
        <v>27.076879214495325</v>
      </c>
      <c r="X815" s="1">
        <v>1.346422402814901</v>
      </c>
      <c r="Y815" s="1">
        <v>2131.2459612367916</v>
      </c>
      <c r="Z815" s="1">
        <v>224.34162569962328</v>
      </c>
      <c r="AA815" s="1">
        <v>452.17823230096991</v>
      </c>
      <c r="AB815" s="1">
        <v>8.5626188445656854</v>
      </c>
      <c r="AC815"/>
      <c r="AD815"/>
    </row>
    <row r="816" spans="1:30" x14ac:dyDescent="0.25">
      <c r="A816" s="1" t="s">
        <v>105</v>
      </c>
      <c r="B816" s="4">
        <v>1</v>
      </c>
      <c r="C816" s="1" t="s">
        <v>108</v>
      </c>
      <c r="D816" s="7" t="s">
        <v>382</v>
      </c>
      <c r="E816" s="4">
        <v>2035</v>
      </c>
      <c r="F816" s="1">
        <v>88.599239795637416</v>
      </c>
      <c r="G816" s="1">
        <v>1.5272919630342425E-2</v>
      </c>
      <c r="H816" s="1">
        <v>5.7076680682722276E-12</v>
      </c>
      <c r="I816" s="1">
        <v>7.5785433377976405E-12</v>
      </c>
      <c r="J816" s="1">
        <v>1.3584461847173287E-11</v>
      </c>
      <c r="K816" s="1">
        <v>34.849948539699938</v>
      </c>
      <c r="L816" s="1">
        <v>5.9382671279993299E-11</v>
      </c>
      <c r="M816" s="1">
        <v>59.408655959270632</v>
      </c>
      <c r="N816" s="1">
        <v>14.654690948873183</v>
      </c>
      <c r="O816" s="1">
        <v>53.550000000003287</v>
      </c>
      <c r="P816" s="1">
        <v>9.8840000000406931</v>
      </c>
      <c r="Q816" s="1">
        <v>6.592000000001689</v>
      </c>
      <c r="R816" s="1">
        <v>1247.613220723757</v>
      </c>
      <c r="S816" s="1">
        <v>27.468000000000334</v>
      </c>
      <c r="T816" s="1">
        <v>453.73378132581149</v>
      </c>
      <c r="U816" s="1">
        <v>29.309381902109461</v>
      </c>
      <c r="V816" s="1">
        <v>89.397658317677866</v>
      </c>
      <c r="W816" s="1">
        <v>24.674247533940701</v>
      </c>
      <c r="X816" s="1">
        <v>1.0029978809161677</v>
      </c>
      <c r="Y816" s="1">
        <v>2189.0539438130149</v>
      </c>
      <c r="Z816" s="1">
        <v>192.6355216966285</v>
      </c>
      <c r="AA816" s="1">
        <v>492.80537477706383</v>
      </c>
      <c r="AB816" s="1">
        <v>15.641032613886297</v>
      </c>
      <c r="AC816"/>
      <c r="AD816"/>
    </row>
    <row r="817" spans="1:30" x14ac:dyDescent="0.25">
      <c r="A817" s="1" t="s">
        <v>105</v>
      </c>
      <c r="B817" s="4">
        <v>1</v>
      </c>
      <c r="C817" s="1" t="s">
        <v>108</v>
      </c>
      <c r="D817" s="7" t="s">
        <v>382</v>
      </c>
      <c r="E817" s="4">
        <v>2036</v>
      </c>
      <c r="F817" s="1">
        <v>91.038998449170947</v>
      </c>
      <c r="G817" s="1">
        <v>2.3361943265755883E-4</v>
      </c>
      <c r="H817" s="1">
        <v>2.2521180100983372E-12</v>
      </c>
      <c r="I817" s="1">
        <v>7.4383524324435175E-12</v>
      </c>
      <c r="J817" s="1">
        <v>1.2964429553554142E-11</v>
      </c>
      <c r="K817" s="1">
        <v>1.0559179549971928E-11</v>
      </c>
      <c r="L817" s="1">
        <v>7.6071837979408751E-11</v>
      </c>
      <c r="M817" s="1">
        <v>60.844304721858421</v>
      </c>
      <c r="N817" s="1">
        <v>17.156973914487217</v>
      </c>
      <c r="O817" s="1">
        <v>45.900000000006784</v>
      </c>
      <c r="P817" s="1">
        <v>9.1780000000478061</v>
      </c>
      <c r="Q817" s="1">
        <v>3.2960000000114484</v>
      </c>
      <c r="R817" s="1">
        <v>1271.4718359301235</v>
      </c>
      <c r="S817" s="1">
        <v>23.544000000000441</v>
      </c>
      <c r="T817" s="1">
        <v>505.75310395174881</v>
      </c>
      <c r="U817" s="1">
        <v>43.964072850982646</v>
      </c>
      <c r="V817" s="1">
        <v>79.348686758155026</v>
      </c>
      <c r="W817" s="1">
        <v>19.318442470758406</v>
      </c>
      <c r="X817" s="1">
        <v>0.31042613177471001</v>
      </c>
      <c r="Y817" s="1">
        <v>2229.4276788677821</v>
      </c>
      <c r="Z817" s="1">
        <v>162.99935832952022</v>
      </c>
      <c r="AA817" s="1">
        <v>546.52310145084573</v>
      </c>
      <c r="AB817" s="1">
        <v>26.028304477033103</v>
      </c>
      <c r="AC817"/>
      <c r="AD817"/>
    </row>
    <row r="818" spans="1:30" x14ac:dyDescent="0.25">
      <c r="A818" s="1" t="s">
        <v>105</v>
      </c>
      <c r="B818" s="4">
        <v>1</v>
      </c>
      <c r="C818" s="1" t="s">
        <v>108</v>
      </c>
      <c r="D818" s="7" t="s">
        <v>382</v>
      </c>
      <c r="E818" s="4">
        <v>2037</v>
      </c>
      <c r="F818" s="1">
        <v>102.1140766588767</v>
      </c>
      <c r="G818" s="1">
        <v>-1.131954085935971E-2</v>
      </c>
      <c r="H818" s="1">
        <v>5.4834550581864184E-12</v>
      </c>
      <c r="I818" s="1">
        <v>8.7793536699816344E-12</v>
      </c>
      <c r="J818" s="1">
        <v>1.1329288622503718E-11</v>
      </c>
      <c r="K818" s="1">
        <v>21.526458341759952</v>
      </c>
      <c r="L818" s="1">
        <v>8.5707005470556481E-11</v>
      </c>
      <c r="M818" s="1">
        <v>52.322621134664324</v>
      </c>
      <c r="N818" s="1">
        <v>10.003517980874735</v>
      </c>
      <c r="O818" s="1">
        <v>38.250000035916635</v>
      </c>
      <c r="P818" s="1">
        <v>8.4720000000553846</v>
      </c>
      <c r="Q818" s="1">
        <v>2.8686498586008545E-10</v>
      </c>
      <c r="R818" s="1">
        <v>1260.4805025968005</v>
      </c>
      <c r="S818" s="1">
        <v>19.620000000000761</v>
      </c>
      <c r="T818" s="1">
        <v>559.20807534027392</v>
      </c>
      <c r="U818" s="1">
        <v>61.121046765469863</v>
      </c>
      <c r="V818" s="1">
        <v>75.029988797981233</v>
      </c>
      <c r="W818" s="1">
        <v>17.866822644206032</v>
      </c>
      <c r="X818" s="1">
        <v>5.5335406911481375E-10</v>
      </c>
      <c r="Y818" s="1">
        <v>2219.2439000185618</v>
      </c>
      <c r="Z818" s="1">
        <v>139.26962704962889</v>
      </c>
      <c r="AA818" s="1">
        <v>603.47920765505512</v>
      </c>
      <c r="AB818" s="1">
        <v>43.736658256641839</v>
      </c>
      <c r="AC818"/>
      <c r="AD818"/>
    </row>
    <row r="819" spans="1:30" x14ac:dyDescent="0.25">
      <c r="A819" s="1" t="s">
        <v>105</v>
      </c>
      <c r="B819" s="4">
        <v>1</v>
      </c>
      <c r="C819" s="1" t="s">
        <v>108</v>
      </c>
      <c r="D819" s="7" t="s">
        <v>382</v>
      </c>
      <c r="E819" s="4">
        <v>2038</v>
      </c>
      <c r="F819" s="1">
        <v>106.20652049049046</v>
      </c>
      <c r="G819" s="1">
        <v>-1.2072368257991831E-2</v>
      </c>
      <c r="H819" s="1">
        <v>4.8261722101930671E-12</v>
      </c>
      <c r="I819" s="1">
        <v>1.0431098810926498E-11</v>
      </c>
      <c r="J819" s="1">
        <v>7.6255625912688448E-12</v>
      </c>
      <c r="K819" s="1">
        <v>57.240183117877919</v>
      </c>
      <c r="L819" s="1">
        <v>5.699451844646351E-11</v>
      </c>
      <c r="M819" s="1">
        <v>34.41258851047607</v>
      </c>
      <c r="N819" s="1">
        <v>4.1293673713805479</v>
      </c>
      <c r="O819" s="1">
        <v>30.600000035922346</v>
      </c>
      <c r="P819" s="1">
        <v>7.7660000000628227</v>
      </c>
      <c r="Q819" s="1">
        <v>3.1869426264764298E-10</v>
      </c>
      <c r="R819" s="1">
        <v>1282.0069609385605</v>
      </c>
      <c r="S819" s="1">
        <v>15.696000000001376</v>
      </c>
      <c r="T819" s="1">
        <v>611.53069647493828</v>
      </c>
      <c r="U819" s="1">
        <v>71.124564746344603</v>
      </c>
      <c r="V819" s="1">
        <v>63.322440981416953</v>
      </c>
      <c r="W819" s="1">
        <v>15.341191224368554</v>
      </c>
      <c r="X819" s="1">
        <v>5.9165226688300995E-10</v>
      </c>
      <c r="Y819" s="1">
        <v>2256.0609511088387</v>
      </c>
      <c r="Z819" s="1">
        <v>110.82349764291911</v>
      </c>
      <c r="AA819" s="1">
        <v>656.24069055984035</v>
      </c>
      <c r="AB819" s="1">
        <v>57.426662525574883</v>
      </c>
      <c r="AC819"/>
      <c r="AD819"/>
    </row>
    <row r="820" spans="1:30" x14ac:dyDescent="0.25">
      <c r="A820" s="1" t="s">
        <v>105</v>
      </c>
      <c r="B820" s="4">
        <v>1</v>
      </c>
      <c r="C820" s="1" t="s">
        <v>108</v>
      </c>
      <c r="D820" s="7" t="s">
        <v>382</v>
      </c>
      <c r="E820" s="4">
        <v>2039</v>
      </c>
      <c r="F820" s="1">
        <v>103.76304932982656</v>
      </c>
      <c r="G820" s="1">
        <v>-1.4253437744582331E-2</v>
      </c>
      <c r="H820" s="1">
        <v>1.1310951684904278E-12</v>
      </c>
      <c r="I820" s="1">
        <v>1.26813024916169E-11</v>
      </c>
      <c r="J820" s="1">
        <v>5.3159043205368574E-12</v>
      </c>
      <c r="K820" s="1">
        <v>65.796950445222819</v>
      </c>
      <c r="L820" s="1">
        <v>5.602299354617939E-11</v>
      </c>
      <c r="M820" s="1">
        <v>30.918686035511779</v>
      </c>
      <c r="N820" s="1">
        <v>5.942664953348066</v>
      </c>
      <c r="O820" s="1">
        <v>22.950000035924596</v>
      </c>
      <c r="P820" s="1">
        <v>7.0600000000716019</v>
      </c>
      <c r="Q820" s="1">
        <v>3.3498735400152667E-10</v>
      </c>
      <c r="R820" s="1">
        <v>1339.2471440564384</v>
      </c>
      <c r="S820" s="1">
        <v>11.772000000001778</v>
      </c>
      <c r="T820" s="1">
        <v>645.94328498541438</v>
      </c>
      <c r="U820" s="1">
        <v>75.253932117725157</v>
      </c>
      <c r="V820" s="1">
        <v>46.182667005026822</v>
      </c>
      <c r="W820" s="1">
        <v>13.216750183747664</v>
      </c>
      <c r="X820" s="1">
        <v>5.4555356918718309E-10</v>
      </c>
      <c r="Y820" s="1">
        <v>2353.8637767168384</v>
      </c>
      <c r="Z820" s="1">
        <v>82.790271742560449</v>
      </c>
      <c r="AA820" s="1">
        <v>685.97352422203687</v>
      </c>
      <c r="AB820" s="1">
        <v>64.969342689563319</v>
      </c>
      <c r="AC820"/>
      <c r="AD820"/>
    </row>
    <row r="821" spans="1:30" x14ac:dyDescent="0.25">
      <c r="A821" s="1" t="s">
        <v>105</v>
      </c>
      <c r="B821" s="4">
        <v>1</v>
      </c>
      <c r="C821" s="1" t="s">
        <v>108</v>
      </c>
      <c r="D821" s="7" t="s">
        <v>382</v>
      </c>
      <c r="E821" s="4">
        <v>2040</v>
      </c>
      <c r="F821" s="1">
        <v>101.92117479067431</v>
      </c>
      <c r="G821" s="1">
        <v>-1.7314850254370025E-2</v>
      </c>
      <c r="H821" s="1">
        <v>5.2612162134573892E-13</v>
      </c>
      <c r="I821" s="1">
        <v>1.6094142876688839E-11</v>
      </c>
      <c r="J821" s="1">
        <v>4.6755628208348325E-12</v>
      </c>
      <c r="K821" s="1">
        <v>105.2677131655927</v>
      </c>
      <c r="L821" s="1">
        <v>1.1301490134947787E-10</v>
      </c>
      <c r="M821" s="1">
        <v>24.624003719944998</v>
      </c>
      <c r="N821" s="1">
        <v>1.0722740462231034E-10</v>
      </c>
      <c r="O821" s="1">
        <v>15.300000035930081</v>
      </c>
      <c r="P821" s="1">
        <v>6.3540000000820331</v>
      </c>
      <c r="Q821" s="1">
        <v>3.6323871998270119E-10</v>
      </c>
      <c r="R821" s="1">
        <v>1405.0440945016612</v>
      </c>
      <c r="S821" s="1">
        <v>7.8480000000022354</v>
      </c>
      <c r="T821" s="1">
        <v>676.86197102092615</v>
      </c>
      <c r="U821" s="1">
        <v>81.196597071073228</v>
      </c>
      <c r="V821" s="1">
        <v>29.341740867625816</v>
      </c>
      <c r="W821" s="1">
        <v>11.640363454171153</v>
      </c>
      <c r="X821" s="1">
        <v>5.5344956325482945E-10</v>
      </c>
      <c r="Y821" s="1">
        <v>2461.0810828327253</v>
      </c>
      <c r="Z821" s="1">
        <v>54.90557450180583</v>
      </c>
      <c r="AA821" s="1">
        <v>717.33399158314319</v>
      </c>
      <c r="AB821" s="1">
        <v>71.274156371421498</v>
      </c>
      <c r="AC821"/>
      <c r="AD821"/>
    </row>
    <row r="822" spans="1:30" x14ac:dyDescent="0.25">
      <c r="A822" s="1" t="s">
        <v>105</v>
      </c>
      <c r="B822" s="4">
        <v>1</v>
      </c>
      <c r="C822" s="1" t="s">
        <v>108</v>
      </c>
      <c r="D822" s="7" t="s">
        <v>382</v>
      </c>
      <c r="E822" s="4">
        <v>2041</v>
      </c>
      <c r="F822" s="1">
        <v>101.89193619202995</v>
      </c>
      <c r="G822" s="1">
        <v>-1.1539251140053461E-2</v>
      </c>
      <c r="H822" s="1">
        <v>4.3104973077067985E-13</v>
      </c>
      <c r="I822" s="1">
        <v>2.1411061970811574E-11</v>
      </c>
      <c r="J822" s="1">
        <v>3.5609263444424822E-12</v>
      </c>
      <c r="K822" s="1">
        <v>122.57199956259197</v>
      </c>
      <c r="L822" s="1">
        <v>1.3694440610848264E-10</v>
      </c>
      <c r="M822" s="1">
        <v>5.2428348439189591E-9</v>
      </c>
      <c r="N822" s="1">
        <v>1.7194367308444291E-11</v>
      </c>
      <c r="O822" s="1">
        <v>7.650000035934907</v>
      </c>
      <c r="P822" s="1">
        <v>6.3540000000947146</v>
      </c>
      <c r="Q822" s="1">
        <v>4.0139303263010606E-10</v>
      </c>
      <c r="R822" s="1">
        <v>1510.311807667254</v>
      </c>
      <c r="S822" s="1">
        <v>3.9240000000149355</v>
      </c>
      <c r="T822" s="1">
        <v>701.48597474087114</v>
      </c>
      <c r="U822" s="1">
        <v>81.196597071180449</v>
      </c>
      <c r="V822" s="1">
        <v>13.691146734734122</v>
      </c>
      <c r="W822" s="1">
        <v>12.295506043929041</v>
      </c>
      <c r="X822" s="1">
        <v>5.587081625419285E-10</v>
      </c>
      <c r="Y822" s="1">
        <v>2623.2350726339341</v>
      </c>
      <c r="Z822" s="1">
        <v>27.139856699456587</v>
      </c>
      <c r="AA822" s="1">
        <v>740.97402082551332</v>
      </c>
      <c r="AB822" s="1">
        <v>68.483466539114275</v>
      </c>
      <c r="AC822"/>
      <c r="AD822"/>
    </row>
    <row r="823" spans="1:30" x14ac:dyDescent="0.25">
      <c r="A823" s="1" t="s">
        <v>105</v>
      </c>
      <c r="B823" s="4">
        <v>1</v>
      </c>
      <c r="C823" s="1" t="s">
        <v>108</v>
      </c>
      <c r="D823" s="7" t="s">
        <v>382</v>
      </c>
      <c r="E823" s="4">
        <v>2042</v>
      </c>
      <c r="F823" s="1">
        <v>102.06450254052834</v>
      </c>
      <c r="G823" s="1">
        <v>-1.7830421369341959E-2</v>
      </c>
      <c r="H823" s="1">
        <v>4.2497714582066596E-13</v>
      </c>
      <c r="I823" s="1">
        <v>2.9314849959817293E-11</v>
      </c>
      <c r="J823" s="1">
        <v>2.9530028294738427E-12</v>
      </c>
      <c r="K823" s="1">
        <v>29.36957534119632</v>
      </c>
      <c r="L823" s="1">
        <v>1.1083984309798135E-10</v>
      </c>
      <c r="M823" s="1">
        <v>31.183274723932527</v>
      </c>
      <c r="N823" s="1">
        <v>7.7145774927273644E-12</v>
      </c>
      <c r="O823" s="1">
        <v>3.5936038063346977E-8</v>
      </c>
      <c r="P823" s="1">
        <v>6.3540000001108083</v>
      </c>
      <c r="Q823" s="1">
        <v>4.3068706205307435E-10</v>
      </c>
      <c r="R823" s="1">
        <v>1632.8838072298461</v>
      </c>
      <c r="S823" s="1">
        <v>4.8320228985700054E-10</v>
      </c>
      <c r="T823" s="1">
        <v>701.48597474611392</v>
      </c>
      <c r="U823" s="1">
        <v>81.196597071197644</v>
      </c>
      <c r="V823" s="1">
        <v>6.012544671115811E-8</v>
      </c>
      <c r="W823" s="1">
        <v>11.545577161731142</v>
      </c>
      <c r="X823" s="1">
        <v>5.5714341896790156E-10</v>
      </c>
      <c r="Y823" s="1">
        <v>2779.5272782692823</v>
      </c>
      <c r="Z823" s="1">
        <v>1.9672856483419136E-9</v>
      </c>
      <c r="AA823" s="1">
        <v>733.50108482421024</v>
      </c>
      <c r="AB823" s="1">
        <v>62.543335714235297</v>
      </c>
      <c r="AC823"/>
      <c r="AD823"/>
    </row>
    <row r="824" spans="1:30" x14ac:dyDescent="0.25">
      <c r="A824" s="1" t="s">
        <v>105</v>
      </c>
      <c r="B824" s="4">
        <v>1</v>
      </c>
      <c r="C824" s="1" t="s">
        <v>108</v>
      </c>
      <c r="D824" s="7" t="s">
        <v>382</v>
      </c>
      <c r="E824" s="4">
        <v>2043</v>
      </c>
      <c r="F824" s="1">
        <v>97.341897351096165</v>
      </c>
      <c r="G824" s="1">
        <v>-9.0494554848489193E-3</v>
      </c>
      <c r="H824" s="1">
        <v>4.5301348167785281E-13</v>
      </c>
      <c r="I824" s="1">
        <v>4.2167609681907668E-11</v>
      </c>
      <c r="J824" s="1">
        <v>2.9277810860252344E-12</v>
      </c>
      <c r="K824" s="1">
        <v>34.640425066620331</v>
      </c>
      <c r="L824" s="1">
        <v>3.645153689026789E-11</v>
      </c>
      <c r="M824" s="1">
        <v>34.37211670563785</v>
      </c>
      <c r="N824" s="1">
        <v>6.2921043734699896E-12</v>
      </c>
      <c r="O824" s="1">
        <v>3.5936564184968325E-8</v>
      </c>
      <c r="P824" s="1">
        <v>6.3540000001322197</v>
      </c>
      <c r="Q824" s="1">
        <v>4.4427152390024764E-10</v>
      </c>
      <c r="R824" s="1">
        <v>1662.2533825710425</v>
      </c>
      <c r="S824" s="1">
        <v>5.334290193113751E-10</v>
      </c>
      <c r="T824" s="1">
        <v>732.66924947004645</v>
      </c>
      <c r="U824" s="1">
        <v>81.19659707120536</v>
      </c>
      <c r="V824" s="1">
        <v>5.4916501600781879E-8</v>
      </c>
      <c r="W824" s="1">
        <v>11.650152792405045</v>
      </c>
      <c r="X824" s="1">
        <v>5.2203935759640828E-10</v>
      </c>
      <c r="Y824" s="1">
        <v>2838.7334324841831</v>
      </c>
      <c r="Z824" s="1">
        <v>2.1866881167896747E-9</v>
      </c>
      <c r="AA824" s="1">
        <v>763.17378610083983</v>
      </c>
      <c r="AB824" s="1">
        <v>57.56101110586777</v>
      </c>
      <c r="AC824"/>
      <c r="AD824"/>
    </row>
    <row r="825" spans="1:30" x14ac:dyDescent="0.25">
      <c r="A825" s="1" t="s">
        <v>105</v>
      </c>
      <c r="B825" s="4">
        <v>1</v>
      </c>
      <c r="C825" s="1" t="s">
        <v>108</v>
      </c>
      <c r="D825" s="7" t="s">
        <v>382</v>
      </c>
      <c r="E825" s="4">
        <v>2044</v>
      </c>
      <c r="F825" s="1">
        <v>93.18743975052115</v>
      </c>
      <c r="G825" s="1">
        <v>-9.0904652343269405E-3</v>
      </c>
      <c r="H825" s="1">
        <v>5.1224251046785966E-13</v>
      </c>
      <c r="I825" s="1">
        <v>6.6494628187784996E-11</v>
      </c>
      <c r="J825" s="1">
        <v>2.8441534409052705E-12</v>
      </c>
      <c r="K825" s="1">
        <v>30.120355576206439</v>
      </c>
      <c r="L825" s="1">
        <v>1.4951106932155457E-11</v>
      </c>
      <c r="M825" s="1">
        <v>32.809983368100191</v>
      </c>
      <c r="N825" s="1">
        <v>6.2757550947149867E-12</v>
      </c>
      <c r="O825" s="1">
        <v>3.5936995234699093E-8</v>
      </c>
      <c r="P825" s="1">
        <v>6.3540000001615349</v>
      </c>
      <c r="Q825" s="1">
        <v>4.5723595345380178E-10</v>
      </c>
      <c r="R825" s="1">
        <v>1696.8938076376628</v>
      </c>
      <c r="S825" s="1">
        <v>5.6305162599482876E-10</v>
      </c>
      <c r="T825" s="1">
        <v>767.04136617568429</v>
      </c>
      <c r="U825" s="1">
        <v>81.196597071211656</v>
      </c>
      <c r="V825" s="1">
        <v>5.1923792868591275E-8</v>
      </c>
      <c r="W825" s="1">
        <v>10.651370634091988</v>
      </c>
      <c r="X825" s="1">
        <v>4.926758499560057E-10</v>
      </c>
      <c r="Y825" s="1">
        <v>2899.2376630159347</v>
      </c>
      <c r="Z825" s="1">
        <v>2.1361731136472979E-9</v>
      </c>
      <c r="AA825" s="1">
        <v>799.29690504996154</v>
      </c>
      <c r="AB825" s="1">
        <v>51.921695424348712</v>
      </c>
      <c r="AC825"/>
      <c r="AD825"/>
    </row>
    <row r="826" spans="1:30" x14ac:dyDescent="0.25">
      <c r="A826" s="1" t="s">
        <v>105</v>
      </c>
      <c r="B826" s="4">
        <v>1</v>
      </c>
      <c r="C826" s="1" t="s">
        <v>108</v>
      </c>
      <c r="D826" s="7" t="s">
        <v>382</v>
      </c>
      <c r="E826" s="4">
        <v>2045</v>
      </c>
      <c r="F826" s="1">
        <v>89.648301585682162</v>
      </c>
      <c r="G826" s="1">
        <v>-1.1245613060830986E-2</v>
      </c>
      <c r="H826" s="1">
        <v>5.9292966454392673E-13</v>
      </c>
      <c r="I826" s="1">
        <v>1.3830697745173436E-10</v>
      </c>
      <c r="J826" s="1">
        <v>2.8770515395764837E-12</v>
      </c>
      <c r="K826" s="1">
        <v>43.973448140820651</v>
      </c>
      <c r="L826" s="1">
        <v>7.2171008811551896E-12</v>
      </c>
      <c r="M826" s="1">
        <v>45.207469795527878</v>
      </c>
      <c r="N826" s="1">
        <v>6.7547310249499645E-12</v>
      </c>
      <c r="O826" s="1">
        <v>3.5937420211844913E-8</v>
      </c>
      <c r="P826" s="1">
        <v>6.3540000002037029</v>
      </c>
      <c r="Q826" s="1">
        <v>4.685652420763055E-10</v>
      </c>
      <c r="R826" s="1">
        <v>1727.0141632138693</v>
      </c>
      <c r="S826" s="1">
        <v>6.2243429727482206E-10</v>
      </c>
      <c r="T826" s="1">
        <v>799.85134954378452</v>
      </c>
      <c r="U826" s="1">
        <v>81.196597071217937</v>
      </c>
      <c r="V826" s="1">
        <v>4.7274401320359669E-8</v>
      </c>
      <c r="W826" s="1">
        <v>10.766352501831346</v>
      </c>
      <c r="X826" s="1">
        <v>4.7271967899351405E-10</v>
      </c>
      <c r="Y826" s="1">
        <v>2951.7869055312353</v>
      </c>
      <c r="Z826" s="1">
        <v>2.3524889981328128E-9</v>
      </c>
      <c r="AA826" s="1">
        <v>837.28341351835775</v>
      </c>
      <c r="AB826" s="1">
        <v>47.246791918035115</v>
      </c>
      <c r="AC826"/>
      <c r="AD826"/>
    </row>
    <row r="827" spans="1:30" x14ac:dyDescent="0.25">
      <c r="A827" s="1" t="s">
        <v>105</v>
      </c>
      <c r="B827" s="4">
        <v>1</v>
      </c>
      <c r="C827" s="1" t="s">
        <v>108</v>
      </c>
      <c r="D827" s="7" t="s">
        <v>382</v>
      </c>
      <c r="E827" s="4">
        <v>2046</v>
      </c>
      <c r="F827" s="1">
        <v>86.092981765174471</v>
      </c>
      <c r="G827" s="1">
        <v>-9.2924648708613538E-3</v>
      </c>
      <c r="H827" s="1">
        <v>6.927414037609436E-13</v>
      </c>
      <c r="I827" s="1">
        <v>7.6961387226511934E-8</v>
      </c>
      <c r="J827" s="1">
        <v>2.7079793088528774E-12</v>
      </c>
      <c r="K827" s="1">
        <v>134.03723100368728</v>
      </c>
      <c r="L827" s="1">
        <v>4.2027487201701232E-12</v>
      </c>
      <c r="M827" s="1">
        <v>38.246222231769977</v>
      </c>
      <c r="N827" s="1">
        <v>7.7327235713370454E-12</v>
      </c>
      <c r="O827" s="1">
        <v>3.5937873225326589E-8</v>
      </c>
      <c r="P827" s="1">
        <v>6.3540000002701973</v>
      </c>
      <c r="Q827" s="1">
        <v>4.7619080466757437E-10</v>
      </c>
      <c r="R827" s="1">
        <v>1770.98761135469</v>
      </c>
      <c r="S827" s="1">
        <v>6.9850613525423081E-10</v>
      </c>
      <c r="T827" s="1">
        <v>845.05881933931244</v>
      </c>
      <c r="U827" s="1">
        <v>81.196597071224687</v>
      </c>
      <c r="V827" s="1">
        <v>4.2118305788804086E-8</v>
      </c>
      <c r="W827" s="1">
        <v>12.62783986156683</v>
      </c>
      <c r="X827" s="1">
        <v>4.4369860958005968E-10</v>
      </c>
      <c r="Y827" s="1">
        <v>3026.5459556014202</v>
      </c>
      <c r="Z827" s="1">
        <v>2.6176249429605328E-9</v>
      </c>
      <c r="AA827" s="1">
        <v>880.18496993199108</v>
      </c>
      <c r="AB827" s="1">
        <v>41.052631784612352</v>
      </c>
      <c r="AC827"/>
      <c r="AD827"/>
    </row>
    <row r="828" spans="1:30" x14ac:dyDescent="0.25">
      <c r="A828" s="1" t="s">
        <v>105</v>
      </c>
      <c r="B828" s="4">
        <v>1</v>
      </c>
      <c r="C828" s="1" t="s">
        <v>108</v>
      </c>
      <c r="D828" s="7" t="s">
        <v>382</v>
      </c>
      <c r="E828" s="4">
        <v>2047</v>
      </c>
      <c r="F828" s="1">
        <v>82.763857685812269</v>
      </c>
      <c r="G828" s="1">
        <v>-8.2455573489278022E-3</v>
      </c>
      <c r="H828" s="1">
        <v>8.0930361737202743E-13</v>
      </c>
      <c r="I828" s="1">
        <v>5.0027412307354231E-9</v>
      </c>
      <c r="J828" s="1">
        <v>2.7838024197056524E-12</v>
      </c>
      <c r="K828" s="1">
        <v>167.95288096598912</v>
      </c>
      <c r="L828" s="1">
        <v>2.8822270741125591E-12</v>
      </c>
      <c r="M828" s="1">
        <v>51.774716274639353</v>
      </c>
      <c r="N828" s="1">
        <v>9.1731192034719322E-12</v>
      </c>
      <c r="O828" s="1">
        <v>3.5938385467837057E-8</v>
      </c>
      <c r="P828" s="1">
        <v>6.3540000004085044</v>
      </c>
      <c r="Q828" s="1">
        <v>4.8150670898811125E-10</v>
      </c>
      <c r="R828" s="1">
        <v>1822.5898423583774</v>
      </c>
      <c r="S828" s="1">
        <v>7.8421314072478729E-10</v>
      </c>
      <c r="T828" s="1">
        <v>883.30504157108237</v>
      </c>
      <c r="U828" s="1">
        <v>81.196597071231409</v>
      </c>
      <c r="V828" s="1">
        <v>3.8808843560470114E-8</v>
      </c>
      <c r="W828" s="1">
        <v>11.821477261972186</v>
      </c>
      <c r="X828" s="1">
        <v>3.8253426847271783E-10</v>
      </c>
      <c r="Y828" s="1">
        <v>3104.9494222826693</v>
      </c>
      <c r="Z828" s="1">
        <v>2.9204449777034701E-9</v>
      </c>
      <c r="AA828" s="1">
        <v>914.71316112336842</v>
      </c>
      <c r="AB828" s="1">
        <v>34.576132301336393</v>
      </c>
      <c r="AC828"/>
      <c r="AD828"/>
    </row>
    <row r="829" spans="1:30" x14ac:dyDescent="0.25">
      <c r="A829" s="1" t="s">
        <v>105</v>
      </c>
      <c r="B829" s="4">
        <v>1</v>
      </c>
      <c r="C829" s="1" t="s">
        <v>108</v>
      </c>
      <c r="D829" s="7" t="s">
        <v>382</v>
      </c>
      <c r="E829" s="4">
        <v>2048</v>
      </c>
      <c r="F829" s="1">
        <v>79.989868938932602</v>
      </c>
      <c r="G829" s="1">
        <v>-1.3129017821822428E-2</v>
      </c>
      <c r="H829" s="1">
        <v>9.5889397258822693E-13</v>
      </c>
      <c r="I829" s="1">
        <v>2.6052137894582592E-9</v>
      </c>
      <c r="J829" s="1">
        <v>2.7808555728334163E-12</v>
      </c>
      <c r="K829" s="1">
        <v>215.32977635160449</v>
      </c>
      <c r="L829" s="1">
        <v>2.0931203380811054E-12</v>
      </c>
      <c r="M829" s="1">
        <v>29.172305383096294</v>
      </c>
      <c r="N829" s="1">
        <v>1.0945842448382985E-11</v>
      </c>
      <c r="O829" s="1">
        <v>3.5938978397501598E-8</v>
      </c>
      <c r="P829" s="1">
        <v>7.7375753742075501E-8</v>
      </c>
      <c r="Q829" s="1">
        <v>4.8618227180894603E-10</v>
      </c>
      <c r="R829" s="1">
        <v>1866.8902233243666</v>
      </c>
      <c r="S829" s="1">
        <v>8.412076591712508E-10</v>
      </c>
      <c r="T829" s="1">
        <v>935.0797578457217</v>
      </c>
      <c r="U829" s="1">
        <v>81.196597071239566</v>
      </c>
      <c r="V829" s="1">
        <v>3.3982952357535941E-8</v>
      </c>
      <c r="W829" s="1">
        <v>9.6352465773394015E-8</v>
      </c>
      <c r="X829" s="1">
        <v>3.7019535327438917E-10</v>
      </c>
      <c r="Y829" s="1">
        <v>3176.6521485066837</v>
      </c>
      <c r="Z829" s="1">
        <v>2.9337865028431209E-9</v>
      </c>
      <c r="AA829" s="1">
        <v>957.61519526360371</v>
      </c>
      <c r="AB829" s="1">
        <v>30.738480813719072</v>
      </c>
      <c r="AC829"/>
      <c r="AD829"/>
    </row>
    <row r="830" spans="1:30" x14ac:dyDescent="0.25">
      <c r="A830" s="1" t="s">
        <v>105</v>
      </c>
      <c r="B830" s="4">
        <v>1</v>
      </c>
      <c r="C830" s="1" t="s">
        <v>108</v>
      </c>
      <c r="D830" s="7" t="s">
        <v>382</v>
      </c>
      <c r="E830" s="4">
        <v>2049</v>
      </c>
      <c r="F830" s="1">
        <v>77.126152942336716</v>
      </c>
      <c r="G830" s="1">
        <v>-1.5849396346606051E-2</v>
      </c>
      <c r="H830" s="1">
        <v>1.1410661793596307E-12</v>
      </c>
      <c r="I830" s="1">
        <v>1.3914839066513819E-8</v>
      </c>
      <c r="J830" s="1">
        <v>2.6756193670044717E-12</v>
      </c>
      <c r="K830" s="1">
        <v>169.09833368485863</v>
      </c>
      <c r="L830" s="1">
        <v>1.6605222651833525E-12</v>
      </c>
      <c r="M830" s="1">
        <v>48.485255686246298</v>
      </c>
      <c r="N830" s="1">
        <v>1.3152157453240975E-11</v>
      </c>
      <c r="O830" s="1">
        <v>3.5939638488829675E-8</v>
      </c>
      <c r="P830" s="1">
        <v>8.2374249124178428E-8</v>
      </c>
      <c r="Q830" s="1">
        <v>4.8974319815338855E-10</v>
      </c>
      <c r="R830" s="1">
        <v>1896.741249675973</v>
      </c>
      <c r="S830" s="1">
        <v>8.9723065271743019E-10</v>
      </c>
      <c r="T830" s="1">
        <v>964.25206322881797</v>
      </c>
      <c r="U830" s="1">
        <v>81.196597071249485</v>
      </c>
      <c r="V830" s="1">
        <v>3.0819703238942947E-8</v>
      </c>
      <c r="W830" s="1">
        <v>8.6077715287552343E-8</v>
      </c>
      <c r="X830" s="1">
        <v>3.3461661125660158E-10</v>
      </c>
      <c r="Y830" s="1">
        <v>3210.3335031107208</v>
      </c>
      <c r="Z830" s="1">
        <v>2.8998838426778982E-9</v>
      </c>
      <c r="AA830" s="1">
        <v>987.10317983437324</v>
      </c>
      <c r="AB830" s="1">
        <v>28.208629835157858</v>
      </c>
      <c r="AC830"/>
      <c r="AD830"/>
    </row>
    <row r="831" spans="1:30" x14ac:dyDescent="0.25">
      <c r="A831" s="1" t="s">
        <v>105</v>
      </c>
      <c r="B831" s="4">
        <v>1</v>
      </c>
      <c r="C831" s="1" t="s">
        <v>108</v>
      </c>
      <c r="D831" s="7" t="s">
        <v>382</v>
      </c>
      <c r="E831" s="4">
        <v>2050</v>
      </c>
      <c r="F831" s="1">
        <v>74.377747988819721</v>
      </c>
      <c r="G831" s="1">
        <v>-2.0860306015304954E-2</v>
      </c>
      <c r="H831" s="1">
        <v>1.340520115964371E-12</v>
      </c>
      <c r="I831" s="1">
        <v>6.3274504902551447E-9</v>
      </c>
      <c r="J831" s="1">
        <v>2.5645593493796393E-12</v>
      </c>
      <c r="K831" s="1">
        <v>142.08369811451209</v>
      </c>
      <c r="L831" s="1">
        <v>0</v>
      </c>
      <c r="M831" s="1">
        <v>32.336364841119</v>
      </c>
      <c r="N831" s="1">
        <v>1.5934378142077108E-11</v>
      </c>
      <c r="O831" s="1">
        <v>3.5940413645433678E-8</v>
      </c>
      <c r="P831" s="1">
        <v>8.4977409812505431E-8</v>
      </c>
      <c r="Q831" s="1">
        <v>4.9269620098286241E-10</v>
      </c>
      <c r="R831" s="1">
        <v>1965.873206836482</v>
      </c>
      <c r="S831" s="1">
        <v>1.0102455540669081E-9</v>
      </c>
      <c r="T831" s="1">
        <v>1012.7373189150643</v>
      </c>
      <c r="U831" s="1">
        <v>81.196597071261365</v>
      </c>
      <c r="V831" s="1">
        <v>2.6479501480485001E-8</v>
      </c>
      <c r="W831" s="1">
        <v>7.8207256273820019E-8</v>
      </c>
      <c r="X831" s="1">
        <v>2.6719024190166354E-10</v>
      </c>
      <c r="Y831" s="1">
        <v>3295.344710232564</v>
      </c>
      <c r="Z831" s="1">
        <v>3.2466439422147625E-9</v>
      </c>
      <c r="AA831" s="1">
        <v>1033.0432930451063</v>
      </c>
      <c r="AB831" s="1">
        <v>21.957959105559361</v>
      </c>
      <c r="AC831"/>
      <c r="AD831"/>
    </row>
    <row r="832" spans="1:30" x14ac:dyDescent="0.25">
      <c r="A832" s="1" t="s">
        <v>105</v>
      </c>
      <c r="B832" s="4">
        <v>1</v>
      </c>
      <c r="C832" s="1" t="s">
        <v>108</v>
      </c>
      <c r="D832" s="7" t="s">
        <v>382</v>
      </c>
      <c r="E832" s="4">
        <v>2051</v>
      </c>
      <c r="F832" s="1">
        <v>71.302656907764884</v>
      </c>
      <c r="G832" s="1">
        <v>-7.0082679545790919E-5</v>
      </c>
      <c r="H832" s="1">
        <v>1.6247593242045011E-12</v>
      </c>
      <c r="I832" s="1">
        <v>3.0096361252418114E-8</v>
      </c>
      <c r="J832" s="1">
        <v>2.7228206844287203E-12</v>
      </c>
      <c r="K832" s="1">
        <v>99.938829517617364</v>
      </c>
      <c r="L832" s="1">
        <v>0</v>
      </c>
      <c r="M832" s="1">
        <v>93.222982536254847</v>
      </c>
      <c r="N832" s="1">
        <v>1.9500985632368337E-11</v>
      </c>
      <c r="O832" s="1">
        <v>3.594133883255272E-8</v>
      </c>
      <c r="P832" s="1">
        <v>9.8889948987911511E-8</v>
      </c>
      <c r="Q832" s="1">
        <v>4.9562398206888763E-10</v>
      </c>
      <c r="R832" s="1">
        <v>1993.8525150780165</v>
      </c>
      <c r="S832" s="1">
        <v>1.1471899601753907E-9</v>
      </c>
      <c r="T832" s="1">
        <v>1045.0736837561833</v>
      </c>
      <c r="U832" s="1">
        <v>81.196597071275647</v>
      </c>
      <c r="V832" s="1">
        <v>2.3779179871349617E-8</v>
      </c>
      <c r="W832" s="1">
        <v>1.0496088806069534E-7</v>
      </c>
      <c r="X832" s="1">
        <v>2.4039693318569551E-10</v>
      </c>
      <c r="Y832" s="1">
        <v>3336.239378576498</v>
      </c>
      <c r="Z832" s="1">
        <v>3.6448707436491487E-9</v>
      </c>
      <c r="AA832" s="1">
        <v>1062.6154485192985</v>
      </c>
      <c r="AB832" s="1">
        <v>20.07198168597127</v>
      </c>
      <c r="AC832"/>
      <c r="AD832"/>
    </row>
    <row r="833" spans="1:30" x14ac:dyDescent="0.25">
      <c r="A833" s="1" t="s">
        <v>105</v>
      </c>
      <c r="B833" s="4">
        <v>1</v>
      </c>
      <c r="C833" s="1" t="s">
        <v>108</v>
      </c>
      <c r="D833" s="7" t="s">
        <v>382</v>
      </c>
      <c r="E833" s="4">
        <v>2052</v>
      </c>
      <c r="F833" s="1">
        <v>68.423289889546538</v>
      </c>
      <c r="G833" s="1">
        <v>-2.1738105737881925E-4</v>
      </c>
      <c r="H833" s="1">
        <v>1.9734986019320266E-12</v>
      </c>
      <c r="I833" s="1">
        <v>3.9233422593949548E-8</v>
      </c>
      <c r="J833" s="1">
        <v>0</v>
      </c>
      <c r="K833" s="1">
        <v>107.67233333328056</v>
      </c>
      <c r="L833" s="1">
        <v>0</v>
      </c>
      <c r="M833" s="1">
        <v>91.093613596637269</v>
      </c>
      <c r="N833" s="1">
        <v>2.4166652084093235E-11</v>
      </c>
      <c r="O833" s="1">
        <v>3.5942438007147614E-8</v>
      </c>
      <c r="P833" s="1">
        <v>1.0521480575601251E-7</v>
      </c>
      <c r="Q833" s="1">
        <v>4.9846813550979286E-10</v>
      </c>
      <c r="R833" s="1">
        <v>2023.4710250669273</v>
      </c>
      <c r="S833" s="1">
        <v>1.258029803273372E-9</v>
      </c>
      <c r="T833" s="1">
        <v>1082.8766662924404</v>
      </c>
      <c r="U833" s="1">
        <v>81.196597071292885</v>
      </c>
      <c r="V833" s="1">
        <v>2.230433716850405E-8</v>
      </c>
      <c r="W833" s="1">
        <v>1.0319864364220223E-7</v>
      </c>
      <c r="X833" s="1">
        <v>2.0264249253247012E-10</v>
      </c>
      <c r="Y833" s="1">
        <v>3389.2101721795466</v>
      </c>
      <c r="Z833" s="1">
        <v>3.8986882861171736E-9</v>
      </c>
      <c r="AA833" s="1">
        <v>1088.2906099468989</v>
      </c>
      <c r="AB833" s="1">
        <v>18.477205873134654</v>
      </c>
      <c r="AC833"/>
      <c r="AD833"/>
    </row>
    <row r="834" spans="1:30" x14ac:dyDescent="0.25">
      <c r="A834" s="1" t="s">
        <v>105</v>
      </c>
      <c r="B834" s="4">
        <v>1</v>
      </c>
      <c r="C834" s="1" t="s">
        <v>108</v>
      </c>
      <c r="D834" s="7" t="s">
        <v>382</v>
      </c>
      <c r="E834" s="4">
        <v>2053</v>
      </c>
      <c r="F834" s="1">
        <v>65.369394798356851</v>
      </c>
      <c r="G834" s="1">
        <v>-6.0874436721609026E-4</v>
      </c>
      <c r="H834" s="1">
        <v>2.4367984796303061E-12</v>
      </c>
      <c r="I834" s="1">
        <v>9.912853504483546E-9</v>
      </c>
      <c r="J834" s="1">
        <v>0</v>
      </c>
      <c r="K834" s="1">
        <v>100.25937117213786</v>
      </c>
      <c r="L834" s="1">
        <v>0</v>
      </c>
      <c r="M834" s="1">
        <v>104.91855506297092</v>
      </c>
      <c r="N834" s="1">
        <v>3.0430112807006536E-11</v>
      </c>
      <c r="O834" s="1">
        <v>3.5943725251543675E-8</v>
      </c>
      <c r="P834" s="1">
        <v>1.3530825768623167E-7</v>
      </c>
      <c r="Q834" s="1">
        <v>5.0134518704936932E-10</v>
      </c>
      <c r="R834" s="1">
        <v>2076.6871919417313</v>
      </c>
      <c r="S834" s="1">
        <v>1.2944813401636399E-9</v>
      </c>
      <c r="T834" s="1">
        <v>1090.8402798890895</v>
      </c>
      <c r="U834" s="1">
        <v>81.196597071313718</v>
      </c>
      <c r="V834" s="1">
        <v>1.8121643054254631E-8</v>
      </c>
      <c r="W834" s="1">
        <v>1.6443082570392144E-7</v>
      </c>
      <c r="X834" s="1">
        <v>1.962923978613149E-10</v>
      </c>
      <c r="Y834" s="1">
        <v>3437.3304924584872</v>
      </c>
      <c r="Z834" s="1">
        <v>3.8929873451306853E-9</v>
      </c>
      <c r="AA834" s="1">
        <v>1100.9139813208558</v>
      </c>
      <c r="AB834" s="1">
        <v>15.462152386901053</v>
      </c>
      <c r="AC834"/>
      <c r="AD834"/>
    </row>
    <row r="835" spans="1:30" x14ac:dyDescent="0.25">
      <c r="A835" s="1" t="s">
        <v>105</v>
      </c>
      <c r="B835" s="4">
        <v>1</v>
      </c>
      <c r="C835" s="1" t="s">
        <v>108</v>
      </c>
      <c r="D835" s="7" t="s">
        <v>382</v>
      </c>
      <c r="E835" s="4">
        <v>2054</v>
      </c>
      <c r="F835" s="1">
        <v>62.199463603385709</v>
      </c>
      <c r="G835" s="1">
        <v>-1.5502990083011042E-3</v>
      </c>
      <c r="H835" s="1">
        <v>3.065582743232034E-12</v>
      </c>
      <c r="I835" s="1">
        <v>4.0380072195397152E-9</v>
      </c>
      <c r="J835" s="1">
        <v>0</v>
      </c>
      <c r="K835" s="1">
        <v>120.20762401190161</v>
      </c>
      <c r="L835" s="1">
        <v>0</v>
      </c>
      <c r="M835" s="1">
        <v>1.1974060181334829</v>
      </c>
      <c r="N835" s="1">
        <v>3.9129735864428356E-11</v>
      </c>
      <c r="O835" s="1">
        <v>3.5945279385976432E-8</v>
      </c>
      <c r="P835" s="1">
        <v>1.7453841887087084E-7</v>
      </c>
      <c r="Q835" s="1">
        <v>5.0405316635822216E-10</v>
      </c>
      <c r="R835" s="1">
        <v>2113.7661989072185</v>
      </c>
      <c r="S835" s="1">
        <v>1.3094324470957954E-9</v>
      </c>
      <c r="T835" s="1">
        <v>1111.9181983199326</v>
      </c>
      <c r="U835" s="1">
        <v>81.196597071337735</v>
      </c>
      <c r="V835" s="1">
        <v>1.7143292750688697E-8</v>
      </c>
      <c r="W835" s="1">
        <v>2.6140175142824937E-7</v>
      </c>
      <c r="X835" s="1">
        <v>1.4823116101727242E-10</v>
      </c>
      <c r="Y835" s="1">
        <v>3483.2029034283205</v>
      </c>
      <c r="Z835" s="1">
        <v>3.8374523467452272E-9</v>
      </c>
      <c r="AA835" s="1">
        <v>1121.6797900412862</v>
      </c>
      <c r="AB835" s="1">
        <v>13.790998237608475</v>
      </c>
      <c r="AC835"/>
      <c r="AD835"/>
    </row>
    <row r="836" spans="1:30" x14ac:dyDescent="0.25">
      <c r="A836" s="1" t="s">
        <v>105</v>
      </c>
      <c r="B836" s="4">
        <v>1</v>
      </c>
      <c r="C836" s="1" t="s">
        <v>108</v>
      </c>
      <c r="D836" s="7" t="s">
        <v>382</v>
      </c>
      <c r="E836" s="4">
        <v>2055</v>
      </c>
      <c r="F836" s="1">
        <v>58.915054989667695</v>
      </c>
      <c r="G836" s="1">
        <v>-3.597247476100364E-3</v>
      </c>
      <c r="H836" s="1">
        <v>3.7171896940480777E-12</v>
      </c>
      <c r="I836" s="1">
        <v>7.0062646912948836E-9</v>
      </c>
      <c r="J836" s="1">
        <v>0</v>
      </c>
      <c r="K836" s="1">
        <v>109.77523569152321</v>
      </c>
      <c r="L836" s="1">
        <v>0</v>
      </c>
      <c r="M836" s="1">
        <v>57.241760166682113</v>
      </c>
      <c r="N836" s="1">
        <v>5.1792382645121496E-11</v>
      </c>
      <c r="O836" s="1">
        <v>3.5947149811122226E-8</v>
      </c>
      <c r="P836" s="1">
        <v>1.844476085056425E-7</v>
      </c>
      <c r="Q836" s="1">
        <v>5.0683696877792784E-10</v>
      </c>
      <c r="R836" s="1">
        <v>2160.074961568424</v>
      </c>
      <c r="S836" s="1">
        <v>1.3166495479769506E-9</v>
      </c>
      <c r="T836" s="1">
        <v>1113.1156043371536</v>
      </c>
      <c r="U836" s="1">
        <v>79.150888343489967</v>
      </c>
      <c r="V836" s="1">
        <v>1.4683640884258714E-8</v>
      </c>
      <c r="W836" s="1">
        <v>2.8491083525155061E-7</v>
      </c>
      <c r="X836" s="1">
        <v>1.3644828800180193E-10</v>
      </c>
      <c r="Y836" s="1">
        <v>3535.5237946972397</v>
      </c>
      <c r="Z836" s="1">
        <v>3.7852748751846954E-9</v>
      </c>
      <c r="AA836" s="1">
        <v>1121.5875398720509</v>
      </c>
      <c r="AB836" s="1">
        <v>12.078013889557463</v>
      </c>
      <c r="AC836"/>
      <c r="AD836"/>
    </row>
    <row r="837" spans="1:30" x14ac:dyDescent="0.25">
      <c r="A837" s="1" t="s">
        <v>105</v>
      </c>
      <c r="B837" s="4">
        <v>1</v>
      </c>
      <c r="C837" s="1" t="s">
        <v>108</v>
      </c>
      <c r="D837" s="7" t="s">
        <v>382</v>
      </c>
      <c r="E837" s="4">
        <v>2056</v>
      </c>
      <c r="F837" s="1">
        <v>55.778470714431286</v>
      </c>
      <c r="G837" s="1">
        <v>-7.8436637360895217E-3</v>
      </c>
      <c r="H837" s="1">
        <v>4.6269624105088568E-12</v>
      </c>
      <c r="I837" s="1">
        <v>1.7687910147647938E-9</v>
      </c>
      <c r="J837" s="1">
        <v>0</v>
      </c>
      <c r="K837" s="1">
        <v>101.48020508402992</v>
      </c>
      <c r="L837" s="1">
        <v>0</v>
      </c>
      <c r="M837" s="1">
        <v>39.351633915062955</v>
      </c>
      <c r="N837" s="1">
        <v>7.1510443804856479E-11</v>
      </c>
      <c r="O837" s="1">
        <v>3.5949443297067682E-8</v>
      </c>
      <c r="P837" s="1">
        <v>1.8848154082692421E-7</v>
      </c>
      <c r="Q837" s="1">
        <v>5.0961782435076121E-10</v>
      </c>
      <c r="R837" s="1">
        <v>2181.1879210240322</v>
      </c>
      <c r="S837" s="1">
        <v>1.3208522966971207E-9</v>
      </c>
      <c r="T837" s="1">
        <v>1128.7621147657828</v>
      </c>
      <c r="U837" s="1">
        <v>76.419533979621789</v>
      </c>
      <c r="V837" s="1">
        <v>1.2005798544715768E-8</v>
      </c>
      <c r="W837" s="1">
        <v>2.4603700660324383E-7</v>
      </c>
      <c r="X837" s="1">
        <v>1.2943554307887435E-10</v>
      </c>
      <c r="Y837" s="1">
        <v>3551.6581352485778</v>
      </c>
      <c r="Z837" s="1">
        <v>3.4123720829938248E-9</v>
      </c>
      <c r="AA837" s="1">
        <v>1128.4893779471365</v>
      </c>
      <c r="AB837" s="1">
        <v>11.514533356949824</v>
      </c>
      <c r="AC837"/>
      <c r="AD837"/>
    </row>
    <row r="838" spans="1:30" x14ac:dyDescent="0.25">
      <c r="A838" s="1" t="s">
        <v>105</v>
      </c>
      <c r="B838" s="4">
        <v>1</v>
      </c>
      <c r="C838" s="1" t="s">
        <v>108</v>
      </c>
      <c r="D838" s="7" t="s">
        <v>382</v>
      </c>
      <c r="E838" s="4">
        <v>2057</v>
      </c>
      <c r="F838" s="1">
        <v>52.826178170068999</v>
      </c>
      <c r="G838" s="1">
        <v>-1.5800242540940881E-2</v>
      </c>
      <c r="H838" s="1">
        <v>0</v>
      </c>
      <c r="I838" s="1">
        <v>9.8021717913115554E-10</v>
      </c>
      <c r="J838" s="1">
        <v>0</v>
      </c>
      <c r="K838" s="1">
        <v>200.77002399143328</v>
      </c>
      <c r="L838" s="1">
        <v>0</v>
      </c>
      <c r="M838" s="1">
        <v>4.1512924110012367E-7</v>
      </c>
      <c r="N838" s="1">
        <v>1.0564239844930063E-10</v>
      </c>
      <c r="O838" s="1">
        <v>3.5952274822951196E-8</v>
      </c>
      <c r="P838" s="1">
        <v>1.9548328139795592E-7</v>
      </c>
      <c r="Q838" s="1">
        <v>5.1229344371776566E-10</v>
      </c>
      <c r="R838" s="1">
        <v>2202.0698804497911</v>
      </c>
      <c r="S838" s="1">
        <v>1.3237345237712333E-9</v>
      </c>
      <c r="T838" s="1">
        <v>1135.568871012538</v>
      </c>
      <c r="U838" s="1">
        <v>72.892002433802176</v>
      </c>
      <c r="V838" s="1">
        <v>1.1989364721376734E-8</v>
      </c>
      <c r="W838" s="1">
        <v>2.7814581178741139E-7</v>
      </c>
      <c r="X838" s="1">
        <v>1.1772148220333655E-10</v>
      </c>
      <c r="Y838" s="1">
        <v>3578.1778388241478</v>
      </c>
      <c r="Z838" s="1">
        <v>3.3185191751694463E-9</v>
      </c>
      <c r="AA838" s="1">
        <v>1124.6353489526023</v>
      </c>
      <c r="AB838" s="1">
        <v>11.165799049316782</v>
      </c>
      <c r="AC838"/>
      <c r="AD838"/>
    </row>
    <row r="839" spans="1:30" x14ac:dyDescent="0.25">
      <c r="A839" s="1" t="s">
        <v>105</v>
      </c>
      <c r="B839" s="4">
        <v>1</v>
      </c>
      <c r="C839" s="1" t="s">
        <v>108</v>
      </c>
      <c r="D839" s="7" t="s">
        <v>382</v>
      </c>
      <c r="E839" s="4">
        <v>2058</v>
      </c>
      <c r="F839" s="1">
        <v>50.089611400760077</v>
      </c>
      <c r="G839" s="1">
        <v>-2.9781120710280721E-2</v>
      </c>
      <c r="H839" s="1">
        <v>0</v>
      </c>
      <c r="I839" s="1">
        <v>0</v>
      </c>
      <c r="J839" s="1">
        <v>0</v>
      </c>
      <c r="K839" s="1">
        <v>30.487028453237468</v>
      </c>
      <c r="L839" s="1">
        <v>0</v>
      </c>
      <c r="M839" s="1">
        <v>1.0293218971621473E-7</v>
      </c>
      <c r="N839" s="1">
        <v>1.7697106680658991E-10</v>
      </c>
      <c r="O839" s="1">
        <v>3.5955603119837272E-8</v>
      </c>
      <c r="P839" s="1">
        <v>1.9724703782194901E-7</v>
      </c>
      <c r="Q839" s="1">
        <v>5.1485800306714528E-10</v>
      </c>
      <c r="R839" s="1">
        <v>2327.7662441078364</v>
      </c>
      <c r="S839" s="1">
        <v>1.3258276441093144E-9</v>
      </c>
      <c r="T839" s="1">
        <v>1102.3241508866547</v>
      </c>
      <c r="U839" s="1">
        <v>68.170205115075234</v>
      </c>
      <c r="V839" s="1">
        <v>9.9196054280603325E-9</v>
      </c>
      <c r="W839" s="1">
        <v>2.444098699993273E-7</v>
      </c>
      <c r="X839" s="1">
        <v>7.4959655219122257E-11</v>
      </c>
      <c r="Y839" s="1">
        <v>3671.7544665325531</v>
      </c>
      <c r="Z839" s="1">
        <v>2.9764074441024786E-9</v>
      </c>
      <c r="AA839" s="1">
        <v>1095.9743143738331</v>
      </c>
      <c r="AB839" s="1">
        <v>7.4232173682271529</v>
      </c>
      <c r="AC839"/>
      <c r="AD839"/>
    </row>
    <row r="840" spans="1:30" x14ac:dyDescent="0.25">
      <c r="A840" s="1" t="s">
        <v>105</v>
      </c>
      <c r="B840" s="4">
        <v>1</v>
      </c>
      <c r="C840" s="1" t="s">
        <v>108</v>
      </c>
      <c r="D840" s="7" t="s">
        <v>382</v>
      </c>
      <c r="E840" s="4">
        <v>2059</v>
      </c>
      <c r="F840" s="1">
        <v>55.55522946690769</v>
      </c>
      <c r="G840" s="1">
        <v>-5.3070893222649233E-2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3.5959468359815548E-8</v>
      </c>
      <c r="P840" s="1">
        <v>1.9822164310272184E-7</v>
      </c>
      <c r="Q840" s="1">
        <v>5.1758082375157398E-10</v>
      </c>
      <c r="R840" s="1">
        <v>2293.7933942295008</v>
      </c>
      <c r="S840" s="1">
        <v>1.3274881663744978E-9</v>
      </c>
      <c r="T840" s="1">
        <v>1079.5015877795215</v>
      </c>
      <c r="U840" s="1">
        <v>61.657009137007073</v>
      </c>
      <c r="V840" s="1">
        <v>1.0934397211636348E-8</v>
      </c>
      <c r="W840" s="1">
        <v>2.6150661890034703E-7</v>
      </c>
      <c r="X840" s="1">
        <v>4.7642598518328203E-11</v>
      </c>
      <c r="Y840" s="1">
        <v>3664.5824605458974</v>
      </c>
      <c r="Z840" s="1">
        <v>3.2471956183474892E-9</v>
      </c>
      <c r="AA840" s="1">
        <v>1086.4162789954876</v>
      </c>
      <c r="AB840" s="1">
        <v>8.6119392676381263</v>
      </c>
      <c r="AC840"/>
      <c r="AD840"/>
    </row>
    <row r="841" spans="1:30" x14ac:dyDescent="0.25">
      <c r="A841" s="1" t="s">
        <v>105</v>
      </c>
      <c r="B841" s="4">
        <v>1</v>
      </c>
      <c r="C841" s="1" t="s">
        <v>108</v>
      </c>
      <c r="D841" s="7" t="s">
        <v>382</v>
      </c>
      <c r="E841" s="4">
        <v>2060</v>
      </c>
      <c r="F841" s="1">
        <v>66.3779422474407</v>
      </c>
      <c r="G841" s="1">
        <v>-8.949123437671283E-2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3.5958076043127531E-8</v>
      </c>
      <c r="P841" s="1">
        <v>1.9821535961185317E-7</v>
      </c>
      <c r="Q841" s="1">
        <v>5.1758082375157398E-10</v>
      </c>
      <c r="R841" s="1">
        <v>2244.4496286734129</v>
      </c>
      <c r="S841" s="1">
        <v>1.3274881663744978E-9</v>
      </c>
      <c r="T841" s="1">
        <v>1067.2262182917327</v>
      </c>
      <c r="U841" s="1">
        <v>51.887215169691288</v>
      </c>
      <c r="V841" s="1">
        <v>1.1994163121289795E-8</v>
      </c>
      <c r="W841" s="1">
        <v>2.7824216832604237E-7</v>
      </c>
      <c r="X841" s="1">
        <v>9.2938392749397763E-11</v>
      </c>
      <c r="Y841" s="1">
        <v>3630.2256766275618</v>
      </c>
      <c r="Z841" s="1">
        <v>3.5485610440019644E-9</v>
      </c>
      <c r="AA841" s="1">
        <v>1074.9855347872526</v>
      </c>
      <c r="AB841" s="1">
        <v>11.153685423846499</v>
      </c>
      <c r="AC841"/>
      <c r="AD841"/>
    </row>
    <row r="842" spans="1:30" x14ac:dyDescent="0.25">
      <c r="A842" s="1" t="s">
        <v>105</v>
      </c>
      <c r="B842" s="4">
        <v>1</v>
      </c>
      <c r="C842" s="1" t="s">
        <v>108</v>
      </c>
      <c r="D842" s="7" t="s">
        <v>383</v>
      </c>
      <c r="E842" s="4">
        <v>2021</v>
      </c>
      <c r="F842" s="1">
        <v>199.30645682299664</v>
      </c>
      <c r="G842" s="1">
        <v>-1.3565704087984888E-8</v>
      </c>
      <c r="H842" s="1">
        <v>4.2603365012435663E-14</v>
      </c>
      <c r="I842" s="1">
        <v>6.3539999999587966</v>
      </c>
      <c r="J842" s="1">
        <v>9.8019867973954967E-13</v>
      </c>
      <c r="K842" s="1">
        <v>82.434999999999988</v>
      </c>
      <c r="L842" s="1">
        <v>1.9757418143394926E-14</v>
      </c>
      <c r="M842" s="1">
        <v>55.419999999996165</v>
      </c>
      <c r="N842" s="1">
        <v>2.2369125322884086E-12</v>
      </c>
      <c r="O842" s="1">
        <v>153</v>
      </c>
      <c r="P842" s="1">
        <v>12.708</v>
      </c>
      <c r="Q842" s="1">
        <v>49.44</v>
      </c>
      <c r="R842" s="1">
        <v>164.87</v>
      </c>
      <c r="S842" s="1">
        <v>78.48</v>
      </c>
      <c r="T842" s="1">
        <v>110.84</v>
      </c>
      <c r="U842" s="1">
        <v>11.39</v>
      </c>
      <c r="V842" s="1">
        <v>562.9187070356154</v>
      </c>
      <c r="W842" s="1">
        <v>33.215890755111651</v>
      </c>
      <c r="X842" s="1">
        <v>433.09439999301082</v>
      </c>
      <c r="Y842" s="1">
        <v>306.18372823610747</v>
      </c>
      <c r="Z842" s="1">
        <v>687.48479999999813</v>
      </c>
      <c r="AA842" s="1">
        <v>123.18901013738775</v>
      </c>
      <c r="AB842" s="1">
        <v>0</v>
      </c>
      <c r="AC842"/>
      <c r="AD842"/>
    </row>
    <row r="843" spans="1:30" x14ac:dyDescent="0.25">
      <c r="A843" s="1" t="s">
        <v>105</v>
      </c>
      <c r="B843" s="4">
        <v>1</v>
      </c>
      <c r="C843" s="1" t="s">
        <v>108</v>
      </c>
      <c r="D843" s="7" t="s">
        <v>383</v>
      </c>
      <c r="E843" s="4">
        <v>2022</v>
      </c>
      <c r="F843" s="1">
        <v>322.704964724977</v>
      </c>
      <c r="G843" s="1">
        <v>1.412825103040101E-6</v>
      </c>
      <c r="H843" s="1">
        <v>4.3621428115840516E-14</v>
      </c>
      <c r="I843" s="1">
        <v>7.5776344173409657E-11</v>
      </c>
      <c r="J843" s="1">
        <v>1.0355814151904667E-12</v>
      </c>
      <c r="K843" s="1">
        <v>123.65249999999993</v>
      </c>
      <c r="L843" s="1">
        <v>1.7484377790673271E-14</v>
      </c>
      <c r="M843" s="1">
        <v>83.129999999982076</v>
      </c>
      <c r="N843" s="1">
        <v>2.2702234653776175E-12</v>
      </c>
      <c r="O843" s="1">
        <v>153</v>
      </c>
      <c r="P843" s="1">
        <v>12.708</v>
      </c>
      <c r="Q843" s="1">
        <v>49.44</v>
      </c>
      <c r="R843" s="1">
        <v>247.30500000000001</v>
      </c>
      <c r="S843" s="1">
        <v>78.48</v>
      </c>
      <c r="T843" s="1">
        <v>166.25999999999618</v>
      </c>
      <c r="U843" s="1">
        <v>11.390000000002237</v>
      </c>
      <c r="V843" s="1">
        <v>395.16454741051456</v>
      </c>
      <c r="W843" s="1">
        <v>33.215890755111651</v>
      </c>
      <c r="X843" s="1">
        <v>425.47688142946743</v>
      </c>
      <c r="Y843" s="1">
        <v>459.27559235413241</v>
      </c>
      <c r="Z843" s="1">
        <v>687.48479999999813</v>
      </c>
      <c r="AA843" s="1">
        <v>184.78351520360619</v>
      </c>
      <c r="AB843" s="1">
        <v>0</v>
      </c>
      <c r="AC843"/>
      <c r="AD843"/>
    </row>
    <row r="844" spans="1:30" x14ac:dyDescent="0.25">
      <c r="A844" s="1" t="s">
        <v>105</v>
      </c>
      <c r="B844" s="4">
        <v>1</v>
      </c>
      <c r="C844" s="1" t="s">
        <v>108</v>
      </c>
      <c r="D844" s="7" t="s">
        <v>383</v>
      </c>
      <c r="E844" s="4">
        <v>2023</v>
      </c>
      <c r="F844" s="1">
        <v>121.31530761703263</v>
      </c>
      <c r="G844" s="1">
        <v>1.3412297967393787E-7</v>
      </c>
      <c r="H844" s="1">
        <v>4.4615362973295151E-14</v>
      </c>
      <c r="I844" s="1">
        <v>2.6119748445476199E-11</v>
      </c>
      <c r="J844" s="1">
        <v>1.0911660041710136E-12</v>
      </c>
      <c r="K844" s="1">
        <v>185.47874999999962</v>
      </c>
      <c r="L844" s="1">
        <v>1.5934436880331912E-14</v>
      </c>
      <c r="M844" s="1">
        <v>124.69499999973844</v>
      </c>
      <c r="N844" s="1">
        <v>2.2953626581654661E-12</v>
      </c>
      <c r="O844" s="1">
        <v>145.35</v>
      </c>
      <c r="P844" s="1">
        <v>18.355999999958797</v>
      </c>
      <c r="Q844" s="1">
        <v>46.144000000000005</v>
      </c>
      <c r="R844" s="1">
        <v>359.9661666666666</v>
      </c>
      <c r="S844" s="1">
        <v>74.555999999999997</v>
      </c>
      <c r="T844" s="1">
        <v>242.00066666664492</v>
      </c>
      <c r="U844" s="1">
        <v>10.251000000004506</v>
      </c>
      <c r="V844" s="1">
        <v>252.26854359021638</v>
      </c>
      <c r="W844" s="1">
        <v>47.978508836542623</v>
      </c>
      <c r="X844" s="1">
        <v>339.3646614467126</v>
      </c>
      <c r="Y844" s="1">
        <v>668.50113998207564</v>
      </c>
      <c r="Z844" s="1">
        <v>647.07891106465343</v>
      </c>
      <c r="AA844" s="1">
        <v>268.96267212532297</v>
      </c>
      <c r="AB844" s="1">
        <v>3.4116183931622456E-9</v>
      </c>
      <c r="AC844"/>
      <c r="AD844"/>
    </row>
    <row r="845" spans="1:30" x14ac:dyDescent="0.25">
      <c r="A845" s="1" t="s">
        <v>105</v>
      </c>
      <c r="B845" s="4">
        <v>1</v>
      </c>
      <c r="C845" s="1" t="s">
        <v>108</v>
      </c>
      <c r="D845" s="7" t="s">
        <v>383</v>
      </c>
      <c r="E845" s="4">
        <v>2024</v>
      </c>
      <c r="F845" s="1">
        <v>96.234819222544061</v>
      </c>
      <c r="G845" s="1">
        <v>6.1333555976944758E-8</v>
      </c>
      <c r="H845" s="1">
        <v>5.486855668143156E-14</v>
      </c>
      <c r="I845" s="1">
        <v>2.8246768525485278E-11</v>
      </c>
      <c r="J845" s="1">
        <v>1.3897686419781334E-12</v>
      </c>
      <c r="K845" s="1">
        <v>272.72245833332823</v>
      </c>
      <c r="L845" s="1">
        <v>1.9899249465446562E-14</v>
      </c>
      <c r="M845" s="1">
        <v>25.227322946497214</v>
      </c>
      <c r="N845" s="1">
        <v>2.993607260806663E-12</v>
      </c>
      <c r="O845" s="1">
        <v>137.70000000000005</v>
      </c>
      <c r="P845" s="1">
        <v>17.650000000034574</v>
      </c>
      <c r="Q845" s="1">
        <v>42.848000000000006</v>
      </c>
      <c r="R845" s="1">
        <v>534.45358333333286</v>
      </c>
      <c r="S845" s="1">
        <v>70.632000000000005</v>
      </c>
      <c r="T845" s="1">
        <v>359.30633333305002</v>
      </c>
      <c r="U845" s="1">
        <v>9.1120000000068018</v>
      </c>
      <c r="V845" s="1">
        <v>136.9044515047955</v>
      </c>
      <c r="W845" s="1">
        <v>45.741857785310884</v>
      </c>
      <c r="X845" s="1">
        <v>200.12213807170556</v>
      </c>
      <c r="Y845" s="1">
        <v>991.44984713751285</v>
      </c>
      <c r="Z845" s="1">
        <v>583.35587719569014</v>
      </c>
      <c r="AA845" s="1">
        <v>398.24229532675361</v>
      </c>
      <c r="AB845" s="1">
        <v>2.1821572389730105E-9</v>
      </c>
      <c r="AC845"/>
      <c r="AD845"/>
    </row>
    <row r="846" spans="1:30" x14ac:dyDescent="0.25">
      <c r="A846" s="1" t="s">
        <v>105</v>
      </c>
      <c r="B846" s="4">
        <v>1</v>
      </c>
      <c r="C846" s="1" t="s">
        <v>108</v>
      </c>
      <c r="D846" s="7" t="s">
        <v>383</v>
      </c>
      <c r="E846" s="4">
        <v>2025</v>
      </c>
      <c r="F846" s="1">
        <v>71.728849830341716</v>
      </c>
      <c r="G846" s="1">
        <v>1.1911466281901559E-8</v>
      </c>
      <c r="H846" s="1">
        <v>6.9605920580936831E-14</v>
      </c>
      <c r="I846" s="1">
        <v>3.1329711804453649E-11</v>
      </c>
      <c r="J846" s="1">
        <v>1.8374209518734892E-12</v>
      </c>
      <c r="K846" s="1">
        <v>101.76226044163377</v>
      </c>
      <c r="L846" s="1">
        <v>2.5309618278055093E-14</v>
      </c>
      <c r="M846" s="1">
        <v>40.26780558749936</v>
      </c>
      <c r="N846" s="1">
        <v>4.1624527775625537E-12</v>
      </c>
      <c r="O846" s="1">
        <v>130.0500000000001</v>
      </c>
      <c r="P846" s="1">
        <v>16.944000000060694</v>
      </c>
      <c r="Q846" s="1">
        <v>39.552</v>
      </c>
      <c r="R846" s="1">
        <v>796.18470833332776</v>
      </c>
      <c r="S846" s="1">
        <v>66.707999999999998</v>
      </c>
      <c r="T846" s="1">
        <v>377.14432294621395</v>
      </c>
      <c r="U846" s="1">
        <v>7.9730000000097947</v>
      </c>
      <c r="V846" s="1">
        <v>64.030391403565048</v>
      </c>
      <c r="W846" s="1">
        <v>41.194043536510875</v>
      </c>
      <c r="X846" s="1">
        <v>110.63331963436116</v>
      </c>
      <c r="Y846" s="1">
        <v>1462.8911669279391</v>
      </c>
      <c r="Z846" s="1">
        <v>512.60684504783569</v>
      </c>
      <c r="AA846" s="1">
        <v>413.2025040920438</v>
      </c>
      <c r="AB846" s="1">
        <v>2.1807420564161926E-9</v>
      </c>
      <c r="AC846"/>
      <c r="AD846"/>
    </row>
    <row r="847" spans="1:30" x14ac:dyDescent="0.25">
      <c r="A847" s="1" t="s">
        <v>105</v>
      </c>
      <c r="B847" s="4">
        <v>1</v>
      </c>
      <c r="C847" s="1" t="s">
        <v>108</v>
      </c>
      <c r="D847" s="7" t="s">
        <v>383</v>
      </c>
      <c r="E847" s="4">
        <v>2026</v>
      </c>
      <c r="F847" s="1">
        <v>70.878034071025468</v>
      </c>
      <c r="G847" s="1">
        <v>9.0824647664766106E-9</v>
      </c>
      <c r="H847" s="1">
        <v>9.2411315963181827E-14</v>
      </c>
      <c r="I847" s="1">
        <v>3.4826546567904501E-11</v>
      </c>
      <c r="J847" s="1">
        <v>2.5966674030935826E-12</v>
      </c>
      <c r="K847" s="1">
        <v>71.084357070087819</v>
      </c>
      <c r="L847" s="1">
        <v>3.3326876213106447E-14</v>
      </c>
      <c r="M847" s="1">
        <v>32.473237062065479</v>
      </c>
      <c r="N847" s="1">
        <v>6.5082082255916029E-12</v>
      </c>
      <c r="O847" s="1">
        <v>122.40000000000013</v>
      </c>
      <c r="P847" s="1">
        <v>16.238000000088938</v>
      </c>
      <c r="Q847" s="1">
        <v>36.255999999999993</v>
      </c>
      <c r="R847" s="1">
        <v>886.95563544162826</v>
      </c>
      <c r="S847" s="1">
        <v>62.784000000000006</v>
      </c>
      <c r="T847" s="1">
        <v>410.02279520037996</v>
      </c>
      <c r="U847" s="1">
        <v>6.8340000000139574</v>
      </c>
      <c r="V847" s="1">
        <v>59.451297141852095</v>
      </c>
      <c r="W847" s="1">
        <v>37.035665635268856</v>
      </c>
      <c r="X847" s="1">
        <v>92.661403048417938</v>
      </c>
      <c r="Y847" s="1">
        <v>1620.9692965903603</v>
      </c>
      <c r="Z847" s="1">
        <v>463.29887466896815</v>
      </c>
      <c r="AA847" s="1">
        <v>440.5819536831587</v>
      </c>
      <c r="AB847" s="1">
        <v>1.9572494205774324E-9</v>
      </c>
      <c r="AC847"/>
      <c r="AD847"/>
    </row>
    <row r="848" spans="1:30" x14ac:dyDescent="0.25">
      <c r="A848" s="1" t="s">
        <v>105</v>
      </c>
      <c r="B848" s="4">
        <v>1</v>
      </c>
      <c r="C848" s="1" t="s">
        <v>108</v>
      </c>
      <c r="D848" s="7" t="s">
        <v>383</v>
      </c>
      <c r="E848" s="4">
        <v>2027</v>
      </c>
      <c r="F848" s="1">
        <v>70.946699578760487</v>
      </c>
      <c r="G848" s="1">
        <v>7.5014168548677116E-9</v>
      </c>
      <c r="H848" s="1">
        <v>1.3231803603463386E-13</v>
      </c>
      <c r="I848" s="1">
        <v>3.8600089782648822E-11</v>
      </c>
      <c r="J848" s="1">
        <v>4.0873434235511182E-12</v>
      </c>
      <c r="K848" s="1">
        <v>65.445536347023804</v>
      </c>
      <c r="L848" s="1">
        <v>4.5173221645867982E-14</v>
      </c>
      <c r="M848" s="1">
        <v>28.665361261810496</v>
      </c>
      <c r="N848" s="1">
        <v>1.3572969929392878E-11</v>
      </c>
      <c r="O848" s="1">
        <v>114.75000000000018</v>
      </c>
      <c r="P848" s="1">
        <v>15.532000000120268</v>
      </c>
      <c r="Q848" s="1">
        <v>32.96</v>
      </c>
      <c r="R848" s="1">
        <v>947.04865917838265</v>
      </c>
      <c r="S848" s="1">
        <v>58.86</v>
      </c>
      <c r="T848" s="1">
        <v>435.1066989291121</v>
      </c>
      <c r="U848" s="1">
        <v>5.6950000000204675</v>
      </c>
      <c r="V848" s="1">
        <v>64.005773903079287</v>
      </c>
      <c r="W848" s="1">
        <v>36.936255816503881</v>
      </c>
      <c r="X848" s="1">
        <v>83.290451278794833</v>
      </c>
      <c r="Y848" s="1">
        <v>1720.2837340734254</v>
      </c>
      <c r="Z848" s="1">
        <v>430.65025937603872</v>
      </c>
      <c r="AA848" s="1">
        <v>462.34600428039965</v>
      </c>
      <c r="AB848" s="1">
        <v>2.1874403824848937E-9</v>
      </c>
      <c r="AC848"/>
      <c r="AD848"/>
    </row>
    <row r="849" spans="1:30" x14ac:dyDescent="0.25">
      <c r="A849" s="1" t="s">
        <v>105</v>
      </c>
      <c r="B849" s="4">
        <v>1</v>
      </c>
      <c r="C849" s="1" t="s">
        <v>108</v>
      </c>
      <c r="D849" s="7" t="s">
        <v>383</v>
      </c>
      <c r="E849" s="4">
        <v>2028</v>
      </c>
      <c r="F849" s="1">
        <v>71.247868216347271</v>
      </c>
      <c r="G849" s="1">
        <v>7.3196498656969131E-9</v>
      </c>
      <c r="H849" s="1">
        <v>1.946300630633843E-13</v>
      </c>
      <c r="I849" s="1">
        <v>4.314709487579406E-11</v>
      </c>
      <c r="J849" s="1">
        <v>8.4796824326643319E-12</v>
      </c>
      <c r="K849" s="1">
        <v>65.845806111357064</v>
      </c>
      <c r="L849" s="1">
        <v>6.3075614636731581E-14</v>
      </c>
      <c r="M849" s="1">
        <v>17.009864812836053</v>
      </c>
      <c r="N849" s="1">
        <v>0.20695918120057247</v>
      </c>
      <c r="O849" s="1">
        <v>107.10000000000025</v>
      </c>
      <c r="P849" s="1">
        <v>14.826000000155094</v>
      </c>
      <c r="Q849" s="1">
        <v>29.664000000000001</v>
      </c>
      <c r="R849" s="1">
        <v>1001.5028621920732</v>
      </c>
      <c r="S849" s="1">
        <v>54.935999999999993</v>
      </c>
      <c r="T849" s="1">
        <v>456.38272685758932</v>
      </c>
      <c r="U849" s="1">
        <v>4.5560000000340395</v>
      </c>
      <c r="V849" s="1">
        <v>70.645161247579892</v>
      </c>
      <c r="W849" s="1">
        <v>33.382993669714111</v>
      </c>
      <c r="X849" s="1">
        <v>75.460510884825752</v>
      </c>
      <c r="Y849" s="1">
        <v>1811.2116741535438</v>
      </c>
      <c r="Z849" s="1">
        <v>399.95636210704606</v>
      </c>
      <c r="AA849" s="1">
        <v>482.46190140748143</v>
      </c>
      <c r="AB849" s="1">
        <v>2.4031514308437216E-9</v>
      </c>
      <c r="AC849"/>
      <c r="AD849"/>
    </row>
    <row r="850" spans="1:30" x14ac:dyDescent="0.25">
      <c r="A850" s="1" t="s">
        <v>105</v>
      </c>
      <c r="B850" s="4">
        <v>1</v>
      </c>
      <c r="C850" s="1" t="s">
        <v>108</v>
      </c>
      <c r="D850" s="7" t="s">
        <v>383</v>
      </c>
      <c r="E850" s="4">
        <v>2029</v>
      </c>
      <c r="F850" s="1">
        <v>71.38439209810717</v>
      </c>
      <c r="G850" s="1">
        <v>7.2061616437076044E-9</v>
      </c>
      <c r="H850" s="1">
        <v>3.0827622966119447E-13</v>
      </c>
      <c r="I850" s="1">
        <v>4.7567116062371783E-11</v>
      </c>
      <c r="J850" s="1">
        <v>3.4026353882923639E-9</v>
      </c>
      <c r="K850" s="1">
        <v>76.114594715841861</v>
      </c>
      <c r="L850" s="1">
        <v>9.0504346652854197E-14</v>
      </c>
      <c r="M850" s="1">
        <v>2.1717976697046515</v>
      </c>
      <c r="N850" s="1">
        <v>2.3814795905952937</v>
      </c>
      <c r="O850" s="1">
        <v>99.450000000000344</v>
      </c>
      <c r="P850" s="1">
        <v>14.120000000193697</v>
      </c>
      <c r="Q850" s="1">
        <v>26.368000000000983</v>
      </c>
      <c r="R850" s="1">
        <v>1056.3573349700969</v>
      </c>
      <c r="S850" s="1">
        <v>51.012</v>
      </c>
      <c r="T850" s="1">
        <v>466.00325833709201</v>
      </c>
      <c r="U850" s="1">
        <v>3.6239591812346115</v>
      </c>
      <c r="V850" s="1">
        <v>104.17783397072475</v>
      </c>
      <c r="W850" s="1">
        <v>28.577381908520945</v>
      </c>
      <c r="X850" s="1">
        <v>41.978488247696326</v>
      </c>
      <c r="Y850" s="1">
        <v>1903.6111109935764</v>
      </c>
      <c r="Z850" s="1">
        <v>368.85906126099445</v>
      </c>
      <c r="AA850" s="1">
        <v>492.02868875431767</v>
      </c>
      <c r="AB850" s="1">
        <v>2.681710406342981E-9</v>
      </c>
      <c r="AC850"/>
      <c r="AD850"/>
    </row>
    <row r="851" spans="1:30" x14ac:dyDescent="0.25">
      <c r="A851" s="1" t="s">
        <v>105</v>
      </c>
      <c r="B851" s="4">
        <v>1</v>
      </c>
      <c r="C851" s="1" t="s">
        <v>108</v>
      </c>
      <c r="D851" s="7" t="s">
        <v>383</v>
      </c>
      <c r="E851" s="4">
        <v>2030</v>
      </c>
      <c r="F851" s="1">
        <v>72.166423146361666</v>
      </c>
      <c r="G851" s="1">
        <v>6.8712437048462675E-9</v>
      </c>
      <c r="H851" s="1">
        <v>5.1704832254599094E-13</v>
      </c>
      <c r="I851" s="1">
        <v>5.2880631795318221E-11</v>
      </c>
      <c r="J851" s="1">
        <v>3.2665400914876558E-10</v>
      </c>
      <c r="K851" s="1">
        <v>93.57260722691791</v>
      </c>
      <c r="L851" s="1">
        <v>3.3466614519747421E-13</v>
      </c>
      <c r="M851" s="1">
        <v>2.5752352104416277E-8</v>
      </c>
      <c r="N851" s="1">
        <v>3.0027193858965995</v>
      </c>
      <c r="O851" s="1">
        <v>91.80000000000048</v>
      </c>
      <c r="P851" s="1">
        <v>13.414000000236843</v>
      </c>
      <c r="Q851" s="1">
        <v>23.072000000002017</v>
      </c>
      <c r="R851" s="1">
        <v>1121.4805963526053</v>
      </c>
      <c r="S851" s="1">
        <v>47.088000000000001</v>
      </c>
      <c r="T851" s="1">
        <v>460.78572267346328</v>
      </c>
      <c r="U851" s="1">
        <v>4.8664387718299054</v>
      </c>
      <c r="V851" s="1">
        <v>141.58014391889773</v>
      </c>
      <c r="W851" s="1">
        <v>28.316661823751179</v>
      </c>
      <c r="X851" s="1">
        <v>1.7754196036856409</v>
      </c>
      <c r="Y851" s="1">
        <v>2004.880800855703</v>
      </c>
      <c r="Z851" s="1">
        <v>337.27372283578518</v>
      </c>
      <c r="AA851" s="1">
        <v>489.91402597484245</v>
      </c>
      <c r="AB851" s="1">
        <v>0.12472482417257122</v>
      </c>
      <c r="AC851"/>
      <c r="AD851"/>
    </row>
    <row r="852" spans="1:30" x14ac:dyDescent="0.25">
      <c r="A852" s="1" t="s">
        <v>105</v>
      </c>
      <c r="B852" s="4">
        <v>1</v>
      </c>
      <c r="C852" s="1" t="s">
        <v>108</v>
      </c>
      <c r="D852" s="7" t="s">
        <v>383</v>
      </c>
      <c r="E852" s="4">
        <v>2031</v>
      </c>
      <c r="F852" s="1">
        <v>73.183007793484478</v>
      </c>
      <c r="G852" s="1">
        <v>-7.8513043425721655E-10</v>
      </c>
      <c r="H852" s="1">
        <v>1.1543155443882602E-12</v>
      </c>
      <c r="I852" s="1">
        <v>5.7739464055464218E-11</v>
      </c>
      <c r="J852" s="1">
        <v>2.5842736016452553E-10</v>
      </c>
      <c r="K852" s="1">
        <v>82.096097287767563</v>
      </c>
      <c r="L852" s="1">
        <v>3.3471909244963178E-13</v>
      </c>
      <c r="M852" s="1">
        <v>5.7508106497451718E-10</v>
      </c>
      <c r="N852" s="1">
        <v>3.9345790788435826</v>
      </c>
      <c r="O852" s="1">
        <v>84.150000000000688</v>
      </c>
      <c r="P852" s="1">
        <v>12.708000000284411</v>
      </c>
      <c r="Q852" s="1">
        <v>19.776000000003108</v>
      </c>
      <c r="R852" s="1">
        <v>1204.06187024619</v>
      </c>
      <c r="S852" s="1">
        <v>43.164000000000023</v>
      </c>
      <c r="T852" s="1">
        <v>453.39638936588233</v>
      </c>
      <c r="U852" s="1">
        <v>6.7301581577265059</v>
      </c>
      <c r="V852" s="1">
        <v>125.05210746089215</v>
      </c>
      <c r="W852" s="1">
        <v>27.834697965642231</v>
      </c>
      <c r="X852" s="1">
        <v>2.5279134207296607</v>
      </c>
      <c r="Y852" s="1">
        <v>2125.5581911749123</v>
      </c>
      <c r="Z852" s="1">
        <v>298.901161051011</v>
      </c>
      <c r="AA852" s="1">
        <v>485.48669081815729</v>
      </c>
      <c r="AB852" s="1">
        <v>0.25873677532774847</v>
      </c>
      <c r="AC852"/>
      <c r="AD852"/>
    </row>
    <row r="853" spans="1:30" x14ac:dyDescent="0.25">
      <c r="A853" s="1" t="s">
        <v>105</v>
      </c>
      <c r="B853" s="4">
        <v>1</v>
      </c>
      <c r="C853" s="1" t="s">
        <v>108</v>
      </c>
      <c r="D853" s="7" t="s">
        <v>383</v>
      </c>
      <c r="E853" s="4">
        <v>2032</v>
      </c>
      <c r="F853" s="1">
        <v>74.18888551345286</v>
      </c>
      <c r="G853" s="1">
        <v>-3.994784711041513E-10</v>
      </c>
      <c r="H853" s="1">
        <v>2.1726938369841514E-12</v>
      </c>
      <c r="I853" s="1">
        <v>6.3897679322714607E-11</v>
      </c>
      <c r="J853" s="1">
        <v>3.0711021900156564E-10</v>
      </c>
      <c r="K853" s="1">
        <v>85.553796799173526</v>
      </c>
      <c r="L853" s="1">
        <v>1.4686683584745191E-10</v>
      </c>
      <c r="M853" s="1">
        <v>3.4917065565336621E-9</v>
      </c>
      <c r="N853" s="1">
        <v>5.3323686182575134</v>
      </c>
      <c r="O853" s="1">
        <v>76.500000000000981</v>
      </c>
      <c r="P853" s="1">
        <v>12.00200000033729</v>
      </c>
      <c r="Q853" s="1">
        <v>16.480000000004498</v>
      </c>
      <c r="R853" s="1">
        <v>1275.1666342006242</v>
      </c>
      <c r="S853" s="1">
        <v>39.240000000000038</v>
      </c>
      <c r="T853" s="1">
        <v>446.00705603312406</v>
      </c>
      <c r="U853" s="1">
        <v>9.5257372365700874</v>
      </c>
      <c r="V853" s="1">
        <v>113.90608530519701</v>
      </c>
      <c r="W853" s="1">
        <v>24.552499869865439</v>
      </c>
      <c r="X853" s="1">
        <v>4.0672680039556237</v>
      </c>
      <c r="Y853" s="1">
        <v>2236.7424155140175</v>
      </c>
      <c r="Z853" s="1">
        <v>267.36811160921798</v>
      </c>
      <c r="AA853" s="1">
        <v>478.4254202041372</v>
      </c>
      <c r="AB853" s="1">
        <v>0.54287662822132732</v>
      </c>
      <c r="AC853"/>
      <c r="AD853"/>
    </row>
    <row r="854" spans="1:30" x14ac:dyDescent="0.25">
      <c r="A854" s="1" t="s">
        <v>105</v>
      </c>
      <c r="B854" s="4">
        <v>1</v>
      </c>
      <c r="C854" s="1" t="s">
        <v>108</v>
      </c>
      <c r="D854" s="7" t="s">
        <v>383</v>
      </c>
      <c r="E854" s="4">
        <v>2033</v>
      </c>
      <c r="F854" s="1">
        <v>74.59533357251351</v>
      </c>
      <c r="G854" s="1">
        <v>-3.3046928131892516E-12</v>
      </c>
      <c r="H854" s="1">
        <v>8.1741319241329749E-12</v>
      </c>
      <c r="I854" s="1">
        <v>7.1183990984563249E-11</v>
      </c>
      <c r="J854" s="1">
        <v>3.6172445492402342E-10</v>
      </c>
      <c r="K854" s="1">
        <v>75.240566946654184</v>
      </c>
      <c r="L854" s="1">
        <v>1.0389760942876264E-11</v>
      </c>
      <c r="M854" s="1">
        <v>42.899195724674179</v>
      </c>
      <c r="N854" s="1">
        <v>7.4290529273771213</v>
      </c>
      <c r="O854" s="1">
        <v>68.850000000001515</v>
      </c>
      <c r="P854" s="1">
        <v>11.296000000395029</v>
      </c>
      <c r="Q854" s="1">
        <v>13.184000000006336</v>
      </c>
      <c r="R854" s="1">
        <v>1349.7290976664644</v>
      </c>
      <c r="S854" s="1">
        <v>35.316000000000052</v>
      </c>
      <c r="T854" s="1">
        <v>438.61772270328242</v>
      </c>
      <c r="U854" s="1">
        <v>14.858105854827601</v>
      </c>
      <c r="V854" s="1">
        <v>102.69386597293985</v>
      </c>
      <c r="W854" s="1">
        <v>23.51739288279013</v>
      </c>
      <c r="X854" s="1">
        <v>4.5599327539370869</v>
      </c>
      <c r="Y854" s="1">
        <v>2346.8150173994227</v>
      </c>
      <c r="Z854" s="1">
        <v>237.96908943135134</v>
      </c>
      <c r="AA854" s="1">
        <v>473.02367727682235</v>
      </c>
      <c r="AB854" s="1">
        <v>2.155376978951165</v>
      </c>
      <c r="AC854"/>
      <c r="AD854"/>
    </row>
    <row r="855" spans="1:30" x14ac:dyDescent="0.25">
      <c r="A855" s="1" t="s">
        <v>105</v>
      </c>
      <c r="B855" s="4">
        <v>1</v>
      </c>
      <c r="C855" s="1" t="s">
        <v>108</v>
      </c>
      <c r="D855" s="7" t="s">
        <v>383</v>
      </c>
      <c r="E855" s="4">
        <v>2034</v>
      </c>
      <c r="F855" s="1">
        <v>76.174448260112086</v>
      </c>
      <c r="G855" s="1">
        <v>-4.2750868898174724E-12</v>
      </c>
      <c r="H855" s="1">
        <v>12.018210870811599</v>
      </c>
      <c r="I855" s="1">
        <v>7.9951399197766275E-11</v>
      </c>
      <c r="J855" s="1">
        <v>1.2840411431656841E-10</v>
      </c>
      <c r="K855" s="1">
        <v>41.583818828470143</v>
      </c>
      <c r="L855" s="1">
        <v>7.3959356285634654E-12</v>
      </c>
      <c r="M855" s="1">
        <v>57.292911565339999</v>
      </c>
      <c r="N855" s="1">
        <v>11.143579390972224</v>
      </c>
      <c r="O855" s="1">
        <v>61.20000000000266</v>
      </c>
      <c r="P855" s="1">
        <v>10.590000000458927</v>
      </c>
      <c r="Q855" s="1">
        <v>9.8880000000089314</v>
      </c>
      <c r="R855" s="1">
        <v>1413.9783312797852</v>
      </c>
      <c r="S855" s="1">
        <v>31.392000000000078</v>
      </c>
      <c r="T855" s="1">
        <v>474.12758509462333</v>
      </c>
      <c r="U855" s="1">
        <v>22.28715878220472</v>
      </c>
      <c r="V855" s="1">
        <v>90.708082785795398</v>
      </c>
      <c r="W855" s="1">
        <v>20.091881161016637</v>
      </c>
      <c r="X855" s="1">
        <v>4.7389281400756031</v>
      </c>
      <c r="Y855" s="1">
        <v>2446.2574520317748</v>
      </c>
      <c r="Z855" s="1">
        <v>207.15229083067513</v>
      </c>
      <c r="AA855" s="1">
        <v>506.64122845117828</v>
      </c>
      <c r="AB855" s="1">
        <v>5.1400628462669431</v>
      </c>
      <c r="AC855"/>
      <c r="AD855"/>
    </row>
    <row r="856" spans="1:30" x14ac:dyDescent="0.25">
      <c r="A856" s="1" t="s">
        <v>105</v>
      </c>
      <c r="B856" s="4">
        <v>1</v>
      </c>
      <c r="C856" s="1" t="s">
        <v>108</v>
      </c>
      <c r="D856" s="7" t="s">
        <v>383</v>
      </c>
      <c r="E856" s="4">
        <v>2035</v>
      </c>
      <c r="F856" s="1">
        <v>78.127602113910456</v>
      </c>
      <c r="G856" s="1">
        <v>1.3801818516017483E-9</v>
      </c>
      <c r="H856" s="1">
        <v>3.9509397440913564E-12</v>
      </c>
      <c r="I856" s="1">
        <v>8.2077961945918611E-11</v>
      </c>
      <c r="J856" s="1">
        <v>6.3335640532432096E-11</v>
      </c>
      <c r="K856" s="1">
        <v>36.760835255296449</v>
      </c>
      <c r="L856" s="1">
        <v>5.0753117909165858E-12</v>
      </c>
      <c r="M856" s="1">
        <v>53.150389042832813</v>
      </c>
      <c r="N856" s="1">
        <v>16.715369083659716</v>
      </c>
      <c r="O856" s="1">
        <v>53.550000000004822</v>
      </c>
      <c r="P856" s="1">
        <v>9.8840000005301114</v>
      </c>
      <c r="Q856" s="1">
        <v>6.5920000000130194</v>
      </c>
      <c r="R856" s="1">
        <v>1444.5708167749222</v>
      </c>
      <c r="S856" s="1">
        <v>27.468000000000096</v>
      </c>
      <c r="T856" s="1">
        <v>524.03116332663001</v>
      </c>
      <c r="U856" s="1">
        <v>33.430738173176948</v>
      </c>
      <c r="V856" s="1">
        <v>82.852585047357209</v>
      </c>
      <c r="W856" s="1">
        <v>17.884865742266328</v>
      </c>
      <c r="X856" s="1">
        <v>1.018871111381872</v>
      </c>
      <c r="Y856" s="1">
        <v>2500.312158955659</v>
      </c>
      <c r="Z856" s="1">
        <v>181.13606846027227</v>
      </c>
      <c r="AA856" s="1">
        <v>558.97648383565138</v>
      </c>
      <c r="AB856" s="1">
        <v>16.789874683816635</v>
      </c>
      <c r="AC856"/>
      <c r="AD856"/>
    </row>
    <row r="857" spans="1:30" x14ac:dyDescent="0.25">
      <c r="A857" s="1" t="s">
        <v>105</v>
      </c>
      <c r="B857" s="4">
        <v>1</v>
      </c>
      <c r="C857" s="1" t="s">
        <v>108</v>
      </c>
      <c r="D857" s="7" t="s">
        <v>383</v>
      </c>
      <c r="E857" s="4">
        <v>2036</v>
      </c>
      <c r="F857" s="1">
        <v>79.052474861024507</v>
      </c>
      <c r="G857" s="1">
        <v>1.1091658602103623E-8</v>
      </c>
      <c r="H857" s="1">
        <v>1.5334976932259269E-12</v>
      </c>
      <c r="I857" s="1">
        <v>7.8500091514655254E-11</v>
      </c>
      <c r="J857" s="1">
        <v>4.4258176194641794E-11</v>
      </c>
      <c r="K857" s="1">
        <v>4.3350711792184631E-12</v>
      </c>
      <c r="L857" s="1">
        <v>6.1601684506251998E-12</v>
      </c>
      <c r="M857" s="1">
        <v>68.655705454734061</v>
      </c>
      <c r="N857" s="1">
        <v>6.0183123659733599</v>
      </c>
      <c r="O857" s="1">
        <v>45.900000000013002</v>
      </c>
      <c r="P857" s="1">
        <v>9.1780000006100622</v>
      </c>
      <c r="Q857" s="1">
        <v>3.2960000000214982</v>
      </c>
      <c r="R857" s="1">
        <v>1470.3403186968851</v>
      </c>
      <c r="S857" s="1">
        <v>23.544000000000132</v>
      </c>
      <c r="T857" s="1">
        <v>569.79221903612938</v>
      </c>
      <c r="U857" s="1">
        <v>50.146107256836665</v>
      </c>
      <c r="V857" s="1">
        <v>74.804955494814067</v>
      </c>
      <c r="W857" s="1">
        <v>16.735832105363418</v>
      </c>
      <c r="X857" s="1">
        <v>0.26818859422816338</v>
      </c>
      <c r="Y857" s="1">
        <v>2550.2491804917981</v>
      </c>
      <c r="Z857" s="1">
        <v>155.65534698922758</v>
      </c>
      <c r="AA857" s="1">
        <v>608.96628773086024</v>
      </c>
      <c r="AB857" s="1">
        <v>28.062357166747958</v>
      </c>
      <c r="AC857"/>
      <c r="AD857"/>
    </row>
    <row r="858" spans="1:30" x14ac:dyDescent="0.25">
      <c r="A858" s="1" t="s">
        <v>105</v>
      </c>
      <c r="B858" s="4">
        <v>1</v>
      </c>
      <c r="C858" s="1" t="s">
        <v>108</v>
      </c>
      <c r="D858" s="7" t="s">
        <v>383</v>
      </c>
      <c r="E858" s="4">
        <v>2037</v>
      </c>
      <c r="F858" s="1">
        <v>86.913750206677193</v>
      </c>
      <c r="G858" s="1">
        <v>1.7605661208471643E-8</v>
      </c>
      <c r="H858" s="1">
        <v>2.4545645031733203E-12</v>
      </c>
      <c r="I858" s="1">
        <v>9.0901029537364505E-11</v>
      </c>
      <c r="J858" s="1">
        <v>3.6382156042094147E-11</v>
      </c>
      <c r="K858" s="1">
        <v>7.0637415824466387</v>
      </c>
      <c r="L858" s="1">
        <v>1.1927227195533722E-11</v>
      </c>
      <c r="M858" s="1">
        <v>80.420137299312756</v>
      </c>
      <c r="N858" s="1">
        <v>12.826198080688632</v>
      </c>
      <c r="O858" s="1">
        <v>50.268210870824603</v>
      </c>
      <c r="P858" s="1">
        <v>8.472000000692141</v>
      </c>
      <c r="Q858" s="1">
        <v>3.4241332172446255E-9</v>
      </c>
      <c r="R858" s="1">
        <v>1459.348985363556</v>
      </c>
      <c r="S858" s="1">
        <v>19.620000000000179</v>
      </c>
      <c r="T858" s="1">
        <v>631.05859115753015</v>
      </c>
      <c r="U858" s="1">
        <v>56.164419622810023</v>
      </c>
      <c r="V858" s="1">
        <v>85.287868906415156</v>
      </c>
      <c r="W858" s="1">
        <v>15.578436619268844</v>
      </c>
      <c r="X858" s="1">
        <v>5.7619423278247051E-9</v>
      </c>
      <c r="Y858" s="1">
        <v>2542.9909864784659</v>
      </c>
      <c r="Z858" s="1">
        <v>135.14931576344736</v>
      </c>
      <c r="AA858" s="1">
        <v>670.52546164791625</v>
      </c>
      <c r="AB858" s="1">
        <v>31.379978964715193</v>
      </c>
      <c r="AC858"/>
      <c r="AD858"/>
    </row>
    <row r="859" spans="1:30" x14ac:dyDescent="0.25">
      <c r="A859" s="1" t="s">
        <v>105</v>
      </c>
      <c r="B859" s="4">
        <v>1</v>
      </c>
      <c r="C859" s="1" t="s">
        <v>108</v>
      </c>
      <c r="D859" s="7" t="s">
        <v>383</v>
      </c>
      <c r="E859" s="4">
        <v>2038</v>
      </c>
      <c r="F859" s="1">
        <v>92.922864651679163</v>
      </c>
      <c r="G859" s="1">
        <v>1.6571588114297199E-8</v>
      </c>
      <c r="H859" s="1">
        <v>2.6318505144700387E-12</v>
      </c>
      <c r="I859" s="1">
        <v>1.0647717944141618E-10</v>
      </c>
      <c r="J859" s="1">
        <v>2.8092057487619761E-11</v>
      </c>
      <c r="K859" s="1">
        <v>62.254820167927321</v>
      </c>
      <c r="L859" s="1">
        <v>1.6745418415186298E-11</v>
      </c>
      <c r="M859" s="1">
        <v>39.785316764388966</v>
      </c>
      <c r="N859" s="1">
        <v>7.3249430728753762</v>
      </c>
      <c r="O859" s="1">
        <v>42.618210870828548</v>
      </c>
      <c r="P859" s="1">
        <v>7.7660000007706405</v>
      </c>
      <c r="Q859" s="1">
        <v>3.7507872263933911E-9</v>
      </c>
      <c r="R859" s="1">
        <v>1466.4127269460027</v>
      </c>
      <c r="S859" s="1">
        <v>15.696000000000241</v>
      </c>
      <c r="T859" s="1">
        <v>711.47872845684287</v>
      </c>
      <c r="U859" s="1">
        <v>68.990617703498657</v>
      </c>
      <c r="V859" s="1">
        <v>78.04133009949048</v>
      </c>
      <c r="W859" s="1">
        <v>14.857016022416193</v>
      </c>
      <c r="X859" s="1">
        <v>6.1094494309453624E-9</v>
      </c>
      <c r="Y859" s="1">
        <v>2560.7061103946189</v>
      </c>
      <c r="Z859" s="1">
        <v>110.90246244321443</v>
      </c>
      <c r="AA859" s="1">
        <v>749.68538194678069</v>
      </c>
      <c r="AB859" s="1">
        <v>46.532978754587887</v>
      </c>
      <c r="AC859"/>
      <c r="AD859"/>
    </row>
    <row r="860" spans="1:30" x14ac:dyDescent="0.25">
      <c r="A860" s="1" t="s">
        <v>105</v>
      </c>
      <c r="B860" s="4">
        <v>1</v>
      </c>
      <c r="C860" s="1" t="s">
        <v>108</v>
      </c>
      <c r="D860" s="7" t="s">
        <v>383</v>
      </c>
      <c r="E860" s="4">
        <v>2039</v>
      </c>
      <c r="F860" s="1">
        <v>91.113977382456213</v>
      </c>
      <c r="G860" s="1">
        <v>1.5921408328443529E-8</v>
      </c>
      <c r="H860" s="1">
        <v>8.813133733364953E-13</v>
      </c>
      <c r="I860" s="1">
        <v>1.2783511738762427E-10</v>
      </c>
      <c r="J860" s="1">
        <v>2.4603013466913366E-11</v>
      </c>
      <c r="K860" s="1">
        <v>56.466475825337703</v>
      </c>
      <c r="L860" s="1">
        <v>1.6550295094652707E-11</v>
      </c>
      <c r="M860" s="1">
        <v>34.791535310106475</v>
      </c>
      <c r="N860" s="1">
        <v>6.7153744778794353</v>
      </c>
      <c r="O860" s="1">
        <v>34.968210870830085</v>
      </c>
      <c r="P860" s="1">
        <v>7.0600000008615407</v>
      </c>
      <c r="Q860" s="1">
        <v>4.0092145865579166E-9</v>
      </c>
      <c r="R860" s="1">
        <v>1528.6675471139301</v>
      </c>
      <c r="S860" s="1">
        <v>11.772000000000331</v>
      </c>
      <c r="T860" s="1">
        <v>751.26404522123187</v>
      </c>
      <c r="U860" s="1">
        <v>76.315560776374028</v>
      </c>
      <c r="V860" s="1">
        <v>63.258495276060728</v>
      </c>
      <c r="W860" s="1">
        <v>13.355593308729468</v>
      </c>
      <c r="X860" s="1">
        <v>6.0379530306266657E-9</v>
      </c>
      <c r="Y860" s="1">
        <v>2660.1215234696197</v>
      </c>
      <c r="Z860" s="1">
        <v>81.380254979796618</v>
      </c>
      <c r="AA860" s="1">
        <v>788.21551441063934</v>
      </c>
      <c r="AB860" s="1">
        <v>53.785018406587206</v>
      </c>
      <c r="AC860"/>
      <c r="AD860"/>
    </row>
    <row r="861" spans="1:30" x14ac:dyDescent="0.25">
      <c r="A861" s="1" t="s">
        <v>105</v>
      </c>
      <c r="B861" s="4">
        <v>1</v>
      </c>
      <c r="C861" s="1" t="s">
        <v>108</v>
      </c>
      <c r="D861" s="7" t="s">
        <v>383</v>
      </c>
      <c r="E861" s="4">
        <v>2040</v>
      </c>
      <c r="F861" s="1">
        <v>89.221862345136444</v>
      </c>
      <c r="G861" s="1">
        <v>1.7198658013628989E-8</v>
      </c>
      <c r="H861" s="1">
        <v>4.4740764592061044E-13</v>
      </c>
      <c r="I861" s="1">
        <v>1.6026833970390073E-10</v>
      </c>
      <c r="J861" s="1">
        <v>2.1769286907713865E-11</v>
      </c>
      <c r="K861" s="1">
        <v>94.644373126966499</v>
      </c>
      <c r="L861" s="1">
        <v>9.1653777965357868E-12</v>
      </c>
      <c r="M861" s="1">
        <v>28.290956000073951</v>
      </c>
      <c r="N861" s="1">
        <v>3.3416143647164064E-10</v>
      </c>
      <c r="O861" s="1">
        <v>27.318210870832537</v>
      </c>
      <c r="P861" s="1">
        <v>6.3540000009680186</v>
      </c>
      <c r="Q861" s="1">
        <v>4.3163248055594823E-9</v>
      </c>
      <c r="R861" s="1">
        <v>1585.1340229392679</v>
      </c>
      <c r="S861" s="1">
        <v>7.848000000000666</v>
      </c>
      <c r="T861" s="1">
        <v>786.05558053133836</v>
      </c>
      <c r="U861" s="1">
        <v>83.030935254253464</v>
      </c>
      <c r="V861" s="1">
        <v>49.535771343624525</v>
      </c>
      <c r="W861" s="1">
        <v>12.02372185528545</v>
      </c>
      <c r="X861" s="1">
        <v>6.0762608285561232E-9</v>
      </c>
      <c r="Y861" s="1">
        <v>2748.1770687295684</v>
      </c>
      <c r="Z861" s="1">
        <v>52.005642025467537</v>
      </c>
      <c r="AA861" s="1">
        <v>825.06930652629228</v>
      </c>
      <c r="AB861" s="1">
        <v>62.862771444016225</v>
      </c>
      <c r="AC861"/>
      <c r="AD861"/>
    </row>
    <row r="862" spans="1:30" x14ac:dyDescent="0.25">
      <c r="A862" s="1" t="s">
        <v>105</v>
      </c>
      <c r="B862" s="4">
        <v>1</v>
      </c>
      <c r="C862" s="1" t="s">
        <v>108</v>
      </c>
      <c r="D862" s="7" t="s">
        <v>383</v>
      </c>
      <c r="E862" s="4">
        <v>2041</v>
      </c>
      <c r="F862" s="1">
        <v>89.808361515544405</v>
      </c>
      <c r="G862" s="1">
        <v>2.4058599883382607E-8</v>
      </c>
      <c r="H862" s="1">
        <v>3.6318339758299442E-13</v>
      </c>
      <c r="I862" s="1">
        <v>2.1036461457554309E-10</v>
      </c>
      <c r="J862" s="1">
        <v>2.1443395804619062E-11</v>
      </c>
      <c r="K862" s="1">
        <v>141.02279275500609</v>
      </c>
      <c r="L862" s="1">
        <v>4.200186482444704E-12</v>
      </c>
      <c r="M862" s="1">
        <v>5.8630521927660452E-9</v>
      </c>
      <c r="N862" s="1">
        <v>2.3835766920949384E-11</v>
      </c>
      <c r="O862" s="1">
        <v>19.668210870835171</v>
      </c>
      <c r="P862" s="1">
        <v>6.3540000010958542</v>
      </c>
      <c r="Q862" s="1">
        <v>4.6780492604835057E-9</v>
      </c>
      <c r="R862" s="1">
        <v>1679.7783960662343</v>
      </c>
      <c r="S862" s="1">
        <v>3.924000000001</v>
      </c>
      <c r="T862" s="1">
        <v>814.34653653141231</v>
      </c>
      <c r="U862" s="1">
        <v>83.030935254587632</v>
      </c>
      <c r="V862" s="1">
        <v>34.531092872668196</v>
      </c>
      <c r="W862" s="1">
        <v>12.641032116589722</v>
      </c>
      <c r="X862" s="1">
        <v>6.3006834061984527E-9</v>
      </c>
      <c r="Y862" s="1">
        <v>2887.8348992467268</v>
      </c>
      <c r="Z862" s="1">
        <v>26.100777766600615</v>
      </c>
      <c r="AA862" s="1">
        <v>851.84938358199486</v>
      </c>
      <c r="AB862" s="1">
        <v>63.733289018431059</v>
      </c>
      <c r="AC862"/>
      <c r="AD862"/>
    </row>
    <row r="863" spans="1:30" x14ac:dyDescent="0.25">
      <c r="A863" s="1" t="s">
        <v>105</v>
      </c>
      <c r="B863" s="4">
        <v>1</v>
      </c>
      <c r="C863" s="1" t="s">
        <v>108</v>
      </c>
      <c r="D863" s="7" t="s">
        <v>383</v>
      </c>
      <c r="E863" s="4">
        <v>2042</v>
      </c>
      <c r="F863" s="1">
        <v>89.787327028290576</v>
      </c>
      <c r="G863" s="1">
        <v>1.1491871157439742E-7</v>
      </c>
      <c r="H863" s="1">
        <v>3.4637408056065765E-13</v>
      </c>
      <c r="I863" s="1">
        <v>2.8284348548072836E-10</v>
      </c>
      <c r="J863" s="1">
        <v>2.2529417550813978E-11</v>
      </c>
      <c r="K863" s="1">
        <v>32.592648274428797</v>
      </c>
      <c r="L863" s="1">
        <v>1.9733001439682129E-12</v>
      </c>
      <c r="M863" s="1">
        <v>24.401306674040089</v>
      </c>
      <c r="N863" s="1">
        <v>1.008539801876067E-11</v>
      </c>
      <c r="O863" s="1">
        <v>12.018210870836052</v>
      </c>
      <c r="P863" s="1">
        <v>6.3540000012561224</v>
      </c>
      <c r="Q863" s="1">
        <v>4.8064533748000741E-9</v>
      </c>
      <c r="R863" s="1">
        <v>1820.8011888212404</v>
      </c>
      <c r="S863" s="1">
        <v>1.4786668624480549E-10</v>
      </c>
      <c r="T863" s="1">
        <v>814.34653653727537</v>
      </c>
      <c r="U863" s="1">
        <v>83.030935254611464</v>
      </c>
      <c r="V863" s="1">
        <v>19.055383897357235</v>
      </c>
      <c r="W863" s="1">
        <v>11.768395562985116</v>
      </c>
      <c r="X863" s="1">
        <v>6.0181567923561324E-9</v>
      </c>
      <c r="Y863" s="1">
        <v>3054.081477732514</v>
      </c>
      <c r="Z863" s="1">
        <v>5.9693177861542631E-10</v>
      </c>
      <c r="AA863" s="1">
        <v>844.04385807909364</v>
      </c>
      <c r="AB863" s="1">
        <v>56.924820533214792</v>
      </c>
      <c r="AC863"/>
      <c r="AD863"/>
    </row>
    <row r="864" spans="1:30" x14ac:dyDescent="0.25">
      <c r="A864" s="1" t="s">
        <v>105</v>
      </c>
      <c r="B864" s="4">
        <v>1</v>
      </c>
      <c r="C864" s="1" t="s">
        <v>108</v>
      </c>
      <c r="D864" s="7" t="s">
        <v>383</v>
      </c>
      <c r="E864" s="4">
        <v>2043</v>
      </c>
      <c r="F864" s="1">
        <v>85.888433396257625</v>
      </c>
      <c r="G864" s="1">
        <v>3.9530916023178102E-4</v>
      </c>
      <c r="H864" s="1">
        <v>3.5539766553751681E-13</v>
      </c>
      <c r="I864" s="1">
        <v>4.0680616026545551E-10</v>
      </c>
      <c r="J864" s="1">
        <v>2.3044251585279717E-11</v>
      </c>
      <c r="K864" s="1">
        <v>21.450462372800235</v>
      </c>
      <c r="L864" s="1">
        <v>1.0930225218333704E-12</v>
      </c>
      <c r="M864" s="1">
        <v>50.794875614175993</v>
      </c>
      <c r="N864" s="1">
        <v>7.9844731871265542E-12</v>
      </c>
      <c r="O864" s="1">
        <v>12.0182108708365</v>
      </c>
      <c r="P864" s="1">
        <v>6.3540000014664866</v>
      </c>
      <c r="Q864" s="1">
        <v>4.8697890153325062E-9</v>
      </c>
      <c r="R864" s="1">
        <v>1853.3938370956691</v>
      </c>
      <c r="S864" s="1">
        <v>1.5825644718768175E-10</v>
      </c>
      <c r="T864" s="1">
        <v>838.74784321131551</v>
      </c>
      <c r="U864" s="1">
        <v>83.030935254621554</v>
      </c>
      <c r="V864" s="1">
        <v>18.185934728543813</v>
      </c>
      <c r="W864" s="1">
        <v>11.401998992911947</v>
      </c>
      <c r="X864" s="1">
        <v>5.7570702824188451E-9</v>
      </c>
      <c r="Y864" s="1">
        <v>3117.362479002396</v>
      </c>
      <c r="Z864" s="1">
        <v>6.3774309805631795E-10</v>
      </c>
      <c r="AA864" s="1">
        <v>868.38748856207371</v>
      </c>
      <c r="AB864" s="1">
        <v>53.580803578696013</v>
      </c>
      <c r="AC864"/>
      <c r="AD864"/>
    </row>
    <row r="865" spans="1:30" x14ac:dyDescent="0.25">
      <c r="A865" s="1" t="s">
        <v>105</v>
      </c>
      <c r="B865" s="4">
        <v>1</v>
      </c>
      <c r="C865" s="1" t="s">
        <v>108</v>
      </c>
      <c r="D865" s="7" t="s">
        <v>383</v>
      </c>
      <c r="E865" s="4">
        <v>2044</v>
      </c>
      <c r="F865" s="1">
        <v>82.139644656300405</v>
      </c>
      <c r="G865" s="1">
        <v>1.0275959999164438E-7</v>
      </c>
      <c r="H865" s="1">
        <v>3.8290304732699337E-13</v>
      </c>
      <c r="I865" s="1">
        <v>6.5222796888517579E-10</v>
      </c>
      <c r="J865" s="1">
        <v>2.290719661089029E-11</v>
      </c>
      <c r="K865" s="1">
        <v>37.611485330379033</v>
      </c>
      <c r="L865" s="1">
        <v>6.9688979573570558E-13</v>
      </c>
      <c r="M865" s="1">
        <v>35.735694498968179</v>
      </c>
      <c r="N865" s="1">
        <v>7.6584613970899783E-12</v>
      </c>
      <c r="O865" s="1">
        <v>12.018210870836862</v>
      </c>
      <c r="P865" s="1">
        <v>6.3540000017493297</v>
      </c>
      <c r="Q865" s="1">
        <v>4.914047191527148E-9</v>
      </c>
      <c r="R865" s="1">
        <v>1874.8442994684694</v>
      </c>
      <c r="S865" s="1">
        <v>1.6565238281624522E-10</v>
      </c>
      <c r="T865" s="1">
        <v>889.54271882549153</v>
      </c>
      <c r="U865" s="1">
        <v>83.03093525462954</v>
      </c>
      <c r="V865" s="1">
        <v>17.348471243793512</v>
      </c>
      <c r="W865" s="1">
        <v>10.762506376613727</v>
      </c>
      <c r="X865" s="1">
        <v>5.3036426519229568E-9</v>
      </c>
      <c r="Y865" s="1">
        <v>3164.3361840412385</v>
      </c>
      <c r="Z865" s="1">
        <v>6.6594281038352155E-10</v>
      </c>
      <c r="AA865" s="1">
        <v>922.93290692671314</v>
      </c>
      <c r="AB865" s="1">
        <v>51.85335682523894</v>
      </c>
      <c r="AC865"/>
      <c r="AD865"/>
    </row>
    <row r="866" spans="1:30" x14ac:dyDescent="0.25">
      <c r="A866" s="1" t="s">
        <v>105</v>
      </c>
      <c r="B866" s="4">
        <v>1</v>
      </c>
      <c r="C866" s="1" t="s">
        <v>108</v>
      </c>
      <c r="D866" s="7" t="s">
        <v>383</v>
      </c>
      <c r="E866" s="4">
        <v>2045</v>
      </c>
      <c r="F866" s="1">
        <v>79.220618424049221</v>
      </c>
      <c r="G866" s="1">
        <v>8.0236077863673019E-4</v>
      </c>
      <c r="H866" s="1">
        <v>4.274816810360822E-13</v>
      </c>
      <c r="I866" s="1">
        <v>1.3630058198492002E-9</v>
      </c>
      <c r="J866" s="1">
        <v>2.2698966073315829E-11</v>
      </c>
      <c r="K866" s="1">
        <v>67.62328904969489</v>
      </c>
      <c r="L866" s="1">
        <v>4.9472731860521282E-13</v>
      </c>
      <c r="M866" s="1">
        <v>12.941452659493889</v>
      </c>
      <c r="N866" s="1">
        <v>7.9911604430068009E-12</v>
      </c>
      <c r="O866" s="1">
        <v>12.018210870837208</v>
      </c>
      <c r="P866" s="1">
        <v>6.3540000021561358</v>
      </c>
      <c r="Q866" s="1">
        <v>4.9504293475692421E-9</v>
      </c>
      <c r="R866" s="1">
        <v>1912.4557847988485</v>
      </c>
      <c r="S866" s="1">
        <v>1.707276946071618E-10</v>
      </c>
      <c r="T866" s="1">
        <v>925.27841332445973</v>
      </c>
      <c r="U866" s="1">
        <v>83.0309352546372</v>
      </c>
      <c r="V866" s="1">
        <v>16.429233430458421</v>
      </c>
      <c r="W866" s="1">
        <v>11.799091281142447</v>
      </c>
      <c r="X866" s="1">
        <v>5.1279616949672386E-9</v>
      </c>
      <c r="Y866" s="1">
        <v>3218.5586733144132</v>
      </c>
      <c r="Z866" s="1">
        <v>6.427207762736479E-10</v>
      </c>
      <c r="AA866" s="1">
        <v>967.46660067589607</v>
      </c>
      <c r="AB866" s="1">
        <v>47.744802381350226</v>
      </c>
      <c r="AC866"/>
      <c r="AD866"/>
    </row>
    <row r="867" spans="1:30" x14ac:dyDescent="0.25">
      <c r="A867" s="1" t="s">
        <v>105</v>
      </c>
      <c r="B867" s="4">
        <v>1</v>
      </c>
      <c r="C867" s="1" t="s">
        <v>108</v>
      </c>
      <c r="D867" s="7" t="s">
        <v>383</v>
      </c>
      <c r="E867" s="4">
        <v>2046</v>
      </c>
      <c r="F867" s="1">
        <v>76.560640014545271</v>
      </c>
      <c r="G867" s="1">
        <v>6.4887285946026314E-9</v>
      </c>
      <c r="H867" s="1">
        <v>4.8562210070065036E-13</v>
      </c>
      <c r="I867" s="1">
        <v>9.0985110696423758E-7</v>
      </c>
      <c r="J867" s="1">
        <v>2.2198766454875417E-11</v>
      </c>
      <c r="K867" s="1">
        <v>128.21281809803278</v>
      </c>
      <c r="L867" s="1">
        <v>3.7062132637091317E-13</v>
      </c>
      <c r="M867" s="1">
        <v>61.737041344258394</v>
      </c>
      <c r="N867" s="1">
        <v>8.8494286647681258E-12</v>
      </c>
      <c r="O867" s="1">
        <v>12.018210870837564</v>
      </c>
      <c r="P867" s="1">
        <v>6.3540000028083634</v>
      </c>
      <c r="Q867" s="1">
        <v>4.9785214050568619E-9</v>
      </c>
      <c r="R867" s="1">
        <v>1980.0790738485434</v>
      </c>
      <c r="S867" s="1">
        <v>1.76887863057787E-10</v>
      </c>
      <c r="T867" s="1">
        <v>938.21986598395358</v>
      </c>
      <c r="U867" s="1">
        <v>83.030935254645186</v>
      </c>
      <c r="V867" s="1">
        <v>14.898223687799009</v>
      </c>
      <c r="W867" s="1">
        <v>12.177838624006606</v>
      </c>
      <c r="X867" s="1">
        <v>4.6549931849913137E-9</v>
      </c>
      <c r="Y867" s="1">
        <v>3294.2898190621377</v>
      </c>
      <c r="Z867" s="1">
        <v>6.2633261531191235E-10</v>
      </c>
      <c r="AA867" s="1">
        <v>986.1712941398597</v>
      </c>
      <c r="AB867" s="1">
        <v>40.12475051970403</v>
      </c>
      <c r="AC867"/>
      <c r="AD867"/>
    </row>
    <row r="868" spans="1:30" x14ac:dyDescent="0.25">
      <c r="A868" s="1" t="s">
        <v>105</v>
      </c>
      <c r="B868" s="4">
        <v>1</v>
      </c>
      <c r="C868" s="1" t="s">
        <v>108</v>
      </c>
      <c r="D868" s="7" t="s">
        <v>383</v>
      </c>
      <c r="E868" s="4">
        <v>2047</v>
      </c>
      <c r="F868" s="1">
        <v>73.773504850250191</v>
      </c>
      <c r="G868" s="1">
        <v>1.359916398107211E-5</v>
      </c>
      <c r="H868" s="1">
        <v>5.6000629412208005E-13</v>
      </c>
      <c r="I868" s="1">
        <v>6.478934523982636E-8</v>
      </c>
      <c r="J868" s="1">
        <v>2.2297967483908141E-11</v>
      </c>
      <c r="K868" s="1">
        <v>169.32874600350328</v>
      </c>
      <c r="L868" s="1">
        <v>3.0428313751257834E-13</v>
      </c>
      <c r="M868" s="1">
        <v>61.732636164918887</v>
      </c>
      <c r="N868" s="1">
        <v>1.0192167581036332E-11</v>
      </c>
      <c r="O868" s="1">
        <v>12.018210870837947</v>
      </c>
      <c r="P868" s="1">
        <v>6.3540000041713691</v>
      </c>
      <c r="Q868" s="1">
        <v>5.0031244185237753E-9</v>
      </c>
      <c r="R868" s="1">
        <v>2025.8568919465763</v>
      </c>
      <c r="S868" s="1">
        <v>1.8881509025332072E-10</v>
      </c>
      <c r="T868" s="1">
        <v>999.95690732821197</v>
      </c>
      <c r="U868" s="1">
        <v>83.030935254651794</v>
      </c>
      <c r="V868" s="1">
        <v>13.364834461115226</v>
      </c>
      <c r="W868" s="1">
        <v>12.760711461482211</v>
      </c>
      <c r="X868" s="1">
        <v>4.2681312055376286E-9</v>
      </c>
      <c r="Y868" s="1">
        <v>3361.1343808578331</v>
      </c>
      <c r="Z868" s="1">
        <v>6.5922926266768262E-10</v>
      </c>
      <c r="AA868" s="1">
        <v>1044.0849334227903</v>
      </c>
      <c r="AB868" s="1">
        <v>35.84327201922131</v>
      </c>
      <c r="AC868"/>
      <c r="AD868"/>
    </row>
    <row r="869" spans="1:30" x14ac:dyDescent="0.25">
      <c r="A869" s="1" t="s">
        <v>105</v>
      </c>
      <c r="B869" s="4">
        <v>1</v>
      </c>
      <c r="C869" s="1" t="s">
        <v>108</v>
      </c>
      <c r="D869" s="7" t="s">
        <v>383</v>
      </c>
      <c r="E869" s="4">
        <v>2048</v>
      </c>
      <c r="F869" s="1">
        <v>71.047790339440198</v>
      </c>
      <c r="G869" s="1">
        <v>6.2018702581556277E-9</v>
      </c>
      <c r="H869" s="1">
        <v>6.4526580764749129E-13</v>
      </c>
      <c r="I869" s="1">
        <v>2.6029161071439407E-7</v>
      </c>
      <c r="J869" s="1">
        <v>2.2372672128225184E-11</v>
      </c>
      <c r="K869" s="1">
        <v>258.97945282171264</v>
      </c>
      <c r="L869" s="1">
        <v>2.5243957911622788E-13</v>
      </c>
      <c r="M869" s="1">
        <v>42.915937929535538</v>
      </c>
      <c r="N869" s="1">
        <v>1.1979447660608762E-11</v>
      </c>
      <c r="O869" s="1">
        <v>12.018210870838375</v>
      </c>
      <c r="P869" s="1">
        <v>9.1406368131841793E-7</v>
      </c>
      <c r="Q869" s="1">
        <v>5.0248937054314891E-9</v>
      </c>
      <c r="R869" s="1">
        <v>2071.5331379500794</v>
      </c>
      <c r="S869" s="1">
        <v>2.0556050866850702E-10</v>
      </c>
      <c r="T869" s="1">
        <v>1061.6895434931309</v>
      </c>
      <c r="U869" s="1">
        <v>83.030935254659724</v>
      </c>
      <c r="V869" s="1">
        <v>12.618647410296559</v>
      </c>
      <c r="W869" s="1">
        <v>1.5470227297015291E-6</v>
      </c>
      <c r="X869" s="1">
        <v>3.5485468353759579E-9</v>
      </c>
      <c r="Y869" s="1">
        <v>3432.8873187849417</v>
      </c>
      <c r="Z869" s="1">
        <v>7.0957982277975458E-10</v>
      </c>
      <c r="AA869" s="1">
        <v>1102.6454525370041</v>
      </c>
      <c r="AB869" s="1">
        <v>33.030623304912723</v>
      </c>
      <c r="AC869"/>
      <c r="AD869"/>
    </row>
    <row r="870" spans="1:30" x14ac:dyDescent="0.25">
      <c r="A870" s="1" t="s">
        <v>105</v>
      </c>
      <c r="B870" s="4">
        <v>1</v>
      </c>
      <c r="C870" s="1" t="s">
        <v>108</v>
      </c>
      <c r="D870" s="7" t="s">
        <v>383</v>
      </c>
      <c r="E870" s="4">
        <v>2049</v>
      </c>
      <c r="F870" s="1">
        <v>68.443085461543419</v>
      </c>
      <c r="G870" s="1">
        <v>3.1722200371106128E-4</v>
      </c>
      <c r="H870" s="1">
        <v>7.5858398081032024E-13</v>
      </c>
      <c r="I870" s="1">
        <v>5.019243566008954E-8</v>
      </c>
      <c r="J870" s="1">
        <v>2.1664640095521262E-11</v>
      </c>
      <c r="K870" s="1">
        <v>311.79417562398822</v>
      </c>
      <c r="L870" s="1">
        <v>2.1149515587691195E-13</v>
      </c>
      <c r="M870" s="1">
        <v>48.530361421108957</v>
      </c>
      <c r="N870" s="1">
        <v>1.4346455027800387E-11</v>
      </c>
      <c r="O870" s="1">
        <v>12.018210870838818</v>
      </c>
      <c r="P870" s="1">
        <v>9.7877725021407075E-7</v>
      </c>
      <c r="Q870" s="1">
        <v>5.0463371012361082E-9</v>
      </c>
      <c r="R870" s="1">
        <v>2145.0338407717927</v>
      </c>
      <c r="S870" s="1">
        <v>2.2211080376315973E-10</v>
      </c>
      <c r="T870" s="1">
        <v>1104.6054814226666</v>
      </c>
      <c r="U870" s="1">
        <v>83.030935254669402</v>
      </c>
      <c r="V870" s="1">
        <v>10.840750732422858</v>
      </c>
      <c r="W870" s="1">
        <v>1.4847694286715781E-6</v>
      </c>
      <c r="X870" s="1">
        <v>3.0612588519027312E-9</v>
      </c>
      <c r="Y870" s="1">
        <v>3512.2406076172838</v>
      </c>
      <c r="Z870" s="1">
        <v>7.5663499180480191E-10</v>
      </c>
      <c r="AA870" s="1">
        <v>1152.957567963414</v>
      </c>
      <c r="AB870" s="1">
        <v>26.618268493689978</v>
      </c>
      <c r="AC870"/>
      <c r="AD870"/>
    </row>
    <row r="871" spans="1:30" x14ac:dyDescent="0.25">
      <c r="A871" s="1" t="s">
        <v>105</v>
      </c>
      <c r="B871" s="4">
        <v>1</v>
      </c>
      <c r="C871" s="1" t="s">
        <v>108</v>
      </c>
      <c r="D871" s="7" t="s">
        <v>383</v>
      </c>
      <c r="E871" s="4">
        <v>2050</v>
      </c>
      <c r="F871" s="1">
        <v>65.655823256582821</v>
      </c>
      <c r="G871" s="1">
        <v>1.2209177665133526E-4</v>
      </c>
      <c r="H871" s="1">
        <v>8.9586282813136672E-13</v>
      </c>
      <c r="I871" s="1">
        <v>1.6114780628330395E-8</v>
      </c>
      <c r="J871" s="1">
        <v>2.2993261011393513E-11</v>
      </c>
      <c r="K871" s="1">
        <v>166.80110230022458</v>
      </c>
      <c r="L871" s="1">
        <v>0</v>
      </c>
      <c r="M871" s="1">
        <v>6.486053282194403</v>
      </c>
      <c r="N871" s="1">
        <v>1.7391982354714173E-11</v>
      </c>
      <c r="O871" s="1">
        <v>12.018210870839333</v>
      </c>
      <c r="P871" s="1">
        <v>1.2390427411800193E-6</v>
      </c>
      <c r="Q871" s="1">
        <v>5.0688665187869222E-9</v>
      </c>
      <c r="R871" s="1">
        <v>2184.1055580624525</v>
      </c>
      <c r="S871" s="1">
        <v>2.3127618155969552E-10</v>
      </c>
      <c r="T871" s="1">
        <v>1153.1358428437754</v>
      </c>
      <c r="U871" s="1">
        <v>83.03093525468077</v>
      </c>
      <c r="V871" s="1">
        <v>10.082422553961509</v>
      </c>
      <c r="W871" s="1">
        <v>2.1109066189649997E-6</v>
      </c>
      <c r="X871" s="1">
        <v>2.8203277767650269E-9</v>
      </c>
      <c r="Y871" s="1">
        <v>3572.4130336404569</v>
      </c>
      <c r="Z871" s="1">
        <v>7.7310384768888863E-10</v>
      </c>
      <c r="AA871" s="1">
        <v>1200.3853043716947</v>
      </c>
      <c r="AB871" s="1">
        <v>24.312638752850148</v>
      </c>
      <c r="AC871"/>
      <c r="AD871"/>
    </row>
    <row r="872" spans="1:30" x14ac:dyDescent="0.25">
      <c r="A872" s="1" t="s">
        <v>105</v>
      </c>
      <c r="B872" s="4">
        <v>1</v>
      </c>
      <c r="C872" s="1" t="s">
        <v>108</v>
      </c>
      <c r="D872" s="7" t="s">
        <v>383</v>
      </c>
      <c r="E872" s="4">
        <v>2051</v>
      </c>
      <c r="F872" s="1">
        <v>63.251540979429812</v>
      </c>
      <c r="G872" s="1">
        <v>1.3893713563254133E-4</v>
      </c>
      <c r="H872" s="1">
        <v>1.074208326255293E-12</v>
      </c>
      <c r="I872" s="1">
        <v>8.0896751159191064E-9</v>
      </c>
      <c r="J872" s="1">
        <v>2.4069744230409255E-11</v>
      </c>
      <c r="K872" s="1">
        <v>126.06863966014366</v>
      </c>
      <c r="L872" s="1">
        <v>0</v>
      </c>
      <c r="M872" s="1">
        <v>65.652832567177569</v>
      </c>
      <c r="N872" s="1">
        <v>2.1413633888441716E-11</v>
      </c>
      <c r="O872" s="1">
        <v>12.018210870839933</v>
      </c>
      <c r="P872" s="1">
        <v>1.2892069300715834E-6</v>
      </c>
      <c r="Q872" s="1">
        <v>5.0919107703722019E-9</v>
      </c>
      <c r="R872" s="1">
        <v>2249.1443999210433</v>
      </c>
      <c r="S872" s="1">
        <v>2.3547636804214022E-10</v>
      </c>
      <c r="T872" s="1">
        <v>1159.6218961259699</v>
      </c>
      <c r="U872" s="1">
        <v>83.030935254694</v>
      </c>
      <c r="V872" s="1">
        <v>9.0544094162632192</v>
      </c>
      <c r="W872" s="1">
        <v>2.1750923137054515E-6</v>
      </c>
      <c r="X872" s="1">
        <v>2.6147247445289531E-9</v>
      </c>
      <c r="Y872" s="1">
        <v>3624.6805733348042</v>
      </c>
      <c r="Z872" s="1">
        <v>7.7042009548650278E-10</v>
      </c>
      <c r="AA872" s="1">
        <v>1209.7187427097897</v>
      </c>
      <c r="AB872" s="1">
        <v>20.416183016310075</v>
      </c>
      <c r="AC872"/>
      <c r="AD872"/>
    </row>
    <row r="873" spans="1:30" x14ac:dyDescent="0.25">
      <c r="A873" s="1" t="s">
        <v>105</v>
      </c>
      <c r="B873" s="4">
        <v>1</v>
      </c>
      <c r="C873" s="1" t="s">
        <v>108</v>
      </c>
      <c r="D873" s="7" t="s">
        <v>383</v>
      </c>
      <c r="E873" s="4">
        <v>2052</v>
      </c>
      <c r="F873" s="1">
        <v>60.766154178653949</v>
      </c>
      <c r="G873" s="1">
        <v>6.6738118779600399E-4</v>
      </c>
      <c r="H873" s="1">
        <v>1.3035643402612495E-12</v>
      </c>
      <c r="I873" s="1">
        <v>2.3866539597984674E-8</v>
      </c>
      <c r="J873" s="1">
        <v>0</v>
      </c>
      <c r="K873" s="1">
        <v>98.662313569993813</v>
      </c>
      <c r="L873" s="1">
        <v>0</v>
      </c>
      <c r="M873" s="1">
        <v>120.68291696038017</v>
      </c>
      <c r="N873" s="1">
        <v>2.6907922697249967E-11</v>
      </c>
      <c r="O873" s="1">
        <v>12.018210870840637</v>
      </c>
      <c r="P873" s="1">
        <v>1.3052903809881095E-6</v>
      </c>
      <c r="Q873" s="1">
        <v>5.1148179669830922E-9</v>
      </c>
      <c r="R873" s="1">
        <v>2304.1286825110992</v>
      </c>
      <c r="S873" s="1">
        <v>2.3744966818610843E-10</v>
      </c>
      <c r="T873" s="1">
        <v>1169.8547286931509</v>
      </c>
      <c r="U873" s="1">
        <v>83.030935254708908</v>
      </c>
      <c r="V873" s="1">
        <v>7.8240056103897251</v>
      </c>
      <c r="W873" s="1">
        <v>2.1108636504170914E-6</v>
      </c>
      <c r="X873" s="1">
        <v>2.3633621917736419E-9</v>
      </c>
      <c r="Y873" s="1">
        <v>3672.7153126407488</v>
      </c>
      <c r="Z873" s="1">
        <v>7.5649488438939676E-10</v>
      </c>
      <c r="AA873" s="1">
        <v>1219.9074049321025</v>
      </c>
      <c r="AB873" s="1">
        <v>17.891635709737997</v>
      </c>
      <c r="AC873"/>
      <c r="AD873"/>
    </row>
    <row r="874" spans="1:30" x14ac:dyDescent="0.25">
      <c r="A874" s="1" t="s">
        <v>105</v>
      </c>
      <c r="B874" s="4">
        <v>1</v>
      </c>
      <c r="C874" s="1" t="s">
        <v>108</v>
      </c>
      <c r="D874" s="7" t="s">
        <v>383</v>
      </c>
      <c r="E874" s="4">
        <v>2053</v>
      </c>
      <c r="F874" s="1">
        <v>58.267058761394459</v>
      </c>
      <c r="G874" s="1">
        <v>7.1714770662330155E-4</v>
      </c>
      <c r="H874" s="1">
        <v>1.5942771724248017E-12</v>
      </c>
      <c r="I874" s="1">
        <v>8.1012309374738196E-9</v>
      </c>
      <c r="J874" s="1">
        <v>0</v>
      </c>
      <c r="K874" s="1">
        <v>109.38363283900577</v>
      </c>
      <c r="L874" s="1">
        <v>0</v>
      </c>
      <c r="M874" s="1">
        <v>112.61189628372242</v>
      </c>
      <c r="N874" s="1">
        <v>3.4769214412728021E-11</v>
      </c>
      <c r="O874" s="1">
        <v>12.018210870841463</v>
      </c>
      <c r="P874" s="1">
        <v>1.3133452295574608E-6</v>
      </c>
      <c r="Q874" s="1">
        <v>5.137516933056408E-9</v>
      </c>
      <c r="R874" s="1">
        <v>2337.3454597340692</v>
      </c>
      <c r="S874" s="1">
        <v>2.3854269070794178E-10</v>
      </c>
      <c r="T874" s="1">
        <v>1207.4076456535493</v>
      </c>
      <c r="U874" s="1">
        <v>83.030935254722237</v>
      </c>
      <c r="V874" s="1">
        <v>7.5682171279761192</v>
      </c>
      <c r="W874" s="1">
        <v>1.4396542711672471E-6</v>
      </c>
      <c r="X874" s="1">
        <v>2.1631036092909874E-9</v>
      </c>
      <c r="Y874" s="1">
        <v>3697.9836444395087</v>
      </c>
      <c r="Z874" s="1">
        <v>7.4287992363023543E-10</v>
      </c>
      <c r="AA874" s="1">
        <v>1248.501241774678</v>
      </c>
      <c r="AB874" s="1">
        <v>16.884184220156218</v>
      </c>
      <c r="AC874"/>
      <c r="AD874"/>
    </row>
    <row r="875" spans="1:30" x14ac:dyDescent="0.25">
      <c r="A875" s="1" t="s">
        <v>105</v>
      </c>
      <c r="B875" s="4">
        <v>1</v>
      </c>
      <c r="C875" s="1" t="s">
        <v>108</v>
      </c>
      <c r="D875" s="7" t="s">
        <v>383</v>
      </c>
      <c r="E875" s="4">
        <v>2054</v>
      </c>
      <c r="F875" s="1">
        <v>55.764103371328638</v>
      </c>
      <c r="G875" s="1">
        <v>8.23095666604787E-5</v>
      </c>
      <c r="H875" s="1">
        <v>2.0239008259829834E-12</v>
      </c>
      <c r="I875" s="1">
        <v>6.0957288379535976E-8</v>
      </c>
      <c r="J875" s="1">
        <v>0</v>
      </c>
      <c r="K875" s="1">
        <v>119.25122991779426</v>
      </c>
      <c r="L875" s="1">
        <v>0</v>
      </c>
      <c r="M875" s="1">
        <v>24.453442417763814</v>
      </c>
      <c r="N875" s="1">
        <v>4.6787256659660428E-11</v>
      </c>
      <c r="O875" s="1">
        <v>12.018210870842445</v>
      </c>
      <c r="P875" s="1">
        <v>1.3371731690656627E-6</v>
      </c>
      <c r="Q875" s="1">
        <v>5.1597156995112834E-9</v>
      </c>
      <c r="R875" s="1">
        <v>2380.8832864617179</v>
      </c>
      <c r="S875" s="1">
        <v>2.392395805036775E-10</v>
      </c>
      <c r="T875" s="1">
        <v>1195.3245419375332</v>
      </c>
      <c r="U875" s="1">
        <v>82.823976073556437</v>
      </c>
      <c r="V875" s="1">
        <v>6.4905643817103176</v>
      </c>
      <c r="W875" s="1">
        <v>2.0410049198390443E-6</v>
      </c>
      <c r="X875" s="1">
        <v>1.8358224698419124E-9</v>
      </c>
      <c r="Y875" s="1">
        <v>3734.7562912365433</v>
      </c>
      <c r="Z875" s="1">
        <v>6.9964951891193809E-10</v>
      </c>
      <c r="AA875" s="1">
        <v>1240.9189643474467</v>
      </c>
      <c r="AB875" s="1">
        <v>15.590727550950884</v>
      </c>
      <c r="AC875"/>
      <c r="AD875"/>
    </row>
    <row r="876" spans="1:30" x14ac:dyDescent="0.25">
      <c r="A876" s="1" t="s">
        <v>105</v>
      </c>
      <c r="B876" s="4">
        <v>1</v>
      </c>
      <c r="C876" s="1" t="s">
        <v>108</v>
      </c>
      <c r="D876" s="7" t="s">
        <v>383</v>
      </c>
      <c r="E876" s="4">
        <v>2055</v>
      </c>
      <c r="F876" s="1">
        <v>53.33596786712944</v>
      </c>
      <c r="G876" s="1">
        <v>3.0248265720340001E-4</v>
      </c>
      <c r="H876" s="1">
        <v>2.6677326010316544E-12</v>
      </c>
      <c r="I876" s="1">
        <v>9.5695150212581843E-9</v>
      </c>
      <c r="J876" s="1">
        <v>0</v>
      </c>
      <c r="K876" s="1">
        <v>153.90937496444056</v>
      </c>
      <c r="L876" s="1">
        <v>0</v>
      </c>
      <c r="M876" s="1">
        <v>24.78587036908737</v>
      </c>
      <c r="N876" s="1">
        <v>6.7140174311494037E-11</v>
      </c>
      <c r="O876" s="1">
        <v>12.018210870843617</v>
      </c>
      <c r="P876" s="1">
        <v>1.3452312529082609E-6</v>
      </c>
      <c r="Q876" s="1">
        <v>5.1820136669951916E-9</v>
      </c>
      <c r="R876" s="1">
        <v>2424.0199216636702</v>
      </c>
      <c r="S876" s="1">
        <v>2.3973430782228272E-10</v>
      </c>
      <c r="T876" s="1">
        <v>1194.5506614087999</v>
      </c>
      <c r="U876" s="1">
        <v>80.442496483007915</v>
      </c>
      <c r="V876" s="1">
        <v>6.1511452352591851</v>
      </c>
      <c r="W876" s="1">
        <v>1.0565448398734209E-6</v>
      </c>
      <c r="X876" s="1">
        <v>1.6405058968510784E-9</v>
      </c>
      <c r="Y876" s="1">
        <v>3776.897304679032</v>
      </c>
      <c r="Z876" s="1">
        <v>6.6872980799302771E-10</v>
      </c>
      <c r="AA876" s="1">
        <v>1229.4475831226941</v>
      </c>
      <c r="AB876" s="1">
        <v>14.347880453930676</v>
      </c>
      <c r="AC876"/>
      <c r="AD876"/>
    </row>
    <row r="877" spans="1:30" x14ac:dyDescent="0.25">
      <c r="A877" s="1" t="s">
        <v>105</v>
      </c>
      <c r="B877" s="4">
        <v>1</v>
      </c>
      <c r="C877" s="1" t="s">
        <v>108</v>
      </c>
      <c r="D877" s="7" t="s">
        <v>383</v>
      </c>
      <c r="E877" s="4">
        <v>2056</v>
      </c>
      <c r="F877" s="1">
        <v>50.788676615916941</v>
      </c>
      <c r="G877" s="1">
        <v>6.076369363173435E-8</v>
      </c>
      <c r="H877" s="1">
        <v>3.5622130850183372E-12</v>
      </c>
      <c r="I877" s="1">
        <v>2.9097819254769821E-8</v>
      </c>
      <c r="J877" s="1">
        <v>0</v>
      </c>
      <c r="K877" s="1">
        <v>122.87586398534918</v>
      </c>
      <c r="L877" s="1">
        <v>0</v>
      </c>
      <c r="M877" s="1">
        <v>41.950182418035638</v>
      </c>
      <c r="N877" s="1">
        <v>1.0836970068184541E-10</v>
      </c>
      <c r="O877" s="1">
        <v>12.018210870845015</v>
      </c>
      <c r="P877" s="1">
        <v>1.4061409741717344E-6</v>
      </c>
      <c r="Q877" s="1">
        <v>5.2043863391234167E-9</v>
      </c>
      <c r="R877" s="1">
        <v>2484.3566894011933</v>
      </c>
      <c r="S877" s="1">
        <v>2.4010492914865363E-10</v>
      </c>
      <c r="T877" s="1">
        <v>1179.0687261903879</v>
      </c>
      <c r="U877" s="1">
        <v>77.439777097178478</v>
      </c>
      <c r="V877" s="1">
        <v>5.1771157370526231</v>
      </c>
      <c r="W877" s="1">
        <v>1.9416575584711163E-6</v>
      </c>
      <c r="X877" s="1">
        <v>1.5940864586568119E-9</v>
      </c>
      <c r="Y877" s="1">
        <v>3822.9223516150632</v>
      </c>
      <c r="Z877" s="1">
        <v>6.0366349776037162E-10</v>
      </c>
      <c r="AA877" s="1">
        <v>1223.1357849694923</v>
      </c>
      <c r="AB877" s="1">
        <v>12.588361600129582</v>
      </c>
      <c r="AC877"/>
      <c r="AD877"/>
    </row>
    <row r="878" spans="1:30" x14ac:dyDescent="0.25">
      <c r="A878" s="1" t="s">
        <v>105</v>
      </c>
      <c r="B878" s="4">
        <v>1</v>
      </c>
      <c r="C878" s="1" t="s">
        <v>108</v>
      </c>
      <c r="D878" s="7" t="s">
        <v>383</v>
      </c>
      <c r="E878" s="4">
        <v>2057</v>
      </c>
      <c r="F878" s="1">
        <v>48.167771626811998</v>
      </c>
      <c r="G878" s="1">
        <v>5.06970340474078E-4</v>
      </c>
      <c r="H878" s="1">
        <v>0</v>
      </c>
      <c r="I878" s="1">
        <v>4.482702231237406E-9</v>
      </c>
      <c r="J878" s="1">
        <v>0</v>
      </c>
      <c r="K878" s="1">
        <v>122.15942416560918</v>
      </c>
      <c r="L878" s="1">
        <v>0</v>
      </c>
      <c r="M878" s="1">
        <v>31.187114646865918</v>
      </c>
      <c r="N878" s="1">
        <v>2.3325419238301434E-10</v>
      </c>
      <c r="O878" s="1">
        <v>12.018210870846731</v>
      </c>
      <c r="P878" s="1">
        <v>1.415657608561197E-6</v>
      </c>
      <c r="Q878" s="1">
        <v>5.226050979218938E-9</v>
      </c>
      <c r="R878" s="1">
        <v>2525.1364560987745</v>
      </c>
      <c r="S878" s="1">
        <v>2.4040921228616622E-10</v>
      </c>
      <c r="T878" s="1">
        <v>1188.5456715463579</v>
      </c>
      <c r="U878" s="1">
        <v>73.505198018443267</v>
      </c>
      <c r="V878" s="1">
        <v>4.4706729766107403</v>
      </c>
      <c r="W878" s="1">
        <v>1.0032537004829593E-6</v>
      </c>
      <c r="X878" s="1">
        <v>1.1005180583751469E-9</v>
      </c>
      <c r="Y878" s="1">
        <v>3845.2583312964166</v>
      </c>
      <c r="Z878" s="1">
        <v>5.9391953065408886E-10</v>
      </c>
      <c r="AA878" s="1">
        <v>1238.6676880421792</v>
      </c>
      <c r="AB878" s="1">
        <v>11.870827655826918</v>
      </c>
      <c r="AC878"/>
      <c r="AD878"/>
    </row>
    <row r="879" spans="1:30" x14ac:dyDescent="0.25">
      <c r="A879" s="1" t="s">
        <v>105</v>
      </c>
      <c r="B879" s="4">
        <v>1</v>
      </c>
      <c r="C879" s="1" t="s">
        <v>108</v>
      </c>
      <c r="D879" s="7" t="s">
        <v>383</v>
      </c>
      <c r="E879" s="4">
        <v>2058</v>
      </c>
      <c r="F879" s="1">
        <v>45.599121158057173</v>
      </c>
      <c r="G879" s="1">
        <v>3.0715265724181991E-8</v>
      </c>
      <c r="H879" s="1">
        <v>0</v>
      </c>
      <c r="I879" s="1">
        <v>0</v>
      </c>
      <c r="J879" s="1">
        <v>0</v>
      </c>
      <c r="K879" s="1">
        <v>93.410431257015134</v>
      </c>
      <c r="L879" s="1">
        <v>0</v>
      </c>
      <c r="M879" s="1">
        <v>2.6366296271316513E-8</v>
      </c>
      <c r="N879" s="1">
        <v>0.93392911945599688</v>
      </c>
      <c r="O879" s="1">
        <v>12.018210870848883</v>
      </c>
      <c r="P879" s="1">
        <v>1.4446976883519115E-6</v>
      </c>
      <c r="Q879" s="1">
        <v>5.2490442402303315E-9</v>
      </c>
      <c r="R879" s="1">
        <v>2561.7420834652103</v>
      </c>
      <c r="S879" s="1">
        <v>2.4066165186528244E-10</v>
      </c>
      <c r="T879" s="1">
        <v>1191.0674249314134</v>
      </c>
      <c r="U879" s="1">
        <v>68.172829400419005</v>
      </c>
      <c r="V879" s="1">
        <v>4.0192480478582757</v>
      </c>
      <c r="W879" s="1">
        <v>2.1150967982106549E-6</v>
      </c>
      <c r="X879" s="1">
        <v>1.0098393766833534E-9</v>
      </c>
      <c r="Y879" s="1">
        <v>3881.3974075861374</v>
      </c>
      <c r="Z879" s="1">
        <v>5.861556513430386E-10</v>
      </c>
      <c r="AA879" s="1">
        <v>1240.2736649433721</v>
      </c>
      <c r="AB879" s="1">
        <v>11.350862068282023</v>
      </c>
      <c r="AC879"/>
      <c r="AD879"/>
    </row>
    <row r="880" spans="1:30" x14ac:dyDescent="0.25">
      <c r="A880" s="1" t="s">
        <v>105</v>
      </c>
      <c r="B880" s="4">
        <v>1</v>
      </c>
      <c r="C880" s="1" t="s">
        <v>108</v>
      </c>
      <c r="D880" s="7" t="s">
        <v>383</v>
      </c>
      <c r="E880" s="4">
        <v>2059</v>
      </c>
      <c r="F880" s="1">
        <v>48.964429905808529</v>
      </c>
      <c r="G880" s="1">
        <v>6.6928161486535146E-8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12.01821087085129</v>
      </c>
      <c r="P880" s="1">
        <v>1.4491164929038264E-6</v>
      </c>
      <c r="Q880" s="1">
        <v>5.2731139844607408E-9</v>
      </c>
      <c r="R880" s="1">
        <v>2579.9119477755717</v>
      </c>
      <c r="S880" s="1">
        <v>2.4087314702115934E-10</v>
      </c>
      <c r="T880" s="1">
        <v>1174.0575601449436</v>
      </c>
      <c r="U880" s="1">
        <v>61.677705592497873</v>
      </c>
      <c r="V880" s="1">
        <v>4.0192480478598238</v>
      </c>
      <c r="W880" s="1">
        <v>1.9289453852710731E-6</v>
      </c>
      <c r="X880" s="1">
        <v>1.069371184385569E-9</v>
      </c>
      <c r="Y880" s="1">
        <v>3894.1976463846818</v>
      </c>
      <c r="Z880" s="1">
        <v>5.8660049194307955E-10</v>
      </c>
      <c r="AA880" s="1">
        <v>1242.4352322363325</v>
      </c>
      <c r="AB880" s="1">
        <v>11.456013635927727</v>
      </c>
      <c r="AC880"/>
      <c r="AD880"/>
    </row>
    <row r="881" spans="1:30" x14ac:dyDescent="0.25">
      <c r="A881" s="1" t="s">
        <v>105</v>
      </c>
      <c r="B881" s="4">
        <v>1</v>
      </c>
      <c r="C881" s="1" t="s">
        <v>108</v>
      </c>
      <c r="D881" s="7" t="s">
        <v>383</v>
      </c>
      <c r="E881" s="4">
        <v>2060</v>
      </c>
      <c r="F881" s="1">
        <v>66.434452449013506</v>
      </c>
      <c r="G881" s="1">
        <v>2.5327709646830018E-5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12.018210870849117</v>
      </c>
      <c r="P881" s="1">
        <v>1.4490453089128415E-6</v>
      </c>
      <c r="Q881" s="1">
        <v>5.2731139844607408E-9</v>
      </c>
      <c r="R881" s="1">
        <v>2538.328128947101</v>
      </c>
      <c r="S881" s="1">
        <v>2.4087314702115934E-10</v>
      </c>
      <c r="T881" s="1">
        <v>1171.8857624752388</v>
      </c>
      <c r="U881" s="1">
        <v>50.534126201525645</v>
      </c>
      <c r="V881" s="1">
        <v>4.4706729766484061</v>
      </c>
      <c r="W881" s="1">
        <v>1.966274916396249E-6</v>
      </c>
      <c r="X881" s="1">
        <v>1.3373317089429438E-9</v>
      </c>
      <c r="Y881" s="1">
        <v>3869.8219618890671</v>
      </c>
      <c r="Z881" s="1">
        <v>6.3675691915636698E-10</v>
      </c>
      <c r="AA881" s="1">
        <v>1240.0968219427805</v>
      </c>
      <c r="AB881" s="1">
        <v>13.395267855530811</v>
      </c>
      <c r="AC881"/>
      <c r="AD881"/>
    </row>
    <row r="882" spans="1:30" x14ac:dyDescent="0.25">
      <c r="A882" s="1" t="s">
        <v>105</v>
      </c>
      <c r="B882" s="4">
        <v>1</v>
      </c>
      <c r="C882" s="1" t="s">
        <v>108</v>
      </c>
      <c r="D882" s="7" t="s">
        <v>384</v>
      </c>
      <c r="E882" s="4">
        <v>2021</v>
      </c>
      <c r="F882" s="1">
        <v>210.41120438470344</v>
      </c>
      <c r="G882" s="1">
        <v>-8.4549135445992425E-10</v>
      </c>
      <c r="H882" s="1">
        <v>5.3800113041895326E-13</v>
      </c>
      <c r="I882" s="1">
        <v>3.1769999999998553</v>
      </c>
      <c r="J882" s="1">
        <v>2.1350286427269519E-13</v>
      </c>
      <c r="K882" s="1">
        <v>41.217499999999973</v>
      </c>
      <c r="L882" s="1">
        <v>1.3513517239432878E-13</v>
      </c>
      <c r="M882" s="1">
        <v>27.709999999999859</v>
      </c>
      <c r="N882" s="1">
        <v>1.7547273089141009E-9</v>
      </c>
      <c r="O882" s="1">
        <v>153</v>
      </c>
      <c r="P882" s="1">
        <v>12.708</v>
      </c>
      <c r="Q882" s="1">
        <v>49.44</v>
      </c>
      <c r="R882" s="1">
        <v>164.87</v>
      </c>
      <c r="S882" s="1">
        <v>78.48</v>
      </c>
      <c r="T882" s="1">
        <v>110.84</v>
      </c>
      <c r="U882" s="1">
        <v>11.39</v>
      </c>
      <c r="V882" s="1">
        <v>563.19514160643428</v>
      </c>
      <c r="W882" s="1">
        <v>33.215890755111651</v>
      </c>
      <c r="X882" s="1">
        <v>433.09439999808279</v>
      </c>
      <c r="Y882" s="1">
        <v>306.18372823610747</v>
      </c>
      <c r="Z882" s="1">
        <v>687.48479999999813</v>
      </c>
      <c r="AA882" s="1">
        <v>123.18901013738775</v>
      </c>
      <c r="AB882" s="1">
        <v>2.1359884821393683E-9</v>
      </c>
      <c r="AC882"/>
      <c r="AD882"/>
    </row>
    <row r="883" spans="1:30" x14ac:dyDescent="0.25">
      <c r="A883" s="1" t="s">
        <v>105</v>
      </c>
      <c r="B883" s="4">
        <v>1</v>
      </c>
      <c r="C883" s="1" t="s">
        <v>108</v>
      </c>
      <c r="D883" s="7" t="s">
        <v>384</v>
      </c>
      <c r="E883" s="4">
        <v>2022</v>
      </c>
      <c r="F883" s="1">
        <v>343.67017924606483</v>
      </c>
      <c r="G883" s="1">
        <v>-6.6976923007617764E-6</v>
      </c>
      <c r="H883" s="1">
        <v>4.5740908842029179E-13</v>
      </c>
      <c r="I883" s="1">
        <v>3.1769999999997509</v>
      </c>
      <c r="J883" s="1">
        <v>2.2254314703518857E-13</v>
      </c>
      <c r="K883" s="1">
        <v>51.521874999999945</v>
      </c>
      <c r="L883" s="1">
        <v>5.0322689871892008E-14</v>
      </c>
      <c r="M883" s="1">
        <v>34.637499999999697</v>
      </c>
      <c r="N883" s="1">
        <v>5.5826003755193344E-9</v>
      </c>
      <c r="O883" s="1">
        <v>153</v>
      </c>
      <c r="P883" s="1">
        <v>12.708</v>
      </c>
      <c r="Q883" s="1">
        <v>49.44</v>
      </c>
      <c r="R883" s="1">
        <v>206.08749999999998</v>
      </c>
      <c r="S883" s="1">
        <v>78.48</v>
      </c>
      <c r="T883" s="1">
        <v>138.54999999999987</v>
      </c>
      <c r="U883" s="1">
        <v>11.390000001754728</v>
      </c>
      <c r="V883" s="1">
        <v>496.07009166574176</v>
      </c>
      <c r="W883" s="1">
        <v>33.215890755111651</v>
      </c>
      <c r="X883" s="1">
        <v>430.98476741979727</v>
      </c>
      <c r="Y883" s="1">
        <v>382.72966029506392</v>
      </c>
      <c r="Z883" s="1">
        <v>687.48479999999813</v>
      </c>
      <c r="AA883" s="1">
        <v>153.98626267156402</v>
      </c>
      <c r="AB883" s="1">
        <v>0</v>
      </c>
      <c r="AC883"/>
      <c r="AD883"/>
    </row>
    <row r="884" spans="1:30" x14ac:dyDescent="0.25">
      <c r="A884" s="1" t="s">
        <v>105</v>
      </c>
      <c r="B884" s="4">
        <v>1</v>
      </c>
      <c r="C884" s="1" t="s">
        <v>108</v>
      </c>
      <c r="D884" s="7" t="s">
        <v>384</v>
      </c>
      <c r="E884" s="4">
        <v>2023</v>
      </c>
      <c r="F884" s="1">
        <v>145.82703645448322</v>
      </c>
      <c r="G884" s="1">
        <v>-1.8211785737962689E-9</v>
      </c>
      <c r="H884" s="1">
        <v>3.5666514763493388E-13</v>
      </c>
      <c r="I884" s="1">
        <v>3.9712499999992779</v>
      </c>
      <c r="J884" s="1">
        <v>2.3324112388366157E-13</v>
      </c>
      <c r="K884" s="1">
        <v>64.402343749999915</v>
      </c>
      <c r="L884" s="1">
        <v>4.3968463144726081E-14</v>
      </c>
      <c r="M884" s="1">
        <v>43.296874999999424</v>
      </c>
      <c r="N884" s="1">
        <v>5.6595766335521098</v>
      </c>
      <c r="O884" s="1">
        <v>145.35</v>
      </c>
      <c r="P884" s="1">
        <v>15.178999999999855</v>
      </c>
      <c r="Q884" s="1">
        <v>46.144000000000005</v>
      </c>
      <c r="R884" s="1">
        <v>246.61804166666658</v>
      </c>
      <c r="S884" s="1">
        <v>74.555999999999997</v>
      </c>
      <c r="T884" s="1">
        <v>165.79816666666625</v>
      </c>
      <c r="U884" s="1">
        <v>10.251000007337327</v>
      </c>
      <c r="V884" s="1">
        <v>486.64905436668278</v>
      </c>
      <c r="W884" s="1">
        <v>39.674536179342553</v>
      </c>
      <c r="X884" s="1">
        <v>400.34028723425621</v>
      </c>
      <c r="Y884" s="1">
        <v>457.99982681968493</v>
      </c>
      <c r="Z884" s="1">
        <v>653.11056000000224</v>
      </c>
      <c r="AA884" s="1">
        <v>184.27022766345584</v>
      </c>
      <c r="AB884" s="1">
        <v>0.75054287624005878</v>
      </c>
      <c r="AC884"/>
      <c r="AD884"/>
    </row>
    <row r="885" spans="1:30" x14ac:dyDescent="0.25">
      <c r="A885" s="1" t="s">
        <v>105</v>
      </c>
      <c r="B885" s="4">
        <v>1</v>
      </c>
      <c r="C885" s="1" t="s">
        <v>108</v>
      </c>
      <c r="D885" s="7" t="s">
        <v>384</v>
      </c>
      <c r="E885" s="4">
        <v>2024</v>
      </c>
      <c r="F885" s="1">
        <v>156.51260778713754</v>
      </c>
      <c r="G885" s="1">
        <v>-1.6264272971212218E-7</v>
      </c>
      <c r="H885" s="1">
        <v>4.0054280361257383E-13</v>
      </c>
      <c r="I885" s="1">
        <v>4.5889999999978057</v>
      </c>
      <c r="J885" s="1">
        <v>3.0017030078083638E-13</v>
      </c>
      <c r="K885" s="1">
        <v>77.755096354166525</v>
      </c>
      <c r="L885" s="1">
        <v>5.4929029871929313E-14</v>
      </c>
      <c r="M885" s="1">
        <v>52.273760416665581</v>
      </c>
      <c r="N885" s="1">
        <v>7.9552883204216318</v>
      </c>
      <c r="O885" s="1">
        <v>137.70000000000056</v>
      </c>
      <c r="P885" s="1">
        <v>17.649999999999608</v>
      </c>
      <c r="Q885" s="1">
        <v>42.848000000000006</v>
      </c>
      <c r="R885" s="1">
        <v>300.02905208333317</v>
      </c>
      <c r="S885" s="1">
        <v>70.632000000000005</v>
      </c>
      <c r="T885" s="1">
        <v>201.70570833333232</v>
      </c>
      <c r="U885" s="1">
        <v>14.771576640889439</v>
      </c>
      <c r="V885" s="1">
        <v>445.06246198797396</v>
      </c>
      <c r="W885" s="1">
        <v>46.133181603903253</v>
      </c>
      <c r="X885" s="1">
        <v>366.36988911257794</v>
      </c>
      <c r="Y885" s="1">
        <v>557.19059711282171</v>
      </c>
      <c r="Z885" s="1">
        <v>618.71545399390754</v>
      </c>
      <c r="AA885" s="1">
        <v>224.17833407250072</v>
      </c>
      <c r="AB885" s="1">
        <v>3.1846396880468686</v>
      </c>
      <c r="AC885"/>
      <c r="AD885"/>
    </row>
    <row r="886" spans="1:30" x14ac:dyDescent="0.25">
      <c r="A886" s="1" t="s">
        <v>105</v>
      </c>
      <c r="B886" s="4">
        <v>1</v>
      </c>
      <c r="C886" s="1" t="s">
        <v>108</v>
      </c>
      <c r="D886" s="7" t="s">
        <v>384</v>
      </c>
      <c r="E886" s="4">
        <v>2025</v>
      </c>
      <c r="F886" s="1">
        <v>151.18872453906687</v>
      </c>
      <c r="G886" s="1">
        <v>-3.856523456651539E-7</v>
      </c>
      <c r="H886" s="1">
        <v>4.1373955988032542E-13</v>
      </c>
      <c r="I886" s="1">
        <v>2.3707509591299506E-12</v>
      </c>
      <c r="J886" s="1">
        <v>4.0130039161384721E-13</v>
      </c>
      <c r="K886" s="1">
        <v>94.446037109374757</v>
      </c>
      <c r="L886" s="1">
        <v>7.30786863743768E-14</v>
      </c>
      <c r="M886" s="1">
        <v>63.494867187497682</v>
      </c>
      <c r="N886" s="1">
        <v>4.1506933399184147</v>
      </c>
      <c r="O886" s="1">
        <v>130.05000000000101</v>
      </c>
      <c r="P886" s="1">
        <v>20.915249999998885</v>
      </c>
      <c r="Q886" s="1">
        <v>39.552</v>
      </c>
      <c r="R886" s="1">
        <v>366.79281510416638</v>
      </c>
      <c r="S886" s="1">
        <v>66.707999999999998</v>
      </c>
      <c r="T886" s="1">
        <v>246.59013541666457</v>
      </c>
      <c r="U886" s="1">
        <v>21.58786496131107</v>
      </c>
      <c r="V886" s="1">
        <v>643.91462704730554</v>
      </c>
      <c r="W886" s="1">
        <v>54.66782020051555</v>
      </c>
      <c r="X886" s="1">
        <v>59.417704875618639</v>
      </c>
      <c r="Y886" s="1">
        <v>681.1790599791874</v>
      </c>
      <c r="Z886" s="1">
        <v>580.83412088236025</v>
      </c>
      <c r="AA886" s="1">
        <v>274.06346708367238</v>
      </c>
      <c r="AB886" s="1">
        <v>5.5249530503532114</v>
      </c>
      <c r="AC886"/>
      <c r="AD886"/>
    </row>
    <row r="887" spans="1:30" x14ac:dyDescent="0.25">
      <c r="A887" s="1" t="s">
        <v>105</v>
      </c>
      <c r="B887" s="4">
        <v>1</v>
      </c>
      <c r="C887" s="1" t="s">
        <v>108</v>
      </c>
      <c r="D887" s="7" t="s">
        <v>384</v>
      </c>
      <c r="E887" s="4">
        <v>2026</v>
      </c>
      <c r="F887" s="1">
        <v>154.64286181678543</v>
      </c>
      <c r="G887" s="1">
        <v>1.2493992170237947E-8</v>
      </c>
      <c r="H887" s="1">
        <v>4.5376744706775069E-13</v>
      </c>
      <c r="I887" s="1">
        <v>9.761273694166382E-13</v>
      </c>
      <c r="J887" s="1">
        <v>5.717735769357817E-13</v>
      </c>
      <c r="K887" s="1">
        <v>115.30971305338498</v>
      </c>
      <c r="L887" s="1">
        <v>9.5448040885425317E-14</v>
      </c>
      <c r="M887" s="1">
        <v>77.521250651034777</v>
      </c>
      <c r="N887" s="1">
        <v>1.6745302800617784E-11</v>
      </c>
      <c r="O887" s="1">
        <v>122.40000000000136</v>
      </c>
      <c r="P887" s="1">
        <v>24.798249999996692</v>
      </c>
      <c r="Q887" s="1">
        <v>36.255999999999993</v>
      </c>
      <c r="R887" s="1">
        <v>450.24751888020774</v>
      </c>
      <c r="S887" s="1">
        <v>62.784000000000006</v>
      </c>
      <c r="T887" s="1">
        <v>302.69566927082889</v>
      </c>
      <c r="U887" s="1">
        <v>24.599558301229486</v>
      </c>
      <c r="V887" s="1">
        <v>317.32890027961719</v>
      </c>
      <c r="W887" s="1">
        <v>64.810237490767364</v>
      </c>
      <c r="X887" s="1">
        <v>250.58414445542934</v>
      </c>
      <c r="Y887" s="1">
        <v>836.15571984466305</v>
      </c>
      <c r="Z887" s="1">
        <v>528.64564552702097</v>
      </c>
      <c r="AA887" s="1">
        <v>336.39891842791764</v>
      </c>
      <c r="AB887" s="1">
        <v>6.1226128295546589</v>
      </c>
      <c r="AC887"/>
      <c r="AD887"/>
    </row>
    <row r="888" spans="1:30" x14ac:dyDescent="0.25">
      <c r="A888" s="1" t="s">
        <v>105</v>
      </c>
      <c r="B888" s="4">
        <v>1</v>
      </c>
      <c r="C888" s="1" t="s">
        <v>108</v>
      </c>
      <c r="D888" s="7" t="s">
        <v>384</v>
      </c>
      <c r="E888" s="4">
        <v>2027</v>
      </c>
      <c r="F888" s="1">
        <v>142.26549689817946</v>
      </c>
      <c r="G888" s="1">
        <v>9.0557943458897825E-10</v>
      </c>
      <c r="H888" s="1">
        <v>5.6383420990498784E-13</v>
      </c>
      <c r="I888" s="1">
        <v>7.5917620553098379E-13</v>
      </c>
      <c r="J888" s="1">
        <v>9.1215929057866892E-13</v>
      </c>
      <c r="K888" s="1">
        <v>141.38930798339752</v>
      </c>
      <c r="L888" s="1">
        <v>2.0356198491369696E-13</v>
      </c>
      <c r="M888" s="1">
        <v>95.054229980434059</v>
      </c>
      <c r="N888" s="1">
        <v>5.9944625176043398E-12</v>
      </c>
      <c r="O888" s="1">
        <v>114.75000000000175</v>
      </c>
      <c r="P888" s="1">
        <v>24.092249999999062</v>
      </c>
      <c r="Q888" s="1">
        <v>32.96</v>
      </c>
      <c r="R888" s="1">
        <v>554.5658986002594</v>
      </c>
      <c r="S888" s="1">
        <v>58.86</v>
      </c>
      <c r="T888" s="1">
        <v>372.82758658853032</v>
      </c>
      <c r="U888" s="1">
        <v>23.46055830124623</v>
      </c>
      <c r="V888" s="1">
        <v>420.37167159313617</v>
      </c>
      <c r="W888" s="1">
        <v>61.079113771368</v>
      </c>
      <c r="X888" s="1">
        <v>23.080278527925628</v>
      </c>
      <c r="Y888" s="1">
        <v>1028.0087114506568</v>
      </c>
      <c r="Z888" s="1">
        <v>485.91747525419527</v>
      </c>
      <c r="AA888" s="1">
        <v>412.45880143779527</v>
      </c>
      <c r="AB888" s="1">
        <v>5.7445248228369339</v>
      </c>
      <c r="AC888"/>
      <c r="AD888"/>
    </row>
    <row r="889" spans="1:30" x14ac:dyDescent="0.25">
      <c r="A889" s="1" t="s">
        <v>105</v>
      </c>
      <c r="B889" s="4">
        <v>1</v>
      </c>
      <c r="C889" s="1" t="s">
        <v>108</v>
      </c>
      <c r="D889" s="7" t="s">
        <v>384</v>
      </c>
      <c r="E889" s="4">
        <v>2028</v>
      </c>
      <c r="F889" s="1">
        <v>122.77096872640982</v>
      </c>
      <c r="G889" s="1">
        <v>-2.3605917797749048E-9</v>
      </c>
      <c r="H889" s="1">
        <v>7.8049671442937442E-13</v>
      </c>
      <c r="I889" s="1">
        <v>7.2544967823792552E-13</v>
      </c>
      <c r="J889" s="1">
        <v>1.9375980625549035E-12</v>
      </c>
      <c r="K889" s="1">
        <v>173.98880164591222</v>
      </c>
      <c r="L889" s="1">
        <v>7.7466786235571873E-13</v>
      </c>
      <c r="M889" s="1">
        <v>1.9928137734761751</v>
      </c>
      <c r="N889" s="1">
        <v>4.8417330731118496E-12</v>
      </c>
      <c r="O889" s="1">
        <v>107.10000000000215</v>
      </c>
      <c r="P889" s="1">
        <v>23.38625000000004</v>
      </c>
      <c r="Q889" s="1">
        <v>29.664000000000001</v>
      </c>
      <c r="R889" s="1">
        <v>684.96387325032367</v>
      </c>
      <c r="S889" s="1">
        <v>54.935999999999993</v>
      </c>
      <c r="T889" s="1">
        <v>460.49248323563108</v>
      </c>
      <c r="U889" s="1">
        <v>22.321558301252225</v>
      </c>
      <c r="V889" s="1">
        <v>314.62913825898784</v>
      </c>
      <c r="W889" s="1">
        <v>59.000197250557804</v>
      </c>
      <c r="X889" s="1">
        <v>17.899716799703029</v>
      </c>
      <c r="Y889" s="1">
        <v>1269.0686427536809</v>
      </c>
      <c r="Z889" s="1">
        <v>447.41027575953444</v>
      </c>
      <c r="AA889" s="1">
        <v>501.02017440530085</v>
      </c>
      <c r="AB889" s="1">
        <v>4.411328885242324</v>
      </c>
      <c r="AC889"/>
      <c r="AD889"/>
    </row>
    <row r="890" spans="1:30" x14ac:dyDescent="0.25">
      <c r="A890" s="1" t="s">
        <v>105</v>
      </c>
      <c r="B890" s="4">
        <v>1</v>
      </c>
      <c r="C890" s="1" t="s">
        <v>108</v>
      </c>
      <c r="D890" s="7" t="s">
        <v>384</v>
      </c>
      <c r="E890" s="4">
        <v>2029</v>
      </c>
      <c r="F890" s="1">
        <v>105.21545371639193</v>
      </c>
      <c r="G890" s="1">
        <v>1.2218586594068279E-9</v>
      </c>
      <c r="H890" s="1">
        <v>1.1918484132450925E-12</v>
      </c>
      <c r="I890" s="1">
        <v>7.6093120120365155E-13</v>
      </c>
      <c r="J890" s="1">
        <v>7.5318873276891957E-10</v>
      </c>
      <c r="K890" s="1">
        <v>214.7381687240493</v>
      </c>
      <c r="L890" s="1">
        <v>1.5459425832236021E-12</v>
      </c>
      <c r="M890" s="1">
        <v>4.693198818791894E-11</v>
      </c>
      <c r="N890" s="1">
        <v>6.3782315849189029E-12</v>
      </c>
      <c r="O890" s="1">
        <v>99.450000000002618</v>
      </c>
      <c r="P890" s="1">
        <v>22.6802500000008</v>
      </c>
      <c r="Q890" s="1">
        <v>26.368000000000215</v>
      </c>
      <c r="R890" s="1">
        <v>847.96134156290248</v>
      </c>
      <c r="S890" s="1">
        <v>51.012</v>
      </c>
      <c r="T890" s="1">
        <v>455.09596367577393</v>
      </c>
      <c r="U890" s="1">
        <v>21.182558301257064</v>
      </c>
      <c r="V890" s="1">
        <v>240.26567516045881</v>
      </c>
      <c r="W890" s="1">
        <v>56.398165031666643</v>
      </c>
      <c r="X890" s="1">
        <v>12.226082268761644</v>
      </c>
      <c r="Y890" s="1">
        <v>1555.9532949678007</v>
      </c>
      <c r="Z890" s="1">
        <v>395.8578991811969</v>
      </c>
      <c r="AA890" s="1">
        <v>495.7539625048243</v>
      </c>
      <c r="AB890" s="1">
        <v>2.4765618249150032</v>
      </c>
      <c r="AC890"/>
      <c r="AD890"/>
    </row>
    <row r="891" spans="1:30" x14ac:dyDescent="0.25">
      <c r="A891" s="1" t="s">
        <v>105</v>
      </c>
      <c r="B891" s="4">
        <v>1</v>
      </c>
      <c r="C891" s="1" t="s">
        <v>108</v>
      </c>
      <c r="D891" s="7" t="s">
        <v>384</v>
      </c>
      <c r="E891" s="4">
        <v>2030</v>
      </c>
      <c r="F891" s="1">
        <v>93.00692405894074</v>
      </c>
      <c r="G891" s="1">
        <v>4.8855884078963863E-9</v>
      </c>
      <c r="H891" s="1">
        <v>1.9372549493623105E-12</v>
      </c>
      <c r="I891" s="1">
        <v>8.5408070753844178E-13</v>
      </c>
      <c r="J891" s="1">
        <v>8.775118462108959E-11</v>
      </c>
      <c r="K891" s="1">
        <v>120.43846553737288</v>
      </c>
      <c r="L891" s="1">
        <v>6.0594679501562736E-13</v>
      </c>
      <c r="M891" s="1">
        <v>3.1181128656640237E-11</v>
      </c>
      <c r="N891" s="1">
        <v>1.0662254838498628E-11</v>
      </c>
      <c r="O891" s="1">
        <v>91.80000000000318</v>
      </c>
      <c r="P891" s="1">
        <v>21.974250000001522</v>
      </c>
      <c r="Q891" s="1">
        <v>23.07200000000044</v>
      </c>
      <c r="R891" s="1">
        <v>1051.7081769536185</v>
      </c>
      <c r="S891" s="1">
        <v>47.088000000000001</v>
      </c>
      <c r="T891" s="1">
        <v>447.70663034248753</v>
      </c>
      <c r="U891" s="1">
        <v>20.043558301263442</v>
      </c>
      <c r="V891" s="1">
        <v>167.5857626722329</v>
      </c>
      <c r="W891" s="1">
        <v>50.738257602636544</v>
      </c>
      <c r="X891" s="1">
        <v>4.7022340243944143</v>
      </c>
      <c r="Y891" s="1">
        <v>1886.9014051045442</v>
      </c>
      <c r="Z891" s="1">
        <v>347.83525727706501</v>
      </c>
      <c r="AA891" s="1">
        <v>489.84568694897132</v>
      </c>
      <c r="AB891" s="1">
        <v>0.5625520639839342</v>
      </c>
      <c r="AC891"/>
      <c r="AD891"/>
    </row>
    <row r="892" spans="1:30" x14ac:dyDescent="0.25">
      <c r="A892" s="1" t="s">
        <v>105</v>
      </c>
      <c r="B892" s="4">
        <v>1</v>
      </c>
      <c r="C892" s="1" t="s">
        <v>108</v>
      </c>
      <c r="D892" s="7" t="s">
        <v>384</v>
      </c>
      <c r="E892" s="4">
        <v>2031</v>
      </c>
      <c r="F892" s="1">
        <v>87.146508484090646</v>
      </c>
      <c r="G892" s="1">
        <v>-7.5599551649026947E-4</v>
      </c>
      <c r="H892" s="1">
        <v>3.5622946116535256E-12</v>
      </c>
      <c r="I892" s="1">
        <v>9.4710581793364766E-13</v>
      </c>
      <c r="J892" s="1">
        <v>7.8092136445852448E-11</v>
      </c>
      <c r="K892" s="1">
        <v>91.36236475889595</v>
      </c>
      <c r="L892" s="1">
        <v>1.8357922045555787E-12</v>
      </c>
      <c r="M892" s="1">
        <v>2.4056082571057596E-11</v>
      </c>
      <c r="N892" s="1">
        <v>2.5947803119562395E-11</v>
      </c>
      <c r="O892" s="1">
        <v>84.150000000003985</v>
      </c>
      <c r="P892" s="1">
        <v>21.268250000002283</v>
      </c>
      <c r="Q892" s="1">
        <v>19.776000000000668</v>
      </c>
      <c r="R892" s="1">
        <v>1161.1553091576582</v>
      </c>
      <c r="S892" s="1">
        <v>43.164000000000136</v>
      </c>
      <c r="T892" s="1">
        <v>440.31729700918544</v>
      </c>
      <c r="U892" s="1">
        <v>18.904558301274104</v>
      </c>
      <c r="V892" s="1">
        <v>137.77854199597078</v>
      </c>
      <c r="W892" s="1">
        <v>43.484817271719031</v>
      </c>
      <c r="X892" s="1">
        <v>0.57402853123416775</v>
      </c>
      <c r="Y892" s="1">
        <v>2059.7365737893224</v>
      </c>
      <c r="Z892" s="1">
        <v>305.98274940374114</v>
      </c>
      <c r="AA892" s="1">
        <v>480.82996743468516</v>
      </c>
      <c r="AB892" s="1">
        <v>4.2587569850634148</v>
      </c>
      <c r="AC892"/>
      <c r="AD892"/>
    </row>
    <row r="893" spans="1:30" x14ac:dyDescent="0.25">
      <c r="A893" s="1" t="s">
        <v>105</v>
      </c>
      <c r="B893" s="4">
        <v>1</v>
      </c>
      <c r="C893" s="1" t="s">
        <v>108</v>
      </c>
      <c r="D893" s="7" t="s">
        <v>384</v>
      </c>
      <c r="E893" s="4">
        <v>2032</v>
      </c>
      <c r="F893" s="1">
        <v>88.297239602124023</v>
      </c>
      <c r="G893" s="1">
        <v>-7.4307527887776913E-4</v>
      </c>
      <c r="H893" s="1">
        <v>6.6301099406913887E-12</v>
      </c>
      <c r="I893" s="1">
        <v>1.043596282577575E-12</v>
      </c>
      <c r="J893" s="1">
        <v>7.5079559008331956E-11</v>
      </c>
      <c r="K893" s="1">
        <v>86.578805477011883</v>
      </c>
      <c r="L893" s="1">
        <v>4.0155561937233487E-10</v>
      </c>
      <c r="M893" s="1">
        <v>8.1664886039749953E-11</v>
      </c>
      <c r="N893" s="1">
        <v>1.0217238259738241E-10</v>
      </c>
      <c r="O893" s="1">
        <v>76.500000000005159</v>
      </c>
      <c r="P893" s="1">
        <v>20.562250000003139</v>
      </c>
      <c r="Q893" s="1">
        <v>16.48000000000097</v>
      </c>
      <c r="R893" s="1">
        <v>1241.5263405832206</v>
      </c>
      <c r="S893" s="1">
        <v>39.240000000000187</v>
      </c>
      <c r="T893" s="1">
        <v>432.92796367587613</v>
      </c>
      <c r="U893" s="1">
        <v>17.765558301300054</v>
      </c>
      <c r="V893" s="1">
        <v>121.98456973878812</v>
      </c>
      <c r="W893" s="1">
        <v>41.020382511102191</v>
      </c>
      <c r="X893" s="1">
        <v>0.70166312657750929</v>
      </c>
      <c r="Y893" s="1">
        <v>2183.257795166905</v>
      </c>
      <c r="Z893" s="1">
        <v>271.23085834343283</v>
      </c>
      <c r="AA893" s="1">
        <v>473.37234036348792</v>
      </c>
      <c r="AB893" s="1">
        <v>5.5723171144040258</v>
      </c>
      <c r="AC893"/>
      <c r="AD893"/>
    </row>
    <row r="894" spans="1:30" x14ac:dyDescent="0.25">
      <c r="A894" s="1" t="s">
        <v>105</v>
      </c>
      <c r="B894" s="4">
        <v>1</v>
      </c>
      <c r="C894" s="1" t="s">
        <v>108</v>
      </c>
      <c r="D894" s="7" t="s">
        <v>384</v>
      </c>
      <c r="E894" s="4">
        <v>2033</v>
      </c>
      <c r="F894" s="1">
        <v>89.559027252886693</v>
      </c>
      <c r="G894" s="1">
        <v>-1.2850721213316346E-3</v>
      </c>
      <c r="H894" s="1">
        <v>2.2710731130288863E-11</v>
      </c>
      <c r="I894" s="1">
        <v>1.1556182256793532E-12</v>
      </c>
      <c r="J894" s="1">
        <v>7.4873878070066125E-11</v>
      </c>
      <c r="K894" s="1">
        <v>80.590981447079002</v>
      </c>
      <c r="L894" s="1">
        <v>4.3079841230574192E-11</v>
      </c>
      <c r="M894" s="1">
        <v>9.526894299155984</v>
      </c>
      <c r="N894" s="1">
        <v>8.8827791503208999</v>
      </c>
      <c r="O894" s="1">
        <v>68.8500000000071</v>
      </c>
      <c r="P894" s="1">
        <v>19.856250000004085</v>
      </c>
      <c r="Q894" s="1">
        <v>13.184000000001372</v>
      </c>
      <c r="R894" s="1">
        <v>1317.1138127268991</v>
      </c>
      <c r="S894" s="1">
        <v>35.31600000000023</v>
      </c>
      <c r="T894" s="1">
        <v>425.53863034262451</v>
      </c>
      <c r="U894" s="1">
        <v>17.765558301402226</v>
      </c>
      <c r="V894" s="1">
        <v>109.29866278797336</v>
      </c>
      <c r="W894" s="1">
        <v>39.516803853080901</v>
      </c>
      <c r="X894" s="1">
        <v>1.67371041756471</v>
      </c>
      <c r="Y894" s="1">
        <v>2294.5801655914379</v>
      </c>
      <c r="Z894" s="1">
        <v>239.14475885156145</v>
      </c>
      <c r="AA894" s="1">
        <v>467.79411394143887</v>
      </c>
      <c r="AB894" s="1">
        <v>6.9148955134674983</v>
      </c>
      <c r="AC894"/>
      <c r="AD894"/>
    </row>
    <row r="895" spans="1:30" x14ac:dyDescent="0.25">
      <c r="A895" s="1" t="s">
        <v>105</v>
      </c>
      <c r="B895" s="4">
        <v>1</v>
      </c>
      <c r="C895" s="1" t="s">
        <v>108</v>
      </c>
      <c r="D895" s="7" t="s">
        <v>384</v>
      </c>
      <c r="E895" s="4">
        <v>2034</v>
      </c>
      <c r="F895" s="1">
        <v>91.548421418705004</v>
      </c>
      <c r="G895" s="1">
        <v>4.0234667046221527E-9</v>
      </c>
      <c r="H895" s="1">
        <v>9.7768783591564983</v>
      </c>
      <c r="I895" s="1">
        <v>1.3001115205522857E-12</v>
      </c>
      <c r="J895" s="1">
        <v>8.1880480390491596E-11</v>
      </c>
      <c r="K895" s="1">
        <v>83.081714996840702</v>
      </c>
      <c r="L895" s="1">
        <v>3.4721412935397161E-11</v>
      </c>
      <c r="M895" s="1">
        <v>48.327215701483212</v>
      </c>
      <c r="N895" s="1">
        <v>7.6869860590411081</v>
      </c>
      <c r="O895" s="1">
        <v>61.200000000010661</v>
      </c>
      <c r="P895" s="1">
        <v>19.150250000005126</v>
      </c>
      <c r="Q895" s="1">
        <v>9.8880000000019432</v>
      </c>
      <c r="R895" s="1">
        <v>1386.7134608406448</v>
      </c>
      <c r="S895" s="1">
        <v>31.392000000000287</v>
      </c>
      <c r="T895" s="1">
        <v>427.67619130844713</v>
      </c>
      <c r="U895" s="1">
        <v>26.648337451723126</v>
      </c>
      <c r="V895" s="1">
        <v>97.62169390618152</v>
      </c>
      <c r="W895" s="1">
        <v>37.708932710116692</v>
      </c>
      <c r="X895" s="1">
        <v>1.1384810690269422</v>
      </c>
      <c r="Y895" s="1">
        <v>2399.2677478482401</v>
      </c>
      <c r="Z895" s="1">
        <v>209.09136306731941</v>
      </c>
      <c r="AA895" s="1">
        <v>467.73961195005376</v>
      </c>
      <c r="AB895" s="1">
        <v>10.976285640866365</v>
      </c>
      <c r="AC895"/>
      <c r="AD895"/>
    </row>
    <row r="896" spans="1:30" x14ac:dyDescent="0.25">
      <c r="A896" s="1" t="s">
        <v>105</v>
      </c>
      <c r="B896" s="4">
        <v>1</v>
      </c>
      <c r="C896" s="1" t="s">
        <v>108</v>
      </c>
      <c r="D896" s="7" t="s">
        <v>384</v>
      </c>
      <c r="E896" s="4">
        <v>2035</v>
      </c>
      <c r="F896" s="1">
        <v>92.80251716476532</v>
      </c>
      <c r="G896" s="1">
        <v>-4.0989366456502415E-5</v>
      </c>
      <c r="H896" s="1">
        <v>2.4943614140846213E-11</v>
      </c>
      <c r="I896" s="1">
        <v>1.3787668067508778E-12</v>
      </c>
      <c r="J896" s="1">
        <v>3.6438037678073607E-11</v>
      </c>
      <c r="K896" s="1">
        <v>34.645449247966091</v>
      </c>
      <c r="L896" s="1">
        <v>4.8818447939939942E-11</v>
      </c>
      <c r="M896" s="1">
        <v>75.634940655275329</v>
      </c>
      <c r="N896" s="1">
        <v>13.733466743840703</v>
      </c>
      <c r="O896" s="1">
        <v>53.550000000017285</v>
      </c>
      <c r="P896" s="1">
        <v>18.444250000006285</v>
      </c>
      <c r="Q896" s="1">
        <v>6.5920000000028551</v>
      </c>
      <c r="R896" s="1">
        <v>1458.8038425041523</v>
      </c>
      <c r="S896" s="1">
        <v>27.468000000000355</v>
      </c>
      <c r="T896" s="1">
        <v>468.614073676597</v>
      </c>
      <c r="U896" s="1">
        <v>34.335323510764233</v>
      </c>
      <c r="V896" s="1">
        <v>82.382076492069331</v>
      </c>
      <c r="W896" s="1">
        <v>36.251007738775506</v>
      </c>
      <c r="X896" s="1">
        <v>0.64532996321672864</v>
      </c>
      <c r="Y896" s="1">
        <v>2501.8904271694587</v>
      </c>
      <c r="Z896" s="1">
        <v>180.31192721079793</v>
      </c>
      <c r="AA896" s="1">
        <v>514.36425549469061</v>
      </c>
      <c r="AB896" s="1">
        <v>15.057710690218505</v>
      </c>
      <c r="AC896"/>
      <c r="AD896"/>
    </row>
    <row r="897" spans="1:30" x14ac:dyDescent="0.25">
      <c r="A897" s="1" t="s">
        <v>105</v>
      </c>
      <c r="B897" s="4">
        <v>1</v>
      </c>
      <c r="C897" s="1" t="s">
        <v>108</v>
      </c>
      <c r="D897" s="7" t="s">
        <v>384</v>
      </c>
      <c r="E897" s="4">
        <v>2036</v>
      </c>
      <c r="F897" s="1">
        <v>96.616003864696495</v>
      </c>
      <c r="G897" s="1">
        <v>-1.3136621612141735E-3</v>
      </c>
      <c r="H897" s="1">
        <v>9.5572224831504082E-12</v>
      </c>
      <c r="I897" s="1">
        <v>1.3768158682995049E-12</v>
      </c>
      <c r="J897" s="1">
        <v>2.4434264639346939E-11</v>
      </c>
      <c r="K897" s="1">
        <v>1.6677254083256471E-11</v>
      </c>
      <c r="L897" s="1">
        <v>3.9013000101068626E-11</v>
      </c>
      <c r="M897" s="1">
        <v>66.310456583826252</v>
      </c>
      <c r="N897" s="1">
        <v>8.5380814838402745</v>
      </c>
      <c r="O897" s="1">
        <v>45.900000000039995</v>
      </c>
      <c r="P897" s="1">
        <v>17.738250000007582</v>
      </c>
      <c r="Q897" s="1">
        <v>3.2960000000047924</v>
      </c>
      <c r="R897" s="1">
        <v>1482.457958418785</v>
      </c>
      <c r="S897" s="1">
        <v>23.544000000000452</v>
      </c>
      <c r="T897" s="1">
        <v>536.85968099853903</v>
      </c>
      <c r="U897" s="1">
        <v>48.068790254604934</v>
      </c>
      <c r="V897" s="1">
        <v>73.537173438781906</v>
      </c>
      <c r="W897" s="1">
        <v>34.029208200023241</v>
      </c>
      <c r="X897" s="1">
        <v>0.26818857054529999</v>
      </c>
      <c r="Y897" s="1">
        <v>2546.9174850585432</v>
      </c>
      <c r="Z897" s="1">
        <v>155.20453417238579</v>
      </c>
      <c r="AA897" s="1">
        <v>584.54781605891628</v>
      </c>
      <c r="AB897" s="1">
        <v>25.11128855190158</v>
      </c>
      <c r="AC897"/>
      <c r="AD897"/>
    </row>
    <row r="898" spans="1:30" x14ac:dyDescent="0.25">
      <c r="A898" s="1" t="s">
        <v>105</v>
      </c>
      <c r="B898" s="4">
        <v>1</v>
      </c>
      <c r="C898" s="1" t="s">
        <v>108</v>
      </c>
      <c r="D898" s="7" t="s">
        <v>384</v>
      </c>
      <c r="E898" s="4">
        <v>2037</v>
      </c>
      <c r="F898" s="1">
        <v>106.33824894884867</v>
      </c>
      <c r="G898" s="1">
        <v>-1.4160153267561452E-3</v>
      </c>
      <c r="H898" s="1">
        <v>1.3755517772897224E-11</v>
      </c>
      <c r="I898" s="1">
        <v>1.5836497975078239E-12</v>
      </c>
      <c r="J898" s="1">
        <v>1.670254966250208E-11</v>
      </c>
      <c r="K898" s="1">
        <v>20.742636375061309</v>
      </c>
      <c r="L898" s="1">
        <v>7.1396630751506473E-11</v>
      </c>
      <c r="M898" s="1">
        <v>46.783693664055008</v>
      </c>
      <c r="N898" s="1">
        <v>11.337202043568313</v>
      </c>
      <c r="O898" s="1">
        <v>48.026878359196495</v>
      </c>
      <c r="P898" s="1">
        <v>17.032250000008961</v>
      </c>
      <c r="Q898" s="1">
        <v>7.5798102152657516E-10</v>
      </c>
      <c r="R898" s="1">
        <v>1471.4666250854682</v>
      </c>
      <c r="S898" s="1">
        <v>19.620000000000658</v>
      </c>
      <c r="T898" s="1">
        <v>595.78080424903203</v>
      </c>
      <c r="U898" s="1">
        <v>56.606871738445207</v>
      </c>
      <c r="V898" s="1">
        <v>80.697537151017656</v>
      </c>
      <c r="W898" s="1">
        <v>32.835115990298902</v>
      </c>
      <c r="X898" s="1">
        <v>1.1175356076825273E-9</v>
      </c>
      <c r="Y898" s="1">
        <v>2543.955357476179</v>
      </c>
      <c r="Z898" s="1">
        <v>132.82279594884108</v>
      </c>
      <c r="AA898" s="1">
        <v>645.53597522024472</v>
      </c>
      <c r="AB898" s="1">
        <v>30.9626392207817</v>
      </c>
      <c r="AC898"/>
      <c r="AD898"/>
    </row>
    <row r="899" spans="1:30" x14ac:dyDescent="0.25">
      <c r="A899" s="1" t="s">
        <v>105</v>
      </c>
      <c r="B899" s="4">
        <v>1</v>
      </c>
      <c r="C899" s="1" t="s">
        <v>108</v>
      </c>
      <c r="D899" s="7" t="s">
        <v>384</v>
      </c>
      <c r="E899" s="4">
        <v>2038</v>
      </c>
      <c r="F899" s="1">
        <v>111.92441193465676</v>
      </c>
      <c r="G899" s="1">
        <v>-1.7188659700510583E-3</v>
      </c>
      <c r="H899" s="1">
        <v>1.1421813241636625E-11</v>
      </c>
      <c r="I899" s="1">
        <v>1.8314268673009573E-12</v>
      </c>
      <c r="J899" s="1">
        <v>1.3044465078579522E-11</v>
      </c>
      <c r="K899" s="1">
        <v>73.23506860615926</v>
      </c>
      <c r="L899" s="1">
        <v>7.6969474301486745E-11</v>
      </c>
      <c r="M899" s="1">
        <v>24.14924563312228</v>
      </c>
      <c r="N899" s="1">
        <v>5.4276335654633101</v>
      </c>
      <c r="O899" s="1">
        <v>40.376878359221436</v>
      </c>
      <c r="P899" s="1">
        <v>16.32625000001034</v>
      </c>
      <c r="Q899" s="1">
        <v>8.4573220614766475E-10</v>
      </c>
      <c r="R899" s="1">
        <v>1492.2092614605294</v>
      </c>
      <c r="S899" s="1">
        <v>15.696000000001433</v>
      </c>
      <c r="T899" s="1">
        <v>642.56449791308705</v>
      </c>
      <c r="U899" s="1">
        <v>67.944073782013518</v>
      </c>
      <c r="V899" s="1">
        <v>72.220101435904226</v>
      </c>
      <c r="W899" s="1">
        <v>32.565695554132198</v>
      </c>
      <c r="X899" s="1">
        <v>1.1720902280212014E-9</v>
      </c>
      <c r="Y899" s="1">
        <v>2582.3017318371549</v>
      </c>
      <c r="Z899" s="1">
        <v>107.49897005781473</v>
      </c>
      <c r="AA899" s="1">
        <v>692.34509520381266</v>
      </c>
      <c r="AB899" s="1">
        <v>44.358935361372367</v>
      </c>
      <c r="AC899"/>
      <c r="AD899"/>
    </row>
    <row r="900" spans="1:30" x14ac:dyDescent="0.25">
      <c r="A900" s="1" t="s">
        <v>105</v>
      </c>
      <c r="B900" s="4">
        <v>1</v>
      </c>
      <c r="C900" s="1" t="s">
        <v>108</v>
      </c>
      <c r="D900" s="7" t="s">
        <v>384</v>
      </c>
      <c r="E900" s="4">
        <v>2039</v>
      </c>
      <c r="F900" s="1">
        <v>109.86876651845638</v>
      </c>
      <c r="G900" s="1">
        <v>-1.7863378447233128E-3</v>
      </c>
      <c r="H900" s="1">
        <v>5.5090354323553711E-12</v>
      </c>
      <c r="I900" s="1">
        <v>2.1686771497616278E-12</v>
      </c>
      <c r="J900" s="1">
        <v>1.0330220298517E-11</v>
      </c>
      <c r="K900" s="1">
        <v>98.51667474857426</v>
      </c>
      <c r="L900" s="1">
        <v>8.7102000403434654E-11</v>
      </c>
      <c r="M900" s="1">
        <v>25.480938535036309</v>
      </c>
      <c r="N900" s="1">
        <v>3.0836594612030797</v>
      </c>
      <c r="O900" s="1">
        <v>32.726878359230994</v>
      </c>
      <c r="P900" s="1">
        <v>15.620250000011923</v>
      </c>
      <c r="Q900" s="1">
        <v>9.2382434259351719E-10</v>
      </c>
      <c r="R900" s="1">
        <v>1565.4443300666887</v>
      </c>
      <c r="S900" s="1">
        <v>11.772000000002977</v>
      </c>
      <c r="T900" s="1">
        <v>666.71374354620934</v>
      </c>
      <c r="U900" s="1">
        <v>73.371707347476828</v>
      </c>
      <c r="V900" s="1">
        <v>57.103526693668584</v>
      </c>
      <c r="W900" s="1">
        <v>29.472352862178621</v>
      </c>
      <c r="X900" s="1">
        <v>1.185642343886928E-9</v>
      </c>
      <c r="Y900" s="1">
        <v>2696.2004830257415</v>
      </c>
      <c r="Z900" s="1">
        <v>79.000649823409461</v>
      </c>
      <c r="AA900" s="1">
        <v>714.39858469971853</v>
      </c>
      <c r="AB900" s="1">
        <v>49.735014016692574</v>
      </c>
      <c r="AC900"/>
      <c r="AD900"/>
    </row>
    <row r="901" spans="1:30" x14ac:dyDescent="0.25">
      <c r="A901" s="1" t="s">
        <v>105</v>
      </c>
      <c r="B901" s="4">
        <v>1</v>
      </c>
      <c r="C901" s="1" t="s">
        <v>108</v>
      </c>
      <c r="D901" s="7" t="s">
        <v>384</v>
      </c>
      <c r="E901" s="4">
        <v>2040</v>
      </c>
      <c r="F901" s="1">
        <v>108.59538392074765</v>
      </c>
      <c r="G901" s="1">
        <v>-1.1647029303753088E-3</v>
      </c>
      <c r="H901" s="1">
        <v>2.743722483889522E-12</v>
      </c>
      <c r="I901" s="1">
        <v>2.5983196568850511E-12</v>
      </c>
      <c r="J901" s="1">
        <v>8.914526491084554E-12</v>
      </c>
      <c r="K901" s="1">
        <v>144.3126409046279</v>
      </c>
      <c r="L901" s="1">
        <v>1.0600940372250543E-10</v>
      </c>
      <c r="M901" s="1">
        <v>2.3557313735015999</v>
      </c>
      <c r="N901" s="1">
        <v>1.0753663265106661E-10</v>
      </c>
      <c r="O901" s="1">
        <v>25.076878359244752</v>
      </c>
      <c r="P901" s="1">
        <v>14.914250000013755</v>
      </c>
      <c r="Q901" s="1">
        <v>9.9890390160184925E-10</v>
      </c>
      <c r="R901" s="1">
        <v>1663.9610048152631</v>
      </c>
      <c r="S901" s="1">
        <v>7.8480000000035837</v>
      </c>
      <c r="T901" s="1">
        <v>692.19468208124567</v>
      </c>
      <c r="U901" s="1">
        <v>76.455366808679912</v>
      </c>
      <c r="V901" s="1">
        <v>41.907809325923893</v>
      </c>
      <c r="W901" s="1">
        <v>29.56861977962695</v>
      </c>
      <c r="X901" s="1">
        <v>1.1733361030232105E-9</v>
      </c>
      <c r="Y901" s="1">
        <v>2835.7076611049915</v>
      </c>
      <c r="Z901" s="1">
        <v>49.458562023205239</v>
      </c>
      <c r="AA901" s="1">
        <v>734.68071676710144</v>
      </c>
      <c r="AB901" s="1">
        <v>50.755678756230211</v>
      </c>
      <c r="AC901"/>
      <c r="AD901"/>
    </row>
    <row r="902" spans="1:30" x14ac:dyDescent="0.25">
      <c r="A902" s="1" t="s">
        <v>105</v>
      </c>
      <c r="B902" s="4">
        <v>1</v>
      </c>
      <c r="C902" s="1" t="s">
        <v>108</v>
      </c>
      <c r="D902" s="7" t="s">
        <v>384</v>
      </c>
      <c r="E902" s="4">
        <v>2041</v>
      </c>
      <c r="F902" s="1">
        <v>108.2007600252239</v>
      </c>
      <c r="G902" s="1">
        <v>-2.3704869926305344E-3</v>
      </c>
      <c r="H902" s="1">
        <v>2.2554575578914424E-12</v>
      </c>
      <c r="I902" s="1">
        <v>3.1931613212102842E-12</v>
      </c>
      <c r="J902" s="1">
        <v>8.2209780447271623E-12</v>
      </c>
      <c r="K902" s="1">
        <v>120.72106636326511</v>
      </c>
      <c r="L902" s="1">
        <v>9.0247607915909013E-11</v>
      </c>
      <c r="M902" s="1">
        <v>1.4618648846197958E-9</v>
      </c>
      <c r="N902" s="1">
        <v>2.2633351043929423E-11</v>
      </c>
      <c r="O902" s="1">
        <v>17.426878359256172</v>
      </c>
      <c r="P902" s="1">
        <v>14.914250000015924</v>
      </c>
      <c r="Q902" s="1">
        <v>1.0737777796719154E-9</v>
      </c>
      <c r="R902" s="1">
        <v>1808.273645719891</v>
      </c>
      <c r="S902" s="1">
        <v>3.9240000000054192</v>
      </c>
      <c r="T902" s="1">
        <v>694.55041345474729</v>
      </c>
      <c r="U902" s="1">
        <v>76.455366808787446</v>
      </c>
      <c r="V902" s="1">
        <v>25.630079486232813</v>
      </c>
      <c r="W902" s="1">
        <v>28.525743038726475</v>
      </c>
      <c r="X902" s="1">
        <v>1.1322457964337297E-9</v>
      </c>
      <c r="Y902" s="1">
        <v>3013.6633283668148</v>
      </c>
      <c r="Z902" s="1">
        <v>22.399176094354814</v>
      </c>
      <c r="AA902" s="1">
        <v>732.62503804440121</v>
      </c>
      <c r="AB902" s="1">
        <v>44.039570027847979</v>
      </c>
      <c r="AC902"/>
      <c r="AD902"/>
    </row>
    <row r="903" spans="1:30" x14ac:dyDescent="0.25">
      <c r="A903" s="1" t="s">
        <v>105</v>
      </c>
      <c r="B903" s="4">
        <v>1</v>
      </c>
      <c r="C903" s="1" t="s">
        <v>108</v>
      </c>
      <c r="D903" s="7" t="s">
        <v>384</v>
      </c>
      <c r="E903" s="4">
        <v>2042</v>
      </c>
      <c r="F903" s="1">
        <v>107.10233820537375</v>
      </c>
      <c r="G903" s="1">
        <v>-2.6999106051979354E-3</v>
      </c>
      <c r="H903" s="1">
        <v>2.2024181829348015E-12</v>
      </c>
      <c r="I903" s="1">
        <v>3.9591085841440213E-12</v>
      </c>
      <c r="J903" s="1">
        <v>8.2264382505450515E-12</v>
      </c>
      <c r="K903" s="1">
        <v>32.333140339804579</v>
      </c>
      <c r="L903" s="1">
        <v>3.7672846625898863E-11</v>
      </c>
      <c r="M903" s="1">
        <v>37.777498343970485</v>
      </c>
      <c r="N903" s="1">
        <v>9.397205433386648E-12</v>
      </c>
      <c r="O903" s="1">
        <v>9.7768783592616817</v>
      </c>
      <c r="P903" s="1">
        <v>14.914250000018523</v>
      </c>
      <c r="Q903" s="1">
        <v>1.1556582600624069E-9</v>
      </c>
      <c r="R903" s="1">
        <v>1928.9947120831562</v>
      </c>
      <c r="S903" s="1">
        <v>4.0697441288494179E-10</v>
      </c>
      <c r="T903" s="1">
        <v>694.55041345620918</v>
      </c>
      <c r="U903" s="1">
        <v>76.455366808810084</v>
      </c>
      <c r="V903" s="1">
        <v>12.922469795413543</v>
      </c>
      <c r="W903" s="1">
        <v>27.554929473863396</v>
      </c>
      <c r="X903" s="1">
        <v>1.127742959202307E-9</v>
      </c>
      <c r="Y903" s="1">
        <v>3142.0979672016138</v>
      </c>
      <c r="Z903" s="1">
        <v>1.4952115655076156E-9</v>
      </c>
      <c r="AA903" s="1">
        <v>730.67983544259107</v>
      </c>
      <c r="AB903" s="1">
        <v>42.197171839015319</v>
      </c>
      <c r="AC903"/>
      <c r="AD903"/>
    </row>
    <row r="904" spans="1:30" x14ac:dyDescent="0.25">
      <c r="A904" s="1" t="s">
        <v>105</v>
      </c>
      <c r="B904" s="4">
        <v>1</v>
      </c>
      <c r="C904" s="1" t="s">
        <v>108</v>
      </c>
      <c r="D904" s="7" t="s">
        <v>384</v>
      </c>
      <c r="E904" s="4">
        <v>2043</v>
      </c>
      <c r="F904" s="1">
        <v>102.55153289026921</v>
      </c>
      <c r="G904" s="1">
        <v>-2.2798598823522381E-3</v>
      </c>
      <c r="H904" s="1">
        <v>2.2995177142356012E-12</v>
      </c>
      <c r="I904" s="1">
        <v>4.9942284024622825E-12</v>
      </c>
      <c r="J904" s="1">
        <v>7.6949601307190115E-12</v>
      </c>
      <c r="K904" s="1">
        <v>56.481462204900375</v>
      </c>
      <c r="L904" s="1">
        <v>1.2236604491580493E-11</v>
      </c>
      <c r="M904" s="1">
        <v>23.047239713070045</v>
      </c>
      <c r="N904" s="1">
        <v>7.5308720596514171E-12</v>
      </c>
      <c r="O904" s="1">
        <v>9.7768783592644262</v>
      </c>
      <c r="P904" s="1">
        <v>14.914250000021717</v>
      </c>
      <c r="Q904" s="1">
        <v>1.1920962977404806E-9</v>
      </c>
      <c r="R904" s="1">
        <v>1961.3278524229609</v>
      </c>
      <c r="S904" s="1">
        <v>4.5005425411551598E-10</v>
      </c>
      <c r="T904" s="1">
        <v>732.32791180017966</v>
      </c>
      <c r="U904" s="1">
        <v>76.455366808819477</v>
      </c>
      <c r="V904" s="1">
        <v>12.356958668714521</v>
      </c>
      <c r="W904" s="1">
        <v>29.645055069206041</v>
      </c>
      <c r="X904" s="1">
        <v>1.0795768364387082E-9</v>
      </c>
      <c r="Y904" s="1">
        <v>3208.9674573182065</v>
      </c>
      <c r="Z904" s="1">
        <v>1.6370107388671897E-9</v>
      </c>
      <c r="AA904" s="1">
        <v>760.68805207366995</v>
      </c>
      <c r="AB904" s="1">
        <v>39.386840612476242</v>
      </c>
      <c r="AC904"/>
      <c r="AD904"/>
    </row>
    <row r="905" spans="1:30" x14ac:dyDescent="0.25">
      <c r="A905" s="1" t="s">
        <v>105</v>
      </c>
      <c r="B905" s="4">
        <v>1</v>
      </c>
      <c r="C905" s="1" t="s">
        <v>108</v>
      </c>
      <c r="D905" s="7" t="s">
        <v>384</v>
      </c>
      <c r="E905" s="4">
        <v>2044</v>
      </c>
      <c r="F905" s="1">
        <v>98.307758618903307</v>
      </c>
      <c r="G905" s="1">
        <v>-3.3713715586603148E-3</v>
      </c>
      <c r="H905" s="1">
        <v>2.5869203146462508E-12</v>
      </c>
      <c r="I905" s="1">
        <v>6.5737456942661749E-12</v>
      </c>
      <c r="J905" s="1">
        <v>6.8796865124309508E-12</v>
      </c>
      <c r="K905" s="1">
        <v>35.521611583083256</v>
      </c>
      <c r="L905" s="1">
        <v>5.9270222842501217E-12</v>
      </c>
      <c r="M905" s="1">
        <v>35.776778346605745</v>
      </c>
      <c r="N905" s="1">
        <v>7.419346747820474E-12</v>
      </c>
      <c r="O905" s="1">
        <v>9.7768783592666821</v>
      </c>
      <c r="P905" s="1">
        <v>14.914250000025676</v>
      </c>
      <c r="Q905" s="1">
        <v>1.2165305623798275E-9</v>
      </c>
      <c r="R905" s="1">
        <v>2017.8093146278613</v>
      </c>
      <c r="S905" s="1">
        <v>4.8477566705091314E-10</v>
      </c>
      <c r="T905" s="1">
        <v>755.37515151324976</v>
      </c>
      <c r="U905" s="1">
        <v>76.455366808827009</v>
      </c>
      <c r="V905" s="1">
        <v>11.128736907329211</v>
      </c>
      <c r="W905" s="1">
        <v>29.260225905510296</v>
      </c>
      <c r="X905" s="1">
        <v>1.0164493632070541E-9</v>
      </c>
      <c r="Y905" s="1">
        <v>3286.6116001408159</v>
      </c>
      <c r="Z905" s="1">
        <v>1.6983142776620277E-9</v>
      </c>
      <c r="AA905" s="1">
        <v>787.9805568660903</v>
      </c>
      <c r="AB905" s="1">
        <v>33.731720978109436</v>
      </c>
      <c r="AC905"/>
      <c r="AD905"/>
    </row>
    <row r="906" spans="1:30" x14ac:dyDescent="0.25">
      <c r="A906" s="1" t="s">
        <v>105</v>
      </c>
      <c r="B906" s="4">
        <v>1</v>
      </c>
      <c r="C906" s="1" t="s">
        <v>108</v>
      </c>
      <c r="D906" s="7" t="s">
        <v>384</v>
      </c>
      <c r="E906" s="4">
        <v>2045</v>
      </c>
      <c r="F906" s="1">
        <v>94.598543148680037</v>
      </c>
      <c r="G906" s="1">
        <v>-3.5514600695300763E-3</v>
      </c>
      <c r="H906" s="1">
        <v>2.9840598369245638E-12</v>
      </c>
      <c r="I906" s="1">
        <v>8.8106028347296357E-12</v>
      </c>
      <c r="J906" s="1">
        <v>6.4723227482511685E-12</v>
      </c>
      <c r="K906" s="1">
        <v>49.122857997575053</v>
      </c>
      <c r="L906" s="1">
        <v>3.9086230973587729E-12</v>
      </c>
      <c r="M906" s="1">
        <v>11.808210300228421</v>
      </c>
      <c r="N906" s="1">
        <v>7.9285576381894423E-12</v>
      </c>
      <c r="O906" s="1">
        <v>9.7768783592688848</v>
      </c>
      <c r="P906" s="1">
        <v>14.914250000030671</v>
      </c>
      <c r="Q906" s="1">
        <v>1.2332331120423295E-9</v>
      </c>
      <c r="R906" s="1">
        <v>2053.3309262109447</v>
      </c>
      <c r="S906" s="1">
        <v>5.3359411499085308E-10</v>
      </c>
      <c r="T906" s="1">
        <v>791.1519298598555</v>
      </c>
      <c r="U906" s="1">
        <v>76.455366808834427</v>
      </c>
      <c r="V906" s="1">
        <v>10.480705775764417</v>
      </c>
      <c r="W906" s="1">
        <v>30.153750980785542</v>
      </c>
      <c r="X906" s="1">
        <v>9.4099036844387295E-10</v>
      </c>
      <c r="Y906" s="1">
        <v>3343.5437305101741</v>
      </c>
      <c r="Z906" s="1">
        <v>1.8334747600056664E-9</v>
      </c>
      <c r="AA906" s="1">
        <v>829.05296487820692</v>
      </c>
      <c r="AB906" s="1">
        <v>31.180853720861361</v>
      </c>
      <c r="AC906"/>
      <c r="AD906"/>
    </row>
    <row r="907" spans="1:30" x14ac:dyDescent="0.25">
      <c r="A907" s="1" t="s">
        <v>105</v>
      </c>
      <c r="B907" s="4">
        <v>1</v>
      </c>
      <c r="C907" s="1" t="s">
        <v>108</v>
      </c>
      <c r="D907" s="7" t="s">
        <v>384</v>
      </c>
      <c r="E907" s="4">
        <v>2046</v>
      </c>
      <c r="F907" s="1">
        <v>90.927978143368506</v>
      </c>
      <c r="G907" s="1">
        <v>-4.1060507559721919E-3</v>
      </c>
      <c r="H907" s="1">
        <v>3.5164681945242788E-12</v>
      </c>
      <c r="I907" s="1">
        <v>1.2387075659223961E-11</v>
      </c>
      <c r="J907" s="1">
        <v>6.0001851258303937E-12</v>
      </c>
      <c r="K907" s="1">
        <v>109.36802158499195</v>
      </c>
      <c r="L907" s="1">
        <v>2.6725597380322943E-12</v>
      </c>
      <c r="M907" s="1">
        <v>51.054495803292298</v>
      </c>
      <c r="N907" s="1">
        <v>9.1691655460378279E-12</v>
      </c>
      <c r="O907" s="1">
        <v>9.7768783592711852</v>
      </c>
      <c r="P907" s="1">
        <v>14.914250000037246</v>
      </c>
      <c r="Q907" s="1">
        <v>1.2462775771209091E-9</v>
      </c>
      <c r="R907" s="1">
        <v>2102.4537842085197</v>
      </c>
      <c r="S907" s="1">
        <v>5.7260711509192171E-10</v>
      </c>
      <c r="T907" s="1">
        <v>802.96014016008394</v>
      </c>
      <c r="U907" s="1">
        <v>76.455366808842356</v>
      </c>
      <c r="V907" s="1">
        <v>9.744975281924436</v>
      </c>
      <c r="W907" s="1">
        <v>29.180405841339329</v>
      </c>
      <c r="X907" s="1">
        <v>8.5514421231792142E-10</v>
      </c>
      <c r="Y907" s="1">
        <v>3411.301824471248</v>
      </c>
      <c r="Z907" s="1">
        <v>1.8483263766879465E-9</v>
      </c>
      <c r="AA907" s="1">
        <v>842.07643140687105</v>
      </c>
      <c r="AB907" s="1">
        <v>27.877223663809872</v>
      </c>
      <c r="AC907"/>
      <c r="AD907"/>
    </row>
    <row r="908" spans="1:30" x14ac:dyDescent="0.25">
      <c r="A908" s="1" t="s">
        <v>105</v>
      </c>
      <c r="B908" s="4">
        <v>1</v>
      </c>
      <c r="C908" s="1" t="s">
        <v>108</v>
      </c>
      <c r="D908" s="7" t="s">
        <v>384</v>
      </c>
      <c r="E908" s="4">
        <v>2047</v>
      </c>
      <c r="F908" s="1">
        <v>87.632476090974805</v>
      </c>
      <c r="G908" s="1">
        <v>6.2410622555010326E-8</v>
      </c>
      <c r="H908" s="1">
        <v>4.1046625876706539E-12</v>
      </c>
      <c r="I908" s="1">
        <v>1.9111732150243597E-11</v>
      </c>
      <c r="J908" s="1">
        <v>5.3425842156802199E-12</v>
      </c>
      <c r="K908" s="1">
        <v>113.31703949235761</v>
      </c>
      <c r="L908" s="1">
        <v>1.907701002944434E-12</v>
      </c>
      <c r="M908" s="1">
        <v>45.185703657335594</v>
      </c>
      <c r="N908" s="1">
        <v>1.084063122558807E-11</v>
      </c>
      <c r="O908" s="1">
        <v>9.7768783592737716</v>
      </c>
      <c r="P908" s="1">
        <v>14.914250000046056</v>
      </c>
      <c r="Q908" s="1">
        <v>1.256607797419426E-9</v>
      </c>
      <c r="R908" s="1">
        <v>2170.6043057935117</v>
      </c>
      <c r="S908" s="1">
        <v>6.4400374584342818E-10</v>
      </c>
      <c r="T908" s="1">
        <v>854.01463596337624</v>
      </c>
      <c r="U908" s="1">
        <v>76.455366807096794</v>
      </c>
      <c r="V908" s="1">
        <v>7.9837124488731606</v>
      </c>
      <c r="W908" s="1">
        <v>27.946648919543939</v>
      </c>
      <c r="X908" s="1">
        <v>7.6330844121097557E-10</v>
      </c>
      <c r="Y908" s="1">
        <v>3500.4253545157912</v>
      </c>
      <c r="Z908" s="1">
        <v>2.0623622921064373E-9</v>
      </c>
      <c r="AA908" s="1">
        <v>881.7961553394407</v>
      </c>
      <c r="AB908" s="1">
        <v>22.75036575325483</v>
      </c>
      <c r="AC908"/>
      <c r="AD908"/>
    </row>
    <row r="909" spans="1:30" x14ac:dyDescent="0.25">
      <c r="A909" s="1" t="s">
        <v>105</v>
      </c>
      <c r="B909" s="4">
        <v>1</v>
      </c>
      <c r="C909" s="1" t="s">
        <v>108</v>
      </c>
      <c r="D909" s="7" t="s">
        <v>384</v>
      </c>
      <c r="E909" s="4">
        <v>2048</v>
      </c>
      <c r="F909" s="1">
        <v>84.308361180028882</v>
      </c>
      <c r="G909" s="1">
        <v>-4.1980902586241507E-4</v>
      </c>
      <c r="H909" s="1">
        <v>4.8195239849673098E-12</v>
      </c>
      <c r="I909" s="1">
        <v>4.2571895592784152E-11</v>
      </c>
      <c r="J909" s="1">
        <v>5.1366221387165306E-12</v>
      </c>
      <c r="K909" s="1">
        <v>105.06072224601331</v>
      </c>
      <c r="L909" s="1">
        <v>1.561702949952781E-12</v>
      </c>
      <c r="M909" s="1">
        <v>44.534806054862088</v>
      </c>
      <c r="N909" s="1">
        <v>1.2882708649101911E-11</v>
      </c>
      <c r="O909" s="1">
        <v>9.7768783592767559</v>
      </c>
      <c r="P909" s="1">
        <v>11.737250000058586</v>
      </c>
      <c r="Q909" s="1">
        <v>1.2655223239105106E-9</v>
      </c>
      <c r="R909" s="1">
        <v>2232.399470285869</v>
      </c>
      <c r="S909" s="1">
        <v>7.2097322014491493E-10</v>
      </c>
      <c r="T909" s="1">
        <v>899.20033962071182</v>
      </c>
      <c r="U909" s="1">
        <v>76.455366801525045</v>
      </c>
      <c r="V909" s="1">
        <v>6.6767014941515574</v>
      </c>
      <c r="W909" s="1">
        <v>19.26557274866385</v>
      </c>
      <c r="X909" s="1">
        <v>6.4745005006157997E-10</v>
      </c>
      <c r="Y909" s="1">
        <v>3579.343948200245</v>
      </c>
      <c r="Z909" s="1">
        <v>2.2895725151376839E-9</v>
      </c>
      <c r="AA909" s="1">
        <v>930.46504512252864</v>
      </c>
      <c r="AB909" s="1">
        <v>19.63631261260187</v>
      </c>
      <c r="AC909"/>
      <c r="AD909"/>
    </row>
    <row r="910" spans="1:30" x14ac:dyDescent="0.25">
      <c r="A910" s="1" t="s">
        <v>105</v>
      </c>
      <c r="B910" s="4">
        <v>1</v>
      </c>
      <c r="C910" s="1" t="s">
        <v>108</v>
      </c>
      <c r="D910" s="7" t="s">
        <v>384</v>
      </c>
      <c r="E910" s="4">
        <v>2049</v>
      </c>
      <c r="F910" s="1">
        <v>80.68557002266401</v>
      </c>
      <c r="G910" s="1">
        <v>2.3812814959311953E-3</v>
      </c>
      <c r="H910" s="1">
        <v>5.6820122259405052E-12</v>
      </c>
      <c r="I910" s="1">
        <v>2.4512751195277225E-8</v>
      </c>
      <c r="J910" s="1">
        <v>5.4759363803270247E-12</v>
      </c>
      <c r="K910" s="1">
        <v>151.19862074820978</v>
      </c>
      <c r="L910" s="1">
        <v>1.2905468857478899E-12</v>
      </c>
      <c r="M910" s="1">
        <v>38.934109353641333</v>
      </c>
      <c r="N910" s="1">
        <v>1.5401270963896859E-11</v>
      </c>
      <c r="O910" s="1">
        <v>9.7768783592797348</v>
      </c>
      <c r="P910" s="1">
        <v>8.5602500000779465</v>
      </c>
      <c r="Q910" s="1">
        <v>1.2737433019552378E-9</v>
      </c>
      <c r="R910" s="1">
        <v>2273.057848781883</v>
      </c>
      <c r="S910" s="1">
        <v>8.0807522054834958E-10</v>
      </c>
      <c r="T910" s="1">
        <v>943.7351456755739</v>
      </c>
      <c r="U910" s="1">
        <v>70.795790167985828</v>
      </c>
      <c r="V910" s="1">
        <v>6.2250388425830865</v>
      </c>
      <c r="W910" s="1">
        <v>13.062888265453577</v>
      </c>
      <c r="X910" s="1">
        <v>5.5291832868821934E-10</v>
      </c>
      <c r="Y910" s="1">
        <v>3638.1063462969946</v>
      </c>
      <c r="Z910" s="1">
        <v>2.5436238348058146E-9</v>
      </c>
      <c r="AA910" s="1">
        <v>978.36153001613332</v>
      </c>
      <c r="AB910" s="1">
        <v>18.093576057377145</v>
      </c>
      <c r="AC910"/>
      <c r="AD910"/>
    </row>
    <row r="911" spans="1:30" x14ac:dyDescent="0.25">
      <c r="A911" s="1" t="s">
        <v>105</v>
      </c>
      <c r="B911" s="4">
        <v>1</v>
      </c>
      <c r="C911" s="1" t="s">
        <v>108</v>
      </c>
      <c r="D911" s="7" t="s">
        <v>384</v>
      </c>
      <c r="E911" s="4">
        <v>2050</v>
      </c>
      <c r="F911" s="1">
        <v>77.38162036267893</v>
      </c>
      <c r="G911" s="1">
        <v>-2.4604203487841084E-4</v>
      </c>
      <c r="H911" s="1">
        <v>7.0075751524590152E-12</v>
      </c>
      <c r="I911" s="1">
        <v>1.0699076377189059E-9</v>
      </c>
      <c r="J911" s="1">
        <v>6.3758324574278667E-12</v>
      </c>
      <c r="K911" s="1">
        <v>154.49562579124151</v>
      </c>
      <c r="L911" s="1">
        <v>0</v>
      </c>
      <c r="M911" s="1">
        <v>27.384463822193979</v>
      </c>
      <c r="N911" s="1">
        <v>1.8543968893338968E-11</v>
      </c>
      <c r="O911" s="1">
        <v>9.7768783592833834</v>
      </c>
      <c r="P911" s="1">
        <v>4.5890000001212385</v>
      </c>
      <c r="Q911" s="1">
        <v>1.2819697402057828E-9</v>
      </c>
      <c r="R911" s="1">
        <v>2346.5013731759259</v>
      </c>
      <c r="S911" s="1">
        <v>9.1408462427085501E-10</v>
      </c>
      <c r="T911" s="1">
        <v>982.66925502921526</v>
      </c>
      <c r="U911" s="1">
        <v>62.840501847579581</v>
      </c>
      <c r="V911" s="1">
        <v>5.2226450733092253</v>
      </c>
      <c r="W911" s="1">
        <v>6.4500927666348309</v>
      </c>
      <c r="X911" s="1">
        <v>5.243931080203534E-10</v>
      </c>
      <c r="Y911" s="1">
        <v>3723.9048206077182</v>
      </c>
      <c r="Z911" s="1">
        <v>2.8473304776371544E-9</v>
      </c>
      <c r="AA911" s="1">
        <v>1020.3623931556763</v>
      </c>
      <c r="AB911" s="1">
        <v>15.156426740872664</v>
      </c>
      <c r="AC911"/>
      <c r="AD911"/>
    </row>
    <row r="912" spans="1:30" x14ac:dyDescent="0.25">
      <c r="A912" s="1" t="s">
        <v>105</v>
      </c>
      <c r="B912" s="4">
        <v>1</v>
      </c>
      <c r="C912" s="1" t="s">
        <v>108</v>
      </c>
      <c r="D912" s="7" t="s">
        <v>384</v>
      </c>
      <c r="E912" s="4">
        <v>2051</v>
      </c>
      <c r="F912" s="1">
        <v>74.533661493762722</v>
      </c>
      <c r="G912" s="1">
        <v>2.8991193875703173E-3</v>
      </c>
      <c r="H912" s="1">
        <v>8.5875818976266342E-12</v>
      </c>
      <c r="I912" s="1">
        <v>2.3107096871344183E-10</v>
      </c>
      <c r="J912" s="1">
        <v>7.4554285229015553E-12</v>
      </c>
      <c r="K912" s="1">
        <v>154.22295062706257</v>
      </c>
      <c r="L912" s="1">
        <v>0</v>
      </c>
      <c r="M912" s="1">
        <v>59.885532643528073</v>
      </c>
      <c r="N912" s="1">
        <v>2.2505725115270555E-11</v>
      </c>
      <c r="O912" s="1">
        <v>9.7768783592878457</v>
      </c>
      <c r="P912" s="1">
        <v>2.4636183349630595E-8</v>
      </c>
      <c r="Q912" s="1">
        <v>1.2896647003365017E-9</v>
      </c>
      <c r="R912" s="1">
        <v>2406.5509618577926</v>
      </c>
      <c r="S912" s="1">
        <v>1.004332232186764E-9</v>
      </c>
      <c r="T912" s="1">
        <v>1010.0537188514093</v>
      </c>
      <c r="U912" s="1">
        <v>58.689808507679707</v>
      </c>
      <c r="V912" s="1">
        <v>4.9280656354306451</v>
      </c>
      <c r="W912" s="1">
        <v>3.5044987140125117E-8</v>
      </c>
      <c r="X912" s="1">
        <v>4.97077898689187E-10</v>
      </c>
      <c r="Y912" s="1">
        <v>3779.3937635358684</v>
      </c>
      <c r="Z912" s="1">
        <v>3.0649538349830652E-9</v>
      </c>
      <c r="AA912" s="1">
        <v>1044.8813503587255</v>
      </c>
      <c r="AB912" s="1">
        <v>13.16815547436066</v>
      </c>
      <c r="AC912"/>
      <c r="AD912"/>
    </row>
    <row r="913" spans="1:30" x14ac:dyDescent="0.25">
      <c r="A913" s="1" t="s">
        <v>105</v>
      </c>
      <c r="B913" s="4">
        <v>1</v>
      </c>
      <c r="C913" s="1" t="s">
        <v>108</v>
      </c>
      <c r="D913" s="7" t="s">
        <v>384</v>
      </c>
      <c r="E913" s="4">
        <v>2052</v>
      </c>
      <c r="F913" s="1">
        <v>71.464070932461993</v>
      </c>
      <c r="G913" s="1">
        <v>1.0663275119363097E-2</v>
      </c>
      <c r="H913" s="1">
        <v>1.0265987008385308E-11</v>
      </c>
      <c r="I913" s="1">
        <v>5.5374977253723955E-9</v>
      </c>
      <c r="J913" s="1">
        <v>0</v>
      </c>
      <c r="K913" s="1">
        <v>217.69915052299822</v>
      </c>
      <c r="L913" s="1">
        <v>0</v>
      </c>
      <c r="M913" s="1">
        <v>35.201570845577699</v>
      </c>
      <c r="N913" s="1">
        <v>2.7591242270544656E-11</v>
      </c>
      <c r="O913" s="1">
        <v>9.7768783592931285</v>
      </c>
      <c r="P913" s="1">
        <v>2.5703720236390372E-8</v>
      </c>
      <c r="Q913" s="1">
        <v>1.2965443868489327E-9</v>
      </c>
      <c r="R913" s="1">
        <v>2445.4641994314698</v>
      </c>
      <c r="S913" s="1">
        <v>1.0420050788126629E-9</v>
      </c>
      <c r="T913" s="1">
        <v>1042.2292514949374</v>
      </c>
      <c r="U913" s="1">
        <v>58.689808507685463</v>
      </c>
      <c r="V913" s="1">
        <v>4.5347067471168927</v>
      </c>
      <c r="W913" s="1">
        <v>3.6414885260857731E-8</v>
      </c>
      <c r="X913" s="1">
        <v>4.196030044338056E-10</v>
      </c>
      <c r="Y913" s="1">
        <v>3822.1539498044845</v>
      </c>
      <c r="Z913" s="1">
        <v>3.0878452927401191E-9</v>
      </c>
      <c r="AA913" s="1">
        <v>1066.9996373570696</v>
      </c>
      <c r="AB913" s="1">
        <v>12.322142285031612</v>
      </c>
      <c r="AC913"/>
      <c r="AD913"/>
    </row>
    <row r="914" spans="1:30" x14ac:dyDescent="0.25">
      <c r="A914" s="1" t="s">
        <v>105</v>
      </c>
      <c r="B914" s="4">
        <v>1</v>
      </c>
      <c r="C914" s="1" t="s">
        <v>108</v>
      </c>
      <c r="D914" s="7" t="s">
        <v>384</v>
      </c>
      <c r="E914" s="4">
        <v>2053</v>
      </c>
      <c r="F914" s="1">
        <v>68.441692463930266</v>
      </c>
      <c r="G914" s="1">
        <v>5.9255840396874628E-3</v>
      </c>
      <c r="H914" s="1">
        <v>1.1808829118148222E-11</v>
      </c>
      <c r="I914" s="1">
        <v>3.7058519305905198E-10</v>
      </c>
      <c r="J914" s="1">
        <v>0</v>
      </c>
      <c r="K914" s="1">
        <v>191.69869903464956</v>
      </c>
      <c r="L914" s="1">
        <v>0</v>
      </c>
      <c r="M914" s="1">
        <v>52.784594389073398</v>
      </c>
      <c r="N914" s="1">
        <v>3.4246356346427895E-11</v>
      </c>
      <c r="O914" s="1">
        <v>9.7768783592997224</v>
      </c>
      <c r="P914" s="1">
        <v>2.5933815077734397E-8</v>
      </c>
      <c r="Q914" s="1">
        <v>1.3030167095971839E-9</v>
      </c>
      <c r="R914" s="1">
        <v>2521.7740419710708</v>
      </c>
      <c r="S914" s="1">
        <v>1.0542416833042434E-9</v>
      </c>
      <c r="T914" s="1">
        <v>1042.7933223405155</v>
      </c>
      <c r="U914" s="1">
        <v>58.689808507707063</v>
      </c>
      <c r="V914" s="1">
        <v>3.2696796287925145</v>
      </c>
      <c r="W914" s="1">
        <v>1.9230622440153809E-8</v>
      </c>
      <c r="X914" s="1">
        <v>3.8626804084213113E-10</v>
      </c>
      <c r="Y914" s="1">
        <v>3884.4748046468403</v>
      </c>
      <c r="Z914" s="1">
        <v>3.0410188060299766E-9</v>
      </c>
      <c r="AA914" s="1">
        <v>1075.3428454258508</v>
      </c>
      <c r="AB914" s="1">
        <v>10.569611574882453</v>
      </c>
      <c r="AC914"/>
      <c r="AD914"/>
    </row>
    <row r="915" spans="1:30" x14ac:dyDescent="0.25">
      <c r="A915" s="1" t="s">
        <v>105</v>
      </c>
      <c r="B915" s="4">
        <v>1</v>
      </c>
      <c r="C915" s="1" t="s">
        <v>108</v>
      </c>
      <c r="D915" s="7" t="s">
        <v>384</v>
      </c>
      <c r="E915" s="4">
        <v>2054</v>
      </c>
      <c r="F915" s="1">
        <v>65.369067632683794</v>
      </c>
      <c r="G915" s="1">
        <v>2.4666103620557935E-3</v>
      </c>
      <c r="H915" s="1">
        <v>1.3787530383789568E-11</v>
      </c>
      <c r="I915" s="1">
        <v>2.2564313443694956E-9</v>
      </c>
      <c r="J915" s="1">
        <v>0</v>
      </c>
      <c r="K915" s="1">
        <v>252.38258103141365</v>
      </c>
      <c r="L915" s="1">
        <v>0</v>
      </c>
      <c r="M915" s="1">
        <v>69.345813479906838</v>
      </c>
      <c r="N915" s="1">
        <v>4.3177052752982955E-11</v>
      </c>
      <c r="O915" s="1">
        <v>9.7768783593078545</v>
      </c>
      <c r="P915" s="1">
        <v>3.1470553626901258E-8</v>
      </c>
      <c r="Q915" s="1">
        <v>1.3090168947230142E-9</v>
      </c>
      <c r="R915" s="1">
        <v>2539.4839393598086</v>
      </c>
      <c r="S915" s="1">
        <v>1.0601687055884935E-9</v>
      </c>
      <c r="T915" s="1">
        <v>1052.2810417295896</v>
      </c>
      <c r="U915" s="1">
        <v>58.689808507736466</v>
      </c>
      <c r="V915" s="1">
        <v>3.2696796287658314</v>
      </c>
      <c r="W915" s="1">
        <v>4.8814656308139039E-8</v>
      </c>
      <c r="X915" s="1">
        <v>3.8359297420852555E-10</v>
      </c>
      <c r="Y915" s="1">
        <v>3905.3341717590811</v>
      </c>
      <c r="Z915" s="1">
        <v>2.8201656838328654E-9</v>
      </c>
      <c r="AA915" s="1">
        <v>1080.189803887984</v>
      </c>
      <c r="AB915" s="1">
        <v>10.629338054828231</v>
      </c>
      <c r="AC915"/>
      <c r="AD915"/>
    </row>
    <row r="916" spans="1:30" x14ac:dyDescent="0.25">
      <c r="A916" s="1" t="s">
        <v>105</v>
      </c>
      <c r="B916" s="4">
        <v>1</v>
      </c>
      <c r="C916" s="1" t="s">
        <v>108</v>
      </c>
      <c r="D916" s="7" t="s">
        <v>384</v>
      </c>
      <c r="E916" s="4">
        <v>2055</v>
      </c>
      <c r="F916" s="1">
        <v>62.207569371660199</v>
      </c>
      <c r="G916" s="1">
        <v>9.674584123866277E-4</v>
      </c>
      <c r="H916" s="1">
        <v>1.6492624515525559E-11</v>
      </c>
      <c r="I916" s="1">
        <v>2.138747448828689E-10</v>
      </c>
      <c r="J916" s="1">
        <v>0</v>
      </c>
      <c r="K916" s="1">
        <v>318.28491299740404</v>
      </c>
      <c r="L916" s="1">
        <v>0</v>
      </c>
      <c r="M916" s="1">
        <v>2.8725951408726481E-8</v>
      </c>
      <c r="N916" s="1">
        <v>5.5568773391775671E-11</v>
      </c>
      <c r="O916" s="1">
        <v>9.776878359317557</v>
      </c>
      <c r="P916" s="1">
        <v>3.1840413370282076E-8</v>
      </c>
      <c r="Q916" s="1">
        <v>1.3143594789386946E-9</v>
      </c>
      <c r="R916" s="1">
        <v>2577.1283516671724</v>
      </c>
      <c r="S916" s="1">
        <v>1.0640773286858522E-9</v>
      </c>
      <c r="T916" s="1">
        <v>1069.3530947928307</v>
      </c>
      <c r="U916" s="1">
        <v>58.689808507773272</v>
      </c>
      <c r="V916" s="1">
        <v>3.2696796287536003</v>
      </c>
      <c r="W916" s="1">
        <v>2.9311247956969088E-8</v>
      </c>
      <c r="X916" s="1">
        <v>2.8750673333325945E-10</v>
      </c>
      <c r="Y916" s="1">
        <v>3946.9960810552629</v>
      </c>
      <c r="Z916" s="1">
        <v>2.7424681094544587E-9</v>
      </c>
      <c r="AA916" s="1">
        <v>1091.7603750359524</v>
      </c>
      <c r="AB916" s="1">
        <v>10.045530374339151</v>
      </c>
      <c r="AC916"/>
      <c r="AD916"/>
    </row>
    <row r="917" spans="1:30" x14ac:dyDescent="0.25">
      <c r="A917" s="1" t="s">
        <v>105</v>
      </c>
      <c r="B917" s="4">
        <v>1</v>
      </c>
      <c r="C917" s="1" t="s">
        <v>108</v>
      </c>
      <c r="D917" s="7" t="s">
        <v>384</v>
      </c>
      <c r="E917" s="4">
        <v>2056</v>
      </c>
      <c r="F917" s="1">
        <v>59.281340871589748</v>
      </c>
      <c r="G917" s="1">
        <v>1.1307684627641158E-2</v>
      </c>
      <c r="H917" s="1">
        <v>2.0791530867074478E-11</v>
      </c>
      <c r="I917" s="1">
        <v>2.1063950991232392E-10</v>
      </c>
      <c r="J917" s="1">
        <v>0</v>
      </c>
      <c r="K917" s="1">
        <v>189.85092848478189</v>
      </c>
      <c r="L917" s="1">
        <v>0</v>
      </c>
      <c r="M917" s="1">
        <v>45.569275025254825</v>
      </c>
      <c r="N917" s="1">
        <v>7.3580075812985461E-11</v>
      </c>
      <c r="O917" s="1">
        <v>9.7768783593285846</v>
      </c>
      <c r="P917" s="1">
        <v>3.4096083783450366E-8</v>
      </c>
      <c r="Q917" s="1">
        <v>1.3194961010774111E-9</v>
      </c>
      <c r="R917" s="1">
        <v>2774.9747991272043</v>
      </c>
      <c r="S917" s="1">
        <v>1.0667498884238845E-9</v>
      </c>
      <c r="T917" s="1">
        <v>1005.8582276340587</v>
      </c>
      <c r="U917" s="1">
        <v>58.689808507818178</v>
      </c>
      <c r="V917" s="1">
        <v>2.7043392788251355</v>
      </c>
      <c r="W917" s="1">
        <v>4.1003501402193171E-8</v>
      </c>
      <c r="X917" s="1">
        <v>1.7145760834307855E-10</v>
      </c>
      <c r="Y917" s="1">
        <v>4081.0445344333843</v>
      </c>
      <c r="Z917" s="1">
        <v>2.6618044591752452E-9</v>
      </c>
      <c r="AA917" s="1">
        <v>1043.9813253729026</v>
      </c>
      <c r="AB917" s="1">
        <v>5.1553097457338897</v>
      </c>
      <c r="AC917"/>
      <c r="AD917"/>
    </row>
    <row r="918" spans="1:30" x14ac:dyDescent="0.25">
      <c r="A918" s="1" t="s">
        <v>105</v>
      </c>
      <c r="B918" s="4">
        <v>1</v>
      </c>
      <c r="C918" s="1" t="s">
        <v>108</v>
      </c>
      <c r="D918" s="7" t="s">
        <v>384</v>
      </c>
      <c r="E918" s="4">
        <v>2057</v>
      </c>
      <c r="F918" s="1">
        <v>56.039161496626861</v>
      </c>
      <c r="G918" s="1">
        <v>9.7336936750996752E-4</v>
      </c>
      <c r="H918" s="1">
        <v>0</v>
      </c>
      <c r="I918" s="1">
        <v>1.8231526169026896E-10</v>
      </c>
      <c r="J918" s="1">
        <v>0</v>
      </c>
      <c r="K918" s="1">
        <v>202.81851655883722</v>
      </c>
      <c r="L918" s="1">
        <v>0</v>
      </c>
      <c r="M918" s="1">
        <v>50.109830432302438</v>
      </c>
      <c r="N918" s="1">
        <v>1.0149337912163427E-10</v>
      </c>
      <c r="O918" s="1">
        <v>9.7768783593411808</v>
      </c>
      <c r="P918" s="1">
        <v>3.4309104447625698E-8</v>
      </c>
      <c r="Q918" s="1">
        <v>1.3249720374577382E-9</v>
      </c>
      <c r="R918" s="1">
        <v>2873.4633628530896</v>
      </c>
      <c r="S918" s="1">
        <v>1.0686575894268289E-9</v>
      </c>
      <c r="T918" s="1">
        <v>973.90625200827878</v>
      </c>
      <c r="U918" s="1">
        <v>58.689808507865806</v>
      </c>
      <c r="V918" s="1">
        <v>2.1593926740101335</v>
      </c>
      <c r="W918" s="1">
        <v>3.3110617908819976E-8</v>
      </c>
      <c r="X918" s="1">
        <v>9.5667266309721201E-11</v>
      </c>
      <c r="Y918" s="1">
        <v>4155.8142368742774</v>
      </c>
      <c r="Z918" s="1">
        <v>2.3097723773873627E-9</v>
      </c>
      <c r="AA918" s="1">
        <v>1015.8932154485763</v>
      </c>
      <c r="AB918" s="1">
        <v>3.5780579373141106</v>
      </c>
      <c r="AC918"/>
      <c r="AD918"/>
    </row>
    <row r="919" spans="1:30" x14ac:dyDescent="0.25">
      <c r="A919" s="1" t="s">
        <v>105</v>
      </c>
      <c r="B919" s="4">
        <v>1</v>
      </c>
      <c r="C919" s="1" t="s">
        <v>108</v>
      </c>
      <c r="D919" s="7" t="s">
        <v>384</v>
      </c>
      <c r="E919" s="4">
        <v>2058</v>
      </c>
      <c r="F919" s="1">
        <v>52.702044391223012</v>
      </c>
      <c r="G919" s="1">
        <v>5.813598795332147E-3</v>
      </c>
      <c r="H919" s="1">
        <v>0</v>
      </c>
      <c r="I919" s="1">
        <v>0</v>
      </c>
      <c r="J919" s="1">
        <v>0</v>
      </c>
      <c r="K919" s="1">
        <v>90.80042741090125</v>
      </c>
      <c r="L919" s="1">
        <v>0</v>
      </c>
      <c r="M919" s="1">
        <v>3.1476478467693209E-9</v>
      </c>
      <c r="N919" s="1">
        <v>1.4935791869699845E-10</v>
      </c>
      <c r="O919" s="1">
        <v>9.776878359355738</v>
      </c>
      <c r="P919" s="1">
        <v>3.4518796851720091E-8</v>
      </c>
      <c r="Q919" s="1">
        <v>1.331347869915166E-9</v>
      </c>
      <c r="R919" s="1">
        <v>2989.7030739349148</v>
      </c>
      <c r="S919" s="1">
        <v>1.0702192923767817E-9</v>
      </c>
      <c r="T919" s="1">
        <v>928.96185246014727</v>
      </c>
      <c r="U919" s="1">
        <v>58.689808507865131</v>
      </c>
      <c r="V919" s="1">
        <v>2.1160698765932269</v>
      </c>
      <c r="W919" s="1">
        <v>3.1358563458814143E-8</v>
      </c>
      <c r="X919" s="1">
        <v>8.2836015412801902E-11</v>
      </c>
      <c r="Y919" s="1">
        <v>4233.1817526229142</v>
      </c>
      <c r="Z919" s="1">
        <v>2.2560929878264817E-9</v>
      </c>
      <c r="AA919" s="1">
        <v>985.8313043745535</v>
      </c>
      <c r="AB919" s="1">
        <v>1.7086586752181636</v>
      </c>
      <c r="AC919"/>
      <c r="AD919"/>
    </row>
    <row r="920" spans="1:30" x14ac:dyDescent="0.25">
      <c r="A920" s="1" t="s">
        <v>105</v>
      </c>
      <c r="B920" s="4">
        <v>1</v>
      </c>
      <c r="C920" s="1" t="s">
        <v>108</v>
      </c>
      <c r="D920" s="7" t="s">
        <v>384</v>
      </c>
      <c r="E920" s="4">
        <v>2059</v>
      </c>
      <c r="F920" s="1">
        <v>57.102723808469172</v>
      </c>
      <c r="G920" s="1">
        <v>1.5099382843569313E-2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9.7768783593729669</v>
      </c>
      <c r="P920" s="1">
        <v>3.4700068517127784E-8</v>
      </c>
      <c r="Q920" s="1">
        <v>1.3388032984380675E-9</v>
      </c>
      <c r="R920" s="1">
        <v>2999.9125198987372</v>
      </c>
      <c r="S920" s="1">
        <v>1.0715098392625295E-9</v>
      </c>
      <c r="T920" s="1">
        <v>926.96903868981872</v>
      </c>
      <c r="U920" s="1">
        <v>49.807029357693587</v>
      </c>
      <c r="V920" s="1">
        <v>2.1464918948331437</v>
      </c>
      <c r="W920" s="1">
        <v>3.0494960561765853E-8</v>
      </c>
      <c r="X920" s="1">
        <v>8.7290544444179866E-11</v>
      </c>
      <c r="Y920" s="1">
        <v>4254.0301357519929</v>
      </c>
      <c r="Z920" s="1">
        <v>2.2474528979969725E-9</v>
      </c>
      <c r="AA920" s="1">
        <v>984.71353753956998</v>
      </c>
      <c r="AB920" s="1">
        <v>1.8522498818242359</v>
      </c>
      <c r="AC920"/>
      <c r="AD920"/>
    </row>
    <row r="921" spans="1:30" x14ac:dyDescent="0.25">
      <c r="A921" s="1" t="s">
        <v>105</v>
      </c>
      <c r="B921" s="4">
        <v>1</v>
      </c>
      <c r="C921" s="1" t="s">
        <v>108</v>
      </c>
      <c r="D921" s="7" t="s">
        <v>384</v>
      </c>
      <c r="E921" s="4">
        <v>2060</v>
      </c>
      <c r="F921" s="1">
        <v>71.585218651746189</v>
      </c>
      <c r="G921" s="1">
        <v>1.1352717400355908E-2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9.7768783593663375</v>
      </c>
      <c r="P921" s="1">
        <v>3.4698912898902105E-8</v>
      </c>
      <c r="Q921" s="1">
        <v>1.3388032984380675E-9</v>
      </c>
      <c r="R921" s="1">
        <v>2916.8308049018965</v>
      </c>
      <c r="S921" s="1">
        <v>1.0715098392625295E-9</v>
      </c>
      <c r="T921" s="1">
        <v>926.96903868977176</v>
      </c>
      <c r="U921" s="1">
        <v>42.120043298652483</v>
      </c>
      <c r="V921" s="1">
        <v>2.1593926740247182</v>
      </c>
      <c r="W921" s="1">
        <v>4.8974692814896221E-8</v>
      </c>
      <c r="X921" s="1">
        <v>1.126831652238312E-10</v>
      </c>
      <c r="Y921" s="1">
        <v>4207.4308192440021</v>
      </c>
      <c r="Z921" s="1">
        <v>2.5633934651749667E-9</v>
      </c>
      <c r="AA921" s="1">
        <v>979.08541526445265</v>
      </c>
      <c r="AB921" s="1">
        <v>4.0772690351239627</v>
      </c>
      <c r="AC921"/>
      <c r="AD921"/>
    </row>
    <row r="922" spans="1:30" x14ac:dyDescent="0.25">
      <c r="A922" s="1" t="s">
        <v>105</v>
      </c>
      <c r="B922" s="4">
        <v>1</v>
      </c>
      <c r="C922" s="1" t="s">
        <v>108</v>
      </c>
      <c r="D922" s="7" t="s">
        <v>385</v>
      </c>
      <c r="E922" s="4">
        <v>2021</v>
      </c>
      <c r="F922" s="1">
        <v>193.73592936259573</v>
      </c>
      <c r="G922" s="1">
        <v>-2.9077008093586283E-11</v>
      </c>
      <c r="H922" s="1">
        <v>3.2650075684102106E-14</v>
      </c>
      <c r="I922" s="1">
        <v>6.3539999999941372</v>
      </c>
      <c r="J922" s="1">
        <v>2.0430612855357291E-13</v>
      </c>
      <c r="K922" s="1">
        <v>82.43499999999996</v>
      </c>
      <c r="L922" s="1">
        <v>8.2570028995522409E-14</v>
      </c>
      <c r="M922" s="1">
        <v>55.419999999997728</v>
      </c>
      <c r="N922" s="1">
        <v>1.0078678356507042E-12</v>
      </c>
      <c r="O922" s="1">
        <v>153</v>
      </c>
      <c r="P922" s="1">
        <v>12.708</v>
      </c>
      <c r="Q922" s="1">
        <v>49.44</v>
      </c>
      <c r="R922" s="1">
        <v>164.87</v>
      </c>
      <c r="S922" s="1">
        <v>78.48</v>
      </c>
      <c r="T922" s="1">
        <v>110.84</v>
      </c>
      <c r="U922" s="1">
        <v>11.39</v>
      </c>
      <c r="V922" s="1">
        <v>544.18574039309158</v>
      </c>
      <c r="W922" s="1">
        <v>33.215890755111651</v>
      </c>
      <c r="X922" s="1">
        <v>433.09439999947898</v>
      </c>
      <c r="Y922" s="1">
        <v>306.18372823610747</v>
      </c>
      <c r="Z922" s="1">
        <v>687.48479999999813</v>
      </c>
      <c r="AA922" s="1">
        <v>123.18901013738775</v>
      </c>
      <c r="AB922" s="1">
        <v>0</v>
      </c>
      <c r="AC922"/>
      <c r="AD922"/>
    </row>
    <row r="923" spans="1:30" x14ac:dyDescent="0.25">
      <c r="A923" s="1" t="s">
        <v>105</v>
      </c>
      <c r="B923" s="4">
        <v>1</v>
      </c>
      <c r="C923" s="1" t="s">
        <v>108</v>
      </c>
      <c r="D923" s="7" t="s">
        <v>385</v>
      </c>
      <c r="E923" s="4">
        <v>2022</v>
      </c>
      <c r="F923" s="1">
        <v>316.33817277371213</v>
      </c>
      <c r="G923" s="1">
        <v>8.6148866844842166E-8</v>
      </c>
      <c r="H923" s="1">
        <v>3.4147013369219505E-14</v>
      </c>
      <c r="I923" s="1">
        <v>4.2458486324951693E-12</v>
      </c>
      <c r="J923" s="1">
        <v>8.3774508992061051E-14</v>
      </c>
      <c r="K923" s="1">
        <v>123.65249999999983</v>
      </c>
      <c r="L923" s="1">
        <v>6.7632366404223764E-14</v>
      </c>
      <c r="M923" s="1">
        <v>83.129999999987888</v>
      </c>
      <c r="N923" s="1">
        <v>1.0143219312851553E-12</v>
      </c>
      <c r="O923" s="1">
        <v>153</v>
      </c>
      <c r="P923" s="1">
        <v>12.708</v>
      </c>
      <c r="Q923" s="1">
        <v>49.44</v>
      </c>
      <c r="R923" s="1">
        <v>247.30499999999995</v>
      </c>
      <c r="S923" s="1">
        <v>78.48</v>
      </c>
      <c r="T923" s="1">
        <v>166.25999999999772</v>
      </c>
      <c r="U923" s="1">
        <v>11.390000000001008</v>
      </c>
      <c r="V923" s="1">
        <v>360.21512033735405</v>
      </c>
      <c r="W923" s="1">
        <v>33.215890755111651</v>
      </c>
      <c r="X923" s="1">
        <v>425.13324629336131</v>
      </c>
      <c r="Y923" s="1">
        <v>459.27559235411508</v>
      </c>
      <c r="Z923" s="1">
        <v>687.48479999999813</v>
      </c>
      <c r="AA923" s="1">
        <v>184.78351520469587</v>
      </c>
      <c r="AB923" s="1">
        <v>0</v>
      </c>
      <c r="AC923"/>
      <c r="AD923"/>
    </row>
    <row r="924" spans="1:30" x14ac:dyDescent="0.25">
      <c r="A924" s="1" t="s">
        <v>105</v>
      </c>
      <c r="B924" s="4">
        <v>1</v>
      </c>
      <c r="C924" s="1" t="s">
        <v>108</v>
      </c>
      <c r="D924" s="7" t="s">
        <v>385</v>
      </c>
      <c r="E924" s="4">
        <v>2023</v>
      </c>
      <c r="F924" s="1">
        <v>111.95640564731683</v>
      </c>
      <c r="G924" s="1">
        <v>7.8518000574086765E-4</v>
      </c>
      <c r="H924" s="1">
        <v>3.370685355348033E-14</v>
      </c>
      <c r="I924" s="1">
        <v>2.0531011312610089E-12</v>
      </c>
      <c r="J924" s="1">
        <v>7.8974767518291861E-14</v>
      </c>
      <c r="K924" s="1">
        <v>185.478749999998</v>
      </c>
      <c r="L924" s="1">
        <v>4.8702329121730036E-14</v>
      </c>
      <c r="M924" s="1">
        <v>83.84063663212838</v>
      </c>
      <c r="N924" s="1">
        <v>1.0212862404364264E-12</v>
      </c>
      <c r="O924" s="1">
        <v>145.35</v>
      </c>
      <c r="P924" s="1">
        <v>18.355999999994136</v>
      </c>
      <c r="Q924" s="1">
        <v>46.144000000000005</v>
      </c>
      <c r="R924" s="1">
        <v>359.96616666666648</v>
      </c>
      <c r="S924" s="1">
        <v>74.555999999999997</v>
      </c>
      <c r="T924" s="1">
        <v>242.00066666665231</v>
      </c>
      <c r="U924" s="1">
        <v>10.251000000002021</v>
      </c>
      <c r="V924" s="1">
        <v>213.19238175591178</v>
      </c>
      <c r="W924" s="1">
        <v>47.978508865520851</v>
      </c>
      <c r="X924" s="1">
        <v>324.3261546285093</v>
      </c>
      <c r="Y924" s="1">
        <v>668.50113998201448</v>
      </c>
      <c r="Z924" s="1">
        <v>645.19588213853524</v>
      </c>
      <c r="AA924" s="1">
        <v>268.96267212864154</v>
      </c>
      <c r="AB924" s="1">
        <v>2.0392000973583919E-9</v>
      </c>
      <c r="AC924"/>
      <c r="AD924"/>
    </row>
    <row r="925" spans="1:30" x14ac:dyDescent="0.25">
      <c r="A925" s="1" t="s">
        <v>105</v>
      </c>
      <c r="B925" s="4">
        <v>1</v>
      </c>
      <c r="C925" s="1" t="s">
        <v>108</v>
      </c>
      <c r="D925" s="7" t="s">
        <v>385</v>
      </c>
      <c r="E925" s="4">
        <v>2024</v>
      </c>
      <c r="F925" s="1">
        <v>87.102980406903839</v>
      </c>
      <c r="G925" s="1">
        <v>2.6961785542777167E-6</v>
      </c>
      <c r="H925" s="1">
        <v>4.1891584465517855E-14</v>
      </c>
      <c r="I925" s="1">
        <v>2.2998911077322643E-12</v>
      </c>
      <c r="J925" s="1">
        <v>1.0401855354252958E-13</v>
      </c>
      <c r="K925" s="1">
        <v>99.966376524349641</v>
      </c>
      <c r="L925" s="1">
        <v>6.0712832126908657E-14</v>
      </c>
      <c r="M925" s="1">
        <v>9.123131457805764E-10</v>
      </c>
      <c r="N925" s="1">
        <v>1.2783676892740579E-12</v>
      </c>
      <c r="O925" s="1">
        <v>137.70000000000005</v>
      </c>
      <c r="P925" s="1">
        <v>17.649999999998382</v>
      </c>
      <c r="Q925" s="1">
        <v>42.848000000000006</v>
      </c>
      <c r="R925" s="1">
        <v>534.45358333333115</v>
      </c>
      <c r="S925" s="1">
        <v>70.632000000000005</v>
      </c>
      <c r="T925" s="1">
        <v>318.45196996544735</v>
      </c>
      <c r="U925" s="1">
        <v>9.112000000003043</v>
      </c>
      <c r="V925" s="1">
        <v>112.30740898346686</v>
      </c>
      <c r="W925" s="1">
        <v>45.722340720411438</v>
      </c>
      <c r="X925" s="1">
        <v>187.55971864999418</v>
      </c>
      <c r="Y925" s="1">
        <v>992.08013840202477</v>
      </c>
      <c r="Z925" s="1">
        <v>584.33828670078265</v>
      </c>
      <c r="AA925" s="1">
        <v>352.88595370332393</v>
      </c>
      <c r="AB925" s="1">
        <v>1.2005395100311615E-9</v>
      </c>
      <c r="AC925"/>
      <c r="AD925"/>
    </row>
    <row r="926" spans="1:30" x14ac:dyDescent="0.25">
      <c r="A926" s="1" t="s">
        <v>105</v>
      </c>
      <c r="B926" s="4">
        <v>1</v>
      </c>
      <c r="C926" s="1" t="s">
        <v>108</v>
      </c>
      <c r="D926" s="7" t="s">
        <v>385</v>
      </c>
      <c r="E926" s="4">
        <v>2025</v>
      </c>
      <c r="F926" s="1">
        <v>78.019580854442637</v>
      </c>
      <c r="G926" s="1">
        <v>-3.502706437777782E-8</v>
      </c>
      <c r="H926" s="1">
        <v>5.3275719907687839E-14</v>
      </c>
      <c r="I926" s="1">
        <v>2.5937221541526591E-12</v>
      </c>
      <c r="J926" s="1">
        <v>1.4834947034374739E-13</v>
      </c>
      <c r="K926" s="1">
        <v>114.1043898729779</v>
      </c>
      <c r="L926" s="1">
        <v>7.9396103289288568E-14</v>
      </c>
      <c r="M926" s="1">
        <v>41.595249738052871</v>
      </c>
      <c r="N926" s="1">
        <v>1.6561305656741821E-12</v>
      </c>
      <c r="O926" s="1">
        <v>130.05000000000007</v>
      </c>
      <c r="P926" s="1">
        <v>16.944000000000436</v>
      </c>
      <c r="Q926" s="1">
        <v>39.552</v>
      </c>
      <c r="R926" s="1">
        <v>623.42862652434746</v>
      </c>
      <c r="S926" s="1">
        <v>66.707999999999998</v>
      </c>
      <c r="T926" s="1">
        <v>311.06263663302633</v>
      </c>
      <c r="U926" s="1">
        <v>7.9730000000043209</v>
      </c>
      <c r="V926" s="1">
        <v>101.61110546800008</v>
      </c>
      <c r="W926" s="1">
        <v>43.346262829402086</v>
      </c>
      <c r="X926" s="1">
        <v>153.54529368402743</v>
      </c>
      <c r="Y926" s="1">
        <v>1153.6662740288548</v>
      </c>
      <c r="Z926" s="1">
        <v>537.41674347459775</v>
      </c>
      <c r="AA926" s="1">
        <v>343.40333714491885</v>
      </c>
      <c r="AB926" s="1">
        <v>1.864438466010655E-9</v>
      </c>
      <c r="AC926"/>
      <c r="AD926"/>
    </row>
    <row r="927" spans="1:30" x14ac:dyDescent="0.25">
      <c r="A927" s="1" t="s">
        <v>105</v>
      </c>
      <c r="B927" s="4">
        <v>1</v>
      </c>
      <c r="C927" s="1" t="s">
        <v>108</v>
      </c>
      <c r="D927" s="7" t="s">
        <v>385</v>
      </c>
      <c r="E927" s="4">
        <v>2026</v>
      </c>
      <c r="F927" s="1">
        <v>79.094822188959739</v>
      </c>
      <c r="G927" s="1">
        <v>4.6119169002898319E-9</v>
      </c>
      <c r="H927" s="1">
        <v>7.0624891441822934E-14</v>
      </c>
      <c r="I927" s="1">
        <v>2.909322198949761E-12</v>
      </c>
      <c r="J927" s="1">
        <v>3.0508365218812762E-13</v>
      </c>
      <c r="K927" s="1">
        <v>70.320319528706108</v>
      </c>
      <c r="L927" s="1">
        <v>1.029065187023913E-13</v>
      </c>
      <c r="M927" s="1">
        <v>32.544877668307507</v>
      </c>
      <c r="N927" s="1">
        <v>2.2594550790822948E-12</v>
      </c>
      <c r="O927" s="1">
        <v>122.40000000000011</v>
      </c>
      <c r="P927" s="1">
        <v>16.238000000002735</v>
      </c>
      <c r="Q927" s="1">
        <v>36.255999999999993</v>
      </c>
      <c r="R927" s="1">
        <v>726.54168306399208</v>
      </c>
      <c r="S927" s="1">
        <v>62.784000000000006</v>
      </c>
      <c r="T927" s="1">
        <v>345.2685530377459</v>
      </c>
      <c r="U927" s="1">
        <v>6.8340000000059771</v>
      </c>
      <c r="V927" s="1">
        <v>83.736366807065679</v>
      </c>
      <c r="W927" s="1">
        <v>41.011742982819698</v>
      </c>
      <c r="X927" s="1">
        <v>119.27115112394387</v>
      </c>
      <c r="Y927" s="1">
        <v>1338.2017622948485</v>
      </c>
      <c r="Z927" s="1">
        <v>494.47766680327618</v>
      </c>
      <c r="AA927" s="1">
        <v>379.85642706024379</v>
      </c>
      <c r="AB927" s="1">
        <v>1.569365432271158E-9</v>
      </c>
      <c r="AC927"/>
      <c r="AD927"/>
    </row>
    <row r="928" spans="1:30" x14ac:dyDescent="0.25">
      <c r="A928" s="1" t="s">
        <v>105</v>
      </c>
      <c r="B928" s="4">
        <v>1</v>
      </c>
      <c r="C928" s="1" t="s">
        <v>108</v>
      </c>
      <c r="D928" s="7" t="s">
        <v>385</v>
      </c>
      <c r="E928" s="4">
        <v>2027</v>
      </c>
      <c r="F928" s="1">
        <v>79.333793764985643</v>
      </c>
      <c r="G928" s="1">
        <v>1.5074808823351011E-9</v>
      </c>
      <c r="H928" s="1">
        <v>1.0307345613466895E-13</v>
      </c>
      <c r="I928" s="1">
        <v>3.261409310373342E-12</v>
      </c>
      <c r="J928" s="1">
        <v>7.636995163279368E-13</v>
      </c>
      <c r="K928" s="1">
        <v>54.456166458476353</v>
      </c>
      <c r="L928" s="1">
        <v>3.1795228105768271E-13</v>
      </c>
      <c r="M928" s="1">
        <v>33.244720541012676</v>
      </c>
      <c r="N928" s="1">
        <v>3.340907798917297E-12</v>
      </c>
      <c r="O928" s="1">
        <v>114.75000000000014</v>
      </c>
      <c r="P928" s="1">
        <v>15.532000000005329</v>
      </c>
      <c r="Q928" s="1">
        <v>32.96</v>
      </c>
      <c r="R928" s="1">
        <v>785.87066925936483</v>
      </c>
      <c r="S928" s="1">
        <v>58.86</v>
      </c>
      <c r="T928" s="1">
        <v>370.42409737272004</v>
      </c>
      <c r="U928" s="1">
        <v>5.6950000000082381</v>
      </c>
      <c r="V928" s="1">
        <v>83.783921931832481</v>
      </c>
      <c r="W928" s="1">
        <v>39.092155472822611</v>
      </c>
      <c r="X928" s="1">
        <v>104.49499906313788</v>
      </c>
      <c r="Y928" s="1">
        <v>1442.4891963711962</v>
      </c>
      <c r="Z928" s="1">
        <v>454.78874715173333</v>
      </c>
      <c r="AA928" s="1">
        <v>404.86565444075444</v>
      </c>
      <c r="AB928" s="1">
        <v>1.6797631308489364E-9</v>
      </c>
      <c r="AC928"/>
      <c r="AD928"/>
    </row>
    <row r="929" spans="1:30" x14ac:dyDescent="0.25">
      <c r="A929" s="1" t="s">
        <v>105</v>
      </c>
      <c r="B929" s="4">
        <v>1</v>
      </c>
      <c r="C929" s="1" t="s">
        <v>108</v>
      </c>
      <c r="D929" s="7" t="s">
        <v>385</v>
      </c>
      <c r="E929" s="4">
        <v>2028</v>
      </c>
      <c r="F929" s="1">
        <v>79.756788315630487</v>
      </c>
      <c r="G929" s="1">
        <v>7.343944147574667E-7</v>
      </c>
      <c r="H929" s="1">
        <v>1.433125341764226E-13</v>
      </c>
      <c r="I929" s="1">
        <v>3.6638697118872426E-12</v>
      </c>
      <c r="J929" s="1">
        <v>9.7598630168823998E-12</v>
      </c>
      <c r="K929" s="1">
        <v>63.180364206650893</v>
      </c>
      <c r="L929" s="1">
        <v>6.1438141143278723E-13</v>
      </c>
      <c r="M929" s="1">
        <v>22.822563210065468</v>
      </c>
      <c r="N929" s="1">
        <v>6.4003258880486967E-12</v>
      </c>
      <c r="O929" s="1">
        <v>107.10000000000019</v>
      </c>
      <c r="P929" s="1">
        <v>14.826000000008239</v>
      </c>
      <c r="Q929" s="1">
        <v>29.664000000000001</v>
      </c>
      <c r="R929" s="1">
        <v>829.33550238450789</v>
      </c>
      <c r="S929" s="1">
        <v>54.935999999999993</v>
      </c>
      <c r="T929" s="1">
        <v>396.27948458039941</v>
      </c>
      <c r="U929" s="1">
        <v>4.5560000000115783</v>
      </c>
      <c r="V929" s="1">
        <v>89.350581367058282</v>
      </c>
      <c r="W929" s="1">
        <v>36.676080598697581</v>
      </c>
      <c r="X929" s="1">
        <v>94.031203643683909</v>
      </c>
      <c r="Y929" s="1">
        <v>1520.0364631923151</v>
      </c>
      <c r="Z929" s="1">
        <v>421.80727273557994</v>
      </c>
      <c r="AA929" s="1">
        <v>430.69708637098972</v>
      </c>
      <c r="AB929" s="1">
        <v>1.8667597009851537E-9</v>
      </c>
      <c r="AC929"/>
      <c r="AD929"/>
    </row>
    <row r="930" spans="1:30" x14ac:dyDescent="0.25">
      <c r="A930" s="1" t="s">
        <v>105</v>
      </c>
      <c r="B930" s="4">
        <v>1</v>
      </c>
      <c r="C930" s="1" t="s">
        <v>108</v>
      </c>
      <c r="D930" s="7" t="s">
        <v>385</v>
      </c>
      <c r="E930" s="4">
        <v>2029</v>
      </c>
      <c r="F930" s="1">
        <v>80.227426511892972</v>
      </c>
      <c r="G930" s="1">
        <v>1.645844676423713E-7</v>
      </c>
      <c r="H930" s="1">
        <v>2.3405685971852211E-13</v>
      </c>
      <c r="I930" s="1">
        <v>4.0748982580078585E-12</v>
      </c>
      <c r="J930" s="1">
        <v>2.7541691624573677E-10</v>
      </c>
      <c r="K930" s="1">
        <v>73.898861350696237</v>
      </c>
      <c r="L930" s="1">
        <v>4.0403511379676471E-13</v>
      </c>
      <c r="M930" s="1">
        <v>12.275369487788867</v>
      </c>
      <c r="N930" s="1">
        <v>2.0457087278869079</v>
      </c>
      <c r="O930" s="1">
        <v>99.450000000000273</v>
      </c>
      <c r="P930" s="1">
        <v>14.120000000011501</v>
      </c>
      <c r="Q930" s="1">
        <v>26.368000000000208</v>
      </c>
      <c r="R930" s="1">
        <v>881.5245332578254</v>
      </c>
      <c r="S930" s="1">
        <v>51.012</v>
      </c>
      <c r="T930" s="1">
        <v>411.71271445713154</v>
      </c>
      <c r="U930" s="1">
        <v>3.4170000000179779</v>
      </c>
      <c r="V930" s="1">
        <v>92.878694781078437</v>
      </c>
      <c r="W930" s="1">
        <v>33.974782290091532</v>
      </c>
      <c r="X930" s="1">
        <v>82.615853816407011</v>
      </c>
      <c r="Y930" s="1">
        <v>1604.9494429242693</v>
      </c>
      <c r="Z930" s="1">
        <v>387.20790850309947</v>
      </c>
      <c r="AA930" s="1">
        <v>449.62616434129626</v>
      </c>
      <c r="AB930" s="1">
        <v>2.1777921461182668E-9</v>
      </c>
      <c r="AC930"/>
      <c r="AD930"/>
    </row>
    <row r="931" spans="1:30" x14ac:dyDescent="0.25">
      <c r="A931" s="1" t="s">
        <v>105</v>
      </c>
      <c r="B931" s="4">
        <v>1</v>
      </c>
      <c r="C931" s="1" t="s">
        <v>108</v>
      </c>
      <c r="D931" s="7" t="s">
        <v>385</v>
      </c>
      <c r="E931" s="4">
        <v>2030</v>
      </c>
      <c r="F931" s="1">
        <v>82.165533631302395</v>
      </c>
      <c r="G931" s="1">
        <v>2.391465119858847E-9</v>
      </c>
      <c r="H931" s="1">
        <v>3.8889280797215225E-13</v>
      </c>
      <c r="I931" s="1">
        <v>4.524120263187934E-12</v>
      </c>
      <c r="J931" s="1">
        <v>3.1829276787557527E-11</v>
      </c>
      <c r="K931" s="1">
        <v>88.662276235914732</v>
      </c>
      <c r="L931" s="1">
        <v>4.5679206068341777E-13</v>
      </c>
      <c r="M931" s="1">
        <v>3.509651428192639E-9</v>
      </c>
      <c r="N931" s="1">
        <v>2.7313543639199724</v>
      </c>
      <c r="O931" s="1">
        <v>91.800000000000367</v>
      </c>
      <c r="P931" s="1">
        <v>13.414000000015164</v>
      </c>
      <c r="Q931" s="1">
        <v>23.07200000000029</v>
      </c>
      <c r="R931" s="1">
        <v>944.4320612751884</v>
      </c>
      <c r="S931" s="1">
        <v>47.088000000000001</v>
      </c>
      <c r="T931" s="1">
        <v>416.59875061158709</v>
      </c>
      <c r="U931" s="1">
        <v>4.3237087279048865</v>
      </c>
      <c r="V931" s="1">
        <v>161.35125349463746</v>
      </c>
      <c r="W931" s="1">
        <v>33.047636354724801</v>
      </c>
      <c r="X931" s="1">
        <v>2.2729700450157786</v>
      </c>
      <c r="Y931" s="1">
        <v>1709.4316504037863</v>
      </c>
      <c r="Z931" s="1">
        <v>352.9961305013133</v>
      </c>
      <c r="AA931" s="1">
        <v>452.51856660977438</v>
      </c>
      <c r="AB931" s="1">
        <v>0.16622231314846331</v>
      </c>
      <c r="AC931"/>
      <c r="AD931"/>
    </row>
    <row r="932" spans="1:30" x14ac:dyDescent="0.25">
      <c r="A932" s="1" t="s">
        <v>105</v>
      </c>
      <c r="B932" s="4">
        <v>1</v>
      </c>
      <c r="C932" s="1" t="s">
        <v>108</v>
      </c>
      <c r="D932" s="7" t="s">
        <v>385</v>
      </c>
      <c r="E932" s="4">
        <v>2031</v>
      </c>
      <c r="F932" s="1">
        <v>83.695131615024735</v>
      </c>
      <c r="G932" s="1">
        <v>4.9995683654036453E-10</v>
      </c>
      <c r="H932" s="1">
        <v>7.617224322362801E-13</v>
      </c>
      <c r="I932" s="1">
        <v>5.0345907716760772E-12</v>
      </c>
      <c r="J932" s="1">
        <v>1.6293091353883696E-11</v>
      </c>
      <c r="K932" s="1">
        <v>80.598245658270869</v>
      </c>
      <c r="L932" s="1">
        <v>1.2699930067838391E-11</v>
      </c>
      <c r="M932" s="1">
        <v>3.1586596261470991E-10</v>
      </c>
      <c r="N932" s="1">
        <v>3.5275315458911169</v>
      </c>
      <c r="O932" s="1">
        <v>84.150000000000531</v>
      </c>
      <c r="P932" s="1">
        <v>12.70800000001924</v>
      </c>
      <c r="Q932" s="1">
        <v>19.776000000000366</v>
      </c>
      <c r="R932" s="1">
        <v>1022.1030041777698</v>
      </c>
      <c r="S932" s="1">
        <v>43.164000000000087</v>
      </c>
      <c r="T932" s="1">
        <v>409.20941728176336</v>
      </c>
      <c r="U932" s="1">
        <v>5.9160630918248591</v>
      </c>
      <c r="V932" s="1">
        <v>140.64680160888949</v>
      </c>
      <c r="W932" s="1">
        <v>29.222354715934053</v>
      </c>
      <c r="X932" s="1">
        <v>2.4520901586634136</v>
      </c>
      <c r="Y932" s="1">
        <v>1838.9611937513921</v>
      </c>
      <c r="Z932" s="1">
        <v>322.03481780239662</v>
      </c>
      <c r="AA932" s="1">
        <v>443.52614464497555</v>
      </c>
      <c r="AB932" s="1">
        <v>0.2274393930904938</v>
      </c>
      <c r="AC932"/>
      <c r="AD932"/>
    </row>
    <row r="933" spans="1:30" x14ac:dyDescent="0.25">
      <c r="A933" s="1" t="s">
        <v>105</v>
      </c>
      <c r="B933" s="4">
        <v>1</v>
      </c>
      <c r="C933" s="1" t="s">
        <v>108</v>
      </c>
      <c r="D933" s="7" t="s">
        <v>385</v>
      </c>
      <c r="E933" s="4">
        <v>2032</v>
      </c>
      <c r="F933" s="1">
        <v>85.08639475127076</v>
      </c>
      <c r="G933" s="1">
        <v>6.6900997407188158E-10</v>
      </c>
      <c r="H933" s="1">
        <v>1.3923166880171942E-12</v>
      </c>
      <c r="I933" s="1">
        <v>5.6118983583322026E-12</v>
      </c>
      <c r="J933" s="1">
        <v>2.8251365981174513E-11</v>
      </c>
      <c r="K933" s="1">
        <v>75.073660333388375</v>
      </c>
      <c r="L933" s="1">
        <v>4.6826727874355148E-10</v>
      </c>
      <c r="M933" s="1">
        <v>1.6837732140547822E-9</v>
      </c>
      <c r="N933" s="1">
        <v>4.7217973188325812</v>
      </c>
      <c r="O933" s="1">
        <v>76.500000000000753</v>
      </c>
      <c r="P933" s="1">
        <v>12.002000000023763</v>
      </c>
      <c r="Q933" s="1">
        <v>16.480000000000473</v>
      </c>
      <c r="R933" s="1">
        <v>1091.7099165027073</v>
      </c>
      <c r="S933" s="1">
        <v>39.240000000000151</v>
      </c>
      <c r="T933" s="1">
        <v>401.82008394874589</v>
      </c>
      <c r="U933" s="1">
        <v>8.3045946377159758</v>
      </c>
      <c r="V933" s="1">
        <v>124.78191382138453</v>
      </c>
      <c r="W933" s="1">
        <v>30.400751132089493</v>
      </c>
      <c r="X933" s="1">
        <v>3.6935542408725155</v>
      </c>
      <c r="Y933" s="1">
        <v>1947.2865446402566</v>
      </c>
      <c r="Z933" s="1">
        <v>290.46433498860108</v>
      </c>
      <c r="AA933" s="1">
        <v>436.31092838583675</v>
      </c>
      <c r="AB933" s="1">
        <v>0.42568668309429458</v>
      </c>
      <c r="AC933"/>
      <c r="AD933"/>
    </row>
    <row r="934" spans="1:30" x14ac:dyDescent="0.25">
      <c r="A934" s="1" t="s">
        <v>105</v>
      </c>
      <c r="B934" s="4">
        <v>1</v>
      </c>
      <c r="C934" s="1" t="s">
        <v>108</v>
      </c>
      <c r="D934" s="7" t="s">
        <v>385</v>
      </c>
      <c r="E934" s="4">
        <v>2033</v>
      </c>
      <c r="F934" s="1">
        <v>85.688070120971346</v>
      </c>
      <c r="G934" s="1">
        <v>-3.697924813027355E-11</v>
      </c>
      <c r="H934" s="1">
        <v>3.492532431317039E-12</v>
      </c>
      <c r="I934" s="1">
        <v>6.2834908686851639E-12</v>
      </c>
      <c r="J934" s="1">
        <v>3.8154312647404875E-11</v>
      </c>
      <c r="K934" s="1">
        <v>64.459878331572895</v>
      </c>
      <c r="L934" s="1">
        <v>5.0226729454374559E-11</v>
      </c>
      <c r="M934" s="1">
        <v>30.189928536014889</v>
      </c>
      <c r="N934" s="1">
        <v>6.5131959782451192</v>
      </c>
      <c r="O934" s="1">
        <v>68.850000000001145</v>
      </c>
      <c r="P934" s="1">
        <v>11.296000000028798</v>
      </c>
      <c r="Q934" s="1">
        <v>13.184000000000621</v>
      </c>
      <c r="R934" s="1">
        <v>1155.7922435027624</v>
      </c>
      <c r="S934" s="1">
        <v>35.316000000000201</v>
      </c>
      <c r="T934" s="1">
        <v>394.43075061709635</v>
      </c>
      <c r="U934" s="1">
        <v>13.026391956548558</v>
      </c>
      <c r="V934" s="1">
        <v>112.00220893633485</v>
      </c>
      <c r="W934" s="1">
        <v>29.053475042991419</v>
      </c>
      <c r="X934" s="1">
        <v>5.0191663020374317</v>
      </c>
      <c r="Y934" s="1">
        <v>2046.3562259964986</v>
      </c>
      <c r="Z934" s="1">
        <v>257.83433816297145</v>
      </c>
      <c r="AA934" s="1">
        <v>430.81829662230018</v>
      </c>
      <c r="AB934" s="1">
        <v>1.1819395755301563</v>
      </c>
      <c r="AC934"/>
      <c r="AD934"/>
    </row>
    <row r="935" spans="1:30" x14ac:dyDescent="0.25">
      <c r="A935" s="1" t="s">
        <v>105</v>
      </c>
      <c r="B935" s="4">
        <v>1</v>
      </c>
      <c r="C935" s="1" t="s">
        <v>108</v>
      </c>
      <c r="D935" s="7" t="s">
        <v>385</v>
      </c>
      <c r="E935" s="4">
        <v>2034</v>
      </c>
      <c r="F935" s="1">
        <v>87.478335069632365</v>
      </c>
      <c r="G935" s="1">
        <v>2.5933344148010218E-10</v>
      </c>
      <c r="H935" s="1">
        <v>3.5909855351483745E-8</v>
      </c>
      <c r="I935" s="1">
        <v>7.1124319253136009E-12</v>
      </c>
      <c r="J935" s="1">
        <v>2.9294029422968288E-11</v>
      </c>
      <c r="K935" s="1">
        <v>49.343765556088215</v>
      </c>
      <c r="L935" s="1">
        <v>2.9622606683453653E-11</v>
      </c>
      <c r="M935" s="1">
        <v>43.891768839366982</v>
      </c>
      <c r="N935" s="1">
        <v>9.7697939673157848</v>
      </c>
      <c r="O935" s="1">
        <v>61.2000000000019</v>
      </c>
      <c r="P935" s="1">
        <v>10.590000000034408</v>
      </c>
      <c r="Q935" s="1">
        <v>9.8880000000009236</v>
      </c>
      <c r="R935" s="1">
        <v>1209.2607885010018</v>
      </c>
      <c r="S935" s="1">
        <v>31.392000000000262</v>
      </c>
      <c r="T935" s="1">
        <v>417.23134581977786</v>
      </c>
      <c r="U935" s="1">
        <v>19.539587934793676</v>
      </c>
      <c r="V935" s="1">
        <v>99.926318058962963</v>
      </c>
      <c r="W935" s="1">
        <v>27.076879214495325</v>
      </c>
      <c r="X935" s="1">
        <v>1.346422402814901</v>
      </c>
      <c r="Y935" s="1">
        <v>2131.2459612367916</v>
      </c>
      <c r="Z935" s="1">
        <v>224.34162569962328</v>
      </c>
      <c r="AA935" s="1">
        <v>452.17823230096991</v>
      </c>
      <c r="AB935" s="1">
        <v>8.5626188445656854</v>
      </c>
      <c r="AC935"/>
      <c r="AD935"/>
    </row>
    <row r="936" spans="1:30" x14ac:dyDescent="0.25">
      <c r="A936" s="1" t="s">
        <v>105</v>
      </c>
      <c r="B936" s="4">
        <v>1</v>
      </c>
      <c r="C936" s="1" t="s">
        <v>108</v>
      </c>
      <c r="D936" s="7" t="s">
        <v>385</v>
      </c>
      <c r="E936" s="4">
        <v>2035</v>
      </c>
      <c r="F936" s="1">
        <v>88.599239795637416</v>
      </c>
      <c r="G936" s="1">
        <v>1.5272919630342425E-2</v>
      </c>
      <c r="H936" s="1">
        <v>5.7076680682722276E-12</v>
      </c>
      <c r="I936" s="1">
        <v>7.5785433377976405E-12</v>
      </c>
      <c r="J936" s="1">
        <v>1.3584461847173287E-11</v>
      </c>
      <c r="K936" s="1">
        <v>34.849948539699938</v>
      </c>
      <c r="L936" s="1">
        <v>5.9382671279993299E-11</v>
      </c>
      <c r="M936" s="1">
        <v>59.408655959270632</v>
      </c>
      <c r="N936" s="1">
        <v>14.654690948873183</v>
      </c>
      <c r="O936" s="1">
        <v>53.550000000003287</v>
      </c>
      <c r="P936" s="1">
        <v>9.8840000000406931</v>
      </c>
      <c r="Q936" s="1">
        <v>6.592000000001689</v>
      </c>
      <c r="R936" s="1">
        <v>1247.613220723757</v>
      </c>
      <c r="S936" s="1">
        <v>27.468000000000334</v>
      </c>
      <c r="T936" s="1">
        <v>453.73378132581149</v>
      </c>
      <c r="U936" s="1">
        <v>29.309381902109461</v>
      </c>
      <c r="V936" s="1">
        <v>89.397658317677866</v>
      </c>
      <c r="W936" s="1">
        <v>24.674247533940701</v>
      </c>
      <c r="X936" s="1">
        <v>1.0029978809161677</v>
      </c>
      <c r="Y936" s="1">
        <v>2189.0539438130149</v>
      </c>
      <c r="Z936" s="1">
        <v>192.6355216966285</v>
      </c>
      <c r="AA936" s="1">
        <v>492.80537477706383</v>
      </c>
      <c r="AB936" s="1">
        <v>15.641032613886297</v>
      </c>
      <c r="AC936"/>
      <c r="AD936"/>
    </row>
    <row r="937" spans="1:30" x14ac:dyDescent="0.25">
      <c r="A937" s="1" t="s">
        <v>105</v>
      </c>
      <c r="B937" s="4">
        <v>1</v>
      </c>
      <c r="C937" s="1" t="s">
        <v>108</v>
      </c>
      <c r="D937" s="7" t="s">
        <v>385</v>
      </c>
      <c r="E937" s="4">
        <v>2036</v>
      </c>
      <c r="F937" s="1">
        <v>91.038998449170947</v>
      </c>
      <c r="G937" s="1">
        <v>2.3361943265755883E-4</v>
      </c>
      <c r="H937" s="1">
        <v>2.2521180100983372E-12</v>
      </c>
      <c r="I937" s="1">
        <v>7.4383524324435175E-12</v>
      </c>
      <c r="J937" s="1">
        <v>1.2964429553554142E-11</v>
      </c>
      <c r="K937" s="1">
        <v>1.0559179549971928E-11</v>
      </c>
      <c r="L937" s="1">
        <v>7.6071837979408751E-11</v>
      </c>
      <c r="M937" s="1">
        <v>60.844304721858421</v>
      </c>
      <c r="N937" s="1">
        <v>17.156973914487217</v>
      </c>
      <c r="O937" s="1">
        <v>45.900000000006784</v>
      </c>
      <c r="P937" s="1">
        <v>9.1780000000478061</v>
      </c>
      <c r="Q937" s="1">
        <v>3.2960000000114484</v>
      </c>
      <c r="R937" s="1">
        <v>1271.4718359301235</v>
      </c>
      <c r="S937" s="1">
        <v>23.544000000000441</v>
      </c>
      <c r="T937" s="1">
        <v>505.75310395174881</v>
      </c>
      <c r="U937" s="1">
        <v>43.964072850982646</v>
      </c>
      <c r="V937" s="1">
        <v>79.348686758155026</v>
      </c>
      <c r="W937" s="1">
        <v>19.318442470758406</v>
      </c>
      <c r="X937" s="1">
        <v>0.31042613177471001</v>
      </c>
      <c r="Y937" s="1">
        <v>2229.4276788677821</v>
      </c>
      <c r="Z937" s="1">
        <v>162.99935832952022</v>
      </c>
      <c r="AA937" s="1">
        <v>546.52310145084573</v>
      </c>
      <c r="AB937" s="1">
        <v>26.028304477033103</v>
      </c>
      <c r="AC937"/>
      <c r="AD937"/>
    </row>
    <row r="938" spans="1:30" x14ac:dyDescent="0.25">
      <c r="A938" s="1" t="s">
        <v>105</v>
      </c>
      <c r="B938" s="4">
        <v>1</v>
      </c>
      <c r="C938" s="1" t="s">
        <v>108</v>
      </c>
      <c r="D938" s="7" t="s">
        <v>385</v>
      </c>
      <c r="E938" s="4">
        <v>2037</v>
      </c>
      <c r="F938" s="1">
        <v>102.1140766588767</v>
      </c>
      <c r="G938" s="1">
        <v>-1.131954085935971E-2</v>
      </c>
      <c r="H938" s="1">
        <v>5.4834550581864184E-12</v>
      </c>
      <c r="I938" s="1">
        <v>8.7793536699816344E-12</v>
      </c>
      <c r="J938" s="1">
        <v>1.1329288622503718E-11</v>
      </c>
      <c r="K938" s="1">
        <v>21.526458341759952</v>
      </c>
      <c r="L938" s="1">
        <v>8.5707005470556481E-11</v>
      </c>
      <c r="M938" s="1">
        <v>52.322621134664324</v>
      </c>
      <c r="N938" s="1">
        <v>10.003517980874735</v>
      </c>
      <c r="O938" s="1">
        <v>38.250000035916635</v>
      </c>
      <c r="P938" s="1">
        <v>8.4720000000553846</v>
      </c>
      <c r="Q938" s="1">
        <v>2.8686498586008545E-10</v>
      </c>
      <c r="R938" s="1">
        <v>1260.4805025968005</v>
      </c>
      <c r="S938" s="1">
        <v>19.620000000000761</v>
      </c>
      <c r="T938" s="1">
        <v>559.20807534027392</v>
      </c>
      <c r="U938" s="1">
        <v>61.121046765469863</v>
      </c>
      <c r="V938" s="1">
        <v>75.029988797981233</v>
      </c>
      <c r="W938" s="1">
        <v>17.866822644206032</v>
      </c>
      <c r="X938" s="1">
        <v>5.5335406911481375E-10</v>
      </c>
      <c r="Y938" s="1">
        <v>2219.2439000185618</v>
      </c>
      <c r="Z938" s="1">
        <v>139.26962704962889</v>
      </c>
      <c r="AA938" s="1">
        <v>603.47920765505512</v>
      </c>
      <c r="AB938" s="1">
        <v>43.736658256641839</v>
      </c>
      <c r="AC938"/>
      <c r="AD938"/>
    </row>
    <row r="939" spans="1:30" x14ac:dyDescent="0.25">
      <c r="A939" s="1" t="s">
        <v>105</v>
      </c>
      <c r="B939" s="4">
        <v>1</v>
      </c>
      <c r="C939" s="1" t="s">
        <v>108</v>
      </c>
      <c r="D939" s="7" t="s">
        <v>385</v>
      </c>
      <c r="E939" s="4">
        <v>2038</v>
      </c>
      <c r="F939" s="1">
        <v>106.20652049049046</v>
      </c>
      <c r="G939" s="1">
        <v>-1.2072368257991831E-2</v>
      </c>
      <c r="H939" s="1">
        <v>4.8261722101930671E-12</v>
      </c>
      <c r="I939" s="1">
        <v>1.0431098810926498E-11</v>
      </c>
      <c r="J939" s="1">
        <v>7.6255625912688448E-12</v>
      </c>
      <c r="K939" s="1">
        <v>57.240183117877919</v>
      </c>
      <c r="L939" s="1">
        <v>5.699451844646351E-11</v>
      </c>
      <c r="M939" s="1">
        <v>34.41258851047607</v>
      </c>
      <c r="N939" s="1">
        <v>4.1293673713805479</v>
      </c>
      <c r="O939" s="1">
        <v>30.600000035922346</v>
      </c>
      <c r="P939" s="1">
        <v>7.7660000000628227</v>
      </c>
      <c r="Q939" s="1">
        <v>3.1869426264764298E-10</v>
      </c>
      <c r="R939" s="1">
        <v>1282.0069609385605</v>
      </c>
      <c r="S939" s="1">
        <v>15.696000000001376</v>
      </c>
      <c r="T939" s="1">
        <v>611.53069647493828</v>
      </c>
      <c r="U939" s="1">
        <v>71.124564746344603</v>
      </c>
      <c r="V939" s="1">
        <v>63.322440981416953</v>
      </c>
      <c r="W939" s="1">
        <v>15.341191224368554</v>
      </c>
      <c r="X939" s="1">
        <v>5.9165226688300995E-10</v>
      </c>
      <c r="Y939" s="1">
        <v>2256.0609511088387</v>
      </c>
      <c r="Z939" s="1">
        <v>110.82349764291911</v>
      </c>
      <c r="AA939" s="1">
        <v>656.24069055984035</v>
      </c>
      <c r="AB939" s="1">
        <v>57.426662525574883</v>
      </c>
      <c r="AC939"/>
      <c r="AD939"/>
    </row>
    <row r="940" spans="1:30" x14ac:dyDescent="0.25">
      <c r="A940" s="1" t="s">
        <v>105</v>
      </c>
      <c r="B940" s="4">
        <v>1</v>
      </c>
      <c r="C940" s="1" t="s">
        <v>108</v>
      </c>
      <c r="D940" s="7" t="s">
        <v>385</v>
      </c>
      <c r="E940" s="4">
        <v>2039</v>
      </c>
      <c r="F940" s="1">
        <v>103.76304932982656</v>
      </c>
      <c r="G940" s="1">
        <v>-1.4253437744582331E-2</v>
      </c>
      <c r="H940" s="1">
        <v>1.1310951684904278E-12</v>
      </c>
      <c r="I940" s="1">
        <v>1.26813024916169E-11</v>
      </c>
      <c r="J940" s="1">
        <v>5.3159043205368574E-12</v>
      </c>
      <c r="K940" s="1">
        <v>65.796950445222819</v>
      </c>
      <c r="L940" s="1">
        <v>5.602299354617939E-11</v>
      </c>
      <c r="M940" s="1">
        <v>30.918686035511779</v>
      </c>
      <c r="N940" s="1">
        <v>5.942664953348066</v>
      </c>
      <c r="O940" s="1">
        <v>22.950000035924596</v>
      </c>
      <c r="P940" s="1">
        <v>7.0600000000716019</v>
      </c>
      <c r="Q940" s="1">
        <v>3.3498735400152667E-10</v>
      </c>
      <c r="R940" s="1">
        <v>1339.2471440564384</v>
      </c>
      <c r="S940" s="1">
        <v>11.772000000001778</v>
      </c>
      <c r="T940" s="1">
        <v>645.94328498541438</v>
      </c>
      <c r="U940" s="1">
        <v>75.253932117725157</v>
      </c>
      <c r="V940" s="1">
        <v>46.182667005026822</v>
      </c>
      <c r="W940" s="1">
        <v>13.216750183747664</v>
      </c>
      <c r="X940" s="1">
        <v>5.4555356918718309E-10</v>
      </c>
      <c r="Y940" s="1">
        <v>2353.8637767168384</v>
      </c>
      <c r="Z940" s="1">
        <v>82.790271742560449</v>
      </c>
      <c r="AA940" s="1">
        <v>685.97352422203687</v>
      </c>
      <c r="AB940" s="1">
        <v>64.969342689563319</v>
      </c>
      <c r="AC940"/>
      <c r="AD940"/>
    </row>
    <row r="941" spans="1:30" x14ac:dyDescent="0.25">
      <c r="A941" s="1" t="s">
        <v>105</v>
      </c>
      <c r="B941" s="4">
        <v>1</v>
      </c>
      <c r="C941" s="1" t="s">
        <v>108</v>
      </c>
      <c r="D941" s="7" t="s">
        <v>385</v>
      </c>
      <c r="E941" s="4">
        <v>2040</v>
      </c>
      <c r="F941" s="1">
        <v>101.92117479067431</v>
      </c>
      <c r="G941" s="1">
        <v>-1.7314850254370025E-2</v>
      </c>
      <c r="H941" s="1">
        <v>5.2612162134573892E-13</v>
      </c>
      <c r="I941" s="1">
        <v>1.6094142876688839E-11</v>
      </c>
      <c r="J941" s="1">
        <v>4.6755628208348325E-12</v>
      </c>
      <c r="K941" s="1">
        <v>105.2677131655927</v>
      </c>
      <c r="L941" s="1">
        <v>1.1301490134947787E-10</v>
      </c>
      <c r="M941" s="1">
        <v>24.624003719944998</v>
      </c>
      <c r="N941" s="1">
        <v>1.0722740462231034E-10</v>
      </c>
      <c r="O941" s="1">
        <v>15.300000035930081</v>
      </c>
      <c r="P941" s="1">
        <v>6.3540000000820331</v>
      </c>
      <c r="Q941" s="1">
        <v>3.6323871998270119E-10</v>
      </c>
      <c r="R941" s="1">
        <v>1405.0440945016612</v>
      </c>
      <c r="S941" s="1">
        <v>7.8480000000022354</v>
      </c>
      <c r="T941" s="1">
        <v>676.86197102092615</v>
      </c>
      <c r="U941" s="1">
        <v>81.196597071073228</v>
      </c>
      <c r="V941" s="1">
        <v>29.341740867625816</v>
      </c>
      <c r="W941" s="1">
        <v>11.640363454171153</v>
      </c>
      <c r="X941" s="1">
        <v>5.5344956325482945E-10</v>
      </c>
      <c r="Y941" s="1">
        <v>2461.0810828327253</v>
      </c>
      <c r="Z941" s="1">
        <v>54.90557450180583</v>
      </c>
      <c r="AA941" s="1">
        <v>717.33399158314319</v>
      </c>
      <c r="AB941" s="1">
        <v>71.274156371421498</v>
      </c>
      <c r="AC941"/>
      <c r="AD941"/>
    </row>
    <row r="942" spans="1:30" x14ac:dyDescent="0.25">
      <c r="A942" s="1" t="s">
        <v>105</v>
      </c>
      <c r="B942" s="4">
        <v>1</v>
      </c>
      <c r="C942" s="1" t="s">
        <v>108</v>
      </c>
      <c r="D942" s="7" t="s">
        <v>385</v>
      </c>
      <c r="E942" s="4">
        <v>2041</v>
      </c>
      <c r="F942" s="1">
        <v>101.89193619202995</v>
      </c>
      <c r="G942" s="1">
        <v>-1.1539251140053461E-2</v>
      </c>
      <c r="H942" s="1">
        <v>4.3104973077067985E-13</v>
      </c>
      <c r="I942" s="1">
        <v>2.1411061970811574E-11</v>
      </c>
      <c r="J942" s="1">
        <v>3.5609263444424822E-12</v>
      </c>
      <c r="K942" s="1">
        <v>122.57199956259197</v>
      </c>
      <c r="L942" s="1">
        <v>1.3694440610848264E-10</v>
      </c>
      <c r="M942" s="1">
        <v>5.2428348439189591E-9</v>
      </c>
      <c r="N942" s="1">
        <v>1.7194367308444291E-11</v>
      </c>
      <c r="O942" s="1">
        <v>7.650000035934907</v>
      </c>
      <c r="P942" s="1">
        <v>6.3540000000947146</v>
      </c>
      <c r="Q942" s="1">
        <v>4.0139303263010606E-10</v>
      </c>
      <c r="R942" s="1">
        <v>1510.311807667254</v>
      </c>
      <c r="S942" s="1">
        <v>3.9240000000149355</v>
      </c>
      <c r="T942" s="1">
        <v>701.48597474087114</v>
      </c>
      <c r="U942" s="1">
        <v>81.196597071180449</v>
      </c>
      <c r="V942" s="1">
        <v>13.691146734734122</v>
      </c>
      <c r="W942" s="1">
        <v>12.295506043929041</v>
      </c>
      <c r="X942" s="1">
        <v>5.587081625419285E-10</v>
      </c>
      <c r="Y942" s="1">
        <v>2623.2350726339341</v>
      </c>
      <c r="Z942" s="1">
        <v>27.139856699456587</v>
      </c>
      <c r="AA942" s="1">
        <v>740.97402082551332</v>
      </c>
      <c r="AB942" s="1">
        <v>68.483466539114275</v>
      </c>
      <c r="AC942"/>
      <c r="AD942"/>
    </row>
    <row r="943" spans="1:30" x14ac:dyDescent="0.25">
      <c r="A943" s="1" t="s">
        <v>105</v>
      </c>
      <c r="B943" s="4">
        <v>1</v>
      </c>
      <c r="C943" s="1" t="s">
        <v>108</v>
      </c>
      <c r="D943" s="7" t="s">
        <v>385</v>
      </c>
      <c r="E943" s="4">
        <v>2042</v>
      </c>
      <c r="F943" s="1">
        <v>102.06450254052834</v>
      </c>
      <c r="G943" s="1">
        <v>-1.7830421369341959E-2</v>
      </c>
      <c r="H943" s="1">
        <v>4.2497714582066596E-13</v>
      </c>
      <c r="I943" s="1">
        <v>2.9314849959817293E-11</v>
      </c>
      <c r="J943" s="1">
        <v>2.9530028294738427E-12</v>
      </c>
      <c r="K943" s="1">
        <v>29.36957534119632</v>
      </c>
      <c r="L943" s="1">
        <v>1.1083984309798135E-10</v>
      </c>
      <c r="M943" s="1">
        <v>31.183274723932527</v>
      </c>
      <c r="N943" s="1">
        <v>7.7145774927273644E-12</v>
      </c>
      <c r="O943" s="1">
        <v>3.5936038063346977E-8</v>
      </c>
      <c r="P943" s="1">
        <v>6.3540000001108083</v>
      </c>
      <c r="Q943" s="1">
        <v>4.3068706205307435E-10</v>
      </c>
      <c r="R943" s="1">
        <v>1632.8838072298461</v>
      </c>
      <c r="S943" s="1">
        <v>4.8320228985700054E-10</v>
      </c>
      <c r="T943" s="1">
        <v>701.48597474611392</v>
      </c>
      <c r="U943" s="1">
        <v>81.196597071197644</v>
      </c>
      <c r="V943" s="1">
        <v>6.012544671115811E-8</v>
      </c>
      <c r="W943" s="1">
        <v>11.545577161731142</v>
      </c>
      <c r="X943" s="1">
        <v>5.5714341896790156E-10</v>
      </c>
      <c r="Y943" s="1">
        <v>2779.5272782692823</v>
      </c>
      <c r="Z943" s="1">
        <v>1.9672856483419136E-9</v>
      </c>
      <c r="AA943" s="1">
        <v>733.50108482421024</v>
      </c>
      <c r="AB943" s="1">
        <v>62.543335714235297</v>
      </c>
      <c r="AC943"/>
      <c r="AD943"/>
    </row>
    <row r="944" spans="1:30" x14ac:dyDescent="0.25">
      <c r="A944" s="1" t="s">
        <v>105</v>
      </c>
      <c r="B944" s="4">
        <v>1</v>
      </c>
      <c r="C944" s="1" t="s">
        <v>108</v>
      </c>
      <c r="D944" s="7" t="s">
        <v>385</v>
      </c>
      <c r="E944" s="4">
        <v>2043</v>
      </c>
      <c r="F944" s="1">
        <v>97.341897351096165</v>
      </c>
      <c r="G944" s="1">
        <v>-9.0494554848489193E-3</v>
      </c>
      <c r="H944" s="1">
        <v>4.5301348167785281E-13</v>
      </c>
      <c r="I944" s="1">
        <v>4.2167609681907668E-11</v>
      </c>
      <c r="J944" s="1">
        <v>2.9277810860252344E-12</v>
      </c>
      <c r="K944" s="1">
        <v>34.640425066620331</v>
      </c>
      <c r="L944" s="1">
        <v>3.645153689026789E-11</v>
      </c>
      <c r="M944" s="1">
        <v>34.37211670563785</v>
      </c>
      <c r="N944" s="1">
        <v>6.2921043734699896E-12</v>
      </c>
      <c r="O944" s="1">
        <v>3.5936564184968325E-8</v>
      </c>
      <c r="P944" s="1">
        <v>6.3540000001322197</v>
      </c>
      <c r="Q944" s="1">
        <v>4.4427152390024764E-10</v>
      </c>
      <c r="R944" s="1">
        <v>1662.2533825710425</v>
      </c>
      <c r="S944" s="1">
        <v>5.334290193113751E-10</v>
      </c>
      <c r="T944" s="1">
        <v>732.66924947004645</v>
      </c>
      <c r="U944" s="1">
        <v>81.19659707120536</v>
      </c>
      <c r="V944" s="1">
        <v>5.4916501600781879E-8</v>
      </c>
      <c r="W944" s="1">
        <v>11.650152792405045</v>
      </c>
      <c r="X944" s="1">
        <v>5.2203935759640828E-10</v>
      </c>
      <c r="Y944" s="1">
        <v>2838.7334324841831</v>
      </c>
      <c r="Z944" s="1">
        <v>2.1866881167896747E-9</v>
      </c>
      <c r="AA944" s="1">
        <v>763.17378610083983</v>
      </c>
      <c r="AB944" s="1">
        <v>57.56101110586777</v>
      </c>
      <c r="AC944"/>
      <c r="AD944"/>
    </row>
    <row r="945" spans="1:30" x14ac:dyDescent="0.25">
      <c r="A945" s="1" t="s">
        <v>105</v>
      </c>
      <c r="B945" s="4">
        <v>1</v>
      </c>
      <c r="C945" s="1" t="s">
        <v>108</v>
      </c>
      <c r="D945" s="7" t="s">
        <v>385</v>
      </c>
      <c r="E945" s="4">
        <v>2044</v>
      </c>
      <c r="F945" s="1">
        <v>93.18743975052115</v>
      </c>
      <c r="G945" s="1">
        <v>-9.0904652343269405E-3</v>
      </c>
      <c r="H945" s="1">
        <v>5.1224251046785966E-13</v>
      </c>
      <c r="I945" s="1">
        <v>6.6494628187784996E-11</v>
      </c>
      <c r="J945" s="1">
        <v>2.8441534409052705E-12</v>
      </c>
      <c r="K945" s="1">
        <v>30.120355576206439</v>
      </c>
      <c r="L945" s="1">
        <v>1.4951106932155457E-11</v>
      </c>
      <c r="M945" s="1">
        <v>32.809983368100191</v>
      </c>
      <c r="N945" s="1">
        <v>6.2757550947149867E-12</v>
      </c>
      <c r="O945" s="1">
        <v>3.5936995234699093E-8</v>
      </c>
      <c r="P945" s="1">
        <v>6.3540000001615349</v>
      </c>
      <c r="Q945" s="1">
        <v>4.5723595345380178E-10</v>
      </c>
      <c r="R945" s="1">
        <v>1696.8938076376628</v>
      </c>
      <c r="S945" s="1">
        <v>5.6305162599482876E-10</v>
      </c>
      <c r="T945" s="1">
        <v>767.04136617568429</v>
      </c>
      <c r="U945" s="1">
        <v>81.196597071211656</v>
      </c>
      <c r="V945" s="1">
        <v>5.1923792868591275E-8</v>
      </c>
      <c r="W945" s="1">
        <v>10.651370634091988</v>
      </c>
      <c r="X945" s="1">
        <v>4.926758499560057E-10</v>
      </c>
      <c r="Y945" s="1">
        <v>2899.2376630159347</v>
      </c>
      <c r="Z945" s="1">
        <v>2.1361731136472979E-9</v>
      </c>
      <c r="AA945" s="1">
        <v>799.29690504996154</v>
      </c>
      <c r="AB945" s="1">
        <v>51.921695424348712</v>
      </c>
      <c r="AC945"/>
      <c r="AD945"/>
    </row>
    <row r="946" spans="1:30" x14ac:dyDescent="0.25">
      <c r="A946" s="1" t="s">
        <v>105</v>
      </c>
      <c r="B946" s="4">
        <v>1</v>
      </c>
      <c r="C946" s="1" t="s">
        <v>108</v>
      </c>
      <c r="D946" s="7" t="s">
        <v>385</v>
      </c>
      <c r="E946" s="4">
        <v>2045</v>
      </c>
      <c r="F946" s="1">
        <v>89.648301585682162</v>
      </c>
      <c r="G946" s="1">
        <v>-1.1245613060830986E-2</v>
      </c>
      <c r="H946" s="1">
        <v>5.9292966454392673E-13</v>
      </c>
      <c r="I946" s="1">
        <v>1.3830697745173436E-10</v>
      </c>
      <c r="J946" s="1">
        <v>2.8770515395764837E-12</v>
      </c>
      <c r="K946" s="1">
        <v>43.973448140820651</v>
      </c>
      <c r="L946" s="1">
        <v>7.2171008811551896E-12</v>
      </c>
      <c r="M946" s="1">
        <v>45.207469795527878</v>
      </c>
      <c r="N946" s="1">
        <v>6.7547310249499645E-12</v>
      </c>
      <c r="O946" s="1">
        <v>3.5937420211844913E-8</v>
      </c>
      <c r="P946" s="1">
        <v>6.3540000002037029</v>
      </c>
      <c r="Q946" s="1">
        <v>4.685652420763055E-10</v>
      </c>
      <c r="R946" s="1">
        <v>1727.0141632138693</v>
      </c>
      <c r="S946" s="1">
        <v>6.2243429727482206E-10</v>
      </c>
      <c r="T946" s="1">
        <v>799.85134954378452</v>
      </c>
      <c r="U946" s="1">
        <v>81.196597071217937</v>
      </c>
      <c r="V946" s="1">
        <v>4.7274401320359669E-8</v>
      </c>
      <c r="W946" s="1">
        <v>10.766352501831346</v>
      </c>
      <c r="X946" s="1">
        <v>4.7271967899351405E-10</v>
      </c>
      <c r="Y946" s="1">
        <v>2951.7869055312353</v>
      </c>
      <c r="Z946" s="1">
        <v>2.3524889981328128E-9</v>
      </c>
      <c r="AA946" s="1">
        <v>837.28341351835775</v>
      </c>
      <c r="AB946" s="1">
        <v>47.246791918035115</v>
      </c>
      <c r="AC946"/>
      <c r="AD946"/>
    </row>
    <row r="947" spans="1:30" x14ac:dyDescent="0.25">
      <c r="A947" s="1" t="s">
        <v>105</v>
      </c>
      <c r="B947" s="4">
        <v>1</v>
      </c>
      <c r="C947" s="1" t="s">
        <v>108</v>
      </c>
      <c r="D947" s="7" t="s">
        <v>385</v>
      </c>
      <c r="E947" s="4">
        <v>2046</v>
      </c>
      <c r="F947" s="1">
        <v>86.092981765174471</v>
      </c>
      <c r="G947" s="1">
        <v>-9.2924648708613538E-3</v>
      </c>
      <c r="H947" s="1">
        <v>6.927414037609436E-13</v>
      </c>
      <c r="I947" s="1">
        <v>7.6961387226511934E-8</v>
      </c>
      <c r="J947" s="1">
        <v>2.7079793088528774E-12</v>
      </c>
      <c r="K947" s="1">
        <v>134.03723100368728</v>
      </c>
      <c r="L947" s="1">
        <v>4.2027487201701232E-12</v>
      </c>
      <c r="M947" s="1">
        <v>38.246222231769977</v>
      </c>
      <c r="N947" s="1">
        <v>7.7327235713370454E-12</v>
      </c>
      <c r="O947" s="1">
        <v>3.5937873225326589E-8</v>
      </c>
      <c r="P947" s="1">
        <v>6.3540000002701973</v>
      </c>
      <c r="Q947" s="1">
        <v>4.7619080466757437E-10</v>
      </c>
      <c r="R947" s="1">
        <v>1770.98761135469</v>
      </c>
      <c r="S947" s="1">
        <v>6.9850613525423081E-10</v>
      </c>
      <c r="T947" s="1">
        <v>845.05881933931244</v>
      </c>
      <c r="U947" s="1">
        <v>81.196597071224687</v>
      </c>
      <c r="V947" s="1">
        <v>4.2118305788804086E-8</v>
      </c>
      <c r="W947" s="1">
        <v>12.62783986156683</v>
      </c>
      <c r="X947" s="1">
        <v>4.4369860958005968E-10</v>
      </c>
      <c r="Y947" s="1">
        <v>3026.5459556014202</v>
      </c>
      <c r="Z947" s="1">
        <v>2.6176249429605328E-9</v>
      </c>
      <c r="AA947" s="1">
        <v>880.18496993199108</v>
      </c>
      <c r="AB947" s="1">
        <v>41.052631784612352</v>
      </c>
      <c r="AC947"/>
      <c r="AD947"/>
    </row>
    <row r="948" spans="1:30" x14ac:dyDescent="0.25">
      <c r="A948" s="1" t="s">
        <v>105</v>
      </c>
      <c r="B948" s="4">
        <v>1</v>
      </c>
      <c r="C948" s="1" t="s">
        <v>108</v>
      </c>
      <c r="D948" s="7" t="s">
        <v>385</v>
      </c>
      <c r="E948" s="4">
        <v>2047</v>
      </c>
      <c r="F948" s="1">
        <v>82.763857685812269</v>
      </c>
      <c r="G948" s="1">
        <v>-8.2455573489278022E-3</v>
      </c>
      <c r="H948" s="1">
        <v>8.0930361737202743E-13</v>
      </c>
      <c r="I948" s="1">
        <v>5.0027412307354231E-9</v>
      </c>
      <c r="J948" s="1">
        <v>2.7838024197056524E-12</v>
      </c>
      <c r="K948" s="1">
        <v>167.95288096598912</v>
      </c>
      <c r="L948" s="1">
        <v>2.8822270741125591E-12</v>
      </c>
      <c r="M948" s="1">
        <v>51.774716274639353</v>
      </c>
      <c r="N948" s="1">
        <v>9.1731192034719322E-12</v>
      </c>
      <c r="O948" s="1">
        <v>3.5938385467837057E-8</v>
      </c>
      <c r="P948" s="1">
        <v>6.3540000004085044</v>
      </c>
      <c r="Q948" s="1">
        <v>4.8150670898811125E-10</v>
      </c>
      <c r="R948" s="1">
        <v>1822.5898423583774</v>
      </c>
      <c r="S948" s="1">
        <v>7.8421314072478729E-10</v>
      </c>
      <c r="T948" s="1">
        <v>883.30504157108237</v>
      </c>
      <c r="U948" s="1">
        <v>81.196597071231409</v>
      </c>
      <c r="V948" s="1">
        <v>3.8808843560470114E-8</v>
      </c>
      <c r="W948" s="1">
        <v>11.821477261972186</v>
      </c>
      <c r="X948" s="1">
        <v>3.8253426847271783E-10</v>
      </c>
      <c r="Y948" s="1">
        <v>3104.9494222826693</v>
      </c>
      <c r="Z948" s="1">
        <v>2.9204449777034701E-9</v>
      </c>
      <c r="AA948" s="1">
        <v>914.71316112336842</v>
      </c>
      <c r="AB948" s="1">
        <v>34.576132301336393</v>
      </c>
      <c r="AC948"/>
      <c r="AD948"/>
    </row>
    <row r="949" spans="1:30" x14ac:dyDescent="0.25">
      <c r="A949" s="1" t="s">
        <v>105</v>
      </c>
      <c r="B949" s="4">
        <v>1</v>
      </c>
      <c r="C949" s="1" t="s">
        <v>108</v>
      </c>
      <c r="D949" s="7" t="s">
        <v>385</v>
      </c>
      <c r="E949" s="4">
        <v>2048</v>
      </c>
      <c r="F949" s="1">
        <v>79.989868938932602</v>
      </c>
      <c r="G949" s="1">
        <v>-1.3129017821822428E-2</v>
      </c>
      <c r="H949" s="1">
        <v>9.5889397258822693E-13</v>
      </c>
      <c r="I949" s="1">
        <v>2.6052137894582592E-9</v>
      </c>
      <c r="J949" s="1">
        <v>2.7808555728334163E-12</v>
      </c>
      <c r="K949" s="1">
        <v>215.32977635160449</v>
      </c>
      <c r="L949" s="1">
        <v>2.0931203380811054E-12</v>
      </c>
      <c r="M949" s="1">
        <v>29.172305383096294</v>
      </c>
      <c r="N949" s="1">
        <v>1.0945842448382985E-11</v>
      </c>
      <c r="O949" s="1">
        <v>3.5938978397501598E-8</v>
      </c>
      <c r="P949" s="1">
        <v>7.7375753742075501E-8</v>
      </c>
      <c r="Q949" s="1">
        <v>4.8618227180894603E-10</v>
      </c>
      <c r="R949" s="1">
        <v>1866.8902233243666</v>
      </c>
      <c r="S949" s="1">
        <v>8.412076591712508E-10</v>
      </c>
      <c r="T949" s="1">
        <v>935.0797578457217</v>
      </c>
      <c r="U949" s="1">
        <v>81.196597071239566</v>
      </c>
      <c r="V949" s="1">
        <v>3.3982952357535941E-8</v>
      </c>
      <c r="W949" s="1">
        <v>9.6352465773394015E-8</v>
      </c>
      <c r="X949" s="1">
        <v>3.7019535327438917E-10</v>
      </c>
      <c r="Y949" s="1">
        <v>3176.6521485066837</v>
      </c>
      <c r="Z949" s="1">
        <v>2.9337865028431209E-9</v>
      </c>
      <c r="AA949" s="1">
        <v>957.61519526360371</v>
      </c>
      <c r="AB949" s="1">
        <v>30.738480813719072</v>
      </c>
      <c r="AC949"/>
      <c r="AD949"/>
    </row>
    <row r="950" spans="1:30" x14ac:dyDescent="0.25">
      <c r="A950" s="1" t="s">
        <v>105</v>
      </c>
      <c r="B950" s="4">
        <v>1</v>
      </c>
      <c r="C950" s="1" t="s">
        <v>108</v>
      </c>
      <c r="D950" s="7" t="s">
        <v>385</v>
      </c>
      <c r="E950" s="4">
        <v>2049</v>
      </c>
      <c r="F950" s="1">
        <v>77.126152942336716</v>
      </c>
      <c r="G950" s="1">
        <v>-1.5849396346606051E-2</v>
      </c>
      <c r="H950" s="1">
        <v>1.1410661793596307E-12</v>
      </c>
      <c r="I950" s="1">
        <v>1.3914839066513819E-8</v>
      </c>
      <c r="J950" s="1">
        <v>2.6756193670044717E-12</v>
      </c>
      <c r="K950" s="1">
        <v>169.09833368485863</v>
      </c>
      <c r="L950" s="1">
        <v>1.6605222651833525E-12</v>
      </c>
      <c r="M950" s="1">
        <v>48.485255686246298</v>
      </c>
      <c r="N950" s="1">
        <v>1.3152157453240975E-11</v>
      </c>
      <c r="O950" s="1">
        <v>3.5939638488829675E-8</v>
      </c>
      <c r="P950" s="1">
        <v>8.2374249124178428E-8</v>
      </c>
      <c r="Q950" s="1">
        <v>4.8974319815338855E-10</v>
      </c>
      <c r="R950" s="1">
        <v>1896.741249675973</v>
      </c>
      <c r="S950" s="1">
        <v>8.9723065271743019E-10</v>
      </c>
      <c r="T950" s="1">
        <v>964.25206322881797</v>
      </c>
      <c r="U950" s="1">
        <v>81.196597071249485</v>
      </c>
      <c r="V950" s="1">
        <v>3.0819703238942947E-8</v>
      </c>
      <c r="W950" s="1">
        <v>8.6077715287552343E-8</v>
      </c>
      <c r="X950" s="1">
        <v>3.3461661125660158E-10</v>
      </c>
      <c r="Y950" s="1">
        <v>3210.3335031107208</v>
      </c>
      <c r="Z950" s="1">
        <v>2.8998838426778982E-9</v>
      </c>
      <c r="AA950" s="1">
        <v>987.10317983437324</v>
      </c>
      <c r="AB950" s="1">
        <v>28.208629835157858</v>
      </c>
      <c r="AC950"/>
      <c r="AD950"/>
    </row>
    <row r="951" spans="1:30" x14ac:dyDescent="0.25">
      <c r="A951" s="1" t="s">
        <v>105</v>
      </c>
      <c r="B951" s="4">
        <v>1</v>
      </c>
      <c r="C951" s="1" t="s">
        <v>108</v>
      </c>
      <c r="D951" s="7" t="s">
        <v>385</v>
      </c>
      <c r="E951" s="4">
        <v>2050</v>
      </c>
      <c r="F951" s="1">
        <v>74.377747988819721</v>
      </c>
      <c r="G951" s="1">
        <v>-2.0860306015304954E-2</v>
      </c>
      <c r="H951" s="1">
        <v>1.340520115964371E-12</v>
      </c>
      <c r="I951" s="1">
        <v>6.3274504902551447E-9</v>
      </c>
      <c r="J951" s="1">
        <v>2.5645593493796393E-12</v>
      </c>
      <c r="K951" s="1">
        <v>142.08369811451209</v>
      </c>
      <c r="L951" s="1">
        <v>0</v>
      </c>
      <c r="M951" s="1">
        <v>32.336364841119</v>
      </c>
      <c r="N951" s="1">
        <v>1.5934378142077108E-11</v>
      </c>
      <c r="O951" s="1">
        <v>3.5940413645433678E-8</v>
      </c>
      <c r="P951" s="1">
        <v>8.4977409812505431E-8</v>
      </c>
      <c r="Q951" s="1">
        <v>4.9269620098286241E-10</v>
      </c>
      <c r="R951" s="1">
        <v>1965.873206836482</v>
      </c>
      <c r="S951" s="1">
        <v>1.0102455540669081E-9</v>
      </c>
      <c r="T951" s="1">
        <v>1012.7373189150643</v>
      </c>
      <c r="U951" s="1">
        <v>81.196597071261365</v>
      </c>
      <c r="V951" s="1">
        <v>2.6479501480485001E-8</v>
      </c>
      <c r="W951" s="1">
        <v>7.8207256273820019E-8</v>
      </c>
      <c r="X951" s="1">
        <v>2.6719024190166354E-10</v>
      </c>
      <c r="Y951" s="1">
        <v>3295.344710232564</v>
      </c>
      <c r="Z951" s="1">
        <v>3.2466439422147625E-9</v>
      </c>
      <c r="AA951" s="1">
        <v>1033.0432930451063</v>
      </c>
      <c r="AB951" s="1">
        <v>21.957959105559361</v>
      </c>
      <c r="AC951"/>
      <c r="AD951"/>
    </row>
    <row r="952" spans="1:30" x14ac:dyDescent="0.25">
      <c r="A952" s="1" t="s">
        <v>105</v>
      </c>
      <c r="B952" s="4">
        <v>1</v>
      </c>
      <c r="C952" s="1" t="s">
        <v>108</v>
      </c>
      <c r="D952" s="7" t="s">
        <v>385</v>
      </c>
      <c r="E952" s="4">
        <v>2051</v>
      </c>
      <c r="F952" s="1">
        <v>71.302656907764884</v>
      </c>
      <c r="G952" s="1">
        <v>-7.0082679545790919E-5</v>
      </c>
      <c r="H952" s="1">
        <v>1.6247593242045011E-12</v>
      </c>
      <c r="I952" s="1">
        <v>3.0096361252418114E-8</v>
      </c>
      <c r="J952" s="1">
        <v>2.7228206844287203E-12</v>
      </c>
      <c r="K952" s="1">
        <v>99.938829517617364</v>
      </c>
      <c r="L952" s="1">
        <v>0</v>
      </c>
      <c r="M952" s="1">
        <v>93.222982536254847</v>
      </c>
      <c r="N952" s="1">
        <v>1.9500985632368337E-11</v>
      </c>
      <c r="O952" s="1">
        <v>3.594133883255272E-8</v>
      </c>
      <c r="P952" s="1">
        <v>9.8889948987911511E-8</v>
      </c>
      <c r="Q952" s="1">
        <v>4.9562398206888763E-10</v>
      </c>
      <c r="R952" s="1">
        <v>1993.8525150780165</v>
      </c>
      <c r="S952" s="1">
        <v>1.1471899601753907E-9</v>
      </c>
      <c r="T952" s="1">
        <v>1045.0736837561833</v>
      </c>
      <c r="U952" s="1">
        <v>81.196597071275647</v>
      </c>
      <c r="V952" s="1">
        <v>2.3779179871349617E-8</v>
      </c>
      <c r="W952" s="1">
        <v>1.0496088806069534E-7</v>
      </c>
      <c r="X952" s="1">
        <v>2.4039693318569551E-10</v>
      </c>
      <c r="Y952" s="1">
        <v>3336.239378576498</v>
      </c>
      <c r="Z952" s="1">
        <v>3.6448707436491487E-9</v>
      </c>
      <c r="AA952" s="1">
        <v>1062.6154485192985</v>
      </c>
      <c r="AB952" s="1">
        <v>20.07198168597127</v>
      </c>
      <c r="AC952"/>
      <c r="AD952"/>
    </row>
    <row r="953" spans="1:30" x14ac:dyDescent="0.25">
      <c r="A953" s="1" t="s">
        <v>105</v>
      </c>
      <c r="B953" s="4">
        <v>1</v>
      </c>
      <c r="C953" s="1" t="s">
        <v>108</v>
      </c>
      <c r="D953" s="7" t="s">
        <v>385</v>
      </c>
      <c r="E953" s="4">
        <v>2052</v>
      </c>
      <c r="F953" s="1">
        <v>68.423289889546538</v>
      </c>
      <c r="G953" s="1">
        <v>-2.1738105737881925E-4</v>
      </c>
      <c r="H953" s="1">
        <v>1.9734986019320266E-12</v>
      </c>
      <c r="I953" s="1">
        <v>3.9233422593949548E-8</v>
      </c>
      <c r="J953" s="1">
        <v>0</v>
      </c>
      <c r="K953" s="1">
        <v>107.67233333328056</v>
      </c>
      <c r="L953" s="1">
        <v>0</v>
      </c>
      <c r="M953" s="1">
        <v>91.093613596637269</v>
      </c>
      <c r="N953" s="1">
        <v>2.4166652084093235E-11</v>
      </c>
      <c r="O953" s="1">
        <v>3.5942438007147614E-8</v>
      </c>
      <c r="P953" s="1">
        <v>1.0521480575601251E-7</v>
      </c>
      <c r="Q953" s="1">
        <v>4.9846813550979286E-10</v>
      </c>
      <c r="R953" s="1">
        <v>2023.4710250669273</v>
      </c>
      <c r="S953" s="1">
        <v>1.258029803273372E-9</v>
      </c>
      <c r="T953" s="1">
        <v>1082.8766662924404</v>
      </c>
      <c r="U953" s="1">
        <v>81.196597071292885</v>
      </c>
      <c r="V953" s="1">
        <v>2.230433716850405E-8</v>
      </c>
      <c r="W953" s="1">
        <v>1.0319864364220223E-7</v>
      </c>
      <c r="X953" s="1">
        <v>2.0264249253247012E-10</v>
      </c>
      <c r="Y953" s="1">
        <v>3389.2101721795466</v>
      </c>
      <c r="Z953" s="1">
        <v>3.8986882861171736E-9</v>
      </c>
      <c r="AA953" s="1">
        <v>1088.2906099468989</v>
      </c>
      <c r="AB953" s="1">
        <v>18.477205873134654</v>
      </c>
      <c r="AC953"/>
      <c r="AD953"/>
    </row>
    <row r="954" spans="1:30" x14ac:dyDescent="0.25">
      <c r="A954" s="1" t="s">
        <v>105</v>
      </c>
      <c r="B954" s="4">
        <v>1</v>
      </c>
      <c r="C954" s="1" t="s">
        <v>108</v>
      </c>
      <c r="D954" s="7" t="s">
        <v>385</v>
      </c>
      <c r="E954" s="4">
        <v>2053</v>
      </c>
      <c r="F954" s="1">
        <v>65.369394798356851</v>
      </c>
      <c r="G954" s="1">
        <v>-6.0874436721609026E-4</v>
      </c>
      <c r="H954" s="1">
        <v>2.4367984796303061E-12</v>
      </c>
      <c r="I954" s="1">
        <v>9.912853504483546E-9</v>
      </c>
      <c r="J954" s="1">
        <v>0</v>
      </c>
      <c r="K954" s="1">
        <v>100.25937117213786</v>
      </c>
      <c r="L954" s="1">
        <v>0</v>
      </c>
      <c r="M954" s="1">
        <v>104.91855506297092</v>
      </c>
      <c r="N954" s="1">
        <v>3.0430112807006536E-11</v>
      </c>
      <c r="O954" s="1">
        <v>3.5943725251543675E-8</v>
      </c>
      <c r="P954" s="1">
        <v>1.3530825768623167E-7</v>
      </c>
      <c r="Q954" s="1">
        <v>5.0134518704936932E-10</v>
      </c>
      <c r="R954" s="1">
        <v>2076.6871919417313</v>
      </c>
      <c r="S954" s="1">
        <v>1.2944813401636399E-9</v>
      </c>
      <c r="T954" s="1">
        <v>1090.8402798890895</v>
      </c>
      <c r="U954" s="1">
        <v>81.196597071313718</v>
      </c>
      <c r="V954" s="1">
        <v>1.8121643054254631E-8</v>
      </c>
      <c r="W954" s="1">
        <v>1.6443082570392144E-7</v>
      </c>
      <c r="X954" s="1">
        <v>1.962923978613149E-10</v>
      </c>
      <c r="Y954" s="1">
        <v>3437.3304924584872</v>
      </c>
      <c r="Z954" s="1">
        <v>3.8929873451306853E-9</v>
      </c>
      <c r="AA954" s="1">
        <v>1100.9139813208558</v>
      </c>
      <c r="AB954" s="1">
        <v>15.462152386901053</v>
      </c>
      <c r="AC954"/>
      <c r="AD954"/>
    </row>
    <row r="955" spans="1:30" x14ac:dyDescent="0.25">
      <c r="A955" s="1" t="s">
        <v>105</v>
      </c>
      <c r="B955" s="4">
        <v>1</v>
      </c>
      <c r="C955" s="1" t="s">
        <v>108</v>
      </c>
      <c r="D955" s="7" t="s">
        <v>385</v>
      </c>
      <c r="E955" s="4">
        <v>2054</v>
      </c>
      <c r="F955" s="1">
        <v>62.199463603385709</v>
      </c>
      <c r="G955" s="1">
        <v>-1.5502990083011042E-3</v>
      </c>
      <c r="H955" s="1">
        <v>3.065582743232034E-12</v>
      </c>
      <c r="I955" s="1">
        <v>4.0380072195397152E-9</v>
      </c>
      <c r="J955" s="1">
        <v>0</v>
      </c>
      <c r="K955" s="1">
        <v>120.20762401190161</v>
      </c>
      <c r="L955" s="1">
        <v>0</v>
      </c>
      <c r="M955" s="1">
        <v>1.1974060181334829</v>
      </c>
      <c r="N955" s="1">
        <v>3.9129735864428356E-11</v>
      </c>
      <c r="O955" s="1">
        <v>3.5945279385976432E-8</v>
      </c>
      <c r="P955" s="1">
        <v>1.7453841887087084E-7</v>
      </c>
      <c r="Q955" s="1">
        <v>5.0405316635822216E-10</v>
      </c>
      <c r="R955" s="1">
        <v>2113.7661989072185</v>
      </c>
      <c r="S955" s="1">
        <v>1.3094324470957954E-9</v>
      </c>
      <c r="T955" s="1">
        <v>1111.9181983199326</v>
      </c>
      <c r="U955" s="1">
        <v>81.196597071337735</v>
      </c>
      <c r="V955" s="1">
        <v>1.7143292750688697E-8</v>
      </c>
      <c r="W955" s="1">
        <v>2.6140175142824937E-7</v>
      </c>
      <c r="X955" s="1">
        <v>1.4823116101727242E-10</v>
      </c>
      <c r="Y955" s="1">
        <v>3483.2029034283205</v>
      </c>
      <c r="Z955" s="1">
        <v>3.8374523467452272E-9</v>
      </c>
      <c r="AA955" s="1">
        <v>1121.6797900412862</v>
      </c>
      <c r="AB955" s="1">
        <v>13.790998237608475</v>
      </c>
      <c r="AC955"/>
      <c r="AD955"/>
    </row>
    <row r="956" spans="1:30" x14ac:dyDescent="0.25">
      <c r="A956" s="1" t="s">
        <v>105</v>
      </c>
      <c r="B956" s="4">
        <v>1</v>
      </c>
      <c r="C956" s="1" t="s">
        <v>108</v>
      </c>
      <c r="D956" s="7" t="s">
        <v>385</v>
      </c>
      <c r="E956" s="4">
        <v>2055</v>
      </c>
      <c r="F956" s="1">
        <v>58.915054989667695</v>
      </c>
      <c r="G956" s="1">
        <v>-3.597247476100364E-3</v>
      </c>
      <c r="H956" s="1">
        <v>3.7171896940480777E-12</v>
      </c>
      <c r="I956" s="1">
        <v>7.0062646912948836E-9</v>
      </c>
      <c r="J956" s="1">
        <v>0</v>
      </c>
      <c r="K956" s="1">
        <v>109.77523569152321</v>
      </c>
      <c r="L956" s="1">
        <v>0</v>
      </c>
      <c r="M956" s="1">
        <v>57.241760166682113</v>
      </c>
      <c r="N956" s="1">
        <v>5.1792382645121496E-11</v>
      </c>
      <c r="O956" s="1">
        <v>3.5947149811122226E-8</v>
      </c>
      <c r="P956" s="1">
        <v>1.844476085056425E-7</v>
      </c>
      <c r="Q956" s="1">
        <v>5.0683696877792784E-10</v>
      </c>
      <c r="R956" s="1">
        <v>2160.074961568424</v>
      </c>
      <c r="S956" s="1">
        <v>1.3166495479769506E-9</v>
      </c>
      <c r="T956" s="1">
        <v>1113.1156043371536</v>
      </c>
      <c r="U956" s="1">
        <v>79.150888343489967</v>
      </c>
      <c r="V956" s="1">
        <v>1.4683640884258714E-8</v>
      </c>
      <c r="W956" s="1">
        <v>2.8491083525155061E-7</v>
      </c>
      <c r="X956" s="1">
        <v>1.3644828800180193E-10</v>
      </c>
      <c r="Y956" s="1">
        <v>3535.5237946972397</v>
      </c>
      <c r="Z956" s="1">
        <v>3.7852748751846954E-9</v>
      </c>
      <c r="AA956" s="1">
        <v>1121.5875398720509</v>
      </c>
      <c r="AB956" s="1">
        <v>12.078013889557463</v>
      </c>
      <c r="AC956"/>
      <c r="AD956"/>
    </row>
    <row r="957" spans="1:30" x14ac:dyDescent="0.25">
      <c r="A957" s="1" t="s">
        <v>105</v>
      </c>
      <c r="B957" s="4">
        <v>1</v>
      </c>
      <c r="C957" s="1" t="s">
        <v>108</v>
      </c>
      <c r="D957" s="7" t="s">
        <v>385</v>
      </c>
      <c r="E957" s="4">
        <v>2056</v>
      </c>
      <c r="F957" s="1">
        <v>55.778470714431286</v>
      </c>
      <c r="G957" s="1">
        <v>-7.8436637360895217E-3</v>
      </c>
      <c r="H957" s="1">
        <v>4.6269624105088568E-12</v>
      </c>
      <c r="I957" s="1">
        <v>1.7687910147647938E-9</v>
      </c>
      <c r="J957" s="1">
        <v>0</v>
      </c>
      <c r="K957" s="1">
        <v>101.48020508402992</v>
      </c>
      <c r="L957" s="1">
        <v>0</v>
      </c>
      <c r="M957" s="1">
        <v>39.351633915062955</v>
      </c>
      <c r="N957" s="1">
        <v>7.1510443804856479E-11</v>
      </c>
      <c r="O957" s="1">
        <v>3.5949443297067682E-8</v>
      </c>
      <c r="P957" s="1">
        <v>1.8848154082692421E-7</v>
      </c>
      <c r="Q957" s="1">
        <v>5.0961782435076121E-10</v>
      </c>
      <c r="R957" s="1">
        <v>2181.1879210240322</v>
      </c>
      <c r="S957" s="1">
        <v>1.3208522966971207E-9</v>
      </c>
      <c r="T957" s="1">
        <v>1128.7621147657828</v>
      </c>
      <c r="U957" s="1">
        <v>76.419533979621789</v>
      </c>
      <c r="V957" s="1">
        <v>1.2005798544715768E-8</v>
      </c>
      <c r="W957" s="1">
        <v>2.4603700660324383E-7</v>
      </c>
      <c r="X957" s="1">
        <v>1.2943554307887435E-10</v>
      </c>
      <c r="Y957" s="1">
        <v>3551.6581352485778</v>
      </c>
      <c r="Z957" s="1">
        <v>3.4123720829938248E-9</v>
      </c>
      <c r="AA957" s="1">
        <v>1128.4893779471365</v>
      </c>
      <c r="AB957" s="1">
        <v>11.514533356949824</v>
      </c>
      <c r="AC957"/>
      <c r="AD957"/>
    </row>
    <row r="958" spans="1:30" x14ac:dyDescent="0.25">
      <c r="A958" s="1" t="s">
        <v>105</v>
      </c>
      <c r="B958" s="4">
        <v>1</v>
      </c>
      <c r="C958" s="1" t="s">
        <v>108</v>
      </c>
      <c r="D958" s="7" t="s">
        <v>385</v>
      </c>
      <c r="E958" s="4">
        <v>2057</v>
      </c>
      <c r="F958" s="1">
        <v>52.826178170068999</v>
      </c>
      <c r="G958" s="1">
        <v>-1.5800242540940881E-2</v>
      </c>
      <c r="H958" s="1">
        <v>0</v>
      </c>
      <c r="I958" s="1">
        <v>9.8021717913115554E-10</v>
      </c>
      <c r="J958" s="1">
        <v>0</v>
      </c>
      <c r="K958" s="1">
        <v>200.77002399143328</v>
      </c>
      <c r="L958" s="1">
        <v>0</v>
      </c>
      <c r="M958" s="1">
        <v>4.1512924110012367E-7</v>
      </c>
      <c r="N958" s="1">
        <v>1.0564239844930063E-10</v>
      </c>
      <c r="O958" s="1">
        <v>3.5952274822951196E-8</v>
      </c>
      <c r="P958" s="1">
        <v>1.9548328139795592E-7</v>
      </c>
      <c r="Q958" s="1">
        <v>5.1229344371776566E-10</v>
      </c>
      <c r="R958" s="1">
        <v>2202.0698804497911</v>
      </c>
      <c r="S958" s="1">
        <v>1.3237345237712333E-9</v>
      </c>
      <c r="T958" s="1">
        <v>1135.568871012538</v>
      </c>
      <c r="U958" s="1">
        <v>72.892002433802176</v>
      </c>
      <c r="V958" s="1">
        <v>1.1989364721376734E-8</v>
      </c>
      <c r="W958" s="1">
        <v>2.7814581178741139E-7</v>
      </c>
      <c r="X958" s="1">
        <v>1.1772148220333655E-10</v>
      </c>
      <c r="Y958" s="1">
        <v>3578.1778388241478</v>
      </c>
      <c r="Z958" s="1">
        <v>3.3185191751694463E-9</v>
      </c>
      <c r="AA958" s="1">
        <v>1124.6353489526023</v>
      </c>
      <c r="AB958" s="1">
        <v>11.165799049316782</v>
      </c>
      <c r="AC958"/>
      <c r="AD958"/>
    </row>
    <row r="959" spans="1:30" x14ac:dyDescent="0.25">
      <c r="A959" s="1" t="s">
        <v>105</v>
      </c>
      <c r="B959" s="4">
        <v>1</v>
      </c>
      <c r="C959" s="1" t="s">
        <v>108</v>
      </c>
      <c r="D959" s="7" t="s">
        <v>385</v>
      </c>
      <c r="E959" s="4">
        <v>2058</v>
      </c>
      <c r="F959" s="1">
        <v>50.089611400760077</v>
      </c>
      <c r="G959" s="1">
        <v>-2.9781120710280721E-2</v>
      </c>
      <c r="H959" s="1">
        <v>0</v>
      </c>
      <c r="I959" s="1">
        <v>0</v>
      </c>
      <c r="J959" s="1">
        <v>0</v>
      </c>
      <c r="K959" s="1">
        <v>30.487028453237468</v>
      </c>
      <c r="L959" s="1">
        <v>0</v>
      </c>
      <c r="M959" s="1">
        <v>1.0293218971621473E-7</v>
      </c>
      <c r="N959" s="1">
        <v>1.7697106680658991E-10</v>
      </c>
      <c r="O959" s="1">
        <v>3.5955603119837272E-8</v>
      </c>
      <c r="P959" s="1">
        <v>1.9724703782194901E-7</v>
      </c>
      <c r="Q959" s="1">
        <v>5.1485800306714528E-10</v>
      </c>
      <c r="R959" s="1">
        <v>2327.7662441078364</v>
      </c>
      <c r="S959" s="1">
        <v>1.3258276441093144E-9</v>
      </c>
      <c r="T959" s="1">
        <v>1102.3241508866547</v>
      </c>
      <c r="U959" s="1">
        <v>68.170205115075234</v>
      </c>
      <c r="V959" s="1">
        <v>9.9196054280603325E-9</v>
      </c>
      <c r="W959" s="1">
        <v>2.444098699993273E-7</v>
      </c>
      <c r="X959" s="1">
        <v>7.4959655219122257E-11</v>
      </c>
      <c r="Y959" s="1">
        <v>3671.7544665325531</v>
      </c>
      <c r="Z959" s="1">
        <v>2.9764074441024786E-9</v>
      </c>
      <c r="AA959" s="1">
        <v>1095.9743143738331</v>
      </c>
      <c r="AB959" s="1">
        <v>7.4232173682271529</v>
      </c>
      <c r="AC959"/>
      <c r="AD959"/>
    </row>
    <row r="960" spans="1:30" x14ac:dyDescent="0.25">
      <c r="A960" s="1" t="s">
        <v>105</v>
      </c>
      <c r="B960" s="4">
        <v>1</v>
      </c>
      <c r="C960" s="1" t="s">
        <v>108</v>
      </c>
      <c r="D960" s="7" t="s">
        <v>385</v>
      </c>
      <c r="E960" s="4">
        <v>2059</v>
      </c>
      <c r="F960" s="1">
        <v>55.55522946690769</v>
      </c>
      <c r="G960" s="1">
        <v>-5.3070893222649233E-2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3.5959468359815548E-8</v>
      </c>
      <c r="P960" s="1">
        <v>1.9822164310272184E-7</v>
      </c>
      <c r="Q960" s="1">
        <v>5.1758082375157398E-10</v>
      </c>
      <c r="R960" s="1">
        <v>2293.7933942295008</v>
      </c>
      <c r="S960" s="1">
        <v>1.3274881663744978E-9</v>
      </c>
      <c r="T960" s="1">
        <v>1079.5015877795215</v>
      </c>
      <c r="U960" s="1">
        <v>61.657009137007073</v>
      </c>
      <c r="V960" s="1">
        <v>1.0934397211636348E-8</v>
      </c>
      <c r="W960" s="1">
        <v>2.6150661890034703E-7</v>
      </c>
      <c r="X960" s="1">
        <v>4.7642598518328203E-11</v>
      </c>
      <c r="Y960" s="1">
        <v>3664.5824605458974</v>
      </c>
      <c r="Z960" s="1">
        <v>3.2471956183474892E-9</v>
      </c>
      <c r="AA960" s="1">
        <v>1086.4162789954876</v>
      </c>
      <c r="AB960" s="1">
        <v>8.6119392676381263</v>
      </c>
      <c r="AC960"/>
      <c r="AD960"/>
    </row>
    <row r="961" spans="1:30" x14ac:dyDescent="0.25">
      <c r="A961" s="1" t="s">
        <v>105</v>
      </c>
      <c r="B961" s="4">
        <v>1</v>
      </c>
      <c r="C961" s="1" t="s">
        <v>108</v>
      </c>
      <c r="D961" s="7" t="s">
        <v>385</v>
      </c>
      <c r="E961" s="4">
        <v>2060</v>
      </c>
      <c r="F961" s="1">
        <v>66.3779422474407</v>
      </c>
      <c r="G961" s="1">
        <v>-8.949123437671283E-2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3.5958076043127531E-8</v>
      </c>
      <c r="P961" s="1">
        <v>1.9821535961185317E-7</v>
      </c>
      <c r="Q961" s="1">
        <v>5.1758082375157398E-10</v>
      </c>
      <c r="R961" s="1">
        <v>2244.4496286734129</v>
      </c>
      <c r="S961" s="1">
        <v>1.3274881663744978E-9</v>
      </c>
      <c r="T961" s="1">
        <v>1067.2262182917327</v>
      </c>
      <c r="U961" s="1">
        <v>51.887215169691288</v>
      </c>
      <c r="V961" s="1">
        <v>1.1994163121289795E-8</v>
      </c>
      <c r="W961" s="1">
        <v>2.7824216832604237E-7</v>
      </c>
      <c r="X961" s="1">
        <v>9.2938392749397763E-11</v>
      </c>
      <c r="Y961" s="1">
        <v>3630.2256766275618</v>
      </c>
      <c r="Z961" s="1">
        <v>3.5485610440019644E-9</v>
      </c>
      <c r="AA961" s="1">
        <v>1074.9855347872526</v>
      </c>
      <c r="AB961" s="1">
        <v>11.153685423846499</v>
      </c>
      <c r="AC961"/>
      <c r="AD961"/>
    </row>
    <row r="962" spans="1:30" x14ac:dyDescent="0.25">
      <c r="A962" s="1" t="s">
        <v>105</v>
      </c>
      <c r="B962" s="4">
        <v>1</v>
      </c>
      <c r="C962" s="1" t="s">
        <v>108</v>
      </c>
      <c r="D962" s="7" t="s">
        <v>337</v>
      </c>
      <c r="E962" s="4">
        <v>2021</v>
      </c>
      <c r="F962" s="1">
        <v>199.29460319633557</v>
      </c>
      <c r="G962" s="1">
        <v>1.8923171675055318E-11</v>
      </c>
      <c r="H962" s="1">
        <v>9.9366743310908305E-14</v>
      </c>
      <c r="I962" s="1">
        <v>6.3539999999998553</v>
      </c>
      <c r="J962" s="1">
        <v>2.0795815899574054E-12</v>
      </c>
      <c r="K962" s="1">
        <v>82.434999999999917</v>
      </c>
      <c r="L962" s="1">
        <v>4.4455111726587339E-15</v>
      </c>
      <c r="M962" s="1">
        <v>55.419999999998858</v>
      </c>
      <c r="N962" s="1">
        <v>3.5137524993612751E-13</v>
      </c>
      <c r="O962" s="1">
        <v>153</v>
      </c>
      <c r="P962" s="1">
        <v>12.708</v>
      </c>
      <c r="Q962" s="1">
        <v>49.44</v>
      </c>
      <c r="R962" s="1">
        <v>164.87</v>
      </c>
      <c r="S962" s="1">
        <v>78.48</v>
      </c>
      <c r="T962" s="1">
        <v>110.84</v>
      </c>
      <c r="U962" s="1">
        <v>11.39</v>
      </c>
      <c r="V962" s="1">
        <v>563.08699176815503</v>
      </c>
      <c r="W962" s="1">
        <v>33.215890755111651</v>
      </c>
      <c r="X962" s="1">
        <v>433.0943999837267</v>
      </c>
      <c r="Y962" s="1">
        <v>306.18372823610747</v>
      </c>
      <c r="Z962" s="1">
        <v>687.48479999999813</v>
      </c>
      <c r="AA962" s="1">
        <v>123.18901013738775</v>
      </c>
      <c r="AB962" s="1">
        <v>0</v>
      </c>
      <c r="AC962"/>
      <c r="AD962"/>
    </row>
    <row r="963" spans="1:30" x14ac:dyDescent="0.25">
      <c r="A963" s="1" t="s">
        <v>105</v>
      </c>
      <c r="B963" s="4">
        <v>1</v>
      </c>
      <c r="C963" s="1" t="s">
        <v>108</v>
      </c>
      <c r="D963" s="7" t="s">
        <v>337</v>
      </c>
      <c r="E963" s="4">
        <v>2022</v>
      </c>
      <c r="F963" s="1">
        <v>322.86847671242037</v>
      </c>
      <c r="G963" s="1">
        <v>5.1862716725327546E-9</v>
      </c>
      <c r="H963" s="1">
        <v>1.016503361463812E-13</v>
      </c>
      <c r="I963" s="1">
        <v>8.5043803876606156E-14</v>
      </c>
      <c r="J963" s="1">
        <v>2.1669387744817957E-12</v>
      </c>
      <c r="K963" s="1">
        <v>123.65249999999962</v>
      </c>
      <c r="L963" s="1">
        <v>4.0207433854512877E-15</v>
      </c>
      <c r="M963" s="1">
        <v>83.129999999994013</v>
      </c>
      <c r="N963" s="1">
        <v>3.5437886157592909E-13</v>
      </c>
      <c r="O963" s="1">
        <v>153</v>
      </c>
      <c r="P963" s="1">
        <v>12.708</v>
      </c>
      <c r="Q963" s="1">
        <v>49.44</v>
      </c>
      <c r="R963" s="1">
        <v>247.30499999999992</v>
      </c>
      <c r="S963" s="1">
        <v>78.48</v>
      </c>
      <c r="T963" s="1">
        <v>166.25999999999885</v>
      </c>
      <c r="U963" s="1">
        <v>11.390000000000352</v>
      </c>
      <c r="V963" s="1">
        <v>395.29625893972286</v>
      </c>
      <c r="W963" s="1">
        <v>33.215890755111651</v>
      </c>
      <c r="X963" s="1">
        <v>425.96838268242544</v>
      </c>
      <c r="Y963" s="1">
        <v>459.27559235406807</v>
      </c>
      <c r="Z963" s="1">
        <v>687.48479999999813</v>
      </c>
      <c r="AA963" s="1">
        <v>184.78351520539206</v>
      </c>
      <c r="AB963" s="1">
        <v>0</v>
      </c>
      <c r="AC963"/>
      <c r="AD963"/>
    </row>
    <row r="964" spans="1:30" x14ac:dyDescent="0.25">
      <c r="A964" s="1" t="s">
        <v>105</v>
      </c>
      <c r="B964" s="4">
        <v>1</v>
      </c>
      <c r="C964" s="1" t="s">
        <v>108</v>
      </c>
      <c r="D964" s="7" t="s">
        <v>337</v>
      </c>
      <c r="E964" s="4">
        <v>2023</v>
      </c>
      <c r="F964" s="1">
        <v>104.31392536542832</v>
      </c>
      <c r="G964" s="1">
        <v>5.9786875433429445E-9</v>
      </c>
      <c r="H964" s="1">
        <v>1.0303565454078823E-13</v>
      </c>
      <c r="I964" s="1">
        <v>4.6420274958593991E-14</v>
      </c>
      <c r="J964" s="1">
        <v>2.2552391869173812E-12</v>
      </c>
      <c r="K964" s="1">
        <v>185.47874999999607</v>
      </c>
      <c r="L964" s="1">
        <v>3.7725885837366293E-15</v>
      </c>
      <c r="M964" s="1">
        <v>74.394681695785607</v>
      </c>
      <c r="N964" s="1">
        <v>3.5764969597638471E-13</v>
      </c>
      <c r="O964" s="1">
        <v>145.35</v>
      </c>
      <c r="P964" s="1">
        <v>18.355999999999852</v>
      </c>
      <c r="Q964" s="1">
        <v>46.144000000000005</v>
      </c>
      <c r="R964" s="1">
        <v>359.9661666666662</v>
      </c>
      <c r="S964" s="1">
        <v>74.555999999999997</v>
      </c>
      <c r="T964" s="1">
        <v>242.00066666665955</v>
      </c>
      <c r="U964" s="1">
        <v>10.251000000000705</v>
      </c>
      <c r="V964" s="1">
        <v>252.37029675472124</v>
      </c>
      <c r="W964" s="1">
        <v>47.978508868427227</v>
      </c>
      <c r="X964" s="1">
        <v>339.5993929350181</v>
      </c>
      <c r="Y964" s="1">
        <v>668.50113998183463</v>
      </c>
      <c r="Z964" s="1">
        <v>646.43570059599324</v>
      </c>
      <c r="AA964" s="1">
        <v>268.962672130822</v>
      </c>
      <c r="AB964" s="1">
        <v>8.0336884878998121E-10</v>
      </c>
      <c r="AC964"/>
      <c r="AD964"/>
    </row>
    <row r="965" spans="1:30" x14ac:dyDescent="0.25">
      <c r="A965" s="1" t="s">
        <v>105</v>
      </c>
      <c r="B965" s="4">
        <v>1</v>
      </c>
      <c r="C965" s="1" t="s">
        <v>108</v>
      </c>
      <c r="D965" s="7" t="s">
        <v>337</v>
      </c>
      <c r="E965" s="4">
        <v>2024</v>
      </c>
      <c r="F965" s="1">
        <v>85.551785554203818</v>
      </c>
      <c r="G965" s="1">
        <v>-7.5846882802539624E-10</v>
      </c>
      <c r="H965" s="1">
        <v>1.3836366490433103E-13</v>
      </c>
      <c r="I965" s="1">
        <v>5.2404965582547618E-14</v>
      </c>
      <c r="J965" s="1">
        <v>2.8868777555789308E-12</v>
      </c>
      <c r="K965" s="1">
        <v>102.82057202389619</v>
      </c>
      <c r="L965" s="1">
        <v>4.7116361708106462E-15</v>
      </c>
      <c r="M965" s="1">
        <v>4.1686212840235053E-9</v>
      </c>
      <c r="N965" s="1">
        <v>5.0230181867374028E-13</v>
      </c>
      <c r="O965" s="1">
        <v>137.7000000000001</v>
      </c>
      <c r="P965" s="1">
        <v>17.649999999999942</v>
      </c>
      <c r="Q965" s="1">
        <v>42.848000000000006</v>
      </c>
      <c r="R965" s="1">
        <v>534.45358333332888</v>
      </c>
      <c r="S965" s="1">
        <v>70.632000000000005</v>
      </c>
      <c r="T965" s="1">
        <v>309.00601502911184</v>
      </c>
      <c r="U965" s="1">
        <v>9.1120000000010641</v>
      </c>
      <c r="V965" s="1">
        <v>142.39811826139771</v>
      </c>
      <c r="W965" s="1">
        <v>45.316867682255634</v>
      </c>
      <c r="X965" s="1">
        <v>211.96527542528989</v>
      </c>
      <c r="Y965" s="1">
        <v>991.41396085927749</v>
      </c>
      <c r="Z965" s="1">
        <v>573.13231148869579</v>
      </c>
      <c r="AA965" s="1">
        <v>342.11511268301382</v>
      </c>
      <c r="AB965" s="1">
        <v>6.4728866046487299E-10</v>
      </c>
      <c r="AC965"/>
      <c r="AD965"/>
    </row>
    <row r="966" spans="1:30" x14ac:dyDescent="0.25">
      <c r="A966" s="1" t="s">
        <v>105</v>
      </c>
      <c r="B966" s="4">
        <v>1</v>
      </c>
      <c r="C966" s="1" t="s">
        <v>108</v>
      </c>
      <c r="D966" s="7" t="s">
        <v>337</v>
      </c>
      <c r="E966" s="4">
        <v>2025</v>
      </c>
      <c r="F966" s="1">
        <v>76.973613851142076</v>
      </c>
      <c r="G966" s="1">
        <v>-5.3462206935181587E-10</v>
      </c>
      <c r="H966" s="1">
        <v>1.9766078423356053E-13</v>
      </c>
      <c r="I966" s="1">
        <v>5.9035449219401528E-14</v>
      </c>
      <c r="J966" s="1">
        <v>3.8377063241326007E-12</v>
      </c>
      <c r="K966" s="1">
        <v>92.268834556664729</v>
      </c>
      <c r="L966" s="1">
        <v>5.9519732101418236E-15</v>
      </c>
      <c r="M966" s="1">
        <v>26.243411881557602</v>
      </c>
      <c r="N966" s="1">
        <v>7.9308068814418758E-13</v>
      </c>
      <c r="O966" s="1">
        <v>130.05000000000021</v>
      </c>
      <c r="P966" s="1">
        <v>16.943999999999988</v>
      </c>
      <c r="Q966" s="1">
        <v>39.552</v>
      </c>
      <c r="R966" s="1">
        <v>626.28282202389187</v>
      </c>
      <c r="S966" s="1">
        <v>66.707999999999998</v>
      </c>
      <c r="T966" s="1">
        <v>301.61668169994709</v>
      </c>
      <c r="U966" s="1">
        <v>7.9730000000015648</v>
      </c>
      <c r="V966" s="1">
        <v>307.72261761428712</v>
      </c>
      <c r="W966" s="1">
        <v>43.328452887022308</v>
      </c>
      <c r="X966" s="1">
        <v>2.4515644680439315</v>
      </c>
      <c r="Y966" s="1">
        <v>1154.8871908378126</v>
      </c>
      <c r="Z966" s="1">
        <v>524.18193574482211</v>
      </c>
      <c r="AA966" s="1">
        <v>334.42003617931783</v>
      </c>
      <c r="AB966" s="1">
        <v>7.6709770114603771E-10</v>
      </c>
      <c r="AC966"/>
      <c r="AD966"/>
    </row>
    <row r="967" spans="1:30" x14ac:dyDescent="0.25">
      <c r="A967" s="1" t="s">
        <v>105</v>
      </c>
      <c r="B967" s="4">
        <v>1</v>
      </c>
      <c r="C967" s="1" t="s">
        <v>108</v>
      </c>
      <c r="D967" s="7" t="s">
        <v>337</v>
      </c>
      <c r="E967" s="4">
        <v>2026</v>
      </c>
      <c r="F967" s="1">
        <v>78.459333456228649</v>
      </c>
      <c r="G967" s="1">
        <v>-8.0969902725309265E-10</v>
      </c>
      <c r="H967" s="1">
        <v>2.969645637251714E-13</v>
      </c>
      <c r="I967" s="1">
        <v>6.6598240479285585E-14</v>
      </c>
      <c r="J967" s="1">
        <v>5.4505093079569326E-12</v>
      </c>
      <c r="K967" s="1">
        <v>56.578528791650079</v>
      </c>
      <c r="L967" s="1">
        <v>7.7249955524626493E-15</v>
      </c>
      <c r="M967" s="1">
        <v>23.498492961955822</v>
      </c>
      <c r="N967" s="1">
        <v>1.6715790907390954E-12</v>
      </c>
      <c r="O967" s="1">
        <v>122.4000000000003</v>
      </c>
      <c r="P967" s="1">
        <v>16.238000000000039</v>
      </c>
      <c r="Q967" s="1">
        <v>36.255999999999993</v>
      </c>
      <c r="R967" s="1">
        <v>707.56032324722321</v>
      </c>
      <c r="S967" s="1">
        <v>62.784000000000006</v>
      </c>
      <c r="T967" s="1">
        <v>320.47076024817136</v>
      </c>
      <c r="U967" s="1">
        <v>6.8340000000023577</v>
      </c>
      <c r="V967" s="1">
        <v>274.58635067828016</v>
      </c>
      <c r="W967" s="1">
        <v>41.418843292133914</v>
      </c>
      <c r="X967" s="1">
        <v>3.0336892548240888</v>
      </c>
      <c r="Y967" s="1">
        <v>1301.2084006440123</v>
      </c>
      <c r="Z967" s="1">
        <v>483.70777525766357</v>
      </c>
      <c r="AA967" s="1">
        <v>352.09225795521928</v>
      </c>
      <c r="AB967" s="1">
        <v>6.8050634405657933E-10</v>
      </c>
      <c r="AC967"/>
      <c r="AD967"/>
    </row>
    <row r="968" spans="1:30" x14ac:dyDescent="0.25">
      <c r="A968" s="1" t="s">
        <v>105</v>
      </c>
      <c r="B968" s="4">
        <v>1</v>
      </c>
      <c r="C968" s="1" t="s">
        <v>108</v>
      </c>
      <c r="D968" s="7" t="s">
        <v>337</v>
      </c>
      <c r="E968" s="4">
        <v>2027</v>
      </c>
      <c r="F968" s="1">
        <v>78.955108043512226</v>
      </c>
      <c r="G968" s="1">
        <v>2.3509665064186322E-10</v>
      </c>
      <c r="H968" s="1">
        <v>4.1502360961835644E-13</v>
      </c>
      <c r="I968" s="1">
        <v>7.4785211400011738E-14</v>
      </c>
      <c r="J968" s="1">
        <v>8.701821114334317E-12</v>
      </c>
      <c r="K968" s="1">
        <v>69.116242081881936</v>
      </c>
      <c r="L968" s="1">
        <v>3.3279871901303437E-14</v>
      </c>
      <c r="M968" s="1">
        <v>26.610303813769818</v>
      </c>
      <c r="N968" s="1">
        <v>1.0223522434644619</v>
      </c>
      <c r="O968" s="1">
        <v>114.75000000000044</v>
      </c>
      <c r="P968" s="1">
        <v>15.532000000000096</v>
      </c>
      <c r="Q968" s="1">
        <v>32.96</v>
      </c>
      <c r="R968" s="1">
        <v>753.14751870553994</v>
      </c>
      <c r="S968" s="1">
        <v>58.86</v>
      </c>
      <c r="T968" s="1">
        <v>336.57991987679384</v>
      </c>
      <c r="U968" s="1">
        <v>5.6950000000040308</v>
      </c>
      <c r="V968" s="1">
        <v>272.32510657929009</v>
      </c>
      <c r="W968" s="1">
        <v>40.257646610061947</v>
      </c>
      <c r="X968" s="1">
        <v>5.8982842844821075</v>
      </c>
      <c r="Y968" s="1">
        <v>1381.6981541404143</v>
      </c>
      <c r="Z968" s="1">
        <v>451.80674254763835</v>
      </c>
      <c r="AA968" s="1">
        <v>368.06767301206338</v>
      </c>
      <c r="AB968" s="1">
        <v>5.1805121581689567E-2</v>
      </c>
      <c r="AC968"/>
      <c r="AD968"/>
    </row>
    <row r="969" spans="1:30" x14ac:dyDescent="0.25">
      <c r="A969" s="1" t="s">
        <v>105</v>
      </c>
      <c r="B969" s="4">
        <v>1</v>
      </c>
      <c r="C969" s="1" t="s">
        <v>108</v>
      </c>
      <c r="D969" s="7" t="s">
        <v>337</v>
      </c>
      <c r="E969" s="4">
        <v>2028</v>
      </c>
      <c r="F969" s="1">
        <v>80.272087097046892</v>
      </c>
      <c r="G969" s="1">
        <v>1.2925026433258136E-6</v>
      </c>
      <c r="H969" s="1">
        <v>5.5164167381237545E-13</v>
      </c>
      <c r="I969" s="1">
        <v>8.1104244299204259E-14</v>
      </c>
      <c r="J969" s="1">
        <v>1.8639514507365824E-11</v>
      </c>
      <c r="K969" s="1">
        <v>88.502848301865484</v>
      </c>
      <c r="L969" s="1">
        <v>4.4872875750010511E-14</v>
      </c>
      <c r="M969" s="1">
        <v>35.566796764391633</v>
      </c>
      <c r="N969" s="1">
        <v>3.3586761217308769</v>
      </c>
      <c r="O969" s="1">
        <v>107.10000000000063</v>
      </c>
      <c r="P969" s="1">
        <v>14.826000000000164</v>
      </c>
      <c r="Q969" s="1">
        <v>29.664000000000001</v>
      </c>
      <c r="R969" s="1">
        <v>811.27242745408864</v>
      </c>
      <c r="S969" s="1">
        <v>54.935999999999993</v>
      </c>
      <c r="T969" s="1">
        <v>355.80089035723034</v>
      </c>
      <c r="U969" s="1">
        <v>5.5783522434684922</v>
      </c>
      <c r="V969" s="1">
        <v>261.41632268141581</v>
      </c>
      <c r="W969" s="1">
        <v>37.864217446549915</v>
      </c>
      <c r="X969" s="1">
        <v>8.0256273647230358</v>
      </c>
      <c r="Y969" s="1">
        <v>1481.8997911263043</v>
      </c>
      <c r="Z969" s="1">
        <v>417.69981238615253</v>
      </c>
      <c r="AA969" s="1">
        <v>387.39553293584038</v>
      </c>
      <c r="AB969" s="1">
        <v>0.39868978855387704</v>
      </c>
      <c r="AC969"/>
      <c r="AD969"/>
    </row>
    <row r="970" spans="1:30" x14ac:dyDescent="0.25">
      <c r="A970" s="1" t="s">
        <v>105</v>
      </c>
      <c r="B970" s="4">
        <v>1</v>
      </c>
      <c r="C970" s="1" t="s">
        <v>108</v>
      </c>
      <c r="D970" s="7" t="s">
        <v>337</v>
      </c>
      <c r="E970" s="4">
        <v>2029</v>
      </c>
      <c r="F970" s="1">
        <v>82.900855742997209</v>
      </c>
      <c r="G970" s="1">
        <v>1.3241907383830115E-3</v>
      </c>
      <c r="H970" s="1">
        <v>7.545362032828298E-13</v>
      </c>
      <c r="I970" s="1">
        <v>9.1161816752903503E-14</v>
      </c>
      <c r="J970" s="1">
        <v>7.6705307817072042E-9</v>
      </c>
      <c r="K970" s="1">
        <v>119.44095163929479</v>
      </c>
      <c r="L970" s="1">
        <v>2.7265171303056188E-14</v>
      </c>
      <c r="M970" s="1">
        <v>1.1495241969935958E-8</v>
      </c>
      <c r="N970" s="1">
        <v>4.4685141825964232</v>
      </c>
      <c r="O970" s="1">
        <v>99.450000000000941</v>
      </c>
      <c r="P970" s="1">
        <v>14.120000000000239</v>
      </c>
      <c r="Q970" s="1">
        <v>26.36800000000208</v>
      </c>
      <c r="R970" s="1">
        <v>888.78394242262073</v>
      </c>
      <c r="S970" s="1">
        <v>51.012</v>
      </c>
      <c r="T970" s="1">
        <v>383.97835378828864</v>
      </c>
      <c r="U970" s="1">
        <v>7.798028365199368</v>
      </c>
      <c r="V970" s="1">
        <v>237.74630256388045</v>
      </c>
      <c r="W970" s="1">
        <v>36.738855671718738</v>
      </c>
      <c r="X970" s="1">
        <v>5.954103808117801</v>
      </c>
      <c r="Y970" s="1">
        <v>1610.0270390940673</v>
      </c>
      <c r="Z970" s="1">
        <v>384.88936348339365</v>
      </c>
      <c r="AA970" s="1">
        <v>420.48186265348801</v>
      </c>
      <c r="AB970" s="1">
        <v>5.026030596059921</v>
      </c>
      <c r="AC970"/>
      <c r="AD970"/>
    </row>
    <row r="971" spans="1:30" x14ac:dyDescent="0.25">
      <c r="A971" s="1" t="s">
        <v>105</v>
      </c>
      <c r="B971" s="4">
        <v>1</v>
      </c>
      <c r="C971" s="1" t="s">
        <v>108</v>
      </c>
      <c r="D971" s="7" t="s">
        <v>337</v>
      </c>
      <c r="E971" s="4">
        <v>2030</v>
      </c>
      <c r="F971" s="1">
        <v>84.663505682663086</v>
      </c>
      <c r="G971" s="1">
        <v>1.5358712797474193E-3</v>
      </c>
      <c r="H971" s="1">
        <v>1.0093140218978519E-12</v>
      </c>
      <c r="I971" s="1">
        <v>9.9341914691221791E-14</v>
      </c>
      <c r="J971" s="1">
        <v>8.9946110090250043E-10</v>
      </c>
      <c r="K971" s="1">
        <v>105.60552494932772</v>
      </c>
      <c r="L971" s="1">
        <v>5.1637875051064221E-14</v>
      </c>
      <c r="M971" s="1">
        <v>5.9222995151966574E-10</v>
      </c>
      <c r="N971" s="1">
        <v>6.1332712738925679</v>
      </c>
      <c r="O971" s="1">
        <v>91.800000000001347</v>
      </c>
      <c r="P971" s="1">
        <v>13.414000000000319</v>
      </c>
      <c r="Q971" s="1">
        <v>23.072000000004248</v>
      </c>
      <c r="R971" s="1">
        <v>997.23356072858223</v>
      </c>
      <c r="S971" s="1">
        <v>47.088000000000001</v>
      </c>
      <c r="T971" s="1">
        <v>376.58902046645051</v>
      </c>
      <c r="U971" s="1">
        <v>11.127542547795793</v>
      </c>
      <c r="V971" s="1">
        <v>207.07622637359384</v>
      </c>
      <c r="W971" s="1">
        <v>33.932045935000424</v>
      </c>
      <c r="X971" s="1">
        <v>4.3190360165006414</v>
      </c>
      <c r="Y971" s="1">
        <v>1791.0566534429718</v>
      </c>
      <c r="Z971" s="1">
        <v>352.54632995832435</v>
      </c>
      <c r="AA971" s="1">
        <v>412.44109619709724</v>
      </c>
      <c r="AB971" s="1">
        <v>7.2784253604867084</v>
      </c>
      <c r="AC971"/>
      <c r="AD971"/>
    </row>
    <row r="972" spans="1:30" x14ac:dyDescent="0.25">
      <c r="A972" s="1" t="s">
        <v>105</v>
      </c>
      <c r="B972" s="4">
        <v>1</v>
      </c>
      <c r="C972" s="1" t="s">
        <v>108</v>
      </c>
      <c r="D972" s="7" t="s">
        <v>337</v>
      </c>
      <c r="E972" s="4">
        <v>2031</v>
      </c>
      <c r="F972" s="1">
        <v>85.439425483218002</v>
      </c>
      <c r="G972" s="1">
        <v>4.9170563886696199E-4</v>
      </c>
      <c r="H972" s="1">
        <v>1.5878440352098803E-12</v>
      </c>
      <c r="I972" s="1">
        <v>1.1041557962937943E-13</v>
      </c>
      <c r="J972" s="1">
        <v>6.5258447556476792E-10</v>
      </c>
      <c r="K972" s="1">
        <v>102.75118648055691</v>
      </c>
      <c r="L972" s="1">
        <v>3.2560014601874149E-12</v>
      </c>
      <c r="M972" s="1">
        <v>1.6509335649341509E-10</v>
      </c>
      <c r="N972" s="1">
        <v>8.6304069108330346</v>
      </c>
      <c r="O972" s="1">
        <v>84.150000000001924</v>
      </c>
      <c r="P972" s="1">
        <v>12.708000000000411</v>
      </c>
      <c r="Q972" s="1">
        <v>19.776000000006501</v>
      </c>
      <c r="R972" s="1">
        <v>1091.8477523445767</v>
      </c>
      <c r="S972" s="1">
        <v>43.164000000000009</v>
      </c>
      <c r="T972" s="1">
        <v>369.19968713370946</v>
      </c>
      <c r="U972" s="1">
        <v>16.12181382168836</v>
      </c>
      <c r="V972" s="1">
        <v>179.41542190090462</v>
      </c>
      <c r="W972" s="1">
        <v>31.72395071853574</v>
      </c>
      <c r="X972" s="1">
        <v>2.5150487363338985</v>
      </c>
      <c r="Y972" s="1">
        <v>1947.4797635813943</v>
      </c>
      <c r="Z972" s="1">
        <v>320.63871251386684</v>
      </c>
      <c r="AA972" s="1">
        <v>405.33874868355196</v>
      </c>
      <c r="AB972" s="1">
        <v>9.6325526628231533</v>
      </c>
      <c r="AC972"/>
      <c r="AD972"/>
    </row>
    <row r="973" spans="1:30" x14ac:dyDescent="0.25">
      <c r="A973" s="1" t="s">
        <v>105</v>
      </c>
      <c r="B973" s="4">
        <v>1</v>
      </c>
      <c r="C973" s="1" t="s">
        <v>108</v>
      </c>
      <c r="D973" s="7" t="s">
        <v>337</v>
      </c>
      <c r="E973" s="4">
        <v>2032</v>
      </c>
      <c r="F973" s="1">
        <v>86.616470979160667</v>
      </c>
      <c r="G973" s="1">
        <v>1.321338603273052E-6</v>
      </c>
      <c r="H973" s="1">
        <v>3.0195871143782962E-12</v>
      </c>
      <c r="I973" s="1">
        <v>1.2193200872616013E-13</v>
      </c>
      <c r="J973" s="1">
        <v>7.3125356496480801E-10</v>
      </c>
      <c r="K973" s="1">
        <v>91.325567671128638</v>
      </c>
      <c r="L973" s="1">
        <v>3.609819555149479E-11</v>
      </c>
      <c r="M973" s="1">
        <v>1.9321307196864559E-9</v>
      </c>
      <c r="N973" s="1">
        <v>5.4756047538494412</v>
      </c>
      <c r="O973" s="1">
        <v>76.500000000002657</v>
      </c>
      <c r="P973" s="1">
        <v>12.00200000000051</v>
      </c>
      <c r="Q973" s="1">
        <v>16.48000000000939</v>
      </c>
      <c r="R973" s="1">
        <v>1183.6076054918003</v>
      </c>
      <c r="S973" s="1">
        <v>39.240000000000009</v>
      </c>
      <c r="T973" s="1">
        <v>361.81035380054118</v>
      </c>
      <c r="U973" s="1">
        <v>23.613220732521395</v>
      </c>
      <c r="V973" s="1">
        <v>154.92220780026031</v>
      </c>
      <c r="W973" s="1">
        <v>31.137090403213829</v>
      </c>
      <c r="X973" s="1">
        <v>1.1303887106407602</v>
      </c>
      <c r="Y973" s="1">
        <v>2096.2251372780634</v>
      </c>
      <c r="Z973" s="1">
        <v>286.98873341525399</v>
      </c>
      <c r="AA973" s="1">
        <v>397.30063697830184</v>
      </c>
      <c r="AB973" s="1">
        <v>12.437889642503608</v>
      </c>
      <c r="AC973"/>
      <c r="AD973"/>
    </row>
    <row r="974" spans="1:30" x14ac:dyDescent="0.25">
      <c r="A974" s="1" t="s">
        <v>105</v>
      </c>
      <c r="B974" s="4">
        <v>1</v>
      </c>
      <c r="C974" s="1" t="s">
        <v>108</v>
      </c>
      <c r="D974" s="7" t="s">
        <v>337</v>
      </c>
      <c r="E974" s="4">
        <v>2033</v>
      </c>
      <c r="F974" s="1">
        <v>87.044857185930042</v>
      </c>
      <c r="G974" s="1">
        <v>1.9832396422736086E-4</v>
      </c>
      <c r="H974" s="1">
        <v>1.0015382566061734E-11</v>
      </c>
      <c r="I974" s="1">
        <v>1.3488122832182792E-13</v>
      </c>
      <c r="J974" s="1">
        <v>6.5054429859741501E-10</v>
      </c>
      <c r="K974" s="1">
        <v>71.703440396762971</v>
      </c>
      <c r="L974" s="1">
        <v>3.0641739075256853E-12</v>
      </c>
      <c r="M974" s="1">
        <v>39.094510521881787</v>
      </c>
      <c r="N974" s="1">
        <v>5.1724852777683603</v>
      </c>
      <c r="O974" s="1">
        <v>68.850000000003675</v>
      </c>
      <c r="P974" s="1">
        <v>11.296000000000621</v>
      </c>
      <c r="Q974" s="1">
        <v>13.184000000013228</v>
      </c>
      <c r="R974" s="1">
        <v>1263.9418398295957</v>
      </c>
      <c r="S974" s="1">
        <v>35.316000000000017</v>
      </c>
      <c r="T974" s="1">
        <v>354.42102046913999</v>
      </c>
      <c r="U974" s="1">
        <v>29.088825486370837</v>
      </c>
      <c r="V974" s="1">
        <v>136.52773053380693</v>
      </c>
      <c r="W974" s="1">
        <v>28.820630094488322</v>
      </c>
      <c r="X974" s="1">
        <v>0.9454997619286496</v>
      </c>
      <c r="Y974" s="1">
        <v>2226.8843315212785</v>
      </c>
      <c r="Z974" s="1">
        <v>255.65335860548714</v>
      </c>
      <c r="AA974" s="1">
        <v>389.73862571551734</v>
      </c>
      <c r="AB974" s="1">
        <v>15.594755988117393</v>
      </c>
      <c r="AC974"/>
      <c r="AD974"/>
    </row>
    <row r="975" spans="1:30" x14ac:dyDescent="0.25">
      <c r="A975" s="1" t="s">
        <v>105</v>
      </c>
      <c r="B975" s="4">
        <v>1</v>
      </c>
      <c r="C975" s="1" t="s">
        <v>108</v>
      </c>
      <c r="D975" s="7" t="s">
        <v>337</v>
      </c>
      <c r="E975" s="4">
        <v>2034</v>
      </c>
      <c r="F975" s="1">
        <v>87.670011385577311</v>
      </c>
      <c r="G975" s="1">
        <v>5.7691559262372687E-5</v>
      </c>
      <c r="H975" s="1">
        <v>7.1375930239658389</v>
      </c>
      <c r="I975" s="1">
        <v>1.431426688334829E-13</v>
      </c>
      <c r="J975" s="1">
        <v>2.7234009761254659E-10</v>
      </c>
      <c r="K975" s="1">
        <v>56.365222650626144</v>
      </c>
      <c r="L975" s="1">
        <v>2.475536433713112E-12</v>
      </c>
      <c r="M975" s="1">
        <v>50.958132692767627</v>
      </c>
      <c r="N975" s="1">
        <v>11.294882411250324</v>
      </c>
      <c r="O975" s="1">
        <v>61.200000000005261</v>
      </c>
      <c r="P975" s="1">
        <v>10.590000000000742</v>
      </c>
      <c r="Q975" s="1">
        <v>9.8880000000186765</v>
      </c>
      <c r="R975" s="1">
        <v>1324.6539468930252</v>
      </c>
      <c r="S975" s="1">
        <v>31.392000000000021</v>
      </c>
      <c r="T975" s="1">
        <v>386.12619765768841</v>
      </c>
      <c r="U975" s="1">
        <v>34.261310764139196</v>
      </c>
      <c r="V975" s="1">
        <v>118.83574527310761</v>
      </c>
      <c r="W975" s="1">
        <v>27.3174234058684</v>
      </c>
      <c r="X975" s="1">
        <v>1.2044342469700544</v>
      </c>
      <c r="Y975" s="1">
        <v>2323.545343133615</v>
      </c>
      <c r="Z975" s="1">
        <v>224.58562396413481</v>
      </c>
      <c r="AA975" s="1">
        <v>422.9527890009187</v>
      </c>
      <c r="AB975" s="1">
        <v>21.144265009466118</v>
      </c>
      <c r="AC975"/>
      <c r="AD975"/>
    </row>
    <row r="976" spans="1:30" x14ac:dyDescent="0.25">
      <c r="A976" s="1" t="s">
        <v>105</v>
      </c>
      <c r="B976" s="4">
        <v>1</v>
      </c>
      <c r="C976" s="1" t="s">
        <v>108</v>
      </c>
      <c r="D976" s="7" t="s">
        <v>337</v>
      </c>
      <c r="E976" s="4">
        <v>2035</v>
      </c>
      <c r="F976" s="1">
        <v>88.636609910731764</v>
      </c>
      <c r="G976" s="1">
        <v>2.7937150992279241E-3</v>
      </c>
      <c r="H976" s="1">
        <v>1.1013295466573013E-11</v>
      </c>
      <c r="I976" s="1">
        <v>1.6257544461774386E-13</v>
      </c>
      <c r="J976" s="1">
        <v>2.5962997506869513E-10</v>
      </c>
      <c r="K976" s="1">
        <v>39.084438633911446</v>
      </c>
      <c r="L976" s="1">
        <v>4.5262283746167125E-12</v>
      </c>
      <c r="M976" s="1">
        <v>48.527755305433857</v>
      </c>
      <c r="N976" s="1">
        <v>13.54567099299471</v>
      </c>
      <c r="O976" s="1">
        <v>53.550000000008275</v>
      </c>
      <c r="P976" s="1">
        <v>9.8840000000008779</v>
      </c>
      <c r="Q976" s="1">
        <v>6.5920000000273795</v>
      </c>
      <c r="R976" s="1">
        <v>1370.0278362103181</v>
      </c>
      <c r="S976" s="1">
        <v>27.468000000000018</v>
      </c>
      <c r="T976" s="1">
        <v>429.69499701712266</v>
      </c>
      <c r="U976" s="1">
        <v>45.556193175389524</v>
      </c>
      <c r="V976" s="1">
        <v>103.93071848686951</v>
      </c>
      <c r="W976" s="1">
        <v>25.57450425938455</v>
      </c>
      <c r="X976" s="1">
        <v>0.74570722680525769</v>
      </c>
      <c r="Y976" s="1">
        <v>2392.477942081206</v>
      </c>
      <c r="Z976" s="1">
        <v>193.94197976829133</v>
      </c>
      <c r="AA976" s="1">
        <v>471.87555126354914</v>
      </c>
      <c r="AB976" s="1">
        <v>30.056220834748483</v>
      </c>
      <c r="AC976"/>
      <c r="AD976"/>
    </row>
    <row r="977" spans="1:30" x14ac:dyDescent="0.25">
      <c r="A977" s="1" t="s">
        <v>105</v>
      </c>
      <c r="B977" s="4">
        <v>1</v>
      </c>
      <c r="C977" s="1" t="s">
        <v>108</v>
      </c>
      <c r="D977" s="7" t="s">
        <v>337</v>
      </c>
      <c r="E977" s="4">
        <v>2036</v>
      </c>
      <c r="F977" s="1">
        <v>92.023456476307302</v>
      </c>
      <c r="G977" s="1">
        <v>3.8731660228439364E-6</v>
      </c>
      <c r="H977" s="1">
        <v>4.3374954479128568E-12</v>
      </c>
      <c r="I977" s="1">
        <v>1.6438045286905294E-13</v>
      </c>
      <c r="J977" s="1">
        <v>3.641284499783688E-10</v>
      </c>
      <c r="K977" s="1">
        <v>1.9997161404514524E-11</v>
      </c>
      <c r="L977" s="1">
        <v>5.6047479679761545E-12</v>
      </c>
      <c r="M977" s="1">
        <v>97.089939233476045</v>
      </c>
      <c r="N977" s="1">
        <v>11.235907717516675</v>
      </c>
      <c r="O977" s="1">
        <v>45.900000000018288</v>
      </c>
      <c r="P977" s="1">
        <v>9.1780000000010205</v>
      </c>
      <c r="Q977" s="1">
        <v>3.2960000000460186</v>
      </c>
      <c r="R977" s="1">
        <v>1398.1209415108963</v>
      </c>
      <c r="S977" s="1">
        <v>23.544000000000032</v>
      </c>
      <c r="T977" s="1">
        <v>470.83341898922322</v>
      </c>
      <c r="U977" s="1">
        <v>59.101864168384232</v>
      </c>
      <c r="V977" s="1">
        <v>93.363782820348078</v>
      </c>
      <c r="W977" s="1">
        <v>23.022282407265276</v>
      </c>
      <c r="X977" s="1">
        <v>0.31042615696483394</v>
      </c>
      <c r="Y977" s="1">
        <v>2435.9895097264298</v>
      </c>
      <c r="Z977" s="1">
        <v>165.53870485615295</v>
      </c>
      <c r="AA977" s="1">
        <v>519.48337819973392</v>
      </c>
      <c r="AB977" s="1">
        <v>42.8368840226766</v>
      </c>
      <c r="AC977"/>
      <c r="AD977"/>
    </row>
    <row r="978" spans="1:30" x14ac:dyDescent="0.25">
      <c r="A978" s="1" t="s">
        <v>105</v>
      </c>
      <c r="B978" s="4">
        <v>1</v>
      </c>
      <c r="C978" s="1" t="s">
        <v>108</v>
      </c>
      <c r="D978" s="7" t="s">
        <v>337</v>
      </c>
      <c r="E978" s="4">
        <v>2037</v>
      </c>
      <c r="F978" s="1">
        <v>102.15522521619712</v>
      </c>
      <c r="G978" s="1">
        <v>3.8834762044599599E-7</v>
      </c>
      <c r="H978" s="1">
        <v>8.6049804829161393E-12</v>
      </c>
      <c r="I978" s="1">
        <v>1.9378039312093281E-13</v>
      </c>
      <c r="J978" s="1">
        <v>4.4091334027738041E-10</v>
      </c>
      <c r="K978" s="1">
        <v>15.377454468006247</v>
      </c>
      <c r="L978" s="1">
        <v>4.5933538218189802E-12</v>
      </c>
      <c r="M978" s="1">
        <v>51.714256343385053</v>
      </c>
      <c r="N978" s="1">
        <v>11.936405151933103</v>
      </c>
      <c r="O978" s="1">
        <v>45.387593023984131</v>
      </c>
      <c r="P978" s="1">
        <v>8.4720000000011826</v>
      </c>
      <c r="Q978" s="1">
        <v>7.71654897026793E-9</v>
      </c>
      <c r="R978" s="1">
        <v>1387.1296081775829</v>
      </c>
      <c r="S978" s="1">
        <v>19.620000000000065</v>
      </c>
      <c r="T978" s="1">
        <v>560.53402488936592</v>
      </c>
      <c r="U978" s="1">
        <v>70.337771885900906</v>
      </c>
      <c r="V978" s="1">
        <v>97.466731821564395</v>
      </c>
      <c r="W978" s="1">
        <v>21.569474043761428</v>
      </c>
      <c r="X978" s="1">
        <v>1.2852216011631032E-8</v>
      </c>
      <c r="Y978" s="1">
        <v>2424.176728735526</v>
      </c>
      <c r="Z978" s="1">
        <v>138.36567181068463</v>
      </c>
      <c r="AA978" s="1">
        <v>612.30714559310979</v>
      </c>
      <c r="AB978" s="1">
        <v>52.507453465066547</v>
      </c>
      <c r="AC978"/>
      <c r="AD978"/>
    </row>
    <row r="979" spans="1:30" x14ac:dyDescent="0.25">
      <c r="A979" s="1" t="s">
        <v>105</v>
      </c>
      <c r="B979" s="4">
        <v>1</v>
      </c>
      <c r="C979" s="1" t="s">
        <v>108</v>
      </c>
      <c r="D979" s="7" t="s">
        <v>337</v>
      </c>
      <c r="E979" s="4">
        <v>2038</v>
      </c>
      <c r="F979" s="1">
        <v>107.48825169975372</v>
      </c>
      <c r="G979" s="1">
        <v>6.385880936145568E-10</v>
      </c>
      <c r="H979" s="1">
        <v>6.4474861303006798E-12</v>
      </c>
      <c r="I979" s="1">
        <v>2.3113043190033854E-13</v>
      </c>
      <c r="J979" s="1">
        <v>5.4302043805687948E-10</v>
      </c>
      <c r="K979" s="1">
        <v>84.927656471582665</v>
      </c>
      <c r="L979" s="1">
        <v>4.89119368081424E-12</v>
      </c>
      <c r="M979" s="1">
        <v>28.419436322230947</v>
      </c>
      <c r="N979" s="1">
        <v>3.511224572660419</v>
      </c>
      <c r="O979" s="1">
        <v>37.737593023995146</v>
      </c>
      <c r="P979" s="1">
        <v>7.7660000000013474</v>
      </c>
      <c r="Q979" s="1">
        <v>8.6160100711704304E-9</v>
      </c>
      <c r="R979" s="1">
        <v>1402.507062645589</v>
      </c>
      <c r="S979" s="1">
        <v>15.69600000000011</v>
      </c>
      <c r="T979" s="1">
        <v>612.24828123275097</v>
      </c>
      <c r="U979" s="1">
        <v>82.274177037834008</v>
      </c>
      <c r="V979" s="1">
        <v>86.821480058103063</v>
      </c>
      <c r="W979" s="1">
        <v>19.431822228669482</v>
      </c>
      <c r="X979" s="1">
        <v>1.3667368594484159E-8</v>
      </c>
      <c r="Y979" s="1">
        <v>2456.3299688487959</v>
      </c>
      <c r="Z979" s="1">
        <v>110.19260573677489</v>
      </c>
      <c r="AA979" s="1">
        <v>660.02995606706054</v>
      </c>
      <c r="AB979" s="1">
        <v>69.857463015581729</v>
      </c>
      <c r="AC979"/>
      <c r="AD979"/>
    </row>
    <row r="980" spans="1:30" x14ac:dyDescent="0.25">
      <c r="A980" s="1" t="s">
        <v>105</v>
      </c>
      <c r="B980" s="4">
        <v>1</v>
      </c>
      <c r="C980" s="1" t="s">
        <v>108</v>
      </c>
      <c r="D980" s="7" t="s">
        <v>337</v>
      </c>
      <c r="E980" s="4">
        <v>2039</v>
      </c>
      <c r="F980" s="1">
        <v>105.6565044160571</v>
      </c>
      <c r="G980" s="1">
        <v>2.1481397049426526E-6</v>
      </c>
      <c r="H980" s="1">
        <v>2.1228023384337196E-12</v>
      </c>
      <c r="I980" s="1">
        <v>2.8009611498573243E-13</v>
      </c>
      <c r="J980" s="1">
        <v>5.3714547030072051E-10</v>
      </c>
      <c r="K980" s="1">
        <v>78.750646236398254</v>
      </c>
      <c r="L980" s="1">
        <v>7.8401063262345975E-12</v>
      </c>
      <c r="M980" s="1">
        <v>17.427194299906574</v>
      </c>
      <c r="N980" s="1">
        <v>3.1991865586279138</v>
      </c>
      <c r="O980" s="1">
        <v>30.087593023999482</v>
      </c>
      <c r="P980" s="1">
        <v>7.0600000000015406</v>
      </c>
      <c r="Q980" s="1">
        <v>9.2685945467351983E-9</v>
      </c>
      <c r="R980" s="1">
        <v>1487.4347191171717</v>
      </c>
      <c r="S980" s="1">
        <v>11.772000000000137</v>
      </c>
      <c r="T980" s="1">
        <v>640.66771755498189</v>
      </c>
      <c r="U980" s="1">
        <v>85.785401610494432</v>
      </c>
      <c r="V980" s="1">
        <v>64.234048377409536</v>
      </c>
      <c r="W980" s="1">
        <v>17.149688571374043</v>
      </c>
      <c r="X980" s="1">
        <v>1.345619182536057E-8</v>
      </c>
      <c r="Y980" s="1">
        <v>2589.5767378519299</v>
      </c>
      <c r="Z980" s="1">
        <v>80.471534834797296</v>
      </c>
      <c r="AA980" s="1">
        <v>682.48332646568815</v>
      </c>
      <c r="AB980" s="1">
        <v>73.205447325397003</v>
      </c>
      <c r="AC980"/>
      <c r="AD980"/>
    </row>
    <row r="981" spans="1:30" x14ac:dyDescent="0.25">
      <c r="A981" s="1" t="s">
        <v>105</v>
      </c>
      <c r="B981" s="4">
        <v>1</v>
      </c>
      <c r="C981" s="1" t="s">
        <v>108</v>
      </c>
      <c r="D981" s="7" t="s">
        <v>337</v>
      </c>
      <c r="E981" s="4">
        <v>2040</v>
      </c>
      <c r="F981" s="1">
        <v>104.03697395981108</v>
      </c>
      <c r="G981" s="1">
        <v>1.1934047431100775E-8</v>
      </c>
      <c r="H981" s="1">
        <v>1.0876102455092443E-12</v>
      </c>
      <c r="I981" s="1">
        <v>3.509985722128113E-13</v>
      </c>
      <c r="J981" s="1">
        <v>2.0445005137184437E-10</v>
      </c>
      <c r="K981" s="1">
        <v>111.93593791833379</v>
      </c>
      <c r="L981" s="1">
        <v>8.4136109316379397E-12</v>
      </c>
      <c r="M981" s="1">
        <v>10.888398772452915</v>
      </c>
      <c r="N981" s="1">
        <v>1.7651943137500814E-11</v>
      </c>
      <c r="O981" s="1">
        <v>22.437593024008088</v>
      </c>
      <c r="P981" s="1">
        <v>6.354000000001772</v>
      </c>
      <c r="Q981" s="1">
        <v>9.9998481117000063E-9</v>
      </c>
      <c r="R981" s="1">
        <v>1566.18536535357</v>
      </c>
      <c r="S981" s="1">
        <v>7.8480000000001882</v>
      </c>
      <c r="T981" s="1">
        <v>658.09491185488844</v>
      </c>
      <c r="U981" s="1">
        <v>88.984588169122347</v>
      </c>
      <c r="V981" s="1">
        <v>45.265318293560895</v>
      </c>
      <c r="W981" s="1">
        <v>14.193699285470208</v>
      </c>
      <c r="X981" s="1">
        <v>1.34493106878992E-8</v>
      </c>
      <c r="Y981" s="1">
        <v>2709.6059324648886</v>
      </c>
      <c r="Z981" s="1">
        <v>52.710128020240703</v>
      </c>
      <c r="AA981" s="1">
        <v>700.20939647221758</v>
      </c>
      <c r="AB981" s="1">
        <v>78.851372521490163</v>
      </c>
      <c r="AC981"/>
      <c r="AD981"/>
    </row>
    <row r="982" spans="1:30" x14ac:dyDescent="0.25">
      <c r="A982" s="1" t="s">
        <v>105</v>
      </c>
      <c r="B982" s="4">
        <v>1</v>
      </c>
      <c r="C982" s="1" t="s">
        <v>108</v>
      </c>
      <c r="D982" s="7" t="s">
        <v>337</v>
      </c>
      <c r="E982" s="4">
        <v>2041</v>
      </c>
      <c r="F982" s="1">
        <v>103.94487020539403</v>
      </c>
      <c r="G982" s="1">
        <v>3.3999524585076601E-5</v>
      </c>
      <c r="H982" s="1">
        <v>9.1948166832398905E-13</v>
      </c>
      <c r="I982" s="1">
        <v>4.3549461574931613E-13</v>
      </c>
      <c r="J982" s="1">
        <v>1.2186512801049387E-10</v>
      </c>
      <c r="K982" s="1">
        <v>135.02941020256935</v>
      </c>
      <c r="L982" s="1">
        <v>9.7671059331580474E-12</v>
      </c>
      <c r="M982" s="1">
        <v>1.9916613282281622E-9</v>
      </c>
      <c r="N982" s="1">
        <v>3.6613335670610971E-12</v>
      </c>
      <c r="O982" s="1">
        <v>14.787593024014534</v>
      </c>
      <c r="P982" s="1">
        <v>6.3540000000020518</v>
      </c>
      <c r="Q982" s="1">
        <v>1.0650392410297421E-8</v>
      </c>
      <c r="R982" s="1">
        <v>1678.1213032719038</v>
      </c>
      <c r="S982" s="1">
        <v>3.9240000000034438</v>
      </c>
      <c r="T982" s="1">
        <v>668.98331062734133</v>
      </c>
      <c r="U982" s="1">
        <v>88.984588169139997</v>
      </c>
      <c r="V982" s="1">
        <v>27.204753788049789</v>
      </c>
      <c r="W982" s="1">
        <v>13.635204077765996</v>
      </c>
      <c r="X982" s="1">
        <v>1.3423276201404014E-8</v>
      </c>
      <c r="Y982" s="1">
        <v>2872.6937437023689</v>
      </c>
      <c r="Z982" s="1">
        <v>26.214546065854261</v>
      </c>
      <c r="AA982" s="1">
        <v>717.50064875517967</v>
      </c>
      <c r="AB982" s="1">
        <v>76.613776249676704</v>
      </c>
      <c r="AC982"/>
      <c r="AD982"/>
    </row>
    <row r="983" spans="1:30" x14ac:dyDescent="0.25">
      <c r="A983" s="1" t="s">
        <v>105</v>
      </c>
      <c r="B983" s="4">
        <v>1</v>
      </c>
      <c r="C983" s="1" t="s">
        <v>108</v>
      </c>
      <c r="D983" s="7" t="s">
        <v>337</v>
      </c>
      <c r="E983" s="4">
        <v>2042</v>
      </c>
      <c r="F983" s="1">
        <v>102.99571280074152</v>
      </c>
      <c r="G983" s="1">
        <v>3.5900421593426173E-6</v>
      </c>
      <c r="H983" s="1">
        <v>8.9994486196010297E-13</v>
      </c>
      <c r="I983" s="1">
        <v>6.041790407292798E-13</v>
      </c>
      <c r="J983" s="1">
        <v>9.151193057032567E-11</v>
      </c>
      <c r="K983" s="1">
        <v>57.122135430171994</v>
      </c>
      <c r="L983" s="1">
        <v>5.1599481318926115E-12</v>
      </c>
      <c r="M983" s="1">
        <v>9.7502125900536818</v>
      </c>
      <c r="N983" s="1">
        <v>1.785666816229226E-12</v>
      </c>
      <c r="O983" s="1">
        <v>7.1375930240166552</v>
      </c>
      <c r="P983" s="1">
        <v>6.3540000000024026</v>
      </c>
      <c r="Q983" s="1">
        <v>1.0922732507909968E-8</v>
      </c>
      <c r="R983" s="1">
        <v>1813.1507134744732</v>
      </c>
      <c r="S983" s="1">
        <v>3.9541880253762901E-11</v>
      </c>
      <c r="T983" s="1">
        <v>668.983310629333</v>
      </c>
      <c r="U983" s="1">
        <v>88.984588169143663</v>
      </c>
      <c r="V983" s="1">
        <v>12.450667867017016</v>
      </c>
      <c r="W983" s="1">
        <v>14.177792298146292</v>
      </c>
      <c r="X983" s="1">
        <v>1.1772332593964354E-8</v>
      </c>
      <c r="Y983" s="1">
        <v>3030.2871404960379</v>
      </c>
      <c r="Z983" s="1">
        <v>1.6201578736369142E-10</v>
      </c>
      <c r="AA983" s="1">
        <v>712.21914841720388</v>
      </c>
      <c r="AB983" s="1">
        <v>69.888826211509596</v>
      </c>
      <c r="AC983"/>
      <c r="AD983"/>
    </row>
    <row r="984" spans="1:30" x14ac:dyDescent="0.25">
      <c r="A984" s="1" t="s">
        <v>105</v>
      </c>
      <c r="B984" s="4">
        <v>1</v>
      </c>
      <c r="C984" s="1" t="s">
        <v>108</v>
      </c>
      <c r="D984" s="7" t="s">
        <v>337</v>
      </c>
      <c r="E984" s="4">
        <v>2043</v>
      </c>
      <c r="F984" s="1">
        <v>98.8975418707156</v>
      </c>
      <c r="G984" s="1">
        <v>1.1196757115417686E-6</v>
      </c>
      <c r="H984" s="1">
        <v>9.6140864597557858E-13</v>
      </c>
      <c r="I984" s="1">
        <v>8.6420600296616196E-13</v>
      </c>
      <c r="J984" s="1">
        <v>8.722749722674542E-11</v>
      </c>
      <c r="K984" s="1">
        <v>23.975265638733013</v>
      </c>
      <c r="L984" s="1">
        <v>1.5424468125033317E-12</v>
      </c>
      <c r="M984" s="1">
        <v>53.705123058179893</v>
      </c>
      <c r="N984" s="1">
        <v>1.501887311822778E-12</v>
      </c>
      <c r="O984" s="1">
        <v>7.1375930240177432</v>
      </c>
      <c r="P984" s="1">
        <v>6.3540000000028378</v>
      </c>
      <c r="Q984" s="1">
        <v>1.1182362482978663E-8</v>
      </c>
      <c r="R984" s="1">
        <v>1870.2728489046451</v>
      </c>
      <c r="S984" s="1">
        <v>4.2606054161288586E-11</v>
      </c>
      <c r="T984" s="1">
        <v>678.73352321938671</v>
      </c>
      <c r="U984" s="1">
        <v>88.984588169145454</v>
      </c>
      <c r="V984" s="1">
        <v>11.224328837044025</v>
      </c>
      <c r="W984" s="1">
        <v>13.710166601139552</v>
      </c>
      <c r="X984" s="1">
        <v>1.0769463334399885E-8</v>
      </c>
      <c r="Y984" s="1">
        <v>3115.4935991104608</v>
      </c>
      <c r="Z984" s="1">
        <v>1.6984910283887519E-10</v>
      </c>
      <c r="AA984" s="1">
        <v>721.33245112761267</v>
      </c>
      <c r="AB984" s="1">
        <v>61.485000283571807</v>
      </c>
      <c r="AC984"/>
      <c r="AD984"/>
    </row>
    <row r="985" spans="1:30" x14ac:dyDescent="0.25">
      <c r="A985" s="1" t="s">
        <v>105</v>
      </c>
      <c r="B985" s="4">
        <v>1</v>
      </c>
      <c r="C985" s="1" t="s">
        <v>108</v>
      </c>
      <c r="D985" s="7" t="s">
        <v>337</v>
      </c>
      <c r="E985" s="4">
        <v>2044</v>
      </c>
      <c r="F985" s="1">
        <v>94.994441521269877</v>
      </c>
      <c r="G985" s="1">
        <v>1.6166372202103014E-4</v>
      </c>
      <c r="H985" s="1">
        <v>1.0939741953875E-12</v>
      </c>
      <c r="I985" s="1">
        <v>1.3741641074526911E-12</v>
      </c>
      <c r="J985" s="1">
        <v>7.9956468369168333E-11</v>
      </c>
      <c r="K985" s="1">
        <v>74.967472143342249</v>
      </c>
      <c r="L985" s="1">
        <v>6.8643259269166726E-13</v>
      </c>
      <c r="M985" s="1">
        <v>43.196878250990892</v>
      </c>
      <c r="N985" s="1">
        <v>1.4955154839244822E-12</v>
      </c>
      <c r="O985" s="1">
        <v>7.1375930240186625</v>
      </c>
      <c r="P985" s="1">
        <v>6.3540000000034418</v>
      </c>
      <c r="Q985" s="1">
        <v>1.1546490932957032E-8</v>
      </c>
      <c r="R985" s="1">
        <v>1894.2481145433781</v>
      </c>
      <c r="S985" s="1">
        <v>4.5081590595001698E-11</v>
      </c>
      <c r="T985" s="1">
        <v>732.43864627756659</v>
      </c>
      <c r="U985" s="1">
        <v>88.98458816914696</v>
      </c>
      <c r="V985" s="1">
        <v>10.786737061843096</v>
      </c>
      <c r="W985" s="1">
        <v>13.00418692961135</v>
      </c>
      <c r="X985" s="1">
        <v>1.0256312910730367E-8</v>
      </c>
      <c r="Y985" s="1">
        <v>3169.0651817315897</v>
      </c>
      <c r="Z985" s="1">
        <v>1.6820371520145532E-10</v>
      </c>
      <c r="AA985" s="1">
        <v>769.62650790208443</v>
      </c>
      <c r="AB985" s="1">
        <v>58.649910977292123</v>
      </c>
      <c r="AC985"/>
      <c r="AD985"/>
    </row>
    <row r="986" spans="1:30" x14ac:dyDescent="0.25">
      <c r="A986" s="1" t="s">
        <v>105</v>
      </c>
      <c r="B986" s="4">
        <v>1</v>
      </c>
      <c r="C986" s="1" t="s">
        <v>108</v>
      </c>
      <c r="D986" s="7" t="s">
        <v>337</v>
      </c>
      <c r="E986" s="4">
        <v>2045</v>
      </c>
      <c r="F986" s="1">
        <v>91.492889630402715</v>
      </c>
      <c r="G986" s="1">
        <v>1.2411339156084255E-5</v>
      </c>
      <c r="H986" s="1">
        <v>1.2597898479684094E-12</v>
      </c>
      <c r="I986" s="1">
        <v>2.6580308944223125E-12</v>
      </c>
      <c r="J986" s="1">
        <v>7.6714683423235679E-11</v>
      </c>
      <c r="K986" s="1">
        <v>47.429891319732448</v>
      </c>
      <c r="L986" s="1">
        <v>4.3894908371319315E-13</v>
      </c>
      <c r="M986" s="1">
        <v>55.220622916065004</v>
      </c>
      <c r="N986" s="1">
        <v>1.6274700702149211E-12</v>
      </c>
      <c r="O986" s="1">
        <v>7.1375930240195622</v>
      </c>
      <c r="P986" s="1">
        <v>6.354000000004306</v>
      </c>
      <c r="Q986" s="1">
        <v>1.1987404273234412E-8</v>
      </c>
      <c r="R986" s="1">
        <v>1969.2155866867204</v>
      </c>
      <c r="S986" s="1">
        <v>4.9607818969618411E-11</v>
      </c>
      <c r="T986" s="1">
        <v>775.63552452855743</v>
      </c>
      <c r="U986" s="1">
        <v>88.984588169148452</v>
      </c>
      <c r="V986" s="1">
        <v>9.5664864835809631</v>
      </c>
      <c r="W986" s="1">
        <v>12.954594331440953</v>
      </c>
      <c r="X986" s="1">
        <v>9.6648395431702378E-9</v>
      </c>
      <c r="Y986" s="1">
        <v>3269.6412399725941</v>
      </c>
      <c r="Z986" s="1">
        <v>1.8270340637395697E-10</v>
      </c>
      <c r="AA986" s="1">
        <v>815.60152595849706</v>
      </c>
      <c r="AB986" s="1">
        <v>47.681867690327699</v>
      </c>
      <c r="AC986"/>
      <c r="AD986"/>
    </row>
    <row r="987" spans="1:30" x14ac:dyDescent="0.25">
      <c r="A987" s="1" t="s">
        <v>105</v>
      </c>
      <c r="B987" s="4">
        <v>1</v>
      </c>
      <c r="C987" s="1" t="s">
        <v>108</v>
      </c>
      <c r="D987" s="7" t="s">
        <v>337</v>
      </c>
      <c r="E987" s="4">
        <v>2046</v>
      </c>
      <c r="F987" s="1">
        <v>87.685871315031505</v>
      </c>
      <c r="G987" s="1">
        <v>2.5440904171019495E-3</v>
      </c>
      <c r="H987" s="1">
        <v>1.4662980563271025E-12</v>
      </c>
      <c r="I987" s="1">
        <v>1.9572328845895577E-9</v>
      </c>
      <c r="J987" s="1">
        <v>6.9290590723158326E-11</v>
      </c>
      <c r="K987" s="1">
        <v>152.79247498934842</v>
      </c>
      <c r="L987" s="1">
        <v>2.8954515445214187E-13</v>
      </c>
      <c r="M987" s="1">
        <v>7.5726482679820766</v>
      </c>
      <c r="N987" s="1">
        <v>1.8925883963139548E-12</v>
      </c>
      <c r="O987" s="1">
        <v>7.1375930240205232</v>
      </c>
      <c r="P987" s="1">
        <v>6.35400000000568</v>
      </c>
      <c r="Q987" s="1">
        <v>1.2530424711291292E-8</v>
      </c>
      <c r="R987" s="1">
        <v>2016.6454780064528</v>
      </c>
      <c r="S987" s="1">
        <v>5.5212566937594565E-11</v>
      </c>
      <c r="T987" s="1">
        <v>830.85614744462248</v>
      </c>
      <c r="U987" s="1">
        <v>88.984588169150086</v>
      </c>
      <c r="V987" s="1">
        <v>8.6420486321101109</v>
      </c>
      <c r="W987" s="1">
        <v>13.649569170918724</v>
      </c>
      <c r="X987" s="1">
        <v>9.2132060323549503E-9</v>
      </c>
      <c r="Y987" s="1">
        <v>3348.6059452795507</v>
      </c>
      <c r="Z987" s="1">
        <v>2.0226294616187859E-10</v>
      </c>
      <c r="AA987" s="1">
        <v>863.44408291635887</v>
      </c>
      <c r="AB987" s="1">
        <v>42.189738147775117</v>
      </c>
      <c r="AC987"/>
      <c r="AD987"/>
    </row>
    <row r="988" spans="1:30" x14ac:dyDescent="0.25">
      <c r="A988" s="1" t="s">
        <v>105</v>
      </c>
      <c r="B988" s="4">
        <v>1</v>
      </c>
      <c r="C988" s="1" t="s">
        <v>108</v>
      </c>
      <c r="D988" s="7" t="s">
        <v>337</v>
      </c>
      <c r="E988" s="4">
        <v>2047</v>
      </c>
      <c r="F988" s="1">
        <v>84.58828788173517</v>
      </c>
      <c r="G988" s="1">
        <v>5.8277858339770738E-6</v>
      </c>
      <c r="H988" s="1">
        <v>1.7204058363675222E-12</v>
      </c>
      <c r="I988" s="1">
        <v>3.756255463351582E-10</v>
      </c>
      <c r="J988" s="1">
        <v>6.2486594747780729E-11</v>
      </c>
      <c r="K988" s="1">
        <v>195.61392714882851</v>
      </c>
      <c r="L988" s="1">
        <v>2.0452191285943332E-13</v>
      </c>
      <c r="M988" s="1">
        <v>31.217403543489468</v>
      </c>
      <c r="N988" s="1">
        <v>2.2445159962644519E-12</v>
      </c>
      <c r="O988" s="1">
        <v>7.1375930240216174</v>
      </c>
      <c r="P988" s="1">
        <v>6.3540000000083383</v>
      </c>
      <c r="Q988" s="1">
        <v>1.3067570181592012E-8</v>
      </c>
      <c r="R988" s="1">
        <v>2087.002952995801</v>
      </c>
      <c r="S988" s="1">
        <v>5.9805920759413552E-11</v>
      </c>
      <c r="T988" s="1">
        <v>838.4287957126046</v>
      </c>
      <c r="U988" s="1">
        <v>88.984588169151621</v>
      </c>
      <c r="V988" s="1">
        <v>7.7620677335418025</v>
      </c>
      <c r="W988" s="1">
        <v>12.070837442180721</v>
      </c>
      <c r="X988" s="1">
        <v>9.9421675941381278E-9</v>
      </c>
      <c r="Y988" s="1">
        <v>3437.9443222013415</v>
      </c>
      <c r="Z988" s="1">
        <v>2.0789223643737683E-10</v>
      </c>
      <c r="AA988" s="1">
        <v>871.93419073836696</v>
      </c>
      <c r="AB988" s="1">
        <v>34.917172714879356</v>
      </c>
      <c r="AC988"/>
      <c r="AD988"/>
    </row>
    <row r="989" spans="1:30" x14ac:dyDescent="0.25">
      <c r="A989" s="1" t="s">
        <v>105</v>
      </c>
      <c r="B989" s="4">
        <v>1</v>
      </c>
      <c r="C989" s="1" t="s">
        <v>108</v>
      </c>
      <c r="D989" s="7" t="s">
        <v>337</v>
      </c>
      <c r="E989" s="4">
        <v>2048</v>
      </c>
      <c r="F989" s="1">
        <v>81.871526969501375</v>
      </c>
      <c r="G989" s="1">
        <v>9.494748372897205E-5</v>
      </c>
      <c r="H989" s="1">
        <v>2.0716236297536342E-12</v>
      </c>
      <c r="I989" s="1">
        <v>4.2833061958208993E-11</v>
      </c>
      <c r="J989" s="1">
        <v>6.0839106479811654E-11</v>
      </c>
      <c r="K989" s="1">
        <v>248.69656724814675</v>
      </c>
      <c r="L989" s="1">
        <v>1.5511794015783377E-13</v>
      </c>
      <c r="M989" s="1">
        <v>50.304883643405205</v>
      </c>
      <c r="N989" s="1">
        <v>2.6774921616582179E-12</v>
      </c>
      <c r="O989" s="1">
        <v>7.1375930240228769</v>
      </c>
      <c r="P989" s="1">
        <v>1.9657181880673547E-9</v>
      </c>
      <c r="Q989" s="1">
        <v>1.3272020232963857E-8</v>
      </c>
      <c r="R989" s="1">
        <v>2158.96438014463</v>
      </c>
      <c r="S989" s="1">
        <v>6.4697114440227792E-11</v>
      </c>
      <c r="T989" s="1">
        <v>869.64619925609406</v>
      </c>
      <c r="U989" s="1">
        <v>88.984588169153511</v>
      </c>
      <c r="V989" s="1">
        <v>6.8507263900955992</v>
      </c>
      <c r="W989" s="1">
        <v>2.6430309160237425E-9</v>
      </c>
      <c r="X989" s="1">
        <v>9.3109579590628675E-9</v>
      </c>
      <c r="Y989" s="1">
        <v>3526.4674349000111</v>
      </c>
      <c r="Z989" s="1">
        <v>2.1017693186400288E-10</v>
      </c>
      <c r="AA989" s="1">
        <v>906.96008209388845</v>
      </c>
      <c r="AB989" s="1">
        <v>29.441391846237067</v>
      </c>
      <c r="AC989"/>
      <c r="AD989"/>
    </row>
    <row r="990" spans="1:30" x14ac:dyDescent="0.25">
      <c r="A990" s="1" t="s">
        <v>105</v>
      </c>
      <c r="B990" s="4">
        <v>1</v>
      </c>
      <c r="C990" s="1" t="s">
        <v>108</v>
      </c>
      <c r="D990" s="7" t="s">
        <v>337</v>
      </c>
      <c r="E990" s="4">
        <v>2049</v>
      </c>
      <c r="F990" s="1">
        <v>78.912448176717675</v>
      </c>
      <c r="G990" s="1">
        <v>3.0900808369928878E-2</v>
      </c>
      <c r="H990" s="1">
        <v>2.4568710270815414E-12</v>
      </c>
      <c r="I990" s="1">
        <v>2.227706954513134E-11</v>
      </c>
      <c r="J990" s="1">
        <v>5.8368587277794721E-11</v>
      </c>
      <c r="K990" s="1">
        <v>170.39718842247066</v>
      </c>
      <c r="L990" s="1">
        <v>1.2734117761728792E-13</v>
      </c>
      <c r="M990" s="1">
        <v>86.746569882647137</v>
      </c>
      <c r="N990" s="1">
        <v>3.216042849430187E-12</v>
      </c>
      <c r="O990" s="1">
        <v>7.1375930240242438</v>
      </c>
      <c r="P990" s="1">
        <v>2.3412586905986364E-9</v>
      </c>
      <c r="Q990" s="1">
        <v>1.339388536097435E-8</v>
      </c>
      <c r="R990" s="1">
        <v>2222.1821973927808</v>
      </c>
      <c r="S990" s="1">
        <v>7.2537220766462389E-11</v>
      </c>
      <c r="T990" s="1">
        <v>919.95108289949928</v>
      </c>
      <c r="U990" s="1">
        <v>88.984588169155828</v>
      </c>
      <c r="V990" s="1">
        <v>6.1191878993217026</v>
      </c>
      <c r="W990" s="1">
        <v>3.4620774520499894E-9</v>
      </c>
      <c r="X990" s="1">
        <v>8.284565172371403E-9</v>
      </c>
      <c r="Y990" s="1">
        <v>3604.7427069024311</v>
      </c>
      <c r="Z990" s="1">
        <v>2.3199617391398697E-10</v>
      </c>
      <c r="AA990" s="1">
        <v>956.21168381720179</v>
      </c>
      <c r="AB990" s="1">
        <v>24.511392320516997</v>
      </c>
      <c r="AC990"/>
      <c r="AD990"/>
    </row>
    <row r="991" spans="1:30" x14ac:dyDescent="0.25">
      <c r="A991" s="1" t="s">
        <v>105</v>
      </c>
      <c r="B991" s="4">
        <v>1</v>
      </c>
      <c r="C991" s="1" t="s">
        <v>108</v>
      </c>
      <c r="D991" s="7" t="s">
        <v>337</v>
      </c>
      <c r="E991" s="4">
        <v>2050</v>
      </c>
      <c r="F991" s="1">
        <v>75.576330692100129</v>
      </c>
      <c r="G991" s="1">
        <v>6.5733277409182325E-3</v>
      </c>
      <c r="H991" s="1">
        <v>2.9751981813369857E-12</v>
      </c>
      <c r="I991" s="1">
        <v>2.0086475175868724E-11</v>
      </c>
      <c r="J991" s="1">
        <v>6.170267564742592E-11</v>
      </c>
      <c r="K991" s="1">
        <v>126.09109891276808</v>
      </c>
      <c r="L991" s="1">
        <v>0</v>
      </c>
      <c r="M991" s="1">
        <v>41.223349064160828</v>
      </c>
      <c r="N991" s="1">
        <v>3.8947762530350694E-12</v>
      </c>
      <c r="O991" s="1">
        <v>7.1375930240258629</v>
      </c>
      <c r="P991" s="1">
        <v>2.3840453322818868E-9</v>
      </c>
      <c r="Q991" s="1">
        <v>1.3485397291544676E-8</v>
      </c>
      <c r="R991" s="1">
        <v>2289.7588137913554</v>
      </c>
      <c r="S991" s="1">
        <v>8.0950831698100329E-11</v>
      </c>
      <c r="T991" s="1">
        <v>1006.6976527821464</v>
      </c>
      <c r="U991" s="1">
        <v>88.984588169158542</v>
      </c>
      <c r="V991" s="1">
        <v>4.785971465746135</v>
      </c>
      <c r="W991" s="1">
        <v>3.4828880483668187E-9</v>
      </c>
      <c r="X991" s="1">
        <v>6.5015541918524921E-9</v>
      </c>
      <c r="Y991" s="1">
        <v>3681.9449408841228</v>
      </c>
      <c r="Z991" s="1">
        <v>2.5540371892548876E-10</v>
      </c>
      <c r="AA991" s="1">
        <v>1039.9963575961726</v>
      </c>
      <c r="AB991" s="1">
        <v>20.322109844042632</v>
      </c>
      <c r="AC991"/>
      <c r="AD991"/>
    </row>
    <row r="992" spans="1:30" x14ac:dyDescent="0.25">
      <c r="A992" s="1" t="s">
        <v>105</v>
      </c>
      <c r="B992" s="4">
        <v>1</v>
      </c>
      <c r="C992" s="1" t="s">
        <v>108</v>
      </c>
      <c r="D992" s="7" t="s">
        <v>337</v>
      </c>
      <c r="E992" s="4">
        <v>2051</v>
      </c>
      <c r="F992" s="1">
        <v>72.575299462224109</v>
      </c>
      <c r="G992" s="1">
        <v>3.772146088939265E-4</v>
      </c>
      <c r="H992" s="1">
        <v>3.5948341676274946E-12</v>
      </c>
      <c r="I992" s="1">
        <v>2.913630900720334E-10</v>
      </c>
      <c r="J992" s="1">
        <v>7.1772015748062061E-11</v>
      </c>
      <c r="K992" s="1">
        <v>133.72705624021867</v>
      </c>
      <c r="L992" s="1">
        <v>0</v>
      </c>
      <c r="M992" s="1">
        <v>63.521481237763616</v>
      </c>
      <c r="N992" s="1">
        <v>4.7640267401997559E-12</v>
      </c>
      <c r="O992" s="1">
        <v>7.1375930240278311</v>
      </c>
      <c r="P992" s="1">
        <v>2.4062699968614354E-9</v>
      </c>
      <c r="Q992" s="1">
        <v>1.3572624788771422E-8</v>
      </c>
      <c r="R992" s="1">
        <v>2323.5810781474584</v>
      </c>
      <c r="S992" s="1">
        <v>9.0717937631258376E-11</v>
      </c>
      <c r="T992" s="1">
        <v>1047.9210018463073</v>
      </c>
      <c r="U992" s="1">
        <v>88.98458816916164</v>
      </c>
      <c r="V992" s="1">
        <v>4.6288018488863836</v>
      </c>
      <c r="W992" s="1">
        <v>3.2459160924785318E-9</v>
      </c>
      <c r="X992" s="1">
        <v>6.0528983242865153E-9</v>
      </c>
      <c r="Y992" s="1">
        <v>3711.8348041589902</v>
      </c>
      <c r="Z992" s="1">
        <v>2.8232554499075078E-10</v>
      </c>
      <c r="AA992" s="1">
        <v>1072.8547979511309</v>
      </c>
      <c r="AB992" s="1">
        <v>19.020901572493425</v>
      </c>
      <c r="AC992"/>
      <c r="AD992"/>
    </row>
    <row r="993" spans="1:30" x14ac:dyDescent="0.25">
      <c r="A993" s="1" t="s">
        <v>105</v>
      </c>
      <c r="B993" s="4">
        <v>1</v>
      </c>
      <c r="C993" s="1" t="s">
        <v>108</v>
      </c>
      <c r="D993" s="7" t="s">
        <v>337</v>
      </c>
      <c r="E993" s="4">
        <v>2052</v>
      </c>
      <c r="F993" s="1">
        <v>69.727880585821168</v>
      </c>
      <c r="G993" s="1">
        <v>6.8560765057616557E-3</v>
      </c>
      <c r="H993" s="1">
        <v>4.6135639470007932E-12</v>
      </c>
      <c r="I993" s="1">
        <v>1.3042881074958219E-11</v>
      </c>
      <c r="J993" s="1">
        <v>0</v>
      </c>
      <c r="K993" s="1">
        <v>97.81683767961556</v>
      </c>
      <c r="L993" s="1">
        <v>0</v>
      </c>
      <c r="M993" s="1">
        <v>114.46496739227287</v>
      </c>
      <c r="N993" s="1">
        <v>5.8997503744807139E-12</v>
      </c>
      <c r="O993" s="1">
        <v>7.1375930240301493</v>
      </c>
      <c r="P993" s="1">
        <v>2.4262974365880847E-9</v>
      </c>
      <c r="Q993" s="1">
        <v>1.365258125714059E-8</v>
      </c>
      <c r="R993" s="1">
        <v>2400.7296055960264</v>
      </c>
      <c r="S993" s="1">
        <v>9.5877885763150988E-11</v>
      </c>
      <c r="T993" s="1">
        <v>1056.0224830840721</v>
      </c>
      <c r="U993" s="1">
        <v>88.984588169164724</v>
      </c>
      <c r="V993" s="1">
        <v>3.8127829427878268</v>
      </c>
      <c r="W993" s="1">
        <v>1.941255643638576E-9</v>
      </c>
      <c r="X993" s="1">
        <v>5.1187000344692437E-9</v>
      </c>
      <c r="Y993" s="1">
        <v>3779.637478737593</v>
      </c>
      <c r="Z993" s="1">
        <v>2.8955609841391098E-10</v>
      </c>
      <c r="AA993" s="1">
        <v>1083.1518847244097</v>
      </c>
      <c r="AB993" s="1">
        <v>15.639746098249512</v>
      </c>
      <c r="AC993"/>
      <c r="AD993"/>
    </row>
    <row r="994" spans="1:30" x14ac:dyDescent="0.25">
      <c r="A994" s="1" t="s">
        <v>105</v>
      </c>
      <c r="B994" s="4">
        <v>1</v>
      </c>
      <c r="C994" s="1" t="s">
        <v>108</v>
      </c>
      <c r="D994" s="7" t="s">
        <v>337</v>
      </c>
      <c r="E994" s="4">
        <v>2053</v>
      </c>
      <c r="F994" s="1">
        <v>66.69020193223605</v>
      </c>
      <c r="G994" s="1">
        <v>1.7467637166062406E-3</v>
      </c>
      <c r="H994" s="1">
        <v>5.8983248419538795E-12</v>
      </c>
      <c r="I994" s="1">
        <v>1.9107772199819157E-11</v>
      </c>
      <c r="J994" s="1">
        <v>0</v>
      </c>
      <c r="K994" s="1">
        <v>175.80308537259802</v>
      </c>
      <c r="L994" s="1">
        <v>0</v>
      </c>
      <c r="M994" s="1">
        <v>60.509381382028209</v>
      </c>
      <c r="N994" s="1">
        <v>7.4219441164893089E-12</v>
      </c>
      <c r="O994" s="1">
        <v>7.1375930240329266</v>
      </c>
      <c r="P994" s="1">
        <v>2.717593928419639E-9</v>
      </c>
      <c r="Q994" s="1">
        <v>1.3729295940563826E-8</v>
      </c>
      <c r="R994" s="1">
        <v>2429.4302011937602</v>
      </c>
      <c r="S994" s="1">
        <v>9.7420332575654319E-11</v>
      </c>
      <c r="T994" s="1">
        <v>1087.357450476351</v>
      </c>
      <c r="U994" s="1">
        <v>87.962235925706167</v>
      </c>
      <c r="V994" s="1">
        <v>3.7698085287651706</v>
      </c>
      <c r="W994" s="1">
        <v>4.2956656766880339E-9</v>
      </c>
      <c r="X994" s="1">
        <v>5.0169396504918757E-9</v>
      </c>
      <c r="Y994" s="1">
        <v>3812.0008793100101</v>
      </c>
      <c r="Z994" s="1">
        <v>2.8724020747867567E-10</v>
      </c>
      <c r="AA994" s="1">
        <v>1110.9117219670047</v>
      </c>
      <c r="AB994" s="1">
        <v>14.873686924749842</v>
      </c>
      <c r="AC994"/>
      <c r="AD994"/>
    </row>
    <row r="995" spans="1:30" x14ac:dyDescent="0.25">
      <c r="A995" s="1" t="s">
        <v>105</v>
      </c>
      <c r="B995" s="4">
        <v>1</v>
      </c>
      <c r="C995" s="1" t="s">
        <v>108</v>
      </c>
      <c r="D995" s="7" t="s">
        <v>337</v>
      </c>
      <c r="E995" s="4">
        <v>2054</v>
      </c>
      <c r="F995" s="1">
        <v>63.856648302808907</v>
      </c>
      <c r="G995" s="1">
        <v>5.0809215833345833E-3</v>
      </c>
      <c r="H995" s="1">
        <v>7.3275534776332319E-12</v>
      </c>
      <c r="I995" s="1">
        <v>3.1258781258944591E-11</v>
      </c>
      <c r="J995" s="1">
        <v>0</v>
      </c>
      <c r="K995" s="1">
        <v>154.78571684564159</v>
      </c>
      <c r="L995" s="1">
        <v>0</v>
      </c>
      <c r="M995" s="1">
        <v>9.6373586828274735</v>
      </c>
      <c r="N995" s="1">
        <v>9.5315864551508227E-12</v>
      </c>
      <c r="O995" s="1">
        <v>7.1375930240362244</v>
      </c>
      <c r="P995" s="1">
        <v>2.7305620242831971E-9</v>
      </c>
      <c r="Q995" s="1">
        <v>1.3798586531286984E-8</v>
      </c>
      <c r="R995" s="1">
        <v>2516.7304382644934</v>
      </c>
      <c r="S995" s="1">
        <v>9.8106765168345987E-11</v>
      </c>
      <c r="T995" s="1">
        <v>1073.4721501625936</v>
      </c>
      <c r="U995" s="1">
        <v>84.603559803982705</v>
      </c>
      <c r="V995" s="1">
        <v>2.7998648180267103</v>
      </c>
      <c r="W995" s="1">
        <v>2.0434768932181318E-9</v>
      </c>
      <c r="X995" s="1">
        <v>4.5930829759251169E-9</v>
      </c>
      <c r="Y995" s="1">
        <v>3882.9857959750602</v>
      </c>
      <c r="Z995" s="1">
        <v>2.6319803400917656E-10</v>
      </c>
      <c r="AA995" s="1">
        <v>1103.8947420760696</v>
      </c>
      <c r="AB995" s="1">
        <v>12.218452305123586</v>
      </c>
      <c r="AC995"/>
      <c r="AD995"/>
    </row>
    <row r="996" spans="1:30" x14ac:dyDescent="0.25">
      <c r="A996" s="1" t="s">
        <v>105</v>
      </c>
      <c r="B996" s="4">
        <v>1</v>
      </c>
      <c r="C996" s="1" t="s">
        <v>108</v>
      </c>
      <c r="D996" s="7" t="s">
        <v>337</v>
      </c>
      <c r="E996" s="4">
        <v>2055</v>
      </c>
      <c r="F996" s="1">
        <v>60.669841006980612</v>
      </c>
      <c r="G996" s="1">
        <v>2.5440045655452819E-3</v>
      </c>
      <c r="H996" s="1">
        <v>8.6493036204354348E-12</v>
      </c>
      <c r="I996" s="1">
        <v>3.6484625196616373E-11</v>
      </c>
      <c r="J996" s="1">
        <v>0</v>
      </c>
      <c r="K996" s="1">
        <v>126.45366048719815</v>
      </c>
      <c r="L996" s="1">
        <v>0</v>
      </c>
      <c r="M996" s="1">
        <v>35.418070192959092</v>
      </c>
      <c r="N996" s="1">
        <v>1.2592199607282132E-11</v>
      </c>
      <c r="O996" s="1">
        <v>7.1375930240404228</v>
      </c>
      <c r="P996" s="1">
        <v>2.7495886922387171E-9</v>
      </c>
      <c r="Q996" s="1">
        <v>1.3861073126034765E-8</v>
      </c>
      <c r="R996" s="1">
        <v>2552.0752034708403</v>
      </c>
      <c r="S996" s="1">
        <v>9.854571425205918E-11</v>
      </c>
      <c r="T996" s="1">
        <v>1083.1095088412526</v>
      </c>
      <c r="U996" s="1">
        <v>80.135045621395818</v>
      </c>
      <c r="V996" s="1">
        <v>2.3870239203169867</v>
      </c>
      <c r="W996" s="1">
        <v>1.9408652308456191E-9</v>
      </c>
      <c r="X996" s="1">
        <v>3.4516142542642037E-9</v>
      </c>
      <c r="Y996" s="1">
        <v>3922.3678229246971</v>
      </c>
      <c r="Z996" s="1">
        <v>2.5879885923649923E-10</v>
      </c>
      <c r="AA996" s="1">
        <v>1109.3196810781244</v>
      </c>
      <c r="AB996" s="1">
        <v>11.730888321657632</v>
      </c>
      <c r="AC996"/>
      <c r="AD996"/>
    </row>
    <row r="997" spans="1:30" x14ac:dyDescent="0.25">
      <c r="A997" s="1" t="s">
        <v>105</v>
      </c>
      <c r="B997" s="4">
        <v>1</v>
      </c>
      <c r="C997" s="1" t="s">
        <v>108</v>
      </c>
      <c r="D997" s="7" t="s">
        <v>337</v>
      </c>
      <c r="E997" s="4">
        <v>2056</v>
      </c>
      <c r="F997" s="1">
        <v>57.407169536405846</v>
      </c>
      <c r="G997" s="1">
        <v>4.750650169489154E-3</v>
      </c>
      <c r="H997" s="1">
        <v>1.0591511614646298E-11</v>
      </c>
      <c r="I997" s="1">
        <v>3.8863559017866689E-11</v>
      </c>
      <c r="J997" s="1">
        <v>0</v>
      </c>
      <c r="K997" s="1">
        <v>192.16279112762388</v>
      </c>
      <c r="L997" s="1">
        <v>0</v>
      </c>
      <c r="M997" s="1">
        <v>6.9961910354047774E-8</v>
      </c>
      <c r="N997" s="1">
        <v>1.7334761575498589E-11</v>
      </c>
      <c r="O997" s="1">
        <v>7.1375930240457697</v>
      </c>
      <c r="P997" s="1">
        <v>2.7807563116809089E-9</v>
      </c>
      <c r="Q997" s="1">
        <v>1.3921912232514576E-8</v>
      </c>
      <c r="R997" s="1">
        <v>2572.9233390087106</v>
      </c>
      <c r="S997" s="1">
        <v>9.8835259406511322E-11</v>
      </c>
      <c r="T997" s="1">
        <v>1092.2841671526539</v>
      </c>
      <c r="U997" s="1">
        <v>74.001774347515848</v>
      </c>
      <c r="V997" s="1">
        <v>2.3870239202817967</v>
      </c>
      <c r="W997" s="1">
        <v>1.8958441003679527E-9</v>
      </c>
      <c r="X997" s="1">
        <v>3.2239947139466345E-9</v>
      </c>
      <c r="Y997" s="1">
        <v>3948.7510398489012</v>
      </c>
      <c r="Z997" s="1">
        <v>2.4844589259686462E-10</v>
      </c>
      <c r="AA997" s="1">
        <v>1109.4702117926074</v>
      </c>
      <c r="AB997" s="1">
        <v>11.69880483197689</v>
      </c>
      <c r="AC997"/>
      <c r="AD997"/>
    </row>
    <row r="998" spans="1:30" x14ac:dyDescent="0.25">
      <c r="A998" s="1" t="s">
        <v>105</v>
      </c>
      <c r="B998" s="4">
        <v>1</v>
      </c>
      <c r="C998" s="1" t="s">
        <v>108</v>
      </c>
      <c r="D998" s="7" t="s">
        <v>337</v>
      </c>
      <c r="E998" s="4">
        <v>2057</v>
      </c>
      <c r="F998" s="1">
        <v>54.444092030150522</v>
      </c>
      <c r="G998" s="1">
        <v>2.7306901675918501E-3</v>
      </c>
      <c r="H998" s="1">
        <v>0</v>
      </c>
      <c r="I998" s="1">
        <v>3.8118810160631591E-11</v>
      </c>
      <c r="J998" s="1">
        <v>0</v>
      </c>
      <c r="K998" s="1">
        <v>261.94188556558487</v>
      </c>
      <c r="L998" s="1">
        <v>0</v>
      </c>
      <c r="M998" s="1">
        <v>1.9806815449495454E-8</v>
      </c>
      <c r="N998" s="1">
        <v>2.5476935339766602E-11</v>
      </c>
      <c r="O998" s="1">
        <v>7.1375930240523422</v>
      </c>
      <c r="P998" s="1">
        <v>2.8171415949628338E-9</v>
      </c>
      <c r="Q998" s="1">
        <v>1.3980280819792371E-8</v>
      </c>
      <c r="R998" s="1">
        <v>2662.3349436557774</v>
      </c>
      <c r="S998" s="1">
        <v>9.9039781319370762E-11</v>
      </c>
      <c r="T998" s="1">
        <v>1068.78567426066</v>
      </c>
      <c r="U998" s="1">
        <v>65.371367436700126</v>
      </c>
      <c r="V998" s="1">
        <v>2.3870239202771248</v>
      </c>
      <c r="W998" s="1">
        <v>1.6713330100139963E-9</v>
      </c>
      <c r="X998" s="1">
        <v>2.0029981822668463E-9</v>
      </c>
      <c r="Y998" s="1">
        <v>4017.6053446562501</v>
      </c>
      <c r="Z998" s="1">
        <v>2.2408012331408352E-10</v>
      </c>
      <c r="AA998" s="1">
        <v>1085.8924067686996</v>
      </c>
      <c r="AB998" s="1">
        <v>9.4836743724879877</v>
      </c>
      <c r="AC998"/>
      <c r="AD998"/>
    </row>
    <row r="999" spans="1:30" x14ac:dyDescent="0.25">
      <c r="A999" s="1" t="s">
        <v>105</v>
      </c>
      <c r="B999" s="4">
        <v>1</v>
      </c>
      <c r="C999" s="1" t="s">
        <v>108</v>
      </c>
      <c r="D999" s="7" t="s">
        <v>337</v>
      </c>
      <c r="E999" s="4">
        <v>2058</v>
      </c>
      <c r="F999" s="1">
        <v>51.534342141108283</v>
      </c>
      <c r="G999" s="1">
        <v>1.1655339532044605E-2</v>
      </c>
      <c r="H999" s="1">
        <v>0</v>
      </c>
      <c r="I999" s="1">
        <v>0</v>
      </c>
      <c r="J999" s="1">
        <v>0</v>
      </c>
      <c r="K999" s="1">
        <v>54.800669810235568</v>
      </c>
      <c r="L999" s="1">
        <v>0</v>
      </c>
      <c r="M999" s="1">
        <v>2.5353753225861184E-8</v>
      </c>
      <c r="N999" s="1">
        <v>4.2230679240118903E-11</v>
      </c>
      <c r="O999" s="1">
        <v>7.1375930240599823</v>
      </c>
      <c r="P999" s="1">
        <v>2.8558947384010712E-9</v>
      </c>
      <c r="Q999" s="1">
        <v>1.4041983495439797E-8</v>
      </c>
      <c r="R999" s="1">
        <v>2832.951261550234</v>
      </c>
      <c r="S999" s="1">
        <v>9.9194899259528602E-11</v>
      </c>
      <c r="T999" s="1">
        <v>1042.1753704666969</v>
      </c>
      <c r="U999" s="1">
        <v>59.89576268287616</v>
      </c>
      <c r="V999" s="1">
        <v>1.9742981820695447</v>
      </c>
      <c r="W999" s="1">
        <v>1.5339574518538391E-9</v>
      </c>
      <c r="X999" s="1">
        <v>1.1406169361367886E-9</v>
      </c>
      <c r="Y999" s="1">
        <v>4122.3212997183664</v>
      </c>
      <c r="Z999" s="1">
        <v>2.1037180887963004E-10</v>
      </c>
      <c r="AA999" s="1">
        <v>1067.848628755253</v>
      </c>
      <c r="AB999" s="1">
        <v>5.4240066773015405</v>
      </c>
      <c r="AC999"/>
      <c r="AD999"/>
    </row>
    <row r="1000" spans="1:30" x14ac:dyDescent="0.25">
      <c r="A1000" s="1" t="s">
        <v>105</v>
      </c>
      <c r="B1000" s="4">
        <v>1</v>
      </c>
      <c r="C1000" s="1" t="s">
        <v>108</v>
      </c>
      <c r="D1000" s="7" t="s">
        <v>337</v>
      </c>
      <c r="E1000" s="4">
        <v>2059</v>
      </c>
      <c r="F1000" s="1">
        <v>57.647266127568564</v>
      </c>
      <c r="G1000" s="1">
        <v>6.1728878339002103E-3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7.1375930240689858</v>
      </c>
      <c r="P1000" s="1">
        <v>2.8938916165529767E-9</v>
      </c>
      <c r="Q1000" s="1">
        <v>1.4113755511187859E-8</v>
      </c>
      <c r="R1000" s="1">
        <v>2816.0484909637057</v>
      </c>
      <c r="S1000" s="1">
        <v>9.932224043714589E-11</v>
      </c>
      <c r="T1000" s="1">
        <v>1006.6085737276592</v>
      </c>
      <c r="U1000" s="1">
        <v>54.723277405150029</v>
      </c>
      <c r="V1000" s="1">
        <v>1.9742981820766368</v>
      </c>
      <c r="W1000" s="1">
        <v>2.1983011344600044E-9</v>
      </c>
      <c r="X1000" s="1">
        <v>1.2026224127357813E-9</v>
      </c>
      <c r="Y1000" s="1">
        <v>4132.0377541278258</v>
      </c>
      <c r="Z1000" s="1">
        <v>2.2234407526458301E-10</v>
      </c>
      <c r="AA1000" s="1">
        <v>1047.8677148543693</v>
      </c>
      <c r="AB1000" s="1">
        <v>6.4936513416836537</v>
      </c>
      <c r="AC1000"/>
      <c r="AD1000"/>
    </row>
    <row r="1001" spans="1:30" x14ac:dyDescent="0.25">
      <c r="A1001" s="1" t="s">
        <v>105</v>
      </c>
      <c r="B1001" s="4">
        <v>1</v>
      </c>
      <c r="C1001" s="1" t="s">
        <v>108</v>
      </c>
      <c r="D1001" s="7" t="s">
        <v>337</v>
      </c>
      <c r="E1001" s="4">
        <v>2060</v>
      </c>
      <c r="F1001" s="1">
        <v>68.034945892667864</v>
      </c>
      <c r="G1001" s="1">
        <v>9.6296393123595555E-3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7.137593024065966</v>
      </c>
      <c r="P1001" s="1">
        <v>2.8937567353246549E-9</v>
      </c>
      <c r="Q1001" s="1">
        <v>1.4113755511187859E-8</v>
      </c>
      <c r="R1001" s="1">
        <v>2759.6832683130797</v>
      </c>
      <c r="S1001" s="1">
        <v>9.932224043714589E-11</v>
      </c>
      <c r="T1001" s="1">
        <v>1006.608573716164</v>
      </c>
      <c r="U1001" s="1">
        <v>43.428394993899701</v>
      </c>
      <c r="V1001" s="1">
        <v>2.3870239201782977</v>
      </c>
      <c r="W1001" s="1">
        <v>2.9527272037369811E-9</v>
      </c>
      <c r="X1001" s="1">
        <v>1.4458670062243335E-9</v>
      </c>
      <c r="Y1001" s="1">
        <v>4095.327830557093</v>
      </c>
      <c r="Z1001" s="1">
        <v>2.4240774410043207E-10</v>
      </c>
      <c r="AA1001" s="1">
        <v>1049.308250571547</v>
      </c>
      <c r="AB1001" s="1">
        <v>8.3599949541846463</v>
      </c>
      <c r="AC1001"/>
      <c r="AD1001"/>
    </row>
    <row r="1002" spans="1:30" x14ac:dyDescent="0.25">
      <c r="A1002" s="1" t="s">
        <v>105</v>
      </c>
      <c r="B1002" s="4">
        <v>1</v>
      </c>
      <c r="C1002" s="1" t="s">
        <v>108</v>
      </c>
      <c r="D1002" s="7" t="s">
        <v>23</v>
      </c>
      <c r="E1002" s="4">
        <v>2021</v>
      </c>
      <c r="F1002" s="1">
        <v>196.32999879926464</v>
      </c>
      <c r="G1002" s="1">
        <v>2.3146955713760039E-11</v>
      </c>
      <c r="H1002" s="1">
        <v>5.2715472640886482E-13</v>
      </c>
      <c r="I1002" s="1">
        <v>6.3539999999994992</v>
      </c>
      <c r="J1002" s="1">
        <v>2.1343967317475026E-14</v>
      </c>
      <c r="K1002" s="1">
        <v>82.434999999999874</v>
      </c>
      <c r="L1002" s="1">
        <v>1.0185385598789524E-14</v>
      </c>
      <c r="M1002" s="1">
        <v>55.41999999999986</v>
      </c>
      <c r="N1002" s="1">
        <v>4.4298340938695923E-13</v>
      </c>
      <c r="O1002" s="1">
        <v>153</v>
      </c>
      <c r="P1002" s="1">
        <v>12.708</v>
      </c>
      <c r="Q1002" s="1">
        <v>49.44</v>
      </c>
      <c r="R1002" s="1">
        <v>164.87</v>
      </c>
      <c r="S1002" s="1">
        <v>78.48</v>
      </c>
      <c r="T1002" s="1">
        <v>110.84</v>
      </c>
      <c r="U1002" s="1">
        <v>11.39</v>
      </c>
      <c r="V1002" s="1">
        <v>563.05051348860854</v>
      </c>
      <c r="W1002" s="1">
        <v>33.215890755111651</v>
      </c>
      <c r="X1002" s="1">
        <v>433.09439999983488</v>
      </c>
      <c r="Y1002" s="1">
        <v>306.18372823610747</v>
      </c>
      <c r="Z1002" s="1">
        <v>687.48479999999813</v>
      </c>
      <c r="AA1002" s="1">
        <v>123.18901013738775</v>
      </c>
      <c r="AB1002" s="1">
        <v>0</v>
      </c>
      <c r="AC1002"/>
      <c r="AD1002"/>
    </row>
    <row r="1003" spans="1:30" x14ac:dyDescent="0.25">
      <c r="A1003" s="1" t="s">
        <v>105</v>
      </c>
      <c r="B1003" s="4">
        <v>1</v>
      </c>
      <c r="C1003" s="1" t="s">
        <v>108</v>
      </c>
      <c r="D1003" s="7" t="s">
        <v>23</v>
      </c>
      <c r="E1003" s="4">
        <v>2022</v>
      </c>
      <c r="F1003" s="1">
        <v>319.86476053575296</v>
      </c>
      <c r="G1003" s="1">
        <v>-2.1047430220761902E-7</v>
      </c>
      <c r="H1003" s="1">
        <v>5.3655191458092799E-13</v>
      </c>
      <c r="I1003" s="1">
        <v>5.6270081466418446E-13</v>
      </c>
      <c r="J1003" s="1">
        <v>2.2388941463986251E-14</v>
      </c>
      <c r="K1003" s="1">
        <v>123.65249999999942</v>
      </c>
      <c r="L1003" s="1">
        <v>9.1486441554633891E-15</v>
      </c>
      <c r="M1003" s="1">
        <v>83.129999999999285</v>
      </c>
      <c r="N1003" s="1">
        <v>4.4726323297930902E-13</v>
      </c>
      <c r="O1003" s="1">
        <v>153</v>
      </c>
      <c r="P1003" s="1">
        <v>12.708</v>
      </c>
      <c r="Q1003" s="1">
        <v>49.44</v>
      </c>
      <c r="R1003" s="1">
        <v>247.30499999999989</v>
      </c>
      <c r="S1003" s="1">
        <v>78.48</v>
      </c>
      <c r="T1003" s="1">
        <v>166.25999999999988</v>
      </c>
      <c r="U1003" s="1">
        <v>11.390000000000443</v>
      </c>
      <c r="V1003" s="1">
        <v>395.28433122580799</v>
      </c>
      <c r="W1003" s="1">
        <v>33.215890755111651</v>
      </c>
      <c r="X1003" s="1">
        <v>426.54593827275113</v>
      </c>
      <c r="Y1003" s="1">
        <v>459.27559235399013</v>
      </c>
      <c r="Z1003" s="1">
        <v>687.48479999999813</v>
      </c>
      <c r="AA1003" s="1">
        <v>184.78351520599315</v>
      </c>
      <c r="AB1003" s="1">
        <v>0</v>
      </c>
      <c r="AC1003"/>
      <c r="AD1003"/>
    </row>
    <row r="1004" spans="1:30" x14ac:dyDescent="0.25">
      <c r="A1004" s="1" t="s">
        <v>105</v>
      </c>
      <c r="B1004" s="4">
        <v>1</v>
      </c>
      <c r="C1004" s="1" t="s">
        <v>108</v>
      </c>
      <c r="D1004" s="7" t="s">
        <v>23</v>
      </c>
      <c r="E1004" s="4">
        <v>2023</v>
      </c>
      <c r="F1004" s="1">
        <v>117.71499842199275</v>
      </c>
      <c r="G1004" s="1">
        <v>-4.1128301717044554E-8</v>
      </c>
      <c r="H1004" s="1">
        <v>5.4494215431133354E-13</v>
      </c>
      <c r="I1004" s="1">
        <v>2.3547612158375286E-13</v>
      </c>
      <c r="J1004" s="1">
        <v>2.3427760628562786E-14</v>
      </c>
      <c r="K1004" s="1">
        <v>185.4787499999957</v>
      </c>
      <c r="L1004" s="1">
        <v>8.3738660634236008E-15</v>
      </c>
      <c r="M1004" s="1">
        <v>105.25247388449517</v>
      </c>
      <c r="N1004" s="1">
        <v>4.4981761506182847E-13</v>
      </c>
      <c r="O1004" s="1">
        <v>145.35</v>
      </c>
      <c r="P1004" s="1">
        <v>18.355999999999497</v>
      </c>
      <c r="Q1004" s="1">
        <v>46.144000000000005</v>
      </c>
      <c r="R1004" s="1">
        <v>359.96616666666597</v>
      </c>
      <c r="S1004" s="1">
        <v>74.555999999999997</v>
      </c>
      <c r="T1004" s="1">
        <v>242.00066666666584</v>
      </c>
      <c r="U1004" s="1">
        <v>10.251000000000889</v>
      </c>
      <c r="V1004" s="1">
        <v>252.34517155547451</v>
      </c>
      <c r="W1004" s="1">
        <v>47.978508868174274</v>
      </c>
      <c r="X1004" s="1">
        <v>339.38810630830477</v>
      </c>
      <c r="Y1004" s="1">
        <v>668.50113998161362</v>
      </c>
      <c r="Z1004" s="1">
        <v>647.11915369768428</v>
      </c>
      <c r="AA1004" s="1">
        <v>268.9626721330086</v>
      </c>
      <c r="AB1004" s="1">
        <v>7.9321151645509302E-10</v>
      </c>
      <c r="AC1004"/>
      <c r="AD1004"/>
    </row>
    <row r="1005" spans="1:30" x14ac:dyDescent="0.25">
      <c r="A1005" s="1" t="s">
        <v>105</v>
      </c>
      <c r="B1005" s="4">
        <v>1</v>
      </c>
      <c r="C1005" s="1" t="s">
        <v>108</v>
      </c>
      <c r="D1005" s="7" t="s">
        <v>23</v>
      </c>
      <c r="E1005" s="4">
        <v>2024</v>
      </c>
      <c r="F1005" s="1">
        <v>93.89609742814325</v>
      </c>
      <c r="G1005" s="1">
        <v>8.4032473449444794E-10</v>
      </c>
      <c r="H1005" s="1">
        <v>6.8372022352254796E-13</v>
      </c>
      <c r="I1005" s="1">
        <v>2.6465301641793109E-13</v>
      </c>
      <c r="J1005" s="1">
        <v>3.014323908117418E-14</v>
      </c>
      <c r="K1005" s="1">
        <v>171.99523256791059</v>
      </c>
      <c r="L1005" s="1">
        <v>1.0433199086643002E-14</v>
      </c>
      <c r="M1005" s="1">
        <v>3.1712954092075267E-10</v>
      </c>
      <c r="N1005" s="1">
        <v>5.9290028450172937E-13</v>
      </c>
      <c r="O1005" s="1">
        <v>137.70000000000056</v>
      </c>
      <c r="P1005" s="1">
        <v>17.650000000000063</v>
      </c>
      <c r="Q1005" s="1">
        <v>42.848000000000006</v>
      </c>
      <c r="R1005" s="1">
        <v>534.45358333332831</v>
      </c>
      <c r="S1005" s="1">
        <v>70.632000000000005</v>
      </c>
      <c r="T1005" s="1">
        <v>339.86380721782768</v>
      </c>
      <c r="U1005" s="1">
        <v>9.1120000000013395</v>
      </c>
      <c r="V1005" s="1">
        <v>138.954474669474</v>
      </c>
      <c r="W1005" s="1">
        <v>45.793174298603589</v>
      </c>
      <c r="X1005" s="1">
        <v>204.05985533768197</v>
      </c>
      <c r="Y1005" s="1">
        <v>992.09006408507435</v>
      </c>
      <c r="Z1005" s="1">
        <v>584.0821667422324</v>
      </c>
      <c r="AA1005" s="1">
        <v>376.18154461557947</v>
      </c>
      <c r="AB1005" s="1">
        <v>5.1789783184622638E-10</v>
      </c>
      <c r="AC1005"/>
      <c r="AD1005"/>
    </row>
    <row r="1006" spans="1:30" x14ac:dyDescent="0.25">
      <c r="A1006" s="1" t="s">
        <v>105</v>
      </c>
      <c r="B1006" s="4">
        <v>1</v>
      </c>
      <c r="C1006" s="1" t="s">
        <v>108</v>
      </c>
      <c r="D1006" s="7" t="s">
        <v>23</v>
      </c>
      <c r="E1006" s="4">
        <v>2025</v>
      </c>
      <c r="F1006" s="1">
        <v>78.812418871131996</v>
      </c>
      <c r="G1006" s="1">
        <v>6.2184183961926787E-7</v>
      </c>
      <c r="H1006" s="1">
        <v>8.8778946608747211E-13</v>
      </c>
      <c r="I1006" s="1">
        <v>2.9714908169263238E-13</v>
      </c>
      <c r="J1006" s="1">
        <v>4.0282086995981141E-14</v>
      </c>
      <c r="K1006" s="1">
        <v>117.52270525436222</v>
      </c>
      <c r="L1006" s="1">
        <v>1.3238207743519405E-14</v>
      </c>
      <c r="M1006" s="1">
        <v>46.883969448736771</v>
      </c>
      <c r="N1006" s="1">
        <v>8.329630295611311E-13</v>
      </c>
      <c r="O1006" s="1">
        <v>130.05000000000106</v>
      </c>
      <c r="P1006" s="1">
        <v>16.944000000000297</v>
      </c>
      <c r="Q1006" s="1">
        <v>39.552</v>
      </c>
      <c r="R1006" s="1">
        <v>695.45748256790557</v>
      </c>
      <c r="S1006" s="1">
        <v>66.707999999999998</v>
      </c>
      <c r="T1006" s="1">
        <v>332.47447388481146</v>
      </c>
      <c r="U1006" s="1">
        <v>7.9730000000019317</v>
      </c>
      <c r="V1006" s="1">
        <v>100.4460185544759</v>
      </c>
      <c r="W1006" s="1">
        <v>43.817954578306271</v>
      </c>
      <c r="X1006" s="1">
        <v>144.9588331254526</v>
      </c>
      <c r="Y1006" s="1">
        <v>1281.2170667264286</v>
      </c>
      <c r="Z1006" s="1">
        <v>528.60691078541186</v>
      </c>
      <c r="AA1006" s="1">
        <v>367.95072406413334</v>
      </c>
      <c r="AB1006" s="1">
        <v>6.6074224990622287E-10</v>
      </c>
      <c r="AC1006"/>
      <c r="AD1006"/>
    </row>
    <row r="1007" spans="1:30" x14ac:dyDescent="0.25">
      <c r="A1007" s="1" t="s">
        <v>105</v>
      </c>
      <c r="B1007" s="4">
        <v>1</v>
      </c>
      <c r="C1007" s="1" t="s">
        <v>108</v>
      </c>
      <c r="D1007" s="7" t="s">
        <v>23</v>
      </c>
      <c r="E1007" s="4">
        <v>2026</v>
      </c>
      <c r="F1007" s="1">
        <v>79.822279747408729</v>
      </c>
      <c r="G1007" s="1">
        <v>7.5937500827181156E-7</v>
      </c>
      <c r="H1007" s="1">
        <v>1.215868061371156E-12</v>
      </c>
      <c r="I1007" s="1">
        <v>3.333437185820583E-13</v>
      </c>
      <c r="J1007" s="1">
        <v>5.7476685009877153E-14</v>
      </c>
      <c r="K1007" s="1">
        <v>67.795805989853605</v>
      </c>
      <c r="L1007" s="1">
        <v>1.726793848899712E-14</v>
      </c>
      <c r="M1007" s="1">
        <v>32.852171961779959</v>
      </c>
      <c r="N1007" s="1">
        <v>1.3195511685508268E-12</v>
      </c>
      <c r="O1007" s="1">
        <v>122.40000000000161</v>
      </c>
      <c r="P1007" s="1">
        <v>16.238000000000561</v>
      </c>
      <c r="Q1007" s="1">
        <v>36.255999999999993</v>
      </c>
      <c r="R1007" s="1">
        <v>801.98885448893452</v>
      </c>
      <c r="S1007" s="1">
        <v>62.784000000000006</v>
      </c>
      <c r="T1007" s="1">
        <v>371.96911000021493</v>
      </c>
      <c r="U1007" s="1">
        <v>6.8340000000027645</v>
      </c>
      <c r="V1007" s="1">
        <v>87.253758383419878</v>
      </c>
      <c r="W1007" s="1">
        <v>41.921181059592612</v>
      </c>
      <c r="X1007" s="1">
        <v>116.40832252713997</v>
      </c>
      <c r="Y1007" s="1">
        <v>1469.7828913499043</v>
      </c>
      <c r="Z1007" s="1">
        <v>486.46560960255476</v>
      </c>
      <c r="AA1007" s="1">
        <v>409.80365461745976</v>
      </c>
      <c r="AB1007" s="1">
        <v>5.5840316183421787E-10</v>
      </c>
      <c r="AC1007"/>
      <c r="AD1007"/>
    </row>
    <row r="1008" spans="1:30" x14ac:dyDescent="0.25">
      <c r="A1008" s="1" t="s">
        <v>105</v>
      </c>
      <c r="B1008" s="4">
        <v>1</v>
      </c>
      <c r="C1008" s="1" t="s">
        <v>108</v>
      </c>
      <c r="D1008" s="7" t="s">
        <v>23</v>
      </c>
      <c r="E1008" s="4">
        <v>2027</v>
      </c>
      <c r="F1008" s="1">
        <v>80.268220159986754</v>
      </c>
      <c r="G1008" s="1">
        <v>7.2160446316767059E-7</v>
      </c>
      <c r="H1008" s="1">
        <v>1.7794618939624043E-12</v>
      </c>
      <c r="I1008" s="1">
        <v>3.7420182384098345E-13</v>
      </c>
      <c r="J1008" s="1">
        <v>9.1261423796040003E-14</v>
      </c>
      <c r="K1008" s="1">
        <v>67.472361394477176</v>
      </c>
      <c r="L1008" s="1">
        <v>2.3347464832926346E-14</v>
      </c>
      <c r="M1008" s="1">
        <v>37.02601007475365</v>
      </c>
      <c r="N1008" s="1">
        <v>2.9319965126860769E-12</v>
      </c>
      <c r="O1008" s="1">
        <v>114.75000000000229</v>
      </c>
      <c r="P1008" s="1">
        <v>15.53200000000086</v>
      </c>
      <c r="Q1008" s="1">
        <v>32.96</v>
      </c>
      <c r="R1008" s="1">
        <v>858.79332714545478</v>
      </c>
      <c r="S1008" s="1">
        <v>58.86</v>
      </c>
      <c r="T1008" s="1">
        <v>397.43194862866153</v>
      </c>
      <c r="U1008" s="1">
        <v>5.6950000000040859</v>
      </c>
      <c r="V1008" s="1">
        <v>93.478420533417548</v>
      </c>
      <c r="W1008" s="1">
        <v>40.116532268676423</v>
      </c>
      <c r="X1008" s="1">
        <v>105.48823313017887</v>
      </c>
      <c r="Y1008" s="1">
        <v>1568.1124957008669</v>
      </c>
      <c r="Z1008" s="1">
        <v>451.65694454757187</v>
      </c>
      <c r="AA1008" s="1">
        <v>436.27411026598418</v>
      </c>
      <c r="AB1008" s="1">
        <v>6.1961354335658637E-10</v>
      </c>
      <c r="AC1008"/>
      <c r="AD1008"/>
    </row>
    <row r="1009" spans="1:30" x14ac:dyDescent="0.25">
      <c r="A1009" s="1" t="s">
        <v>105</v>
      </c>
      <c r="B1009" s="4">
        <v>1</v>
      </c>
      <c r="C1009" s="1" t="s">
        <v>108</v>
      </c>
      <c r="D1009" s="7" t="s">
        <v>23</v>
      </c>
      <c r="E1009" s="4">
        <v>2028</v>
      </c>
      <c r="F1009" s="1">
        <v>80.697597506786181</v>
      </c>
      <c r="G1009" s="1">
        <v>1.8062369824368228E-6</v>
      </c>
      <c r="H1009" s="1">
        <v>2.6616011866621009E-12</v>
      </c>
      <c r="I1009" s="1">
        <v>4.1974260301593633E-13</v>
      </c>
      <c r="J1009" s="1">
        <v>1.9225299021955924E-13</v>
      </c>
      <c r="K1009" s="1">
        <v>72.270526382756188</v>
      </c>
      <c r="L1009" s="1">
        <v>3.6340487609536912E-14</v>
      </c>
      <c r="M1009" s="1">
        <v>28.349377284632446</v>
      </c>
      <c r="N1009" s="1">
        <v>0.98276453572210321</v>
      </c>
      <c r="O1009" s="1">
        <v>107.10000000000318</v>
      </c>
      <c r="P1009" s="1">
        <v>14.826000000001192</v>
      </c>
      <c r="Q1009" s="1">
        <v>29.664000000000001</v>
      </c>
      <c r="R1009" s="1">
        <v>915.27435520659867</v>
      </c>
      <c r="S1009" s="1">
        <v>54.935999999999993</v>
      </c>
      <c r="T1009" s="1">
        <v>427.06862537008186</v>
      </c>
      <c r="U1009" s="1">
        <v>4.5560000000070175</v>
      </c>
      <c r="V1009" s="1">
        <v>99.733865005715302</v>
      </c>
      <c r="W1009" s="1">
        <v>38.611199572417661</v>
      </c>
      <c r="X1009" s="1">
        <v>94.666525469123513</v>
      </c>
      <c r="Y1009" s="1">
        <v>1665.6709082629059</v>
      </c>
      <c r="Z1009" s="1">
        <v>417.15648181641961</v>
      </c>
      <c r="AA1009" s="1">
        <v>465.35521273456953</v>
      </c>
      <c r="AB1009" s="1">
        <v>6.9191020888820561E-10</v>
      </c>
      <c r="AC1009"/>
      <c r="AD1009"/>
    </row>
    <row r="1010" spans="1:30" x14ac:dyDescent="0.25">
      <c r="A1010" s="1" t="s">
        <v>105</v>
      </c>
      <c r="B1010" s="4">
        <v>1</v>
      </c>
      <c r="C1010" s="1" t="s">
        <v>108</v>
      </c>
      <c r="D1010" s="7" t="s">
        <v>23</v>
      </c>
      <c r="E1010" s="4">
        <v>2029</v>
      </c>
      <c r="F1010" s="1">
        <v>81.655811586927953</v>
      </c>
      <c r="G1010" s="1">
        <v>2.0893843546597841E-6</v>
      </c>
      <c r="H1010" s="1">
        <v>4.3845660234754386E-12</v>
      </c>
      <c r="I1010" s="1">
        <v>4.6350783952983041E-13</v>
      </c>
      <c r="J1010" s="1">
        <v>8.2249335874112292E-11</v>
      </c>
      <c r="K1010" s="1">
        <v>93.754240834325785</v>
      </c>
      <c r="L1010" s="1">
        <v>4.6113716948666005E-14</v>
      </c>
      <c r="M1010" s="1">
        <v>1.153486113185058</v>
      </c>
      <c r="N1010" s="1">
        <v>2.7693822678595561</v>
      </c>
      <c r="O1010" s="1">
        <v>99.450000000004394</v>
      </c>
      <c r="P1010" s="1">
        <v>14.120000000001568</v>
      </c>
      <c r="Q1010" s="1">
        <v>26.368000000000023</v>
      </c>
      <c r="R1010" s="1">
        <v>976.55354825602149</v>
      </c>
      <c r="S1010" s="1">
        <v>51.012</v>
      </c>
      <c r="T1010" s="1">
        <v>448.02866932138096</v>
      </c>
      <c r="U1010" s="1">
        <v>4.39976453572912</v>
      </c>
      <c r="V1010" s="1">
        <v>185.28503548837998</v>
      </c>
      <c r="W1010" s="1">
        <v>36.162759882226425</v>
      </c>
      <c r="X1010" s="1">
        <v>3.2646393920858614</v>
      </c>
      <c r="Y1010" s="1">
        <v>1764.6409712344118</v>
      </c>
      <c r="Z1010" s="1">
        <v>382.60057141308789</v>
      </c>
      <c r="AA1010" s="1">
        <v>491.03357484538265</v>
      </c>
      <c r="AB1010" s="1">
        <v>0.11276415378292091</v>
      </c>
      <c r="AC1010"/>
      <c r="AD1010"/>
    </row>
    <row r="1011" spans="1:30" x14ac:dyDescent="0.25">
      <c r="A1011" s="1" t="s">
        <v>105</v>
      </c>
      <c r="B1011" s="4">
        <v>1</v>
      </c>
      <c r="C1011" s="1" t="s">
        <v>108</v>
      </c>
      <c r="D1011" s="7" t="s">
        <v>23</v>
      </c>
      <c r="E1011" s="4">
        <v>2030</v>
      </c>
      <c r="F1011" s="1">
        <v>83.696875505302643</v>
      </c>
      <c r="G1011" s="1">
        <v>1.2620067864511754E-3</v>
      </c>
      <c r="H1011" s="1">
        <v>7.7933152324499665E-12</v>
      </c>
      <c r="I1011" s="1">
        <v>5.1285227119682335E-13</v>
      </c>
      <c r="J1011" s="1">
        <v>9.3257859871840567E-12</v>
      </c>
      <c r="K1011" s="1">
        <v>94.049461011591674</v>
      </c>
      <c r="L1011" s="1">
        <v>8.4694746923360308E-14</v>
      </c>
      <c r="M1011" s="1">
        <v>7.5799854778920226E-11</v>
      </c>
      <c r="N1011" s="1">
        <v>3.5845734017901236</v>
      </c>
      <c r="O1011" s="1">
        <v>91.800000000006179</v>
      </c>
      <c r="P1011" s="1">
        <v>13.414000000001987</v>
      </c>
      <c r="Q1011" s="1">
        <v>23.072000000000045</v>
      </c>
      <c r="R1011" s="1">
        <v>1059.316455757014</v>
      </c>
      <c r="S1011" s="1">
        <v>47.088000000000001</v>
      </c>
      <c r="T1011" s="1">
        <v>441.79282210123267</v>
      </c>
      <c r="U1011" s="1">
        <v>6.0301468035886767</v>
      </c>
      <c r="V1011" s="1">
        <v>170.50479203603103</v>
      </c>
      <c r="W1011" s="1">
        <v>34.858421477032991</v>
      </c>
      <c r="X1011" s="1">
        <v>4.7416835628514793</v>
      </c>
      <c r="Y1011" s="1">
        <v>1896.0087009605522</v>
      </c>
      <c r="Z1011" s="1">
        <v>349.29565695196499</v>
      </c>
      <c r="AA1011" s="1">
        <v>484.09500461982384</v>
      </c>
      <c r="AB1011" s="1">
        <v>0.26302171518607792</v>
      </c>
      <c r="AC1011"/>
      <c r="AD1011"/>
    </row>
    <row r="1012" spans="1:30" x14ac:dyDescent="0.25">
      <c r="A1012" s="1" t="s">
        <v>105</v>
      </c>
      <c r="B1012" s="4">
        <v>1</v>
      </c>
      <c r="C1012" s="1" t="s">
        <v>108</v>
      </c>
      <c r="D1012" s="7" t="s">
        <v>23</v>
      </c>
      <c r="E1012" s="4">
        <v>2031</v>
      </c>
      <c r="F1012" s="1">
        <v>85.043139868689479</v>
      </c>
      <c r="G1012" s="1">
        <v>9.8250130330136969E-4</v>
      </c>
      <c r="H1012" s="1">
        <v>1.7329511977505194E-11</v>
      </c>
      <c r="I1012" s="1">
        <v>5.6910013820745808E-13</v>
      </c>
      <c r="J1012" s="1">
        <v>8.0607766221380528E-12</v>
      </c>
      <c r="K1012" s="1">
        <v>90.150777268311344</v>
      </c>
      <c r="L1012" s="1">
        <v>1.6447314333814807E-13</v>
      </c>
      <c r="M1012" s="1">
        <v>1.8318483477513458E-11</v>
      </c>
      <c r="N1012" s="1">
        <v>4.8073601026849362</v>
      </c>
      <c r="O1012" s="1">
        <v>84.150000000008859</v>
      </c>
      <c r="P1012" s="1">
        <v>12.70800000000245</v>
      </c>
      <c r="Q1012" s="1">
        <v>19.776000000000067</v>
      </c>
      <c r="R1012" s="1">
        <v>1142.3745834352724</v>
      </c>
      <c r="S1012" s="1">
        <v>43.164000000000009</v>
      </c>
      <c r="T1012" s="1">
        <v>434.40348876797515</v>
      </c>
      <c r="U1012" s="1">
        <v>8.4757202053787992</v>
      </c>
      <c r="V1012" s="1">
        <v>150.09599318922625</v>
      </c>
      <c r="W1012" s="1">
        <v>26.951198281323553</v>
      </c>
      <c r="X1012" s="1">
        <v>5.8636136979080584</v>
      </c>
      <c r="Y1012" s="1">
        <v>2032.6029593735452</v>
      </c>
      <c r="Z1012" s="1">
        <v>314.36085228485166</v>
      </c>
      <c r="AA1012" s="1">
        <v>475.18705759608616</v>
      </c>
      <c r="AB1012" s="1">
        <v>0.43445843725836297</v>
      </c>
      <c r="AC1012"/>
      <c r="AD1012"/>
    </row>
    <row r="1013" spans="1:30" x14ac:dyDescent="0.25">
      <c r="A1013" s="1" t="s">
        <v>105</v>
      </c>
      <c r="B1013" s="4">
        <v>1</v>
      </c>
      <c r="C1013" s="1" t="s">
        <v>108</v>
      </c>
      <c r="D1013" s="7" t="s">
        <v>23</v>
      </c>
      <c r="E1013" s="4">
        <v>2032</v>
      </c>
      <c r="F1013" s="1">
        <v>86.58363191320764</v>
      </c>
      <c r="G1013" s="1">
        <v>1.0813858812748049E-2</v>
      </c>
      <c r="H1013" s="1">
        <v>3.4138972804736823E-11</v>
      </c>
      <c r="I1013" s="1">
        <v>6.3475206190780479E-13</v>
      </c>
      <c r="J1013" s="1">
        <v>8.507245674093816E-12</v>
      </c>
      <c r="K1013" s="1">
        <v>87.134327172952524</v>
      </c>
      <c r="L1013" s="1">
        <v>7.6969113087392038E-11</v>
      </c>
      <c r="M1013" s="1">
        <v>8.150233774109037E-11</v>
      </c>
      <c r="N1013" s="1">
        <v>6.641540154026103</v>
      </c>
      <c r="O1013" s="1">
        <v>76.500000000013216</v>
      </c>
      <c r="P1013" s="1">
        <v>12.002000000002962</v>
      </c>
      <c r="Q1013" s="1">
        <v>16.480000000000096</v>
      </c>
      <c r="R1013" s="1">
        <v>1221.5340273702502</v>
      </c>
      <c r="S1013" s="1">
        <v>39.240000000000023</v>
      </c>
      <c r="T1013" s="1">
        <v>427.0141554346601</v>
      </c>
      <c r="U1013" s="1">
        <v>12.144080308063735</v>
      </c>
      <c r="V1013" s="1">
        <v>133.37558716840886</v>
      </c>
      <c r="W1013" s="1">
        <v>26.429840425473056</v>
      </c>
      <c r="X1013" s="1">
        <v>6.9139573369689993</v>
      </c>
      <c r="Y1013" s="1">
        <v>2153.9691425869423</v>
      </c>
      <c r="Z1013" s="1">
        <v>279.10943437090702</v>
      </c>
      <c r="AA1013" s="1">
        <v>467.89036589236861</v>
      </c>
      <c r="AB1013" s="1">
        <v>1.1742838535650844</v>
      </c>
      <c r="AC1013"/>
      <c r="AD1013"/>
    </row>
    <row r="1014" spans="1:30" x14ac:dyDescent="0.25">
      <c r="A1014" s="1" t="s">
        <v>105</v>
      </c>
      <c r="B1014" s="4">
        <v>1</v>
      </c>
      <c r="C1014" s="1" t="s">
        <v>108</v>
      </c>
      <c r="D1014" s="7" t="s">
        <v>23</v>
      </c>
      <c r="E1014" s="4">
        <v>2033</v>
      </c>
      <c r="F1014" s="1">
        <v>87.561547510816638</v>
      </c>
      <c r="G1014" s="1">
        <v>7.4906815821898249E-3</v>
      </c>
      <c r="H1014" s="1">
        <v>6.347927257520487E-11</v>
      </c>
      <c r="I1014" s="1">
        <v>7.1207744147727267E-13</v>
      </c>
      <c r="J1014" s="1">
        <v>1.1354622208371744E-11</v>
      </c>
      <c r="K1014" s="1">
        <v>69.699441487028579</v>
      </c>
      <c r="L1014" s="1">
        <v>9.746858244882892E-12</v>
      </c>
      <c r="M1014" s="1">
        <v>21.538861240643854</v>
      </c>
      <c r="N1014" s="1">
        <v>9.3928102310373642</v>
      </c>
      <c r="O1014" s="1">
        <v>68.850000000021026</v>
      </c>
      <c r="P1014" s="1">
        <v>11.296000000003531</v>
      </c>
      <c r="Q1014" s="1">
        <v>13.184000000000138</v>
      </c>
      <c r="R1014" s="1">
        <v>1297.6770212098693</v>
      </c>
      <c r="S1014" s="1">
        <v>35.316000000000031</v>
      </c>
      <c r="T1014" s="1">
        <v>419.62482210140831</v>
      </c>
      <c r="U1014" s="1">
        <v>18.785620462089838</v>
      </c>
      <c r="V1014" s="1">
        <v>118.45432502436913</v>
      </c>
      <c r="W1014" s="1">
        <v>25.26708790993607</v>
      </c>
      <c r="X1014" s="1">
        <v>7.1494447159986398</v>
      </c>
      <c r="Y1014" s="1">
        <v>2267.3573255381452</v>
      </c>
      <c r="Z1014" s="1">
        <v>245.29241268027673</v>
      </c>
      <c r="AA1014" s="1">
        <v>462.29940360634299</v>
      </c>
      <c r="AB1014" s="1">
        <v>3.8344323101735891</v>
      </c>
      <c r="AC1014"/>
      <c r="AD1014"/>
    </row>
    <row r="1015" spans="1:30" x14ac:dyDescent="0.25">
      <c r="A1015" s="1" t="s">
        <v>105</v>
      </c>
      <c r="B1015" s="4">
        <v>1</v>
      </c>
      <c r="C1015" s="1" t="s">
        <v>108</v>
      </c>
      <c r="D1015" s="7" t="s">
        <v>23</v>
      </c>
      <c r="E1015" s="4">
        <v>2034</v>
      </c>
      <c r="F1015" s="1">
        <v>89.395833872845586</v>
      </c>
      <c r="G1015" s="1">
        <v>8.8243387020156168E-3</v>
      </c>
      <c r="H1015" s="1">
        <v>6.586409972164696</v>
      </c>
      <c r="I1015" s="1">
        <v>8.0826318553356818E-13</v>
      </c>
      <c r="J1015" s="1">
        <v>6.1909588652943072E-12</v>
      </c>
      <c r="K1015" s="1">
        <v>48.910951125229936</v>
      </c>
      <c r="L1015" s="1">
        <v>8.0331726222232667E-12</v>
      </c>
      <c r="M1015" s="1">
        <v>54.430919638195803</v>
      </c>
      <c r="N1015" s="1">
        <v>14.089215346538978</v>
      </c>
      <c r="O1015" s="1">
        <v>61.200000000038351</v>
      </c>
      <c r="P1015" s="1">
        <v>10.590000000004167</v>
      </c>
      <c r="Q1015" s="1">
        <v>9.8880000000001953</v>
      </c>
      <c r="R1015" s="1">
        <v>1356.3851293635644</v>
      </c>
      <c r="S1015" s="1">
        <v>31.392000000000042</v>
      </c>
      <c r="T1015" s="1">
        <v>433.77435000871878</v>
      </c>
      <c r="U1015" s="1">
        <v>28.178430693127204</v>
      </c>
      <c r="V1015" s="1">
        <v>106.33989143241898</v>
      </c>
      <c r="W1015" s="1">
        <v>25.577727792062642</v>
      </c>
      <c r="X1015" s="1">
        <v>1.5903228477273856</v>
      </c>
      <c r="Y1015" s="1">
        <v>2357.3510536719177</v>
      </c>
      <c r="Z1015" s="1">
        <v>214.85768601068736</v>
      </c>
      <c r="AA1015" s="1">
        <v>475.72171033657219</v>
      </c>
      <c r="AB1015" s="1">
        <v>15.083468944549445</v>
      </c>
      <c r="AC1015"/>
      <c r="AD1015"/>
    </row>
    <row r="1016" spans="1:30" x14ac:dyDescent="0.25">
      <c r="A1016" s="1" t="s">
        <v>105</v>
      </c>
      <c r="B1016" s="4">
        <v>1</v>
      </c>
      <c r="C1016" s="1" t="s">
        <v>108</v>
      </c>
      <c r="D1016" s="7" t="s">
        <v>23</v>
      </c>
      <c r="E1016" s="4">
        <v>2035</v>
      </c>
      <c r="F1016" s="1">
        <v>90.249356328323771</v>
      </c>
      <c r="G1016" s="1">
        <v>1.9655479092080142E-3</v>
      </c>
      <c r="H1016" s="1">
        <v>7.5989735674653907E-11</v>
      </c>
      <c r="I1016" s="1">
        <v>8.6447638480753226E-13</v>
      </c>
      <c r="J1016" s="1">
        <v>4.4560405010518914E-12</v>
      </c>
      <c r="K1016" s="1">
        <v>45.038848229479093</v>
      </c>
      <c r="L1016" s="1">
        <v>6.7650597160937367E-12</v>
      </c>
      <c r="M1016" s="1">
        <v>73.696801119517076</v>
      </c>
      <c r="N1016" s="1">
        <v>11.591614932456947</v>
      </c>
      <c r="O1016" s="1">
        <v>53.55000000007248</v>
      </c>
      <c r="P1016" s="1">
        <v>9.88400000000488</v>
      </c>
      <c r="Q1016" s="1">
        <v>6.5920000000002865</v>
      </c>
      <c r="R1016" s="1">
        <v>1394.3047471554612</v>
      </c>
      <c r="S1016" s="1">
        <v>27.468000000000046</v>
      </c>
      <c r="T1016" s="1">
        <v>480.81593631358123</v>
      </c>
      <c r="U1016" s="1">
        <v>42.267646039666182</v>
      </c>
      <c r="V1016" s="1">
        <v>95.405436462566854</v>
      </c>
      <c r="W1016" s="1">
        <v>20.298471249156606</v>
      </c>
      <c r="X1016" s="1">
        <v>0.89591600564737217</v>
      </c>
      <c r="Y1016" s="1">
        <v>2417.5621824102855</v>
      </c>
      <c r="Z1016" s="1">
        <v>185.11324914248138</v>
      </c>
      <c r="AA1016" s="1">
        <v>526.2886796292936</v>
      </c>
      <c r="AB1016" s="1">
        <v>24.84544641686427</v>
      </c>
      <c r="AC1016"/>
      <c r="AD1016"/>
    </row>
    <row r="1017" spans="1:30" x14ac:dyDescent="0.25">
      <c r="A1017" s="1" t="s">
        <v>105</v>
      </c>
      <c r="B1017" s="4">
        <v>1</v>
      </c>
      <c r="C1017" s="1" t="s">
        <v>108</v>
      </c>
      <c r="D1017" s="7" t="s">
        <v>23</v>
      </c>
      <c r="E1017" s="4">
        <v>2036</v>
      </c>
      <c r="F1017" s="1">
        <v>92.268021343291878</v>
      </c>
      <c r="G1017" s="1">
        <v>-3.4448436674209422E-3</v>
      </c>
      <c r="H1017" s="1">
        <v>3.0676720900731455E-11</v>
      </c>
      <c r="I1017" s="1">
        <v>8.4915558092011575E-13</v>
      </c>
      <c r="J1017" s="1">
        <v>3.7716592730427219E-12</v>
      </c>
      <c r="K1017" s="1">
        <v>4.1454675313608094E-11</v>
      </c>
      <c r="L1017" s="1">
        <v>1.0776862986434748E-11</v>
      </c>
      <c r="M1017" s="1">
        <v>71.760702771378263</v>
      </c>
      <c r="N1017" s="1">
        <v>9.4913099217053869</v>
      </c>
      <c r="O1017" s="1">
        <v>45.900000000135961</v>
      </c>
      <c r="P1017" s="1">
        <v>9.1780000000056887</v>
      </c>
      <c r="Q1017" s="1">
        <v>3.296000000000479</v>
      </c>
      <c r="R1017" s="1">
        <v>1428.3522620516069</v>
      </c>
      <c r="S1017" s="1">
        <v>23.544000000000068</v>
      </c>
      <c r="T1017" s="1">
        <v>547.12340409976491</v>
      </c>
      <c r="U1017" s="1">
        <v>53.859260972123131</v>
      </c>
      <c r="V1017" s="1">
        <v>82.776063843319875</v>
      </c>
      <c r="W1017" s="1">
        <v>19.522708733855023</v>
      </c>
      <c r="X1017" s="1">
        <v>0.40572044174461175</v>
      </c>
      <c r="Y1017" s="1">
        <v>2474.3001171095962</v>
      </c>
      <c r="Z1017" s="1">
        <v>159.44177388292582</v>
      </c>
      <c r="AA1017" s="1">
        <v>595.46643290330803</v>
      </c>
      <c r="AB1017" s="1">
        <v>35.328546333548459</v>
      </c>
      <c r="AC1017"/>
      <c r="AD1017"/>
    </row>
    <row r="1018" spans="1:30" x14ac:dyDescent="0.25">
      <c r="A1018" s="1" t="s">
        <v>105</v>
      </c>
      <c r="B1018" s="4">
        <v>1</v>
      </c>
      <c r="C1018" s="1" t="s">
        <v>108</v>
      </c>
      <c r="D1018" s="7" t="s">
        <v>23</v>
      </c>
      <c r="E1018" s="4">
        <v>2037</v>
      </c>
      <c r="F1018" s="1">
        <v>103.78821388383483</v>
      </c>
      <c r="G1018" s="1">
        <v>-3.215517757670355E-3</v>
      </c>
      <c r="H1018" s="1">
        <v>6.0656596181841234E-11</v>
      </c>
      <c r="I1018" s="1">
        <v>1.0049781551231586E-12</v>
      </c>
      <c r="J1018" s="1">
        <v>2.8744485784043997E-12</v>
      </c>
      <c r="K1018" s="1">
        <v>24.645021413453858</v>
      </c>
      <c r="L1018" s="1">
        <v>8.6892359420661274E-12</v>
      </c>
      <c r="M1018" s="1">
        <v>48.061348335772024</v>
      </c>
      <c r="N1018" s="1">
        <v>11.772642172931734</v>
      </c>
      <c r="O1018" s="1">
        <v>44.836409972300658</v>
      </c>
      <c r="P1018" s="1">
        <v>8.4720000000065525</v>
      </c>
      <c r="Q1018" s="1">
        <v>8.2727912968624948E-11</v>
      </c>
      <c r="R1018" s="1">
        <v>1417.3609287183149</v>
      </c>
      <c r="S1018" s="1">
        <v>19.620000000000093</v>
      </c>
      <c r="T1018" s="1">
        <v>611.49477353780992</v>
      </c>
      <c r="U1018" s="1">
        <v>63.350570893828518</v>
      </c>
      <c r="V1018" s="1">
        <v>86.993631172545236</v>
      </c>
      <c r="W1018" s="1">
        <v>18.130277779845162</v>
      </c>
      <c r="X1018" s="1">
        <v>1.4828383633432652E-10</v>
      </c>
      <c r="Y1018" s="1">
        <v>2467.3843026096124</v>
      </c>
      <c r="Z1018" s="1">
        <v>136.50960498845402</v>
      </c>
      <c r="AA1018" s="1">
        <v>662.1736656082951</v>
      </c>
      <c r="AB1018" s="1">
        <v>46.073582230759186</v>
      </c>
      <c r="AC1018"/>
      <c r="AD1018"/>
    </row>
    <row r="1019" spans="1:30" x14ac:dyDescent="0.25">
      <c r="A1019" s="1" t="s">
        <v>105</v>
      </c>
      <c r="B1019" s="4">
        <v>1</v>
      </c>
      <c r="C1019" s="1" t="s">
        <v>108</v>
      </c>
      <c r="D1019" s="7" t="s">
        <v>23</v>
      </c>
      <c r="E1019" s="4">
        <v>2038</v>
      </c>
      <c r="F1019" s="1">
        <v>107.81056101200609</v>
      </c>
      <c r="G1019" s="1">
        <v>-4.5857239244241101E-3</v>
      </c>
      <c r="H1019" s="1">
        <v>4.4657095768701128E-11</v>
      </c>
      <c r="I1019" s="1">
        <v>1.1987779604560738E-12</v>
      </c>
      <c r="J1019" s="1">
        <v>1.9067995508261164E-12</v>
      </c>
      <c r="K1019" s="1">
        <v>66.822357406575733</v>
      </c>
      <c r="L1019" s="1">
        <v>1.6192481396484833E-11</v>
      </c>
      <c r="M1019" s="1">
        <v>36.290176918452708</v>
      </c>
      <c r="N1019" s="1">
        <v>5.3722203490998224</v>
      </c>
      <c r="O1019" s="1">
        <v>37.186409972376651</v>
      </c>
      <c r="P1019" s="1">
        <v>7.7660000000074012</v>
      </c>
      <c r="Q1019" s="1">
        <v>9.2053698955809004E-11</v>
      </c>
      <c r="R1019" s="1">
        <v>1442.0059501317687</v>
      </c>
      <c r="S1019" s="1">
        <v>15.696000000000129</v>
      </c>
      <c r="T1019" s="1">
        <v>659.5561218735819</v>
      </c>
      <c r="U1019" s="1">
        <v>75.123213066760258</v>
      </c>
      <c r="V1019" s="1">
        <v>76.132409323841358</v>
      </c>
      <c r="W1019" s="1">
        <v>16.185302744173107</v>
      </c>
      <c r="X1019" s="1">
        <v>1.5572254126864316E-10</v>
      </c>
      <c r="Y1019" s="1">
        <v>2508.4473435152499</v>
      </c>
      <c r="Z1019" s="1">
        <v>110.43983020477464</v>
      </c>
      <c r="AA1019" s="1">
        <v>713.35167761146238</v>
      </c>
      <c r="AB1019" s="1">
        <v>60.741322707736764</v>
      </c>
      <c r="AC1019"/>
      <c r="AD1019"/>
    </row>
    <row r="1020" spans="1:30" x14ac:dyDescent="0.25">
      <c r="A1020" s="1" t="s">
        <v>105</v>
      </c>
      <c r="B1020" s="4">
        <v>1</v>
      </c>
      <c r="C1020" s="1" t="s">
        <v>108</v>
      </c>
      <c r="D1020" s="7" t="s">
        <v>23</v>
      </c>
      <c r="E1020" s="4">
        <v>2039</v>
      </c>
      <c r="F1020" s="1">
        <v>105.53179661969915</v>
      </c>
      <c r="G1020" s="1">
        <v>-5.2439842050454122E-3</v>
      </c>
      <c r="H1020" s="1">
        <v>1.4326585838954162E-11</v>
      </c>
      <c r="I1020" s="1">
        <v>1.4508546530316617E-12</v>
      </c>
      <c r="J1020" s="1">
        <v>1.4394550170059149E-12</v>
      </c>
      <c r="K1020" s="1">
        <v>75.577881390855083</v>
      </c>
      <c r="L1020" s="1">
        <v>1.7480685969310639E-11</v>
      </c>
      <c r="M1020" s="1">
        <v>39.941032444144405</v>
      </c>
      <c r="N1020" s="1">
        <v>6.5695065937652783</v>
      </c>
      <c r="O1020" s="1">
        <v>29.536409972407323</v>
      </c>
      <c r="P1020" s="1">
        <v>7.0600000000084062</v>
      </c>
      <c r="Q1020" s="1">
        <v>1.0011447557794706E-10</v>
      </c>
      <c r="R1020" s="1">
        <v>1508.8283075383445</v>
      </c>
      <c r="S1020" s="1">
        <v>11.772000000000174</v>
      </c>
      <c r="T1020" s="1">
        <v>695.84629879203464</v>
      </c>
      <c r="U1020" s="1">
        <v>80.495433415860077</v>
      </c>
      <c r="V1020" s="1">
        <v>58.5746649237146</v>
      </c>
      <c r="W1020" s="1">
        <v>14.693999512068167</v>
      </c>
      <c r="X1020" s="1">
        <v>1.5740819287118589E-10</v>
      </c>
      <c r="Y1020" s="1">
        <v>2618.160970905094</v>
      </c>
      <c r="Z1020" s="1">
        <v>82.950651146845047</v>
      </c>
      <c r="AA1020" s="1">
        <v>744.9167208989295</v>
      </c>
      <c r="AB1020" s="1">
        <v>67.787750227180808</v>
      </c>
      <c r="AC1020"/>
      <c r="AD1020"/>
    </row>
    <row r="1021" spans="1:30" x14ac:dyDescent="0.25">
      <c r="A1021" s="1" t="s">
        <v>105</v>
      </c>
      <c r="B1021" s="4">
        <v>1</v>
      </c>
      <c r="C1021" s="1" t="s">
        <v>108</v>
      </c>
      <c r="D1021" s="7" t="s">
        <v>23</v>
      </c>
      <c r="E1021" s="4">
        <v>2040</v>
      </c>
      <c r="F1021" s="1">
        <v>104.0204663341911</v>
      </c>
      <c r="G1021" s="1">
        <v>-5.991702526953001E-3</v>
      </c>
      <c r="H1021" s="1">
        <v>7.5744216257654346E-12</v>
      </c>
      <c r="I1021" s="1">
        <v>1.8310835836231426E-12</v>
      </c>
      <c r="J1021" s="1">
        <v>1.1756074831173732E-12</v>
      </c>
      <c r="K1021" s="1">
        <v>109.12187448505765</v>
      </c>
      <c r="L1021" s="1">
        <v>1.8990267262248394E-11</v>
      </c>
      <c r="M1021" s="1">
        <v>1.6150291402657486E-9</v>
      </c>
      <c r="N1021" s="1">
        <v>2.8517080470730331E-11</v>
      </c>
      <c r="O1021" s="1">
        <v>21.88640997246798</v>
      </c>
      <c r="P1021" s="1">
        <v>6.3540000000096057</v>
      </c>
      <c r="Q1021" s="1">
        <v>1.0862172125204087E-10</v>
      </c>
      <c r="R1021" s="1">
        <v>1584.4061889291995</v>
      </c>
      <c r="S1021" s="1">
        <v>7.8480000000002601</v>
      </c>
      <c r="T1021" s="1">
        <v>735.78733123617906</v>
      </c>
      <c r="U1021" s="1">
        <v>87.06494000962536</v>
      </c>
      <c r="V1021" s="1">
        <v>41.430319818378521</v>
      </c>
      <c r="W1021" s="1">
        <v>14.889249456623782</v>
      </c>
      <c r="X1021" s="1">
        <v>1.5684473894563606E-10</v>
      </c>
      <c r="Y1021" s="1">
        <v>2732.2429192589857</v>
      </c>
      <c r="Z1021" s="1">
        <v>53.529993301859705</v>
      </c>
      <c r="AA1021" s="1">
        <v>781.14392203806813</v>
      </c>
      <c r="AB1021" s="1">
        <v>73.246995327249252</v>
      </c>
      <c r="AC1021"/>
      <c r="AD1021"/>
    </row>
    <row r="1022" spans="1:30" x14ac:dyDescent="0.25">
      <c r="A1022" s="1" t="s">
        <v>105</v>
      </c>
      <c r="B1022" s="4">
        <v>1</v>
      </c>
      <c r="C1022" s="1" t="s">
        <v>108</v>
      </c>
      <c r="D1022" s="7" t="s">
        <v>23</v>
      </c>
      <c r="E1022" s="4">
        <v>2041</v>
      </c>
      <c r="F1022" s="1">
        <v>104.17102941622868</v>
      </c>
      <c r="G1022" s="1">
        <v>-7.1476709058017167E-3</v>
      </c>
      <c r="H1022" s="1">
        <v>6.3503017318781569E-12</v>
      </c>
      <c r="I1022" s="1">
        <v>2.4135684558716298E-12</v>
      </c>
      <c r="J1022" s="1">
        <v>9.6235824549875952E-13</v>
      </c>
      <c r="K1022" s="1">
        <v>135.41457469326284</v>
      </c>
      <c r="L1022" s="1">
        <v>2.197442237787762E-11</v>
      </c>
      <c r="M1022" s="1">
        <v>2.4642686554557808E-10</v>
      </c>
      <c r="N1022" s="1">
        <v>5.8618986374925012E-12</v>
      </c>
      <c r="O1022" s="1">
        <v>14.236409972512639</v>
      </c>
      <c r="P1022" s="1">
        <v>6.354000000011057</v>
      </c>
      <c r="Q1022" s="1">
        <v>1.199763434604126E-10</v>
      </c>
      <c r="R1022" s="1">
        <v>1693.5280634142571</v>
      </c>
      <c r="S1022" s="1">
        <v>3.924000000000424</v>
      </c>
      <c r="T1022" s="1">
        <v>735.78733123779409</v>
      </c>
      <c r="U1022" s="1">
        <v>87.064940009653881</v>
      </c>
      <c r="V1022" s="1">
        <v>25.484734173796248</v>
      </c>
      <c r="W1022" s="1">
        <v>15.58726145514593</v>
      </c>
      <c r="X1022" s="1">
        <v>1.615491848905778E-10</v>
      </c>
      <c r="Y1022" s="1">
        <v>2885.3474263688836</v>
      </c>
      <c r="Z1022" s="1">
        <v>25.458084543868608</v>
      </c>
      <c r="AA1022" s="1">
        <v>783.09114975350872</v>
      </c>
      <c r="AB1022" s="1">
        <v>72.153942613341286</v>
      </c>
      <c r="AC1022"/>
      <c r="AD1022"/>
    </row>
    <row r="1023" spans="1:30" x14ac:dyDescent="0.25">
      <c r="A1023" s="1" t="s">
        <v>105</v>
      </c>
      <c r="B1023" s="4">
        <v>1</v>
      </c>
      <c r="C1023" s="1" t="s">
        <v>108</v>
      </c>
      <c r="D1023" s="7" t="s">
        <v>23</v>
      </c>
      <c r="E1023" s="4">
        <v>2042</v>
      </c>
      <c r="F1023" s="1">
        <v>103.75104009557735</v>
      </c>
      <c r="G1023" s="1">
        <v>-8.0996213976743114E-3</v>
      </c>
      <c r="H1023" s="1">
        <v>6.2162488737380189E-12</v>
      </c>
      <c r="I1023" s="1">
        <v>3.2594253421838053E-12</v>
      </c>
      <c r="J1023" s="1">
        <v>9.5195714302879593E-13</v>
      </c>
      <c r="K1023" s="1">
        <v>41.482435281388476</v>
      </c>
      <c r="L1023" s="1">
        <v>1.2859910055579669E-11</v>
      </c>
      <c r="M1023" s="1">
        <v>25.509163437486691</v>
      </c>
      <c r="N1023" s="1">
        <v>2.8258082577607897E-12</v>
      </c>
      <c r="O1023" s="1">
        <v>6.5864099725269645</v>
      </c>
      <c r="P1023" s="1">
        <v>6.3540000000128884</v>
      </c>
      <c r="Q1023" s="1">
        <v>1.2616730232570691E-10</v>
      </c>
      <c r="R1023" s="1">
        <v>1828.94263810752</v>
      </c>
      <c r="S1023" s="1">
        <v>7.7392729888181508E-11</v>
      </c>
      <c r="T1023" s="1">
        <v>735.78733123804057</v>
      </c>
      <c r="U1023" s="1">
        <v>87.064940009659736</v>
      </c>
      <c r="V1023" s="1">
        <v>11.099437499980386</v>
      </c>
      <c r="W1023" s="1">
        <v>14.812757398738153</v>
      </c>
      <c r="X1023" s="1">
        <v>1.5272404721913411E-10</v>
      </c>
      <c r="Y1023" s="1">
        <v>3037.0135106428543</v>
      </c>
      <c r="Z1023" s="1">
        <v>2.8810179375761344E-10</v>
      </c>
      <c r="AA1023" s="1">
        <v>778.67821593677422</v>
      </c>
      <c r="AB1023" s="1">
        <v>65.427409335575192</v>
      </c>
      <c r="AC1023"/>
      <c r="AD1023"/>
    </row>
    <row r="1024" spans="1:30" x14ac:dyDescent="0.25">
      <c r="A1024" s="1" t="s">
        <v>105</v>
      </c>
      <c r="B1024" s="4">
        <v>1</v>
      </c>
      <c r="C1024" s="1" t="s">
        <v>108</v>
      </c>
      <c r="D1024" s="7" t="s">
        <v>23</v>
      </c>
      <c r="E1024" s="4">
        <v>2043</v>
      </c>
      <c r="F1024" s="1">
        <v>99.309126626302714</v>
      </c>
      <c r="G1024" s="1">
        <v>-8.9792916500632657E-3</v>
      </c>
      <c r="H1024" s="1">
        <v>6.6387750015413602E-12</v>
      </c>
      <c r="I1024" s="1">
        <v>4.6517162565205082E-12</v>
      </c>
      <c r="J1024" s="1">
        <v>9.1113291268613749E-13</v>
      </c>
      <c r="K1024" s="1">
        <v>43.310248501517492</v>
      </c>
      <c r="L1024" s="1">
        <v>3.8109038710281211E-12</v>
      </c>
      <c r="M1024" s="1">
        <v>55.461218541301662</v>
      </c>
      <c r="N1024" s="1">
        <v>2.3467582434331018E-12</v>
      </c>
      <c r="O1024" s="1">
        <v>6.5864099725345389</v>
      </c>
      <c r="P1024" s="1">
        <v>6.3540000000153016</v>
      </c>
      <c r="Q1024" s="1">
        <v>1.3062334282675879E-10</v>
      </c>
      <c r="R1024" s="1">
        <v>1870.4250733889085</v>
      </c>
      <c r="S1024" s="1">
        <v>8.71395881330644E-11</v>
      </c>
      <c r="T1024" s="1">
        <v>761.29649467552724</v>
      </c>
      <c r="U1024" s="1">
        <v>87.064940009662564</v>
      </c>
      <c r="V1024" s="1">
        <v>10.218344268017155</v>
      </c>
      <c r="W1024" s="1">
        <v>14.929717555432763</v>
      </c>
      <c r="X1024" s="1">
        <v>1.463781049858753E-10</v>
      </c>
      <c r="Y1024" s="1">
        <v>3109.3146329283409</v>
      </c>
      <c r="Z1024" s="1">
        <v>3.2705109600066132E-10</v>
      </c>
      <c r="AA1024" s="1">
        <v>802.51430820001258</v>
      </c>
      <c r="AB1024" s="1">
        <v>60.027524453213822</v>
      </c>
      <c r="AC1024"/>
      <c r="AD1024"/>
    </row>
    <row r="1025" spans="1:30" x14ac:dyDescent="0.25">
      <c r="A1025" s="1" t="s">
        <v>105</v>
      </c>
      <c r="B1025" s="4">
        <v>1</v>
      </c>
      <c r="C1025" s="1" t="s">
        <v>108</v>
      </c>
      <c r="D1025" s="7" t="s">
        <v>23</v>
      </c>
      <c r="E1025" s="4">
        <v>2044</v>
      </c>
      <c r="F1025" s="1">
        <v>95.198919882293637</v>
      </c>
      <c r="G1025" s="1">
        <v>-1.978262226117496E-4</v>
      </c>
      <c r="H1025" s="1">
        <v>7.3863447936503513E-12</v>
      </c>
      <c r="I1025" s="1">
        <v>7.266619837192197E-12</v>
      </c>
      <c r="J1025" s="1">
        <v>8.3762003182354276E-13</v>
      </c>
      <c r="K1025" s="1">
        <v>64.89975481477903</v>
      </c>
      <c r="L1025" s="1">
        <v>1.6657072615104971E-12</v>
      </c>
      <c r="M1025" s="1">
        <v>24.65752419787767</v>
      </c>
      <c r="N1025" s="1">
        <v>2.3198498392563718E-12</v>
      </c>
      <c r="O1025" s="1">
        <v>6.5864099725408893</v>
      </c>
      <c r="P1025" s="1">
        <v>6.3540000000185612</v>
      </c>
      <c r="Q1025" s="1">
        <v>1.3439500209980151E-10</v>
      </c>
      <c r="R1025" s="1">
        <v>1913.7353218904259</v>
      </c>
      <c r="S1025" s="1">
        <v>9.5172760755287667E-11</v>
      </c>
      <c r="T1025" s="1">
        <v>816.75771321682896</v>
      </c>
      <c r="U1025" s="1">
        <v>87.064940009664909</v>
      </c>
      <c r="V1025" s="1">
        <v>9.626463408541051</v>
      </c>
      <c r="W1025" s="1">
        <v>15.782241001137965</v>
      </c>
      <c r="X1025" s="1">
        <v>1.384948465910109E-10</v>
      </c>
      <c r="Y1025" s="1">
        <v>3185.3410440431826</v>
      </c>
      <c r="Z1025" s="1">
        <v>3.5221597348408256E-10</v>
      </c>
      <c r="AA1025" s="1">
        <v>854.1166529633723</v>
      </c>
      <c r="AB1025" s="1">
        <v>54.056066094125029</v>
      </c>
      <c r="AC1025"/>
      <c r="AD1025"/>
    </row>
    <row r="1026" spans="1:30" x14ac:dyDescent="0.25">
      <c r="A1026" s="1" t="s">
        <v>105</v>
      </c>
      <c r="B1026" s="4">
        <v>1</v>
      </c>
      <c r="C1026" s="1" t="s">
        <v>108</v>
      </c>
      <c r="D1026" s="7" t="s">
        <v>23</v>
      </c>
      <c r="E1026" s="4">
        <v>2045</v>
      </c>
      <c r="F1026" s="1">
        <v>91.625709967992833</v>
      </c>
      <c r="G1026" s="1">
        <v>5.1664206995065493E-2</v>
      </c>
      <c r="H1026" s="1">
        <v>8.4653358651418691E-12</v>
      </c>
      <c r="I1026" s="1">
        <v>1.5274649970208598E-11</v>
      </c>
      <c r="J1026" s="1">
        <v>8.0976412793142665E-13</v>
      </c>
      <c r="K1026" s="1">
        <v>46.389266819490615</v>
      </c>
      <c r="L1026" s="1">
        <v>8.8576666974256228E-13</v>
      </c>
      <c r="M1026" s="1">
        <v>15.123410178821176</v>
      </c>
      <c r="N1026" s="1">
        <v>2.5120684246644495E-12</v>
      </c>
      <c r="O1026" s="1">
        <v>6.5864099725471057</v>
      </c>
      <c r="P1026" s="1">
        <v>6.3540000000232126</v>
      </c>
      <c r="Q1026" s="1">
        <v>1.3726945067820591E-10</v>
      </c>
      <c r="R1026" s="1">
        <v>1978.6350767052049</v>
      </c>
      <c r="S1026" s="1">
        <v>1.019378204713814E-10</v>
      </c>
      <c r="T1026" s="1">
        <v>841.41523741470667</v>
      </c>
      <c r="U1026" s="1">
        <v>87.064940009667225</v>
      </c>
      <c r="V1026" s="1">
        <v>8.4371591719951891</v>
      </c>
      <c r="W1026" s="1">
        <v>15.957259239344248</v>
      </c>
      <c r="X1026" s="1">
        <v>1.3097313356262786E-10</v>
      </c>
      <c r="Y1026" s="1">
        <v>3270.5324556369451</v>
      </c>
      <c r="Z1026" s="1">
        <v>3.5904875199649432E-10</v>
      </c>
      <c r="AA1026" s="1">
        <v>885.96140970789293</v>
      </c>
      <c r="AB1026" s="1">
        <v>45.646998451300782</v>
      </c>
      <c r="AC1026"/>
      <c r="AD1026"/>
    </row>
    <row r="1027" spans="1:30" x14ac:dyDescent="0.25">
      <c r="A1027" s="1" t="s">
        <v>105</v>
      </c>
      <c r="B1027" s="4">
        <v>1</v>
      </c>
      <c r="C1027" s="1" t="s">
        <v>108</v>
      </c>
      <c r="D1027" s="7" t="s">
        <v>23</v>
      </c>
      <c r="E1027" s="4">
        <v>2046</v>
      </c>
      <c r="F1027" s="1">
        <v>88.084985171899604</v>
      </c>
      <c r="G1027" s="1">
        <v>3.6160188699947936E-2</v>
      </c>
      <c r="H1027" s="1">
        <v>9.8120769478927071E-12</v>
      </c>
      <c r="I1027" s="1">
        <v>1.175841761769017E-8</v>
      </c>
      <c r="J1027" s="1">
        <v>7.3600487563251739E-13</v>
      </c>
      <c r="K1027" s="1">
        <v>128.15992233535201</v>
      </c>
      <c r="L1027" s="1">
        <v>6.064381832328993E-13</v>
      </c>
      <c r="M1027" s="1">
        <v>40.700505791327629</v>
      </c>
      <c r="N1027" s="1">
        <v>2.8458720118141459E-12</v>
      </c>
      <c r="O1027" s="1">
        <v>6.5864099725537448</v>
      </c>
      <c r="P1027" s="1">
        <v>6.3540000000304788</v>
      </c>
      <c r="Q1027" s="1">
        <v>1.3917625022903204E-10</v>
      </c>
      <c r="R1027" s="1">
        <v>2025.0243435246955</v>
      </c>
      <c r="S1027" s="1">
        <v>1.1271468345781615E-10</v>
      </c>
      <c r="T1027" s="1">
        <v>856.5386475935278</v>
      </c>
      <c r="U1027" s="1">
        <v>87.064940009669741</v>
      </c>
      <c r="V1027" s="1">
        <v>7.8626062755375932</v>
      </c>
      <c r="W1027" s="1">
        <v>16.168917204453905</v>
      </c>
      <c r="X1027" s="1">
        <v>1.2177395407167117E-10</v>
      </c>
      <c r="Y1027" s="1">
        <v>3335.9077779201707</v>
      </c>
      <c r="Z1027" s="1">
        <v>3.9344636520817449E-10</v>
      </c>
      <c r="AA1027" s="1">
        <v>903.3533398597873</v>
      </c>
      <c r="AB1027" s="1">
        <v>41.255357995742798</v>
      </c>
      <c r="AC1027"/>
      <c r="AD1027"/>
    </row>
    <row r="1028" spans="1:30" x14ac:dyDescent="0.25">
      <c r="A1028" s="1" t="s">
        <v>105</v>
      </c>
      <c r="B1028" s="4">
        <v>1</v>
      </c>
      <c r="C1028" s="1" t="s">
        <v>108</v>
      </c>
      <c r="D1028" s="7" t="s">
        <v>23</v>
      </c>
      <c r="E1028" s="4">
        <v>2047</v>
      </c>
      <c r="F1028" s="1">
        <v>84.883111468996603</v>
      </c>
      <c r="G1028" s="1">
        <v>7.1181918355974746E-2</v>
      </c>
      <c r="H1028" s="1">
        <v>1.1486630693254705E-11</v>
      </c>
      <c r="I1028" s="1">
        <v>1.08106294463009E-9</v>
      </c>
      <c r="J1028" s="1">
        <v>6.6335044857306362E-13</v>
      </c>
      <c r="K1028" s="1">
        <v>213.46606714263882</v>
      </c>
      <c r="L1028" s="1">
        <v>4.5241862846268651E-13</v>
      </c>
      <c r="M1028" s="1">
        <v>23.601058144182645</v>
      </c>
      <c r="N1028" s="1">
        <v>3.3691385674642698E-12</v>
      </c>
      <c r="O1028" s="1">
        <v>6.5864099725611309</v>
      </c>
      <c r="P1028" s="1">
        <v>6.3540000000457537</v>
      </c>
      <c r="Q1028" s="1">
        <v>1.4061570524603797E-10</v>
      </c>
      <c r="R1028" s="1">
        <v>2070.7492658600477</v>
      </c>
      <c r="S1028" s="1">
        <v>1.2140391939988228E-10</v>
      </c>
      <c r="T1028" s="1">
        <v>897.2391533848554</v>
      </c>
      <c r="U1028" s="1">
        <v>87.064940009672142</v>
      </c>
      <c r="V1028" s="1">
        <v>7.1985428991264149</v>
      </c>
      <c r="W1028" s="1">
        <v>16.408717476175539</v>
      </c>
      <c r="X1028" s="1">
        <v>1.0807752284685247E-10</v>
      </c>
      <c r="Y1028" s="1">
        <v>3404.2046806819608</v>
      </c>
      <c r="Z1028" s="1">
        <v>3.9621190450753924E-10</v>
      </c>
      <c r="AA1028" s="1">
        <v>937.65660459779212</v>
      </c>
      <c r="AB1028" s="1">
        <v>36.988521232624542</v>
      </c>
      <c r="AC1028"/>
      <c r="AD1028"/>
    </row>
    <row r="1029" spans="1:30" x14ac:dyDescent="0.25">
      <c r="A1029" s="1" t="s">
        <v>105</v>
      </c>
      <c r="B1029" s="4">
        <v>1</v>
      </c>
      <c r="C1029" s="1" t="s">
        <v>108</v>
      </c>
      <c r="D1029" s="7" t="s">
        <v>23</v>
      </c>
      <c r="E1029" s="4">
        <v>2048</v>
      </c>
      <c r="F1029" s="1">
        <v>81.927806207392948</v>
      </c>
      <c r="G1029" s="1">
        <v>6.0843795137944572E-2</v>
      </c>
      <c r="H1029" s="1">
        <v>1.3797107545379007E-11</v>
      </c>
      <c r="I1029" s="1">
        <v>1.6249766170117093E-9</v>
      </c>
      <c r="J1029" s="1">
        <v>6.4838464051185262E-13</v>
      </c>
      <c r="K1029" s="1">
        <v>249.45342199277718</v>
      </c>
      <c r="L1029" s="1">
        <v>3.4361982217242081E-13</v>
      </c>
      <c r="M1029" s="1">
        <v>49.922608597943466</v>
      </c>
      <c r="N1029" s="1">
        <v>4.0191573137811433E-12</v>
      </c>
      <c r="O1029" s="1">
        <v>6.5864099725695961</v>
      </c>
      <c r="P1029" s="1">
        <v>1.1804670743987759E-8</v>
      </c>
      <c r="Q1029" s="1">
        <v>1.4179131272915533E-10</v>
      </c>
      <c r="R1029" s="1">
        <v>2160.5628330026871</v>
      </c>
      <c r="S1029" s="1">
        <v>1.3759640079636711E-10</v>
      </c>
      <c r="T1029" s="1">
        <v>920.84021152903802</v>
      </c>
      <c r="U1029" s="1">
        <v>87.064940009675055</v>
      </c>
      <c r="V1029" s="1">
        <v>6.2703405299013015</v>
      </c>
      <c r="W1029" s="1">
        <v>1.9733795982298058E-8</v>
      </c>
      <c r="X1029" s="1">
        <v>1.0098017125309502E-10</v>
      </c>
      <c r="Y1029" s="1">
        <v>3506.8444616984889</v>
      </c>
      <c r="Z1029" s="1">
        <v>4.4535802815333429E-10</v>
      </c>
      <c r="AA1029" s="1">
        <v>966.64659655564003</v>
      </c>
      <c r="AB1029" s="1">
        <v>29.313002680321794</v>
      </c>
      <c r="AC1029"/>
      <c r="AD1029"/>
    </row>
    <row r="1030" spans="1:30" x14ac:dyDescent="0.25">
      <c r="A1030" s="1" t="s">
        <v>105</v>
      </c>
      <c r="B1030" s="4">
        <v>1</v>
      </c>
      <c r="C1030" s="1" t="s">
        <v>108</v>
      </c>
      <c r="D1030" s="7" t="s">
        <v>23</v>
      </c>
      <c r="E1030" s="4">
        <v>2049</v>
      </c>
      <c r="F1030" s="1">
        <v>78.729851293757889</v>
      </c>
      <c r="G1030" s="1">
        <v>4.7113137767154055E-2</v>
      </c>
      <c r="H1030" s="1">
        <v>1.6269688275213084E-11</v>
      </c>
      <c r="I1030" s="1">
        <v>3.1293545147566804E-10</v>
      </c>
      <c r="J1030" s="1">
        <v>6.211255967196009E-13</v>
      </c>
      <c r="K1030" s="1">
        <v>228.70543901121761</v>
      </c>
      <c r="L1030" s="1">
        <v>2.7074057291229756E-13</v>
      </c>
      <c r="M1030" s="1">
        <v>39.432218152136898</v>
      </c>
      <c r="N1030" s="1">
        <v>4.8276979308157253E-12</v>
      </c>
      <c r="O1030" s="1">
        <v>6.5864099725788812</v>
      </c>
      <c r="P1030" s="1">
        <v>1.2885170987803185E-8</v>
      </c>
      <c r="Q1030" s="1">
        <v>1.427536709746541E-10</v>
      </c>
      <c r="R1030" s="1">
        <v>2224.5375049954687</v>
      </c>
      <c r="S1030" s="1">
        <v>1.5507708676567775E-10</v>
      </c>
      <c r="T1030" s="1">
        <v>970.76282012698152</v>
      </c>
      <c r="U1030" s="1">
        <v>87.064940009678622</v>
      </c>
      <c r="V1030" s="1">
        <v>5.3572632459291682</v>
      </c>
      <c r="W1030" s="1">
        <v>1.8885175897266315E-8</v>
      </c>
      <c r="X1030" s="1">
        <v>8.0433397185436707E-11</v>
      </c>
      <c r="Y1030" s="1">
        <v>3581.3443284202622</v>
      </c>
      <c r="Z1030" s="1">
        <v>4.9529843801459335E-10</v>
      </c>
      <c r="AA1030" s="1">
        <v>1019.0941323168311</v>
      </c>
      <c r="AB1030" s="1">
        <v>24.441178383078814</v>
      </c>
      <c r="AC1030"/>
      <c r="AD1030"/>
    </row>
    <row r="1031" spans="1:30" x14ac:dyDescent="0.25">
      <c r="A1031" s="1" t="s">
        <v>105</v>
      </c>
      <c r="B1031" s="4">
        <v>1</v>
      </c>
      <c r="C1031" s="1" t="s">
        <v>108</v>
      </c>
      <c r="D1031" s="7" t="s">
        <v>23</v>
      </c>
      <c r="E1031" s="4">
        <v>2050</v>
      </c>
      <c r="F1031" s="1">
        <v>75.396937776585247</v>
      </c>
      <c r="G1031" s="1">
        <v>3.3596914565575252E-2</v>
      </c>
      <c r="H1031" s="1">
        <v>1.9537149075500801E-11</v>
      </c>
      <c r="I1031" s="1">
        <v>1.9559370749332768E-9</v>
      </c>
      <c r="J1031" s="1">
        <v>6.5223643617249186E-13</v>
      </c>
      <c r="K1031" s="1">
        <v>150.66086934311426</v>
      </c>
      <c r="L1031" s="1">
        <v>0</v>
      </c>
      <c r="M1031" s="1">
        <v>43.345417137980775</v>
      </c>
      <c r="N1031" s="1">
        <v>5.8467552421050689E-12</v>
      </c>
      <c r="O1031" s="1">
        <v>6.5864099725898315</v>
      </c>
      <c r="P1031" s="1">
        <v>1.450991212869331E-8</v>
      </c>
      <c r="Q1031" s="1">
        <v>1.4370562811768291E-10</v>
      </c>
      <c r="R1031" s="1">
        <v>2281.2477114387757</v>
      </c>
      <c r="S1031" s="1">
        <v>1.7406735402792614E-10</v>
      </c>
      <c r="T1031" s="1">
        <v>1010.1950382791184</v>
      </c>
      <c r="U1031" s="1">
        <v>87.064940009682871</v>
      </c>
      <c r="V1031" s="1">
        <v>4.6082110037892372</v>
      </c>
      <c r="W1031" s="1">
        <v>2.4088237226540096E-8</v>
      </c>
      <c r="X1031" s="1">
        <v>7.3745232249660238E-11</v>
      </c>
      <c r="Y1031" s="1">
        <v>3654.5969527297493</v>
      </c>
      <c r="Z1031" s="1">
        <v>5.4953697951108098E-10</v>
      </c>
      <c r="AA1031" s="1">
        <v>1062.3204470507424</v>
      </c>
      <c r="AB1031" s="1">
        <v>21.248864910482368</v>
      </c>
      <c r="AC1031"/>
      <c r="AD1031"/>
    </row>
    <row r="1032" spans="1:30" x14ac:dyDescent="0.25">
      <c r="A1032" s="1" t="s">
        <v>105</v>
      </c>
      <c r="B1032" s="4">
        <v>1</v>
      </c>
      <c r="C1032" s="1" t="s">
        <v>108</v>
      </c>
      <c r="D1032" s="7" t="s">
        <v>23</v>
      </c>
      <c r="E1032" s="4">
        <v>2051</v>
      </c>
      <c r="F1032" s="1">
        <v>72.366942584303942</v>
      </c>
      <c r="G1032" s="1">
        <v>4.0010007581343697E-3</v>
      </c>
      <c r="H1032" s="1">
        <v>2.3758051698797086E-11</v>
      </c>
      <c r="I1032" s="1">
        <v>4.2523340601460605E-10</v>
      </c>
      <c r="J1032" s="1">
        <v>7.6140653933968412E-13</v>
      </c>
      <c r="K1032" s="1">
        <v>149.10262695982777</v>
      </c>
      <c r="L1032" s="1">
        <v>0</v>
      </c>
      <c r="M1032" s="1">
        <v>59.675725891341507</v>
      </c>
      <c r="N1032" s="1">
        <v>7.1519493275601911E-12</v>
      </c>
      <c r="O1032" s="1">
        <v>6.5864099726030831</v>
      </c>
      <c r="P1032" s="1">
        <v>1.482258292715256E-8</v>
      </c>
      <c r="Q1032" s="1">
        <v>1.4461676103036906E-10</v>
      </c>
      <c r="R1032" s="1">
        <v>2314.3858755275282</v>
      </c>
      <c r="S1032" s="1">
        <v>1.9604177640580376E-10</v>
      </c>
      <c r="T1032" s="1">
        <v>1053.5404554170991</v>
      </c>
      <c r="U1032" s="1">
        <v>87.064940009687874</v>
      </c>
      <c r="V1032" s="1">
        <v>4.2996468404155985</v>
      </c>
      <c r="W1032" s="1">
        <v>2.154435162440121E-8</v>
      </c>
      <c r="X1032" s="1">
        <v>6.8566983600471848E-11</v>
      </c>
      <c r="Y1032" s="1">
        <v>3682.5022885123112</v>
      </c>
      <c r="Z1032" s="1">
        <v>6.105102465855993E-10</v>
      </c>
      <c r="AA1032" s="1">
        <v>1097.9107749901159</v>
      </c>
      <c r="AB1032" s="1">
        <v>20.012200197502963</v>
      </c>
      <c r="AC1032"/>
      <c r="AD1032"/>
    </row>
    <row r="1033" spans="1:30" x14ac:dyDescent="0.25">
      <c r="A1033" s="1" t="s">
        <v>105</v>
      </c>
      <c r="B1033" s="4">
        <v>1</v>
      </c>
      <c r="C1033" s="1" t="s">
        <v>108</v>
      </c>
      <c r="D1033" s="7" t="s">
        <v>23</v>
      </c>
      <c r="E1033" s="4">
        <v>2052</v>
      </c>
      <c r="F1033" s="1">
        <v>69.527808911738902</v>
      </c>
      <c r="G1033" s="1">
        <v>4.187930952843319E-2</v>
      </c>
      <c r="H1033" s="1">
        <v>2.9770106053811912E-11</v>
      </c>
      <c r="I1033" s="1">
        <v>1.3240371974300998E-10</v>
      </c>
      <c r="J1033" s="1">
        <v>0</v>
      </c>
      <c r="K1033" s="1">
        <v>97.481859080597133</v>
      </c>
      <c r="L1033" s="1">
        <v>0</v>
      </c>
      <c r="M1033" s="1">
        <v>123.03913746360089</v>
      </c>
      <c r="N1033" s="1">
        <v>8.8574230678375224E-12</v>
      </c>
      <c r="O1033" s="1">
        <v>6.5864099726186689</v>
      </c>
      <c r="P1033" s="1">
        <v>1.6778222853004143E-8</v>
      </c>
      <c r="Q1033" s="1">
        <v>1.454543810621926E-10</v>
      </c>
      <c r="R1033" s="1">
        <v>2395.6926964975023</v>
      </c>
      <c r="S1033" s="1">
        <v>2.0890168646138343E-10</v>
      </c>
      <c r="T1033" s="1">
        <v>1057.796181308441</v>
      </c>
      <c r="U1033" s="1">
        <v>87.0649400096937</v>
      </c>
      <c r="V1033" s="1">
        <v>3.6435701231233573</v>
      </c>
      <c r="W1033" s="1">
        <v>2.7294957914154902E-8</v>
      </c>
      <c r="X1033" s="1">
        <v>5.7733619546215689E-11</v>
      </c>
      <c r="Y1033" s="1">
        <v>3756.8956352426335</v>
      </c>
      <c r="Z1033" s="1">
        <v>6.3145033566999486E-10</v>
      </c>
      <c r="AA1033" s="1">
        <v>1102.2059419059499</v>
      </c>
      <c r="AB1033" s="1">
        <v>16.178930450217088</v>
      </c>
      <c r="AC1033"/>
      <c r="AD1033"/>
    </row>
    <row r="1034" spans="1:30" x14ac:dyDescent="0.25">
      <c r="A1034" s="1" t="s">
        <v>105</v>
      </c>
      <c r="B1034" s="4">
        <v>1</v>
      </c>
      <c r="C1034" s="1" t="s">
        <v>108</v>
      </c>
      <c r="D1034" s="7" t="s">
        <v>23</v>
      </c>
      <c r="E1034" s="4">
        <v>2053</v>
      </c>
      <c r="F1034" s="1">
        <v>66.443348905819192</v>
      </c>
      <c r="G1034" s="1">
        <v>3.9470084175268261E-2</v>
      </c>
      <c r="H1034" s="1">
        <v>3.7917833314772305E-11</v>
      </c>
      <c r="I1034" s="1">
        <v>9.096884870792878E-11</v>
      </c>
      <c r="J1034" s="1">
        <v>0</v>
      </c>
      <c r="K1034" s="1">
        <v>133.97992182570258</v>
      </c>
      <c r="L1034" s="1">
        <v>0</v>
      </c>
      <c r="M1034" s="1">
        <v>103.73203957754228</v>
      </c>
      <c r="N1034" s="1">
        <v>1.1143496213782892E-11</v>
      </c>
      <c r="O1034" s="1">
        <v>6.5864099726373189</v>
      </c>
      <c r="P1034" s="1">
        <v>1.7203122915300168E-8</v>
      </c>
      <c r="Q1034" s="1">
        <v>1.4626414519012403E-10</v>
      </c>
      <c r="R1034" s="1">
        <v>2425.7021941836219</v>
      </c>
      <c r="S1034" s="1">
        <v>2.1271259033241157E-10</v>
      </c>
      <c r="T1034" s="1">
        <v>1097.7053187720426</v>
      </c>
      <c r="U1034" s="1">
        <v>87.064940009699626</v>
      </c>
      <c r="V1034" s="1">
        <v>3.4937705613724539</v>
      </c>
      <c r="W1034" s="1">
        <v>2.7619106452977839E-8</v>
      </c>
      <c r="X1034" s="1">
        <v>5.621799899857192E-11</v>
      </c>
      <c r="Y1034" s="1">
        <v>3796.0129114314946</v>
      </c>
      <c r="Z1034" s="1">
        <v>6.2846247589705647E-10</v>
      </c>
      <c r="AA1034" s="1">
        <v>1127.6810979811692</v>
      </c>
      <c r="AB1034" s="1">
        <v>15.258145263831265</v>
      </c>
      <c r="AC1034"/>
      <c r="AD1034"/>
    </row>
    <row r="1035" spans="1:30" x14ac:dyDescent="0.25">
      <c r="A1035" s="1" t="s">
        <v>105</v>
      </c>
      <c r="B1035" s="4">
        <v>1</v>
      </c>
      <c r="C1035" s="1" t="s">
        <v>108</v>
      </c>
      <c r="D1035" s="7" t="s">
        <v>23</v>
      </c>
      <c r="E1035" s="4">
        <v>2054</v>
      </c>
      <c r="F1035" s="1">
        <v>63.292408179512471</v>
      </c>
      <c r="G1035" s="1">
        <v>2.8001726136978943E-2</v>
      </c>
      <c r="H1035" s="1">
        <v>4.7165818054552206E-11</v>
      </c>
      <c r="I1035" s="1">
        <v>1.230900269467704E-9</v>
      </c>
      <c r="J1035" s="1">
        <v>0</v>
      </c>
      <c r="K1035" s="1">
        <v>150.75614870286881</v>
      </c>
      <c r="L1035" s="1">
        <v>0</v>
      </c>
      <c r="M1035" s="1">
        <v>4.4867194206449448E-9</v>
      </c>
      <c r="N1035" s="1">
        <v>1.4312334254500045E-11</v>
      </c>
      <c r="O1035" s="1">
        <v>6.5864099726598608</v>
      </c>
      <c r="P1035" s="1">
        <v>1.7335152433219337E-8</v>
      </c>
      <c r="Q1035" s="1">
        <v>1.4700015006575655E-10</v>
      </c>
      <c r="R1035" s="1">
        <v>2487.4115896265685</v>
      </c>
      <c r="S1035" s="1">
        <v>2.1437829759392207E-10</v>
      </c>
      <c r="T1035" s="1">
        <v>1096.1848844650897</v>
      </c>
      <c r="U1035" s="1">
        <v>86.08217547398867</v>
      </c>
      <c r="V1035" s="1">
        <v>2.8279752359953227</v>
      </c>
      <c r="W1035" s="1">
        <v>2.4055354372066296E-8</v>
      </c>
      <c r="X1035" s="1">
        <v>5.1960428500699322E-11</v>
      </c>
      <c r="Y1035" s="1">
        <v>3849.6685062743245</v>
      </c>
      <c r="Z1035" s="1">
        <v>6.1843438910250988E-10</v>
      </c>
      <c r="AA1035" s="1">
        <v>1130.1601143889693</v>
      </c>
      <c r="AB1035" s="1">
        <v>13.357834629988508</v>
      </c>
      <c r="AC1035"/>
      <c r="AD1035"/>
    </row>
    <row r="1036" spans="1:30" x14ac:dyDescent="0.25">
      <c r="A1036" s="1" t="s">
        <v>105</v>
      </c>
      <c r="B1036" s="4">
        <v>1</v>
      </c>
      <c r="C1036" s="1" t="s">
        <v>108</v>
      </c>
      <c r="D1036" s="7" t="s">
        <v>23</v>
      </c>
      <c r="E1036" s="4">
        <v>2055</v>
      </c>
      <c r="F1036" s="1">
        <v>60.378072694477289</v>
      </c>
      <c r="G1036" s="1">
        <v>0.10657313939176788</v>
      </c>
      <c r="H1036" s="1">
        <v>5.6788494840420092E-11</v>
      </c>
      <c r="I1036" s="1">
        <v>1.3465846348213279E-9</v>
      </c>
      <c r="J1036" s="1">
        <v>0</v>
      </c>
      <c r="K1036" s="1">
        <v>122.47799246891009</v>
      </c>
      <c r="L1036" s="1">
        <v>0</v>
      </c>
      <c r="M1036" s="1">
        <v>41.435414544282622</v>
      </c>
      <c r="N1036" s="1">
        <v>1.8910522899234267E-11</v>
      </c>
      <c r="O1036" s="1">
        <v>6.5864099726878509</v>
      </c>
      <c r="P1036" s="1">
        <v>1.7425701539324248E-8</v>
      </c>
      <c r="Q1036" s="1">
        <v>1.4766350051432962E-10</v>
      </c>
      <c r="R1036" s="1">
        <v>2544.4134974951112</v>
      </c>
      <c r="S1036" s="1">
        <v>2.1526406426366463E-10</v>
      </c>
      <c r="T1036" s="1">
        <v>1096.1848844692593</v>
      </c>
      <c r="U1036" s="1">
        <v>83.312793206143411</v>
      </c>
      <c r="V1036" s="1">
        <v>2.3429476603192252</v>
      </c>
      <c r="W1036" s="1">
        <v>1.272499035925619E-8</v>
      </c>
      <c r="X1036" s="1">
        <v>3.8768689885156E-11</v>
      </c>
      <c r="Y1036" s="1">
        <v>3899.9239212970574</v>
      </c>
      <c r="Z1036" s="1">
        <v>5.6962874401879817E-10</v>
      </c>
      <c r="AA1036" s="1">
        <v>1130.0551179519939</v>
      </c>
      <c r="AB1036" s="1">
        <v>12.123328631362506</v>
      </c>
      <c r="AC1036"/>
      <c r="AD1036"/>
    </row>
    <row r="1037" spans="1:30" x14ac:dyDescent="0.25">
      <c r="A1037" s="1" t="s">
        <v>105</v>
      </c>
      <c r="B1037" s="4">
        <v>1</v>
      </c>
      <c r="C1037" s="1" t="s">
        <v>108</v>
      </c>
      <c r="D1037" s="7" t="s">
        <v>23</v>
      </c>
      <c r="E1037" s="4">
        <v>2056</v>
      </c>
      <c r="F1037" s="1">
        <v>57.152001680622746</v>
      </c>
      <c r="G1037" s="1">
        <v>8.3019567926428278E-4</v>
      </c>
      <c r="H1037" s="1">
        <v>6.9283135956007375E-11</v>
      </c>
      <c r="I1037" s="1">
        <v>1.9826526297014787E-10</v>
      </c>
      <c r="J1037" s="1">
        <v>0</v>
      </c>
      <c r="K1037" s="1">
        <v>144.87811279100981</v>
      </c>
      <c r="L1037" s="1">
        <v>0</v>
      </c>
      <c r="M1037" s="1">
        <v>43.350328662241097</v>
      </c>
      <c r="N1037" s="1">
        <v>2.6037796020760155E-11</v>
      </c>
      <c r="O1037" s="1">
        <v>6.586409972723108</v>
      </c>
      <c r="P1037" s="1">
        <v>1.8656138300952424E-8</v>
      </c>
      <c r="Q1037" s="1">
        <v>1.4831188515484149E-10</v>
      </c>
      <c r="R1037" s="1">
        <v>2572.8420289524297</v>
      </c>
      <c r="S1037" s="1">
        <v>2.1587050244689753E-10</v>
      </c>
      <c r="T1037" s="1">
        <v>1090.7363295648049</v>
      </c>
      <c r="U1037" s="1">
        <v>79.728219804372202</v>
      </c>
      <c r="V1037" s="1">
        <v>2.2026918735770078</v>
      </c>
      <c r="W1037" s="1">
        <v>2.3398629401175213E-8</v>
      </c>
      <c r="X1037" s="1">
        <v>3.6637216744690748E-11</v>
      </c>
      <c r="Y1037" s="1">
        <v>3934.1425249631543</v>
      </c>
      <c r="Z1037" s="1">
        <v>5.1274684415715385E-10</v>
      </c>
      <c r="AA1037" s="1">
        <v>1121.9612576356665</v>
      </c>
      <c r="AB1037" s="1">
        <v>11.888121618159394</v>
      </c>
      <c r="AC1037"/>
      <c r="AD1037"/>
    </row>
    <row r="1038" spans="1:30" x14ac:dyDescent="0.25">
      <c r="A1038" s="1" t="s">
        <v>105</v>
      </c>
      <c r="B1038" s="4">
        <v>1</v>
      </c>
      <c r="C1038" s="1" t="s">
        <v>108</v>
      </c>
      <c r="D1038" s="7" t="s">
        <v>23</v>
      </c>
      <c r="E1038" s="4">
        <v>2057</v>
      </c>
      <c r="F1038" s="1">
        <v>53.994669392298817</v>
      </c>
      <c r="G1038" s="1">
        <v>2.9210708801675382E-3</v>
      </c>
      <c r="H1038" s="1">
        <v>0</v>
      </c>
      <c r="I1038" s="1">
        <v>1.6153315582168157E-10</v>
      </c>
      <c r="J1038" s="1">
        <v>0</v>
      </c>
      <c r="K1038" s="1">
        <v>244.27302182218457</v>
      </c>
      <c r="L1038" s="1">
        <v>0</v>
      </c>
      <c r="M1038" s="1">
        <v>5.1613480415710477E-9</v>
      </c>
      <c r="N1038" s="1">
        <v>3.8280544348949553E-11</v>
      </c>
      <c r="O1038" s="1">
        <v>6.5864099727658889</v>
      </c>
      <c r="P1038" s="1">
        <v>2.0002210083502556E-8</v>
      </c>
      <c r="Q1038" s="1">
        <v>1.4893301075156109E-10</v>
      </c>
      <c r="R1038" s="1">
        <v>2627.5693644751277</v>
      </c>
      <c r="S1038" s="1">
        <v>2.1632292107536022E-10</v>
      </c>
      <c r="T1038" s="1">
        <v>1101.234486265266</v>
      </c>
      <c r="U1038" s="1">
        <v>74.920859701713312</v>
      </c>
      <c r="V1038" s="1">
        <v>2.2026918735114638</v>
      </c>
      <c r="W1038" s="1">
        <v>2.408249271354906E-8</v>
      </c>
      <c r="X1038" s="1">
        <v>2.3357657749192039E-11</v>
      </c>
      <c r="Y1038" s="1">
        <v>3983.8586069783532</v>
      </c>
      <c r="Z1038" s="1">
        <v>5.0055602283503244E-10</v>
      </c>
      <c r="AA1038" s="1">
        <v>1113.6889723312977</v>
      </c>
      <c r="AB1038" s="1">
        <v>10.467687790652178</v>
      </c>
      <c r="AC1038"/>
      <c r="AD1038"/>
    </row>
    <row r="1039" spans="1:30" x14ac:dyDescent="0.25">
      <c r="A1039" s="1" t="s">
        <v>105</v>
      </c>
      <c r="B1039" s="4">
        <v>1</v>
      </c>
      <c r="C1039" s="1" t="s">
        <v>108</v>
      </c>
      <c r="D1039" s="7" t="s">
        <v>23</v>
      </c>
      <c r="E1039" s="4">
        <v>2058</v>
      </c>
      <c r="F1039" s="1">
        <v>51.027730547855732</v>
      </c>
      <c r="G1039" s="1">
        <v>2.0512145383234762E-2</v>
      </c>
      <c r="H1039" s="1">
        <v>0</v>
      </c>
      <c r="I1039" s="1">
        <v>0</v>
      </c>
      <c r="J1039" s="1">
        <v>0</v>
      </c>
      <c r="K1039" s="1">
        <v>44.731835015513923</v>
      </c>
      <c r="L1039" s="1">
        <v>0</v>
      </c>
      <c r="M1039" s="1">
        <v>4.3793459556471845E-9</v>
      </c>
      <c r="N1039" s="1">
        <v>6.3500219828507867E-11</v>
      </c>
      <c r="O1039" s="1">
        <v>6.5864099728148844</v>
      </c>
      <c r="P1039" s="1">
        <v>2.0199906246334498E-8</v>
      </c>
      <c r="Q1039" s="1">
        <v>1.4958524718773358E-10</v>
      </c>
      <c r="R1039" s="1">
        <v>2784.7080591243598</v>
      </c>
      <c r="S1039" s="1">
        <v>2.1666654089753264E-10</v>
      </c>
      <c r="T1039" s="1">
        <v>1064.2084761956739</v>
      </c>
      <c r="U1039" s="1">
        <v>68.279319547725478</v>
      </c>
      <c r="V1039" s="1">
        <v>1.8218378645864155</v>
      </c>
      <c r="W1039" s="1">
        <v>1.6295152329573201E-8</v>
      </c>
      <c r="X1039" s="1">
        <v>1.2903543575752791E-11</v>
      </c>
      <c r="Y1039" s="1">
        <v>4080.30384151724</v>
      </c>
      <c r="Z1039" s="1">
        <v>4.7662192681334167E-10</v>
      </c>
      <c r="AA1039" s="1">
        <v>1094.4699428533881</v>
      </c>
      <c r="AB1039" s="1">
        <v>6.8035175286932841</v>
      </c>
      <c r="AC1039"/>
      <c r="AD1039"/>
    </row>
    <row r="1040" spans="1:30" x14ac:dyDescent="0.25">
      <c r="A1040" s="1" t="s">
        <v>105</v>
      </c>
      <c r="B1040" s="4">
        <v>1</v>
      </c>
      <c r="C1040" s="1" t="s">
        <v>108</v>
      </c>
      <c r="D1040" s="7" t="s">
        <v>23</v>
      </c>
      <c r="E1040" s="4">
        <v>2059</v>
      </c>
      <c r="F1040" s="1">
        <v>56.058042455247545</v>
      </c>
      <c r="G1040" s="1">
        <v>5.7690741947734395E-2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6.5864099728668375</v>
      </c>
      <c r="P1040" s="1">
        <v>2.036080465009427E-8</v>
      </c>
      <c r="Q1040" s="1">
        <v>1.5034665372707325E-10</v>
      </c>
      <c r="R1040" s="1">
        <v>2759.7404526528453</v>
      </c>
      <c r="S1040" s="1">
        <v>2.1693728147044494E-10</v>
      </c>
      <c r="T1040" s="1">
        <v>1035.8590989154209</v>
      </c>
      <c r="U1040" s="1">
        <v>58.886509316751628</v>
      </c>
      <c r="V1040" s="1">
        <v>1.8218378646110192</v>
      </c>
      <c r="W1040" s="1">
        <v>2.1321176376534748E-8</v>
      </c>
      <c r="X1040" s="1">
        <v>1.3431706364181503E-11</v>
      </c>
      <c r="Y1040" s="1">
        <v>4086.1912870340484</v>
      </c>
      <c r="Z1040" s="1">
        <v>4.8606381706288754E-10</v>
      </c>
      <c r="AA1040" s="1">
        <v>1075.367753187928</v>
      </c>
      <c r="AB1040" s="1">
        <v>8.0383313811349595</v>
      </c>
      <c r="AC1040"/>
      <c r="AD1040"/>
    </row>
    <row r="1041" spans="1:30" x14ac:dyDescent="0.25">
      <c r="A1041" s="1" t="s">
        <v>105</v>
      </c>
      <c r="B1041" s="4">
        <v>1</v>
      </c>
      <c r="C1041" s="1" t="s">
        <v>108</v>
      </c>
      <c r="D1041" s="7" t="s">
        <v>23</v>
      </c>
      <c r="E1041" s="4">
        <v>2060</v>
      </c>
      <c r="F1041" s="1">
        <v>68.497619145304583</v>
      </c>
      <c r="G1041" s="1">
        <v>0.12439073225451233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6.5864099728326986</v>
      </c>
      <c r="P1041" s="1">
        <v>2.0360092572652792E-8</v>
      </c>
      <c r="Q1041" s="1">
        <v>1.5034665372707325E-10</v>
      </c>
      <c r="R1041" s="1">
        <v>2710.8295015276158</v>
      </c>
      <c r="S1041" s="1">
        <v>2.1693728147044494E-10</v>
      </c>
      <c r="T1041" s="1">
        <v>1034.7056128022359</v>
      </c>
      <c r="U1041" s="1">
        <v>44.79729397021265</v>
      </c>
      <c r="V1041" s="1">
        <v>2.2026918731603109</v>
      </c>
      <c r="W1041" s="1">
        <v>3.023463066543852E-8</v>
      </c>
      <c r="X1041" s="1">
        <v>1.8402746986038909E-11</v>
      </c>
      <c r="Y1041" s="1">
        <v>4052.8531528994054</v>
      </c>
      <c r="Z1041" s="1">
        <v>5.3458482521694354E-10</v>
      </c>
      <c r="AA1041" s="1">
        <v>1072.644422766288</v>
      </c>
      <c r="AB1041" s="1">
        <v>9.5211289799935752</v>
      </c>
      <c r="AC1041"/>
      <c r="AD1041"/>
    </row>
    <row r="1042" spans="1:30" x14ac:dyDescent="0.25">
      <c r="A1042" s="1" t="s">
        <v>105</v>
      </c>
      <c r="B1042" s="4">
        <v>2</v>
      </c>
      <c r="C1042" s="1" t="s">
        <v>108</v>
      </c>
      <c r="D1042" s="7" t="s">
        <v>23</v>
      </c>
      <c r="E1042" s="4">
        <v>2021</v>
      </c>
      <c r="F1042" s="1">
        <v>196.33315541328372</v>
      </c>
      <c r="G1042" s="1">
        <v>2.4867232015659076E-8</v>
      </c>
      <c r="H1042" s="1">
        <v>4.056179453481952E-13</v>
      </c>
      <c r="I1042" s="1">
        <v>6.3539999999981767</v>
      </c>
      <c r="J1042" s="1">
        <v>8.4983637522711507E-14</v>
      </c>
      <c r="K1042" s="1">
        <v>82.434999999999988</v>
      </c>
      <c r="L1042" s="1">
        <v>1.1742972193799879E-14</v>
      </c>
      <c r="M1042" s="1">
        <v>55.419999999999682</v>
      </c>
      <c r="N1042" s="1">
        <v>3.7577757995669554E-12</v>
      </c>
      <c r="O1042" s="1">
        <v>153</v>
      </c>
      <c r="P1042" s="1">
        <v>12.708</v>
      </c>
      <c r="Q1042" s="1">
        <v>49.44</v>
      </c>
      <c r="R1042" s="1">
        <v>164.87</v>
      </c>
      <c r="S1042" s="1">
        <v>78.48</v>
      </c>
      <c r="T1042" s="1">
        <v>110.84</v>
      </c>
      <c r="U1042" s="1">
        <v>11.39</v>
      </c>
      <c r="V1042" s="1">
        <v>563.06683108341133</v>
      </c>
      <c r="W1042" s="1">
        <v>33.215890755111651</v>
      </c>
      <c r="X1042" s="1">
        <v>433.09439999934443</v>
      </c>
      <c r="Y1042" s="1">
        <v>306.18372823610747</v>
      </c>
      <c r="Z1042" s="1">
        <v>687.48479999999813</v>
      </c>
      <c r="AA1042" s="1">
        <v>123.18901013738775</v>
      </c>
      <c r="AB1042" s="1">
        <v>0</v>
      </c>
      <c r="AC1042"/>
      <c r="AD1042"/>
    </row>
    <row r="1043" spans="1:30" x14ac:dyDescent="0.25">
      <c r="A1043" s="1" t="s">
        <v>105</v>
      </c>
      <c r="B1043" s="4">
        <v>2</v>
      </c>
      <c r="C1043" s="1" t="s">
        <v>108</v>
      </c>
      <c r="D1043" s="7" t="s">
        <v>23</v>
      </c>
      <c r="E1043" s="4">
        <v>2022</v>
      </c>
      <c r="F1043" s="1">
        <v>319.86564547573886</v>
      </c>
      <c r="G1043" s="1">
        <v>-6.3121349400416986E-4</v>
      </c>
      <c r="H1043" s="1">
        <v>4.1285208030041281E-13</v>
      </c>
      <c r="I1043" s="1">
        <v>2.0608408598284078E-12</v>
      </c>
      <c r="J1043" s="1">
        <v>8.9144177999290004E-14</v>
      </c>
      <c r="K1043" s="1">
        <v>123.65249999999995</v>
      </c>
      <c r="L1043" s="1">
        <v>1.0791199911091194E-14</v>
      </c>
      <c r="M1043" s="1">
        <v>83.129999999998404</v>
      </c>
      <c r="N1043" s="1">
        <v>3.8007046794543446E-12</v>
      </c>
      <c r="O1043" s="1">
        <v>153</v>
      </c>
      <c r="P1043" s="1">
        <v>12.708</v>
      </c>
      <c r="Q1043" s="1">
        <v>49.44</v>
      </c>
      <c r="R1043" s="1">
        <v>247.30500000000001</v>
      </c>
      <c r="S1043" s="1">
        <v>78.48</v>
      </c>
      <c r="T1043" s="1">
        <v>166.25999999999968</v>
      </c>
      <c r="U1043" s="1">
        <v>11.390000000003758</v>
      </c>
      <c r="V1043" s="1">
        <v>395.30156496108651</v>
      </c>
      <c r="W1043" s="1">
        <v>33.215890755111651</v>
      </c>
      <c r="X1043" s="1">
        <v>426.47371354983096</v>
      </c>
      <c r="Y1043" s="1">
        <v>459.27559235414446</v>
      </c>
      <c r="Z1043" s="1">
        <v>687.48479999999813</v>
      </c>
      <c r="AA1043" s="1">
        <v>184.78351520588407</v>
      </c>
      <c r="AB1043" s="1">
        <v>0</v>
      </c>
      <c r="AC1043"/>
      <c r="AD1043"/>
    </row>
    <row r="1044" spans="1:30" x14ac:dyDescent="0.25">
      <c r="A1044" s="1" t="s">
        <v>105</v>
      </c>
      <c r="B1044" s="4">
        <v>2</v>
      </c>
      <c r="C1044" s="1" t="s">
        <v>108</v>
      </c>
      <c r="D1044" s="7" t="s">
        <v>23</v>
      </c>
      <c r="E1044" s="4">
        <v>2023</v>
      </c>
      <c r="F1044" s="1">
        <v>117.71524895425515</v>
      </c>
      <c r="G1044" s="1">
        <v>-3.0339078090065269E-4</v>
      </c>
      <c r="H1044" s="1">
        <v>4.1930930243805887E-13</v>
      </c>
      <c r="I1044" s="1">
        <v>8.6194103740791199E-13</v>
      </c>
      <c r="J1044" s="1">
        <v>9.3277492672548128E-14</v>
      </c>
      <c r="K1044" s="1">
        <v>185.47874999999959</v>
      </c>
      <c r="L1044" s="1">
        <v>1.0094693702642339E-14</v>
      </c>
      <c r="M1044" s="1">
        <v>105.24617678840079</v>
      </c>
      <c r="N1044" s="1">
        <v>3.8255208923747233E-12</v>
      </c>
      <c r="O1044" s="1">
        <v>145.35</v>
      </c>
      <c r="P1044" s="1">
        <v>18.355999999998176</v>
      </c>
      <c r="Q1044" s="1">
        <v>46.144000000000005</v>
      </c>
      <c r="R1044" s="1">
        <v>359.9661666666666</v>
      </c>
      <c r="S1044" s="1">
        <v>74.555999999999997</v>
      </c>
      <c r="T1044" s="1">
        <v>242.00066666666476</v>
      </c>
      <c r="U1044" s="1">
        <v>10.251000000007558</v>
      </c>
      <c r="V1044" s="1">
        <v>252.35664591221058</v>
      </c>
      <c r="W1044" s="1">
        <v>47.978508867324081</v>
      </c>
      <c r="X1044" s="1">
        <v>339.40329571037739</v>
      </c>
      <c r="Y1044" s="1">
        <v>668.50113998211373</v>
      </c>
      <c r="Z1044" s="1">
        <v>647.0802064504087</v>
      </c>
      <c r="AA1044" s="1">
        <v>268.96267213265406</v>
      </c>
      <c r="AB1044" s="1">
        <v>6.5142906892202183E-9</v>
      </c>
      <c r="AC1044"/>
      <c r="AD1044"/>
    </row>
    <row r="1045" spans="1:30" x14ac:dyDescent="0.25">
      <c r="A1045" s="1" t="s">
        <v>105</v>
      </c>
      <c r="B1045" s="4">
        <v>2</v>
      </c>
      <c r="C1045" s="1" t="s">
        <v>108</v>
      </c>
      <c r="D1045" s="7" t="s">
        <v>23</v>
      </c>
      <c r="E1045" s="4">
        <v>2024</v>
      </c>
      <c r="F1045" s="1">
        <v>93.89587420107604</v>
      </c>
      <c r="G1045" s="1">
        <v>-1.6773140707449328E-3</v>
      </c>
      <c r="H1045" s="1">
        <v>5.2614269777221839E-13</v>
      </c>
      <c r="I1045" s="1">
        <v>9.6882284010787139E-13</v>
      </c>
      <c r="J1045" s="1">
        <v>1.2001169827936636E-13</v>
      </c>
      <c r="K1045" s="1">
        <v>172.00892110838626</v>
      </c>
      <c r="L1045" s="1">
        <v>1.2575239766877018E-14</v>
      </c>
      <c r="M1045" s="1">
        <v>7.1342631200953396E-10</v>
      </c>
      <c r="N1045" s="1">
        <v>5.1287475839629843E-12</v>
      </c>
      <c r="O1045" s="1">
        <v>137.70000000000041</v>
      </c>
      <c r="P1045" s="1">
        <v>17.650000000000237</v>
      </c>
      <c r="Q1045" s="1">
        <v>42.848000000000006</v>
      </c>
      <c r="R1045" s="1">
        <v>534.45358333333286</v>
      </c>
      <c r="S1045" s="1">
        <v>70.632000000000005</v>
      </c>
      <c r="T1045" s="1">
        <v>339.85751012173222</v>
      </c>
      <c r="U1045" s="1">
        <v>9.1120000000113848</v>
      </c>
      <c r="V1045" s="1">
        <v>138.94665886280268</v>
      </c>
      <c r="W1045" s="1">
        <v>45.799937153566262</v>
      </c>
      <c r="X1045" s="1">
        <v>204.05045181250134</v>
      </c>
      <c r="Y1045" s="1">
        <v>992.0929976024903</v>
      </c>
      <c r="Z1045" s="1">
        <v>584.16651190003086</v>
      </c>
      <c r="AA1045" s="1">
        <v>376.17780984221559</v>
      </c>
      <c r="AB1045" s="1">
        <v>4.2506324334787082E-9</v>
      </c>
      <c r="AC1045"/>
      <c r="AD1045"/>
    </row>
    <row r="1046" spans="1:30" x14ac:dyDescent="0.25">
      <c r="A1046" s="1" t="s">
        <v>105</v>
      </c>
      <c r="B1046" s="4">
        <v>2</v>
      </c>
      <c r="C1046" s="1" t="s">
        <v>108</v>
      </c>
      <c r="D1046" s="7" t="s">
        <v>23</v>
      </c>
      <c r="E1046" s="4">
        <v>2025</v>
      </c>
      <c r="F1046" s="1">
        <v>78.811631025891231</v>
      </c>
      <c r="G1046" s="1">
        <v>-1.7904197434846609E-3</v>
      </c>
      <c r="H1046" s="1">
        <v>6.8327527040823882E-13</v>
      </c>
      <c r="I1046" s="1">
        <v>1.0879791758681328E-12</v>
      </c>
      <c r="J1046" s="1">
        <v>1.6036831952960368E-13</v>
      </c>
      <c r="K1046" s="1">
        <v>117.50939536989738</v>
      </c>
      <c r="L1046" s="1">
        <v>1.5957772353254475E-14</v>
      </c>
      <c r="M1046" s="1">
        <v>46.545269776775577</v>
      </c>
      <c r="N1046" s="1">
        <v>7.1783777759774685E-12</v>
      </c>
      <c r="O1046" s="1">
        <v>130.05000000000084</v>
      </c>
      <c r="P1046" s="1">
        <v>16.944000000001097</v>
      </c>
      <c r="Q1046" s="1">
        <v>39.552</v>
      </c>
      <c r="R1046" s="1">
        <v>695.47117110838576</v>
      </c>
      <c r="S1046" s="1">
        <v>66.707999999999998</v>
      </c>
      <c r="T1046" s="1">
        <v>332.46817678911231</v>
      </c>
      <c r="U1046" s="1">
        <v>7.973000000016512</v>
      </c>
      <c r="V1046" s="1">
        <v>100.44990091248403</v>
      </c>
      <c r="W1046" s="1">
        <v>43.815430415303446</v>
      </c>
      <c r="X1046" s="1">
        <v>144.95580383836665</v>
      </c>
      <c r="Y1046" s="1">
        <v>1281.2321353678551</v>
      </c>
      <c r="Z1046" s="1">
        <v>528.60524669314134</v>
      </c>
      <c r="AA1046" s="1">
        <v>367.93613526321383</v>
      </c>
      <c r="AB1046" s="1">
        <v>5.4190106392544909E-9</v>
      </c>
      <c r="AC1046"/>
      <c r="AD1046"/>
    </row>
    <row r="1047" spans="1:30" x14ac:dyDescent="0.25">
      <c r="A1047" s="1" t="s">
        <v>105</v>
      </c>
      <c r="B1047" s="4">
        <v>2</v>
      </c>
      <c r="C1047" s="1" t="s">
        <v>108</v>
      </c>
      <c r="D1047" s="7" t="s">
        <v>23</v>
      </c>
      <c r="E1047" s="4">
        <v>2026</v>
      </c>
      <c r="F1047" s="1">
        <v>79.821664977304295</v>
      </c>
      <c r="G1047" s="1">
        <v>-2.3683536314344478E-3</v>
      </c>
      <c r="H1047" s="1">
        <v>9.3601741986019978E-13</v>
      </c>
      <c r="I1047" s="1">
        <v>1.2202339250324557E-12</v>
      </c>
      <c r="J1047" s="1">
        <v>2.2881426323285511E-13</v>
      </c>
      <c r="K1047" s="1">
        <v>67.777537464378526</v>
      </c>
      <c r="L1047" s="1">
        <v>2.0816535932228517E-14</v>
      </c>
      <c r="M1047" s="1">
        <v>33.057851998313211</v>
      </c>
      <c r="N1047" s="1">
        <v>1.1655800998560694E-11</v>
      </c>
      <c r="O1047" s="1">
        <v>122.40000000000124</v>
      </c>
      <c r="P1047" s="1">
        <v>16.238000000002067</v>
      </c>
      <c r="Q1047" s="1">
        <v>36.255999999999993</v>
      </c>
      <c r="R1047" s="1">
        <v>801.98923314494982</v>
      </c>
      <c r="S1047" s="1">
        <v>62.784000000000006</v>
      </c>
      <c r="T1047" s="1">
        <v>371.62411323255452</v>
      </c>
      <c r="U1047" s="1">
        <v>6.83400000002369</v>
      </c>
      <c r="V1047" s="1">
        <v>87.276117167674002</v>
      </c>
      <c r="W1047" s="1">
        <v>41.929533761923793</v>
      </c>
      <c r="X1047" s="1">
        <v>116.41128043305024</v>
      </c>
      <c r="Y1047" s="1">
        <v>1469.7918632990043</v>
      </c>
      <c r="Z1047" s="1">
        <v>486.54180463993828</v>
      </c>
      <c r="AA1047" s="1">
        <v>409.47744976969375</v>
      </c>
      <c r="AB1047" s="1">
        <v>4.5771274733876206E-9</v>
      </c>
      <c r="AC1047"/>
      <c r="AD1047"/>
    </row>
    <row r="1048" spans="1:30" x14ac:dyDescent="0.25">
      <c r="A1048" s="1" t="s">
        <v>105</v>
      </c>
      <c r="B1048" s="4">
        <v>2</v>
      </c>
      <c r="C1048" s="1" t="s">
        <v>108</v>
      </c>
      <c r="D1048" s="7" t="s">
        <v>23</v>
      </c>
      <c r="E1048" s="4">
        <v>2027</v>
      </c>
      <c r="F1048" s="1">
        <v>80.267095419094844</v>
      </c>
      <c r="G1048" s="1">
        <v>-2.6867454049076811E-3</v>
      </c>
      <c r="H1048" s="1">
        <v>1.370310863508526E-12</v>
      </c>
      <c r="I1048" s="1">
        <v>1.3685680700909599E-12</v>
      </c>
      <c r="J1048" s="1">
        <v>3.6329243208314349E-13</v>
      </c>
      <c r="K1048" s="1">
        <v>67.473419840580391</v>
      </c>
      <c r="L1048" s="1">
        <v>2.8144922670044901E-14</v>
      </c>
      <c r="M1048" s="1">
        <v>37.155945479836411</v>
      </c>
      <c r="N1048" s="1">
        <v>2.5816096992955921E-11</v>
      </c>
      <c r="O1048" s="1">
        <v>114.75000000000176</v>
      </c>
      <c r="P1048" s="1">
        <v>15.532000000003155</v>
      </c>
      <c r="Q1048" s="1">
        <v>32.96</v>
      </c>
      <c r="R1048" s="1">
        <v>858.77543727599493</v>
      </c>
      <c r="S1048" s="1">
        <v>58.86</v>
      </c>
      <c r="T1048" s="1">
        <v>397.29263189753436</v>
      </c>
      <c r="U1048" s="1">
        <v>5.6950000000353471</v>
      </c>
      <c r="V1048" s="1">
        <v>93.49382446235515</v>
      </c>
      <c r="W1048" s="1">
        <v>40.116005410579376</v>
      </c>
      <c r="X1048" s="1">
        <v>105.47934981970974</v>
      </c>
      <c r="Y1048" s="1">
        <v>1568.0842861780734</v>
      </c>
      <c r="Z1048" s="1">
        <v>451.71827435193478</v>
      </c>
      <c r="AA1048" s="1">
        <v>436.1445288347777</v>
      </c>
      <c r="AB1048" s="1">
        <v>5.0717569455532145E-9</v>
      </c>
      <c r="AC1048"/>
      <c r="AD1048"/>
    </row>
    <row r="1049" spans="1:30" x14ac:dyDescent="0.25">
      <c r="A1049" s="1" t="s">
        <v>105</v>
      </c>
      <c r="B1049" s="4">
        <v>2</v>
      </c>
      <c r="C1049" s="1" t="s">
        <v>108</v>
      </c>
      <c r="D1049" s="7" t="s">
        <v>23</v>
      </c>
      <c r="E1049" s="4">
        <v>2028</v>
      </c>
      <c r="F1049" s="1">
        <v>80.696564572651312</v>
      </c>
      <c r="G1049" s="1">
        <v>-2.9277369561484883E-3</v>
      </c>
      <c r="H1049" s="1">
        <v>2.049327230561488E-12</v>
      </c>
      <c r="I1049" s="1">
        <v>1.5362192629660905E-12</v>
      </c>
      <c r="J1049" s="1">
        <v>7.6539507948445582E-13</v>
      </c>
      <c r="K1049" s="1">
        <v>72.402948798164459</v>
      </c>
      <c r="L1049" s="1">
        <v>3.8573848720364221E-14</v>
      </c>
      <c r="M1049" s="1">
        <v>28.269702989461727</v>
      </c>
      <c r="N1049" s="1">
        <v>0.98480165106662054</v>
      </c>
      <c r="O1049" s="1">
        <v>107.10000000000244</v>
      </c>
      <c r="P1049" s="1">
        <v>14.826000000004376</v>
      </c>
      <c r="Q1049" s="1">
        <v>29.664000000000001</v>
      </c>
      <c r="R1049" s="1">
        <v>915.25752378324205</v>
      </c>
      <c r="S1049" s="1">
        <v>54.935999999999993</v>
      </c>
      <c r="T1049" s="1">
        <v>427.05924404403748</v>
      </c>
      <c r="U1049" s="1">
        <v>4.5560000000611627</v>
      </c>
      <c r="V1049" s="1">
        <v>99.75310802850791</v>
      </c>
      <c r="W1049" s="1">
        <v>38.608372015491135</v>
      </c>
      <c r="X1049" s="1">
        <v>94.663847757600962</v>
      </c>
      <c r="Y1049" s="1">
        <v>1665.6430256061406</v>
      </c>
      <c r="Z1049" s="1">
        <v>417.19854320681435</v>
      </c>
      <c r="AA1049" s="1">
        <v>465.34515899342682</v>
      </c>
      <c r="AB1049" s="1">
        <v>5.6512999651249902E-9</v>
      </c>
      <c r="AC1049"/>
      <c r="AD1049"/>
    </row>
    <row r="1050" spans="1:30" x14ac:dyDescent="0.25">
      <c r="A1050" s="1" t="s">
        <v>105</v>
      </c>
      <c r="B1050" s="4">
        <v>2</v>
      </c>
      <c r="C1050" s="1" t="s">
        <v>108</v>
      </c>
      <c r="D1050" s="7" t="s">
        <v>23</v>
      </c>
      <c r="E1050" s="4">
        <v>2029</v>
      </c>
      <c r="F1050" s="1">
        <v>81.655710783222091</v>
      </c>
      <c r="G1050" s="1">
        <v>-3.1896258744778449E-3</v>
      </c>
      <c r="H1050" s="1">
        <v>3.3740532294560155E-12</v>
      </c>
      <c r="I1050" s="1">
        <v>1.6966379748082039E-12</v>
      </c>
      <c r="J1050" s="1">
        <v>3.2749249781354331E-10</v>
      </c>
      <c r="K1050" s="1">
        <v>93.895685334715552</v>
      </c>
      <c r="L1050" s="1">
        <v>5.5458002721679382E-14</v>
      </c>
      <c r="M1050" s="1">
        <v>1.1764236323480917</v>
      </c>
      <c r="N1050" s="1">
        <v>2.7704008255251704</v>
      </c>
      <c r="O1050" s="1">
        <v>99.450000000003385</v>
      </c>
      <c r="P1050" s="1">
        <v>14.120000000005746</v>
      </c>
      <c r="Q1050" s="1">
        <v>26.368000000000087</v>
      </c>
      <c r="R1050" s="1">
        <v>976.66913924807318</v>
      </c>
      <c r="S1050" s="1">
        <v>51.012</v>
      </c>
      <c r="T1050" s="1">
        <v>447.93961370016586</v>
      </c>
      <c r="U1050" s="1">
        <v>4.4018016511277827</v>
      </c>
      <c r="V1050" s="1">
        <v>185.20629146900339</v>
      </c>
      <c r="W1050" s="1">
        <v>36.165965484714079</v>
      </c>
      <c r="X1050" s="1">
        <v>3.2561863282067427</v>
      </c>
      <c r="Y1050" s="1">
        <v>1764.8153479750461</v>
      </c>
      <c r="Z1050" s="1">
        <v>382.61711540096553</v>
      </c>
      <c r="AA1050" s="1">
        <v>490.95337008915862</v>
      </c>
      <c r="AB1050" s="1">
        <v>0.11281637002084928</v>
      </c>
      <c r="AC1050"/>
      <c r="AD1050"/>
    </row>
    <row r="1051" spans="1:30" x14ac:dyDescent="0.25">
      <c r="A1051" s="1" t="s">
        <v>105</v>
      </c>
      <c r="B1051" s="4">
        <v>2</v>
      </c>
      <c r="C1051" s="1" t="s">
        <v>108</v>
      </c>
      <c r="D1051" s="7" t="s">
        <v>23</v>
      </c>
      <c r="E1051" s="4">
        <v>2030</v>
      </c>
      <c r="F1051" s="1">
        <v>83.704223546391944</v>
      </c>
      <c r="G1051" s="1">
        <v>-1.2284572223435371E-4</v>
      </c>
      <c r="H1051" s="1">
        <v>5.9872636791394006E-12</v>
      </c>
      <c r="I1051" s="1">
        <v>1.8792534223378958E-12</v>
      </c>
      <c r="J1051" s="1">
        <v>3.7119654440854636E-11</v>
      </c>
      <c r="K1051" s="1">
        <v>93.972276189368671</v>
      </c>
      <c r="L1051" s="1">
        <v>9.010870717758629E-14</v>
      </c>
      <c r="M1051" s="1">
        <v>1.6926935635096244E-10</v>
      </c>
      <c r="N1051" s="1">
        <v>3.5861012382927693</v>
      </c>
      <c r="O1051" s="1">
        <v>91.800000000004744</v>
      </c>
      <c r="P1051" s="1">
        <v>13.414000000007281</v>
      </c>
      <c r="Q1051" s="1">
        <v>23.072000000000177</v>
      </c>
      <c r="R1051" s="1">
        <v>1059.5734912494554</v>
      </c>
      <c r="S1051" s="1">
        <v>47.088000000000001</v>
      </c>
      <c r="T1051" s="1">
        <v>441.72670399918059</v>
      </c>
      <c r="U1051" s="1">
        <v>6.0332024766529546</v>
      </c>
      <c r="V1051" s="1">
        <v>170.41572791855205</v>
      </c>
      <c r="W1051" s="1">
        <v>34.844686904103192</v>
      </c>
      <c r="X1051" s="1">
        <v>4.7297605247993095</v>
      </c>
      <c r="Y1051" s="1">
        <v>1896.3538272240328</v>
      </c>
      <c r="Z1051" s="1">
        <v>349.26316290300031</v>
      </c>
      <c r="AA1051" s="1">
        <v>484.01617259799173</v>
      </c>
      <c r="AB1051" s="1">
        <v>0.26288841623511083</v>
      </c>
      <c r="AC1051"/>
      <c r="AD1051"/>
    </row>
    <row r="1052" spans="1:30" x14ac:dyDescent="0.25">
      <c r="A1052" s="1" t="s">
        <v>105</v>
      </c>
      <c r="B1052" s="4">
        <v>2</v>
      </c>
      <c r="C1052" s="1" t="s">
        <v>108</v>
      </c>
      <c r="D1052" s="7" t="s">
        <v>23</v>
      </c>
      <c r="E1052" s="4">
        <v>2031</v>
      </c>
      <c r="F1052" s="1">
        <v>85.051708765173274</v>
      </c>
      <c r="G1052" s="1">
        <v>-5.8680506726301179E-3</v>
      </c>
      <c r="H1052" s="1">
        <v>1.3298383446220719E-11</v>
      </c>
      <c r="I1052" s="1">
        <v>2.0867430307344415E-12</v>
      </c>
      <c r="J1052" s="1">
        <v>3.2085364743412266E-11</v>
      </c>
      <c r="K1052" s="1">
        <v>90.72659239865996</v>
      </c>
      <c r="L1052" s="1">
        <v>1.9827815027259194E-13</v>
      </c>
      <c r="M1052" s="1">
        <v>4.0891056390702467E-11</v>
      </c>
      <c r="N1052" s="1">
        <v>4.8096518574366423</v>
      </c>
      <c r="O1052" s="1">
        <v>84.150000000006827</v>
      </c>
      <c r="P1052" s="1">
        <v>12.708000000008978</v>
      </c>
      <c r="Q1052" s="1">
        <v>19.776000000000266</v>
      </c>
      <c r="R1052" s="1">
        <v>1142.5544341054908</v>
      </c>
      <c r="S1052" s="1">
        <v>43.164000000000016</v>
      </c>
      <c r="T1052" s="1">
        <v>434.33737066601657</v>
      </c>
      <c r="U1052" s="1">
        <v>8.4803037149457232</v>
      </c>
      <c r="V1052" s="1">
        <v>150.03634903022831</v>
      </c>
      <c r="W1052" s="1">
        <v>26.960427310684764</v>
      </c>
      <c r="X1052" s="1">
        <v>5.8578224555511751</v>
      </c>
      <c r="Y1052" s="1">
        <v>2032.8634401008273</v>
      </c>
      <c r="Z1052" s="1">
        <v>314.35317116575112</v>
      </c>
      <c r="AA1052" s="1">
        <v>475.12918928881129</v>
      </c>
      <c r="AB1052" s="1">
        <v>0.4346933918767229</v>
      </c>
      <c r="AC1052"/>
      <c r="AD1052"/>
    </row>
    <row r="1053" spans="1:30" x14ac:dyDescent="0.25">
      <c r="A1053" s="1" t="s">
        <v>105</v>
      </c>
      <c r="B1053" s="4">
        <v>2</v>
      </c>
      <c r="C1053" s="1" t="s">
        <v>108</v>
      </c>
      <c r="D1053" s="7" t="s">
        <v>23</v>
      </c>
      <c r="E1053" s="4">
        <v>2032</v>
      </c>
      <c r="F1053" s="1">
        <v>86.592252407368477</v>
      </c>
      <c r="G1053" s="1">
        <v>2.7971566770410156E-3</v>
      </c>
      <c r="H1053" s="1">
        <v>2.1656695896672849E-11</v>
      </c>
      <c r="I1053" s="1">
        <v>2.3170628207499765E-12</v>
      </c>
      <c r="J1053" s="1">
        <v>3.3833570394508135E-11</v>
      </c>
      <c r="K1053" s="1">
        <v>86.374962982071523</v>
      </c>
      <c r="L1053" s="1">
        <v>9.2828194736217792E-11</v>
      </c>
      <c r="M1053" s="1">
        <v>1.8184149157205725E-10</v>
      </c>
      <c r="N1053" s="1">
        <v>6.6449777861439356</v>
      </c>
      <c r="O1053" s="1">
        <v>76.500000000010175</v>
      </c>
      <c r="P1053" s="1">
        <v>12.002000000010856</v>
      </c>
      <c r="Q1053" s="1">
        <v>16.480000000000388</v>
      </c>
      <c r="R1053" s="1">
        <v>1222.2896931708174</v>
      </c>
      <c r="S1053" s="1">
        <v>39.240000000000023</v>
      </c>
      <c r="T1053" s="1">
        <v>426.94803733272408</v>
      </c>
      <c r="U1053" s="1">
        <v>12.150955572382365</v>
      </c>
      <c r="V1053" s="1">
        <v>133.06067725379648</v>
      </c>
      <c r="W1053" s="1">
        <v>26.420851511814721</v>
      </c>
      <c r="X1053" s="1">
        <v>6.8804172421521619</v>
      </c>
      <c r="Y1053" s="1">
        <v>2154.9812587067345</v>
      </c>
      <c r="Z1053" s="1">
        <v>278.8957573283954</v>
      </c>
      <c r="AA1053" s="1">
        <v>467.8184236128879</v>
      </c>
      <c r="AB1053" s="1">
        <v>1.1571541047256471</v>
      </c>
      <c r="AC1053"/>
      <c r="AD1053"/>
    </row>
    <row r="1054" spans="1:30" x14ac:dyDescent="0.25">
      <c r="A1054" s="1" t="s">
        <v>105</v>
      </c>
      <c r="B1054" s="4">
        <v>2</v>
      </c>
      <c r="C1054" s="1" t="s">
        <v>108</v>
      </c>
      <c r="D1054" s="7" t="s">
        <v>23</v>
      </c>
      <c r="E1054" s="4">
        <v>2033</v>
      </c>
      <c r="F1054" s="1">
        <v>87.565193099590871</v>
      </c>
      <c r="G1054" s="1">
        <v>3.1609591343049002E-3</v>
      </c>
      <c r="H1054" s="1">
        <v>4.8840441478940107E-11</v>
      </c>
      <c r="I1054" s="1">
        <v>2.6079189427546025E-12</v>
      </c>
      <c r="J1054" s="1">
        <v>4.524776625319589E-11</v>
      </c>
      <c r="K1054" s="1">
        <v>69.637514628693708</v>
      </c>
      <c r="L1054" s="1">
        <v>1.1745236633599257E-11</v>
      </c>
      <c r="M1054" s="1">
        <v>21.585405652244106</v>
      </c>
      <c r="N1054" s="1">
        <v>9.3979666792009482</v>
      </c>
      <c r="O1054" s="1">
        <v>68.850000000016166</v>
      </c>
      <c r="P1054" s="1">
        <v>11.296000000012942</v>
      </c>
      <c r="Q1054" s="1">
        <v>13.184000000000548</v>
      </c>
      <c r="R1054" s="1">
        <v>1297.6733228195556</v>
      </c>
      <c r="S1054" s="1">
        <v>35.316000000000038</v>
      </c>
      <c r="T1054" s="1">
        <v>419.55870399957257</v>
      </c>
      <c r="U1054" s="1">
        <v>18.795933358526302</v>
      </c>
      <c r="V1054" s="1">
        <v>118.47098425675668</v>
      </c>
      <c r="W1054" s="1">
        <v>25.281540047736655</v>
      </c>
      <c r="X1054" s="1">
        <v>7.1519298521606096</v>
      </c>
      <c r="Y1054" s="1">
        <v>2267.3661015874768</v>
      </c>
      <c r="Z1054" s="1">
        <v>245.31056912926991</v>
      </c>
      <c r="AA1054" s="1">
        <v>462.25132839942836</v>
      </c>
      <c r="AB1054" s="1">
        <v>3.8299049786943029</v>
      </c>
      <c r="AC1054"/>
      <c r="AD1054"/>
    </row>
    <row r="1055" spans="1:30" x14ac:dyDescent="0.25">
      <c r="A1055" s="1" t="s">
        <v>105</v>
      </c>
      <c r="B1055" s="4">
        <v>2</v>
      </c>
      <c r="C1055" s="1" t="s">
        <v>108</v>
      </c>
      <c r="D1055" s="7" t="s">
        <v>23</v>
      </c>
      <c r="E1055" s="4">
        <v>2034</v>
      </c>
      <c r="F1055" s="1">
        <v>89.398788471254704</v>
      </c>
      <c r="G1055" s="1">
        <v>8.7391175243791506E-3</v>
      </c>
      <c r="H1055" s="1">
        <v>6.5370949673500238</v>
      </c>
      <c r="I1055" s="1">
        <v>2.9567042115004852E-12</v>
      </c>
      <c r="J1055" s="1">
        <v>2.4659573519276046E-11</v>
      </c>
      <c r="K1055" s="1">
        <v>48.789274201590928</v>
      </c>
      <c r="L1055" s="1">
        <v>9.6732336796352977E-12</v>
      </c>
      <c r="M1055" s="1">
        <v>54.331790030589488</v>
      </c>
      <c r="N1055" s="1">
        <v>14.09695001865853</v>
      </c>
      <c r="O1055" s="1">
        <v>61.200000000029462</v>
      </c>
      <c r="P1055" s="1">
        <v>10.590000000015261</v>
      </c>
      <c r="Q1055" s="1">
        <v>9.8880000000007762</v>
      </c>
      <c r="R1055" s="1">
        <v>1356.3195041149158</v>
      </c>
      <c r="S1055" s="1">
        <v>31.392000000000049</v>
      </c>
      <c r="T1055" s="1">
        <v>433.75477631848338</v>
      </c>
      <c r="U1055" s="1">
        <v>28.19390003772725</v>
      </c>
      <c r="V1055" s="1">
        <v>106.39208995412628</v>
      </c>
      <c r="W1055" s="1">
        <v>25.589067010290908</v>
      </c>
      <c r="X1055" s="1">
        <v>1.5881837165515615</v>
      </c>
      <c r="Y1055" s="1">
        <v>2357.2811736374351</v>
      </c>
      <c r="Z1055" s="1">
        <v>214.88140541131986</v>
      </c>
      <c r="AA1055" s="1">
        <v>475.71376846964392</v>
      </c>
      <c r="AB1055" s="1">
        <v>15.081669355393995</v>
      </c>
      <c r="AC1055"/>
      <c r="AD1055"/>
    </row>
    <row r="1056" spans="1:30" x14ac:dyDescent="0.25">
      <c r="A1056" s="1" t="s">
        <v>105</v>
      </c>
      <c r="B1056" s="4">
        <v>2</v>
      </c>
      <c r="C1056" s="1" t="s">
        <v>108</v>
      </c>
      <c r="D1056" s="7" t="s">
        <v>23</v>
      </c>
      <c r="E1056" s="4">
        <v>2035</v>
      </c>
      <c r="F1056" s="1">
        <v>90.239769314894971</v>
      </c>
      <c r="G1056" s="1">
        <v>2.1824038060030207E-3</v>
      </c>
      <c r="H1056" s="1">
        <v>5.84172290500341E-11</v>
      </c>
      <c r="I1056" s="1">
        <v>3.1626395013642475E-12</v>
      </c>
      <c r="J1056" s="1">
        <v>1.7715151149391368E-11</v>
      </c>
      <c r="K1056" s="1">
        <v>45.479875948077066</v>
      </c>
      <c r="L1056" s="1">
        <v>8.154454033364787E-12</v>
      </c>
      <c r="M1056" s="1">
        <v>73.496622817111131</v>
      </c>
      <c r="N1056" s="1">
        <v>11.517197658107658</v>
      </c>
      <c r="O1056" s="1">
        <v>53.550000000051114</v>
      </c>
      <c r="P1056" s="1">
        <v>9.8840000000178687</v>
      </c>
      <c r="Q1056" s="1">
        <v>6.5920000000011401</v>
      </c>
      <c r="R1056" s="1">
        <v>1394.1174449831735</v>
      </c>
      <c r="S1056" s="1">
        <v>27.468000000000057</v>
      </c>
      <c r="T1056" s="1">
        <v>480.69723301573953</v>
      </c>
      <c r="U1056" s="1">
        <v>42.290850056385779</v>
      </c>
      <c r="V1056" s="1">
        <v>95.476303360976544</v>
      </c>
      <c r="W1056" s="1">
        <v>20.267951637095532</v>
      </c>
      <c r="X1056" s="1">
        <v>0.89591600743499189</v>
      </c>
      <c r="Y1056" s="1">
        <v>2417.3031206447895</v>
      </c>
      <c r="Z1056" s="1">
        <v>185.11066747080952</v>
      </c>
      <c r="AA1056" s="1">
        <v>526.15615155000319</v>
      </c>
      <c r="AB1056" s="1">
        <v>24.856470591062603</v>
      </c>
      <c r="AC1056"/>
      <c r="AD1056"/>
    </row>
    <row r="1057" spans="1:30" x14ac:dyDescent="0.25">
      <c r="A1057" s="1" t="s">
        <v>105</v>
      </c>
      <c r="B1057" s="4">
        <v>2</v>
      </c>
      <c r="C1057" s="1" t="s">
        <v>108</v>
      </c>
      <c r="D1057" s="7" t="s">
        <v>23</v>
      </c>
      <c r="E1057" s="4">
        <v>2036</v>
      </c>
      <c r="F1057" s="1">
        <v>92.267307983844105</v>
      </c>
      <c r="G1057" s="1">
        <v>-3.3519975706372733E-3</v>
      </c>
      <c r="H1057" s="1">
        <v>2.3607178510480087E-11</v>
      </c>
      <c r="I1057" s="1">
        <v>3.1062328349651565E-12</v>
      </c>
      <c r="J1057" s="1">
        <v>1.4986952690693242E-11</v>
      </c>
      <c r="K1057" s="1">
        <v>4.0085582087569433E-12</v>
      </c>
      <c r="L1057" s="1">
        <v>1.2982700347793437E-11</v>
      </c>
      <c r="M1057" s="1">
        <v>71.92164652497641</v>
      </c>
      <c r="N1057" s="1">
        <v>9.5829088095875736</v>
      </c>
      <c r="O1057" s="1">
        <v>45.900000000099958</v>
      </c>
      <c r="P1057" s="1">
        <v>9.1780000000208251</v>
      </c>
      <c r="Q1057" s="1">
        <v>3.2960000000019054</v>
      </c>
      <c r="R1057" s="1">
        <v>1428.6059875979172</v>
      </c>
      <c r="S1057" s="1">
        <v>23.544000000000082</v>
      </c>
      <c r="T1057" s="1">
        <v>546.80452249951736</v>
      </c>
      <c r="U1057" s="1">
        <v>53.808047714493441</v>
      </c>
      <c r="V1057" s="1">
        <v>82.775144876963495</v>
      </c>
      <c r="W1057" s="1">
        <v>19.53249099355682</v>
      </c>
      <c r="X1057" s="1">
        <v>0.4057204431604069</v>
      </c>
      <c r="Y1057" s="1">
        <v>2474.6251626164285</v>
      </c>
      <c r="Z1057" s="1">
        <v>159.43594309468946</v>
      </c>
      <c r="AA1057" s="1">
        <v>595.20536736026111</v>
      </c>
      <c r="AB1057" s="1">
        <v>35.259512500835903</v>
      </c>
      <c r="AC1057"/>
      <c r="AD1057"/>
    </row>
    <row r="1058" spans="1:30" x14ac:dyDescent="0.25">
      <c r="A1058" s="1" t="s">
        <v>105</v>
      </c>
      <c r="B1058" s="4">
        <v>2</v>
      </c>
      <c r="C1058" s="1" t="s">
        <v>108</v>
      </c>
      <c r="D1058" s="7" t="s">
        <v>23</v>
      </c>
      <c r="E1058" s="4">
        <v>2037</v>
      </c>
      <c r="F1058" s="1">
        <v>103.79035980548666</v>
      </c>
      <c r="G1058" s="1">
        <v>-1.8792332950655693E-3</v>
      </c>
      <c r="H1058" s="1">
        <v>4.6765484627114717E-11</v>
      </c>
      <c r="I1058" s="1">
        <v>3.6764484476193262E-12</v>
      </c>
      <c r="J1058" s="1">
        <v>1.1419022690559755E-11</v>
      </c>
      <c r="K1058" s="1">
        <v>24.355737282569084</v>
      </c>
      <c r="L1058" s="1">
        <v>1.0477105926141892E-11</v>
      </c>
      <c r="M1058" s="1">
        <v>48.234958109516455</v>
      </c>
      <c r="N1058" s="1">
        <v>11.61710610817936</v>
      </c>
      <c r="O1058" s="1">
        <v>44.787094967449981</v>
      </c>
      <c r="P1058" s="1">
        <v>8.4720000000239875</v>
      </c>
      <c r="Q1058" s="1">
        <v>3.2939778491434728E-10</v>
      </c>
      <c r="R1058" s="1">
        <v>1417.6146542645879</v>
      </c>
      <c r="S1058" s="1">
        <v>19.620000000000111</v>
      </c>
      <c r="T1058" s="1">
        <v>611.33683569116045</v>
      </c>
      <c r="U1058" s="1">
        <v>63.390956524081012</v>
      </c>
      <c r="V1058" s="1">
        <v>86.897404889020692</v>
      </c>
      <c r="W1058" s="1">
        <v>18.146063700178054</v>
      </c>
      <c r="X1058" s="1">
        <v>5.9027504304872416E-10</v>
      </c>
      <c r="Y1058" s="1">
        <v>2467.7248293041312</v>
      </c>
      <c r="Z1058" s="1">
        <v>136.51464890053057</v>
      </c>
      <c r="AA1058" s="1">
        <v>662.05971354200608</v>
      </c>
      <c r="AB1058" s="1">
        <v>46.120601440673859</v>
      </c>
      <c r="AC1058"/>
      <c r="AD1058"/>
    </row>
    <row r="1059" spans="1:30" x14ac:dyDescent="0.25">
      <c r="A1059" s="1" t="s">
        <v>105</v>
      </c>
      <c r="B1059" s="4">
        <v>2</v>
      </c>
      <c r="C1059" s="1" t="s">
        <v>108</v>
      </c>
      <c r="D1059" s="7" t="s">
        <v>23</v>
      </c>
      <c r="E1059" s="4">
        <v>2038</v>
      </c>
      <c r="F1059" s="1">
        <v>107.8087348360183</v>
      </c>
      <c r="G1059" s="1">
        <v>-2.6535670802728425E-3</v>
      </c>
      <c r="H1059" s="1">
        <v>3.4520446074123202E-11</v>
      </c>
      <c r="I1059" s="1">
        <v>4.3861380661079682E-12</v>
      </c>
      <c r="J1059" s="1">
        <v>7.5798341826850443E-12</v>
      </c>
      <c r="K1059" s="1">
        <v>66.722609838398824</v>
      </c>
      <c r="L1059" s="1">
        <v>1.9525884278803201E-11</v>
      </c>
      <c r="M1059" s="1">
        <v>36.197278027237161</v>
      </c>
      <c r="N1059" s="1">
        <v>5.5597694830444722</v>
      </c>
      <c r="O1059" s="1">
        <v>37.137094967508403</v>
      </c>
      <c r="P1059" s="1">
        <v>7.7660000000270939</v>
      </c>
      <c r="Q1059" s="1">
        <v>3.6651743935520192E-10</v>
      </c>
      <c r="R1059" s="1">
        <v>1441.9703915471571</v>
      </c>
      <c r="S1059" s="1">
        <v>15.696000000000151</v>
      </c>
      <c r="T1059" s="1">
        <v>659.57179380067691</v>
      </c>
      <c r="U1059" s="1">
        <v>75.008062632260376</v>
      </c>
      <c r="V1059" s="1">
        <v>76.071684700401264</v>
      </c>
      <c r="W1059" s="1">
        <v>16.194196916432777</v>
      </c>
      <c r="X1059" s="1">
        <v>6.1986059388501588E-10</v>
      </c>
      <c r="Y1059" s="1">
        <v>2508.4104523142682</v>
      </c>
      <c r="Z1059" s="1">
        <v>110.45337528056191</v>
      </c>
      <c r="AA1059" s="1">
        <v>713.373355011684</v>
      </c>
      <c r="AB1059" s="1">
        <v>60.847706257635373</v>
      </c>
      <c r="AC1059"/>
      <c r="AD1059"/>
    </row>
    <row r="1060" spans="1:30" x14ac:dyDescent="0.25">
      <c r="A1060" s="1" t="s">
        <v>105</v>
      </c>
      <c r="B1060" s="4">
        <v>2</v>
      </c>
      <c r="C1060" s="1" t="s">
        <v>108</v>
      </c>
      <c r="D1060" s="7" t="s">
        <v>23</v>
      </c>
      <c r="E1060" s="4">
        <v>2039</v>
      </c>
      <c r="F1060" s="1">
        <v>105.53139939574824</v>
      </c>
      <c r="G1060" s="1">
        <v>-3.1948598559594288E-3</v>
      </c>
      <c r="H1060" s="1">
        <v>1.1043880202647991E-11</v>
      </c>
      <c r="I1060" s="1">
        <v>5.3094126512097266E-12</v>
      </c>
      <c r="J1060" s="1">
        <v>5.7245223543927318E-12</v>
      </c>
      <c r="K1060" s="1">
        <v>75.669989611392268</v>
      </c>
      <c r="L1060" s="1">
        <v>2.1079806769012029E-11</v>
      </c>
      <c r="M1060" s="1">
        <v>39.871283286596054</v>
      </c>
      <c r="N1060" s="1">
        <v>6.5432614625430272</v>
      </c>
      <c r="O1060" s="1">
        <v>29.487094967532009</v>
      </c>
      <c r="P1060" s="1">
        <v>7.0600000000307706</v>
      </c>
      <c r="Q1060" s="1">
        <v>3.9860280409861419E-10</v>
      </c>
      <c r="R1060" s="1">
        <v>1508.6930013855558</v>
      </c>
      <c r="S1060" s="1">
        <v>11.772000000000205</v>
      </c>
      <c r="T1060" s="1">
        <v>695.7690718279141</v>
      </c>
      <c r="U1060" s="1">
        <v>80.567832115304853</v>
      </c>
      <c r="V1060" s="1">
        <v>58.509782823701208</v>
      </c>
      <c r="W1060" s="1">
        <v>14.693792619210631</v>
      </c>
      <c r="X1060" s="1">
        <v>6.2652365336857088E-10</v>
      </c>
      <c r="Y1060" s="1">
        <v>2617.9876116167734</v>
      </c>
      <c r="Z1060" s="1">
        <v>82.962117993110681</v>
      </c>
      <c r="AA1060" s="1">
        <v>744.85808688420434</v>
      </c>
      <c r="AB1060" s="1">
        <v>67.903791986499002</v>
      </c>
      <c r="AC1060"/>
      <c r="AD1060"/>
    </row>
    <row r="1061" spans="1:30" x14ac:dyDescent="0.25">
      <c r="A1061" s="1" t="s">
        <v>105</v>
      </c>
      <c r="B1061" s="4">
        <v>2</v>
      </c>
      <c r="C1061" s="1" t="s">
        <v>108</v>
      </c>
      <c r="D1061" s="7" t="s">
        <v>23</v>
      </c>
      <c r="E1061" s="4">
        <v>2040</v>
      </c>
      <c r="F1061" s="1">
        <v>104.01707120922319</v>
      </c>
      <c r="G1061" s="1">
        <v>-3.8215996074990751E-3</v>
      </c>
      <c r="H1061" s="1">
        <v>5.8284302847916731E-12</v>
      </c>
      <c r="I1061" s="1">
        <v>6.704060549850403E-12</v>
      </c>
      <c r="J1061" s="1">
        <v>4.6759213967799229E-12</v>
      </c>
      <c r="K1061" s="1">
        <v>109.09634491545042</v>
      </c>
      <c r="L1061" s="1">
        <v>2.2891778143478397E-11</v>
      </c>
      <c r="M1061" s="1">
        <v>3.5449208007939983E-9</v>
      </c>
      <c r="N1061" s="1">
        <v>2.3646471769569336E-10</v>
      </c>
      <c r="O1061" s="1">
        <v>21.837094967578775</v>
      </c>
      <c r="P1061" s="1">
        <v>6.354000000035156</v>
      </c>
      <c r="Q1061" s="1">
        <v>4.3243637449312232E-10</v>
      </c>
      <c r="R1061" s="1">
        <v>1584.3629909969482</v>
      </c>
      <c r="S1061" s="1">
        <v>7.8480000000002947</v>
      </c>
      <c r="T1061" s="1">
        <v>735.64035511451016</v>
      </c>
      <c r="U1061" s="1">
        <v>87.111093577847882</v>
      </c>
      <c r="V1061" s="1">
        <v>41.34607437984743</v>
      </c>
      <c r="W1061" s="1">
        <v>14.888648162227167</v>
      </c>
      <c r="X1061" s="1">
        <v>6.2429464419861557E-10</v>
      </c>
      <c r="Y1061" s="1">
        <v>2732.1875271519507</v>
      </c>
      <c r="Z1061" s="1">
        <v>53.5422911986144</v>
      </c>
      <c r="AA1061" s="1">
        <v>781.03460292019554</v>
      </c>
      <c r="AB1061" s="1">
        <v>73.342944878771931</v>
      </c>
      <c r="AC1061"/>
      <c r="AD1061"/>
    </row>
    <row r="1062" spans="1:30" x14ac:dyDescent="0.25">
      <c r="A1062" s="1" t="s">
        <v>105</v>
      </c>
      <c r="B1062" s="4">
        <v>2</v>
      </c>
      <c r="C1062" s="1" t="s">
        <v>108</v>
      </c>
      <c r="D1062" s="7" t="s">
        <v>23</v>
      </c>
      <c r="E1062" s="4">
        <v>2041</v>
      </c>
      <c r="F1062" s="1">
        <v>104.16424629985039</v>
      </c>
      <c r="G1062" s="1">
        <v>-4.7569263721714636E-3</v>
      </c>
      <c r="H1062" s="1">
        <v>4.8843313334314249E-12</v>
      </c>
      <c r="I1062" s="1">
        <v>8.8418300002709292E-12</v>
      </c>
      <c r="J1062" s="1">
        <v>3.8281910523172325E-12</v>
      </c>
      <c r="K1062" s="1">
        <v>135.69599500975659</v>
      </c>
      <c r="L1062" s="1">
        <v>2.6498592819549432E-11</v>
      </c>
      <c r="M1062" s="1">
        <v>5.4547019771164479E-10</v>
      </c>
      <c r="N1062" s="1">
        <v>4.8425075284203634E-11</v>
      </c>
      <c r="O1062" s="1">
        <v>14.187094967613294</v>
      </c>
      <c r="P1062" s="1">
        <v>6.3540000000404655</v>
      </c>
      <c r="Q1062" s="1">
        <v>4.7768414074631821E-10</v>
      </c>
      <c r="R1062" s="1">
        <v>1693.4593359123985</v>
      </c>
      <c r="S1062" s="1">
        <v>3.9240000000004929</v>
      </c>
      <c r="T1062" s="1">
        <v>735.64035511805503</v>
      </c>
      <c r="U1062" s="1">
        <v>87.11109357808435</v>
      </c>
      <c r="V1062" s="1">
        <v>25.397355415878973</v>
      </c>
      <c r="W1062" s="1">
        <v>15.569189327019737</v>
      </c>
      <c r="X1062" s="1">
        <v>6.4293273596641419E-10</v>
      </c>
      <c r="Y1062" s="1">
        <v>2885.2524619854876</v>
      </c>
      <c r="Z1062" s="1">
        <v>25.458084543704445</v>
      </c>
      <c r="AA1062" s="1">
        <v>782.96833758481694</v>
      </c>
      <c r="AB1062" s="1">
        <v>72.249415071263954</v>
      </c>
      <c r="AC1062"/>
      <c r="AD1062"/>
    </row>
    <row r="1063" spans="1:30" x14ac:dyDescent="0.25">
      <c r="A1063" s="1" t="s">
        <v>105</v>
      </c>
      <c r="B1063" s="4">
        <v>2</v>
      </c>
      <c r="C1063" s="1" t="s">
        <v>108</v>
      </c>
      <c r="D1063" s="7" t="s">
        <v>23</v>
      </c>
      <c r="E1063" s="4">
        <v>2042</v>
      </c>
      <c r="F1063" s="1">
        <v>103.75658199895533</v>
      </c>
      <c r="G1063" s="1">
        <v>-5.5981478891562013E-3</v>
      </c>
      <c r="H1063" s="1">
        <v>4.7823202545278723E-12</v>
      </c>
      <c r="I1063" s="1">
        <v>1.194741413541708E-11</v>
      </c>
      <c r="J1063" s="1">
        <v>3.7866799512560464E-12</v>
      </c>
      <c r="K1063" s="1">
        <v>41.331876578215628</v>
      </c>
      <c r="L1063" s="1">
        <v>1.550988977946678E-11</v>
      </c>
      <c r="M1063" s="1">
        <v>25.461767231164952</v>
      </c>
      <c r="N1063" s="1">
        <v>2.3292811477895616E-11</v>
      </c>
      <c r="O1063" s="1">
        <v>6.5370949676243377</v>
      </c>
      <c r="P1063" s="1">
        <v>6.3540000000471695</v>
      </c>
      <c r="Q1063" s="1">
        <v>5.0234371426559426E-10</v>
      </c>
      <c r="R1063" s="1">
        <v>1829.1553309221551</v>
      </c>
      <c r="S1063" s="1">
        <v>9.3320736781639957E-11</v>
      </c>
      <c r="T1063" s="1">
        <v>735.6403551186005</v>
      </c>
      <c r="U1063" s="1">
        <v>87.111093578132781</v>
      </c>
      <c r="V1063" s="1">
        <v>11.015793115818342</v>
      </c>
      <c r="W1063" s="1">
        <v>14.792024619068176</v>
      </c>
      <c r="X1063" s="1">
        <v>6.0787261298109258E-10</v>
      </c>
      <c r="Y1063" s="1">
        <v>3037.170880201159</v>
      </c>
      <c r="Z1063" s="1">
        <v>3.4740005273028185E-10</v>
      </c>
      <c r="AA1063" s="1">
        <v>778.57275927046021</v>
      </c>
      <c r="AB1063" s="1">
        <v>65.460979369246871</v>
      </c>
      <c r="AC1063"/>
      <c r="AD1063"/>
    </row>
    <row r="1064" spans="1:30" x14ac:dyDescent="0.25">
      <c r="A1064" s="1" t="s">
        <v>105</v>
      </c>
      <c r="B1064" s="4">
        <v>2</v>
      </c>
      <c r="C1064" s="1" t="s">
        <v>108</v>
      </c>
      <c r="D1064" s="7" t="s">
        <v>23</v>
      </c>
      <c r="E1064" s="4">
        <v>2043</v>
      </c>
      <c r="F1064" s="1">
        <v>99.311240540740883</v>
      </c>
      <c r="G1064" s="1">
        <v>-6.4233702706583415E-3</v>
      </c>
      <c r="H1064" s="1">
        <v>5.1073374772278988E-12</v>
      </c>
      <c r="I1064" s="1">
        <v>1.70800160000695E-11</v>
      </c>
      <c r="J1064" s="1">
        <v>3.6243546287932874E-12</v>
      </c>
      <c r="K1064" s="1">
        <v>43.273519883674616</v>
      </c>
      <c r="L1064" s="1">
        <v>4.5979348577159318E-12</v>
      </c>
      <c r="M1064" s="1">
        <v>55.541436631166015</v>
      </c>
      <c r="N1064" s="1">
        <v>1.9335616687296316E-11</v>
      </c>
      <c r="O1064" s="1">
        <v>6.537094967630166</v>
      </c>
      <c r="P1064" s="1">
        <v>6.3540000000560113</v>
      </c>
      <c r="Q1064" s="1">
        <v>5.2005886541498563E-10</v>
      </c>
      <c r="R1064" s="1">
        <v>1870.4872075003707</v>
      </c>
      <c r="S1064" s="1">
        <v>1.0506597341523921E-10</v>
      </c>
      <c r="T1064" s="1">
        <v>761.10212234976541</v>
      </c>
      <c r="U1064" s="1">
        <v>87.111093578156073</v>
      </c>
      <c r="V1064" s="1">
        <v>10.143093506500353</v>
      </c>
      <c r="W1064" s="1">
        <v>14.914847305134153</v>
      </c>
      <c r="X1064" s="1">
        <v>5.8264004709360567E-10</v>
      </c>
      <c r="Y1064" s="1">
        <v>3109.348105713344</v>
      </c>
      <c r="Z1064" s="1">
        <v>3.9433075233323254E-10</v>
      </c>
      <c r="AA1064" s="1">
        <v>802.38043990573397</v>
      </c>
      <c r="AB1064" s="1">
        <v>60.087065213327527</v>
      </c>
      <c r="AC1064"/>
      <c r="AD1064"/>
    </row>
    <row r="1065" spans="1:30" x14ac:dyDescent="0.25">
      <c r="A1065" s="1" t="s">
        <v>105</v>
      </c>
      <c r="B1065" s="4">
        <v>2</v>
      </c>
      <c r="C1065" s="1" t="s">
        <v>108</v>
      </c>
      <c r="D1065" s="7" t="s">
        <v>23</v>
      </c>
      <c r="E1065" s="4">
        <v>2044</v>
      </c>
      <c r="F1065" s="1">
        <v>95.195743805482863</v>
      </c>
      <c r="G1065" s="1">
        <v>-1.4587888534117597E-4</v>
      </c>
      <c r="H1065" s="1">
        <v>5.6846960472822609E-12</v>
      </c>
      <c r="I1065" s="1">
        <v>2.6680208131654243E-11</v>
      </c>
      <c r="J1065" s="1">
        <v>3.3321862497906425E-12</v>
      </c>
      <c r="K1065" s="1">
        <v>64.71362364579501</v>
      </c>
      <c r="L1065" s="1">
        <v>2.008993807352914E-12</v>
      </c>
      <c r="M1065" s="1">
        <v>24.818328603138788</v>
      </c>
      <c r="N1065" s="1">
        <v>1.9120792946889492E-11</v>
      </c>
      <c r="O1065" s="1">
        <v>6.53709496763505</v>
      </c>
      <c r="P1065" s="1">
        <v>6.3540000000679591</v>
      </c>
      <c r="Q1065" s="1">
        <v>5.3504581810567887E-10</v>
      </c>
      <c r="R1065" s="1">
        <v>1913.7607273840454</v>
      </c>
      <c r="S1065" s="1">
        <v>1.1473920709487451E-10</v>
      </c>
      <c r="T1065" s="1">
        <v>816.6435589809314</v>
      </c>
      <c r="U1065" s="1">
        <v>87.111093578175414</v>
      </c>
      <c r="V1065" s="1">
        <v>9.5559464645491126</v>
      </c>
      <c r="W1065" s="1">
        <v>15.764857459630807</v>
      </c>
      <c r="X1065" s="1">
        <v>5.5116692482460123E-10</v>
      </c>
      <c r="Y1065" s="1">
        <v>3185.3442709608371</v>
      </c>
      <c r="Z1065" s="1">
        <v>4.2462785495286603E-10</v>
      </c>
      <c r="AA1065" s="1">
        <v>854.03459735214005</v>
      </c>
      <c r="AB1065" s="1">
        <v>54.116827043476007</v>
      </c>
      <c r="AC1065"/>
      <c r="AD1065"/>
    </row>
    <row r="1066" spans="1:30" x14ac:dyDescent="0.25">
      <c r="A1066" s="1" t="s">
        <v>105</v>
      </c>
      <c r="B1066" s="4">
        <v>2</v>
      </c>
      <c r="C1066" s="1" t="s">
        <v>108</v>
      </c>
      <c r="D1066" s="7" t="s">
        <v>23</v>
      </c>
      <c r="E1066" s="4">
        <v>2045</v>
      </c>
      <c r="F1066" s="1">
        <v>91.628283145541772</v>
      </c>
      <c r="G1066" s="1">
        <v>5.0064293339512143E-2</v>
      </c>
      <c r="H1066" s="1">
        <v>6.5179731185643274E-12</v>
      </c>
      <c r="I1066" s="1">
        <v>5.5870583907344202E-11</v>
      </c>
      <c r="J1066" s="1">
        <v>3.2215838045404262E-12</v>
      </c>
      <c r="K1066" s="1">
        <v>46.265291455206913</v>
      </c>
      <c r="L1066" s="1">
        <v>1.0679650738797987E-12</v>
      </c>
      <c r="M1066" s="1">
        <v>15.118772014015237</v>
      </c>
      <c r="N1066" s="1">
        <v>2.0705514875659866E-11</v>
      </c>
      <c r="O1066" s="1">
        <v>6.537094967639832</v>
      </c>
      <c r="P1066" s="1">
        <v>6.3540000000850387</v>
      </c>
      <c r="Q1066" s="1">
        <v>5.4646484079623862E-10</v>
      </c>
      <c r="R1066" s="1">
        <v>1978.4743510298404</v>
      </c>
      <c r="S1066" s="1">
        <v>1.228936611282393E-10</v>
      </c>
      <c r="T1066" s="1">
        <v>841.46188758407015</v>
      </c>
      <c r="U1066" s="1">
        <v>87.111093578194541</v>
      </c>
      <c r="V1066" s="1">
        <v>8.3778038207149557</v>
      </c>
      <c r="W1066" s="1">
        <v>15.963501693099369</v>
      </c>
      <c r="X1066" s="1">
        <v>5.2134129635330115E-10</v>
      </c>
      <c r="Y1066" s="1">
        <v>3270.4248411669337</v>
      </c>
      <c r="Z1066" s="1">
        <v>4.3286047034260091E-10</v>
      </c>
      <c r="AA1066" s="1">
        <v>885.99959816794376</v>
      </c>
      <c r="AB1066" s="1">
        <v>45.750711381423102</v>
      </c>
      <c r="AC1066"/>
      <c r="AD1066"/>
    </row>
    <row r="1067" spans="1:30" x14ac:dyDescent="0.25">
      <c r="A1067" s="1" t="s">
        <v>105</v>
      </c>
      <c r="B1067" s="4">
        <v>2</v>
      </c>
      <c r="C1067" s="1" t="s">
        <v>108</v>
      </c>
      <c r="D1067" s="7" t="s">
        <v>23</v>
      </c>
      <c r="E1067" s="4">
        <v>2046</v>
      </c>
      <c r="F1067" s="1">
        <v>88.083583441537726</v>
      </c>
      <c r="G1067" s="1">
        <v>3.4846724367549882E-2</v>
      </c>
      <c r="H1067" s="1">
        <v>7.5565078215390897E-12</v>
      </c>
      <c r="I1067" s="1">
        <v>4.2977192109423644E-8</v>
      </c>
      <c r="J1067" s="1">
        <v>2.928453060231016E-12</v>
      </c>
      <c r="K1067" s="1">
        <v>128.34652780439401</v>
      </c>
      <c r="L1067" s="1">
        <v>7.311788929544656E-13</v>
      </c>
      <c r="M1067" s="1">
        <v>40.669729503054803</v>
      </c>
      <c r="N1067" s="1">
        <v>2.3466810005754881E-11</v>
      </c>
      <c r="O1067" s="1">
        <v>6.537094967644939</v>
      </c>
      <c r="P1067" s="1">
        <v>6.3540000001117187</v>
      </c>
      <c r="Q1067" s="1">
        <v>5.5404467497892367E-10</v>
      </c>
      <c r="R1067" s="1">
        <v>2024.7396424850472</v>
      </c>
      <c r="S1067" s="1">
        <v>1.3587636147603274E-10</v>
      </c>
      <c r="T1067" s="1">
        <v>856.58065959808539</v>
      </c>
      <c r="U1067" s="1">
        <v>87.111093578215247</v>
      </c>
      <c r="V1067" s="1">
        <v>7.8125055009399942</v>
      </c>
      <c r="W1067" s="1">
        <v>16.164359729846833</v>
      </c>
      <c r="X1067" s="1">
        <v>4.8465371698815236E-10</v>
      </c>
      <c r="Y1067" s="1">
        <v>3335.6891659412245</v>
      </c>
      <c r="Z1067" s="1">
        <v>4.742943063196622E-10</v>
      </c>
      <c r="AA1067" s="1">
        <v>903.38770870741803</v>
      </c>
      <c r="AB1067" s="1">
        <v>41.366875881907433</v>
      </c>
      <c r="AC1067"/>
      <c r="AD1067"/>
    </row>
    <row r="1068" spans="1:30" x14ac:dyDescent="0.25">
      <c r="A1068" s="1" t="s">
        <v>105</v>
      </c>
      <c r="B1068" s="4">
        <v>2</v>
      </c>
      <c r="C1068" s="1" t="s">
        <v>108</v>
      </c>
      <c r="D1068" s="7" t="s">
        <v>23</v>
      </c>
      <c r="E1068" s="4">
        <v>2047</v>
      </c>
      <c r="F1068" s="1">
        <v>84.882096204604366</v>
      </c>
      <c r="G1068" s="1">
        <v>6.9409160960875557E-2</v>
      </c>
      <c r="H1068" s="1">
        <v>8.847592274672489E-12</v>
      </c>
      <c r="I1068" s="1">
        <v>4.2094302418862521E-9</v>
      </c>
      <c r="J1068" s="1">
        <v>2.6396534004468491E-12</v>
      </c>
      <c r="K1068" s="1">
        <v>212.55672773467214</v>
      </c>
      <c r="L1068" s="1">
        <v>5.454951713142097E-13</v>
      </c>
      <c r="M1068" s="1">
        <v>24.168289497393083</v>
      </c>
      <c r="N1068" s="1">
        <v>2.7794925417593739E-11</v>
      </c>
      <c r="O1068" s="1">
        <v>6.5370949676506234</v>
      </c>
      <c r="P1068" s="1">
        <v>6.3540000001675896</v>
      </c>
      <c r="Q1068" s="1">
        <v>5.597691973333164E-10</v>
      </c>
      <c r="R1068" s="1">
        <v>2070.6511702894413</v>
      </c>
      <c r="S1068" s="1">
        <v>1.4635346740217463E-10</v>
      </c>
      <c r="T1068" s="1">
        <v>897.25038910114017</v>
      </c>
      <c r="U1068" s="1">
        <v>87.111093578234943</v>
      </c>
      <c r="V1068" s="1">
        <v>7.1475477738478537</v>
      </c>
      <c r="W1068" s="1">
        <v>16.388376464224578</v>
      </c>
      <c r="X1068" s="1">
        <v>4.3014884706760668E-10</v>
      </c>
      <c r="Y1068" s="1">
        <v>3404.1614244919469</v>
      </c>
      <c r="Z1068" s="1">
        <v>4.7763623899874307E-10</v>
      </c>
      <c r="AA1068" s="1">
        <v>937.67227838697738</v>
      </c>
      <c r="AB1068" s="1">
        <v>37.066740867883233</v>
      </c>
      <c r="AC1068"/>
      <c r="AD1068"/>
    </row>
    <row r="1069" spans="1:30" x14ac:dyDescent="0.25">
      <c r="A1069" s="1" t="s">
        <v>105</v>
      </c>
      <c r="B1069" s="4">
        <v>2</v>
      </c>
      <c r="C1069" s="1" t="s">
        <v>108</v>
      </c>
      <c r="D1069" s="7" t="s">
        <v>23</v>
      </c>
      <c r="E1069" s="4">
        <v>2048</v>
      </c>
      <c r="F1069" s="1">
        <v>81.931482175647574</v>
      </c>
      <c r="G1069" s="1">
        <v>6.4818626779870617E-2</v>
      </c>
      <c r="H1069" s="1">
        <v>1.0630915392893871E-11</v>
      </c>
      <c r="I1069" s="1">
        <v>5.9323045594911962E-9</v>
      </c>
      <c r="J1069" s="1">
        <v>2.5803170786848848E-12</v>
      </c>
      <c r="K1069" s="1">
        <v>250.67585700432338</v>
      </c>
      <c r="L1069" s="1">
        <v>4.142910367211279E-13</v>
      </c>
      <c r="M1069" s="1">
        <v>48.996866273913909</v>
      </c>
      <c r="N1069" s="1">
        <v>3.3161849763774265E-11</v>
      </c>
      <c r="O1069" s="1">
        <v>6.5370949676571417</v>
      </c>
      <c r="P1069" s="1">
        <v>4.3146606019223707E-8</v>
      </c>
      <c r="Q1069" s="1">
        <v>5.6444511873009632E-10</v>
      </c>
      <c r="R1069" s="1">
        <v>2159.5553980241134</v>
      </c>
      <c r="S1069" s="1">
        <v>1.6587935168097783E-10</v>
      </c>
      <c r="T1069" s="1">
        <v>921.41867859853323</v>
      </c>
      <c r="U1069" s="1">
        <v>87.111093578258945</v>
      </c>
      <c r="V1069" s="1">
        <v>6.2385104832083673</v>
      </c>
      <c r="W1069" s="1">
        <v>7.2131094835816242E-8</v>
      </c>
      <c r="X1069" s="1">
        <v>4.0190120344986914E-10</v>
      </c>
      <c r="Y1069" s="1">
        <v>3506.2192422121047</v>
      </c>
      <c r="Z1069" s="1">
        <v>5.3690870174611164E-10</v>
      </c>
      <c r="AA1069" s="1">
        <v>967.02642204113909</v>
      </c>
      <c r="AB1069" s="1">
        <v>29.483357578874458</v>
      </c>
      <c r="AC1069"/>
      <c r="AD1069"/>
    </row>
    <row r="1070" spans="1:30" x14ac:dyDescent="0.25">
      <c r="A1070" s="1" t="s">
        <v>105</v>
      </c>
      <c r="B1070" s="4">
        <v>2</v>
      </c>
      <c r="C1070" s="1" t="s">
        <v>108</v>
      </c>
      <c r="D1070" s="7" t="s">
        <v>23</v>
      </c>
      <c r="E1070" s="4">
        <v>2049</v>
      </c>
      <c r="F1070" s="1">
        <v>78.732862751051712</v>
      </c>
      <c r="G1070" s="1">
        <v>4.749200287736198E-2</v>
      </c>
      <c r="H1070" s="1">
        <v>1.2539920428992508E-11</v>
      </c>
      <c r="I1070" s="1">
        <v>1.1737047726611179E-9</v>
      </c>
      <c r="J1070" s="1">
        <v>2.4720754108984873E-12</v>
      </c>
      <c r="K1070" s="1">
        <v>228.37079148778548</v>
      </c>
      <c r="L1070" s="1">
        <v>3.2641565960249664E-13</v>
      </c>
      <c r="M1070" s="1">
        <v>39.855095024403646</v>
      </c>
      <c r="N1070" s="1">
        <v>3.9838140349263495E-11</v>
      </c>
      <c r="O1070" s="1">
        <v>6.5370949676642924</v>
      </c>
      <c r="P1070" s="1">
        <v>4.7353975420250126E-8</v>
      </c>
      <c r="Q1070" s="1">
        <v>5.6827330978241356E-10</v>
      </c>
      <c r="R1070" s="1">
        <v>2224.7525050284376</v>
      </c>
      <c r="S1070" s="1">
        <v>1.8695915844998986E-10</v>
      </c>
      <c r="T1070" s="1">
        <v>970.41554487244719</v>
      </c>
      <c r="U1070" s="1">
        <v>87.11109357828829</v>
      </c>
      <c r="V1070" s="1">
        <v>5.3174085785951206</v>
      </c>
      <c r="W1070" s="1">
        <v>6.998746993843754E-8</v>
      </c>
      <c r="X1070" s="1">
        <v>3.2012128139008539E-10</v>
      </c>
      <c r="Y1070" s="1">
        <v>3581.5120756003594</v>
      </c>
      <c r="Z1070" s="1">
        <v>5.9711046807818672E-10</v>
      </c>
      <c r="AA1070" s="1">
        <v>1018.9118566240963</v>
      </c>
      <c r="AB1070" s="1">
        <v>24.471394584613385</v>
      </c>
      <c r="AC1070"/>
      <c r="AD1070"/>
    </row>
    <row r="1071" spans="1:30" x14ac:dyDescent="0.25">
      <c r="A1071" s="1" t="s">
        <v>105</v>
      </c>
      <c r="B1071" s="4">
        <v>2</v>
      </c>
      <c r="C1071" s="1" t="s">
        <v>108</v>
      </c>
      <c r="D1071" s="7" t="s">
        <v>23</v>
      </c>
      <c r="E1071" s="4">
        <v>2050</v>
      </c>
      <c r="F1071" s="1">
        <v>75.399148657745101</v>
      </c>
      <c r="G1071" s="1">
        <v>3.3233551254574424E-2</v>
      </c>
      <c r="H1071" s="1">
        <v>1.5064238327542146E-11</v>
      </c>
      <c r="I1071" s="1">
        <v>9.3503281990147185E-9</v>
      </c>
      <c r="J1071" s="1">
        <v>2.5960431042414491E-12</v>
      </c>
      <c r="K1071" s="1">
        <v>151.45494225633564</v>
      </c>
      <c r="L1071" s="1">
        <v>0</v>
      </c>
      <c r="M1071" s="1">
        <v>42.706136775385836</v>
      </c>
      <c r="N1071" s="1">
        <v>4.825471345277079E-11</v>
      </c>
      <c r="O1071" s="1">
        <v>6.5370949676727275</v>
      </c>
      <c r="P1071" s="1">
        <v>5.3285418038703918E-8</v>
      </c>
      <c r="Q1071" s="1">
        <v>5.720599897336696E-10</v>
      </c>
      <c r="R1071" s="1">
        <v>2281.1143754078366</v>
      </c>
      <c r="S1071" s="1">
        <v>2.0985093659346825E-10</v>
      </c>
      <c r="T1071" s="1">
        <v>1010.2706398968509</v>
      </c>
      <c r="U1071" s="1">
        <v>87.111093578322993</v>
      </c>
      <c r="V1071" s="1">
        <v>4.5778140180016136</v>
      </c>
      <c r="W1071" s="1">
        <v>8.849158495244524E-8</v>
      </c>
      <c r="X1071" s="1">
        <v>2.9346404004884335E-10</v>
      </c>
      <c r="Y1071" s="1">
        <v>3654.5079028695468</v>
      </c>
      <c r="Z1071" s="1">
        <v>6.6249808420606459E-10</v>
      </c>
      <c r="AA1071" s="1">
        <v>1062.3611953731865</v>
      </c>
      <c r="AB1071" s="1">
        <v>21.291078909225316</v>
      </c>
      <c r="AC1071"/>
      <c r="AD1071"/>
    </row>
    <row r="1072" spans="1:30" x14ac:dyDescent="0.25">
      <c r="A1072" s="1" t="s">
        <v>105</v>
      </c>
      <c r="B1072" s="4">
        <v>2</v>
      </c>
      <c r="C1072" s="1" t="s">
        <v>108</v>
      </c>
      <c r="D1072" s="7" t="s">
        <v>23</v>
      </c>
      <c r="E1072" s="4">
        <v>2051</v>
      </c>
      <c r="F1072" s="1">
        <v>72.367566531951837</v>
      </c>
      <c r="G1072" s="1">
        <v>3.8777264987137749E-3</v>
      </c>
      <c r="H1072" s="1">
        <v>1.8316314855775496E-11</v>
      </c>
      <c r="I1072" s="1">
        <v>4.3724829384447785E-9</v>
      </c>
      <c r="J1072" s="1">
        <v>3.0306733751357739E-12</v>
      </c>
      <c r="K1072" s="1">
        <v>147.89528710918978</v>
      </c>
      <c r="L1072" s="1">
        <v>0</v>
      </c>
      <c r="M1072" s="1">
        <v>60.623869595769634</v>
      </c>
      <c r="N1072" s="1">
        <v>5.9038314507905575E-11</v>
      </c>
      <c r="O1072" s="1">
        <v>6.5370949676829389</v>
      </c>
      <c r="P1072" s="1">
        <v>5.4458153988524927E-8</v>
      </c>
      <c r="Q1072" s="1">
        <v>5.7568434436246289E-10</v>
      </c>
      <c r="R1072" s="1">
        <v>2315.0599222942747</v>
      </c>
      <c r="S1072" s="1">
        <v>2.3634952941301769E-10</v>
      </c>
      <c r="T1072" s="1">
        <v>1052.9767766722366</v>
      </c>
      <c r="U1072" s="1">
        <v>87.111093578364077</v>
      </c>
      <c r="V1072" s="1">
        <v>4.2660127048384968</v>
      </c>
      <c r="W1072" s="1">
        <v>7.9185974306562112E-8</v>
      </c>
      <c r="X1072" s="1">
        <v>2.7281881632115699E-10</v>
      </c>
      <c r="Y1072" s="1">
        <v>3682.9560902288308</v>
      </c>
      <c r="Z1072" s="1">
        <v>7.3603245928464665E-10</v>
      </c>
      <c r="AA1072" s="1">
        <v>1097.5965137057519</v>
      </c>
      <c r="AB1072" s="1">
        <v>19.998920971919876</v>
      </c>
      <c r="AC1072"/>
      <c r="AD1072"/>
    </row>
    <row r="1073" spans="1:30" x14ac:dyDescent="0.25">
      <c r="A1073" s="1" t="s">
        <v>105</v>
      </c>
      <c r="B1073" s="4">
        <v>2</v>
      </c>
      <c r="C1073" s="1" t="s">
        <v>108</v>
      </c>
      <c r="D1073" s="7" t="s">
        <v>23</v>
      </c>
      <c r="E1073" s="4">
        <v>2052</v>
      </c>
      <c r="F1073" s="1">
        <v>69.526207395411717</v>
      </c>
      <c r="G1073" s="1">
        <v>3.6577379068327434E-2</v>
      </c>
      <c r="H1073" s="1">
        <v>2.296534631561362E-11</v>
      </c>
      <c r="I1073" s="1">
        <v>1.2022827489839109E-9</v>
      </c>
      <c r="J1073" s="1">
        <v>0</v>
      </c>
      <c r="K1073" s="1">
        <v>97.612318109487163</v>
      </c>
      <c r="L1073" s="1">
        <v>0</v>
      </c>
      <c r="M1073" s="1">
        <v>123.13731628410322</v>
      </c>
      <c r="N1073" s="1">
        <v>7.313438530696272E-11</v>
      </c>
      <c r="O1073" s="1">
        <v>6.5370949676949532</v>
      </c>
      <c r="P1073" s="1">
        <v>6.3807394208363776E-8</v>
      </c>
      <c r="Q1073" s="1">
        <v>5.7901653061225353E-10</v>
      </c>
      <c r="R1073" s="1">
        <v>2395.1776719390859</v>
      </c>
      <c r="S1073" s="1">
        <v>2.5185941919248447E-10</v>
      </c>
      <c r="T1073" s="1">
        <v>1058.1806462680065</v>
      </c>
      <c r="U1073" s="1">
        <v>87.111093578411456</v>
      </c>
      <c r="V1073" s="1">
        <v>3.6203657281921773</v>
      </c>
      <c r="W1073" s="1">
        <v>1.0409549164496299E-7</v>
      </c>
      <c r="X1073" s="1">
        <v>2.2966439812602725E-10</v>
      </c>
      <c r="Y1073" s="1">
        <v>3756.5832443642212</v>
      </c>
      <c r="Z1073" s="1">
        <v>7.6130290868358505E-10</v>
      </c>
      <c r="AA1073" s="1">
        <v>1102.4563353474593</v>
      </c>
      <c r="AB1073" s="1">
        <v>16.229791170362184</v>
      </c>
      <c r="AC1073"/>
      <c r="AD1073"/>
    </row>
    <row r="1074" spans="1:30" x14ac:dyDescent="0.25">
      <c r="A1074" s="1" t="s">
        <v>105</v>
      </c>
      <c r="B1074" s="4">
        <v>2</v>
      </c>
      <c r="C1074" s="1" t="s">
        <v>108</v>
      </c>
      <c r="D1074" s="7" t="s">
        <v>23</v>
      </c>
      <c r="E1074" s="4">
        <v>2053</v>
      </c>
      <c r="F1074" s="1">
        <v>66.442234700848957</v>
      </c>
      <c r="G1074" s="1">
        <v>3.6434973795859325E-2</v>
      </c>
      <c r="H1074" s="1">
        <v>2.9275492125146207E-11</v>
      </c>
      <c r="I1074" s="1">
        <v>4.5896870806285298E-10</v>
      </c>
      <c r="J1074" s="1">
        <v>0</v>
      </c>
      <c r="K1074" s="1">
        <v>135.47334961484663</v>
      </c>
      <c r="L1074" s="1">
        <v>0</v>
      </c>
      <c r="M1074" s="1">
        <v>102.69719258309128</v>
      </c>
      <c r="N1074" s="1">
        <v>9.2036296963183484E-11</v>
      </c>
      <c r="O1074" s="1">
        <v>6.5370949677093337</v>
      </c>
      <c r="P1074" s="1">
        <v>6.8178656912883526E-8</v>
      </c>
      <c r="Q1074" s="1">
        <v>5.8223811441679396E-10</v>
      </c>
      <c r="R1074" s="1">
        <v>2425.3165702079928</v>
      </c>
      <c r="S1074" s="1">
        <v>2.5645735405020037E-10</v>
      </c>
      <c r="T1074" s="1">
        <v>1098.1879625521115</v>
      </c>
      <c r="U1074" s="1">
        <v>87.111093578458764</v>
      </c>
      <c r="V1074" s="1">
        <v>3.4694563480199929</v>
      </c>
      <c r="W1074" s="1">
        <v>1.093811680490231E-7</v>
      </c>
      <c r="X1074" s="1">
        <v>2.2360907279999516E-10</v>
      </c>
      <c r="Y1074" s="1">
        <v>3795.770486410684</v>
      </c>
      <c r="Z1074" s="1">
        <v>7.5767071467338185E-10</v>
      </c>
      <c r="AA1074" s="1">
        <v>1127.9516389175226</v>
      </c>
      <c r="AB1074" s="1">
        <v>15.296109503740846</v>
      </c>
      <c r="AC1074"/>
      <c r="AD1074"/>
    </row>
    <row r="1075" spans="1:30" x14ac:dyDescent="0.25">
      <c r="A1075" s="1" t="s">
        <v>105</v>
      </c>
      <c r="B1075" s="4">
        <v>2</v>
      </c>
      <c r="C1075" s="1" t="s">
        <v>108</v>
      </c>
      <c r="D1075" s="7" t="s">
        <v>23</v>
      </c>
      <c r="E1075" s="4">
        <v>2054</v>
      </c>
      <c r="F1075" s="1">
        <v>63.2981036580709</v>
      </c>
      <c r="G1075" s="1">
        <v>2.6737367908065916E-2</v>
      </c>
      <c r="H1075" s="1">
        <v>3.6451534896974372E-11</v>
      </c>
      <c r="I1075" s="1">
        <v>5.5233904534128467E-9</v>
      </c>
      <c r="J1075" s="1">
        <v>0</v>
      </c>
      <c r="K1075" s="1">
        <v>150.60294746922779</v>
      </c>
      <c r="L1075" s="1">
        <v>0</v>
      </c>
      <c r="M1075" s="1">
        <v>1.0309622308339577E-8</v>
      </c>
      <c r="N1075" s="1">
        <v>1.1825157232157942E-10</v>
      </c>
      <c r="O1075" s="1">
        <v>6.5370949677267136</v>
      </c>
      <c r="P1075" s="1">
        <v>6.937957109379734E-8</v>
      </c>
      <c r="Q1075" s="1">
        <v>5.8516656747702497E-10</v>
      </c>
      <c r="R1075" s="1">
        <v>2488.3869710246749</v>
      </c>
      <c r="S1075" s="1">
        <v>2.5846634785755327E-10</v>
      </c>
      <c r="T1075" s="1">
        <v>1095.6389783468021</v>
      </c>
      <c r="U1075" s="1">
        <v>86.126291927484175</v>
      </c>
      <c r="V1075" s="1">
        <v>2.8053484114684233</v>
      </c>
      <c r="W1075" s="1">
        <v>1.1054980033364352E-7</v>
      </c>
      <c r="X1075" s="1">
        <v>2.0664215382607428E-10</v>
      </c>
      <c r="Y1075" s="1">
        <v>3850.3609226867916</v>
      </c>
      <c r="Z1075" s="1">
        <v>7.4553619066953061E-10</v>
      </c>
      <c r="AA1075" s="1">
        <v>1129.889822430863</v>
      </c>
      <c r="AB1075" s="1">
        <v>13.342333561608212</v>
      </c>
      <c r="AC1075"/>
      <c r="AD1075"/>
    </row>
    <row r="1076" spans="1:30" x14ac:dyDescent="0.25">
      <c r="A1076" s="1" t="s">
        <v>105</v>
      </c>
      <c r="B1076" s="4">
        <v>2</v>
      </c>
      <c r="C1076" s="1" t="s">
        <v>108</v>
      </c>
      <c r="D1076" s="7" t="s">
        <v>23</v>
      </c>
      <c r="E1076" s="4">
        <v>2055</v>
      </c>
      <c r="F1076" s="1">
        <v>60.381876814110129</v>
      </c>
      <c r="G1076" s="1">
        <v>0.10646370194362335</v>
      </c>
      <c r="H1076" s="1">
        <v>4.3837974644808129E-11</v>
      </c>
      <c r="I1076" s="1">
        <v>1.5269637979845342E-9</v>
      </c>
      <c r="J1076" s="1">
        <v>0</v>
      </c>
      <c r="K1076" s="1">
        <v>121.42178991471498</v>
      </c>
      <c r="L1076" s="1">
        <v>0</v>
      </c>
      <c r="M1076" s="1">
        <v>41.810570574346791</v>
      </c>
      <c r="N1076" s="1">
        <v>1.5630458811541905E-10</v>
      </c>
      <c r="O1076" s="1">
        <v>6.5370949677483097</v>
      </c>
      <c r="P1076" s="1">
        <v>6.9837003582597231E-8</v>
      </c>
      <c r="Q1076" s="1">
        <v>5.8780622087747182E-10</v>
      </c>
      <c r="R1076" s="1">
        <v>2545.0942331591873</v>
      </c>
      <c r="S1076" s="1">
        <v>2.5953431293143307E-10</v>
      </c>
      <c r="T1076" s="1">
        <v>1095.6389783563984</v>
      </c>
      <c r="U1076" s="1">
        <v>83.355891102077251</v>
      </c>
      <c r="V1076" s="1">
        <v>2.3230084500011552</v>
      </c>
      <c r="W1076" s="1">
        <v>6.5517120266009548E-8</v>
      </c>
      <c r="X1076" s="1">
        <v>1.5412709081565858E-10</v>
      </c>
      <c r="Y1076" s="1">
        <v>3900.3997877659613</v>
      </c>
      <c r="Z1076" s="1">
        <v>6.867747990423492E-10</v>
      </c>
      <c r="AA1076" s="1">
        <v>1129.7941809589586</v>
      </c>
      <c r="AB1076" s="1">
        <v>12.121268077006823</v>
      </c>
      <c r="AC1076"/>
      <c r="AD1076"/>
    </row>
    <row r="1077" spans="1:30" x14ac:dyDescent="0.25">
      <c r="A1077" s="1" t="s">
        <v>105</v>
      </c>
      <c r="B1077" s="4">
        <v>2</v>
      </c>
      <c r="C1077" s="1" t="s">
        <v>108</v>
      </c>
      <c r="D1077" s="7" t="s">
        <v>23</v>
      </c>
      <c r="E1077" s="4">
        <v>2056</v>
      </c>
      <c r="F1077" s="1">
        <v>57.15213241395417</v>
      </c>
      <c r="G1077" s="1">
        <v>7.5037489570288604E-4</v>
      </c>
      <c r="H1077" s="1">
        <v>5.352962004553824E-11</v>
      </c>
      <c r="I1077" s="1">
        <v>4.8357243021535491E-10</v>
      </c>
      <c r="J1077" s="1">
        <v>0</v>
      </c>
      <c r="K1077" s="1">
        <v>145.59208796051306</v>
      </c>
      <c r="L1077" s="1">
        <v>0</v>
      </c>
      <c r="M1077" s="1">
        <v>43.628819522665864</v>
      </c>
      <c r="N1077" s="1">
        <v>2.1533017722760026E-10</v>
      </c>
      <c r="O1077" s="1">
        <v>6.537094967775535</v>
      </c>
      <c r="P1077" s="1">
        <v>7.5358697398035267E-8</v>
      </c>
      <c r="Q1077" s="1">
        <v>5.9038653795615671E-10</v>
      </c>
      <c r="R1077" s="1">
        <v>2572.5437468845339</v>
      </c>
      <c r="S1077" s="1">
        <v>2.6026549182438752E-10</v>
      </c>
      <c r="T1077" s="1">
        <v>1090.9042791539694</v>
      </c>
      <c r="U1077" s="1">
        <v>79.769789863940787</v>
      </c>
      <c r="V1077" s="1">
        <v>2.186199465657293</v>
      </c>
      <c r="W1077" s="1">
        <v>9.9756478812793318E-8</v>
      </c>
      <c r="X1077" s="1">
        <v>1.4562285808602026E-10</v>
      </c>
      <c r="Y1077" s="1">
        <v>3933.9825711811673</v>
      </c>
      <c r="Z1077" s="1">
        <v>6.1819616463123396E-10</v>
      </c>
      <c r="AA1077" s="1">
        <v>1122.0622618370103</v>
      </c>
      <c r="AB1077" s="1">
        <v>11.915422760764368</v>
      </c>
      <c r="AC1077"/>
      <c r="AD1077"/>
    </row>
    <row r="1078" spans="1:30" x14ac:dyDescent="0.25">
      <c r="A1078" s="1" t="s">
        <v>105</v>
      </c>
      <c r="B1078" s="4">
        <v>2</v>
      </c>
      <c r="C1078" s="1" t="s">
        <v>108</v>
      </c>
      <c r="D1078" s="7" t="s">
        <v>23</v>
      </c>
      <c r="E1078" s="4">
        <v>2057</v>
      </c>
      <c r="F1078" s="1">
        <v>53.99542280220053</v>
      </c>
      <c r="G1078" s="1">
        <v>2.6634465075221301E-3</v>
      </c>
      <c r="H1078" s="1">
        <v>0</v>
      </c>
      <c r="I1078" s="1">
        <v>1.3615616032090655E-9</v>
      </c>
      <c r="J1078" s="1">
        <v>0</v>
      </c>
      <c r="K1078" s="1">
        <v>243.94252650414035</v>
      </c>
      <c r="L1078" s="1">
        <v>0</v>
      </c>
      <c r="M1078" s="1">
        <v>1.1447463438708561E-8</v>
      </c>
      <c r="N1078" s="1">
        <v>3.1684521155556666E-10</v>
      </c>
      <c r="O1078" s="1">
        <v>6.5370949678086125</v>
      </c>
      <c r="P1078" s="1">
        <v>7.6883781942597469E-8</v>
      </c>
      <c r="Q1078" s="1">
        <v>5.928586133670552E-10</v>
      </c>
      <c r="R1078" s="1">
        <v>2627.409242446387</v>
      </c>
      <c r="S1078" s="1">
        <v>2.6081098699570175E-10</v>
      </c>
      <c r="T1078" s="1">
        <v>1101.475246678322</v>
      </c>
      <c r="U1078" s="1">
        <v>74.960138006719475</v>
      </c>
      <c r="V1078" s="1">
        <v>2.1861994656102812</v>
      </c>
      <c r="W1078" s="1">
        <v>9.7972160899145614E-8</v>
      </c>
      <c r="X1078" s="1">
        <v>9.2824307407635763E-11</v>
      </c>
      <c r="Y1078" s="1">
        <v>3983.7021040131863</v>
      </c>
      <c r="Z1078" s="1">
        <v>6.0342714962873805E-10</v>
      </c>
      <c r="AA1078" s="1">
        <v>1113.7483417895564</v>
      </c>
      <c r="AB1078" s="1">
        <v>10.489347701526558</v>
      </c>
      <c r="AC1078"/>
      <c r="AD1078"/>
    </row>
    <row r="1079" spans="1:30" x14ac:dyDescent="0.25">
      <c r="A1079" s="1" t="s">
        <v>105</v>
      </c>
      <c r="B1079" s="4">
        <v>2</v>
      </c>
      <c r="C1079" s="1" t="s">
        <v>108</v>
      </c>
      <c r="D1079" s="7" t="s">
        <v>23</v>
      </c>
      <c r="E1079" s="4">
        <v>2058</v>
      </c>
      <c r="F1079" s="1">
        <v>51.030046963994785</v>
      </c>
      <c r="G1079" s="1">
        <v>2.1030389963783324E-2</v>
      </c>
      <c r="H1079" s="1">
        <v>0</v>
      </c>
      <c r="I1079" s="1">
        <v>0</v>
      </c>
      <c r="J1079" s="1">
        <v>0</v>
      </c>
      <c r="K1079" s="1">
        <v>43.959212412585714</v>
      </c>
      <c r="L1079" s="1">
        <v>0</v>
      </c>
      <c r="M1079" s="1">
        <v>1.0052413259988907E-8</v>
      </c>
      <c r="N1079" s="1">
        <v>5.2644043604977747E-10</v>
      </c>
      <c r="O1079" s="1">
        <v>6.5370949678464632</v>
      </c>
      <c r="P1079" s="1">
        <v>7.736526762978208E-8</v>
      </c>
      <c r="Q1079" s="1">
        <v>5.9545465647129664E-10</v>
      </c>
      <c r="R1079" s="1">
        <v>2784.9768059684561</v>
      </c>
      <c r="S1079" s="1">
        <v>2.6122527803242286E-10</v>
      </c>
      <c r="T1079" s="1">
        <v>1064.3193012099332</v>
      </c>
      <c r="U1079" s="1">
        <v>68.31516022089238</v>
      </c>
      <c r="V1079" s="1">
        <v>1.8081970582705802</v>
      </c>
      <c r="W1079" s="1">
        <v>4.4809432705219296E-8</v>
      </c>
      <c r="X1079" s="1">
        <v>5.1216801043328244E-11</v>
      </c>
      <c r="Y1079" s="1">
        <v>4080.3482082329319</v>
      </c>
      <c r="Z1079" s="1">
        <v>5.7462579634651386E-10</v>
      </c>
      <c r="AA1079" s="1">
        <v>1094.4544917183073</v>
      </c>
      <c r="AB1079" s="1">
        <v>6.8119973215591525</v>
      </c>
      <c r="AC1079"/>
      <c r="AD1079"/>
    </row>
    <row r="1080" spans="1:30" x14ac:dyDescent="0.25">
      <c r="A1080" s="1" t="s">
        <v>105</v>
      </c>
      <c r="B1080" s="4">
        <v>2</v>
      </c>
      <c r="C1080" s="1" t="s">
        <v>108</v>
      </c>
      <c r="D1080" s="7" t="s">
        <v>23</v>
      </c>
      <c r="E1080" s="4">
        <v>2059</v>
      </c>
      <c r="F1080" s="1">
        <v>56.089869688241656</v>
      </c>
      <c r="G1080" s="1">
        <v>5.3796397180854862E-2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6.537094967886695</v>
      </c>
      <c r="P1080" s="1">
        <v>7.8724512170170403E-8</v>
      </c>
      <c r="Q1080" s="1">
        <v>5.9848532984643242E-10</v>
      </c>
      <c r="R1080" s="1">
        <v>2759.2985037523476</v>
      </c>
      <c r="S1080" s="1">
        <v>2.6155169369202535E-10</v>
      </c>
      <c r="T1080" s="1">
        <v>1036.0495982305238</v>
      </c>
      <c r="U1080" s="1">
        <v>58.917193542217852</v>
      </c>
      <c r="V1080" s="1">
        <v>1.8081970582900588</v>
      </c>
      <c r="W1080" s="1">
        <v>1.1561384522734235E-7</v>
      </c>
      <c r="X1080" s="1">
        <v>5.3308571136701526E-11</v>
      </c>
      <c r="Y1080" s="1">
        <v>4085.9546456550929</v>
      </c>
      <c r="Z1080" s="1">
        <v>5.8604458758358318E-10</v>
      </c>
      <c r="AA1080" s="1">
        <v>1075.486987119468</v>
      </c>
      <c r="AB1080" s="1">
        <v>8.0692257613680418</v>
      </c>
      <c r="AC1080"/>
      <c r="AD1080"/>
    </row>
    <row r="1081" spans="1:30" x14ac:dyDescent="0.25">
      <c r="A1081" s="1" t="s">
        <v>105</v>
      </c>
      <c r="B1081" s="4">
        <v>2</v>
      </c>
      <c r="C1081" s="1" t="s">
        <v>108</v>
      </c>
      <c r="D1081" s="7" t="s">
        <v>23</v>
      </c>
      <c r="E1081" s="4">
        <v>2060</v>
      </c>
      <c r="F1081" s="1">
        <v>68.467347856174513</v>
      </c>
      <c r="G1081" s="1">
        <v>0.11649966396203403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6.5370949678650376</v>
      </c>
      <c r="P1081" s="1">
        <v>7.8721904251227647E-8</v>
      </c>
      <c r="Q1081" s="1">
        <v>5.9848532984643242E-10</v>
      </c>
      <c r="R1081" s="1">
        <v>2710.509229550757</v>
      </c>
      <c r="S1081" s="1">
        <v>2.6155169369202535E-10</v>
      </c>
      <c r="T1081" s="1">
        <v>1034.8731745981756</v>
      </c>
      <c r="U1081" s="1">
        <v>44.820243523559334</v>
      </c>
      <c r="V1081" s="1">
        <v>2.1861994654401826</v>
      </c>
      <c r="W1081" s="1">
        <v>1.1738066461408741E-7</v>
      </c>
      <c r="X1081" s="1">
        <v>7.3030896558752367E-11</v>
      </c>
      <c r="Y1081" s="1">
        <v>4052.7383356867854</v>
      </c>
      <c r="Z1081" s="1">
        <v>6.4438716751001905E-10</v>
      </c>
      <c r="AA1081" s="1">
        <v>1072.7961024806259</v>
      </c>
      <c r="AB1081" s="1">
        <v>9.5427825456528499</v>
      </c>
      <c r="AC1081"/>
      <c r="AD1081"/>
    </row>
    <row r="1082" spans="1:30" x14ac:dyDescent="0.25">
      <c r="A1082" s="1" t="s">
        <v>105</v>
      </c>
      <c r="B1082" s="4">
        <v>3</v>
      </c>
      <c r="C1082" s="1" t="s">
        <v>108</v>
      </c>
      <c r="D1082" s="7" t="s">
        <v>23</v>
      </c>
      <c r="E1082" s="4">
        <v>2021</v>
      </c>
      <c r="F1082" s="1">
        <v>196.48231209650427</v>
      </c>
      <c r="G1082" s="1">
        <v>1.5300454987286083E-10</v>
      </c>
      <c r="H1082" s="1">
        <v>5.8846427005605875E-14</v>
      </c>
      <c r="I1082" s="1">
        <v>6.3539999999955326</v>
      </c>
      <c r="J1082" s="1">
        <v>5.4401752261352307E-14</v>
      </c>
      <c r="K1082" s="1">
        <v>82.434999999999391</v>
      </c>
      <c r="L1082" s="1">
        <v>2.2396271416050827E-14</v>
      </c>
      <c r="M1082" s="1">
        <v>55.419999999999952</v>
      </c>
      <c r="N1082" s="1">
        <v>2.3519210324388321E-11</v>
      </c>
      <c r="O1082" s="1">
        <v>153</v>
      </c>
      <c r="P1082" s="1">
        <v>12.708</v>
      </c>
      <c r="Q1082" s="1">
        <v>49.44</v>
      </c>
      <c r="R1082" s="1">
        <v>164.87</v>
      </c>
      <c r="S1082" s="1">
        <v>78.48</v>
      </c>
      <c r="T1082" s="1">
        <v>110.84</v>
      </c>
      <c r="U1082" s="1">
        <v>11.39</v>
      </c>
      <c r="V1082" s="1">
        <v>563.06601022235873</v>
      </c>
      <c r="W1082" s="1">
        <v>33.215890755111651</v>
      </c>
      <c r="X1082" s="1">
        <v>433.09439999958011</v>
      </c>
      <c r="Y1082" s="1">
        <v>306.18372823610747</v>
      </c>
      <c r="Z1082" s="1">
        <v>687.48479999999813</v>
      </c>
      <c r="AA1082" s="1">
        <v>123.18901013738775</v>
      </c>
      <c r="AB1082" s="1">
        <v>0</v>
      </c>
      <c r="AC1082"/>
      <c r="AD1082"/>
    </row>
    <row r="1083" spans="1:30" x14ac:dyDescent="0.25">
      <c r="A1083" s="1" t="s">
        <v>105</v>
      </c>
      <c r="B1083" s="4">
        <v>3</v>
      </c>
      <c r="C1083" s="1" t="s">
        <v>108</v>
      </c>
      <c r="D1083" s="7" t="s">
        <v>23</v>
      </c>
      <c r="E1083" s="4">
        <v>2022</v>
      </c>
      <c r="F1083" s="1">
        <v>320.03961114694067</v>
      </c>
      <c r="G1083" s="1">
        <v>2.7395382456046812E-11</v>
      </c>
      <c r="H1083" s="1">
        <v>5.988958064788039E-14</v>
      </c>
      <c r="I1083" s="1">
        <v>5.2902258293587432E-12</v>
      </c>
      <c r="J1083" s="1">
        <v>5.7005140606169018E-14</v>
      </c>
      <c r="K1083" s="1">
        <v>123.65249999999736</v>
      </c>
      <c r="L1083" s="1">
        <v>2.0619771297544666E-14</v>
      </c>
      <c r="M1083" s="1">
        <v>83.129999999999768</v>
      </c>
      <c r="N1083" s="1">
        <v>2.3464204505161797E-11</v>
      </c>
      <c r="O1083" s="1">
        <v>153</v>
      </c>
      <c r="P1083" s="1">
        <v>12.708</v>
      </c>
      <c r="Q1083" s="1">
        <v>49.44</v>
      </c>
      <c r="R1083" s="1">
        <v>247.30499999999938</v>
      </c>
      <c r="S1083" s="1">
        <v>78.48</v>
      </c>
      <c r="T1083" s="1">
        <v>166.25999999999996</v>
      </c>
      <c r="U1083" s="1">
        <v>11.39000000002352</v>
      </c>
      <c r="V1083" s="1">
        <v>395.29941107032096</v>
      </c>
      <c r="W1083" s="1">
        <v>33.215890755111651</v>
      </c>
      <c r="X1083" s="1">
        <v>426.44253270975082</v>
      </c>
      <c r="Y1083" s="1">
        <v>459.27559235338782</v>
      </c>
      <c r="Z1083" s="1">
        <v>687.48479999999813</v>
      </c>
      <c r="AA1083" s="1">
        <v>184.78351520605267</v>
      </c>
      <c r="AB1083" s="1">
        <v>0</v>
      </c>
      <c r="AC1083"/>
      <c r="AD1083"/>
    </row>
    <row r="1084" spans="1:30" x14ac:dyDescent="0.25">
      <c r="A1084" s="1" t="s">
        <v>105</v>
      </c>
      <c r="B1084" s="4">
        <v>3</v>
      </c>
      <c r="C1084" s="1" t="s">
        <v>108</v>
      </c>
      <c r="D1084" s="7" t="s">
        <v>23</v>
      </c>
      <c r="E1084" s="4">
        <v>2023</v>
      </c>
      <c r="F1084" s="1">
        <v>117.8504401487404</v>
      </c>
      <c r="G1084" s="1">
        <v>2.5919979497018505E-9</v>
      </c>
      <c r="H1084" s="1">
        <v>6.0822813858775569E-14</v>
      </c>
      <c r="I1084" s="1">
        <v>2.1729605445601973E-12</v>
      </c>
      <c r="J1084" s="1">
        <v>5.9522090973794385E-14</v>
      </c>
      <c r="K1084" s="1">
        <v>185.47874999998061</v>
      </c>
      <c r="L1084" s="1">
        <v>1.9345436782024298E-14</v>
      </c>
      <c r="M1084" s="1">
        <v>103.30365291044605</v>
      </c>
      <c r="N1084" s="1">
        <v>2.366841258979903E-11</v>
      </c>
      <c r="O1084" s="1">
        <v>145.35</v>
      </c>
      <c r="P1084" s="1">
        <v>18.355999999995532</v>
      </c>
      <c r="Q1084" s="1">
        <v>46.144000000000005</v>
      </c>
      <c r="R1084" s="1">
        <v>359.96616666666341</v>
      </c>
      <c r="S1084" s="1">
        <v>74.555999999999997</v>
      </c>
      <c r="T1084" s="1">
        <v>242.0006666666664</v>
      </c>
      <c r="U1084" s="1">
        <v>10.251000000046982</v>
      </c>
      <c r="V1084" s="1">
        <v>252.37326459873151</v>
      </c>
      <c r="W1084" s="1">
        <v>47.978508865569395</v>
      </c>
      <c r="X1084" s="1">
        <v>339.39425168870275</v>
      </c>
      <c r="Y1084" s="1">
        <v>668.501139979654</v>
      </c>
      <c r="Z1084" s="1">
        <v>647.057495555743</v>
      </c>
      <c r="AA1084" s="1">
        <v>268.96267213320306</v>
      </c>
      <c r="AB1084" s="1">
        <v>4.1133252005464113E-8</v>
      </c>
      <c r="AC1084"/>
      <c r="AD1084"/>
    </row>
    <row r="1085" spans="1:30" x14ac:dyDescent="0.25">
      <c r="A1085" s="1" t="s">
        <v>105</v>
      </c>
      <c r="B1085" s="4">
        <v>3</v>
      </c>
      <c r="C1085" s="1" t="s">
        <v>108</v>
      </c>
      <c r="D1085" s="7" t="s">
        <v>23</v>
      </c>
      <c r="E1085" s="4">
        <v>2024</v>
      </c>
      <c r="F1085" s="1">
        <v>93.992046757151002</v>
      </c>
      <c r="G1085" s="1">
        <v>4.3546878397081864E-10</v>
      </c>
      <c r="H1085" s="1">
        <v>7.6233102526776401E-14</v>
      </c>
      <c r="I1085" s="1">
        <v>2.4488919122936604E-12</v>
      </c>
      <c r="J1085" s="1">
        <v>7.6651362712685645E-14</v>
      </c>
      <c r="K1085" s="1">
        <v>173.0440006846888</v>
      </c>
      <c r="L1085" s="1">
        <v>2.4140443903397161E-14</v>
      </c>
      <c r="M1085" s="1">
        <v>7.0926362305535794E-11</v>
      </c>
      <c r="N1085" s="1">
        <v>3.1333884615771681E-11</v>
      </c>
      <c r="O1085" s="1">
        <v>137.70000000000007</v>
      </c>
      <c r="P1085" s="1">
        <v>17.650000000000823</v>
      </c>
      <c r="Q1085" s="1">
        <v>42.848000000000006</v>
      </c>
      <c r="R1085" s="1">
        <v>534.45358333331069</v>
      </c>
      <c r="S1085" s="1">
        <v>70.632000000000005</v>
      </c>
      <c r="T1085" s="1">
        <v>337.91498624377908</v>
      </c>
      <c r="U1085" s="1">
        <v>9.1120000000706511</v>
      </c>
      <c r="V1085" s="1">
        <v>139.16370056600144</v>
      </c>
      <c r="W1085" s="1">
        <v>45.817738117136749</v>
      </c>
      <c r="X1085" s="1">
        <v>204.50725810119712</v>
      </c>
      <c r="Y1085" s="1">
        <v>992.0916323228837</v>
      </c>
      <c r="Z1085" s="1">
        <v>584.5972466504877</v>
      </c>
      <c r="AA1085" s="1">
        <v>374.11819320895063</v>
      </c>
      <c r="AB1085" s="1">
        <v>2.6825020809076147E-8</v>
      </c>
      <c r="AC1085"/>
      <c r="AD1085"/>
    </row>
    <row r="1086" spans="1:30" x14ac:dyDescent="0.25">
      <c r="A1086" s="1" t="s">
        <v>105</v>
      </c>
      <c r="B1086" s="4">
        <v>3</v>
      </c>
      <c r="C1086" s="1" t="s">
        <v>108</v>
      </c>
      <c r="D1086" s="7" t="s">
        <v>23</v>
      </c>
      <c r="E1086" s="4">
        <v>2025</v>
      </c>
      <c r="F1086" s="1">
        <v>78.817736778450467</v>
      </c>
      <c r="G1086" s="1">
        <v>5.886994325887468E-6</v>
      </c>
      <c r="H1086" s="1">
        <v>9.8834730677208929E-14</v>
      </c>
      <c r="I1086" s="1">
        <v>2.7485436531630171E-12</v>
      </c>
      <c r="J1086" s="1">
        <v>1.0247017828467824E-13</v>
      </c>
      <c r="K1086" s="1">
        <v>109.57212444413263</v>
      </c>
      <c r="L1086" s="1">
        <v>3.0701411916266829E-14</v>
      </c>
      <c r="M1086" s="1">
        <v>44.668922395827487</v>
      </c>
      <c r="N1086" s="1">
        <v>4.8843655408440958E-11</v>
      </c>
      <c r="O1086" s="1">
        <v>130.05000000000013</v>
      </c>
      <c r="P1086" s="1">
        <v>16.944000000002994</v>
      </c>
      <c r="Q1086" s="1">
        <v>39.552</v>
      </c>
      <c r="R1086" s="1">
        <v>696.50625068466616</v>
      </c>
      <c r="S1086" s="1">
        <v>66.707999999999998</v>
      </c>
      <c r="T1086" s="1">
        <v>330.52565291051667</v>
      </c>
      <c r="U1086" s="1">
        <v>7.973000000101985</v>
      </c>
      <c r="V1086" s="1">
        <v>100.21583274416996</v>
      </c>
      <c r="W1086" s="1">
        <v>43.864730672270944</v>
      </c>
      <c r="X1086" s="1">
        <v>144.84920285568128</v>
      </c>
      <c r="Y1086" s="1">
        <v>1283.1040527076213</v>
      </c>
      <c r="Z1086" s="1">
        <v>527.67140486584606</v>
      </c>
      <c r="AA1086" s="1">
        <v>365.56971587741748</v>
      </c>
      <c r="AB1086" s="1">
        <v>3.4155713494663346E-8</v>
      </c>
      <c r="AC1086"/>
      <c r="AD1086"/>
    </row>
    <row r="1087" spans="1:30" x14ac:dyDescent="0.25">
      <c r="A1087" s="1" t="s">
        <v>105</v>
      </c>
      <c r="B1087" s="4">
        <v>3</v>
      </c>
      <c r="C1087" s="1" t="s">
        <v>108</v>
      </c>
      <c r="D1087" s="7" t="s">
        <v>23</v>
      </c>
      <c r="E1087" s="4">
        <v>2026</v>
      </c>
      <c r="F1087" s="1">
        <v>79.835204358591909</v>
      </c>
      <c r="G1087" s="1">
        <v>6.8816175160011734E-9</v>
      </c>
      <c r="H1087" s="1">
        <v>1.350030300447345E-13</v>
      </c>
      <c r="I1087" s="1">
        <v>3.0859300403416005E-12</v>
      </c>
      <c r="J1087" s="1">
        <v>1.4617234832792438E-13</v>
      </c>
      <c r="K1087" s="1">
        <v>59.133541691432846</v>
      </c>
      <c r="L1087" s="1">
        <v>4.0125501424733362E-14</v>
      </c>
      <c r="M1087" s="1">
        <v>21.552760522541661</v>
      </c>
      <c r="N1087" s="1">
        <v>7.212940770716649E-11</v>
      </c>
      <c r="O1087" s="1">
        <v>122.40000000000019</v>
      </c>
      <c r="P1087" s="1">
        <v>16.238000000005442</v>
      </c>
      <c r="Q1087" s="1">
        <v>36.255999999999993</v>
      </c>
      <c r="R1087" s="1">
        <v>795.08704179546555</v>
      </c>
      <c r="S1087" s="1">
        <v>62.784000000000006</v>
      </c>
      <c r="T1087" s="1">
        <v>367.80524197301082</v>
      </c>
      <c r="U1087" s="1">
        <v>6.8340000001508283</v>
      </c>
      <c r="V1087" s="1">
        <v>89.886112644289369</v>
      </c>
      <c r="W1087" s="1">
        <v>42.115794648563373</v>
      </c>
      <c r="X1087" s="1">
        <v>118.46788334352374</v>
      </c>
      <c r="Y1087" s="1">
        <v>1458.6525162460111</v>
      </c>
      <c r="Z1087" s="1">
        <v>488.81654188086128</v>
      </c>
      <c r="AA1087" s="1">
        <v>405.20824312807724</v>
      </c>
      <c r="AB1087" s="1">
        <v>2.9203174931316457E-8</v>
      </c>
      <c r="AC1087"/>
      <c r="AD1087"/>
    </row>
    <row r="1088" spans="1:30" x14ac:dyDescent="0.25">
      <c r="A1088" s="1" t="s">
        <v>105</v>
      </c>
      <c r="B1088" s="4">
        <v>3</v>
      </c>
      <c r="C1088" s="1" t="s">
        <v>108</v>
      </c>
      <c r="D1088" s="7" t="s">
        <v>23</v>
      </c>
      <c r="E1088" s="4">
        <v>2027</v>
      </c>
      <c r="F1088" s="1">
        <v>80.455349414513122</v>
      </c>
      <c r="G1088" s="1">
        <v>7.792272996818874E-9</v>
      </c>
      <c r="H1088" s="1">
        <v>1.9308492472194881E-13</v>
      </c>
      <c r="I1088" s="1">
        <v>3.4711040539836222E-12</v>
      </c>
      <c r="J1088" s="1">
        <v>2.3212443317988866E-13</v>
      </c>
      <c r="K1088" s="1">
        <v>54.876454061646221</v>
      </c>
      <c r="L1088" s="1">
        <v>5.4298508743469341E-14</v>
      </c>
      <c r="M1088" s="1">
        <v>19.989709691570319</v>
      </c>
      <c r="N1088" s="1">
        <v>2.9655458716468434E-10</v>
      </c>
      <c r="O1088" s="1">
        <v>114.75000000000026</v>
      </c>
      <c r="P1088" s="1">
        <v>15.532000000008193</v>
      </c>
      <c r="Q1088" s="1">
        <v>32.96</v>
      </c>
      <c r="R1088" s="1">
        <v>843.22925015356498</v>
      </c>
      <c r="S1088" s="1">
        <v>58.86</v>
      </c>
      <c r="T1088" s="1">
        <v>381.96866916221916</v>
      </c>
      <c r="U1088" s="1">
        <v>5.6950000002229588</v>
      </c>
      <c r="V1088" s="1">
        <v>100.12750761150312</v>
      </c>
      <c r="W1088" s="1">
        <v>38.489620147793943</v>
      </c>
      <c r="X1088" s="1">
        <v>109.88948263931005</v>
      </c>
      <c r="Y1088" s="1">
        <v>1539.7681545339458</v>
      </c>
      <c r="Z1088" s="1">
        <v>449.34809172756377</v>
      </c>
      <c r="AA1088" s="1">
        <v>419.31594466533568</v>
      </c>
      <c r="AB1088" s="1">
        <v>3.2830343575364034E-8</v>
      </c>
      <c r="AC1088"/>
      <c r="AD1088"/>
    </row>
    <row r="1089" spans="1:30" x14ac:dyDescent="0.25">
      <c r="A1089" s="1" t="s">
        <v>105</v>
      </c>
      <c r="B1089" s="4">
        <v>3</v>
      </c>
      <c r="C1089" s="1" t="s">
        <v>108</v>
      </c>
      <c r="D1089" s="7" t="s">
        <v>23</v>
      </c>
      <c r="E1089" s="4">
        <v>2028</v>
      </c>
      <c r="F1089" s="1">
        <v>81.182447806391593</v>
      </c>
      <c r="G1089" s="1">
        <v>5.8797661223048916E-9</v>
      </c>
      <c r="H1089" s="1">
        <v>2.7013111542691601E-13</v>
      </c>
      <c r="I1089" s="1">
        <v>3.8613240525428116E-12</v>
      </c>
      <c r="J1089" s="1">
        <v>4.8956947292151565E-13</v>
      </c>
      <c r="K1089" s="1">
        <v>65.438009215243397</v>
      </c>
      <c r="L1089" s="1">
        <v>7.4538892336300038E-14</v>
      </c>
      <c r="M1089" s="1">
        <v>16.077248230329946</v>
      </c>
      <c r="N1089" s="1">
        <v>0.7755667966461095</v>
      </c>
      <c r="O1089" s="1">
        <v>107.10000000000035</v>
      </c>
      <c r="P1089" s="1">
        <v>14.826000000011279</v>
      </c>
      <c r="Q1089" s="1">
        <v>29.664000000000001</v>
      </c>
      <c r="R1089" s="1">
        <v>887.1143708818779</v>
      </c>
      <c r="S1089" s="1">
        <v>54.935999999999993</v>
      </c>
      <c r="T1089" s="1">
        <v>394.5690455204562</v>
      </c>
      <c r="U1089" s="1">
        <v>4.5560000005195134</v>
      </c>
      <c r="V1089" s="1">
        <v>113.18305573787241</v>
      </c>
      <c r="W1089" s="1">
        <v>35.794133842218606</v>
      </c>
      <c r="X1089" s="1">
        <v>101.12949216869181</v>
      </c>
      <c r="Y1089" s="1">
        <v>1612.7291290582309</v>
      </c>
      <c r="Z1089" s="1">
        <v>412.40505943809382</v>
      </c>
      <c r="AA1089" s="1">
        <v>429.93797418875386</v>
      </c>
      <c r="AB1089" s="1">
        <v>3.7319026825557036E-8</v>
      </c>
      <c r="AC1089"/>
      <c r="AD1089"/>
    </row>
    <row r="1090" spans="1:30" x14ac:dyDescent="0.25">
      <c r="A1090" s="1" t="s">
        <v>105</v>
      </c>
      <c r="B1090" s="4">
        <v>3</v>
      </c>
      <c r="C1090" s="1" t="s">
        <v>108</v>
      </c>
      <c r="D1090" s="7" t="s">
        <v>23</v>
      </c>
      <c r="E1090" s="4">
        <v>2029</v>
      </c>
      <c r="F1090" s="1">
        <v>82.463899164042587</v>
      </c>
      <c r="G1090" s="1">
        <v>1.459491881068921E-8</v>
      </c>
      <c r="H1090" s="1">
        <v>4.4147165486819245E-13</v>
      </c>
      <c r="I1090" s="1">
        <v>4.2517145115421447E-12</v>
      </c>
      <c r="J1090" s="1">
        <v>2.092408868091107E-10</v>
      </c>
      <c r="K1090" s="1">
        <v>101.43374246345938</v>
      </c>
      <c r="L1090" s="1">
        <v>1.0723633659456495E-13</v>
      </c>
      <c r="M1090" s="1">
        <v>3.0608199474750491E-10</v>
      </c>
      <c r="N1090" s="1">
        <v>2.6657833982992374</v>
      </c>
      <c r="O1090" s="1">
        <v>99.450000000000486</v>
      </c>
      <c r="P1090" s="1">
        <v>14.120000000014752</v>
      </c>
      <c r="Q1090" s="1">
        <v>26.368000000000055</v>
      </c>
      <c r="R1090" s="1">
        <v>941.56104676378789</v>
      </c>
      <c r="S1090" s="1">
        <v>51.012</v>
      </c>
      <c r="T1090" s="1">
        <v>403.25696041745277</v>
      </c>
      <c r="U1090" s="1">
        <v>4.1925667971656218</v>
      </c>
      <c r="V1090" s="1">
        <v>207.64782756009279</v>
      </c>
      <c r="W1090" s="1">
        <v>33.777192183425313</v>
      </c>
      <c r="X1090" s="1">
        <v>5.4936870526580339</v>
      </c>
      <c r="Y1090" s="1">
        <v>1693.2483363196311</v>
      </c>
      <c r="Z1090" s="1">
        <v>374.51347242999003</v>
      </c>
      <c r="AA1090" s="1">
        <v>441.6674678226824</v>
      </c>
      <c r="AB1090" s="1">
        <v>0.19100711709914742</v>
      </c>
      <c r="AC1090"/>
      <c r="AD1090"/>
    </row>
    <row r="1091" spans="1:30" x14ac:dyDescent="0.25">
      <c r="A1091" s="1" t="s">
        <v>105</v>
      </c>
      <c r="B1091" s="4">
        <v>3</v>
      </c>
      <c r="C1091" s="1" t="s">
        <v>108</v>
      </c>
      <c r="D1091" s="7" t="s">
        <v>23</v>
      </c>
      <c r="E1091" s="4">
        <v>2030</v>
      </c>
      <c r="F1091" s="1">
        <v>84.622654042378116</v>
      </c>
      <c r="G1091" s="1">
        <v>8.2375777213570063E-6</v>
      </c>
      <c r="H1091" s="1">
        <v>7.7709814945472292E-13</v>
      </c>
      <c r="I1091" s="1">
        <v>4.7619429668722262E-12</v>
      </c>
      <c r="J1091" s="1">
        <v>2.3832603683144525E-11</v>
      </c>
      <c r="K1091" s="1">
        <v>176.69850611953871</v>
      </c>
      <c r="L1091" s="1">
        <v>1.7437762584369893E-13</v>
      </c>
      <c r="M1091" s="1">
        <v>108.71997694570312</v>
      </c>
      <c r="N1091" s="1">
        <v>3.4291750974672044</v>
      </c>
      <c r="O1091" s="1">
        <v>91.800000000000679</v>
      </c>
      <c r="P1091" s="1">
        <v>13.414000000018611</v>
      </c>
      <c r="Q1091" s="1">
        <v>23.072000000000113</v>
      </c>
      <c r="R1091" s="1">
        <v>1032.003455893914</v>
      </c>
      <c r="S1091" s="1">
        <v>47.088000000000001</v>
      </c>
      <c r="T1091" s="1">
        <v>395.86762708442552</v>
      </c>
      <c r="U1091" s="1">
        <v>5.7193501954648607</v>
      </c>
      <c r="V1091" s="1">
        <v>188.15458629952519</v>
      </c>
      <c r="W1091" s="1">
        <v>32.169352233828874</v>
      </c>
      <c r="X1091" s="1">
        <v>6.9859430557565991</v>
      </c>
      <c r="Y1091" s="1">
        <v>1827.3395773242257</v>
      </c>
      <c r="Z1091" s="1">
        <v>328.96130727679565</v>
      </c>
      <c r="AA1091" s="1">
        <v>431.90636563311182</v>
      </c>
      <c r="AB1091" s="1">
        <v>0.37818964115847342</v>
      </c>
      <c r="AC1091"/>
      <c r="AD1091"/>
    </row>
    <row r="1092" spans="1:30" x14ac:dyDescent="0.25">
      <c r="A1092" s="1" t="s">
        <v>105</v>
      </c>
      <c r="B1092" s="4">
        <v>3</v>
      </c>
      <c r="C1092" s="1" t="s">
        <v>108</v>
      </c>
      <c r="D1092" s="7" t="s">
        <v>23</v>
      </c>
      <c r="E1092" s="4">
        <v>2031</v>
      </c>
      <c r="F1092" s="1">
        <v>84.619869490475068</v>
      </c>
      <c r="G1092" s="1">
        <v>3.3144419046254782E-7</v>
      </c>
      <c r="H1092" s="1">
        <v>1.6659336393420129E-12</v>
      </c>
      <c r="I1092" s="1">
        <v>5.3096710933339709E-12</v>
      </c>
      <c r="J1092" s="1">
        <v>2.0667793062765848E-11</v>
      </c>
      <c r="K1092" s="1">
        <v>60.564991167012508</v>
      </c>
      <c r="L1092" s="1">
        <v>3.8473233099347309E-13</v>
      </c>
      <c r="M1092" s="1">
        <v>4.6229385301474044E-12</v>
      </c>
      <c r="N1092" s="1">
        <v>4.5742626462183447</v>
      </c>
      <c r="O1092" s="1">
        <v>84.150000000000972</v>
      </c>
      <c r="P1092" s="1">
        <v>12.708000000022864</v>
      </c>
      <c r="Q1092" s="1">
        <v>19.77600000000017</v>
      </c>
      <c r="R1092" s="1">
        <v>1197.7106286801193</v>
      </c>
      <c r="S1092" s="1">
        <v>43.164000000000023</v>
      </c>
      <c r="T1092" s="1">
        <v>497.19827069679536</v>
      </c>
      <c r="U1092" s="1">
        <v>8.0095252929320644</v>
      </c>
      <c r="V1092" s="1">
        <v>123.34597598752082</v>
      </c>
      <c r="W1092" s="1">
        <v>32.795640163362954</v>
      </c>
      <c r="X1092" s="1">
        <v>2.7302034190568256</v>
      </c>
      <c r="Y1092" s="1">
        <v>2156.1792231743902</v>
      </c>
      <c r="Z1092" s="1">
        <v>321.71642779245042</v>
      </c>
      <c r="AA1092" s="1">
        <v>546.56747759308598</v>
      </c>
      <c r="AB1092" s="1">
        <v>0.3079212923404927</v>
      </c>
      <c r="AC1092"/>
      <c r="AD1092"/>
    </row>
    <row r="1093" spans="1:30" x14ac:dyDescent="0.25">
      <c r="A1093" s="1" t="s">
        <v>105</v>
      </c>
      <c r="B1093" s="4">
        <v>3</v>
      </c>
      <c r="C1093" s="1" t="s">
        <v>108</v>
      </c>
      <c r="D1093" s="7" t="s">
        <v>23</v>
      </c>
      <c r="E1093" s="4">
        <v>2032</v>
      </c>
      <c r="F1093" s="1">
        <v>85.624012183021065</v>
      </c>
      <c r="G1093" s="1">
        <v>5.0016034950545899E-8</v>
      </c>
      <c r="H1093" s="1">
        <v>2.7269531466200823E-12</v>
      </c>
      <c r="I1093" s="1">
        <v>5.8922639744744277E-12</v>
      </c>
      <c r="J1093" s="1">
        <v>2.1240594480619171E-11</v>
      </c>
      <c r="K1093" s="1">
        <v>70.391488010027359</v>
      </c>
      <c r="L1093" s="1">
        <v>1.8050492587282265E-10</v>
      </c>
      <c r="M1093" s="1">
        <v>1.1904112192442459E-11</v>
      </c>
      <c r="N1093" s="1">
        <v>6.2918939692571563</v>
      </c>
      <c r="O1093" s="1">
        <v>76.500000000001393</v>
      </c>
      <c r="P1093" s="1">
        <v>12.002000000027625</v>
      </c>
      <c r="Q1093" s="1">
        <v>16.480000000000249</v>
      </c>
      <c r="R1093" s="1">
        <v>1247.2842865137984</v>
      </c>
      <c r="S1093" s="1">
        <v>39.240000000000045</v>
      </c>
      <c r="T1093" s="1">
        <v>489.80893736346661</v>
      </c>
      <c r="U1093" s="1">
        <v>11.444787939150409</v>
      </c>
      <c r="V1093" s="1">
        <v>118.51750512736537</v>
      </c>
      <c r="W1093" s="1">
        <v>31.008732251250233</v>
      </c>
      <c r="X1093" s="1">
        <v>5.3205317525543965</v>
      </c>
      <c r="Y1093" s="1">
        <v>2230.6305951724826</v>
      </c>
      <c r="Z1093" s="1">
        <v>294.2176329017783</v>
      </c>
      <c r="AA1093" s="1">
        <v>537.75420086298152</v>
      </c>
      <c r="AB1093" s="1">
        <v>0.77845722472701417</v>
      </c>
      <c r="AC1093"/>
      <c r="AD1093"/>
    </row>
    <row r="1094" spans="1:30" x14ac:dyDescent="0.25">
      <c r="A1094" s="1" t="s">
        <v>105</v>
      </c>
      <c r="B1094" s="4">
        <v>3</v>
      </c>
      <c r="C1094" s="1" t="s">
        <v>108</v>
      </c>
      <c r="D1094" s="7" t="s">
        <v>23</v>
      </c>
      <c r="E1094" s="4">
        <v>2033</v>
      </c>
      <c r="F1094" s="1">
        <v>86.456358507883337</v>
      </c>
      <c r="G1094" s="1">
        <v>4.8613502040816097E-8</v>
      </c>
      <c r="H1094" s="1">
        <v>6.8428652481845748E-12</v>
      </c>
      <c r="I1094" s="1">
        <v>6.5946311186184926E-12</v>
      </c>
      <c r="J1094" s="1">
        <v>2.8813390804321303E-11</v>
      </c>
      <c r="K1094" s="1">
        <v>70.903877182738029</v>
      </c>
      <c r="L1094" s="1">
        <v>2.1981467963605092E-11</v>
      </c>
      <c r="M1094" s="1">
        <v>9.0688097125010157E-11</v>
      </c>
      <c r="N1094" s="1">
        <v>8.8683409537851858</v>
      </c>
      <c r="O1094" s="1">
        <v>68.850000000002183</v>
      </c>
      <c r="P1094" s="1">
        <v>11.296000000032933</v>
      </c>
      <c r="Q1094" s="1">
        <v>13.184000000000351</v>
      </c>
      <c r="R1094" s="1">
        <v>1306.6844411904924</v>
      </c>
      <c r="S1094" s="1">
        <v>35.316000000000074</v>
      </c>
      <c r="T1094" s="1">
        <v>482.41960403014514</v>
      </c>
      <c r="U1094" s="1">
        <v>17.736681908407565</v>
      </c>
      <c r="V1094" s="1">
        <v>110.07328326074737</v>
      </c>
      <c r="W1094" s="1">
        <v>29.144822402721221</v>
      </c>
      <c r="X1094" s="1">
        <v>6.3011530733564491</v>
      </c>
      <c r="Y1094" s="1">
        <v>2316.9725521695536</v>
      </c>
      <c r="Z1094" s="1">
        <v>261.23886256870156</v>
      </c>
      <c r="AA1094" s="1">
        <v>530.17277714570128</v>
      </c>
      <c r="AB1094" s="1">
        <v>3.273854582798899</v>
      </c>
      <c r="AC1094"/>
      <c r="AD1094"/>
    </row>
    <row r="1095" spans="1:30" x14ac:dyDescent="0.25">
      <c r="A1095" s="1" t="s">
        <v>105</v>
      </c>
      <c r="B1095" s="4">
        <v>3</v>
      </c>
      <c r="C1095" s="1" t="s">
        <v>108</v>
      </c>
      <c r="D1095" s="7" t="s">
        <v>23</v>
      </c>
      <c r="E1095" s="4">
        <v>2034</v>
      </c>
      <c r="F1095" s="1">
        <v>88.603752785050489</v>
      </c>
      <c r="G1095" s="1">
        <v>1.288283537214425E-7</v>
      </c>
      <c r="H1095" s="1">
        <v>7.6511234907725321</v>
      </c>
      <c r="I1095" s="1">
        <v>7.4385907562496191E-12</v>
      </c>
      <c r="J1095" s="1">
        <v>1.5484090892094597E-11</v>
      </c>
      <c r="K1095" s="1">
        <v>52.946395060467282</v>
      </c>
      <c r="L1095" s="1">
        <v>1.8625653569852436E-11</v>
      </c>
      <c r="M1095" s="1">
        <v>37.355228458391807</v>
      </c>
      <c r="N1095" s="1">
        <v>13.302511429622429</v>
      </c>
      <c r="O1095" s="1">
        <v>61.20000000000384</v>
      </c>
      <c r="P1095" s="1">
        <v>10.590000000038826</v>
      </c>
      <c r="Q1095" s="1">
        <v>9.8880000000004955</v>
      </c>
      <c r="R1095" s="1">
        <v>1366.5969850398972</v>
      </c>
      <c r="S1095" s="1">
        <v>31.392000000000088</v>
      </c>
      <c r="T1095" s="1">
        <v>475.03027069690251</v>
      </c>
      <c r="U1095" s="1">
        <v>26.605022862192751</v>
      </c>
      <c r="V1095" s="1">
        <v>100.58184665900409</v>
      </c>
      <c r="W1095" s="1">
        <v>25.792398012487805</v>
      </c>
      <c r="X1095" s="1">
        <v>1.6126579300911321</v>
      </c>
      <c r="Y1095" s="1">
        <v>2406.1356321937178</v>
      </c>
      <c r="Z1095" s="1">
        <v>227.37852588242274</v>
      </c>
      <c r="AA1095" s="1">
        <v>521.38725699774398</v>
      </c>
      <c r="AB1095" s="1">
        <v>13.333236959548154</v>
      </c>
      <c r="AC1095"/>
      <c r="AD1095"/>
    </row>
    <row r="1096" spans="1:30" x14ac:dyDescent="0.25">
      <c r="A1096" s="1" t="s">
        <v>105</v>
      </c>
      <c r="B1096" s="4">
        <v>3</v>
      </c>
      <c r="C1096" s="1" t="s">
        <v>108</v>
      </c>
      <c r="D1096" s="7" t="s">
        <v>23</v>
      </c>
      <c r="E1096" s="4">
        <v>2035</v>
      </c>
      <c r="F1096" s="1">
        <v>89.748451044824222</v>
      </c>
      <c r="G1096" s="1">
        <v>3.866370420472343E-5</v>
      </c>
      <c r="H1096" s="1">
        <v>8.8040533495273311E-12</v>
      </c>
      <c r="I1096" s="1">
        <v>7.9453634904587539E-12</v>
      </c>
      <c r="J1096" s="1">
        <v>1.1321998202407318E-11</v>
      </c>
      <c r="K1096" s="1">
        <v>37.447923639866509</v>
      </c>
      <c r="L1096" s="1">
        <v>1.5461754977398455E-11</v>
      </c>
      <c r="M1096" s="1">
        <v>61.36229973739588</v>
      </c>
      <c r="N1096" s="1">
        <v>13.838492037627457</v>
      </c>
      <c r="O1096" s="1">
        <v>53.550000000006563</v>
      </c>
      <c r="P1096" s="1">
        <v>9.88400000004542</v>
      </c>
      <c r="Q1096" s="1">
        <v>6.5920000000007288</v>
      </c>
      <c r="R1096" s="1">
        <v>1408.5520467670312</v>
      </c>
      <c r="S1096" s="1">
        <v>27.468000000000114</v>
      </c>
      <c r="T1096" s="1">
        <v>504.99616582196097</v>
      </c>
      <c r="U1096" s="1">
        <v>39.907534291815182</v>
      </c>
      <c r="V1096" s="1">
        <v>91.022646423599468</v>
      </c>
      <c r="W1096" s="1">
        <v>21.826357371130573</v>
      </c>
      <c r="X1096" s="1">
        <v>0.89879728733683284</v>
      </c>
      <c r="Y1096" s="1">
        <v>2459.6875774056321</v>
      </c>
      <c r="Z1096" s="1">
        <v>194.66309712080758</v>
      </c>
      <c r="AA1096" s="1">
        <v>553.18166145291332</v>
      </c>
      <c r="AB1096" s="1">
        <v>22.244679920196916</v>
      </c>
      <c r="AC1096"/>
      <c r="AD1096"/>
    </row>
    <row r="1097" spans="1:30" x14ac:dyDescent="0.25">
      <c r="A1097" s="1" t="s">
        <v>105</v>
      </c>
      <c r="B1097" s="4">
        <v>3</v>
      </c>
      <c r="C1097" s="1" t="s">
        <v>108</v>
      </c>
      <c r="D1097" s="7" t="s">
        <v>23</v>
      </c>
      <c r="E1097" s="4">
        <v>2036</v>
      </c>
      <c r="F1097" s="1">
        <v>92.140847681245958</v>
      </c>
      <c r="G1097" s="1">
        <v>1.4213614665616585E-7</v>
      </c>
      <c r="H1097" s="1">
        <v>3.4817472626419203E-12</v>
      </c>
      <c r="I1097" s="1">
        <v>7.7890142004330413E-12</v>
      </c>
      <c r="J1097" s="1">
        <v>9.8663365815864933E-12</v>
      </c>
      <c r="K1097" s="1">
        <v>1.8638477035941523E-10</v>
      </c>
      <c r="L1097" s="1">
        <v>2.4606861685793729E-11</v>
      </c>
      <c r="M1097" s="1">
        <v>61.91066813497288</v>
      </c>
      <c r="N1097" s="1">
        <v>11.27510284514304</v>
      </c>
      <c r="O1097" s="1">
        <v>45.900000000013407</v>
      </c>
      <c r="P1097" s="1">
        <v>9.1780000000528581</v>
      </c>
      <c r="Q1097" s="1">
        <v>3.2960000000012184</v>
      </c>
      <c r="R1097" s="1">
        <v>1435.0086370735644</v>
      </c>
      <c r="S1097" s="1">
        <v>23.544000000000157</v>
      </c>
      <c r="T1097" s="1">
        <v>558.96913222602348</v>
      </c>
      <c r="U1097" s="1">
        <v>53.746026329442643</v>
      </c>
      <c r="V1097" s="1">
        <v>80.962310717666739</v>
      </c>
      <c r="W1097" s="1">
        <v>17.204376172781629</v>
      </c>
      <c r="X1097" s="1">
        <v>0.31042613052639573</v>
      </c>
      <c r="Y1097" s="1">
        <v>2498.0087599839417</v>
      </c>
      <c r="Z1097" s="1">
        <v>162.04356765306341</v>
      </c>
      <c r="AA1097" s="1">
        <v>607.5633187028443</v>
      </c>
      <c r="AB1097" s="1">
        <v>34.030194253285416</v>
      </c>
      <c r="AC1097"/>
      <c r="AD1097"/>
    </row>
    <row r="1098" spans="1:30" x14ac:dyDescent="0.25">
      <c r="A1098" s="1" t="s">
        <v>105</v>
      </c>
      <c r="B1098" s="4">
        <v>3</v>
      </c>
      <c r="C1098" s="1" t="s">
        <v>108</v>
      </c>
      <c r="D1098" s="7" t="s">
        <v>23</v>
      </c>
      <c r="E1098" s="4">
        <v>2037</v>
      </c>
      <c r="F1098" s="1">
        <v>103.75840853575315</v>
      </c>
      <c r="G1098" s="1">
        <v>-1.3286051726656057E-2</v>
      </c>
      <c r="H1098" s="1">
        <v>7.0018207094522536E-12</v>
      </c>
      <c r="I1098" s="1">
        <v>9.2121429512917436E-12</v>
      </c>
      <c r="J1098" s="1">
        <v>7.3847560665496887E-12</v>
      </c>
      <c r="K1098" s="1">
        <v>21.155258190634548</v>
      </c>
      <c r="L1098" s="1">
        <v>2.0557170945315846E-11</v>
      </c>
      <c r="M1098" s="1">
        <v>46.799233608165586</v>
      </c>
      <c r="N1098" s="1">
        <v>11.257742316550637</v>
      </c>
      <c r="O1098" s="1">
        <v>45.901123490785942</v>
      </c>
      <c r="P1098" s="1">
        <v>8.4720000000608042</v>
      </c>
      <c r="Q1098" s="1">
        <v>2.1045880358837872E-10</v>
      </c>
      <c r="R1098" s="1">
        <v>1424.0173037404174</v>
      </c>
      <c r="S1098" s="1">
        <v>19.620000000000214</v>
      </c>
      <c r="T1098" s="1">
        <v>613.49046702766304</v>
      </c>
      <c r="U1098" s="1">
        <v>65.021129174585681</v>
      </c>
      <c r="V1098" s="1">
        <v>87.055670111784295</v>
      </c>
      <c r="W1098" s="1">
        <v>16.0493338503071</v>
      </c>
      <c r="X1098" s="1">
        <v>3.7558311985071768E-10</v>
      </c>
      <c r="Y1098" s="1">
        <v>2486.8957205969541</v>
      </c>
      <c r="Z1098" s="1">
        <v>136.93922041751279</v>
      </c>
      <c r="AA1098" s="1">
        <v>664.69695576520201</v>
      </c>
      <c r="AB1098" s="1">
        <v>43.324685457323426</v>
      </c>
      <c r="AC1098"/>
      <c r="AD1098"/>
    </row>
    <row r="1099" spans="1:30" x14ac:dyDescent="0.25">
      <c r="A1099" s="1" t="s">
        <v>105</v>
      </c>
      <c r="B1099" s="4">
        <v>3</v>
      </c>
      <c r="C1099" s="1" t="s">
        <v>108</v>
      </c>
      <c r="D1099" s="7" t="s">
        <v>23</v>
      </c>
      <c r="E1099" s="4">
        <v>2038</v>
      </c>
      <c r="F1099" s="1">
        <v>107.88799026349827</v>
      </c>
      <c r="G1099" s="1">
        <v>2.2561168819037365E-7</v>
      </c>
      <c r="H1099" s="1">
        <v>5.4806610751413489E-12</v>
      </c>
      <c r="I1099" s="1">
        <v>1.0986476652871983E-11</v>
      </c>
      <c r="J1099" s="1">
        <v>4.8764256164026732E-12</v>
      </c>
      <c r="K1099" s="1">
        <v>65.757588953924099</v>
      </c>
      <c r="L1099" s="1">
        <v>3.7742061363110509E-11</v>
      </c>
      <c r="M1099" s="1">
        <v>30.752373464745556</v>
      </c>
      <c r="N1099" s="1">
        <v>3.6448365642229117</v>
      </c>
      <c r="O1099" s="1">
        <v>38.251123490794747</v>
      </c>
      <c r="P1099" s="1">
        <v>7.766000000068594</v>
      </c>
      <c r="Q1099" s="1">
        <v>2.3429140727152324E-10</v>
      </c>
      <c r="R1099" s="1">
        <v>1445.1725619310521</v>
      </c>
      <c r="S1099" s="1">
        <v>15.696000000000287</v>
      </c>
      <c r="T1099" s="1">
        <v>660.28970063582858</v>
      </c>
      <c r="U1099" s="1">
        <v>76.278871491136314</v>
      </c>
      <c r="V1099" s="1">
        <v>77.200631701742367</v>
      </c>
      <c r="W1099" s="1">
        <v>15.209432102905607</v>
      </c>
      <c r="X1099" s="1">
        <v>3.9500706216637853E-10</v>
      </c>
      <c r="Y1099" s="1">
        <v>2525.2743035695016</v>
      </c>
      <c r="Z1099" s="1">
        <v>110.32877032778183</v>
      </c>
      <c r="AA1099" s="1">
        <v>714.43931605495197</v>
      </c>
      <c r="AB1099" s="1">
        <v>58.399023882966894</v>
      </c>
      <c r="AC1099"/>
      <c r="AD1099"/>
    </row>
    <row r="1100" spans="1:30" x14ac:dyDescent="0.25">
      <c r="A1100" s="1" t="s">
        <v>105</v>
      </c>
      <c r="B1100" s="4">
        <v>3</v>
      </c>
      <c r="C1100" s="1" t="s">
        <v>108</v>
      </c>
      <c r="D1100" s="7" t="s">
        <v>23</v>
      </c>
      <c r="E1100" s="4">
        <v>2039</v>
      </c>
      <c r="F1100" s="1">
        <v>105.560744365419</v>
      </c>
      <c r="G1100" s="1">
        <v>5.5099784263502336E-7</v>
      </c>
      <c r="H1100" s="1">
        <v>1.6517997595817587E-12</v>
      </c>
      <c r="I1100" s="1">
        <v>1.3294100874979789E-11</v>
      </c>
      <c r="J1100" s="1">
        <v>3.6872683543632329E-12</v>
      </c>
      <c r="K1100" s="1">
        <v>73.631151141540755</v>
      </c>
      <c r="L1100" s="1">
        <v>4.0378215080528751E-11</v>
      </c>
      <c r="M1100" s="1">
        <v>41.796072914823881</v>
      </c>
      <c r="N1100" s="1">
        <v>5.9658344406961925</v>
      </c>
      <c r="O1100" s="1">
        <v>30.601123490798223</v>
      </c>
      <c r="P1100" s="1">
        <v>7.0600000000778067</v>
      </c>
      <c r="Q1100" s="1">
        <v>2.5495920033428909E-10</v>
      </c>
      <c r="R1100" s="1">
        <v>1510.9301508849762</v>
      </c>
      <c r="S1100" s="1">
        <v>11.772000000000393</v>
      </c>
      <c r="T1100" s="1">
        <v>691.04207410057415</v>
      </c>
      <c r="U1100" s="1">
        <v>79.923708055359228</v>
      </c>
      <c r="V1100" s="1">
        <v>60.190663910044819</v>
      </c>
      <c r="W1100" s="1">
        <v>13.692045510861218</v>
      </c>
      <c r="X1100" s="1">
        <v>3.9869244539963518E-10</v>
      </c>
      <c r="Y1100" s="1">
        <v>2633.3132699228913</v>
      </c>
      <c r="Z1100" s="1">
        <v>82.591573486629017</v>
      </c>
      <c r="AA1100" s="1">
        <v>743.18736487201318</v>
      </c>
      <c r="AB1100" s="1">
        <v>65.722948277804676</v>
      </c>
      <c r="AC1100"/>
      <c r="AD1100"/>
    </row>
    <row r="1101" spans="1:30" x14ac:dyDescent="0.25">
      <c r="A1101" s="1" t="s">
        <v>105</v>
      </c>
      <c r="B1101" s="4">
        <v>3</v>
      </c>
      <c r="C1101" s="1" t="s">
        <v>108</v>
      </c>
      <c r="D1101" s="7" t="s">
        <v>23</v>
      </c>
      <c r="E1101" s="4">
        <v>2040</v>
      </c>
      <c r="F1101" s="1">
        <v>103.97425289865633</v>
      </c>
      <c r="G1101" s="1">
        <v>4.0898407554675411E-7</v>
      </c>
      <c r="H1101" s="1">
        <v>8.5038053589758249E-13</v>
      </c>
      <c r="I1101" s="1">
        <v>1.6806645766168507E-11</v>
      </c>
      <c r="J1101" s="1">
        <v>3.0082069139789194E-12</v>
      </c>
      <c r="K1101" s="1">
        <v>107.89778496369266</v>
      </c>
      <c r="L1101" s="1">
        <v>4.450791403458324E-11</v>
      </c>
      <c r="M1101" s="1">
        <v>1.1481920425688978E-9</v>
      </c>
      <c r="N1101" s="1">
        <v>1.6530307941351024E-9</v>
      </c>
      <c r="O1101" s="1">
        <v>22.951123490805227</v>
      </c>
      <c r="P1101" s="1">
        <v>6.3540000000887931</v>
      </c>
      <c r="Q1101" s="1">
        <v>2.7619979481490826E-10</v>
      </c>
      <c r="R1101" s="1">
        <v>1584.5613020265171</v>
      </c>
      <c r="S1101" s="1">
        <v>7.8480000000005683</v>
      </c>
      <c r="T1101" s="1">
        <v>732.83814701539802</v>
      </c>
      <c r="U1101" s="1">
        <v>85.889542496055427</v>
      </c>
      <c r="V1101" s="1">
        <v>43.324667780779315</v>
      </c>
      <c r="W1101" s="1">
        <v>12.243290200422583</v>
      </c>
      <c r="X1101" s="1">
        <v>3.9709719260287925E-10</v>
      </c>
      <c r="Y1101" s="1">
        <v>2746.9549018062207</v>
      </c>
      <c r="Z1101" s="1">
        <v>53.655194671486058</v>
      </c>
      <c r="AA1101" s="1">
        <v>782.20054954249986</v>
      </c>
      <c r="AB1101" s="1">
        <v>71.491874199707709</v>
      </c>
      <c r="AC1101"/>
      <c r="AD1101"/>
    </row>
    <row r="1102" spans="1:30" x14ac:dyDescent="0.25">
      <c r="A1102" s="1" t="s">
        <v>105</v>
      </c>
      <c r="B1102" s="4">
        <v>3</v>
      </c>
      <c r="C1102" s="1" t="s">
        <v>108</v>
      </c>
      <c r="D1102" s="7" t="s">
        <v>23</v>
      </c>
      <c r="E1102" s="4">
        <v>2041</v>
      </c>
      <c r="F1102" s="1">
        <v>104.18273007417686</v>
      </c>
      <c r="G1102" s="1">
        <v>6.7036264596220246E-5</v>
      </c>
      <c r="H1102" s="1">
        <v>7.0912977220660067E-13</v>
      </c>
      <c r="I1102" s="1">
        <v>2.216672281268954E-11</v>
      </c>
      <c r="J1102" s="1">
        <v>2.4604058493348277E-12</v>
      </c>
      <c r="K1102" s="1">
        <v>138.73841130407408</v>
      </c>
      <c r="L1102" s="1">
        <v>5.1365719107849686E-11</v>
      </c>
      <c r="M1102" s="1">
        <v>7.3159138918423794E-11</v>
      </c>
      <c r="N1102" s="1">
        <v>3.1250559243381082E-10</v>
      </c>
      <c r="O1102" s="1">
        <v>15.301123490810706</v>
      </c>
      <c r="P1102" s="1">
        <v>6.3540000001020873</v>
      </c>
      <c r="Q1102" s="1">
        <v>3.0501318561922956E-10</v>
      </c>
      <c r="R1102" s="1">
        <v>1692.4590869902097</v>
      </c>
      <c r="S1102" s="1">
        <v>3.9240000000009529</v>
      </c>
      <c r="T1102" s="1">
        <v>732.83814701654626</v>
      </c>
      <c r="U1102" s="1">
        <v>85.889542497708462</v>
      </c>
      <c r="V1102" s="1">
        <v>27.401025705413367</v>
      </c>
      <c r="W1102" s="1">
        <v>14.882119602685599</v>
      </c>
      <c r="X1102" s="1">
        <v>4.0677993918005226E-10</v>
      </c>
      <c r="Y1102" s="1">
        <v>2886.4957423971905</v>
      </c>
      <c r="Z1102" s="1">
        <v>25.464082889526214</v>
      </c>
      <c r="AA1102" s="1">
        <v>783.20512438371122</v>
      </c>
      <c r="AB1102" s="1">
        <v>70.561063466310983</v>
      </c>
      <c r="AC1102"/>
      <c r="AD1102"/>
    </row>
    <row r="1103" spans="1:30" x14ac:dyDescent="0.25">
      <c r="A1103" s="1" t="s">
        <v>105</v>
      </c>
      <c r="B1103" s="4">
        <v>3</v>
      </c>
      <c r="C1103" s="1" t="s">
        <v>108</v>
      </c>
      <c r="D1103" s="7" t="s">
        <v>23</v>
      </c>
      <c r="E1103" s="4">
        <v>2042</v>
      </c>
      <c r="F1103" s="1">
        <v>103.90014024952984</v>
      </c>
      <c r="G1103" s="1">
        <v>4.6037516255511017E-5</v>
      </c>
      <c r="H1103" s="1">
        <v>6.9847176140960567E-13</v>
      </c>
      <c r="I1103" s="1">
        <v>3.0104865271700076E-11</v>
      </c>
      <c r="J1103" s="1">
        <v>2.4152653219459226E-12</v>
      </c>
      <c r="K1103" s="1">
        <v>47.468732671971296</v>
      </c>
      <c r="L1103" s="1">
        <v>3.0099274133368565E-11</v>
      </c>
      <c r="M1103" s="1">
        <v>23.696642150255681</v>
      </c>
      <c r="N1103" s="1">
        <v>1.4647722448431455E-10</v>
      </c>
      <c r="O1103" s="1">
        <v>7.6511234908123589</v>
      </c>
      <c r="P1103" s="1">
        <v>6.3540000001188943</v>
      </c>
      <c r="Q1103" s="1">
        <v>3.2049727651132416E-10</v>
      </c>
      <c r="R1103" s="1">
        <v>1831.1974982942838</v>
      </c>
      <c r="S1103" s="1">
        <v>1.8145743840407416E-10</v>
      </c>
      <c r="T1103" s="1">
        <v>732.83814701661947</v>
      </c>
      <c r="U1103" s="1">
        <v>85.889542498020973</v>
      </c>
      <c r="V1103" s="1">
        <v>12.724303053462823</v>
      </c>
      <c r="W1103" s="1">
        <v>13.604413867630186</v>
      </c>
      <c r="X1103" s="1">
        <v>3.8342627321827508E-10</v>
      </c>
      <c r="Y1103" s="1">
        <v>3046.0609996047888</v>
      </c>
      <c r="Z1103" s="1">
        <v>6.7789299358550298E-10</v>
      </c>
      <c r="AA1103" s="1">
        <v>775.56431900659925</v>
      </c>
      <c r="AB1103" s="1">
        <v>63.410455958269409</v>
      </c>
      <c r="AC1103"/>
      <c r="AD1103"/>
    </row>
    <row r="1104" spans="1:30" x14ac:dyDescent="0.25">
      <c r="A1104" s="1" t="s">
        <v>105</v>
      </c>
      <c r="B1104" s="4">
        <v>3</v>
      </c>
      <c r="C1104" s="1" t="s">
        <v>108</v>
      </c>
      <c r="D1104" s="7" t="s">
        <v>23</v>
      </c>
      <c r="E1104" s="4">
        <v>2043</v>
      </c>
      <c r="F1104" s="1">
        <v>99.437778121110455</v>
      </c>
      <c r="G1104" s="1">
        <v>7.4679839727314316E-5</v>
      </c>
      <c r="H1104" s="1">
        <v>7.4632489160779264E-13</v>
      </c>
      <c r="I1104" s="1">
        <v>4.2817587033686359E-11</v>
      </c>
      <c r="J1104" s="1">
        <v>2.2790425517583879E-12</v>
      </c>
      <c r="K1104" s="1">
        <v>41.418424457019597</v>
      </c>
      <c r="L1104" s="1">
        <v>8.9625913998759008E-12</v>
      </c>
      <c r="M1104" s="1">
        <v>52.831875216368665</v>
      </c>
      <c r="N1104" s="1">
        <v>1.209137412582855E-10</v>
      </c>
      <c r="O1104" s="1">
        <v>7.6511234908132089</v>
      </c>
      <c r="P1104" s="1">
        <v>6.3540000001410615</v>
      </c>
      <c r="Q1104" s="1">
        <v>3.3181927471373148E-10</v>
      </c>
      <c r="R1104" s="1">
        <v>1878.6662309662552</v>
      </c>
      <c r="S1104" s="1">
        <v>2.0343890636767925E-10</v>
      </c>
      <c r="T1104" s="1">
        <v>756.53478916687516</v>
      </c>
      <c r="U1104" s="1">
        <v>85.889542498167444</v>
      </c>
      <c r="V1104" s="1">
        <v>11.749998429182174</v>
      </c>
      <c r="W1104" s="1">
        <v>14.148895858072192</v>
      </c>
      <c r="X1104" s="1">
        <v>3.6807133549625843E-10</v>
      </c>
      <c r="Y1104" s="1">
        <v>3123.7648712338446</v>
      </c>
      <c r="Z1104" s="1">
        <v>7.6493661233724105E-10</v>
      </c>
      <c r="AA1104" s="1">
        <v>798.97574924951357</v>
      </c>
      <c r="AB1104" s="1">
        <v>57.100123657836875</v>
      </c>
      <c r="AC1104"/>
      <c r="AD1104"/>
    </row>
    <row r="1105" spans="1:30" x14ac:dyDescent="0.25">
      <c r="A1105" s="1" t="s">
        <v>105</v>
      </c>
      <c r="B1105" s="4">
        <v>3</v>
      </c>
      <c r="C1105" s="1" t="s">
        <v>108</v>
      </c>
      <c r="D1105" s="7" t="s">
        <v>23</v>
      </c>
      <c r="E1105" s="4">
        <v>2044</v>
      </c>
      <c r="F1105" s="1">
        <v>95.156131841148451</v>
      </c>
      <c r="G1105" s="1">
        <v>4.2561208915130239E-5</v>
      </c>
      <c r="H1105" s="1">
        <v>8.3545248239594449E-13</v>
      </c>
      <c r="I1105" s="1">
        <v>6.7368840417341724E-11</v>
      </c>
      <c r="J1105" s="1">
        <v>2.0981475990693973E-12</v>
      </c>
      <c r="K1105" s="1">
        <v>61.250632723281697</v>
      </c>
      <c r="L1105" s="1">
        <v>3.9005784284147965E-12</v>
      </c>
      <c r="M1105" s="1">
        <v>28.715391516471801</v>
      </c>
      <c r="N1105" s="1">
        <v>1.2035994019076473E-10</v>
      </c>
      <c r="O1105" s="1">
        <v>7.6511234908139176</v>
      </c>
      <c r="P1105" s="1">
        <v>6.3540000001711663</v>
      </c>
      <c r="Q1105" s="1">
        <v>3.4168561129531797E-10</v>
      </c>
      <c r="R1105" s="1">
        <v>1920.0846554232749</v>
      </c>
      <c r="S1105" s="1">
        <v>2.2206455993753168E-10</v>
      </c>
      <c r="T1105" s="1">
        <v>809.3666643832438</v>
      </c>
      <c r="U1105" s="1">
        <v>85.889542498288364</v>
      </c>
      <c r="V1105" s="1">
        <v>11.086951788864207</v>
      </c>
      <c r="W1105" s="1">
        <v>14.565229701069182</v>
      </c>
      <c r="X1105" s="1">
        <v>3.4981913903104832E-10</v>
      </c>
      <c r="Y1105" s="1">
        <v>3199.4141601942492</v>
      </c>
      <c r="Z1105" s="1">
        <v>8.2479806493461339E-10</v>
      </c>
      <c r="AA1105" s="1">
        <v>852.60131219590801</v>
      </c>
      <c r="AB1105" s="1">
        <v>51.673509697693341</v>
      </c>
      <c r="AC1105"/>
      <c r="AD1105"/>
    </row>
    <row r="1106" spans="1:30" x14ac:dyDescent="0.25">
      <c r="A1106" s="1" t="s">
        <v>105</v>
      </c>
      <c r="B1106" s="4">
        <v>3</v>
      </c>
      <c r="C1106" s="1" t="s">
        <v>108</v>
      </c>
      <c r="D1106" s="7" t="s">
        <v>23</v>
      </c>
      <c r="E1106" s="4">
        <v>2045</v>
      </c>
      <c r="F1106" s="1">
        <v>91.657093706892553</v>
      </c>
      <c r="G1106" s="1">
        <v>2.5416324189107636E-2</v>
      </c>
      <c r="H1106" s="1">
        <v>9.6081268934165802E-13</v>
      </c>
      <c r="I1106" s="1">
        <v>1.4185998803410841E-10</v>
      </c>
      <c r="J1106" s="1">
        <v>2.0294026502091032E-12</v>
      </c>
      <c r="K1106" s="1">
        <v>48.329672037461648</v>
      </c>
      <c r="L1106" s="1">
        <v>2.0605198561821719E-12</v>
      </c>
      <c r="M1106" s="1">
        <v>11.663192547881328</v>
      </c>
      <c r="N1106" s="1">
        <v>1.3017420947602339E-10</v>
      </c>
      <c r="O1106" s="1">
        <v>7.6511234908146157</v>
      </c>
      <c r="P1106" s="1">
        <v>6.3540000002139836</v>
      </c>
      <c r="Q1106" s="1">
        <v>3.4907036736186766E-10</v>
      </c>
      <c r="R1106" s="1">
        <v>1981.3352881465566</v>
      </c>
      <c r="S1106" s="1">
        <v>2.3752631491493014E-10</v>
      </c>
      <c r="T1106" s="1">
        <v>838.08205589971556</v>
      </c>
      <c r="U1106" s="1">
        <v>85.88954249840873</v>
      </c>
      <c r="V1106" s="1">
        <v>9.7497434343680869</v>
      </c>
      <c r="W1106" s="1">
        <v>14.707365649852672</v>
      </c>
      <c r="X1106" s="1">
        <v>3.3257863167936452E-10</v>
      </c>
      <c r="Y1106" s="1">
        <v>3283.7912555613229</v>
      </c>
      <c r="Z1106" s="1">
        <v>8.3646356460538344E-10</v>
      </c>
      <c r="AA1106" s="1">
        <v>884.65785272501421</v>
      </c>
      <c r="AB1106" s="1">
        <v>43.972980134988973</v>
      </c>
      <c r="AC1106"/>
      <c r="AD1106"/>
    </row>
    <row r="1107" spans="1:30" x14ac:dyDescent="0.25">
      <c r="A1107" s="1" t="s">
        <v>105</v>
      </c>
      <c r="B1107" s="4">
        <v>3</v>
      </c>
      <c r="C1107" s="1" t="s">
        <v>108</v>
      </c>
      <c r="D1107" s="7" t="s">
        <v>23</v>
      </c>
      <c r="E1107" s="4">
        <v>2046</v>
      </c>
      <c r="F1107" s="1">
        <v>88.003084779311564</v>
      </c>
      <c r="G1107" s="1">
        <v>5.7896798467302224E-2</v>
      </c>
      <c r="H1107" s="1">
        <v>1.1158096220931698E-12</v>
      </c>
      <c r="I1107" s="1">
        <v>9.6759798578459694E-8</v>
      </c>
      <c r="J1107" s="1">
        <v>1.8466664843506833E-12</v>
      </c>
      <c r="K1107" s="1">
        <v>128.56854084850823</v>
      </c>
      <c r="L1107" s="1">
        <v>1.4180200265463464E-12</v>
      </c>
      <c r="M1107" s="1">
        <v>41.784045855878482</v>
      </c>
      <c r="N1107" s="1">
        <v>1.4838246985845854E-10</v>
      </c>
      <c r="O1107" s="1">
        <v>7.6511234908153618</v>
      </c>
      <c r="P1107" s="1">
        <v>6.3540000002813528</v>
      </c>
      <c r="Q1107" s="1">
        <v>3.5394679297827033E-10</v>
      </c>
      <c r="R1107" s="1">
        <v>2029.6649601840184</v>
      </c>
      <c r="S1107" s="1">
        <v>2.6213317660072387E-10</v>
      </c>
      <c r="T1107" s="1">
        <v>849.74524844759685</v>
      </c>
      <c r="U1107" s="1">
        <v>85.889542498538901</v>
      </c>
      <c r="V1107" s="1">
        <v>9.0088245280158468</v>
      </c>
      <c r="W1107" s="1">
        <v>14.211074516141693</v>
      </c>
      <c r="X1107" s="1">
        <v>3.085395149609559E-10</v>
      </c>
      <c r="Y1107" s="1">
        <v>3352.3933578850265</v>
      </c>
      <c r="Z1107" s="1">
        <v>9.145922768717006E-10</v>
      </c>
      <c r="AA1107" s="1">
        <v>897.55354660011903</v>
      </c>
      <c r="AB1107" s="1">
        <v>39.509219380739111</v>
      </c>
      <c r="AC1107"/>
      <c r="AD1107"/>
    </row>
    <row r="1108" spans="1:30" x14ac:dyDescent="0.25">
      <c r="A1108" s="1" t="s">
        <v>105</v>
      </c>
      <c r="B1108" s="4">
        <v>3</v>
      </c>
      <c r="C1108" s="1" t="s">
        <v>108</v>
      </c>
      <c r="D1108" s="7" t="s">
        <v>23</v>
      </c>
      <c r="E1108" s="4">
        <v>2047</v>
      </c>
      <c r="F1108" s="1">
        <v>84.873141782653562</v>
      </c>
      <c r="G1108" s="1">
        <v>0.16359495849128194</v>
      </c>
      <c r="H1108" s="1">
        <v>1.3102903117398346E-12</v>
      </c>
      <c r="I1108" s="1">
        <v>1.2270696175937187E-9</v>
      </c>
      <c r="J1108" s="1">
        <v>1.665398809152843E-12</v>
      </c>
      <c r="K1108" s="1">
        <v>209.24573478991448</v>
      </c>
      <c r="L1108" s="1">
        <v>1.0569272422556985E-12</v>
      </c>
      <c r="M1108" s="1">
        <v>26.490048844624951</v>
      </c>
      <c r="N1108" s="1">
        <v>1.7609711601915715E-10</v>
      </c>
      <c r="O1108" s="1">
        <v>7.6511234908161976</v>
      </c>
      <c r="P1108" s="1">
        <v>6.3540000004232127</v>
      </c>
      <c r="Q1108" s="1">
        <v>3.5763406133263359E-10</v>
      </c>
      <c r="R1108" s="1">
        <v>2075.7985010325269</v>
      </c>
      <c r="S1108" s="1">
        <v>2.8269034754603971E-10</v>
      </c>
      <c r="T1108" s="1">
        <v>891.52929430347535</v>
      </c>
      <c r="U1108" s="1">
        <v>85.889542498663758</v>
      </c>
      <c r="V1108" s="1">
        <v>8.2721354927734154</v>
      </c>
      <c r="W1108" s="1">
        <v>14.389279815155049</v>
      </c>
      <c r="X1108" s="1">
        <v>2.7438368998421965E-10</v>
      </c>
      <c r="Y1108" s="1">
        <v>3424.6575612813913</v>
      </c>
      <c r="Z1108" s="1">
        <v>9.2244014853647598E-10</v>
      </c>
      <c r="AA1108" s="1">
        <v>931.02992304489328</v>
      </c>
      <c r="AB1108" s="1">
        <v>35.20341595878952</v>
      </c>
      <c r="AC1108"/>
      <c r="AD1108"/>
    </row>
    <row r="1109" spans="1:30" x14ac:dyDescent="0.25">
      <c r="A1109" s="1" t="s">
        <v>105</v>
      </c>
      <c r="B1109" s="4">
        <v>3</v>
      </c>
      <c r="C1109" s="1" t="s">
        <v>108</v>
      </c>
      <c r="D1109" s="7" t="s">
        <v>23</v>
      </c>
      <c r="E1109" s="4">
        <v>2048</v>
      </c>
      <c r="F1109" s="1">
        <v>81.955487447270272</v>
      </c>
      <c r="G1109" s="1">
        <v>0.21047550762241571</v>
      </c>
      <c r="H1109" s="1">
        <v>1.5790906712847137E-12</v>
      </c>
      <c r="I1109" s="1">
        <v>1.8363237131002595E-8</v>
      </c>
      <c r="J1109" s="1">
        <v>1.6280639245580122E-12</v>
      </c>
      <c r="K1109" s="1">
        <v>245.37273106207573</v>
      </c>
      <c r="L1109" s="1">
        <v>8.0221275978643122E-13</v>
      </c>
      <c r="M1109" s="1">
        <v>52.6179200390972</v>
      </c>
      <c r="N1109" s="1">
        <v>2.1023293246614059E-10</v>
      </c>
      <c r="O1109" s="1">
        <v>7.6511234908171586</v>
      </c>
      <c r="P1109" s="1">
        <v>9.7187478120472764E-8</v>
      </c>
      <c r="Q1109" s="1">
        <v>3.6064226824661252E-10</v>
      </c>
      <c r="R1109" s="1">
        <v>2161.3917358224444</v>
      </c>
      <c r="S1109" s="1">
        <v>3.2043240890915022E-10</v>
      </c>
      <c r="T1109" s="1">
        <v>918.01934314810035</v>
      </c>
      <c r="U1109" s="1">
        <v>85.889542498816382</v>
      </c>
      <c r="V1109" s="1">
        <v>7.2215722719231934</v>
      </c>
      <c r="W1109" s="1">
        <v>1.6139134028199914E-7</v>
      </c>
      <c r="X1109" s="1">
        <v>2.5642115924782071E-10</v>
      </c>
      <c r="Y1109" s="1">
        <v>3528.3501579711051</v>
      </c>
      <c r="Z1109" s="1">
        <v>1.036944805945486E-9</v>
      </c>
      <c r="AA1109" s="1">
        <v>957.67736598756949</v>
      </c>
      <c r="AB1109" s="1">
        <v>28.283154502154879</v>
      </c>
      <c r="AC1109"/>
      <c r="AD1109"/>
    </row>
    <row r="1110" spans="1:30" x14ac:dyDescent="0.25">
      <c r="A1110" s="1" t="s">
        <v>105</v>
      </c>
      <c r="B1110" s="4">
        <v>3</v>
      </c>
      <c r="C1110" s="1" t="s">
        <v>108</v>
      </c>
      <c r="D1110" s="7" t="s">
        <v>23</v>
      </c>
      <c r="E1110" s="4">
        <v>2049</v>
      </c>
      <c r="F1110" s="1">
        <v>78.746286686436619</v>
      </c>
      <c r="G1110" s="1">
        <v>0.28152041040331144</v>
      </c>
      <c r="H1110" s="1">
        <v>1.8686398543763064E-12</v>
      </c>
      <c r="I1110" s="1">
        <v>9.6874346699028851E-10</v>
      </c>
      <c r="J1110" s="1">
        <v>1.5601642683786948E-12</v>
      </c>
      <c r="K1110" s="1">
        <v>234.76281287170951</v>
      </c>
      <c r="L1110" s="1">
        <v>6.2835982468693906E-13</v>
      </c>
      <c r="M1110" s="1">
        <v>34.246411565025483</v>
      </c>
      <c r="N1110" s="1">
        <v>2.5276156265998102E-10</v>
      </c>
      <c r="O1110" s="1">
        <v>7.6511234908182155</v>
      </c>
      <c r="P1110" s="1">
        <v>9.8409257512237124E-8</v>
      </c>
      <c r="Q1110" s="1">
        <v>3.6310267409594737E-10</v>
      </c>
      <c r="R1110" s="1">
        <v>2221.2857168845394</v>
      </c>
      <c r="S1110" s="1">
        <v>3.6081062398967897E-10</v>
      </c>
      <c r="T1110" s="1">
        <v>970.6372631871975</v>
      </c>
      <c r="U1110" s="1">
        <v>85.889542499002957</v>
      </c>
      <c r="V1110" s="1">
        <v>6.3475286007321454</v>
      </c>
      <c r="W1110" s="1">
        <v>9.4668126564099609E-8</v>
      </c>
      <c r="X1110" s="1">
        <v>2.0555530016943788E-10</v>
      </c>
      <c r="Y1110" s="1">
        <v>3607.4938335874176</v>
      </c>
      <c r="Z1110" s="1">
        <v>1.1516661978857475E-9</v>
      </c>
      <c r="AA1110" s="1">
        <v>1004.9236992905969</v>
      </c>
      <c r="AB1110" s="1">
        <v>23.900735893076831</v>
      </c>
      <c r="AC1110"/>
      <c r="AD1110"/>
    </row>
    <row r="1111" spans="1:30" x14ac:dyDescent="0.25">
      <c r="A1111" s="1" t="s">
        <v>105</v>
      </c>
      <c r="B1111" s="4">
        <v>3</v>
      </c>
      <c r="C1111" s="1" t="s">
        <v>108</v>
      </c>
      <c r="D1111" s="7" t="s">
        <v>23</v>
      </c>
      <c r="E1111" s="4">
        <v>2050</v>
      </c>
      <c r="F1111" s="1">
        <v>75.417188292304871</v>
      </c>
      <c r="G1111" s="1">
        <v>0.32013932880602447</v>
      </c>
      <c r="H1111" s="1">
        <v>2.2548323415643456E-12</v>
      </c>
      <c r="I1111" s="1">
        <v>1.9088619900443735E-8</v>
      </c>
      <c r="J1111" s="1">
        <v>1.6367947249745228E-12</v>
      </c>
      <c r="K1111" s="1">
        <v>146.30388056597008</v>
      </c>
      <c r="L1111" s="1">
        <v>0</v>
      </c>
      <c r="M1111" s="1">
        <v>44.363318568045614</v>
      </c>
      <c r="N1111" s="1">
        <v>3.0647413483568263E-10</v>
      </c>
      <c r="O1111" s="1">
        <v>7.6511234908194652</v>
      </c>
      <c r="P1111" s="1">
        <v>1.1677032168269515E-7</v>
      </c>
      <c r="Q1111" s="1">
        <v>3.6551793941789327E-10</v>
      </c>
      <c r="R1111" s="1">
        <v>2283.0045290715602</v>
      </c>
      <c r="S1111" s="1">
        <v>4.0531853802426221E-10</v>
      </c>
      <c r="T1111" s="1">
        <v>1004.883674752223</v>
      </c>
      <c r="U1111" s="1">
        <v>85.88954249922439</v>
      </c>
      <c r="V1111" s="1">
        <v>5.2665233488428722</v>
      </c>
      <c r="W1111" s="1">
        <v>1.9216613903441175E-7</v>
      </c>
      <c r="X1111" s="1">
        <v>1.89877458644788E-10</v>
      </c>
      <c r="Y1111" s="1">
        <v>3686.8646672316327</v>
      </c>
      <c r="Z1111" s="1">
        <v>1.2796380338915058E-9</v>
      </c>
      <c r="AA1111" s="1">
        <v>1042.7345114356317</v>
      </c>
      <c r="AB1111" s="1">
        <v>20.468456005084231</v>
      </c>
      <c r="AC1111"/>
      <c r="AD1111"/>
    </row>
    <row r="1112" spans="1:30" x14ac:dyDescent="0.25">
      <c r="A1112" s="1" t="s">
        <v>105</v>
      </c>
      <c r="B1112" s="4">
        <v>3</v>
      </c>
      <c r="C1112" s="1" t="s">
        <v>108</v>
      </c>
      <c r="D1112" s="7" t="s">
        <v>23</v>
      </c>
      <c r="E1112" s="4">
        <v>2051</v>
      </c>
      <c r="F1112" s="1">
        <v>72.39328358476115</v>
      </c>
      <c r="G1112" s="1">
        <v>1.5379964745488531E-4</v>
      </c>
      <c r="H1112" s="1">
        <v>2.7334923635428543E-12</v>
      </c>
      <c r="I1112" s="1">
        <v>4.2378492339071652E-9</v>
      </c>
      <c r="J1112" s="1">
        <v>1.9059235657732911E-12</v>
      </c>
      <c r="K1112" s="1">
        <v>136.04200565623651</v>
      </c>
      <c r="L1112" s="1">
        <v>0</v>
      </c>
      <c r="M1112" s="1">
        <v>62.032931213133708</v>
      </c>
      <c r="N1112" s="1">
        <v>3.7544922458672541E-10</v>
      </c>
      <c r="O1112" s="1">
        <v>7.651123490820984</v>
      </c>
      <c r="P1112" s="1">
        <v>1.1773661625777314E-7</v>
      </c>
      <c r="Q1112" s="1">
        <v>3.6779698196965166E-10</v>
      </c>
      <c r="R1112" s="1">
        <v>2319.7362851933976</v>
      </c>
      <c r="S1112" s="1">
        <v>4.566842571321119E-10</v>
      </c>
      <c r="T1112" s="1">
        <v>1049.2469933202685</v>
      </c>
      <c r="U1112" s="1">
        <v>85.889542499482019</v>
      </c>
      <c r="V1112" s="1">
        <v>4.9636100359116728</v>
      </c>
      <c r="W1112" s="1">
        <v>1.2004612175296782E-7</v>
      </c>
      <c r="X1112" s="1">
        <v>1.7409948399204049E-10</v>
      </c>
      <c r="Y1112" s="1">
        <v>3687.414752026837</v>
      </c>
      <c r="Z1112" s="1">
        <v>1.4220241246633235E-9</v>
      </c>
      <c r="AA1112" s="1">
        <v>1094.5094438510191</v>
      </c>
      <c r="AB1112" s="1">
        <v>18.996219701535274</v>
      </c>
      <c r="AC1112"/>
      <c r="AD1112"/>
    </row>
    <row r="1113" spans="1:30" x14ac:dyDescent="0.25">
      <c r="A1113" s="1" t="s">
        <v>105</v>
      </c>
      <c r="B1113" s="4">
        <v>3</v>
      </c>
      <c r="C1113" s="1" t="s">
        <v>108</v>
      </c>
      <c r="D1113" s="7" t="s">
        <v>23</v>
      </c>
      <c r="E1113" s="4">
        <v>2052</v>
      </c>
      <c r="F1113" s="1">
        <v>69.548845057042627</v>
      </c>
      <c r="G1113" s="1">
        <v>4.1910468226984236E-3</v>
      </c>
      <c r="H1113" s="1">
        <v>3.4571841800535768E-12</v>
      </c>
      <c r="I1113" s="1">
        <v>1.2846017933829754E-9</v>
      </c>
      <c r="J1113" s="1">
        <v>0</v>
      </c>
      <c r="K1113" s="1">
        <v>88.835438728166594</v>
      </c>
      <c r="L1113" s="1">
        <v>0</v>
      </c>
      <c r="M1113" s="1">
        <v>115.93620485586389</v>
      </c>
      <c r="N1113" s="1">
        <v>4.658826727660243E-10</v>
      </c>
      <c r="O1113" s="1">
        <v>7.6511234908227763</v>
      </c>
      <c r="P1113" s="1">
        <v>1.3682248761456372E-7</v>
      </c>
      <c r="Q1113" s="1">
        <v>3.6989512956872106E-10</v>
      </c>
      <c r="R1113" s="1">
        <v>2396.6447491582007</v>
      </c>
      <c r="S1113" s="1">
        <v>4.8678353126548052E-10</v>
      </c>
      <c r="T1113" s="1">
        <v>1055.8599245334024</v>
      </c>
      <c r="U1113" s="1">
        <v>85.889542499785335</v>
      </c>
      <c r="V1113" s="1">
        <v>4.2068296032167236</v>
      </c>
      <c r="W1113" s="1">
        <v>1.9519245015101413E-7</v>
      </c>
      <c r="X1113" s="1">
        <v>1.4656954781531398E-10</v>
      </c>
      <c r="Y1113" s="1">
        <v>3759.4476038872335</v>
      </c>
      <c r="Z1113" s="1">
        <v>1.4713902458060203E-9</v>
      </c>
      <c r="AA1113" s="1">
        <v>1099.8588424974394</v>
      </c>
      <c r="AB1113" s="1">
        <v>15.582099756259916</v>
      </c>
      <c r="AC1113"/>
      <c r="AD1113"/>
    </row>
    <row r="1114" spans="1:30" x14ac:dyDescent="0.25">
      <c r="A1114" s="1" t="s">
        <v>105</v>
      </c>
      <c r="B1114" s="4">
        <v>3</v>
      </c>
      <c r="C1114" s="1" t="s">
        <v>108</v>
      </c>
      <c r="D1114" s="7" t="s">
        <v>23</v>
      </c>
      <c r="E1114" s="4">
        <v>2053</v>
      </c>
      <c r="F1114" s="1">
        <v>66.492405531735102</v>
      </c>
      <c r="G1114" s="1">
        <v>1.1376243235966675E-3</v>
      </c>
      <c r="H1114" s="1">
        <v>4.4458569366447385E-12</v>
      </c>
      <c r="I1114" s="1">
        <v>5.1372286887834204E-8</v>
      </c>
      <c r="J1114" s="1">
        <v>0</v>
      </c>
      <c r="K1114" s="1">
        <v>130.53164462341749</v>
      </c>
      <c r="L1114" s="1">
        <v>0</v>
      </c>
      <c r="M1114" s="1">
        <v>105.59920362567546</v>
      </c>
      <c r="N1114" s="1">
        <v>5.8763268206880096E-10</v>
      </c>
      <c r="O1114" s="1">
        <v>7.6511234908249328</v>
      </c>
      <c r="P1114" s="1">
        <v>1.4105725091843054E-7</v>
      </c>
      <c r="Q1114" s="1">
        <v>3.7192453221893015E-10</v>
      </c>
      <c r="R1114" s="1">
        <v>2430.6037338247215</v>
      </c>
      <c r="S1114" s="1">
        <v>4.9574612266535642E-10</v>
      </c>
      <c r="T1114" s="1">
        <v>1088.6661293892664</v>
      </c>
      <c r="U1114" s="1">
        <v>85.889542499954672</v>
      </c>
      <c r="V1114" s="1">
        <v>4.024002899716109</v>
      </c>
      <c r="W1114" s="1">
        <v>1.9718816142509281E-7</v>
      </c>
      <c r="X1114" s="1">
        <v>1.4285786018736661E-10</v>
      </c>
      <c r="Y1114" s="1">
        <v>3801.5712935553784</v>
      </c>
      <c r="Z1114" s="1">
        <v>1.4645203980810574E-9</v>
      </c>
      <c r="AA1114" s="1">
        <v>1121.8971021740417</v>
      </c>
      <c r="AB1114" s="1">
        <v>14.582480088113282</v>
      </c>
      <c r="AC1114"/>
      <c r="AD1114"/>
    </row>
    <row r="1115" spans="1:30" x14ac:dyDescent="0.25">
      <c r="A1115" s="1" t="s">
        <v>105</v>
      </c>
      <c r="B1115" s="4">
        <v>3</v>
      </c>
      <c r="C1115" s="1" t="s">
        <v>108</v>
      </c>
      <c r="D1115" s="7" t="s">
        <v>23</v>
      </c>
      <c r="E1115" s="4">
        <v>2054</v>
      </c>
      <c r="F1115" s="1">
        <v>63.382020846799726</v>
      </c>
      <c r="G1115" s="1">
        <v>1.5656324028911289E-2</v>
      </c>
      <c r="H1115" s="1">
        <v>5.5908014482944303E-12</v>
      </c>
      <c r="I1115" s="1">
        <v>3.5788853474896698E-9</v>
      </c>
      <c r="J1115" s="1">
        <v>0</v>
      </c>
      <c r="K1115" s="1">
        <v>154.20620673961909</v>
      </c>
      <c r="L1115" s="1">
        <v>0</v>
      </c>
      <c r="M1115" s="1">
        <v>2.1566162022599476E-9</v>
      </c>
      <c r="N1115" s="1">
        <v>7.5741698924793782E-10</v>
      </c>
      <c r="O1115" s="1">
        <v>7.6511234908275316</v>
      </c>
      <c r="P1115" s="1">
        <v>1.4233838160775953E-7</v>
      </c>
      <c r="Q1115" s="1">
        <v>3.7377119870328082E-10</v>
      </c>
      <c r="R1115" s="1">
        <v>2495.6973692328952</v>
      </c>
      <c r="S1115" s="1">
        <v>4.9964670109377121E-10</v>
      </c>
      <c r="T1115" s="1">
        <v>1090.9616801044958</v>
      </c>
      <c r="U1115" s="1">
        <v>85.113975703896202</v>
      </c>
      <c r="V1115" s="1">
        <v>3.172815958237627</v>
      </c>
      <c r="W1115" s="1">
        <v>1.0934611361738547E-7</v>
      </c>
      <c r="X1115" s="1">
        <v>1.321190537691962E-10</v>
      </c>
      <c r="Y1115" s="1">
        <v>3856.6114831408313</v>
      </c>
      <c r="Z1115" s="1">
        <v>1.4374851039628509E-9</v>
      </c>
      <c r="AA1115" s="1">
        <v>1126.9530281073223</v>
      </c>
      <c r="AB1115" s="1">
        <v>12.663293540800263</v>
      </c>
      <c r="AC1115"/>
      <c r="AD1115"/>
    </row>
    <row r="1116" spans="1:30" x14ac:dyDescent="0.25">
      <c r="A1116" s="1" t="s">
        <v>105</v>
      </c>
      <c r="B1116" s="4">
        <v>3</v>
      </c>
      <c r="C1116" s="1" t="s">
        <v>108</v>
      </c>
      <c r="D1116" s="7" t="s">
        <v>23</v>
      </c>
      <c r="E1116" s="4">
        <v>2055</v>
      </c>
      <c r="F1116" s="1">
        <v>60.464868293339826</v>
      </c>
      <c r="G1116" s="1">
        <v>4.9286539001374774E-3</v>
      </c>
      <c r="H1116" s="1">
        <v>6.723689254242964E-12</v>
      </c>
      <c r="I1116" s="1">
        <v>1.3941455117522554E-9</v>
      </c>
      <c r="J1116" s="1">
        <v>0</v>
      </c>
      <c r="K1116" s="1">
        <v>201.99150302476886</v>
      </c>
      <c r="L1116" s="1">
        <v>0</v>
      </c>
      <c r="M1116" s="1">
        <v>45.070755207371775</v>
      </c>
      <c r="N1116" s="1">
        <v>1.0058236592719172E-9</v>
      </c>
      <c r="O1116" s="1">
        <v>7.6511234908307948</v>
      </c>
      <c r="P1116" s="1">
        <v>1.9370680717154118E-7</v>
      </c>
      <c r="Q1116" s="1">
        <v>3.7543659751243365E-10</v>
      </c>
      <c r="R1116" s="1">
        <v>2548.4698335090548</v>
      </c>
      <c r="S1116" s="1">
        <v>5.0170722094995339E-10</v>
      </c>
      <c r="T1116" s="1">
        <v>1090.9616801065815</v>
      </c>
      <c r="U1116" s="1">
        <v>82.448192306354372</v>
      </c>
      <c r="V1116" s="1">
        <v>2.6807725018948596</v>
      </c>
      <c r="W1116" s="1">
        <v>3.034385389159726E-7</v>
      </c>
      <c r="X1116" s="1">
        <v>9.8533952234489575E-11</v>
      </c>
      <c r="Y1116" s="1">
        <v>3903.9795787134594</v>
      </c>
      <c r="Z1116" s="1">
        <v>1.3185919316003964E-9</v>
      </c>
      <c r="AA1116" s="1">
        <v>1126.1629892333849</v>
      </c>
      <c r="AB1116" s="1">
        <v>11.638752976206565</v>
      </c>
      <c r="AC1116"/>
      <c r="AD1116"/>
    </row>
    <row r="1117" spans="1:30" x14ac:dyDescent="0.25">
      <c r="A1117" s="1" t="s">
        <v>105</v>
      </c>
      <c r="B1117" s="4">
        <v>3</v>
      </c>
      <c r="C1117" s="1" t="s">
        <v>108</v>
      </c>
      <c r="D1117" s="7" t="s">
        <v>23</v>
      </c>
      <c r="E1117" s="4">
        <v>2056</v>
      </c>
      <c r="F1117" s="1">
        <v>57.175793359069161</v>
      </c>
      <c r="G1117" s="1">
        <v>8.1373192747488443E-5</v>
      </c>
      <c r="H1117" s="1">
        <v>8.3017566788928413E-12</v>
      </c>
      <c r="I1117" s="1">
        <v>6.2066714183545439E-10</v>
      </c>
      <c r="J1117" s="1">
        <v>0</v>
      </c>
      <c r="K1117" s="1">
        <v>122.68857881079761</v>
      </c>
      <c r="L1117" s="1">
        <v>0</v>
      </c>
      <c r="M1117" s="1">
        <v>5.115286665143195</v>
      </c>
      <c r="N1117" s="1">
        <v>1.3957798174331034E-9</v>
      </c>
      <c r="O1117" s="1">
        <v>7.651123490834971</v>
      </c>
      <c r="P1117" s="1">
        <v>1.9728144080451932E-7</v>
      </c>
      <c r="Q1117" s="1">
        <v>3.7706466143699167E-10</v>
      </c>
      <c r="R1117" s="1">
        <v>2573.762830414285</v>
      </c>
      <c r="S1117" s="1">
        <v>5.0312524097649973E-10</v>
      </c>
      <c r="T1117" s="1">
        <v>1091.3635129181259</v>
      </c>
      <c r="U1117" s="1">
        <v>79.019017209892993</v>
      </c>
      <c r="V1117" s="1">
        <v>2.5587638197191014</v>
      </c>
      <c r="W1117" s="1">
        <v>3.0180432897174806E-7</v>
      </c>
      <c r="X1117" s="1">
        <v>9.3159624876990399E-11</v>
      </c>
      <c r="Y1117" s="1">
        <v>3935.4831449874414</v>
      </c>
      <c r="Z1117" s="1">
        <v>1.1949087915159662E-9</v>
      </c>
      <c r="AA1117" s="1">
        <v>1122.3919367853748</v>
      </c>
      <c r="AB1117" s="1">
        <v>11.486161484936478</v>
      </c>
      <c r="AC1117"/>
      <c r="AD1117"/>
    </row>
    <row r="1118" spans="1:30" x14ac:dyDescent="0.25">
      <c r="A1118" s="1" t="s">
        <v>105</v>
      </c>
      <c r="B1118" s="4">
        <v>3</v>
      </c>
      <c r="C1118" s="1" t="s">
        <v>108</v>
      </c>
      <c r="D1118" s="7" t="s">
        <v>23</v>
      </c>
      <c r="E1118" s="4">
        <v>2057</v>
      </c>
      <c r="F1118" s="1">
        <v>54.138304400237217</v>
      </c>
      <c r="G1118" s="1">
        <v>3.3752685546573907E-5</v>
      </c>
      <c r="H1118" s="1">
        <v>0</v>
      </c>
      <c r="I1118" s="1">
        <v>8.0632994935672731E-10</v>
      </c>
      <c r="J1118" s="1">
        <v>0</v>
      </c>
      <c r="K1118" s="1">
        <v>235.76771004142685</v>
      </c>
      <c r="L1118" s="1">
        <v>0</v>
      </c>
      <c r="M1118" s="1">
        <v>9.4083833414404504E-10</v>
      </c>
      <c r="N1118" s="1">
        <v>2.0804170233285116E-9</v>
      </c>
      <c r="O1118" s="1">
        <v>7.6511234908401207</v>
      </c>
      <c r="P1118" s="1">
        <v>1.9867082437330472E-7</v>
      </c>
      <c r="Q1118" s="1">
        <v>3.7862482570537038E-10</v>
      </c>
      <c r="R1118" s="1">
        <v>2635.8864180580699</v>
      </c>
      <c r="S1118" s="1">
        <v>5.0418216821875543E-10</v>
      </c>
      <c r="T1118" s="1">
        <v>1074.9260390607276</v>
      </c>
      <c r="U1118" s="1">
        <v>74.444754565070426</v>
      </c>
      <c r="V1118" s="1">
        <v>2.5587638197128291</v>
      </c>
      <c r="W1118" s="1">
        <v>2.9843951502830578E-7</v>
      </c>
      <c r="X1118" s="1">
        <v>5.9540975338702165E-11</v>
      </c>
      <c r="Y1118" s="1">
        <v>3989.5517870644821</v>
      </c>
      <c r="Z1118" s="1">
        <v>1.1592626266277566E-9</v>
      </c>
      <c r="AA1118" s="1">
        <v>1103.2832669326815</v>
      </c>
      <c r="AB1118" s="1">
        <v>10.220308876553284</v>
      </c>
      <c r="AC1118"/>
      <c r="AD1118"/>
    </row>
    <row r="1119" spans="1:30" x14ac:dyDescent="0.25">
      <c r="A1119" s="1" t="s">
        <v>105</v>
      </c>
      <c r="B1119" s="4">
        <v>3</v>
      </c>
      <c r="C1119" s="1" t="s">
        <v>108</v>
      </c>
      <c r="D1119" s="7" t="s">
        <v>23</v>
      </c>
      <c r="E1119" s="4">
        <v>2058</v>
      </c>
      <c r="F1119" s="1">
        <v>51.136635395738281</v>
      </c>
      <c r="G1119" s="1">
        <v>2.4823321621012671E-2</v>
      </c>
      <c r="H1119" s="1">
        <v>0</v>
      </c>
      <c r="I1119" s="1">
        <v>0</v>
      </c>
      <c r="J1119" s="1">
        <v>0</v>
      </c>
      <c r="K1119" s="1">
        <v>33.251507687828315</v>
      </c>
      <c r="L1119" s="1">
        <v>0</v>
      </c>
      <c r="M1119" s="1">
        <v>6.397601231512988E-10</v>
      </c>
      <c r="N1119" s="1">
        <v>3.5618629782521065E-9</v>
      </c>
      <c r="O1119" s="1">
        <v>7.651123490846067</v>
      </c>
      <c r="P1119" s="1">
        <v>1.9928618184404684E-7</v>
      </c>
      <c r="Q1119" s="1">
        <v>3.8026162043034492E-10</v>
      </c>
      <c r="R1119" s="1">
        <v>2801.2626400894692</v>
      </c>
      <c r="S1119" s="1">
        <v>5.0498438097854186E-10</v>
      </c>
      <c r="T1119" s="1">
        <v>1054.9363293700983</v>
      </c>
      <c r="U1119" s="1">
        <v>68.152860597893678</v>
      </c>
      <c r="V1119" s="1">
        <v>2.1163435836132178</v>
      </c>
      <c r="W1119" s="1">
        <v>1.2976149100846284E-7</v>
      </c>
      <c r="X1119" s="1">
        <v>3.3028781600711604E-11</v>
      </c>
      <c r="Y1119" s="1">
        <v>4089.8784926554872</v>
      </c>
      <c r="Z1119" s="1">
        <v>1.1216819666758675E-9</v>
      </c>
      <c r="AA1119" s="1">
        <v>1091.0609794584352</v>
      </c>
      <c r="AB1119" s="1">
        <v>6.0841890301143584</v>
      </c>
      <c r="AC1119"/>
      <c r="AD1119"/>
    </row>
    <row r="1120" spans="1:30" x14ac:dyDescent="0.25">
      <c r="A1120" s="1" t="s">
        <v>105</v>
      </c>
      <c r="B1120" s="4">
        <v>3</v>
      </c>
      <c r="C1120" s="1" t="s">
        <v>108</v>
      </c>
      <c r="D1120" s="7" t="s">
        <v>23</v>
      </c>
      <c r="E1120" s="4">
        <v>2059</v>
      </c>
      <c r="F1120" s="1">
        <v>56.333513575492184</v>
      </c>
      <c r="G1120" s="1">
        <v>1.9569742642379175E-2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7.6511234908527035</v>
      </c>
      <c r="P1120" s="1">
        <v>2.0008661952942911E-7</v>
      </c>
      <c r="Q1120" s="1">
        <v>3.8216754399611821E-10</v>
      </c>
      <c r="R1120" s="1">
        <v>2763.6102705945596</v>
      </c>
      <c r="S1120" s="1">
        <v>5.0561274080322885E-10</v>
      </c>
      <c r="T1120" s="1">
        <v>1038.8590811404081</v>
      </c>
      <c r="U1120" s="1">
        <v>59.284519647670336</v>
      </c>
      <c r="V1120" s="1">
        <v>2.1163435836182347</v>
      </c>
      <c r="W1120" s="1">
        <v>2.4778346240878347E-7</v>
      </c>
      <c r="X1120" s="1">
        <v>3.4671627142895539E-11</v>
      </c>
      <c r="Y1120" s="1">
        <v>4088.2444578780651</v>
      </c>
      <c r="Z1120" s="1">
        <v>1.1248385769820691E-9</v>
      </c>
      <c r="AA1120" s="1">
        <v>1076.4661832211657</v>
      </c>
      <c r="AB1120" s="1">
        <v>7.62213968151754</v>
      </c>
      <c r="AC1120"/>
      <c r="AD1120"/>
    </row>
    <row r="1121" spans="1:30" x14ac:dyDescent="0.25">
      <c r="A1121" s="1" t="s">
        <v>105</v>
      </c>
      <c r="B1121" s="4">
        <v>3</v>
      </c>
      <c r="C1121" s="1" t="s">
        <v>108</v>
      </c>
      <c r="D1121" s="7" t="s">
        <v>23</v>
      </c>
      <c r="E1121" s="4">
        <v>2060</v>
      </c>
      <c r="F1121" s="1">
        <v>68.416885360070168</v>
      </c>
      <c r="G1121" s="1">
        <v>3.0355992437159758E-2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7.6511234908499759</v>
      </c>
      <c r="P1121" s="1">
        <v>2.0008002489831048E-7</v>
      </c>
      <c r="Q1121" s="1">
        <v>3.8216754399611821E-10</v>
      </c>
      <c r="R1121" s="1">
        <v>2710.6638755340923</v>
      </c>
      <c r="S1121" s="1">
        <v>5.0561274080322885E-10</v>
      </c>
      <c r="T1121" s="1">
        <v>1038.859081140102</v>
      </c>
      <c r="U1121" s="1">
        <v>45.982008218047909</v>
      </c>
      <c r="V1121" s="1">
        <v>2.5587638197196902</v>
      </c>
      <c r="W1121" s="1">
        <v>2.527901454660735E-7</v>
      </c>
      <c r="X1121" s="1">
        <v>4.3599427019220881E-11</v>
      </c>
      <c r="Y1121" s="1">
        <v>4051.5564202022042</v>
      </c>
      <c r="Z1121" s="1">
        <v>1.2395266579195049E-9</v>
      </c>
      <c r="AA1121" s="1">
        <v>1073.559558633686</v>
      </c>
      <c r="AB1121" s="1">
        <v>9.3346590397972182</v>
      </c>
      <c r="AC1121"/>
      <c r="AD1121"/>
    </row>
    <row r="1122" spans="1:30" x14ac:dyDescent="0.25">
      <c r="A1122" s="1" t="s">
        <v>105</v>
      </c>
      <c r="B1122" s="4">
        <v>4</v>
      </c>
      <c r="C1122" s="1" t="s">
        <v>108</v>
      </c>
      <c r="D1122" s="7" t="s">
        <v>23</v>
      </c>
      <c r="E1122" s="4">
        <v>2021</v>
      </c>
      <c r="F1122" s="1">
        <v>196.48057802140877</v>
      </c>
      <c r="G1122" s="1">
        <v>-2.7051132533544482E-11</v>
      </c>
      <c r="H1122" s="1">
        <v>1.6256233435254122E-13</v>
      </c>
      <c r="I1122" s="1">
        <v>6.3539999999918235</v>
      </c>
      <c r="J1122" s="1">
        <v>4.357090684757416E-13</v>
      </c>
      <c r="K1122" s="1">
        <v>82.434999999999945</v>
      </c>
      <c r="L1122" s="1">
        <v>2.9051113448324201E-15</v>
      </c>
      <c r="M1122" s="1">
        <v>55.419999999998687</v>
      </c>
      <c r="N1122" s="1">
        <v>2.0629425759803839E-12</v>
      </c>
      <c r="O1122" s="1">
        <v>153</v>
      </c>
      <c r="P1122" s="1">
        <v>12.708</v>
      </c>
      <c r="Q1122" s="1">
        <v>49.44</v>
      </c>
      <c r="R1122" s="1">
        <v>164.87</v>
      </c>
      <c r="S1122" s="1">
        <v>78.48</v>
      </c>
      <c r="T1122" s="1">
        <v>110.84</v>
      </c>
      <c r="U1122" s="1">
        <v>11.39</v>
      </c>
      <c r="V1122" s="1">
        <v>563.06785118937614</v>
      </c>
      <c r="W1122" s="1">
        <v>33.215890755111651</v>
      </c>
      <c r="X1122" s="1">
        <v>433.09439999665926</v>
      </c>
      <c r="Y1122" s="1">
        <v>306.18372823610747</v>
      </c>
      <c r="Z1122" s="1">
        <v>687.48479999999813</v>
      </c>
      <c r="AA1122" s="1">
        <v>123.18901013738775</v>
      </c>
      <c r="AB1122" s="1">
        <v>0</v>
      </c>
      <c r="AC1122"/>
      <c r="AD1122"/>
    </row>
    <row r="1123" spans="1:30" x14ac:dyDescent="0.25">
      <c r="A1123" s="1" t="s">
        <v>105</v>
      </c>
      <c r="B1123" s="4">
        <v>4</v>
      </c>
      <c r="C1123" s="1" t="s">
        <v>108</v>
      </c>
      <c r="D1123" s="7" t="s">
        <v>23</v>
      </c>
      <c r="E1123" s="4">
        <v>2022</v>
      </c>
      <c r="F1123" s="1">
        <v>320.03877961136322</v>
      </c>
      <c r="G1123" s="1">
        <v>1.1055140811204691E-9</v>
      </c>
      <c r="H1123" s="1">
        <v>1.6544535698763772E-13</v>
      </c>
      <c r="I1123" s="1">
        <v>1.3199681970654554E-11</v>
      </c>
      <c r="J1123" s="1">
        <v>4.5427715738113085E-13</v>
      </c>
      <c r="K1123" s="1">
        <v>123.65249999999978</v>
      </c>
      <c r="L1123" s="1">
        <v>2.6710678238589591E-15</v>
      </c>
      <c r="M1123" s="1">
        <v>83.129999999993359</v>
      </c>
      <c r="N1123" s="1">
        <v>2.0786734952551184E-12</v>
      </c>
      <c r="O1123" s="1">
        <v>153</v>
      </c>
      <c r="P1123" s="1">
        <v>12.708</v>
      </c>
      <c r="Q1123" s="1">
        <v>49.44</v>
      </c>
      <c r="R1123" s="1">
        <v>247.30499999999995</v>
      </c>
      <c r="S1123" s="1">
        <v>78.48</v>
      </c>
      <c r="T1123" s="1">
        <v>166.25999999999868</v>
      </c>
      <c r="U1123" s="1">
        <v>11.390000000002063</v>
      </c>
      <c r="V1123" s="1">
        <v>395.30109659911329</v>
      </c>
      <c r="W1123" s="1">
        <v>33.215890755111651</v>
      </c>
      <c r="X1123" s="1">
        <v>426.42327450984243</v>
      </c>
      <c r="Y1123" s="1">
        <v>459.27559235409518</v>
      </c>
      <c r="Z1123" s="1">
        <v>687.48479999999813</v>
      </c>
      <c r="AA1123" s="1">
        <v>184.783515205264</v>
      </c>
      <c r="AB1123" s="1">
        <v>0</v>
      </c>
      <c r="AC1123"/>
      <c r="AD1123"/>
    </row>
    <row r="1124" spans="1:30" x14ac:dyDescent="0.25">
      <c r="A1124" s="1" t="s">
        <v>105</v>
      </c>
      <c r="B1124" s="4">
        <v>4</v>
      </c>
      <c r="C1124" s="1" t="s">
        <v>108</v>
      </c>
      <c r="D1124" s="7" t="s">
        <v>23</v>
      </c>
      <c r="E1124" s="4">
        <v>2023</v>
      </c>
      <c r="F1124" s="1">
        <v>117.84693775707227</v>
      </c>
      <c r="G1124" s="1">
        <v>2.7750392424894256E-9</v>
      </c>
      <c r="H1124" s="1">
        <v>1.6802390962475469E-13</v>
      </c>
      <c r="I1124" s="1">
        <v>3.9768156234351697E-12</v>
      </c>
      <c r="J1124" s="1">
        <v>4.7461954368509519E-13</v>
      </c>
      <c r="K1124" s="1">
        <v>185.47874999999837</v>
      </c>
      <c r="L1124" s="1">
        <v>2.5051615893139202E-15</v>
      </c>
      <c r="M1124" s="1">
        <v>103.25022850469198</v>
      </c>
      <c r="N1124" s="1">
        <v>2.0946273578925697E-12</v>
      </c>
      <c r="O1124" s="1">
        <v>145.35</v>
      </c>
      <c r="P1124" s="1">
        <v>18.355999999991823</v>
      </c>
      <c r="Q1124" s="1">
        <v>46.144000000000005</v>
      </c>
      <c r="R1124" s="1">
        <v>359.96616666666637</v>
      </c>
      <c r="S1124" s="1">
        <v>74.555999999999997</v>
      </c>
      <c r="T1124" s="1">
        <v>242.00066666665873</v>
      </c>
      <c r="U1124" s="1">
        <v>10.251000000004142</v>
      </c>
      <c r="V1124" s="1">
        <v>252.37484902952352</v>
      </c>
      <c r="W1124" s="1">
        <v>47.97850886314869</v>
      </c>
      <c r="X1124" s="1">
        <v>339.38642315876257</v>
      </c>
      <c r="Y1124" s="1">
        <v>668.50113998195468</v>
      </c>
      <c r="Z1124" s="1">
        <v>647.04207805147519</v>
      </c>
      <c r="AA1124" s="1">
        <v>268.96267213063675</v>
      </c>
      <c r="AB1124" s="1">
        <v>3.6928943212662967E-9</v>
      </c>
      <c r="AC1124"/>
      <c r="AD1124"/>
    </row>
    <row r="1125" spans="1:30" x14ac:dyDescent="0.25">
      <c r="A1125" s="1" t="s">
        <v>105</v>
      </c>
      <c r="B1125" s="4">
        <v>4</v>
      </c>
      <c r="C1125" s="1" t="s">
        <v>108</v>
      </c>
      <c r="D1125" s="7" t="s">
        <v>23</v>
      </c>
      <c r="E1125" s="4">
        <v>2024</v>
      </c>
      <c r="F1125" s="1">
        <v>93.9888127616736</v>
      </c>
      <c r="G1125" s="1">
        <v>3.3990448663356612E-10</v>
      </c>
      <c r="H1125" s="1">
        <v>2.1060930608382742E-13</v>
      </c>
      <c r="I1125" s="1">
        <v>4.4941928296214079E-12</v>
      </c>
      <c r="J1125" s="1">
        <v>6.111031853930263E-13</v>
      </c>
      <c r="K1125" s="1">
        <v>173.60877292382946</v>
      </c>
      <c r="L1125" s="1">
        <v>3.1258629109719872E-15</v>
      </c>
      <c r="M1125" s="1">
        <v>2.0599559146905001E-9</v>
      </c>
      <c r="N1125" s="1">
        <v>2.7607881105516691E-12</v>
      </c>
      <c r="O1125" s="1">
        <v>137.70000000000019</v>
      </c>
      <c r="P1125" s="1">
        <v>17.650000000005022</v>
      </c>
      <c r="Q1125" s="1">
        <v>42.848000000000006</v>
      </c>
      <c r="R1125" s="1">
        <v>534.45358333333138</v>
      </c>
      <c r="S1125" s="1">
        <v>70.632000000000005</v>
      </c>
      <c r="T1125" s="1">
        <v>337.86156183801734</v>
      </c>
      <c r="U1125" s="1">
        <v>9.1120000000062369</v>
      </c>
      <c r="V1125" s="1">
        <v>139.17118864113246</v>
      </c>
      <c r="W1125" s="1">
        <v>45.805953623409216</v>
      </c>
      <c r="X1125" s="1">
        <v>204.50818761998804</v>
      </c>
      <c r="Y1125" s="1">
        <v>992.08168500483612</v>
      </c>
      <c r="Z1125" s="1">
        <v>584.43384647550226</v>
      </c>
      <c r="AA1125" s="1">
        <v>374.04886807316655</v>
      </c>
      <c r="AB1125" s="1">
        <v>2.4096641040656814E-9</v>
      </c>
      <c r="AC1125"/>
      <c r="AD1125"/>
    </row>
    <row r="1126" spans="1:30" x14ac:dyDescent="0.25">
      <c r="A1126" s="1" t="s">
        <v>105</v>
      </c>
      <c r="B1126" s="4">
        <v>4</v>
      </c>
      <c r="C1126" s="1" t="s">
        <v>108</v>
      </c>
      <c r="D1126" s="7" t="s">
        <v>23</v>
      </c>
      <c r="E1126" s="4">
        <v>2025</v>
      </c>
      <c r="F1126" s="1">
        <v>78.817021104088852</v>
      </c>
      <c r="G1126" s="1">
        <v>2.3577404249665086E-7</v>
      </c>
      <c r="H1126" s="1">
        <v>2.7307808372899465E-13</v>
      </c>
      <c r="I1126" s="1">
        <v>5.2056193439922714E-12</v>
      </c>
      <c r="J1126" s="1">
        <v>8.1676665282645964E-13</v>
      </c>
      <c r="K1126" s="1">
        <v>108.81377309262491</v>
      </c>
      <c r="L1126" s="1">
        <v>3.9782324618520485E-15</v>
      </c>
      <c r="M1126" s="1">
        <v>44.894279931524885</v>
      </c>
      <c r="N1126" s="1">
        <v>3.8778297840411767E-12</v>
      </c>
      <c r="O1126" s="1">
        <v>130.05000000000035</v>
      </c>
      <c r="P1126" s="1">
        <v>16.944000000008998</v>
      </c>
      <c r="Q1126" s="1">
        <v>39.552</v>
      </c>
      <c r="R1126" s="1">
        <v>697.07102292382751</v>
      </c>
      <c r="S1126" s="1">
        <v>66.707999999999998</v>
      </c>
      <c r="T1126" s="1">
        <v>330.47222850674399</v>
      </c>
      <c r="U1126" s="1">
        <v>7.9730000000089962</v>
      </c>
      <c r="V1126" s="1">
        <v>100.00243415827136</v>
      </c>
      <c r="W1126" s="1">
        <v>43.858942524288857</v>
      </c>
      <c r="X1126" s="1">
        <v>144.66168992072372</v>
      </c>
      <c r="Y1126" s="1">
        <v>1284.0158786536933</v>
      </c>
      <c r="Z1126" s="1">
        <v>527.54850637608081</v>
      </c>
      <c r="AA1126" s="1">
        <v>365.59977968447316</v>
      </c>
      <c r="AB1126" s="1">
        <v>3.0706930690966663E-9</v>
      </c>
      <c r="AC1126"/>
      <c r="AD1126"/>
    </row>
    <row r="1127" spans="1:30" x14ac:dyDescent="0.25">
      <c r="A1127" s="1" t="s">
        <v>105</v>
      </c>
      <c r="B1127" s="4">
        <v>4</v>
      </c>
      <c r="C1127" s="1" t="s">
        <v>108</v>
      </c>
      <c r="D1127" s="7" t="s">
        <v>23</v>
      </c>
      <c r="E1127" s="4">
        <v>2026</v>
      </c>
      <c r="F1127" s="1">
        <v>79.835466779570908</v>
      </c>
      <c r="G1127" s="1">
        <v>9.3006310745920489E-9</v>
      </c>
      <c r="H1127" s="1">
        <v>3.7307461127734626E-13</v>
      </c>
      <c r="I1127" s="1">
        <v>6.0831055805540463E-12</v>
      </c>
      <c r="J1127" s="1">
        <v>1.1783948618252433E-12</v>
      </c>
      <c r="K1127" s="1">
        <v>59.164606527057465</v>
      </c>
      <c r="L1127" s="1">
        <v>5.1984556051217706E-15</v>
      </c>
      <c r="M1127" s="1">
        <v>21.151667686201364</v>
      </c>
      <c r="N1127" s="1">
        <v>6.1230797176948841E-12</v>
      </c>
      <c r="O1127" s="1">
        <v>122.4000000000005</v>
      </c>
      <c r="P1127" s="1">
        <v>16.238000000013493</v>
      </c>
      <c r="Q1127" s="1">
        <v>36.255999999999993</v>
      </c>
      <c r="R1127" s="1">
        <v>794.8934626831192</v>
      </c>
      <c r="S1127" s="1">
        <v>62.784000000000006</v>
      </c>
      <c r="T1127" s="1">
        <v>367.9771751049355</v>
      </c>
      <c r="U1127" s="1">
        <v>6.8340000000128738</v>
      </c>
      <c r="V1127" s="1">
        <v>89.941789703683256</v>
      </c>
      <c r="W1127" s="1">
        <v>42.129531342915605</v>
      </c>
      <c r="X1127" s="1">
        <v>118.49365882157124</v>
      </c>
      <c r="Y1127" s="1">
        <v>1458.3421554810077</v>
      </c>
      <c r="Z1127" s="1">
        <v>488.77989361606109</v>
      </c>
      <c r="AA1127" s="1">
        <v>405.31449464250318</v>
      </c>
      <c r="AB1127" s="1">
        <v>2.626636009047852E-9</v>
      </c>
      <c r="AC1127"/>
      <c r="AD1127"/>
    </row>
    <row r="1128" spans="1:30" x14ac:dyDescent="0.25">
      <c r="A1128" s="1" t="s">
        <v>105</v>
      </c>
      <c r="B1128" s="4">
        <v>4</v>
      </c>
      <c r="C1128" s="1" t="s">
        <v>108</v>
      </c>
      <c r="D1128" s="7" t="s">
        <v>23</v>
      </c>
      <c r="E1128" s="4">
        <v>2027</v>
      </c>
      <c r="F1128" s="1">
        <v>80.453873013906659</v>
      </c>
      <c r="G1128" s="1">
        <v>1.0386897246160082E-6</v>
      </c>
      <c r="H1128" s="1">
        <v>5.3365149243781297E-13</v>
      </c>
      <c r="I1128" s="1">
        <v>6.3944522508226438E-12</v>
      </c>
      <c r="J1128" s="1">
        <v>1.8496009034268391E-12</v>
      </c>
      <c r="K1128" s="1">
        <v>54.962012092649637</v>
      </c>
      <c r="L1128" s="1">
        <v>7.0577259313763615E-15</v>
      </c>
      <c r="M1128" s="1">
        <v>20.036800623630388</v>
      </c>
      <c r="N1128" s="1">
        <v>1.291694747992711E-11</v>
      </c>
      <c r="O1128" s="1">
        <v>114.75000000000071</v>
      </c>
      <c r="P1128" s="1">
        <v>15.532000000018698</v>
      </c>
      <c r="Q1128" s="1">
        <v>32.96</v>
      </c>
      <c r="R1128" s="1">
        <v>843.06673587684327</v>
      </c>
      <c r="S1128" s="1">
        <v>58.86</v>
      </c>
      <c r="T1128" s="1">
        <v>381.73950945780348</v>
      </c>
      <c r="U1128" s="1">
        <v>5.6950000000189984</v>
      </c>
      <c r="V1128" s="1">
        <v>100.19527819750661</v>
      </c>
      <c r="W1128" s="1">
        <v>37.852562199877831</v>
      </c>
      <c r="X1128" s="1">
        <v>109.92681073633381</v>
      </c>
      <c r="Y1128" s="1">
        <v>1540.2988857404355</v>
      </c>
      <c r="Z1128" s="1">
        <v>449.36452625410681</v>
      </c>
      <c r="AA1128" s="1">
        <v>418.89276986327684</v>
      </c>
      <c r="AB1128" s="1">
        <v>2.9566070936441461E-9</v>
      </c>
      <c r="AC1128"/>
      <c r="AD1128"/>
    </row>
    <row r="1129" spans="1:30" x14ac:dyDescent="0.25">
      <c r="A1129" s="1" t="s">
        <v>105</v>
      </c>
      <c r="B1129" s="4">
        <v>4</v>
      </c>
      <c r="C1129" s="1" t="s">
        <v>108</v>
      </c>
      <c r="D1129" s="7" t="s">
        <v>23</v>
      </c>
      <c r="E1129" s="4">
        <v>2028</v>
      </c>
      <c r="F1129" s="1">
        <v>81.17939977179249</v>
      </c>
      <c r="G1129" s="1">
        <v>1.2429006748244202E-6</v>
      </c>
      <c r="H1129" s="1">
        <v>7.4616987515012416E-13</v>
      </c>
      <c r="I1129" s="1">
        <v>7.203063544816981E-12</v>
      </c>
      <c r="J1129" s="1">
        <v>4.0666152867817439E-12</v>
      </c>
      <c r="K1129" s="1">
        <v>65.243898586587065</v>
      </c>
      <c r="L1129" s="1">
        <v>9.667602740432937E-15</v>
      </c>
      <c r="M1129" s="1">
        <v>16.348080867706383</v>
      </c>
      <c r="N1129" s="1">
        <v>0.7595023361915445</v>
      </c>
      <c r="O1129" s="1">
        <v>107.10000000000097</v>
      </c>
      <c r="P1129" s="1">
        <v>14.826000000024782</v>
      </c>
      <c r="Q1129" s="1">
        <v>29.664000000000001</v>
      </c>
      <c r="R1129" s="1">
        <v>887.03741463615961</v>
      </c>
      <c r="S1129" s="1">
        <v>54.935999999999993</v>
      </c>
      <c r="T1129" s="1">
        <v>394.38697674810055</v>
      </c>
      <c r="U1129" s="1">
        <v>4.556000000031915</v>
      </c>
      <c r="V1129" s="1">
        <v>113.21800910898648</v>
      </c>
      <c r="W1129" s="1">
        <v>34.511408508397878</v>
      </c>
      <c r="X1129" s="1">
        <v>101.14031101841478</v>
      </c>
      <c r="Y1129" s="1">
        <v>1613.5644550741488</v>
      </c>
      <c r="Z1129" s="1">
        <v>412.39741685275652</v>
      </c>
      <c r="AA1129" s="1">
        <v>430.02441352305982</v>
      </c>
      <c r="AB1129" s="1">
        <v>3.3661407014539915E-9</v>
      </c>
      <c r="AC1129"/>
      <c r="AD1129"/>
    </row>
    <row r="1130" spans="1:30" x14ac:dyDescent="0.25">
      <c r="A1130" s="1" t="s">
        <v>105</v>
      </c>
      <c r="B1130" s="4">
        <v>4</v>
      </c>
      <c r="C1130" s="1" t="s">
        <v>108</v>
      </c>
      <c r="D1130" s="7" t="s">
        <v>23</v>
      </c>
      <c r="E1130" s="4">
        <v>2029</v>
      </c>
      <c r="F1130" s="1">
        <v>82.4691152282996</v>
      </c>
      <c r="G1130" s="1">
        <v>8.0681831486564744E-7</v>
      </c>
      <c r="H1130" s="1">
        <v>1.219035006637157E-12</v>
      </c>
      <c r="I1130" s="1">
        <v>7.784454843240528E-12</v>
      </c>
      <c r="J1130" s="1">
        <v>1.6770472683110078E-9</v>
      </c>
      <c r="K1130" s="1">
        <v>101.73696119760699</v>
      </c>
      <c r="L1130" s="1">
        <v>1.3910001120300916E-14</v>
      </c>
      <c r="M1130" s="1">
        <v>7.4769983822612317E-9</v>
      </c>
      <c r="N1130" s="1">
        <v>2.6577511680863228</v>
      </c>
      <c r="O1130" s="1">
        <v>99.450000000001353</v>
      </c>
      <c r="P1130" s="1">
        <v>14.12000000003118</v>
      </c>
      <c r="Q1130" s="1">
        <v>26.368000000000439</v>
      </c>
      <c r="R1130" s="1">
        <v>941.2899798894133</v>
      </c>
      <c r="S1130" s="1">
        <v>51.012</v>
      </c>
      <c r="T1130" s="1">
        <v>403.34572428247355</v>
      </c>
      <c r="U1130" s="1">
        <v>4.176502336223459</v>
      </c>
      <c r="V1130" s="1">
        <v>207.79136904170565</v>
      </c>
      <c r="W1130" s="1">
        <v>31.472304155189818</v>
      </c>
      <c r="X1130" s="1">
        <v>5.5089022634580447</v>
      </c>
      <c r="Y1130" s="1">
        <v>1694.8345643520852</v>
      </c>
      <c r="Z1130" s="1">
        <v>374.46205850609959</v>
      </c>
      <c r="AA1130" s="1">
        <v>442.00047596367801</v>
      </c>
      <c r="AB1130" s="1">
        <v>0.19092342027129838</v>
      </c>
      <c r="AC1130"/>
      <c r="AD1130"/>
    </row>
    <row r="1131" spans="1:30" x14ac:dyDescent="0.25">
      <c r="A1131" s="1" t="s">
        <v>105</v>
      </c>
      <c r="B1131" s="4">
        <v>4</v>
      </c>
      <c r="C1131" s="1" t="s">
        <v>108</v>
      </c>
      <c r="D1131" s="7" t="s">
        <v>23</v>
      </c>
      <c r="E1131" s="4">
        <v>2030</v>
      </c>
      <c r="F1131" s="1">
        <v>84.632588990106413</v>
      </c>
      <c r="G1131" s="1">
        <v>8.3346720827115377E-7</v>
      </c>
      <c r="H1131" s="1">
        <v>2.1445103903669369E-12</v>
      </c>
      <c r="I1131" s="1">
        <v>8.6973389253516818E-12</v>
      </c>
      <c r="J1131" s="1">
        <v>1.9144238727190086E-10</v>
      </c>
      <c r="K1131" s="1">
        <v>176.16378812223198</v>
      </c>
      <c r="L1131" s="1">
        <v>2.3653183103056454E-14</v>
      </c>
      <c r="M1131" s="1">
        <v>109.58776320208717</v>
      </c>
      <c r="N1131" s="1">
        <v>3.4171267521312219</v>
      </c>
      <c r="O1131" s="1">
        <v>91.800000000001887</v>
      </c>
      <c r="P1131" s="1">
        <v>13.414000000038381</v>
      </c>
      <c r="Q1131" s="1">
        <v>23.072000000000894</v>
      </c>
      <c r="R1131" s="1">
        <v>1032.0356077536869</v>
      </c>
      <c r="S1131" s="1">
        <v>47.088000000000001</v>
      </c>
      <c r="T1131" s="1">
        <v>395.95639095661727</v>
      </c>
      <c r="U1131" s="1">
        <v>5.6952535043097825</v>
      </c>
      <c r="V1131" s="1">
        <v>188.11931949938375</v>
      </c>
      <c r="W1131" s="1">
        <v>29.297718209013897</v>
      </c>
      <c r="X1131" s="1">
        <v>6.9810655978452436</v>
      </c>
      <c r="Y1131" s="1">
        <v>1829.896598022119</v>
      </c>
      <c r="Z1131" s="1">
        <v>328.77539466946752</v>
      </c>
      <c r="AA1131" s="1">
        <v>432.25664737622259</v>
      </c>
      <c r="AB1131" s="1">
        <v>0.37649096575784813</v>
      </c>
      <c r="AC1131"/>
      <c r="AD1131"/>
    </row>
    <row r="1132" spans="1:30" x14ac:dyDescent="0.25">
      <c r="A1132" s="1" t="s">
        <v>105</v>
      </c>
      <c r="B1132" s="4">
        <v>4</v>
      </c>
      <c r="C1132" s="1" t="s">
        <v>108</v>
      </c>
      <c r="D1132" s="7" t="s">
        <v>23</v>
      </c>
      <c r="E1132" s="4">
        <v>2031</v>
      </c>
      <c r="F1132" s="1">
        <v>84.592672344349324</v>
      </c>
      <c r="G1132" s="1">
        <v>6.27947450107773E-4</v>
      </c>
      <c r="H1132" s="1">
        <v>4.5736945342850469E-12</v>
      </c>
      <c r="I1132" s="1">
        <v>9.6812789527918532E-12</v>
      </c>
      <c r="J1132" s="1">
        <v>1.6562232496695125E-10</v>
      </c>
      <c r="K1132" s="1">
        <v>61.130858592791121</v>
      </c>
      <c r="L1132" s="1">
        <v>6.9347417285913971E-14</v>
      </c>
      <c r="M1132" s="1">
        <v>1.3179709277213945E-10</v>
      </c>
      <c r="N1132" s="1">
        <v>4.556190128198347</v>
      </c>
      <c r="O1132" s="1">
        <v>84.150000000002649</v>
      </c>
      <c r="P1132" s="1">
        <v>12.708000000046166</v>
      </c>
      <c r="Q1132" s="1">
        <v>19.776000000001364</v>
      </c>
      <c r="R1132" s="1">
        <v>1197.2080625425858</v>
      </c>
      <c r="S1132" s="1">
        <v>43.164000000000001</v>
      </c>
      <c r="T1132" s="1">
        <v>498.15482082537108</v>
      </c>
      <c r="U1132" s="1">
        <v>7.9733802564410041</v>
      </c>
      <c r="V1132" s="1">
        <v>123.4093483801928</v>
      </c>
      <c r="W1132" s="1">
        <v>32.959670058026759</v>
      </c>
      <c r="X1132" s="1">
        <v>2.7435514831840138</v>
      </c>
      <c r="Y1132" s="1">
        <v>2155.3813065994964</v>
      </c>
      <c r="Z1132" s="1">
        <v>321.96345012983352</v>
      </c>
      <c r="AA1132" s="1">
        <v>547.82321412421936</v>
      </c>
      <c r="AB1132" s="1">
        <v>0.30653168175969003</v>
      </c>
      <c r="AC1132"/>
      <c r="AD1132"/>
    </row>
    <row r="1133" spans="1:30" x14ac:dyDescent="0.25">
      <c r="A1133" s="1" t="s">
        <v>105</v>
      </c>
      <c r="B1133" s="4">
        <v>4</v>
      </c>
      <c r="C1133" s="1" t="s">
        <v>108</v>
      </c>
      <c r="D1133" s="7" t="s">
        <v>23</v>
      </c>
      <c r="E1133" s="4">
        <v>2032</v>
      </c>
      <c r="F1133" s="1">
        <v>85.605216176432933</v>
      </c>
      <c r="G1133" s="1">
        <v>3.8832945348582649E-9</v>
      </c>
      <c r="H1133" s="1">
        <v>7.5576858891284261E-12</v>
      </c>
      <c r="I1133" s="1">
        <v>1.0734019157290046E-11</v>
      </c>
      <c r="J1133" s="1">
        <v>1.7018697169530641E-10</v>
      </c>
      <c r="K1133" s="1">
        <v>70.762517621271087</v>
      </c>
      <c r="L1133" s="1">
        <v>2.2967926433201806E-11</v>
      </c>
      <c r="M1133" s="1">
        <v>3.4777877593704119E-10</v>
      </c>
      <c r="N1133" s="1">
        <v>6.2647851922912574</v>
      </c>
      <c r="O1133" s="1">
        <v>76.500000000003851</v>
      </c>
      <c r="P1133" s="1">
        <v>12.002000000054863</v>
      </c>
      <c r="Q1133" s="1">
        <v>16.480000000001976</v>
      </c>
      <c r="R1133" s="1">
        <v>1247.3475878020436</v>
      </c>
      <c r="S1133" s="1">
        <v>39.240000000000009</v>
      </c>
      <c r="T1133" s="1">
        <v>490.76548749216954</v>
      </c>
      <c r="U1133" s="1">
        <v>11.39057038463935</v>
      </c>
      <c r="V1133" s="1">
        <v>118.47745141361113</v>
      </c>
      <c r="W1133" s="1">
        <v>31.058279269629679</v>
      </c>
      <c r="X1133" s="1">
        <v>5.324181627598966</v>
      </c>
      <c r="Y1133" s="1">
        <v>2230.809814781162</v>
      </c>
      <c r="Z1133" s="1">
        <v>294.3829771290155</v>
      </c>
      <c r="AA1133" s="1">
        <v>538.77932809312949</v>
      </c>
      <c r="AB1133" s="1">
        <v>0.77640128791177432</v>
      </c>
      <c r="AC1133"/>
      <c r="AD1133"/>
    </row>
    <row r="1134" spans="1:30" x14ac:dyDescent="0.25">
      <c r="A1134" s="1" t="s">
        <v>105</v>
      </c>
      <c r="B1134" s="4">
        <v>4</v>
      </c>
      <c r="C1134" s="1" t="s">
        <v>108</v>
      </c>
      <c r="D1134" s="7" t="s">
        <v>23</v>
      </c>
      <c r="E1134" s="4">
        <v>2033</v>
      </c>
      <c r="F1134" s="1">
        <v>86.454343238061824</v>
      </c>
      <c r="G1134" s="1">
        <v>4.4619268807928566E-9</v>
      </c>
      <c r="H1134" s="1">
        <v>1.8895157138381032E-11</v>
      </c>
      <c r="I1134" s="1">
        <v>1.2445427263252269E-11</v>
      </c>
      <c r="J1134" s="1">
        <v>2.3096734830239301E-10</v>
      </c>
      <c r="K1134" s="1">
        <v>72.607494024192746</v>
      </c>
      <c r="L1134" s="1">
        <v>3.1669068667534609E-12</v>
      </c>
      <c r="M1134" s="1">
        <v>3.901142878885504E-9</v>
      </c>
      <c r="N1134" s="1">
        <v>8.8276777884277742</v>
      </c>
      <c r="O1134" s="1">
        <v>68.850000000006006</v>
      </c>
      <c r="P1134" s="1">
        <v>11.296000000064543</v>
      </c>
      <c r="Q1134" s="1">
        <v>13.184000000002793</v>
      </c>
      <c r="R1134" s="1">
        <v>1307.1187720899813</v>
      </c>
      <c r="S1134" s="1">
        <v>35.31600000000001</v>
      </c>
      <c r="T1134" s="1">
        <v>483.37615415918401</v>
      </c>
      <c r="U1134" s="1">
        <v>17.655355576930607</v>
      </c>
      <c r="V1134" s="1">
        <v>109.88268685506537</v>
      </c>
      <c r="W1134" s="1">
        <v>29.214029921668612</v>
      </c>
      <c r="X1134" s="1">
        <v>6.3180760287685445</v>
      </c>
      <c r="Y1134" s="1">
        <v>2317.4361279169461</v>
      </c>
      <c r="Z1134" s="1">
        <v>261.39798766650614</v>
      </c>
      <c r="AA1134" s="1">
        <v>531.46588531851489</v>
      </c>
      <c r="AB1134" s="1">
        <v>3.2532517302033308</v>
      </c>
      <c r="AC1134"/>
      <c r="AD1134"/>
    </row>
    <row r="1135" spans="1:30" x14ac:dyDescent="0.25">
      <c r="A1135" s="1" t="s">
        <v>105</v>
      </c>
      <c r="B1135" s="4">
        <v>4</v>
      </c>
      <c r="C1135" s="1" t="s">
        <v>108</v>
      </c>
      <c r="D1135" s="7" t="s">
        <v>23</v>
      </c>
      <c r="E1135" s="4">
        <v>2034</v>
      </c>
      <c r="F1135" s="1">
        <v>88.609294230306375</v>
      </c>
      <c r="G1135" s="1">
        <v>8.3518230564819669E-8</v>
      </c>
      <c r="H1135" s="1">
        <v>7.542769194849666</v>
      </c>
      <c r="I1135" s="1">
        <v>1.4627727170284194E-11</v>
      </c>
      <c r="J1135" s="1">
        <v>1.2280803342219842E-10</v>
      </c>
      <c r="K1135" s="1">
        <v>51.736940713855731</v>
      </c>
      <c r="L1135" s="1">
        <v>2.4414612590836987E-12</v>
      </c>
      <c r="M1135" s="1">
        <v>37.019761715336855</v>
      </c>
      <c r="N1135" s="1">
        <v>13.241516682552069</v>
      </c>
      <c r="O1135" s="1">
        <v>61.200000000010576</v>
      </c>
      <c r="P1135" s="1">
        <v>10.590000000075278</v>
      </c>
      <c r="Q1135" s="1">
        <v>9.8880000000039701</v>
      </c>
      <c r="R1135" s="1">
        <v>1368.7349327808406</v>
      </c>
      <c r="S1135" s="1">
        <v>31.392000000000014</v>
      </c>
      <c r="T1135" s="1">
        <v>475.98682082975182</v>
      </c>
      <c r="U1135" s="1">
        <v>26.483033365358381</v>
      </c>
      <c r="V1135" s="1">
        <v>100.00403155430503</v>
      </c>
      <c r="W1135" s="1">
        <v>27.308036882589697</v>
      </c>
      <c r="X1135" s="1">
        <v>1.6048160394470865</v>
      </c>
      <c r="Y1135" s="1">
        <v>2407.4966083006957</v>
      </c>
      <c r="Z1135" s="1">
        <v>227.16845844006639</v>
      </c>
      <c r="AA1135" s="1">
        <v>522.65124238615044</v>
      </c>
      <c r="AB1135" s="1">
        <v>13.097324827021056</v>
      </c>
      <c r="AC1135"/>
      <c r="AD1135"/>
    </row>
    <row r="1136" spans="1:30" x14ac:dyDescent="0.25">
      <c r="A1136" s="1" t="s">
        <v>105</v>
      </c>
      <c r="B1136" s="4">
        <v>4</v>
      </c>
      <c r="C1136" s="1" t="s">
        <v>108</v>
      </c>
      <c r="D1136" s="7" t="s">
        <v>23</v>
      </c>
      <c r="E1136" s="4">
        <v>2035</v>
      </c>
      <c r="F1136" s="1">
        <v>89.746292470720164</v>
      </c>
      <c r="G1136" s="1">
        <v>1.828729354153592E-5</v>
      </c>
      <c r="H1136" s="1">
        <v>2.4393099014874534E-11</v>
      </c>
      <c r="I1136" s="1">
        <v>1.4520736689922685E-11</v>
      </c>
      <c r="J1136" s="1">
        <v>9.138793022342615E-11</v>
      </c>
      <c r="K1136" s="1">
        <v>37.162930575729668</v>
      </c>
      <c r="L1136" s="1">
        <v>2.0078426629371387E-12</v>
      </c>
      <c r="M1136" s="1">
        <v>59.04581703063586</v>
      </c>
      <c r="N1136" s="1">
        <v>13.966266616739295</v>
      </c>
      <c r="O1136" s="1">
        <v>53.550000000018123</v>
      </c>
      <c r="P1136" s="1">
        <v>9.8840000000877222</v>
      </c>
      <c r="Q1136" s="1">
        <v>6.5920000000058208</v>
      </c>
      <c r="R1136" s="1">
        <v>1409.4805401613633</v>
      </c>
      <c r="S1136" s="1">
        <v>27.468000000000011</v>
      </c>
      <c r="T1136" s="1">
        <v>505.61724921175534</v>
      </c>
      <c r="U1136" s="1">
        <v>39.724550047910448</v>
      </c>
      <c r="V1136" s="1">
        <v>90.810994131235404</v>
      </c>
      <c r="W1136" s="1">
        <v>25.447379437371964</v>
      </c>
      <c r="X1136" s="1">
        <v>0.90150474691472227</v>
      </c>
      <c r="Y1136" s="1">
        <v>2458.4186157725599</v>
      </c>
      <c r="Z1136" s="1">
        <v>194.7156842322257</v>
      </c>
      <c r="AA1136" s="1">
        <v>554.55875517027755</v>
      </c>
      <c r="AB1136" s="1">
        <v>22.092835907106291</v>
      </c>
      <c r="AC1136"/>
      <c r="AD1136"/>
    </row>
    <row r="1137" spans="1:30" x14ac:dyDescent="0.25">
      <c r="A1137" s="1" t="s">
        <v>105</v>
      </c>
      <c r="B1137" s="4">
        <v>4</v>
      </c>
      <c r="C1137" s="1" t="s">
        <v>108</v>
      </c>
      <c r="D1137" s="7" t="s">
        <v>23</v>
      </c>
      <c r="E1137" s="4">
        <v>2036</v>
      </c>
      <c r="F1137" s="1">
        <v>92.127291624406183</v>
      </c>
      <c r="G1137" s="1">
        <v>6.5792387576418466E-8</v>
      </c>
      <c r="H1137" s="1">
        <v>9.6281922292644675E-12</v>
      </c>
      <c r="I1137" s="1">
        <v>1.4217232230433011E-11</v>
      </c>
      <c r="J1137" s="1">
        <v>7.5375229462273719E-11</v>
      </c>
      <c r="K1137" s="1">
        <v>1.5849379103747512E-11</v>
      </c>
      <c r="L1137" s="1">
        <v>3.1841577546035509E-12</v>
      </c>
      <c r="M1137" s="1">
        <v>63.792955244688791</v>
      </c>
      <c r="N1137" s="1">
        <v>11.354739169509415</v>
      </c>
      <c r="O1137" s="1">
        <v>45.900000000037018</v>
      </c>
      <c r="P1137" s="1">
        <v>9.178000000102351</v>
      </c>
      <c r="Q1137" s="1">
        <v>3.2960000000098875</v>
      </c>
      <c r="R1137" s="1">
        <v>1435.6521374037595</v>
      </c>
      <c r="S1137" s="1">
        <v>23.544000000000022</v>
      </c>
      <c r="T1137" s="1">
        <v>557.2737329090578</v>
      </c>
      <c r="U1137" s="1">
        <v>53.690816664649745</v>
      </c>
      <c r="V1137" s="1">
        <v>80.965778272763018</v>
      </c>
      <c r="W1137" s="1">
        <v>18.34842863067923</v>
      </c>
      <c r="X1137" s="1">
        <v>0.31042613929708257</v>
      </c>
      <c r="Y1137" s="1">
        <v>2497.775614033656</v>
      </c>
      <c r="Z1137" s="1">
        <v>162.35948125188114</v>
      </c>
      <c r="AA1137" s="1">
        <v>607.74957109009347</v>
      </c>
      <c r="AB1137" s="1">
        <v>33.955180036607899</v>
      </c>
      <c r="AC1137"/>
      <c r="AD1137"/>
    </row>
    <row r="1138" spans="1:30" x14ac:dyDescent="0.25">
      <c r="A1138" s="1" t="s">
        <v>105</v>
      </c>
      <c r="B1138" s="4">
        <v>4</v>
      </c>
      <c r="C1138" s="1" t="s">
        <v>108</v>
      </c>
      <c r="D1138" s="7" t="s">
        <v>23</v>
      </c>
      <c r="E1138" s="4">
        <v>2037</v>
      </c>
      <c r="F1138" s="1">
        <v>103.73899018668689</v>
      </c>
      <c r="G1138" s="1">
        <v>-1.3830086377287311E-2</v>
      </c>
      <c r="H1138" s="1">
        <v>1.9374338379494455E-11</v>
      </c>
      <c r="I1138" s="1">
        <v>1.6812329501250731E-11</v>
      </c>
      <c r="J1138" s="1">
        <v>5.7098395447638016E-11</v>
      </c>
      <c r="K1138" s="1">
        <v>20.171647808827917</v>
      </c>
      <c r="L1138" s="1">
        <v>2.6583984137987426E-12</v>
      </c>
      <c r="M1138" s="1">
        <v>48.017359073639625</v>
      </c>
      <c r="N1138" s="1">
        <v>11.37384944663415</v>
      </c>
      <c r="O1138" s="1">
        <v>45.792769194886688</v>
      </c>
      <c r="P1138" s="1">
        <v>8.4720000001168714</v>
      </c>
      <c r="Q1138" s="1">
        <v>1.6869343549708032E-9</v>
      </c>
      <c r="R1138" s="1">
        <v>1424.6608040704421</v>
      </c>
      <c r="S1138" s="1">
        <v>19.620000000000029</v>
      </c>
      <c r="T1138" s="1">
        <v>613.67735482041326</v>
      </c>
      <c r="U1138" s="1">
        <v>65.04555583415916</v>
      </c>
      <c r="V1138" s="1">
        <v>86.763186202098467</v>
      </c>
      <c r="W1138" s="1">
        <v>15.848220523886543</v>
      </c>
      <c r="X1138" s="1">
        <v>3.0421732129631472E-9</v>
      </c>
      <c r="Y1138" s="1">
        <v>2488.958394046198</v>
      </c>
      <c r="Z1138" s="1">
        <v>137.05697715737446</v>
      </c>
      <c r="AA1138" s="1">
        <v>666.72841598987475</v>
      </c>
      <c r="AB1138" s="1">
        <v>43.344210033418058</v>
      </c>
      <c r="AC1138"/>
      <c r="AD1138"/>
    </row>
    <row r="1139" spans="1:30" x14ac:dyDescent="0.25">
      <c r="A1139" s="1" t="s">
        <v>105</v>
      </c>
      <c r="B1139" s="4">
        <v>4</v>
      </c>
      <c r="C1139" s="1" t="s">
        <v>108</v>
      </c>
      <c r="D1139" s="7" t="s">
        <v>23</v>
      </c>
      <c r="E1139" s="4">
        <v>2038</v>
      </c>
      <c r="F1139" s="1">
        <v>107.87646858414078</v>
      </c>
      <c r="G1139" s="1">
        <v>9.5576514809039008E-7</v>
      </c>
      <c r="H1139" s="1">
        <v>1.5244701259102782E-11</v>
      </c>
      <c r="I1139" s="1">
        <v>2.0046305951934471E-11</v>
      </c>
      <c r="J1139" s="1">
        <v>3.7756209184002821E-11</v>
      </c>
      <c r="K1139" s="1">
        <v>66.070915286551184</v>
      </c>
      <c r="L1139" s="1">
        <v>4.8841268692926916E-12</v>
      </c>
      <c r="M1139" s="1">
        <v>29.491610620082209</v>
      </c>
      <c r="N1139" s="1">
        <v>3.6125469589068371</v>
      </c>
      <c r="O1139" s="1">
        <v>38.142769194911082</v>
      </c>
      <c r="P1139" s="1">
        <v>7.766000000131088</v>
      </c>
      <c r="Q1139" s="1">
        <v>1.878376742242704E-9</v>
      </c>
      <c r="R1139" s="1">
        <v>1444.8324518792699</v>
      </c>
      <c r="S1139" s="1">
        <v>15.696000000000039</v>
      </c>
      <c r="T1139" s="1">
        <v>661.69471389405294</v>
      </c>
      <c r="U1139" s="1">
        <v>76.419405280793313</v>
      </c>
      <c r="V1139" s="1">
        <v>77.028784458722171</v>
      </c>
      <c r="W1139" s="1">
        <v>15.456648889457696</v>
      </c>
      <c r="X1139" s="1">
        <v>3.2037879898682162E-9</v>
      </c>
      <c r="Y1139" s="1">
        <v>2525.8972246196108</v>
      </c>
      <c r="Z1139" s="1">
        <v>110.59748285683865</v>
      </c>
      <c r="AA1139" s="1">
        <v>716.89841708804636</v>
      </c>
      <c r="AB1139" s="1">
        <v>58.596563781620574</v>
      </c>
      <c r="AC1139"/>
      <c r="AD1139"/>
    </row>
    <row r="1140" spans="1:30" x14ac:dyDescent="0.25">
      <c r="A1140" s="1" t="s">
        <v>105</v>
      </c>
      <c r="B1140" s="4">
        <v>4</v>
      </c>
      <c r="C1140" s="1" t="s">
        <v>108</v>
      </c>
      <c r="D1140" s="7" t="s">
        <v>23</v>
      </c>
      <c r="E1140" s="4">
        <v>2039</v>
      </c>
      <c r="F1140" s="1">
        <v>105.55710270598098</v>
      </c>
      <c r="G1140" s="1">
        <v>3.7183827947363416E-4</v>
      </c>
      <c r="H1140" s="1">
        <v>4.5699419885997408E-12</v>
      </c>
      <c r="I1140" s="1">
        <v>2.4261842545991206E-11</v>
      </c>
      <c r="J1140" s="1">
        <v>2.8811371475876876E-11</v>
      </c>
      <c r="K1140" s="1">
        <v>73.508061471102437</v>
      </c>
      <c r="L1140" s="1">
        <v>5.2310543446314562E-12</v>
      </c>
      <c r="M1140" s="1">
        <v>41.71336658856557</v>
      </c>
      <c r="N1140" s="1">
        <v>6.0790010416853848</v>
      </c>
      <c r="O1140" s="1">
        <v>30.492769194920708</v>
      </c>
      <c r="P1140" s="1">
        <v>7.0600000001479</v>
      </c>
      <c r="Q1140" s="1">
        <v>2.0439990672096553E-9</v>
      </c>
      <c r="R1140" s="1">
        <v>1510.903367165821</v>
      </c>
      <c r="S1140" s="1">
        <v>11.772000000000052</v>
      </c>
      <c r="T1140" s="1">
        <v>691.18632451413509</v>
      </c>
      <c r="U1140" s="1">
        <v>80.031952239700146</v>
      </c>
      <c r="V1140" s="1">
        <v>60.008249940029607</v>
      </c>
      <c r="W1140" s="1">
        <v>13.679775613681645</v>
      </c>
      <c r="X1140" s="1">
        <v>3.2347796607320606E-9</v>
      </c>
      <c r="Y1140" s="1">
        <v>2633.6760016840062</v>
      </c>
      <c r="Z1140" s="1">
        <v>82.606836476795081</v>
      </c>
      <c r="AA1140" s="1">
        <v>743.44121087329177</v>
      </c>
      <c r="AB1140" s="1">
        <v>65.895406865209978</v>
      </c>
      <c r="AC1140"/>
      <c r="AD1140"/>
    </row>
    <row r="1141" spans="1:30" x14ac:dyDescent="0.25">
      <c r="A1141" s="1" t="s">
        <v>105</v>
      </c>
      <c r="B1141" s="4">
        <v>4</v>
      </c>
      <c r="C1141" s="1" t="s">
        <v>108</v>
      </c>
      <c r="D1141" s="7" t="s">
        <v>23</v>
      </c>
      <c r="E1141" s="4">
        <v>2040</v>
      </c>
      <c r="F1141" s="1">
        <v>103.97041373464903</v>
      </c>
      <c r="G1141" s="1">
        <v>1.9168065714849212E-4</v>
      </c>
      <c r="H1141" s="1">
        <v>2.3494246979957585E-12</v>
      </c>
      <c r="I1141" s="1">
        <v>3.469819572716188E-11</v>
      </c>
      <c r="J1141" s="1">
        <v>2.3734645113016645E-11</v>
      </c>
      <c r="K1141" s="1">
        <v>108.69344163839573</v>
      </c>
      <c r="L1141" s="1">
        <v>5.7408881651889698E-12</v>
      </c>
      <c r="M1141" s="1">
        <v>3.0467372103083675E-8</v>
      </c>
      <c r="N1141" s="1">
        <v>1.4853164085194885E-10</v>
      </c>
      <c r="O1141" s="1">
        <v>22.842769194940086</v>
      </c>
      <c r="P1141" s="1">
        <v>6.3540000001679466</v>
      </c>
      <c r="Q1141" s="1">
        <v>2.2141860389049617E-9</v>
      </c>
      <c r="R1141" s="1">
        <v>1584.4114286369233</v>
      </c>
      <c r="S1141" s="1">
        <v>7.8480000000000754</v>
      </c>
      <c r="T1141" s="1">
        <v>732.89969110270067</v>
      </c>
      <c r="U1141" s="1">
        <v>86.110953281385534</v>
      </c>
      <c r="V1141" s="1">
        <v>43.140051243791667</v>
      </c>
      <c r="W1141" s="1">
        <v>12.161515033943827</v>
      </c>
      <c r="X1141" s="1">
        <v>3.2223290865287881E-9</v>
      </c>
      <c r="Y1141" s="1">
        <v>2747.1108948595233</v>
      </c>
      <c r="Z1141" s="1">
        <v>53.707258112218895</v>
      </c>
      <c r="AA1141" s="1">
        <v>782.71267180656537</v>
      </c>
      <c r="AB1141" s="1">
        <v>71.71694115138817</v>
      </c>
      <c r="AC1141"/>
      <c r="AD1141"/>
    </row>
    <row r="1142" spans="1:30" x14ac:dyDescent="0.25">
      <c r="A1142" s="1" t="s">
        <v>105</v>
      </c>
      <c r="B1142" s="4">
        <v>4</v>
      </c>
      <c r="C1142" s="1" t="s">
        <v>108</v>
      </c>
      <c r="D1142" s="7" t="s">
        <v>23</v>
      </c>
      <c r="E1142" s="4">
        <v>2041</v>
      </c>
      <c r="F1142" s="1">
        <v>104.18618748840136</v>
      </c>
      <c r="G1142" s="1">
        <v>4.3802639090537935E-5</v>
      </c>
      <c r="H1142" s="1">
        <v>1.959107864101658E-12</v>
      </c>
      <c r="I1142" s="1">
        <v>4.6611552279610284E-11</v>
      </c>
      <c r="J1142" s="1">
        <v>1.9452107789730452E-11</v>
      </c>
      <c r="K1142" s="1">
        <v>138.12328971269301</v>
      </c>
      <c r="L1142" s="1">
        <v>6.6500987261689506E-12</v>
      </c>
      <c r="M1142" s="1">
        <v>2.0553776014330363E-9</v>
      </c>
      <c r="N1142" s="1">
        <v>2.7968476944137263E-11</v>
      </c>
      <c r="O1142" s="1">
        <v>15.192769194955329</v>
      </c>
      <c r="P1142" s="1">
        <v>6.3540000001922081</v>
      </c>
      <c r="Q1142" s="1">
        <v>2.4451533872073547E-9</v>
      </c>
      <c r="R1142" s="1">
        <v>1693.1048702753192</v>
      </c>
      <c r="S1142" s="1">
        <v>3.9240000000001443</v>
      </c>
      <c r="T1142" s="1">
        <v>732.89969113316806</v>
      </c>
      <c r="U1142" s="1">
        <v>86.110953281534066</v>
      </c>
      <c r="V1142" s="1">
        <v>27.200684743971195</v>
      </c>
      <c r="W1142" s="1">
        <v>15.20473318359792</v>
      </c>
      <c r="X1142" s="1">
        <v>3.3004161190842914E-9</v>
      </c>
      <c r="Y1142" s="1">
        <v>2886.4098748454198</v>
      </c>
      <c r="Z1142" s="1">
        <v>25.465133906087733</v>
      </c>
      <c r="AA1142" s="1">
        <v>783.23165969920717</v>
      </c>
      <c r="AB1142" s="1">
        <v>70.557148038247476</v>
      </c>
      <c r="AC1142"/>
      <c r="AD1142"/>
    </row>
    <row r="1143" spans="1:30" x14ac:dyDescent="0.25">
      <c r="A1143" s="1" t="s">
        <v>105</v>
      </c>
      <c r="B1143" s="4">
        <v>4</v>
      </c>
      <c r="C1143" s="1" t="s">
        <v>108</v>
      </c>
      <c r="D1143" s="7" t="s">
        <v>23</v>
      </c>
      <c r="E1143" s="4">
        <v>2042</v>
      </c>
      <c r="F1143" s="1">
        <v>103.90952593464377</v>
      </c>
      <c r="G1143" s="1">
        <v>2.2908844742211594E-5</v>
      </c>
      <c r="H1143" s="1">
        <v>1.9298691518761592E-12</v>
      </c>
      <c r="I1143" s="1">
        <v>5.4932046203864856E-11</v>
      </c>
      <c r="J1143" s="1">
        <v>1.9180259128927788E-11</v>
      </c>
      <c r="K1143" s="1">
        <v>46.814327403897359</v>
      </c>
      <c r="L1143" s="1">
        <v>3.8942714610814488E-12</v>
      </c>
      <c r="M1143" s="1">
        <v>24.088028448445893</v>
      </c>
      <c r="N1143" s="1">
        <v>1.3097134759281801E-11</v>
      </c>
      <c r="O1143" s="1">
        <v>7.5427691949598987</v>
      </c>
      <c r="P1143" s="1">
        <v>6.3540000002269066</v>
      </c>
      <c r="Q1143" s="1">
        <v>2.5679614206295531E-9</v>
      </c>
      <c r="R1143" s="1">
        <v>1831.2281599880121</v>
      </c>
      <c r="S1143" s="1">
        <v>2.3111946255118838E-11</v>
      </c>
      <c r="T1143" s="1">
        <v>732.89969113522341</v>
      </c>
      <c r="U1143" s="1">
        <v>86.110953281562033</v>
      </c>
      <c r="V1143" s="1">
        <v>12.551540310971374</v>
      </c>
      <c r="W1143" s="1">
        <v>14.203871765654345</v>
      </c>
      <c r="X1143" s="1">
        <v>3.1102761763099345E-9</v>
      </c>
      <c r="Y1143" s="1">
        <v>3044.9923784174393</v>
      </c>
      <c r="Z1143" s="1">
        <v>8.61609383724317E-11</v>
      </c>
      <c r="AA1143" s="1">
        <v>775.19776389529466</v>
      </c>
      <c r="AB1143" s="1">
        <v>63.597660338867215</v>
      </c>
      <c r="AC1143"/>
      <c r="AD1143"/>
    </row>
    <row r="1144" spans="1:30" x14ac:dyDescent="0.25">
      <c r="A1144" s="1" t="s">
        <v>105</v>
      </c>
      <c r="B1144" s="4">
        <v>4</v>
      </c>
      <c r="C1144" s="1" t="s">
        <v>108</v>
      </c>
      <c r="D1144" s="7" t="s">
        <v>23</v>
      </c>
      <c r="E1144" s="4">
        <v>2043</v>
      </c>
      <c r="F1144" s="1">
        <v>99.430006733741436</v>
      </c>
      <c r="G1144" s="1">
        <v>7.5797032552530786E-5</v>
      </c>
      <c r="H1144" s="1">
        <v>2.0616955590760667E-12</v>
      </c>
      <c r="I1144" s="1">
        <v>8.9384765243459091E-11</v>
      </c>
      <c r="J1144" s="1">
        <v>1.8216520990821518E-11</v>
      </c>
      <c r="K1144" s="1">
        <v>40.235036375351399</v>
      </c>
      <c r="L1144" s="1">
        <v>1.1689777896192505E-12</v>
      </c>
      <c r="M1144" s="1">
        <v>53.858975265259019</v>
      </c>
      <c r="N1144" s="1">
        <v>1.0810097593165721E-11</v>
      </c>
      <c r="O1144" s="1">
        <v>7.542769194962248</v>
      </c>
      <c r="P1144" s="1">
        <v>6.3540000002735182</v>
      </c>
      <c r="Q1144" s="1">
        <v>2.6593493508529793E-9</v>
      </c>
      <c r="R1144" s="1">
        <v>1878.0424873919094</v>
      </c>
      <c r="S1144" s="1">
        <v>2.6278853121872299E-11</v>
      </c>
      <c r="T1144" s="1">
        <v>756.98771958366933</v>
      </c>
      <c r="U1144" s="1">
        <v>86.110953281575135</v>
      </c>
      <c r="V1144" s="1">
        <v>11.519364308531534</v>
      </c>
      <c r="W1144" s="1">
        <v>14.687069926773423</v>
      </c>
      <c r="X1144" s="1">
        <v>2.9990151512738097E-9</v>
      </c>
      <c r="Y1144" s="1">
        <v>3121.1765979843467</v>
      </c>
      <c r="Z1144" s="1">
        <v>9.8789343041788561E-11</v>
      </c>
      <c r="AA1144" s="1">
        <v>799.96782486315351</v>
      </c>
      <c r="AB1144" s="1">
        <v>57.381594551819568</v>
      </c>
      <c r="AC1144"/>
      <c r="AD1144"/>
    </row>
    <row r="1145" spans="1:30" x14ac:dyDescent="0.25">
      <c r="A1145" s="1" t="s">
        <v>105</v>
      </c>
      <c r="B1145" s="4">
        <v>4</v>
      </c>
      <c r="C1145" s="1" t="s">
        <v>108</v>
      </c>
      <c r="D1145" s="7" t="s">
        <v>23</v>
      </c>
      <c r="E1145" s="4">
        <v>2044</v>
      </c>
      <c r="F1145" s="1">
        <v>95.151405163132551</v>
      </c>
      <c r="G1145" s="1">
        <v>2.2009491331355494E-4</v>
      </c>
      <c r="H1145" s="1">
        <v>2.3079964314788847E-12</v>
      </c>
      <c r="I1145" s="1">
        <v>1.3835356925336695E-10</v>
      </c>
      <c r="J1145" s="1">
        <v>1.6756203841927499E-11</v>
      </c>
      <c r="K1145" s="1">
        <v>62.86514167502397</v>
      </c>
      <c r="L1145" s="1">
        <v>5.0406643942905653E-13</v>
      </c>
      <c r="M1145" s="1">
        <v>27.742838430377891</v>
      </c>
      <c r="N1145" s="1">
        <v>1.0758931907100949E-11</v>
      </c>
      <c r="O1145" s="1">
        <v>7.5427691949642073</v>
      </c>
      <c r="P1145" s="1">
        <v>6.3540000003284502</v>
      </c>
      <c r="Q1145" s="1">
        <v>2.734724580315253E-9</v>
      </c>
      <c r="R1145" s="1">
        <v>1918.2775237672608</v>
      </c>
      <c r="S1145" s="1">
        <v>2.8720314380955998E-11</v>
      </c>
      <c r="T1145" s="1">
        <v>810.84669484892834</v>
      </c>
      <c r="U1145" s="1">
        <v>86.11095328158595</v>
      </c>
      <c r="V1145" s="1">
        <v>10.962352754452496</v>
      </c>
      <c r="W1145" s="1">
        <v>14.590944420749402</v>
      </c>
      <c r="X1145" s="1">
        <v>2.8391672498740317E-9</v>
      </c>
      <c r="Y1145" s="1">
        <v>3196.8536843318639</v>
      </c>
      <c r="Z1145" s="1">
        <v>1.0667222662922348E-10</v>
      </c>
      <c r="AA1145" s="1">
        <v>853.83973577226527</v>
      </c>
      <c r="AB1145" s="1">
        <v>52.099893640584405</v>
      </c>
      <c r="AC1145"/>
      <c r="AD1145"/>
    </row>
    <row r="1146" spans="1:30" x14ac:dyDescent="0.25">
      <c r="A1146" s="1" t="s">
        <v>105</v>
      </c>
      <c r="B1146" s="4">
        <v>4</v>
      </c>
      <c r="C1146" s="1" t="s">
        <v>108</v>
      </c>
      <c r="D1146" s="7" t="s">
        <v>23</v>
      </c>
      <c r="E1146" s="4">
        <v>2045</v>
      </c>
      <c r="F1146" s="1">
        <v>91.660436024183156</v>
      </c>
      <c r="G1146" s="1">
        <v>7.6990827633468921E-3</v>
      </c>
      <c r="H1146" s="1">
        <v>2.65450759530848E-12</v>
      </c>
      <c r="I1146" s="1">
        <v>2.7421402449438799E-10</v>
      </c>
      <c r="J1146" s="1">
        <v>1.6195975874094125E-11</v>
      </c>
      <c r="K1146" s="1">
        <v>48.846754170348554</v>
      </c>
      <c r="L1146" s="1">
        <v>2.6711079073256782E-13</v>
      </c>
      <c r="M1146" s="1">
        <v>11.07445660862958</v>
      </c>
      <c r="N1146" s="1">
        <v>1.1633630041809564E-11</v>
      </c>
      <c r="O1146" s="1">
        <v>7.5427691949661373</v>
      </c>
      <c r="P1146" s="1">
        <v>6.3540000004178347</v>
      </c>
      <c r="Q1146" s="1">
        <v>2.791822975762891E-9</v>
      </c>
      <c r="R1146" s="1">
        <v>1981.1426654422849</v>
      </c>
      <c r="S1146" s="1">
        <v>3.0728157043893133E-11</v>
      </c>
      <c r="T1146" s="1">
        <v>838.58953327930624</v>
      </c>
      <c r="U1146" s="1">
        <v>86.110953281596707</v>
      </c>
      <c r="V1146" s="1">
        <v>9.6122983694570259</v>
      </c>
      <c r="W1146" s="1">
        <v>14.575277635589782</v>
      </c>
      <c r="X1146" s="1">
        <v>2.6982670281327744E-9</v>
      </c>
      <c r="Y1146" s="1">
        <v>3281.4995045192099</v>
      </c>
      <c r="Z1146" s="1">
        <v>1.0821050769387041E-10</v>
      </c>
      <c r="AA1146" s="1">
        <v>886.29170919798185</v>
      </c>
      <c r="AB1146" s="1">
        <v>44.129129420086826</v>
      </c>
      <c r="AC1146"/>
      <c r="AD1146"/>
    </row>
    <row r="1147" spans="1:30" x14ac:dyDescent="0.25">
      <c r="A1147" s="1" t="s">
        <v>105</v>
      </c>
      <c r="B1147" s="4">
        <v>4</v>
      </c>
      <c r="C1147" s="1" t="s">
        <v>108</v>
      </c>
      <c r="D1147" s="7" t="s">
        <v>23</v>
      </c>
      <c r="E1147" s="4">
        <v>2046</v>
      </c>
      <c r="F1147" s="1">
        <v>87.999544514181139</v>
      </c>
      <c r="G1147" s="1">
        <v>3.1640180298771997E-2</v>
      </c>
      <c r="H1147" s="1">
        <v>3.0828811898429715E-12</v>
      </c>
      <c r="I1147" s="1">
        <v>1.8847574790365645E-7</v>
      </c>
      <c r="J1147" s="1">
        <v>1.4731267280904796E-11</v>
      </c>
      <c r="K1147" s="1">
        <v>127.42028004327238</v>
      </c>
      <c r="L1147" s="1">
        <v>1.8374067418095687E-13</v>
      </c>
      <c r="M1147" s="1">
        <v>43.479740362757241</v>
      </c>
      <c r="N1147" s="1">
        <v>1.3258161606570127E-11</v>
      </c>
      <c r="O1147" s="1">
        <v>7.5427691949681988</v>
      </c>
      <c r="P1147" s="1">
        <v>6.3540000005561881</v>
      </c>
      <c r="Q1147" s="1">
        <v>2.8295791849468938E-9</v>
      </c>
      <c r="R1147" s="1">
        <v>2029.9894196126334</v>
      </c>
      <c r="S1147" s="1">
        <v>3.3912314798496684E-11</v>
      </c>
      <c r="T1147" s="1">
        <v>849.66398988793583</v>
      </c>
      <c r="U1147" s="1">
        <v>86.110953281608346</v>
      </c>
      <c r="V1147" s="1">
        <v>8.8814269762813201</v>
      </c>
      <c r="W1147" s="1">
        <v>13.839600120603363</v>
      </c>
      <c r="X1147" s="1">
        <v>2.5038689976777964E-9</v>
      </c>
      <c r="Y1147" s="1">
        <v>3351.7916733822872</v>
      </c>
      <c r="Z1147" s="1">
        <v>1.1832191881217281E-10</v>
      </c>
      <c r="AA1147" s="1">
        <v>897.62500389255422</v>
      </c>
      <c r="AB1147" s="1">
        <v>39.588217570668064</v>
      </c>
      <c r="AC1147"/>
      <c r="AD1147"/>
    </row>
    <row r="1148" spans="1:30" x14ac:dyDescent="0.25">
      <c r="A1148" s="1" t="s">
        <v>105</v>
      </c>
      <c r="B1148" s="4">
        <v>4</v>
      </c>
      <c r="C1148" s="1" t="s">
        <v>108</v>
      </c>
      <c r="D1148" s="7" t="s">
        <v>23</v>
      </c>
      <c r="E1148" s="4">
        <v>2047</v>
      </c>
      <c r="F1148" s="1">
        <v>84.863568604409025</v>
      </c>
      <c r="G1148" s="1">
        <v>0.11334263089885005</v>
      </c>
      <c r="H1148" s="1">
        <v>3.6196662993880293E-12</v>
      </c>
      <c r="I1148" s="1">
        <v>6.0484689247577287E-9</v>
      </c>
      <c r="J1148" s="1">
        <v>1.3281315304385038E-11</v>
      </c>
      <c r="K1148" s="1">
        <v>208.6094580436189</v>
      </c>
      <c r="L1148" s="1">
        <v>1.3676926684234724E-13</v>
      </c>
      <c r="M1148" s="1">
        <v>25.772616870669964</v>
      </c>
      <c r="N1148" s="1">
        <v>1.5729778229133858E-11</v>
      </c>
      <c r="O1148" s="1">
        <v>7.5427691949705071</v>
      </c>
      <c r="P1148" s="1">
        <v>6.3540000008304025</v>
      </c>
      <c r="Q1148" s="1">
        <v>2.8583905564227707E-9</v>
      </c>
      <c r="R1148" s="1">
        <v>2074.9746996559056</v>
      </c>
      <c r="S1148" s="1">
        <v>3.6570713212295427E-11</v>
      </c>
      <c r="T1148" s="1">
        <v>893.14373025069312</v>
      </c>
      <c r="U1148" s="1">
        <v>86.110953281619544</v>
      </c>
      <c r="V1148" s="1">
        <v>8.1504770058839071</v>
      </c>
      <c r="W1148" s="1">
        <v>13.991830918645178</v>
      </c>
      <c r="X1148" s="1">
        <v>2.2191310570117531E-9</v>
      </c>
      <c r="Y1148" s="1">
        <v>3422.9281404624821</v>
      </c>
      <c r="Z1148" s="1">
        <v>1.1932550529650705E-10</v>
      </c>
      <c r="AA1148" s="1">
        <v>932.68122957256537</v>
      </c>
      <c r="AB1148" s="1">
        <v>35.399923243074824</v>
      </c>
      <c r="AC1148"/>
      <c r="AD1148"/>
    </row>
    <row r="1149" spans="1:30" x14ac:dyDescent="0.25">
      <c r="A1149" s="1" t="s">
        <v>105</v>
      </c>
      <c r="B1149" s="4">
        <v>4</v>
      </c>
      <c r="C1149" s="1" t="s">
        <v>108</v>
      </c>
      <c r="D1149" s="7" t="s">
        <v>23</v>
      </c>
      <c r="E1149" s="4">
        <v>2048</v>
      </c>
      <c r="F1149" s="1">
        <v>81.9478178654158</v>
      </c>
      <c r="G1149" s="1">
        <v>0.18413899695168423</v>
      </c>
      <c r="H1149" s="1">
        <v>4.3625946216578795E-12</v>
      </c>
      <c r="I1149" s="1">
        <v>2.2701918932873894E-9</v>
      </c>
      <c r="J1149" s="1">
        <v>1.298146568094201E-11</v>
      </c>
      <c r="K1149" s="1">
        <v>243.28681670602089</v>
      </c>
      <c r="L1149" s="1">
        <v>1.0378602071257307E-13</v>
      </c>
      <c r="M1149" s="1">
        <v>56.284303642635827</v>
      </c>
      <c r="N1149" s="1">
        <v>1.8773469203216081E-11</v>
      </c>
      <c r="O1149" s="1">
        <v>7.5427691949731619</v>
      </c>
      <c r="P1149" s="1">
        <v>1.8931432768123394E-7</v>
      </c>
      <c r="Q1149" s="1">
        <v>2.8821252015357873E-9</v>
      </c>
      <c r="R1149" s="1">
        <v>2159.9316576995252</v>
      </c>
      <c r="S1149" s="1">
        <v>4.1454840081588118E-11</v>
      </c>
      <c r="T1149" s="1">
        <v>918.91634712136306</v>
      </c>
      <c r="U1149" s="1">
        <v>86.110953281633201</v>
      </c>
      <c r="V1149" s="1">
        <v>7.1392048890914515</v>
      </c>
      <c r="W1149" s="1">
        <v>3.1563677423023031E-7</v>
      </c>
      <c r="X1149" s="1">
        <v>2.0801343480130208E-9</v>
      </c>
      <c r="Y1149" s="1">
        <v>3526.0279906089127</v>
      </c>
      <c r="Z1149" s="1">
        <v>1.3415544020184914E-10</v>
      </c>
      <c r="AA1149" s="1">
        <v>958.98592583451932</v>
      </c>
      <c r="AB1149" s="1">
        <v>28.515099184411696</v>
      </c>
      <c r="AC1149"/>
      <c r="AD1149"/>
    </row>
    <row r="1150" spans="1:30" x14ac:dyDescent="0.25">
      <c r="A1150" s="1" t="s">
        <v>105</v>
      </c>
      <c r="B1150" s="4">
        <v>4</v>
      </c>
      <c r="C1150" s="1" t="s">
        <v>108</v>
      </c>
      <c r="D1150" s="7" t="s">
        <v>23</v>
      </c>
      <c r="E1150" s="4">
        <v>2049</v>
      </c>
      <c r="F1150" s="1">
        <v>78.739384093953078</v>
      </c>
      <c r="G1150" s="1">
        <v>0.22139796871121709</v>
      </c>
      <c r="H1150" s="1">
        <v>5.1629703246414103E-12</v>
      </c>
      <c r="I1150" s="1">
        <v>1.1483316994200534E-9</v>
      </c>
      <c r="J1150" s="1">
        <v>1.2438607458938611E-11</v>
      </c>
      <c r="K1150" s="1">
        <v>239.11920078505131</v>
      </c>
      <c r="L1150" s="1">
        <v>8.1294592554009901E-14</v>
      </c>
      <c r="M1150" s="1">
        <v>29.069599262862013</v>
      </c>
      <c r="N1150" s="1">
        <v>2.2563629151564787E-11</v>
      </c>
      <c r="O1150" s="1">
        <v>7.5427691949760822</v>
      </c>
      <c r="P1150" s="1">
        <v>1.9534959692402102E-7</v>
      </c>
      <c r="Q1150" s="1">
        <v>2.9015773093255178E-9</v>
      </c>
      <c r="R1150" s="1">
        <v>2217.7397244055473</v>
      </c>
      <c r="S1150" s="1">
        <v>4.6685894426219574E-11</v>
      </c>
      <c r="T1150" s="1">
        <v>975.20065076399885</v>
      </c>
      <c r="U1150" s="1">
        <v>86.110953281649884</v>
      </c>
      <c r="V1150" s="1">
        <v>6.2771766001747551</v>
      </c>
      <c r="W1150" s="1">
        <v>2.480599785715523E-7</v>
      </c>
      <c r="X1150" s="1">
        <v>1.6576008430730429E-9</v>
      </c>
      <c r="Y1150" s="1">
        <v>3602.7102190784512</v>
      </c>
      <c r="Z1150" s="1">
        <v>1.4901238288513793E-10</v>
      </c>
      <c r="AA1150" s="1">
        <v>1009.218951373594</v>
      </c>
      <c r="AB1150" s="1">
        <v>24.259801539390519</v>
      </c>
      <c r="AC1150"/>
      <c r="AD1150"/>
    </row>
    <row r="1151" spans="1:30" x14ac:dyDescent="0.25">
      <c r="A1151" s="1" t="s">
        <v>105</v>
      </c>
      <c r="B1151" s="4">
        <v>4</v>
      </c>
      <c r="C1151" s="1" t="s">
        <v>108</v>
      </c>
      <c r="D1151" s="7" t="s">
        <v>23</v>
      </c>
      <c r="E1151" s="4">
        <v>2050</v>
      </c>
      <c r="F1151" s="1">
        <v>75.412780597991969</v>
      </c>
      <c r="G1151" s="1">
        <v>0.26810971796632932</v>
      </c>
      <c r="H1151" s="1">
        <v>6.2306567194769968E-12</v>
      </c>
      <c r="I1151" s="1">
        <v>1.9248891789670041E-9</v>
      </c>
      <c r="J1151" s="1">
        <v>1.3048048151613088E-11</v>
      </c>
      <c r="K1151" s="1">
        <v>145.02349337641081</v>
      </c>
      <c r="L1151" s="1">
        <v>0</v>
      </c>
      <c r="M1151" s="1">
        <v>45.165613647833638</v>
      </c>
      <c r="N1151" s="1">
        <v>2.7347230030926815E-11</v>
      </c>
      <c r="O1151" s="1">
        <v>7.5427691949795364</v>
      </c>
      <c r="P1151" s="1">
        <v>1.9761581200168495E-7</v>
      </c>
      <c r="Q1151" s="1">
        <v>2.9207575684544456E-9</v>
      </c>
      <c r="R1151" s="1">
        <v>2283.2501522667694</v>
      </c>
      <c r="S1151" s="1">
        <v>5.2426782591408544E-11</v>
      </c>
      <c r="T1151" s="1">
        <v>1004.2702500268608</v>
      </c>
      <c r="U1151" s="1">
        <v>86.11095328166968</v>
      </c>
      <c r="V1151" s="1">
        <v>5.1916938342634982</v>
      </c>
      <c r="W1151" s="1">
        <v>2.8791689556853176E-7</v>
      </c>
      <c r="X1151" s="1">
        <v>1.5296118952035852E-9</v>
      </c>
      <c r="Y1151" s="1">
        <v>3685.7645292627581</v>
      </c>
      <c r="Z1151" s="1">
        <v>1.6549412235665666E-10</v>
      </c>
      <c r="AA1151" s="1">
        <v>1043.3122994079042</v>
      </c>
      <c r="AB1151" s="1">
        <v>20.517898031578341</v>
      </c>
      <c r="AC1151"/>
      <c r="AD1151"/>
    </row>
    <row r="1152" spans="1:30" x14ac:dyDescent="0.25">
      <c r="A1152" s="1" t="s">
        <v>105</v>
      </c>
      <c r="B1152" s="4">
        <v>4</v>
      </c>
      <c r="C1152" s="1" t="s">
        <v>108</v>
      </c>
      <c r="D1152" s="7" t="s">
        <v>23</v>
      </c>
      <c r="E1152" s="4">
        <v>2051</v>
      </c>
      <c r="F1152" s="1">
        <v>72.391155233217361</v>
      </c>
      <c r="G1152" s="1">
        <v>9.6179650577554545E-5</v>
      </c>
      <c r="H1152" s="1">
        <v>7.5520027972601922E-12</v>
      </c>
      <c r="I1152" s="1">
        <v>3.1099042570166384E-8</v>
      </c>
      <c r="J1152" s="1">
        <v>1.519187444849222E-11</v>
      </c>
      <c r="K1152" s="1">
        <v>136.24804833951899</v>
      </c>
      <c r="L1152" s="1">
        <v>0</v>
      </c>
      <c r="M1152" s="1">
        <v>61.247451800282654</v>
      </c>
      <c r="N1152" s="1">
        <v>3.348456301813454E-11</v>
      </c>
      <c r="O1152" s="1">
        <v>7.5427691949837303</v>
      </c>
      <c r="P1152" s="1">
        <v>1.9875964950827539E-7</v>
      </c>
      <c r="Q1152" s="1">
        <v>2.9389740894452671E-9</v>
      </c>
      <c r="R1152" s="1">
        <v>2319.4598725505552</v>
      </c>
      <c r="S1152" s="1">
        <v>5.9076881317577495E-11</v>
      </c>
      <c r="T1152" s="1">
        <v>1049.4358636746945</v>
      </c>
      <c r="U1152" s="1">
        <v>86.110953281693142</v>
      </c>
      <c r="V1152" s="1">
        <v>4.8948900130745558</v>
      </c>
      <c r="W1152" s="1">
        <v>2.0435687149851199E-7</v>
      </c>
      <c r="X1152" s="1">
        <v>1.4119548910239207E-9</v>
      </c>
      <c r="Y1152" s="1">
        <v>3686.741041305118</v>
      </c>
      <c r="Z1152" s="1">
        <v>1.8395215468213029E-10</v>
      </c>
      <c r="AA1152" s="1">
        <v>1094.9435754741719</v>
      </c>
      <c r="AB1152" s="1">
        <v>19.080278871631304</v>
      </c>
      <c r="AC1152"/>
      <c r="AD1152"/>
    </row>
    <row r="1153" spans="1:30" x14ac:dyDescent="0.25">
      <c r="A1153" s="1" t="s">
        <v>105</v>
      </c>
      <c r="B1153" s="4">
        <v>4</v>
      </c>
      <c r="C1153" s="1" t="s">
        <v>108</v>
      </c>
      <c r="D1153" s="7" t="s">
        <v>23</v>
      </c>
      <c r="E1153" s="4">
        <v>2052</v>
      </c>
      <c r="F1153" s="1">
        <v>69.546935069563375</v>
      </c>
      <c r="G1153" s="1">
        <v>2.4270204523877134E-3</v>
      </c>
      <c r="H1153" s="1">
        <v>9.55276696228153E-12</v>
      </c>
      <c r="I1153" s="1">
        <v>1.7524633934299825E-9</v>
      </c>
      <c r="J1153" s="1">
        <v>0</v>
      </c>
      <c r="K1153" s="1">
        <v>88.808287376968281</v>
      </c>
      <c r="L1153" s="1">
        <v>0</v>
      </c>
      <c r="M1153" s="1">
        <v>116.58948582878087</v>
      </c>
      <c r="N1153" s="1">
        <v>4.1522267723630446E-11</v>
      </c>
      <c r="O1153" s="1">
        <v>7.5427691949886828</v>
      </c>
      <c r="P1153" s="1">
        <v>2.0067933306789841E-7</v>
      </c>
      <c r="Q1153" s="1">
        <v>2.9557302932871946E-9</v>
      </c>
      <c r="R1153" s="1">
        <v>2396.5433143630166</v>
      </c>
      <c r="S1153" s="1">
        <v>6.2971152778658944E-11</v>
      </c>
      <c r="T1153" s="1">
        <v>1055.2633154749788</v>
      </c>
      <c r="U1153" s="1">
        <v>86.110953281720512</v>
      </c>
      <c r="V1153" s="1">
        <v>4.1488310925149365</v>
      </c>
      <c r="W1153" s="1">
        <v>1.5965932198567574E-7</v>
      </c>
      <c r="X1153" s="1">
        <v>1.1887067480971383E-9</v>
      </c>
      <c r="Y1153" s="1">
        <v>3759.3921354019972</v>
      </c>
      <c r="Z1153" s="1">
        <v>1.9034139951800203E-10</v>
      </c>
      <c r="AA1153" s="1">
        <v>1099.7695989124975</v>
      </c>
      <c r="AB1153" s="1">
        <v>15.645206923782629</v>
      </c>
      <c r="AC1153"/>
      <c r="AD1153"/>
    </row>
    <row r="1154" spans="1:30" x14ac:dyDescent="0.25">
      <c r="A1154" s="1" t="s">
        <v>105</v>
      </c>
      <c r="B1154" s="4">
        <v>4</v>
      </c>
      <c r="C1154" s="1" t="s">
        <v>108</v>
      </c>
      <c r="D1154" s="7" t="s">
        <v>23</v>
      </c>
      <c r="E1154" s="4">
        <v>2053</v>
      </c>
      <c r="F1154" s="1">
        <v>66.489409434303923</v>
      </c>
      <c r="G1154" s="1">
        <v>4.6085638403361447E-4</v>
      </c>
      <c r="H1154" s="1">
        <v>1.2286788259177862E-11</v>
      </c>
      <c r="I1154" s="1">
        <v>3.0337328434330372E-9</v>
      </c>
      <c r="J1154" s="1">
        <v>0</v>
      </c>
      <c r="K1154" s="1">
        <v>131.04608198156652</v>
      </c>
      <c r="L1154" s="1">
        <v>0</v>
      </c>
      <c r="M1154" s="1">
        <v>104.63183015341797</v>
      </c>
      <c r="N1154" s="1">
        <v>5.2328177389978943E-11</v>
      </c>
      <c r="O1154" s="1">
        <v>7.5427691949946407</v>
      </c>
      <c r="P1154" s="1">
        <v>2.3177229253248424E-7</v>
      </c>
      <c r="Q1154" s="1">
        <v>2.9719262691612887E-9</v>
      </c>
      <c r="R1154" s="1">
        <v>2430.389589647335</v>
      </c>
      <c r="S1154" s="1">
        <v>6.4140130568278194E-11</v>
      </c>
      <c r="T1154" s="1">
        <v>1088.7228013037659</v>
      </c>
      <c r="U1154" s="1">
        <v>86.110953281749104</v>
      </c>
      <c r="V1154" s="1">
        <v>3.9689940579979743</v>
      </c>
      <c r="W1154" s="1">
        <v>3.2100702875874517E-7</v>
      </c>
      <c r="X1154" s="1">
        <v>1.1577640463805383E-9</v>
      </c>
      <c r="Y1154" s="1">
        <v>3801.7411069749346</v>
      </c>
      <c r="Z1154" s="1">
        <v>1.8948199846518963E-10</v>
      </c>
      <c r="AA1154" s="1">
        <v>1122.0734636173381</v>
      </c>
      <c r="AB1154" s="1">
        <v>14.638171317044812</v>
      </c>
      <c r="AC1154"/>
      <c r="AD1154"/>
    </row>
    <row r="1155" spans="1:30" x14ac:dyDescent="0.25">
      <c r="A1155" s="1" t="s">
        <v>105</v>
      </c>
      <c r="B1155" s="4">
        <v>4</v>
      </c>
      <c r="C1155" s="1" t="s">
        <v>108</v>
      </c>
      <c r="D1155" s="7" t="s">
        <v>23</v>
      </c>
      <c r="E1155" s="4">
        <v>2054</v>
      </c>
      <c r="F1155" s="1">
        <v>63.382917182322984</v>
      </c>
      <c r="G1155" s="1">
        <v>1.9538101234399363E-2</v>
      </c>
      <c r="H1155" s="1">
        <v>1.545432335013669E-11</v>
      </c>
      <c r="I1155" s="1">
        <v>1.0294084547075904E-7</v>
      </c>
      <c r="J1155" s="1">
        <v>0</v>
      </c>
      <c r="K1155" s="1">
        <v>154.50881805992447</v>
      </c>
      <c r="L1155" s="1">
        <v>0</v>
      </c>
      <c r="M1155" s="1">
        <v>5.5995887555835283E-8</v>
      </c>
      <c r="N1155" s="1">
        <v>6.7368108566536947E-11</v>
      </c>
      <c r="O1155" s="1">
        <v>7.5427691950018199</v>
      </c>
      <c r="P1155" s="1">
        <v>2.3351836147366339E-7</v>
      </c>
      <c r="Q1155" s="1">
        <v>2.9866575364421935E-9</v>
      </c>
      <c r="R1155" s="1">
        <v>2496.1917730423147</v>
      </c>
      <c r="S1155" s="1">
        <v>6.4644197007707251E-11</v>
      </c>
      <c r="T1155" s="1">
        <v>1090.1044029524921</v>
      </c>
      <c r="U1155" s="1">
        <v>85.351450945609898</v>
      </c>
      <c r="V1155" s="1">
        <v>3.1266185358138316</v>
      </c>
      <c r="W1155" s="1">
        <v>1.7626134422143513E-7</v>
      </c>
      <c r="X1155" s="1">
        <v>1.0701062596353052E-9</v>
      </c>
      <c r="Y1155" s="1">
        <v>3857.0348354739367</v>
      </c>
      <c r="Z1155" s="1">
        <v>1.859751275660537E-10</v>
      </c>
      <c r="AA1155" s="1">
        <v>1126.6202971211562</v>
      </c>
      <c r="AB1155" s="1">
        <v>12.683559331167672</v>
      </c>
      <c r="AC1155"/>
      <c r="AD1155"/>
    </row>
    <row r="1156" spans="1:30" x14ac:dyDescent="0.25">
      <c r="A1156" s="1" t="s">
        <v>105</v>
      </c>
      <c r="B1156" s="4">
        <v>4</v>
      </c>
      <c r="C1156" s="1" t="s">
        <v>108</v>
      </c>
      <c r="D1156" s="7" t="s">
        <v>23</v>
      </c>
      <c r="E1156" s="4">
        <v>2055</v>
      </c>
      <c r="F1156" s="1">
        <v>60.465783088625656</v>
      </c>
      <c r="G1156" s="1">
        <v>3.1299362644274078E-3</v>
      </c>
      <c r="H1156" s="1">
        <v>1.859015824035308E-11</v>
      </c>
      <c r="I1156" s="1">
        <v>1.2479773226039305E-8</v>
      </c>
      <c r="J1156" s="1">
        <v>0</v>
      </c>
      <c r="K1156" s="1">
        <v>200.62013927429001</v>
      </c>
      <c r="L1156" s="1">
        <v>0</v>
      </c>
      <c r="M1156" s="1">
        <v>46.3296954518528</v>
      </c>
      <c r="N1156" s="1">
        <v>8.9318242950897223E-11</v>
      </c>
      <c r="O1156" s="1">
        <v>7.5427691950108384</v>
      </c>
      <c r="P1156" s="1">
        <v>2.3654489125355162E-7</v>
      </c>
      <c r="Q1156" s="1">
        <v>2.9999388517465786E-9</v>
      </c>
      <c r="R1156" s="1">
        <v>2548.9636299046324</v>
      </c>
      <c r="S1156" s="1">
        <v>6.4911307798439819E-11</v>
      </c>
      <c r="T1156" s="1">
        <v>1090.1044030064281</v>
      </c>
      <c r="U1156" s="1">
        <v>82.693699777590936</v>
      </c>
      <c r="V1156" s="1">
        <v>2.6413264930298612</v>
      </c>
      <c r="W1156" s="1">
        <v>1.5895416674467918E-7</v>
      </c>
      <c r="X1156" s="1">
        <v>7.9796710089931024E-10</v>
      </c>
      <c r="Y1156" s="1">
        <v>3904.2192657386486</v>
      </c>
      <c r="Z1156" s="1">
        <v>1.7060473464212841E-10</v>
      </c>
      <c r="AA1156" s="1">
        <v>1125.6777819406175</v>
      </c>
      <c r="AB1156" s="1">
        <v>11.661146201332123</v>
      </c>
      <c r="AC1156"/>
      <c r="AD1156"/>
    </row>
    <row r="1157" spans="1:30" x14ac:dyDescent="0.25">
      <c r="A1157" s="1" t="s">
        <v>105</v>
      </c>
      <c r="B1157" s="4">
        <v>4</v>
      </c>
      <c r="C1157" s="1" t="s">
        <v>108</v>
      </c>
      <c r="D1157" s="7" t="s">
        <v>23</v>
      </c>
      <c r="E1157" s="4">
        <v>2056</v>
      </c>
      <c r="F1157" s="1">
        <v>57.17452726366384</v>
      </c>
      <c r="G1157" s="1">
        <v>8.5580154909814987E-5</v>
      </c>
      <c r="H1157" s="1">
        <v>2.2960560169441852E-11</v>
      </c>
      <c r="I1157" s="1">
        <v>1.5916400882510357E-9</v>
      </c>
      <c r="J1157" s="1">
        <v>0</v>
      </c>
      <c r="K1157" s="1">
        <v>122.64400844087285</v>
      </c>
      <c r="L1157" s="1">
        <v>0</v>
      </c>
      <c r="M1157" s="1">
        <v>5.1595098027566308</v>
      </c>
      <c r="N1157" s="1">
        <v>1.2363923529767522E-10</v>
      </c>
      <c r="O1157" s="1">
        <v>7.5427691950223794</v>
      </c>
      <c r="P1157" s="1">
        <v>3.3947795226946739E-7</v>
      </c>
      <c r="Q1157" s="1">
        <v>3.0129203174275206E-9</v>
      </c>
      <c r="R1157" s="1">
        <v>2573.4199810566906</v>
      </c>
      <c r="S1157" s="1">
        <v>6.5095048472620782E-11</v>
      </c>
      <c r="T1157" s="1">
        <v>1091.5398185267561</v>
      </c>
      <c r="U1157" s="1">
        <v>79.276573025549027</v>
      </c>
      <c r="V1157" s="1">
        <v>2.5225269124437073</v>
      </c>
      <c r="W1157" s="1">
        <v>4.4616930604006985E-7</v>
      </c>
      <c r="X1157" s="1">
        <v>7.5381822642421956E-10</v>
      </c>
      <c r="Y1157" s="1">
        <v>3935.0280518975546</v>
      </c>
      <c r="Z1157" s="1">
        <v>1.5460011789483271E-10</v>
      </c>
      <c r="AA1157" s="1">
        <v>1122.3699265744642</v>
      </c>
      <c r="AB1157" s="1">
        <v>11.531754794754635</v>
      </c>
      <c r="AC1157"/>
      <c r="AD1157"/>
    </row>
    <row r="1158" spans="1:30" x14ac:dyDescent="0.25">
      <c r="A1158" s="1" t="s">
        <v>105</v>
      </c>
      <c r="B1158" s="4">
        <v>4</v>
      </c>
      <c r="C1158" s="1" t="s">
        <v>108</v>
      </c>
      <c r="D1158" s="7" t="s">
        <v>23</v>
      </c>
      <c r="E1158" s="4">
        <v>2057</v>
      </c>
      <c r="F1158" s="1">
        <v>54.135600160049613</v>
      </c>
      <c r="G1158" s="1">
        <v>2.7241867286597047E-5</v>
      </c>
      <c r="H1158" s="1">
        <v>0</v>
      </c>
      <c r="I1158" s="1">
        <v>5.7669982776359536E-9</v>
      </c>
      <c r="J1158" s="1">
        <v>0</v>
      </c>
      <c r="K1158" s="1">
        <v>237.25332132397651</v>
      </c>
      <c r="L1158" s="1">
        <v>0</v>
      </c>
      <c r="M1158" s="1">
        <v>2.9949148567228219E-8</v>
      </c>
      <c r="N1158" s="1">
        <v>1.8345549473254728E-10</v>
      </c>
      <c r="O1158" s="1">
        <v>7.5427691950366142</v>
      </c>
      <c r="P1158" s="1">
        <v>3.5194902815658139E-7</v>
      </c>
      <c r="Q1158" s="1">
        <v>3.0253589248864592E-9</v>
      </c>
      <c r="R1158" s="1">
        <v>2634.9331309047725</v>
      </c>
      <c r="S1158" s="1">
        <v>6.5231817739463123E-11</v>
      </c>
      <c r="T1158" s="1">
        <v>1075.5476606433115</v>
      </c>
      <c r="U1158" s="1">
        <v>74.720382897474323</v>
      </c>
      <c r="V1158" s="1">
        <v>2.5225269124263185</v>
      </c>
      <c r="W1158" s="1">
        <v>5.2751355306719318E-7</v>
      </c>
      <c r="X1158" s="1">
        <v>4.8204445389653312E-10</v>
      </c>
      <c r="Y1158" s="1">
        <v>3989.0055366588736</v>
      </c>
      <c r="Z1158" s="1">
        <v>1.4999005399111609E-10</v>
      </c>
      <c r="AA1158" s="1">
        <v>1103.4813235679223</v>
      </c>
      <c r="AB1158" s="1">
        <v>10.283770748856154</v>
      </c>
      <c r="AC1158"/>
      <c r="AD1158"/>
    </row>
    <row r="1159" spans="1:30" x14ac:dyDescent="0.25">
      <c r="A1159" s="1" t="s">
        <v>105</v>
      </c>
      <c r="B1159" s="4">
        <v>4</v>
      </c>
      <c r="C1159" s="1" t="s">
        <v>108</v>
      </c>
      <c r="D1159" s="7" t="s">
        <v>23</v>
      </c>
      <c r="E1159" s="4">
        <v>2058</v>
      </c>
      <c r="F1159" s="1">
        <v>51.135516736458882</v>
      </c>
      <c r="G1159" s="1">
        <v>2.6245392423115507E-2</v>
      </c>
      <c r="H1159" s="1">
        <v>0</v>
      </c>
      <c r="I1159" s="1">
        <v>0</v>
      </c>
      <c r="J1159" s="1">
        <v>0</v>
      </c>
      <c r="K1159" s="1">
        <v>35.119230045381222</v>
      </c>
      <c r="L1159" s="1">
        <v>0</v>
      </c>
      <c r="M1159" s="1">
        <v>1.9747579623671108E-8</v>
      </c>
      <c r="N1159" s="1">
        <v>3.1022686180970838E-10</v>
      </c>
      <c r="O1159" s="1">
        <v>7.5427691950530606</v>
      </c>
      <c r="P1159" s="1">
        <v>3.5353098696587966E-7</v>
      </c>
      <c r="Q1159" s="1">
        <v>3.0384069730380723E-9</v>
      </c>
      <c r="R1159" s="1">
        <v>2801.4239346074783</v>
      </c>
      <c r="S1159" s="1">
        <v>6.5335603760175693E-11</v>
      </c>
      <c r="T1159" s="1">
        <v>1055.5108600496301</v>
      </c>
      <c r="U1159" s="1">
        <v>68.455597705366529</v>
      </c>
      <c r="V1159" s="1">
        <v>2.0863721788203766</v>
      </c>
      <c r="W1159" s="1">
        <v>1.9110366214778902E-7</v>
      </c>
      <c r="X1159" s="1">
        <v>2.6782726472775063E-10</v>
      </c>
      <c r="Y1159" s="1">
        <v>4089.9375577834767</v>
      </c>
      <c r="Z1159" s="1">
        <v>1.451242761726335E-10</v>
      </c>
      <c r="AA1159" s="1">
        <v>1091.1915931064455</v>
      </c>
      <c r="AB1159" s="1">
        <v>6.1087355356781678</v>
      </c>
      <c r="AC1159"/>
      <c r="AD1159"/>
    </row>
    <row r="1160" spans="1:30" x14ac:dyDescent="0.25">
      <c r="A1160" s="1" t="s">
        <v>105</v>
      </c>
      <c r="B1160" s="4">
        <v>4</v>
      </c>
      <c r="C1160" s="1" t="s">
        <v>108</v>
      </c>
      <c r="D1160" s="7" t="s">
        <v>23</v>
      </c>
      <c r="E1160" s="4">
        <v>2059</v>
      </c>
      <c r="F1160" s="1">
        <v>56.364479200799536</v>
      </c>
      <c r="G1160" s="1">
        <v>1.341879971240382E-2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7.5427691950714468</v>
      </c>
      <c r="P1160" s="1">
        <v>3.5928725122435829E-7</v>
      </c>
      <c r="Q1160" s="1">
        <v>3.0535988474865645E-9</v>
      </c>
      <c r="R1160" s="1">
        <v>2763.9356706286662</v>
      </c>
      <c r="S1160" s="1">
        <v>6.5416898352729702E-11</v>
      </c>
      <c r="T1160" s="1">
        <v>1039.1627792016714</v>
      </c>
      <c r="U1160" s="1">
        <v>59.627919917248981</v>
      </c>
      <c r="V1160" s="1">
        <v>2.0863721788346297</v>
      </c>
      <c r="W1160" s="1">
        <v>5.2490269570773095E-7</v>
      </c>
      <c r="X1160" s="1">
        <v>2.80799176222745E-10</v>
      </c>
      <c r="Y1160" s="1">
        <v>4088.1333151744707</v>
      </c>
      <c r="Z1160" s="1">
        <v>1.4554158070774271E-10</v>
      </c>
      <c r="AA1160" s="1">
        <v>1076.253574136774</v>
      </c>
      <c r="AB1160" s="1">
        <v>7.646993269621678</v>
      </c>
      <c r="AC1160"/>
      <c r="AD1160"/>
    </row>
    <row r="1161" spans="1:30" x14ac:dyDescent="0.25">
      <c r="A1161" s="1" t="s">
        <v>105</v>
      </c>
      <c r="B1161" s="4">
        <v>4</v>
      </c>
      <c r="C1161" s="1" t="s">
        <v>108</v>
      </c>
      <c r="D1161" s="7" t="s">
        <v>23</v>
      </c>
      <c r="E1161" s="4">
        <v>2060</v>
      </c>
      <c r="F1161" s="1">
        <v>68.404489865710445</v>
      </c>
      <c r="G1161" s="1">
        <v>2.2386568247393109E-2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7.5427691950638893</v>
      </c>
      <c r="P1161" s="1">
        <v>3.5927480579709503E-7</v>
      </c>
      <c r="Q1161" s="1">
        <v>3.0535988474865645E-9</v>
      </c>
      <c r="R1161" s="1">
        <v>2712.1987299148109</v>
      </c>
      <c r="S1161" s="1">
        <v>6.5416898352729702E-11</v>
      </c>
      <c r="T1161" s="1">
        <v>1039.1627791941942</v>
      </c>
      <c r="U1161" s="1">
        <v>46.386403234696907</v>
      </c>
      <c r="V1161" s="1">
        <v>2.5225269124457772</v>
      </c>
      <c r="W1161" s="1">
        <v>5.3426272605299177E-7</v>
      </c>
      <c r="X1161" s="1">
        <v>3.5260482298868551E-10</v>
      </c>
      <c r="Y1161" s="1">
        <v>4052.5909567700032</v>
      </c>
      <c r="Z1161" s="1">
        <v>1.6035153022597542E-10</v>
      </c>
      <c r="AA1161" s="1">
        <v>1073.1267468852611</v>
      </c>
      <c r="AB1161" s="1">
        <v>9.352795739017516</v>
      </c>
      <c r="AC1161"/>
      <c r="AD1161"/>
    </row>
    <row r="1162" spans="1:30" x14ac:dyDescent="0.25">
      <c r="A1162" s="1" t="s">
        <v>105</v>
      </c>
      <c r="B1162" s="4">
        <v>5</v>
      </c>
      <c r="C1162" s="1" t="s">
        <v>108</v>
      </c>
      <c r="D1162" s="7" t="s">
        <v>23</v>
      </c>
      <c r="E1162" s="4">
        <v>2021</v>
      </c>
      <c r="F1162" s="1">
        <v>196.51336371530877</v>
      </c>
      <c r="G1162" s="1">
        <v>1.1750191344453431E-9</v>
      </c>
      <c r="H1162" s="1">
        <v>8.7299938802286626E-14</v>
      </c>
      <c r="I1162" s="1">
        <v>6.3539999999519079</v>
      </c>
      <c r="J1162" s="1">
        <v>3.8019492549404476E-14</v>
      </c>
      <c r="K1162" s="1">
        <v>82.434999999999704</v>
      </c>
      <c r="L1162" s="1">
        <v>4.43297564068377E-14</v>
      </c>
      <c r="M1162" s="1">
        <v>55.419999999999575</v>
      </c>
      <c r="N1162" s="1">
        <v>5.2827522153119524E-12</v>
      </c>
      <c r="O1162" s="1">
        <v>153</v>
      </c>
      <c r="P1162" s="1">
        <v>12.708</v>
      </c>
      <c r="Q1162" s="1">
        <v>49.44</v>
      </c>
      <c r="R1162" s="1">
        <v>164.87</v>
      </c>
      <c r="S1162" s="1">
        <v>78.48</v>
      </c>
      <c r="T1162" s="1">
        <v>110.84</v>
      </c>
      <c r="U1162" s="1">
        <v>11.39</v>
      </c>
      <c r="V1162" s="1">
        <v>563.04651362675247</v>
      </c>
      <c r="W1162" s="1">
        <v>33.215890755111651</v>
      </c>
      <c r="X1162" s="1">
        <v>433.09439999970891</v>
      </c>
      <c r="Y1162" s="1">
        <v>306.18372823610747</v>
      </c>
      <c r="Z1162" s="1">
        <v>687.48479999999813</v>
      </c>
      <c r="AA1162" s="1">
        <v>123.18901013738775</v>
      </c>
      <c r="AB1162" s="1">
        <v>0</v>
      </c>
      <c r="AC1162"/>
      <c r="AD1162"/>
    </row>
    <row r="1163" spans="1:30" x14ac:dyDescent="0.25">
      <c r="A1163" s="1" t="s">
        <v>105</v>
      </c>
      <c r="B1163" s="4">
        <v>5</v>
      </c>
      <c r="C1163" s="1" t="s">
        <v>108</v>
      </c>
      <c r="D1163" s="7" t="s">
        <v>23</v>
      </c>
      <c r="E1163" s="4">
        <v>2022</v>
      </c>
      <c r="F1163" s="1">
        <v>320.07387088824765</v>
      </c>
      <c r="G1163" s="1">
        <v>-1.0119653246266772E-8</v>
      </c>
      <c r="H1163" s="1">
        <v>8.885014221415931E-14</v>
      </c>
      <c r="I1163" s="1">
        <v>5.7228574404598475E-11</v>
      </c>
      <c r="J1163" s="1">
        <v>3.9764238734958689E-14</v>
      </c>
      <c r="K1163" s="1">
        <v>123.6524999999987</v>
      </c>
      <c r="L1163" s="1">
        <v>2.2597053434441219E-14</v>
      </c>
      <c r="M1163" s="1">
        <v>83.12999999999785</v>
      </c>
      <c r="N1163" s="1">
        <v>5.3235997335093397E-12</v>
      </c>
      <c r="O1163" s="1">
        <v>153</v>
      </c>
      <c r="P1163" s="1">
        <v>12.708</v>
      </c>
      <c r="Q1163" s="1">
        <v>49.44</v>
      </c>
      <c r="R1163" s="1">
        <v>247.30499999999972</v>
      </c>
      <c r="S1163" s="1">
        <v>78.48</v>
      </c>
      <c r="T1163" s="1">
        <v>166.25999999999959</v>
      </c>
      <c r="U1163" s="1">
        <v>11.390000000005283</v>
      </c>
      <c r="V1163" s="1">
        <v>395.28156102801711</v>
      </c>
      <c r="W1163" s="1">
        <v>33.215890755111651</v>
      </c>
      <c r="X1163" s="1">
        <v>426.43403151054366</v>
      </c>
      <c r="Y1163" s="1">
        <v>459.27559235377635</v>
      </c>
      <c r="Z1163" s="1">
        <v>687.48479999999813</v>
      </c>
      <c r="AA1163" s="1">
        <v>184.78351520581808</v>
      </c>
      <c r="AB1163" s="1">
        <v>0</v>
      </c>
      <c r="AC1163"/>
      <c r="AD1163"/>
    </row>
    <row r="1164" spans="1:30" x14ac:dyDescent="0.25">
      <c r="A1164" s="1" t="s">
        <v>105</v>
      </c>
      <c r="B1164" s="4">
        <v>5</v>
      </c>
      <c r="C1164" s="1" t="s">
        <v>108</v>
      </c>
      <c r="D1164" s="7" t="s">
        <v>23</v>
      </c>
      <c r="E1164" s="4">
        <v>2023</v>
      </c>
      <c r="F1164" s="1">
        <v>117.88533778090682</v>
      </c>
      <c r="G1164" s="1">
        <v>2.5103993319013984E-9</v>
      </c>
      <c r="H1164" s="1">
        <v>9.0237792928048201E-14</v>
      </c>
      <c r="I1164" s="1">
        <v>2.3559146298291079E-11</v>
      </c>
      <c r="J1164" s="1">
        <v>4.1361212381176828E-14</v>
      </c>
      <c r="K1164" s="1">
        <v>185.47874999999038</v>
      </c>
      <c r="L1164" s="1">
        <v>1.7342381355319283E-14</v>
      </c>
      <c r="M1164" s="1">
        <v>103.94977943359871</v>
      </c>
      <c r="N1164" s="1">
        <v>5.3613011066395199E-12</v>
      </c>
      <c r="O1164" s="1">
        <v>145.35</v>
      </c>
      <c r="P1164" s="1">
        <v>18.355999999951905</v>
      </c>
      <c r="Q1164" s="1">
        <v>46.144000000000005</v>
      </c>
      <c r="R1164" s="1">
        <v>359.96616666666506</v>
      </c>
      <c r="S1164" s="1">
        <v>74.555999999999997</v>
      </c>
      <c r="T1164" s="1">
        <v>242.0006666666641</v>
      </c>
      <c r="U1164" s="1">
        <v>10.251000000010606</v>
      </c>
      <c r="V1164" s="1">
        <v>252.35941841008577</v>
      </c>
      <c r="W1164" s="1">
        <v>47.978508836895642</v>
      </c>
      <c r="X1164" s="1">
        <v>339.32680666328935</v>
      </c>
      <c r="Y1164" s="1">
        <v>668.50113998091638</v>
      </c>
      <c r="Z1164" s="1">
        <v>647.06303743633737</v>
      </c>
      <c r="AA1164" s="1">
        <v>268.96267213243931</v>
      </c>
      <c r="AB1164" s="1">
        <v>9.4205496727771064E-9</v>
      </c>
      <c r="AC1164"/>
      <c r="AD1164"/>
    </row>
    <row r="1165" spans="1:30" x14ac:dyDescent="0.25">
      <c r="A1165" s="1" t="s">
        <v>105</v>
      </c>
      <c r="B1165" s="4">
        <v>5</v>
      </c>
      <c r="C1165" s="1" t="s">
        <v>108</v>
      </c>
      <c r="D1165" s="7" t="s">
        <v>23</v>
      </c>
      <c r="E1165" s="4">
        <v>2024</v>
      </c>
      <c r="F1165" s="1">
        <v>94.024164125050348</v>
      </c>
      <c r="G1165" s="1">
        <v>4.4144076741694604E-10</v>
      </c>
      <c r="H1165" s="1">
        <v>1.1316013702248331E-13</v>
      </c>
      <c r="I1165" s="1">
        <v>2.6533794466396913E-11</v>
      </c>
      <c r="J1165" s="1">
        <v>5.3253188660957908E-14</v>
      </c>
      <c r="K1165" s="1">
        <v>173.65936441408721</v>
      </c>
      <c r="L1165" s="1">
        <v>2.1431802237453753E-14</v>
      </c>
      <c r="M1165" s="1">
        <v>6.1791625445480426E-10</v>
      </c>
      <c r="N1165" s="1">
        <v>7.0695069184967707E-12</v>
      </c>
      <c r="O1165" s="1">
        <v>137.7000000000001</v>
      </c>
      <c r="P1165" s="1">
        <v>17.650000000009136</v>
      </c>
      <c r="Q1165" s="1">
        <v>42.848000000000006</v>
      </c>
      <c r="R1165" s="1">
        <v>534.45358333332206</v>
      </c>
      <c r="S1165" s="1">
        <v>70.632000000000005</v>
      </c>
      <c r="T1165" s="1">
        <v>338.56111276692945</v>
      </c>
      <c r="U1165" s="1">
        <v>9.1120000000159678</v>
      </c>
      <c r="V1165" s="1">
        <v>139.08813635870834</v>
      </c>
      <c r="W1165" s="1">
        <v>45.819411259996279</v>
      </c>
      <c r="X1165" s="1">
        <v>204.28433002119829</v>
      </c>
      <c r="Y1165" s="1">
        <v>992.09617416745084</v>
      </c>
      <c r="Z1165" s="1">
        <v>584.39892359863063</v>
      </c>
      <c r="AA1165" s="1">
        <v>374.78161417337367</v>
      </c>
      <c r="AB1165" s="1">
        <v>6.1461618622988973E-9</v>
      </c>
      <c r="AC1165"/>
      <c r="AD1165"/>
    </row>
    <row r="1166" spans="1:30" x14ac:dyDescent="0.25">
      <c r="A1166" s="1" t="s">
        <v>105</v>
      </c>
      <c r="B1166" s="4">
        <v>5</v>
      </c>
      <c r="C1166" s="1" t="s">
        <v>108</v>
      </c>
      <c r="D1166" s="7" t="s">
        <v>23</v>
      </c>
      <c r="E1166" s="4">
        <v>2025</v>
      </c>
      <c r="F1166" s="1">
        <v>78.820017515556955</v>
      </c>
      <c r="G1166" s="1">
        <v>3.3130669436879565E-7</v>
      </c>
      <c r="H1166" s="1">
        <v>1.4682239579230847E-13</v>
      </c>
      <c r="I1166" s="1">
        <v>2.9813033629892257E-11</v>
      </c>
      <c r="J1166" s="1">
        <v>7.1181850120194799E-14</v>
      </c>
      <c r="K1166" s="1">
        <v>110.51923906449326</v>
      </c>
      <c r="L1166" s="1">
        <v>3.0413187793125961E-14</v>
      </c>
      <c r="M1166" s="1">
        <v>42.51904582280082</v>
      </c>
      <c r="N1166" s="1">
        <v>9.9370408401033619E-12</v>
      </c>
      <c r="O1166" s="1">
        <v>130.05000000000018</v>
      </c>
      <c r="P1166" s="1">
        <v>16.944000000032695</v>
      </c>
      <c r="Q1166" s="1">
        <v>39.552</v>
      </c>
      <c r="R1166" s="1">
        <v>697.12161441407602</v>
      </c>
      <c r="S1166" s="1">
        <v>66.707999999999998</v>
      </c>
      <c r="T1166" s="1">
        <v>331.17177943421405</v>
      </c>
      <c r="U1166" s="1">
        <v>7.9730000000230365</v>
      </c>
      <c r="V1166" s="1">
        <v>99.914517802097492</v>
      </c>
      <c r="W1166" s="1">
        <v>43.883874390742221</v>
      </c>
      <c r="X1166" s="1">
        <v>144.49932372374792</v>
      </c>
      <c r="Y1166" s="1">
        <v>1284.1944775722966</v>
      </c>
      <c r="Z1166" s="1">
        <v>527.52649536042304</v>
      </c>
      <c r="AA1166" s="1">
        <v>366.21314984995848</v>
      </c>
      <c r="AB1166" s="1">
        <v>7.8262320904843587E-9</v>
      </c>
      <c r="AC1166"/>
      <c r="AD1166"/>
    </row>
    <row r="1167" spans="1:30" x14ac:dyDescent="0.25">
      <c r="A1167" s="1" t="s">
        <v>105</v>
      </c>
      <c r="B1167" s="4">
        <v>5</v>
      </c>
      <c r="C1167" s="1" t="s">
        <v>108</v>
      </c>
      <c r="D1167" s="7" t="s">
        <v>23</v>
      </c>
      <c r="E1167" s="4">
        <v>2026</v>
      </c>
      <c r="F1167" s="1">
        <v>79.846577913445657</v>
      </c>
      <c r="G1167" s="1">
        <v>5.96505458191662E-9</v>
      </c>
      <c r="H1167" s="1">
        <v>2.0080740513408786E-13</v>
      </c>
      <c r="I1167" s="1">
        <v>3.3371557750415302E-11</v>
      </c>
      <c r="J1167" s="1">
        <v>1.0152583801738036E-13</v>
      </c>
      <c r="K1167" s="1">
        <v>57.824169473203725</v>
      </c>
      <c r="L1167" s="1">
        <v>3.6462976097428081E-14</v>
      </c>
      <c r="M1167" s="1">
        <v>22.715779114259327</v>
      </c>
      <c r="N1167" s="1">
        <v>1.5720427729332635E-11</v>
      </c>
      <c r="O1167" s="1">
        <v>122.40000000000028</v>
      </c>
      <c r="P1167" s="1">
        <v>16.238000000059227</v>
      </c>
      <c r="Q1167" s="1">
        <v>36.255999999999993</v>
      </c>
      <c r="R1167" s="1">
        <v>796.6495201452359</v>
      </c>
      <c r="S1167" s="1">
        <v>62.784000000000006</v>
      </c>
      <c r="T1167" s="1">
        <v>366.30149192368157</v>
      </c>
      <c r="U1167" s="1">
        <v>6.8340000000329733</v>
      </c>
      <c r="V1167" s="1">
        <v>89.459243705687626</v>
      </c>
      <c r="W1167" s="1">
        <v>42.029576378432957</v>
      </c>
      <c r="X1167" s="1">
        <v>118.14367364177734</v>
      </c>
      <c r="Y1167" s="1">
        <v>1461.0588419662104</v>
      </c>
      <c r="Z1167" s="1">
        <v>488.01670235650511</v>
      </c>
      <c r="AA1167" s="1">
        <v>403.60785633640847</v>
      </c>
      <c r="AB1167" s="1">
        <v>6.6951076378457556E-9</v>
      </c>
      <c r="AC1167"/>
      <c r="AD1167"/>
    </row>
    <row r="1168" spans="1:30" x14ac:dyDescent="0.25">
      <c r="A1168" s="1" t="s">
        <v>105</v>
      </c>
      <c r="B1168" s="4">
        <v>5</v>
      </c>
      <c r="C1168" s="1" t="s">
        <v>108</v>
      </c>
      <c r="D1168" s="7" t="s">
        <v>23</v>
      </c>
      <c r="E1168" s="4">
        <v>2027</v>
      </c>
      <c r="F1168" s="1">
        <v>80.473494894460657</v>
      </c>
      <c r="G1168" s="1">
        <v>6.8635491917556344E-9</v>
      </c>
      <c r="H1168" s="1">
        <v>2.8757309412298305E-13</v>
      </c>
      <c r="I1168" s="1">
        <v>3.7596337670275982E-11</v>
      </c>
      <c r="J1168" s="1">
        <v>1.6260810861320469E-13</v>
      </c>
      <c r="K1168" s="1">
        <v>57.019956725089784</v>
      </c>
      <c r="L1168" s="1">
        <v>5.259790430778174E-14</v>
      </c>
      <c r="M1168" s="1">
        <v>18.199603036465184</v>
      </c>
      <c r="N1168" s="1">
        <v>3.433579851760302E-11</v>
      </c>
      <c r="O1168" s="1">
        <v>114.75000000000038</v>
      </c>
      <c r="P1168" s="1">
        <v>15.532000000089042</v>
      </c>
      <c r="Q1168" s="1">
        <v>32.96</v>
      </c>
      <c r="R1168" s="1">
        <v>843.48235628510622</v>
      </c>
      <c r="S1168" s="1">
        <v>58.86</v>
      </c>
      <c r="T1168" s="1">
        <v>381.62793770460752</v>
      </c>
      <c r="U1168" s="1">
        <v>5.6950000000486947</v>
      </c>
      <c r="V1168" s="1">
        <v>100.05374444056693</v>
      </c>
      <c r="W1168" s="1">
        <v>38.242386454596037</v>
      </c>
      <c r="X1168" s="1">
        <v>109.78851411481408</v>
      </c>
      <c r="Y1168" s="1">
        <v>1540.0244742982293</v>
      </c>
      <c r="Z1168" s="1">
        <v>448.79311099251925</v>
      </c>
      <c r="AA1168" s="1">
        <v>418.8516338584883</v>
      </c>
      <c r="AB1168" s="1">
        <v>7.540531196755742E-9</v>
      </c>
      <c r="AC1168"/>
      <c r="AD1168"/>
    </row>
    <row r="1169" spans="1:30" x14ac:dyDescent="0.25">
      <c r="A1169" s="1" t="s">
        <v>105</v>
      </c>
      <c r="B1169" s="4">
        <v>5</v>
      </c>
      <c r="C1169" s="1" t="s">
        <v>108</v>
      </c>
      <c r="D1169" s="7" t="s">
        <v>23</v>
      </c>
      <c r="E1169" s="4">
        <v>2028</v>
      </c>
      <c r="F1169" s="1">
        <v>81.205384991446607</v>
      </c>
      <c r="G1169" s="1">
        <v>5.1113424268755566E-9</v>
      </c>
      <c r="H1169" s="1">
        <v>4.0270737458988937E-13</v>
      </c>
      <c r="I1169" s="1">
        <v>4.1803617454245575E-11</v>
      </c>
      <c r="J1169" s="1">
        <v>3.4226318640126385E-13</v>
      </c>
      <c r="K1169" s="1">
        <v>62.425315182600443</v>
      </c>
      <c r="L1169" s="1">
        <v>6.7663790718511601E-14</v>
      </c>
      <c r="M1169" s="1">
        <v>17.612975219177546</v>
      </c>
      <c r="N1169" s="1">
        <v>0.7964185059923401</v>
      </c>
      <c r="O1169" s="1">
        <v>107.10000000000052</v>
      </c>
      <c r="P1169" s="1">
        <v>14.826000000122413</v>
      </c>
      <c r="Q1169" s="1">
        <v>29.664000000000001</v>
      </c>
      <c r="R1169" s="1">
        <v>889.51097967686269</v>
      </c>
      <c r="S1169" s="1">
        <v>54.935999999999993</v>
      </c>
      <c r="T1169" s="1">
        <v>392.43820740773941</v>
      </c>
      <c r="U1169" s="1">
        <v>4.5560000000830305</v>
      </c>
      <c r="V1169" s="1">
        <v>112.40437550914736</v>
      </c>
      <c r="W1169" s="1">
        <v>35.41083287591421</v>
      </c>
      <c r="X1169" s="1">
        <v>100.80424221230356</v>
      </c>
      <c r="Y1169" s="1">
        <v>1616.122749263737</v>
      </c>
      <c r="Z1169" s="1">
        <v>411.56840972514613</v>
      </c>
      <c r="AA1169" s="1">
        <v>427.82685548972523</v>
      </c>
      <c r="AB1169" s="1">
        <v>8.5790931732476474E-9</v>
      </c>
      <c r="AC1169"/>
      <c r="AD1169"/>
    </row>
    <row r="1170" spans="1:30" x14ac:dyDescent="0.25">
      <c r="A1170" s="1" t="s">
        <v>105</v>
      </c>
      <c r="B1170" s="4">
        <v>5</v>
      </c>
      <c r="C1170" s="1" t="s">
        <v>108</v>
      </c>
      <c r="D1170" s="7" t="s">
        <v>23</v>
      </c>
      <c r="E1170" s="4">
        <v>2029</v>
      </c>
      <c r="F1170" s="1">
        <v>82.495324631665795</v>
      </c>
      <c r="G1170" s="1">
        <v>1.3165335832715814E-8</v>
      </c>
      <c r="H1170" s="1">
        <v>6.5692962948622202E-13</v>
      </c>
      <c r="I1170" s="1">
        <v>4.608058859126825E-11</v>
      </c>
      <c r="J1170" s="1">
        <v>1.4519397727104176E-10</v>
      </c>
      <c r="K1170" s="1">
        <v>101.11000227799499</v>
      </c>
      <c r="L1170" s="1">
        <v>9.6355987969771048E-14</v>
      </c>
      <c r="M1170" s="1">
        <v>4.2519144356874202E-9</v>
      </c>
      <c r="N1170" s="1">
        <v>2.6762092529728734</v>
      </c>
      <c r="O1170" s="1">
        <v>99.450000000000728</v>
      </c>
      <c r="P1170" s="1">
        <v>14.120000000160012</v>
      </c>
      <c r="Q1170" s="1">
        <v>26.368000000000041</v>
      </c>
      <c r="R1170" s="1">
        <v>940.94496152612976</v>
      </c>
      <c r="S1170" s="1">
        <v>51.012</v>
      </c>
      <c r="T1170" s="1">
        <v>402.6618492935836</v>
      </c>
      <c r="U1170" s="1">
        <v>4.2134185060753699</v>
      </c>
      <c r="V1170" s="1">
        <v>207.99513039840122</v>
      </c>
      <c r="W1170" s="1">
        <v>33.288502407629366</v>
      </c>
      <c r="X1170" s="1">
        <v>5.5142782177730156</v>
      </c>
      <c r="Y1170" s="1">
        <v>1692.2617847008153</v>
      </c>
      <c r="Z1170" s="1">
        <v>374.16606241224792</v>
      </c>
      <c r="AA1170" s="1">
        <v>440.96578502604604</v>
      </c>
      <c r="AB1170" s="1">
        <v>0.19336873165096943</v>
      </c>
      <c r="AC1170"/>
      <c r="AD1170"/>
    </row>
    <row r="1171" spans="1:30" x14ac:dyDescent="0.25">
      <c r="A1171" s="1" t="s">
        <v>105</v>
      </c>
      <c r="B1171" s="4">
        <v>5</v>
      </c>
      <c r="C1171" s="1" t="s">
        <v>108</v>
      </c>
      <c r="D1171" s="7" t="s">
        <v>23</v>
      </c>
      <c r="E1171" s="4">
        <v>2030</v>
      </c>
      <c r="F1171" s="1">
        <v>84.672991094307079</v>
      </c>
      <c r="G1171" s="1">
        <v>2.2104980089553852E-6</v>
      </c>
      <c r="H1171" s="1">
        <v>1.1545002048187379E-12</v>
      </c>
      <c r="I1171" s="1">
        <v>5.154631075978462E-11</v>
      </c>
      <c r="J1171" s="1">
        <v>1.6531365380978012E-11</v>
      </c>
      <c r="K1171" s="1">
        <v>166.35041376603922</v>
      </c>
      <c r="L1171" s="1">
        <v>1.5443548706002485E-13</v>
      </c>
      <c r="M1171" s="1">
        <v>104.23107395080612</v>
      </c>
      <c r="N1171" s="1">
        <v>3.4448138794636729</v>
      </c>
      <c r="O1171" s="1">
        <v>91.800000000001006</v>
      </c>
      <c r="P1171" s="1">
        <v>13.414000000201813</v>
      </c>
      <c r="Q1171" s="1">
        <v>23.072000000000081</v>
      </c>
      <c r="R1171" s="1">
        <v>1031.0636304707914</v>
      </c>
      <c r="S1171" s="1">
        <v>47.088000000000001</v>
      </c>
      <c r="T1171" s="1">
        <v>395.27251596450219</v>
      </c>
      <c r="U1171" s="1">
        <v>5.7506277590482444</v>
      </c>
      <c r="V1171" s="1">
        <v>188.6117204993098</v>
      </c>
      <c r="W1171" s="1">
        <v>31.708929850257952</v>
      </c>
      <c r="X1171" s="1">
        <v>7.030337173101894</v>
      </c>
      <c r="Y1171" s="1">
        <v>1825.8575327289618</v>
      </c>
      <c r="Z1171" s="1">
        <v>328.54192948173352</v>
      </c>
      <c r="AA1171" s="1">
        <v>431.19880488817847</v>
      </c>
      <c r="AB1171" s="1">
        <v>0.38963148074626169</v>
      </c>
      <c r="AC1171"/>
      <c r="AD1171"/>
    </row>
    <row r="1172" spans="1:30" x14ac:dyDescent="0.25">
      <c r="A1172" s="1" t="s">
        <v>105</v>
      </c>
      <c r="B1172" s="4">
        <v>5</v>
      </c>
      <c r="C1172" s="1" t="s">
        <v>108</v>
      </c>
      <c r="D1172" s="7" t="s">
        <v>23</v>
      </c>
      <c r="E1172" s="4">
        <v>2031</v>
      </c>
      <c r="F1172" s="1">
        <v>84.491424284149886</v>
      </c>
      <c r="G1172" s="1">
        <v>2.538870119470962E-4</v>
      </c>
      <c r="H1172" s="1">
        <v>2.4361610809088563E-12</v>
      </c>
      <c r="I1172" s="1">
        <v>5.7589048919289472E-11</v>
      </c>
      <c r="J1172" s="1">
        <v>1.4341488421878351E-11</v>
      </c>
      <c r="K1172" s="1">
        <v>66.934015529737337</v>
      </c>
      <c r="L1172" s="1">
        <v>6.9600882661764267E-13</v>
      </c>
      <c r="M1172" s="1">
        <v>4.3060738383759024E-11</v>
      </c>
      <c r="N1172" s="1">
        <v>4.5977208191990835</v>
      </c>
      <c r="O1172" s="1">
        <v>84.150000000001441</v>
      </c>
      <c r="P1172" s="1">
        <v>12.708000000247894</v>
      </c>
      <c r="Q1172" s="1">
        <v>19.776000000000121</v>
      </c>
      <c r="R1172" s="1">
        <v>1186.4227109034975</v>
      </c>
      <c r="S1172" s="1">
        <v>43.164000000000044</v>
      </c>
      <c r="T1172" s="1">
        <v>492.11425658197493</v>
      </c>
      <c r="U1172" s="1">
        <v>8.0564416385119166</v>
      </c>
      <c r="V1172" s="1">
        <v>127.80975038130629</v>
      </c>
      <c r="W1172" s="1">
        <v>33.109905024458364</v>
      </c>
      <c r="X1172" s="1">
        <v>3.1179868823814552</v>
      </c>
      <c r="Y1172" s="1">
        <v>2140.1990342315198</v>
      </c>
      <c r="Z1172" s="1">
        <v>324.7241138186543</v>
      </c>
      <c r="AA1172" s="1">
        <v>542.04208175082385</v>
      </c>
      <c r="AB1172" s="1">
        <v>0.30972493128580803</v>
      </c>
      <c r="AC1172"/>
      <c r="AD1172"/>
    </row>
    <row r="1173" spans="1:30" x14ac:dyDescent="0.25">
      <c r="A1173" s="1" t="s">
        <v>105</v>
      </c>
      <c r="B1173" s="4">
        <v>5</v>
      </c>
      <c r="C1173" s="1" t="s">
        <v>108</v>
      </c>
      <c r="D1173" s="7" t="s">
        <v>23</v>
      </c>
      <c r="E1173" s="4">
        <v>2032</v>
      </c>
      <c r="F1173" s="1">
        <v>85.544554070871897</v>
      </c>
      <c r="G1173" s="1">
        <v>2.2030388995288149E-8</v>
      </c>
      <c r="H1173" s="1">
        <v>3.9604714764761168E-12</v>
      </c>
      <c r="I1173" s="1">
        <v>6.3826825579080606E-11</v>
      </c>
      <c r="J1173" s="1">
        <v>1.472704713999832E-11</v>
      </c>
      <c r="K1173" s="1">
        <v>70.482342273793421</v>
      </c>
      <c r="L1173" s="1">
        <v>1.57849697271317E-10</v>
      </c>
      <c r="M1173" s="1">
        <v>1.1358219251957019E-10</v>
      </c>
      <c r="N1173" s="1">
        <v>6.3270812287823794</v>
      </c>
      <c r="O1173" s="1">
        <v>76.500000000002075</v>
      </c>
      <c r="P1173" s="1">
        <v>12.002000000299439</v>
      </c>
      <c r="Q1173" s="1">
        <v>16.480000000000175</v>
      </c>
      <c r="R1173" s="1">
        <v>1242.3653930999014</v>
      </c>
      <c r="S1173" s="1">
        <v>39.240000000000066</v>
      </c>
      <c r="T1173" s="1">
        <v>484.72492324868466</v>
      </c>
      <c r="U1173" s="1">
        <v>11.515162457711</v>
      </c>
      <c r="V1173" s="1">
        <v>120.4846662646983</v>
      </c>
      <c r="W1173" s="1">
        <v>31.25748733488879</v>
      </c>
      <c r="X1173" s="1">
        <v>5.5612418279763967</v>
      </c>
      <c r="Y1173" s="1">
        <v>2224.5580520614039</v>
      </c>
      <c r="Z1173" s="1">
        <v>295.65024217723993</v>
      </c>
      <c r="AA1173" s="1">
        <v>533.13201748670247</v>
      </c>
      <c r="AB1173" s="1">
        <v>0.8089227286111581</v>
      </c>
      <c r="AC1173"/>
      <c r="AD1173"/>
    </row>
    <row r="1174" spans="1:30" x14ac:dyDescent="0.25">
      <c r="A1174" s="1" t="s">
        <v>105</v>
      </c>
      <c r="B1174" s="4">
        <v>5</v>
      </c>
      <c r="C1174" s="1" t="s">
        <v>108</v>
      </c>
      <c r="D1174" s="7" t="s">
        <v>23</v>
      </c>
      <c r="E1174" s="4">
        <v>2033</v>
      </c>
      <c r="F1174" s="1">
        <v>86.452754721785084</v>
      </c>
      <c r="G1174" s="1">
        <v>1.5279015912399372E-8</v>
      </c>
      <c r="H1174" s="1">
        <v>1.006176558672083E-11</v>
      </c>
      <c r="I1174" s="1">
        <v>7.1607908362850666E-11</v>
      </c>
      <c r="J1174" s="1">
        <v>1.9782534763449019E-11</v>
      </c>
      <c r="K1174" s="1">
        <v>75.811826233407572</v>
      </c>
      <c r="L1174" s="1">
        <v>1.9217739766239715E-11</v>
      </c>
      <c r="M1174" s="1">
        <v>9.6829406444803725E-10</v>
      </c>
      <c r="N1174" s="1">
        <v>8.9211218431495496</v>
      </c>
      <c r="O1174" s="1">
        <v>68.850000000003234</v>
      </c>
      <c r="P1174" s="1">
        <v>11.296000000357029</v>
      </c>
      <c r="Q1174" s="1">
        <v>13.184000000000244</v>
      </c>
      <c r="R1174" s="1">
        <v>1301.8564020403614</v>
      </c>
      <c r="S1174" s="1">
        <v>35.316000000000088</v>
      </c>
      <c r="T1174" s="1">
        <v>477.33558991546488</v>
      </c>
      <c r="U1174" s="1">
        <v>17.842243686493379</v>
      </c>
      <c r="V1174" s="1">
        <v>111.72326883574561</v>
      </c>
      <c r="W1174" s="1">
        <v>29.410400075946715</v>
      </c>
      <c r="X1174" s="1">
        <v>6.6461306653067629</v>
      </c>
      <c r="Y1174" s="1">
        <v>2310.9725145468665</v>
      </c>
      <c r="Z1174" s="1">
        <v>262.95574359885825</v>
      </c>
      <c r="AA1174" s="1">
        <v>525.77546981834246</v>
      </c>
      <c r="AB1174" s="1">
        <v>3.4273472172108463</v>
      </c>
      <c r="AC1174"/>
      <c r="AD1174"/>
    </row>
    <row r="1175" spans="1:30" x14ac:dyDescent="0.25">
      <c r="A1175" s="1" t="s">
        <v>105</v>
      </c>
      <c r="B1175" s="4">
        <v>5</v>
      </c>
      <c r="C1175" s="1" t="s">
        <v>108</v>
      </c>
      <c r="D1175" s="7" t="s">
        <v>23</v>
      </c>
      <c r="E1175" s="4">
        <v>2034</v>
      </c>
      <c r="F1175" s="1">
        <v>88.613621999106712</v>
      </c>
      <c r="G1175" s="1">
        <v>3.2847183759238477E-6</v>
      </c>
      <c r="H1175" s="1">
        <v>7.6099474981023851</v>
      </c>
      <c r="I1175" s="1">
        <v>8.0340539203240278E-11</v>
      </c>
      <c r="J1175" s="1">
        <v>1.1239972745375359E-11</v>
      </c>
      <c r="K1175" s="1">
        <v>52.858504203547525</v>
      </c>
      <c r="L1175" s="1">
        <v>1.63215963840394E-11</v>
      </c>
      <c r="M1175" s="1">
        <v>45.769161881501702</v>
      </c>
      <c r="N1175" s="1">
        <v>13.381682764480258</v>
      </c>
      <c r="O1175" s="1">
        <v>61.200000000005666</v>
      </c>
      <c r="P1175" s="1">
        <v>10.590000000420858</v>
      </c>
      <c r="Q1175" s="1">
        <v>9.8880000000003445</v>
      </c>
      <c r="R1175" s="1">
        <v>1366.6768949404357</v>
      </c>
      <c r="S1175" s="1">
        <v>31.39200000000011</v>
      </c>
      <c r="T1175" s="1">
        <v>469.94625658309985</v>
      </c>
      <c r="U1175" s="1">
        <v>26.763365529642929</v>
      </c>
      <c r="V1175" s="1">
        <v>100.98317644557855</v>
      </c>
      <c r="W1175" s="1">
        <v>26.208027593972602</v>
      </c>
      <c r="X1175" s="1">
        <v>1.5960323289256184</v>
      </c>
      <c r="Y1175" s="1">
        <v>2406.8258219615232</v>
      </c>
      <c r="Z1175" s="1">
        <v>227.83690253423899</v>
      </c>
      <c r="AA1175" s="1">
        <v>516.67088247845834</v>
      </c>
      <c r="AB1175" s="1">
        <v>13.417119383664705</v>
      </c>
      <c r="AC1175"/>
      <c r="AD1175"/>
    </row>
    <row r="1176" spans="1:30" x14ac:dyDescent="0.25">
      <c r="A1176" s="1" t="s">
        <v>105</v>
      </c>
      <c r="B1176" s="4">
        <v>5</v>
      </c>
      <c r="C1176" s="1" t="s">
        <v>108</v>
      </c>
      <c r="D1176" s="7" t="s">
        <v>23</v>
      </c>
      <c r="E1176" s="4">
        <v>2035</v>
      </c>
      <c r="F1176" s="1">
        <v>89.716303034321029</v>
      </c>
      <c r="G1176" s="1">
        <v>7.6683301911447446E-5</v>
      </c>
      <c r="H1176" s="1">
        <v>1.3027060773816337E-11</v>
      </c>
      <c r="I1176" s="1">
        <v>8.5841625663502958E-11</v>
      </c>
      <c r="J1176" s="1">
        <v>7.7372408986120273E-12</v>
      </c>
      <c r="K1176" s="1">
        <v>36.478505904279167</v>
      </c>
      <c r="L1176" s="1">
        <v>1.3566754450311295E-11</v>
      </c>
      <c r="M1176" s="1">
        <v>60.46421652745682</v>
      </c>
      <c r="N1176" s="1">
        <v>13.682625251123385</v>
      </c>
      <c r="O1176" s="1">
        <v>53.550000000009625</v>
      </c>
      <c r="P1176" s="1">
        <v>9.8840000004924651</v>
      </c>
      <c r="Q1176" s="1">
        <v>6.5920000000005086</v>
      </c>
      <c r="R1176" s="1">
        <v>1408.54406581065</v>
      </c>
      <c r="S1176" s="1">
        <v>27.468000000000131</v>
      </c>
      <c r="T1176" s="1">
        <v>508.3260851312682</v>
      </c>
      <c r="U1176" s="1">
        <v>40.145048294123185</v>
      </c>
      <c r="V1176" s="1">
        <v>90.759617339124802</v>
      </c>
      <c r="W1176" s="1">
        <v>22.189866047876734</v>
      </c>
      <c r="X1176" s="1">
        <v>0.89591600636174529</v>
      </c>
      <c r="Y1176" s="1">
        <v>2459.7892560937316</v>
      </c>
      <c r="Z1176" s="1">
        <v>194.78826984343613</v>
      </c>
      <c r="AA1176" s="1">
        <v>556.6263167114106</v>
      </c>
      <c r="AB1176" s="1">
        <v>22.248161094996508</v>
      </c>
      <c r="AC1176"/>
      <c r="AD1176"/>
    </row>
    <row r="1177" spans="1:30" x14ac:dyDescent="0.25">
      <c r="A1177" s="1" t="s">
        <v>105</v>
      </c>
      <c r="B1177" s="4">
        <v>5</v>
      </c>
      <c r="C1177" s="1" t="s">
        <v>108</v>
      </c>
      <c r="D1177" s="7" t="s">
        <v>23</v>
      </c>
      <c r="E1177" s="4">
        <v>2036</v>
      </c>
      <c r="F1177" s="1">
        <v>92.117872864841615</v>
      </c>
      <c r="G1177" s="1">
        <v>3.9534576509387178E-7</v>
      </c>
      <c r="H1177" s="1">
        <v>5.1515605187088825E-12</v>
      </c>
      <c r="I1177" s="1">
        <v>8.4127451648533543E-11</v>
      </c>
      <c r="J1177" s="1">
        <v>6.6619413968995677E-12</v>
      </c>
      <c r="K1177" s="1">
        <v>9.3256067739694353E-11</v>
      </c>
      <c r="L1177" s="1">
        <v>2.1557336453609344E-11</v>
      </c>
      <c r="M1177" s="1">
        <v>60.653500112646313</v>
      </c>
      <c r="N1177" s="1">
        <v>11.33480654929545</v>
      </c>
      <c r="O1177" s="1">
        <v>45.900000000019688</v>
      </c>
      <c r="P1177" s="1">
        <v>9.1780000005728049</v>
      </c>
      <c r="Q1177" s="1">
        <v>3.2960000000008502</v>
      </c>
      <c r="R1177" s="1">
        <v>1434.0312383815958</v>
      </c>
      <c r="S1177" s="1">
        <v>23.544000000000175</v>
      </c>
      <c r="T1177" s="1">
        <v>561.40096832539166</v>
      </c>
      <c r="U1177" s="1">
        <v>53.827673545246569</v>
      </c>
      <c r="V1177" s="1">
        <v>80.945366431343061</v>
      </c>
      <c r="W1177" s="1">
        <v>17.667239232553715</v>
      </c>
      <c r="X1177" s="1">
        <v>0.31042613013739512</v>
      </c>
      <c r="Y1177" s="1">
        <v>2496.5575675384544</v>
      </c>
      <c r="Z1177" s="1">
        <v>162.79929393599321</v>
      </c>
      <c r="AA1177" s="1">
        <v>609.88679296004364</v>
      </c>
      <c r="AB1177" s="1">
        <v>34.142018936550386</v>
      </c>
      <c r="AC1177"/>
      <c r="AD1177"/>
    </row>
    <row r="1178" spans="1:30" x14ac:dyDescent="0.25">
      <c r="A1178" s="1" t="s">
        <v>105</v>
      </c>
      <c r="B1178" s="4">
        <v>5</v>
      </c>
      <c r="C1178" s="1" t="s">
        <v>108</v>
      </c>
      <c r="D1178" s="7" t="s">
        <v>23</v>
      </c>
      <c r="E1178" s="4">
        <v>2037</v>
      </c>
      <c r="F1178" s="1">
        <v>103.79172791748859</v>
      </c>
      <c r="G1178" s="1">
        <v>-1.4151275590515483E-2</v>
      </c>
      <c r="H1178" s="1">
        <v>1.0353147319159997E-11</v>
      </c>
      <c r="I1178" s="1">
        <v>9.9436612814355284E-11</v>
      </c>
      <c r="J1178" s="1">
        <v>5.0201298421257138E-12</v>
      </c>
      <c r="K1178" s="1">
        <v>22.587119325049319</v>
      </c>
      <c r="L1178" s="1">
        <v>1.8040155220930056E-11</v>
      </c>
      <c r="M1178" s="1">
        <v>44.89937744476871</v>
      </c>
      <c r="N1178" s="1">
        <v>11.089174885076527</v>
      </c>
      <c r="O1178" s="1">
        <v>45.859947498122075</v>
      </c>
      <c r="P1178" s="1">
        <v>8.472000000658646</v>
      </c>
      <c r="Q1178" s="1">
        <v>1.4604395438652029E-10</v>
      </c>
      <c r="R1178" s="1">
        <v>1423.0399050483556</v>
      </c>
      <c r="S1178" s="1">
        <v>19.620000000000225</v>
      </c>
      <c r="T1178" s="1">
        <v>614.66513510470463</v>
      </c>
      <c r="U1178" s="1">
        <v>65.162480094542019</v>
      </c>
      <c r="V1178" s="1">
        <v>87.095540943133983</v>
      </c>
      <c r="W1178" s="1">
        <v>16.420216533602478</v>
      </c>
      <c r="X1178" s="1">
        <v>2.6024190775827494E-10</v>
      </c>
      <c r="Y1178" s="1">
        <v>2486.1005049107603</v>
      </c>
      <c r="Z1178" s="1">
        <v>137.01201849948973</v>
      </c>
      <c r="AA1178" s="1">
        <v>665.81644444658048</v>
      </c>
      <c r="AB1178" s="1">
        <v>43.516703552313096</v>
      </c>
      <c r="AC1178"/>
      <c r="AD1178"/>
    </row>
    <row r="1179" spans="1:30" x14ac:dyDescent="0.25">
      <c r="A1179" s="1" t="s">
        <v>105</v>
      </c>
      <c r="B1179" s="4">
        <v>5</v>
      </c>
      <c r="C1179" s="1" t="s">
        <v>108</v>
      </c>
      <c r="D1179" s="7" t="s">
        <v>23</v>
      </c>
      <c r="E1179" s="4">
        <v>2038</v>
      </c>
      <c r="F1179" s="1">
        <v>107.88801046352388</v>
      </c>
      <c r="G1179" s="1">
        <v>3.0633611515875816E-5</v>
      </c>
      <c r="H1179" s="1">
        <v>8.1155649140093657E-12</v>
      </c>
      <c r="I1179" s="1">
        <v>1.1856532111908787E-10</v>
      </c>
      <c r="J1179" s="1">
        <v>3.3292903492381041E-12</v>
      </c>
      <c r="K1179" s="1">
        <v>65.850348730740961</v>
      </c>
      <c r="L1179" s="1">
        <v>3.3068514681825259E-11</v>
      </c>
      <c r="M1179" s="1">
        <v>31.787607530420214</v>
      </c>
      <c r="N1179" s="1">
        <v>3.6331100079693819</v>
      </c>
      <c r="O1179" s="1">
        <v>38.209947498135101</v>
      </c>
      <c r="P1179" s="1">
        <v>7.7660000007427739</v>
      </c>
      <c r="Q1179" s="1">
        <v>1.625753197674983E-10</v>
      </c>
      <c r="R1179" s="1">
        <v>1445.627024373405</v>
      </c>
      <c r="S1179" s="1">
        <v>15.696000000000295</v>
      </c>
      <c r="T1179" s="1">
        <v>659.56451254947331</v>
      </c>
      <c r="U1179" s="1">
        <v>76.25165497961855</v>
      </c>
      <c r="V1179" s="1">
        <v>77.073833753381891</v>
      </c>
      <c r="W1179" s="1">
        <v>15.466104807476306</v>
      </c>
      <c r="X1179" s="1">
        <v>2.7359364673622366E-10</v>
      </c>
      <c r="Y1179" s="1">
        <v>2525.8413403383042</v>
      </c>
      <c r="Z1179" s="1">
        <v>110.90360282629666</v>
      </c>
      <c r="AA1179" s="1">
        <v>714.28714718752713</v>
      </c>
      <c r="AB1179" s="1">
        <v>58.362806119877902</v>
      </c>
      <c r="AC1179"/>
      <c r="AD1179"/>
    </row>
    <row r="1180" spans="1:30" x14ac:dyDescent="0.25">
      <c r="A1180" s="1" t="s">
        <v>105</v>
      </c>
      <c r="B1180" s="4">
        <v>5</v>
      </c>
      <c r="C1180" s="1" t="s">
        <v>108</v>
      </c>
      <c r="D1180" s="7" t="s">
        <v>23</v>
      </c>
      <c r="E1180" s="4">
        <v>2039</v>
      </c>
      <c r="F1180" s="1">
        <v>105.57007795688874</v>
      </c>
      <c r="G1180" s="1">
        <v>1.7995106571119672E-5</v>
      </c>
      <c r="H1180" s="1">
        <v>2.443120574304712E-12</v>
      </c>
      <c r="I1180" s="1">
        <v>1.434235846643769E-10</v>
      </c>
      <c r="J1180" s="1">
        <v>2.519050312408038E-12</v>
      </c>
      <c r="K1180" s="1">
        <v>73.691114969503971</v>
      </c>
      <c r="L1180" s="1">
        <v>3.5360490631346513E-11</v>
      </c>
      <c r="M1180" s="1">
        <v>41.517721925486065</v>
      </c>
      <c r="N1180" s="1">
        <v>6.0263497676848523</v>
      </c>
      <c r="O1180" s="1">
        <v>30.55994749814025</v>
      </c>
      <c r="P1180" s="1">
        <v>7.0600000008422104</v>
      </c>
      <c r="Q1180" s="1">
        <v>1.7691680818937666E-10</v>
      </c>
      <c r="R1180" s="1">
        <v>1511.477373104146</v>
      </c>
      <c r="S1180" s="1">
        <v>11.772000000000389</v>
      </c>
      <c r="T1180" s="1">
        <v>691.35212007989355</v>
      </c>
      <c r="U1180" s="1">
        <v>79.884764987587928</v>
      </c>
      <c r="V1180" s="1">
        <v>60.042091343582427</v>
      </c>
      <c r="W1180" s="1">
        <v>13.793450216148015</v>
      </c>
      <c r="X1180" s="1">
        <v>2.7608520261698315E-10</v>
      </c>
      <c r="Y1180" s="1">
        <v>2633.9820324564789</v>
      </c>
      <c r="Z1180" s="1">
        <v>82.621333861623953</v>
      </c>
      <c r="AA1180" s="1">
        <v>743.52188451977099</v>
      </c>
      <c r="AB1180" s="1">
        <v>65.635639214439564</v>
      </c>
      <c r="AC1180"/>
      <c r="AD1180"/>
    </row>
    <row r="1181" spans="1:30" x14ac:dyDescent="0.25">
      <c r="A1181" s="1" t="s">
        <v>105</v>
      </c>
      <c r="B1181" s="4">
        <v>5</v>
      </c>
      <c r="C1181" s="1" t="s">
        <v>108</v>
      </c>
      <c r="D1181" s="7" t="s">
        <v>23</v>
      </c>
      <c r="E1181" s="4">
        <v>2040</v>
      </c>
      <c r="F1181" s="1">
        <v>103.98885966589462</v>
      </c>
      <c r="G1181" s="1">
        <v>8.2735548671964521E-6</v>
      </c>
      <c r="H1181" s="1">
        <v>1.2579858859383767E-12</v>
      </c>
      <c r="I1181" s="1">
        <v>1.8129454605216855E-10</v>
      </c>
      <c r="J1181" s="1">
        <v>2.0809503684700853E-12</v>
      </c>
      <c r="K1181" s="1">
        <v>108.75432099962985</v>
      </c>
      <c r="L1181" s="1">
        <v>3.8972187030607671E-11</v>
      </c>
      <c r="M1181" s="1">
        <v>9.4357588785724059E-9</v>
      </c>
      <c r="N1181" s="1">
        <v>3.7678240714838976E-10</v>
      </c>
      <c r="O1181" s="1">
        <v>22.909947498150604</v>
      </c>
      <c r="P1181" s="1">
        <v>6.3540000009607764</v>
      </c>
      <c r="Q1181" s="1">
        <v>1.9164385532937498E-10</v>
      </c>
      <c r="R1181" s="1">
        <v>1585.16848807365</v>
      </c>
      <c r="S1181" s="1">
        <v>7.8480000000005443</v>
      </c>
      <c r="T1181" s="1">
        <v>732.86984200537961</v>
      </c>
      <c r="U1181" s="1">
        <v>85.911114755272777</v>
      </c>
      <c r="V1181" s="1">
        <v>43.217735503545491</v>
      </c>
      <c r="W1181" s="1">
        <v>12.319809044359053</v>
      </c>
      <c r="X1181" s="1">
        <v>2.7494920121623149E-10</v>
      </c>
      <c r="Y1181" s="1">
        <v>2747.758601632896</v>
      </c>
      <c r="Z1181" s="1">
        <v>53.742765737043456</v>
      </c>
      <c r="AA1181" s="1">
        <v>782.39121146777597</v>
      </c>
      <c r="AB1181" s="1">
        <v>71.404178790142907</v>
      </c>
      <c r="AC1181"/>
      <c r="AD1181"/>
    </row>
    <row r="1182" spans="1:30" x14ac:dyDescent="0.25">
      <c r="A1182" s="1" t="s">
        <v>105</v>
      </c>
      <c r="B1182" s="4">
        <v>5</v>
      </c>
      <c r="C1182" s="1" t="s">
        <v>108</v>
      </c>
      <c r="D1182" s="7" t="s">
        <v>23</v>
      </c>
      <c r="E1182" s="4">
        <v>2041</v>
      </c>
      <c r="F1182" s="1">
        <v>104.19805704667637</v>
      </c>
      <c r="G1182" s="1">
        <v>3.2401936349389121E-5</v>
      </c>
      <c r="H1182" s="1">
        <v>1.049205707513284E-12</v>
      </c>
      <c r="I1182" s="1">
        <v>2.3982380898125337E-10</v>
      </c>
      <c r="J1182" s="1">
        <v>1.6997918753414913E-12</v>
      </c>
      <c r="K1182" s="1">
        <v>138.47251040937198</v>
      </c>
      <c r="L1182" s="1">
        <v>4.5039253358917269E-11</v>
      </c>
      <c r="M1182" s="1">
        <v>6.6178663537504498E-10</v>
      </c>
      <c r="N1182" s="1">
        <v>7.1211180305798011E-11</v>
      </c>
      <c r="O1182" s="1">
        <v>15.25994749815872</v>
      </c>
      <c r="P1182" s="1">
        <v>6.3540000011042004</v>
      </c>
      <c r="Q1182" s="1">
        <v>2.11426390092824E-10</v>
      </c>
      <c r="R1182" s="1">
        <v>1693.92280907328</v>
      </c>
      <c r="S1182" s="1">
        <v>3.9240000000012398</v>
      </c>
      <c r="T1182" s="1">
        <v>732.86984201481539</v>
      </c>
      <c r="U1182" s="1">
        <v>85.911114755649564</v>
      </c>
      <c r="V1182" s="1">
        <v>27.310447027408536</v>
      </c>
      <c r="W1182" s="1">
        <v>14.913298299251993</v>
      </c>
      <c r="X1182" s="1">
        <v>2.8152792276399144E-10</v>
      </c>
      <c r="Y1182" s="1">
        <v>2888.2462178106434</v>
      </c>
      <c r="Z1182" s="1">
        <v>25.458183667660833</v>
      </c>
      <c r="AA1182" s="1">
        <v>783.30106186495095</v>
      </c>
      <c r="AB1182" s="1">
        <v>70.220680723659555</v>
      </c>
      <c r="AC1182"/>
      <c r="AD1182"/>
    </row>
    <row r="1183" spans="1:30" x14ac:dyDescent="0.25">
      <c r="A1183" s="1" t="s">
        <v>105</v>
      </c>
      <c r="B1183" s="4">
        <v>5</v>
      </c>
      <c r="C1183" s="1" t="s">
        <v>108</v>
      </c>
      <c r="D1183" s="7" t="s">
        <v>23</v>
      </c>
      <c r="E1183" s="4">
        <v>2042</v>
      </c>
      <c r="F1183" s="1">
        <v>103.91726781834419</v>
      </c>
      <c r="G1183" s="1">
        <v>3.0717922254821859E-5</v>
      </c>
      <c r="H1183" s="1">
        <v>1.0340700112510319E-12</v>
      </c>
      <c r="I1183" s="1">
        <v>3.2471639513552637E-10</v>
      </c>
      <c r="J1183" s="1">
        <v>1.679417992812732E-12</v>
      </c>
      <c r="K1183" s="1">
        <v>47.643122094769566</v>
      </c>
      <c r="L1183" s="1">
        <v>2.6383016824141654E-11</v>
      </c>
      <c r="M1183" s="1">
        <v>23.71014345977974</v>
      </c>
      <c r="N1183" s="1">
        <v>3.3397290287609492E-11</v>
      </c>
      <c r="O1183" s="1">
        <v>7.609947498161163</v>
      </c>
      <c r="P1183" s="1">
        <v>6.3540000012854954</v>
      </c>
      <c r="Q1183" s="1">
        <v>2.2266636283819935E-10</v>
      </c>
      <c r="R1183" s="1">
        <v>1832.395319482652</v>
      </c>
      <c r="S1183" s="1">
        <v>1.5908933642531533E-10</v>
      </c>
      <c r="T1183" s="1">
        <v>732.86984201547716</v>
      </c>
      <c r="U1183" s="1">
        <v>85.911114755720774</v>
      </c>
      <c r="V1183" s="1">
        <v>12.628142849982838</v>
      </c>
      <c r="W1183" s="1">
        <v>13.706467057891947</v>
      </c>
      <c r="X1183" s="1">
        <v>2.6562738575089566E-10</v>
      </c>
      <c r="Y1183" s="1">
        <v>3047.0206082315744</v>
      </c>
      <c r="Z1183" s="1">
        <v>5.9432753822703261E-10</v>
      </c>
      <c r="AA1183" s="1">
        <v>775.54896352674359</v>
      </c>
      <c r="AB1183" s="1">
        <v>63.231729627557037</v>
      </c>
      <c r="AC1183"/>
      <c r="AD1183"/>
    </row>
    <row r="1184" spans="1:30" x14ac:dyDescent="0.25">
      <c r="A1184" s="1" t="s">
        <v>105</v>
      </c>
      <c r="B1184" s="4">
        <v>5</v>
      </c>
      <c r="C1184" s="1" t="s">
        <v>108</v>
      </c>
      <c r="D1184" s="7" t="s">
        <v>23</v>
      </c>
      <c r="E1184" s="4">
        <v>2043</v>
      </c>
      <c r="F1184" s="1">
        <v>99.442868030252669</v>
      </c>
      <c r="G1184" s="1">
        <v>4.0956471158900705E-5</v>
      </c>
      <c r="H1184" s="1">
        <v>1.1049500509238001E-12</v>
      </c>
      <c r="I1184" s="1">
        <v>4.6425213182696125E-10</v>
      </c>
      <c r="J1184" s="1">
        <v>1.5938628736968019E-12</v>
      </c>
      <c r="K1184" s="1">
        <v>42.411607859862485</v>
      </c>
      <c r="L1184" s="1">
        <v>7.856154090865172E-12</v>
      </c>
      <c r="M1184" s="1">
        <v>51.967458161957076</v>
      </c>
      <c r="N1184" s="1">
        <v>2.7573657665382714E-11</v>
      </c>
      <c r="O1184" s="1">
        <v>7.6099474981624207</v>
      </c>
      <c r="P1184" s="1">
        <v>6.3540000015253195</v>
      </c>
      <c r="Q1184" s="1">
        <v>2.3040360373681138E-10</v>
      </c>
      <c r="R1184" s="1">
        <v>1880.0384415774215</v>
      </c>
      <c r="S1184" s="1">
        <v>1.7830707619155504E-10</v>
      </c>
      <c r="T1184" s="1">
        <v>756.57998547525688</v>
      </c>
      <c r="U1184" s="1">
        <v>85.91111475575417</v>
      </c>
      <c r="V1184" s="1">
        <v>11.619467476305713</v>
      </c>
      <c r="W1184" s="1">
        <v>14.177806387958459</v>
      </c>
      <c r="X1184" s="1">
        <v>2.558417023586277E-10</v>
      </c>
      <c r="Y1184" s="1">
        <v>3125.039130435634</v>
      </c>
      <c r="Z1184" s="1">
        <v>6.7041529162856834E-10</v>
      </c>
      <c r="AA1184" s="1">
        <v>799.02835129975642</v>
      </c>
      <c r="AB1184" s="1">
        <v>56.881373903032063</v>
      </c>
      <c r="AC1184"/>
      <c r="AD1184"/>
    </row>
    <row r="1185" spans="1:30" x14ac:dyDescent="0.25">
      <c r="A1185" s="1" t="s">
        <v>105</v>
      </c>
      <c r="B1185" s="4">
        <v>5</v>
      </c>
      <c r="C1185" s="1" t="s">
        <v>108</v>
      </c>
      <c r="D1185" s="7" t="s">
        <v>23</v>
      </c>
      <c r="E1185" s="4">
        <v>2044</v>
      </c>
      <c r="F1185" s="1">
        <v>95.160998052101633</v>
      </c>
      <c r="G1185" s="1">
        <v>4.8480354599452418E-5</v>
      </c>
      <c r="H1185" s="1">
        <v>1.2372548110349954E-12</v>
      </c>
      <c r="I1185" s="1">
        <v>7.2946087783048338E-10</v>
      </c>
      <c r="J1185" s="1">
        <v>1.4647186321054296E-12</v>
      </c>
      <c r="K1185" s="1">
        <v>59.780277885398412</v>
      </c>
      <c r="L1185" s="1">
        <v>3.4193934400211871E-12</v>
      </c>
      <c r="M1185" s="1">
        <v>28.740134476684851</v>
      </c>
      <c r="N1185" s="1">
        <v>2.7460387163823196E-11</v>
      </c>
      <c r="O1185" s="1">
        <v>7.6099474981634696</v>
      </c>
      <c r="P1185" s="1">
        <v>6.3540000018500358</v>
      </c>
      <c r="Q1185" s="1">
        <v>2.3706554513371095E-10</v>
      </c>
      <c r="R1185" s="1">
        <v>1922.450049437284</v>
      </c>
      <c r="S1185" s="1">
        <v>1.9462867257559444E-10</v>
      </c>
      <c r="T1185" s="1">
        <v>808.54744363721397</v>
      </c>
      <c r="U1185" s="1">
        <v>85.911114755781739</v>
      </c>
      <c r="V1185" s="1">
        <v>10.990736254292832</v>
      </c>
      <c r="W1185" s="1">
        <v>14.400993710999002</v>
      </c>
      <c r="X1185" s="1">
        <v>2.42136449067221E-10</v>
      </c>
      <c r="Y1185" s="1">
        <v>3201.4623096366577</v>
      </c>
      <c r="Z1185" s="1">
        <v>7.2287936228318551E-10</v>
      </c>
      <c r="AA1185" s="1">
        <v>852.07786193423578</v>
      </c>
      <c r="AB1185" s="1">
        <v>51.32484410070834</v>
      </c>
      <c r="AC1185"/>
      <c r="AD1185"/>
    </row>
    <row r="1186" spans="1:30" x14ac:dyDescent="0.25">
      <c r="A1186" s="1" t="s">
        <v>105</v>
      </c>
      <c r="B1186" s="4">
        <v>5</v>
      </c>
      <c r="C1186" s="1" t="s">
        <v>108</v>
      </c>
      <c r="D1186" s="7" t="s">
        <v>23</v>
      </c>
      <c r="E1186" s="4">
        <v>2045</v>
      </c>
      <c r="F1186" s="1">
        <v>91.663961456416402</v>
      </c>
      <c r="G1186" s="1">
        <v>2.0944654931618262E-2</v>
      </c>
      <c r="H1186" s="1">
        <v>1.4228537907363715E-12</v>
      </c>
      <c r="I1186" s="1">
        <v>1.5336845092965036E-9</v>
      </c>
      <c r="J1186" s="1">
        <v>1.4152952932450896E-12</v>
      </c>
      <c r="K1186" s="1">
        <v>49.004174160676001</v>
      </c>
      <c r="L1186" s="1">
        <v>1.8058803036452506E-12</v>
      </c>
      <c r="M1186" s="1">
        <v>11.361163374858091</v>
      </c>
      <c r="N1186" s="1">
        <v>2.969410588677413E-11</v>
      </c>
      <c r="O1186" s="1">
        <v>7.6099474981645034</v>
      </c>
      <c r="P1186" s="1">
        <v>6.3540000023142875</v>
      </c>
      <c r="Q1186" s="1">
        <v>2.4208567497583666E-10</v>
      </c>
      <c r="R1186" s="1">
        <v>1982.2303273226823</v>
      </c>
      <c r="S1186" s="1">
        <v>2.0819542702590574E-10</v>
      </c>
      <c r="T1186" s="1">
        <v>837.2875781138988</v>
      </c>
      <c r="U1186" s="1">
        <v>85.911114755809194</v>
      </c>
      <c r="V1186" s="1">
        <v>9.6938009793967179</v>
      </c>
      <c r="W1186" s="1">
        <v>14.698356747686136</v>
      </c>
      <c r="X1186" s="1">
        <v>2.3021616701572049E-10</v>
      </c>
      <c r="Y1186" s="1">
        <v>3284.2472921870458</v>
      </c>
      <c r="Z1186" s="1">
        <v>7.3318793757560275E-10</v>
      </c>
      <c r="AA1186" s="1">
        <v>884.2871698501275</v>
      </c>
      <c r="AB1186" s="1">
        <v>43.87008667401102</v>
      </c>
      <c r="AC1186"/>
      <c r="AD1186"/>
    </row>
    <row r="1187" spans="1:30" x14ac:dyDescent="0.25">
      <c r="A1187" s="1" t="s">
        <v>105</v>
      </c>
      <c r="B1187" s="4">
        <v>5</v>
      </c>
      <c r="C1187" s="1" t="s">
        <v>108</v>
      </c>
      <c r="D1187" s="7" t="s">
        <v>23</v>
      </c>
      <c r="E1187" s="4">
        <v>2046</v>
      </c>
      <c r="F1187" s="1">
        <v>88.004788511249302</v>
      </c>
      <c r="G1187" s="1">
        <v>4.9091009399578882E-2</v>
      </c>
      <c r="H1187" s="1">
        <v>1.6524207085270499E-12</v>
      </c>
      <c r="I1187" s="1">
        <v>1.1266759990620685E-6</v>
      </c>
      <c r="J1187" s="1">
        <v>1.2862631378546614E-12</v>
      </c>
      <c r="K1187" s="1">
        <v>126.42343076708318</v>
      </c>
      <c r="L1187" s="1">
        <v>1.24279339104399E-12</v>
      </c>
      <c r="M1187" s="1">
        <v>43.474464093920524</v>
      </c>
      <c r="N1187" s="1">
        <v>3.3848736690133987E-11</v>
      </c>
      <c r="O1187" s="1">
        <v>7.6099474981656083</v>
      </c>
      <c r="P1187" s="1">
        <v>6.3540000030437485</v>
      </c>
      <c r="Q1187" s="1">
        <v>2.4541496532507477E-10</v>
      </c>
      <c r="R1187" s="1">
        <v>2031.2345014833584</v>
      </c>
      <c r="S1187" s="1">
        <v>2.2975276347951508E-10</v>
      </c>
      <c r="T1187" s="1">
        <v>848.64874148875685</v>
      </c>
      <c r="U1187" s="1">
        <v>85.911114755838895</v>
      </c>
      <c r="V1187" s="1">
        <v>8.9400878063185463</v>
      </c>
      <c r="W1187" s="1">
        <v>14.172666212517145</v>
      </c>
      <c r="X1187" s="1">
        <v>2.1353122428085793E-10</v>
      </c>
      <c r="Y1187" s="1">
        <v>3353.6556114448958</v>
      </c>
      <c r="Z1187" s="1">
        <v>8.0160440142445378E-10</v>
      </c>
      <c r="AA1187" s="1">
        <v>896.83390785809581</v>
      </c>
      <c r="AB1187" s="1">
        <v>39.33230072149221</v>
      </c>
      <c r="AC1187"/>
      <c r="AD1187"/>
    </row>
    <row r="1188" spans="1:30" x14ac:dyDescent="0.25">
      <c r="A1188" s="1" t="s">
        <v>105</v>
      </c>
      <c r="B1188" s="4">
        <v>5</v>
      </c>
      <c r="C1188" s="1" t="s">
        <v>108</v>
      </c>
      <c r="D1188" s="7" t="s">
        <v>23</v>
      </c>
      <c r="E1188" s="4">
        <v>2047</v>
      </c>
      <c r="F1188" s="1">
        <v>84.875338872551353</v>
      </c>
      <c r="G1188" s="1">
        <v>0.14302487139385384</v>
      </c>
      <c r="H1188" s="1">
        <v>1.9407414993339646E-12</v>
      </c>
      <c r="I1188" s="1">
        <v>3.7847307984719274E-8</v>
      </c>
      <c r="J1188" s="1">
        <v>1.1588385544804649E-12</v>
      </c>
      <c r="K1188" s="1">
        <v>209.97774254427557</v>
      </c>
      <c r="L1188" s="1">
        <v>9.2635326652382155E-13</v>
      </c>
      <c r="M1188" s="1">
        <v>26.146159340373266</v>
      </c>
      <c r="N1188" s="1">
        <v>4.0165010836670213E-11</v>
      </c>
      <c r="O1188" s="1">
        <v>7.6099474981668456</v>
      </c>
      <c r="P1188" s="1">
        <v>6.3540000045774327</v>
      </c>
      <c r="Q1188" s="1">
        <v>2.4793401563748281E-10</v>
      </c>
      <c r="R1188" s="1">
        <v>2075.2229322504418</v>
      </c>
      <c r="S1188" s="1">
        <v>2.4779291870044514E-10</v>
      </c>
      <c r="T1188" s="1">
        <v>892.12320558267743</v>
      </c>
      <c r="U1188" s="1">
        <v>85.911114755867459</v>
      </c>
      <c r="V1188" s="1">
        <v>8.2330965207657769</v>
      </c>
      <c r="W1188" s="1">
        <v>14.494192190608651</v>
      </c>
      <c r="X1188" s="1">
        <v>1.8930023812999883E-10</v>
      </c>
      <c r="Y1188" s="1">
        <v>3424.395332857634</v>
      </c>
      <c r="Z1188" s="1">
        <v>8.0851968530621901E-10</v>
      </c>
      <c r="AA1188" s="1">
        <v>931.74767257365306</v>
      </c>
      <c r="AB1188" s="1">
        <v>35.273004479975455</v>
      </c>
      <c r="AC1188"/>
      <c r="AD1188"/>
    </row>
    <row r="1189" spans="1:30" x14ac:dyDescent="0.25">
      <c r="A1189" s="1" t="s">
        <v>105</v>
      </c>
      <c r="B1189" s="4">
        <v>5</v>
      </c>
      <c r="C1189" s="1" t="s">
        <v>108</v>
      </c>
      <c r="D1189" s="7" t="s">
        <v>23</v>
      </c>
      <c r="E1189" s="4">
        <v>2048</v>
      </c>
      <c r="F1189" s="1">
        <v>81.954062555401961</v>
      </c>
      <c r="G1189" s="1">
        <v>0.18994693842833865</v>
      </c>
      <c r="H1189" s="1">
        <v>2.3389052631483281E-12</v>
      </c>
      <c r="I1189" s="1">
        <v>1.0095289002113375E-8</v>
      </c>
      <c r="J1189" s="1">
        <v>1.1321724507021267E-12</v>
      </c>
      <c r="K1189" s="1">
        <v>242.78133360191507</v>
      </c>
      <c r="L1189" s="1">
        <v>7.0305663391938929E-13</v>
      </c>
      <c r="M1189" s="1">
        <v>56.282269236043888</v>
      </c>
      <c r="N1189" s="1">
        <v>4.7940922074232009E-11</v>
      </c>
      <c r="O1189" s="1">
        <v>7.6099474981682684</v>
      </c>
      <c r="P1189" s="1">
        <v>1.1313015232101908E-6</v>
      </c>
      <c r="Q1189" s="1">
        <v>2.5001496600595289E-10</v>
      </c>
      <c r="R1189" s="1">
        <v>2161.5481747947188</v>
      </c>
      <c r="S1189" s="1">
        <v>2.808614333822704E-10</v>
      </c>
      <c r="T1189" s="1">
        <v>918.26936492305072</v>
      </c>
      <c r="U1189" s="1">
        <v>85.911114755902304</v>
      </c>
      <c r="V1189" s="1">
        <v>7.1776394110275286</v>
      </c>
      <c r="W1189" s="1">
        <v>1.8874182089706082E-6</v>
      </c>
      <c r="X1189" s="1">
        <v>1.7749635776572181E-10</v>
      </c>
      <c r="Y1189" s="1">
        <v>3528.9580517765767</v>
      </c>
      <c r="Z1189" s="1">
        <v>9.0885829341080319E-10</v>
      </c>
      <c r="AA1189" s="1">
        <v>957.96863566361185</v>
      </c>
      <c r="AB1189" s="1">
        <v>28.266319076821826</v>
      </c>
      <c r="AC1189"/>
      <c r="AD1189"/>
    </row>
    <row r="1190" spans="1:30" x14ac:dyDescent="0.25">
      <c r="A1190" s="1" t="s">
        <v>105</v>
      </c>
      <c r="B1190" s="4">
        <v>5</v>
      </c>
      <c r="C1190" s="1" t="s">
        <v>108</v>
      </c>
      <c r="D1190" s="7" t="s">
        <v>23</v>
      </c>
      <c r="E1190" s="4">
        <v>2049</v>
      </c>
      <c r="F1190" s="1">
        <v>78.740015393867594</v>
      </c>
      <c r="G1190" s="1">
        <v>0.24282067074652938</v>
      </c>
      <c r="H1190" s="1">
        <v>2.7680174794949066E-12</v>
      </c>
      <c r="I1190" s="1">
        <v>6.6442491003463718E-9</v>
      </c>
      <c r="J1190" s="1">
        <v>1.0843017328318029E-12</v>
      </c>
      <c r="K1190" s="1">
        <v>237.02857684149825</v>
      </c>
      <c r="L1190" s="1">
        <v>5.5069757135303205E-13</v>
      </c>
      <c r="M1190" s="1">
        <v>30.940112101186784</v>
      </c>
      <c r="N1190" s="1">
        <v>5.7624730209381159E-11</v>
      </c>
      <c r="O1190" s="1">
        <v>7.6099474981698334</v>
      </c>
      <c r="P1190" s="1">
        <v>1.1690916026205056E-6</v>
      </c>
      <c r="Q1190" s="1">
        <v>2.5171475788129438E-10</v>
      </c>
      <c r="R1190" s="1">
        <v>2218.8507583966434</v>
      </c>
      <c r="S1190" s="1">
        <v>3.1622192401361691E-10</v>
      </c>
      <c r="T1190" s="1">
        <v>974.55163415909465</v>
      </c>
      <c r="U1190" s="1">
        <v>85.91111475594488</v>
      </c>
      <c r="V1190" s="1">
        <v>6.3239963397941183</v>
      </c>
      <c r="W1190" s="1">
        <v>1.5874070850410652E-6</v>
      </c>
      <c r="X1190" s="1">
        <v>1.413696726722351E-10</v>
      </c>
      <c r="Y1190" s="1">
        <v>3605.9458001710341</v>
      </c>
      <c r="Z1190" s="1">
        <v>1.0092487846637673E-9</v>
      </c>
      <c r="AA1190" s="1">
        <v>1007.2845535776564</v>
      </c>
      <c r="AB1190" s="1">
        <v>24.0854583813334</v>
      </c>
      <c r="AC1190"/>
      <c r="AD1190"/>
    </row>
    <row r="1191" spans="1:30" x14ac:dyDescent="0.25">
      <c r="A1191" s="1" t="s">
        <v>105</v>
      </c>
      <c r="B1191" s="4">
        <v>5</v>
      </c>
      <c r="C1191" s="1" t="s">
        <v>108</v>
      </c>
      <c r="D1191" s="7" t="s">
        <v>23</v>
      </c>
      <c r="E1191" s="4">
        <v>2050</v>
      </c>
      <c r="F1191" s="1">
        <v>75.415637697248485</v>
      </c>
      <c r="G1191" s="1">
        <v>0.29311655488947214</v>
      </c>
      <c r="H1191" s="1">
        <v>3.340761618356209E-12</v>
      </c>
      <c r="I1191" s="1">
        <v>1.1694251745605552E-8</v>
      </c>
      <c r="J1191" s="1">
        <v>1.1371830707893716E-12</v>
      </c>
      <c r="K1191" s="1">
        <v>148.93503551730907</v>
      </c>
      <c r="L1191" s="1">
        <v>0</v>
      </c>
      <c r="M1191" s="1">
        <v>43.081715052996145</v>
      </c>
      <c r="N1191" s="1">
        <v>6.9848450503066892E-11</v>
      </c>
      <c r="O1191" s="1">
        <v>7.6099474981716853</v>
      </c>
      <c r="P1191" s="1">
        <v>1.1791633324763208E-6</v>
      </c>
      <c r="Q1191" s="1">
        <v>2.5339417587410711E-10</v>
      </c>
      <c r="R1191" s="1">
        <v>2282.2199708240541</v>
      </c>
      <c r="S1191" s="1">
        <v>3.5519411104422458E-10</v>
      </c>
      <c r="T1191" s="1">
        <v>1005.4917462602814</v>
      </c>
      <c r="U1191" s="1">
        <v>85.911114755995442</v>
      </c>
      <c r="V1191" s="1">
        <v>5.2468959631850316</v>
      </c>
      <c r="W1191" s="1">
        <v>1.4855525143883664E-6</v>
      </c>
      <c r="X1191" s="1">
        <v>1.3053759558015549E-10</v>
      </c>
      <c r="Y1191" s="1">
        <v>3687.0283890004894</v>
      </c>
      <c r="Z1191" s="1">
        <v>1.1212271363213824E-9</v>
      </c>
      <c r="AA1191" s="1">
        <v>1043.3589022422834</v>
      </c>
      <c r="AB1191" s="1">
        <v>20.523948013225105</v>
      </c>
      <c r="AC1191"/>
      <c r="AD1191"/>
    </row>
    <row r="1192" spans="1:30" x14ac:dyDescent="0.25">
      <c r="A1192" s="1" t="s">
        <v>105</v>
      </c>
      <c r="B1192" s="4">
        <v>5</v>
      </c>
      <c r="C1192" s="1" t="s">
        <v>108</v>
      </c>
      <c r="D1192" s="7" t="s">
        <v>23</v>
      </c>
      <c r="E1192" s="4">
        <v>2051</v>
      </c>
      <c r="F1192" s="1">
        <v>72.394426144193687</v>
      </c>
      <c r="G1192" s="1">
        <v>3.948396768007319E-4</v>
      </c>
      <c r="H1192" s="1">
        <v>4.0502490573128985E-12</v>
      </c>
      <c r="I1192" s="1">
        <v>3.8403978919712941E-7</v>
      </c>
      <c r="J1192" s="1">
        <v>1.3240513392358625E-12</v>
      </c>
      <c r="K1192" s="1">
        <v>134.69551278538017</v>
      </c>
      <c r="L1192" s="1">
        <v>0</v>
      </c>
      <c r="M1192" s="1">
        <v>62.008486935932837</v>
      </c>
      <c r="N1192" s="1">
        <v>8.5534824268349754E-11</v>
      </c>
      <c r="O1192" s="1">
        <v>7.6099474981739332</v>
      </c>
      <c r="P1192" s="1">
        <v>1.1857810477822007E-6</v>
      </c>
      <c r="Q1192" s="1">
        <v>2.5498803874780393E-10</v>
      </c>
      <c r="R1192" s="1">
        <v>2320.63576727687</v>
      </c>
      <c r="S1192" s="1">
        <v>4.0023336440314185E-10</v>
      </c>
      <c r="T1192" s="1">
        <v>1048.5734613132774</v>
      </c>
      <c r="U1192" s="1">
        <v>85.911114756055355</v>
      </c>
      <c r="V1192" s="1">
        <v>4.9337168294562783</v>
      </c>
      <c r="W1192" s="1">
        <v>1.1992441464804622E-6</v>
      </c>
      <c r="X1192" s="1">
        <v>1.205439060511727E-10</v>
      </c>
      <c r="Y1192" s="1">
        <v>3687.8144840706818</v>
      </c>
      <c r="Z1192" s="1">
        <v>1.2461581275495288E-9</v>
      </c>
      <c r="AA1192" s="1">
        <v>1094.0021609489313</v>
      </c>
      <c r="AB1192" s="1">
        <v>18.940343084274836</v>
      </c>
      <c r="AC1192"/>
      <c r="AD1192"/>
    </row>
    <row r="1193" spans="1:30" x14ac:dyDescent="0.25">
      <c r="A1193" s="1" t="s">
        <v>105</v>
      </c>
      <c r="B1193" s="4">
        <v>5</v>
      </c>
      <c r="C1193" s="1" t="s">
        <v>108</v>
      </c>
      <c r="D1193" s="7" t="s">
        <v>23</v>
      </c>
      <c r="E1193" s="4">
        <v>2052</v>
      </c>
      <c r="F1193" s="1">
        <v>69.551017684379431</v>
      </c>
      <c r="G1193" s="1">
        <v>4.2271769599821554E-3</v>
      </c>
      <c r="H1193" s="1">
        <v>5.1240649060918313E-12</v>
      </c>
      <c r="I1193" s="1">
        <v>1.1659464736306419E-8</v>
      </c>
      <c r="J1193" s="1">
        <v>0</v>
      </c>
      <c r="K1193" s="1">
        <v>90.905406506613801</v>
      </c>
      <c r="L1193" s="1">
        <v>0</v>
      </c>
      <c r="M1193" s="1">
        <v>116.23755848144648</v>
      </c>
      <c r="N1193" s="1">
        <v>1.060832124463562E-10</v>
      </c>
      <c r="O1193" s="1">
        <v>7.6099474981765889</v>
      </c>
      <c r="P1193" s="1">
        <v>1.1974454864941766E-6</v>
      </c>
      <c r="Q1193" s="1">
        <v>2.5645275737990936E-10</v>
      </c>
      <c r="R1193" s="1">
        <v>2397.5071105890465</v>
      </c>
      <c r="S1193" s="1">
        <v>4.2661638122728351E-10</v>
      </c>
      <c r="T1193" s="1">
        <v>1055.1619482492108</v>
      </c>
      <c r="U1193" s="1">
        <v>85.911114756125173</v>
      </c>
      <c r="V1193" s="1">
        <v>4.1763184382475789</v>
      </c>
      <c r="W1193" s="1">
        <v>9.5403844420540846E-7</v>
      </c>
      <c r="X1193" s="1">
        <v>1.0149124578361415E-10</v>
      </c>
      <c r="Y1193" s="1">
        <v>3760.1247112766</v>
      </c>
      <c r="Z1193" s="1">
        <v>1.2894183247956402E-9</v>
      </c>
      <c r="AA1193" s="1">
        <v>1099.4098729131072</v>
      </c>
      <c r="AB1193" s="1">
        <v>15.540807618287786</v>
      </c>
      <c r="AC1193"/>
      <c r="AD1193"/>
    </row>
    <row r="1194" spans="1:30" x14ac:dyDescent="0.25">
      <c r="A1194" s="1" t="s">
        <v>105</v>
      </c>
      <c r="B1194" s="4">
        <v>5</v>
      </c>
      <c r="C1194" s="1" t="s">
        <v>108</v>
      </c>
      <c r="D1194" s="7" t="s">
        <v>23</v>
      </c>
      <c r="E1194" s="4">
        <v>2053</v>
      </c>
      <c r="F1194" s="1">
        <v>66.49435653672144</v>
      </c>
      <c r="G1194" s="1">
        <v>1.96152299312297E-3</v>
      </c>
      <c r="H1194" s="1">
        <v>6.59075747524392E-12</v>
      </c>
      <c r="I1194" s="1">
        <v>3.6582813204360943E-7</v>
      </c>
      <c r="J1194" s="1">
        <v>0</v>
      </c>
      <c r="K1194" s="1">
        <v>129.59123084918588</v>
      </c>
      <c r="L1194" s="1">
        <v>0</v>
      </c>
      <c r="M1194" s="1">
        <v>105.31252208259862</v>
      </c>
      <c r="N1194" s="1">
        <v>1.3371770188183333E-10</v>
      </c>
      <c r="O1194" s="1">
        <v>7.6099474981797819</v>
      </c>
      <c r="P1194" s="1">
        <v>1.5814519041335555E-6</v>
      </c>
      <c r="Q1194" s="1">
        <v>2.5786805267315446E-10</v>
      </c>
      <c r="R1194" s="1">
        <v>2431.3925603705707</v>
      </c>
      <c r="S1194" s="1">
        <v>4.3447253531814868E-10</v>
      </c>
      <c r="T1194" s="1">
        <v>1088.2695067306597</v>
      </c>
      <c r="U1194" s="1">
        <v>85.911114756196923</v>
      </c>
      <c r="V1194" s="1">
        <v>3.9998995166272366</v>
      </c>
      <c r="W1194" s="1">
        <v>2.5257763659587817E-6</v>
      </c>
      <c r="X1194" s="1">
        <v>9.8957372231266873E-11</v>
      </c>
      <c r="Y1194" s="1">
        <v>3802.0277028357209</v>
      </c>
      <c r="Z1194" s="1">
        <v>1.2833951022164086E-9</v>
      </c>
      <c r="AA1194" s="1">
        <v>1121.4230725819343</v>
      </c>
      <c r="AB1194" s="1">
        <v>14.548452831117238</v>
      </c>
      <c r="AC1194"/>
      <c r="AD1194"/>
    </row>
    <row r="1195" spans="1:30" x14ac:dyDescent="0.25">
      <c r="A1195" s="1" t="s">
        <v>105</v>
      </c>
      <c r="B1195" s="4">
        <v>5</v>
      </c>
      <c r="C1195" s="1" t="s">
        <v>108</v>
      </c>
      <c r="D1195" s="7" t="s">
        <v>23</v>
      </c>
      <c r="E1195" s="4">
        <v>2054</v>
      </c>
      <c r="F1195" s="1">
        <v>63.393059764758718</v>
      </c>
      <c r="G1195" s="1">
        <v>2.2794576589080455E-2</v>
      </c>
      <c r="H1195" s="1">
        <v>8.2897125773853216E-12</v>
      </c>
      <c r="I1195" s="1">
        <v>1.9243578627690339E-8</v>
      </c>
      <c r="J1195" s="1">
        <v>0</v>
      </c>
      <c r="K1195" s="1">
        <v>152.52184008310073</v>
      </c>
      <c r="L1195" s="1">
        <v>0</v>
      </c>
      <c r="M1195" s="1">
        <v>2.1135470138552588E-8</v>
      </c>
      <c r="N1195" s="1">
        <v>1.7219564749935706E-10</v>
      </c>
      <c r="O1195" s="1">
        <v>7.6099474981836313</v>
      </c>
      <c r="P1195" s="1">
        <v>1.5930737725321914E-6</v>
      </c>
      <c r="Q1195" s="1">
        <v>2.591543158110091E-10</v>
      </c>
      <c r="R1195" s="1">
        <v>2498.5584760371557</v>
      </c>
      <c r="S1195" s="1">
        <v>4.3789192875816987E-10</v>
      </c>
      <c r="T1195" s="1">
        <v>1089.6322493796595</v>
      </c>
      <c r="U1195" s="1">
        <v>85.114696250338298</v>
      </c>
      <c r="V1195" s="1">
        <v>3.1361534555736199</v>
      </c>
      <c r="W1195" s="1">
        <v>1.2305578438883188E-6</v>
      </c>
      <c r="X1195" s="1">
        <v>9.1561102627994314E-11</v>
      </c>
      <c r="Y1195" s="1">
        <v>3858.37634817049</v>
      </c>
      <c r="Z1195" s="1">
        <v>1.2596408475931657E-9</v>
      </c>
      <c r="AA1195" s="1">
        <v>1126.0210399870562</v>
      </c>
      <c r="AB1195" s="1">
        <v>12.566266375788738</v>
      </c>
      <c r="AC1195"/>
      <c r="AD1195"/>
    </row>
    <row r="1196" spans="1:30" x14ac:dyDescent="0.25">
      <c r="A1196" s="1" t="s">
        <v>105</v>
      </c>
      <c r="B1196" s="4">
        <v>5</v>
      </c>
      <c r="C1196" s="1" t="s">
        <v>108</v>
      </c>
      <c r="D1196" s="7" t="s">
        <v>23</v>
      </c>
      <c r="E1196" s="4">
        <v>2055</v>
      </c>
      <c r="F1196" s="1">
        <v>60.470094279199586</v>
      </c>
      <c r="G1196" s="1">
        <v>4.1136059981990592E-3</v>
      </c>
      <c r="H1196" s="1">
        <v>9.9709602325072908E-12</v>
      </c>
      <c r="I1196" s="1">
        <v>8.3155424434683738E-9</v>
      </c>
      <c r="J1196" s="1">
        <v>0</v>
      </c>
      <c r="K1196" s="1">
        <v>191.05753937372126</v>
      </c>
      <c r="L1196" s="1">
        <v>0</v>
      </c>
      <c r="M1196" s="1">
        <v>43.861167866256743</v>
      </c>
      <c r="N1196" s="1">
        <v>2.2838262426749393E-10</v>
      </c>
      <c r="O1196" s="1">
        <v>7.6099474981884674</v>
      </c>
      <c r="P1196" s="1">
        <v>1.9588601009583467E-6</v>
      </c>
      <c r="Q1196" s="1">
        <v>2.6031315436548955E-10</v>
      </c>
      <c r="R1196" s="1">
        <v>2549.9703138422619</v>
      </c>
      <c r="S1196" s="1">
        <v>4.3969780906181512E-10</v>
      </c>
      <c r="T1196" s="1">
        <v>1089.6322494001772</v>
      </c>
      <c r="U1196" s="1">
        <v>82.438486997537609</v>
      </c>
      <c r="V1196" s="1">
        <v>2.6579998593512197</v>
      </c>
      <c r="W1196" s="1">
        <v>3.0541944955215232E-6</v>
      </c>
      <c r="X1196" s="1">
        <v>6.8316632742954043E-11</v>
      </c>
      <c r="Y1196" s="1">
        <v>3904.9546034162777</v>
      </c>
      <c r="Z1196" s="1">
        <v>1.1555584398119181E-9</v>
      </c>
      <c r="AA1196" s="1">
        <v>1125.3805008511943</v>
      </c>
      <c r="AB1196" s="1">
        <v>11.594542032838675</v>
      </c>
      <c r="AC1196"/>
      <c r="AD1196"/>
    </row>
    <row r="1197" spans="1:30" x14ac:dyDescent="0.25">
      <c r="A1197" s="1" t="s">
        <v>105</v>
      </c>
      <c r="B1197" s="4">
        <v>5</v>
      </c>
      <c r="C1197" s="1" t="s">
        <v>108</v>
      </c>
      <c r="D1197" s="7" t="s">
        <v>23</v>
      </c>
      <c r="E1197" s="4">
        <v>2056</v>
      </c>
      <c r="F1197" s="1">
        <v>57.177282900538387</v>
      </c>
      <c r="G1197" s="1">
        <v>5.95277345617366E-5</v>
      </c>
      <c r="H1197" s="1">
        <v>1.2313871530409249E-11</v>
      </c>
      <c r="I1197" s="1">
        <v>4.3486045433384435E-9</v>
      </c>
      <c r="J1197" s="1">
        <v>0</v>
      </c>
      <c r="K1197" s="1">
        <v>129.72263765092765</v>
      </c>
      <c r="L1197" s="1">
        <v>0</v>
      </c>
      <c r="M1197" s="1">
        <v>4.5793485963884661</v>
      </c>
      <c r="N1197" s="1">
        <v>3.1631074071083115E-10</v>
      </c>
      <c r="O1197" s="1">
        <v>7.6099474981946562</v>
      </c>
      <c r="P1197" s="1">
        <v>1.978057598997446E-6</v>
      </c>
      <c r="Q1197" s="1">
        <v>2.6144532681619169E-10</v>
      </c>
      <c r="R1197" s="1">
        <v>2574.6774394499439</v>
      </c>
      <c r="S1197" s="1">
        <v>4.4094060245285911E-10</v>
      </c>
      <c r="T1197" s="1">
        <v>1090.9743714436329</v>
      </c>
      <c r="U1197" s="1">
        <v>78.993673118302326</v>
      </c>
      <c r="V1197" s="1">
        <v>2.544993340061529</v>
      </c>
      <c r="W1197" s="1">
        <v>3.0259853623884912E-6</v>
      </c>
      <c r="X1197" s="1">
        <v>6.4625991281575596E-11</v>
      </c>
      <c r="Y1197" s="1">
        <v>3936.127323936289</v>
      </c>
      <c r="Z1197" s="1">
        <v>1.0471025050409106E-9</v>
      </c>
      <c r="AA1197" s="1">
        <v>1122.1750383293395</v>
      </c>
      <c r="AB1197" s="1">
        <v>11.456533067087266</v>
      </c>
      <c r="AC1197"/>
      <c r="AD1197"/>
    </row>
    <row r="1198" spans="1:30" x14ac:dyDescent="0.25">
      <c r="A1198" s="1" t="s">
        <v>105</v>
      </c>
      <c r="B1198" s="4">
        <v>5</v>
      </c>
      <c r="C1198" s="1" t="s">
        <v>108</v>
      </c>
      <c r="D1198" s="7" t="s">
        <v>23</v>
      </c>
      <c r="E1198" s="4">
        <v>2057</v>
      </c>
      <c r="F1198" s="1">
        <v>54.141734666389432</v>
      </c>
      <c r="G1198" s="1">
        <v>2.7825627569540536E-5</v>
      </c>
      <c r="H1198" s="1">
        <v>0</v>
      </c>
      <c r="I1198" s="1">
        <v>6.1986612361356358E-9</v>
      </c>
      <c r="J1198" s="1">
        <v>0</v>
      </c>
      <c r="K1198" s="1">
        <v>236.39214978790014</v>
      </c>
      <c r="L1198" s="1">
        <v>0</v>
      </c>
      <c r="M1198" s="1">
        <v>8.3902239478674014E-9</v>
      </c>
      <c r="N1198" s="1">
        <v>4.697695976363376E-10</v>
      </c>
      <c r="O1198" s="1">
        <v>7.6099474982022883</v>
      </c>
      <c r="P1198" s="1">
        <v>1.9863215951301547E-6</v>
      </c>
      <c r="Q1198" s="1">
        <v>2.6252962854902349E-10</v>
      </c>
      <c r="R1198" s="1">
        <v>2637.4660615711346</v>
      </c>
      <c r="S1198" s="1">
        <v>4.4186695571938293E-10</v>
      </c>
      <c r="T1198" s="1">
        <v>1072.837940925762</v>
      </c>
      <c r="U1198" s="1">
        <v>74.395952299419548</v>
      </c>
      <c r="V1198" s="1">
        <v>2.5449933400522808</v>
      </c>
      <c r="W1198" s="1">
        <v>2.9676982658378227E-6</v>
      </c>
      <c r="X1198" s="1">
        <v>4.1314581703334548E-11</v>
      </c>
      <c r="Y1198" s="1">
        <v>3990.6920971942309</v>
      </c>
      <c r="Z1198" s="1">
        <v>1.0159044673867442E-9</v>
      </c>
      <c r="AA1198" s="1">
        <v>1102.4212056731747</v>
      </c>
      <c r="AB1198" s="1">
        <v>10.175413394477394</v>
      </c>
      <c r="AC1198"/>
      <c r="AD1198"/>
    </row>
    <row r="1199" spans="1:30" x14ac:dyDescent="0.25">
      <c r="A1199" s="1" t="s">
        <v>105</v>
      </c>
      <c r="B1199" s="4">
        <v>5</v>
      </c>
      <c r="C1199" s="1" t="s">
        <v>108</v>
      </c>
      <c r="D1199" s="7" t="s">
        <v>23</v>
      </c>
      <c r="E1199" s="4">
        <v>2058</v>
      </c>
      <c r="F1199" s="1">
        <v>51.139904106505412</v>
      </c>
      <c r="G1199" s="1">
        <v>2.7738572843478106E-2</v>
      </c>
      <c r="H1199" s="1">
        <v>0</v>
      </c>
      <c r="I1199" s="1">
        <v>0</v>
      </c>
      <c r="J1199" s="1">
        <v>0</v>
      </c>
      <c r="K1199" s="1">
        <v>38.478401208239688</v>
      </c>
      <c r="L1199" s="1">
        <v>0</v>
      </c>
      <c r="M1199" s="1">
        <v>5.8343710956131522E-9</v>
      </c>
      <c r="N1199" s="1">
        <v>7.9582101481793002E-10</v>
      </c>
      <c r="O1199" s="1">
        <v>7.6099474982111053</v>
      </c>
      <c r="P1199" s="1">
        <v>1.990612610624574E-6</v>
      </c>
      <c r="Q1199" s="1">
        <v>2.6366681161981288E-10</v>
      </c>
      <c r="R1199" s="1">
        <v>2803.375869085241</v>
      </c>
      <c r="S1199" s="1">
        <v>4.4257001235330232E-10</v>
      </c>
      <c r="T1199" s="1">
        <v>1054.6383378976873</v>
      </c>
      <c r="U1199" s="1">
        <v>68.06887107110694</v>
      </c>
      <c r="V1199" s="1">
        <v>2.1049540735521308</v>
      </c>
      <c r="W1199" s="1">
        <v>1.0464973412704579E-6</v>
      </c>
      <c r="X1199" s="1">
        <v>2.2907899981547401E-11</v>
      </c>
      <c r="Y1199" s="1">
        <v>4090.8746307602541</v>
      </c>
      <c r="Z1199" s="1">
        <v>9.82914064322735E-10</v>
      </c>
      <c r="AA1199" s="1">
        <v>1090.8191843901238</v>
      </c>
      <c r="AB1199" s="1">
        <v>6.0274611857769651</v>
      </c>
      <c r="AC1199"/>
      <c r="AD1199"/>
    </row>
    <row r="1200" spans="1:30" x14ac:dyDescent="0.25">
      <c r="A1200" s="1" t="s">
        <v>105</v>
      </c>
      <c r="B1200" s="4">
        <v>5</v>
      </c>
      <c r="C1200" s="1" t="s">
        <v>108</v>
      </c>
      <c r="D1200" s="7" t="s">
        <v>23</v>
      </c>
      <c r="E1200" s="4">
        <v>2059</v>
      </c>
      <c r="F1200" s="1">
        <v>56.361273794165633</v>
      </c>
      <c r="G1200" s="1">
        <v>2.1282436959965751E-2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7.6099474982209827</v>
      </c>
      <c r="P1200" s="1">
        <v>1.9967474450351302E-6</v>
      </c>
      <c r="Q1200" s="1">
        <v>2.6499086295904874E-10</v>
      </c>
      <c r="R1200" s="1">
        <v>2766.0424440600727</v>
      </c>
      <c r="S1200" s="1">
        <v>4.4312070992465535E-10</v>
      </c>
      <c r="T1200" s="1">
        <v>1037.0253626843441</v>
      </c>
      <c r="U1200" s="1">
        <v>59.147749228753213</v>
      </c>
      <c r="V1200" s="1">
        <v>2.1049540735595906</v>
      </c>
      <c r="W1200" s="1">
        <v>2.4589931945226644E-6</v>
      </c>
      <c r="X1200" s="1">
        <v>2.4038805443078652E-11</v>
      </c>
      <c r="Y1200" s="1">
        <v>4089.440202805014</v>
      </c>
      <c r="Z1200" s="1">
        <v>9.8572196750264771E-10</v>
      </c>
      <c r="AA1200" s="1">
        <v>1075.3518144951111</v>
      </c>
      <c r="AB1200" s="1">
        <v>7.5599810179639855</v>
      </c>
      <c r="AC1200"/>
      <c r="AD1200"/>
    </row>
    <row r="1201" spans="1:30" x14ac:dyDescent="0.25">
      <c r="A1201" s="1" t="s">
        <v>105</v>
      </c>
      <c r="B1201" s="4">
        <v>5</v>
      </c>
      <c r="C1201" s="1" t="s">
        <v>108</v>
      </c>
      <c r="D1201" s="7" t="s">
        <v>23</v>
      </c>
      <c r="E1201" s="4">
        <v>2060</v>
      </c>
      <c r="F1201" s="1">
        <v>68.401610230585234</v>
      </c>
      <c r="G1201" s="1">
        <v>3.0273578582116163E-2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7.6099474982170223</v>
      </c>
      <c r="P1201" s="1">
        <v>1.9966758371267676E-6</v>
      </c>
      <c r="Q1201" s="1">
        <v>2.6499086295904874E-10</v>
      </c>
      <c r="R1201" s="1">
        <v>2713.1839398565253</v>
      </c>
      <c r="S1201" s="1">
        <v>4.4312070992465535E-10</v>
      </c>
      <c r="T1201" s="1">
        <v>1037.0253626800923</v>
      </c>
      <c r="U1201" s="1">
        <v>45.766066464272953</v>
      </c>
      <c r="V1201" s="1">
        <v>2.544993340062637</v>
      </c>
      <c r="W1201" s="1">
        <v>1.8918113616762314E-6</v>
      </c>
      <c r="X1201" s="1">
        <v>3.0223056381223142E-11</v>
      </c>
      <c r="Y1201" s="1">
        <v>4052.8152546073202</v>
      </c>
      <c r="Z1201" s="1">
        <v>1.0860506505378109E-9</v>
      </c>
      <c r="AA1201" s="1">
        <v>1072.4294053218955</v>
      </c>
      <c r="AB1201" s="1">
        <v>9.2684055460236081</v>
      </c>
      <c r="AC1201"/>
      <c r="AD1201"/>
    </row>
    <row r="1202" spans="1:30" x14ac:dyDescent="0.25">
      <c r="A1202" s="1" t="s">
        <v>105</v>
      </c>
      <c r="B1202" s="4">
        <v>6</v>
      </c>
      <c r="C1202" s="1" t="s">
        <v>108</v>
      </c>
      <c r="D1202" s="7" t="s">
        <v>23</v>
      </c>
      <c r="E1202" s="4">
        <v>2021</v>
      </c>
      <c r="F1202" s="1">
        <v>197.42806119490871</v>
      </c>
      <c r="G1202" s="1">
        <v>9.4458464023529613E-11</v>
      </c>
      <c r="H1202" s="1">
        <v>7.1037515735499443E-13</v>
      </c>
      <c r="I1202" s="1">
        <v>6.3539999999838122</v>
      </c>
      <c r="J1202" s="1">
        <v>1.0990872136180113E-12</v>
      </c>
      <c r="K1202" s="1">
        <v>82.43499999999932</v>
      </c>
      <c r="L1202" s="1">
        <v>2.3486794915477844E-14</v>
      </c>
      <c r="M1202" s="1">
        <v>55.419999999998879</v>
      </c>
      <c r="N1202" s="1">
        <v>9.6855023109068925E-13</v>
      </c>
      <c r="O1202" s="1">
        <v>153</v>
      </c>
      <c r="P1202" s="1">
        <v>12.708</v>
      </c>
      <c r="Q1202" s="1">
        <v>49.44</v>
      </c>
      <c r="R1202" s="1">
        <v>164.87</v>
      </c>
      <c r="S1202" s="1">
        <v>78.48</v>
      </c>
      <c r="T1202" s="1">
        <v>110.84</v>
      </c>
      <c r="U1202" s="1">
        <v>11.39</v>
      </c>
      <c r="V1202" s="1">
        <v>562.77186444476365</v>
      </c>
      <c r="W1202" s="1">
        <v>33.215890755111651</v>
      </c>
      <c r="X1202" s="1">
        <v>433.09439999236633</v>
      </c>
      <c r="Y1202" s="1">
        <v>306.18372823610747</v>
      </c>
      <c r="Z1202" s="1">
        <v>687.48479999999813</v>
      </c>
      <c r="AA1202" s="1">
        <v>123.18901013738775</v>
      </c>
      <c r="AB1202" s="1">
        <v>0</v>
      </c>
      <c r="AC1202"/>
      <c r="AD1202"/>
    </row>
    <row r="1203" spans="1:30" x14ac:dyDescent="0.25">
      <c r="A1203" s="1" t="s">
        <v>105</v>
      </c>
      <c r="B1203" s="4">
        <v>6</v>
      </c>
      <c r="C1203" s="1" t="s">
        <v>108</v>
      </c>
      <c r="D1203" s="7" t="s">
        <v>23</v>
      </c>
      <c r="E1203" s="4">
        <v>2022</v>
      </c>
      <c r="F1203" s="1">
        <v>321.18680039136581</v>
      </c>
      <c r="G1203" s="1">
        <v>-1.057917187560627E-6</v>
      </c>
      <c r="H1203" s="1">
        <v>7.2339703032885E-13</v>
      </c>
      <c r="I1203" s="1">
        <v>2.37996058113443E-11</v>
      </c>
      <c r="J1203" s="1">
        <v>2.1289251467009112E-12</v>
      </c>
      <c r="K1203" s="1">
        <v>123.65249999999705</v>
      </c>
      <c r="L1203" s="1">
        <v>2.1733788710761352E-14</v>
      </c>
      <c r="M1203" s="1">
        <v>83.129999999994382</v>
      </c>
      <c r="N1203" s="1">
        <v>9.760702425161198E-13</v>
      </c>
      <c r="O1203" s="1">
        <v>153</v>
      </c>
      <c r="P1203" s="1">
        <v>12.708</v>
      </c>
      <c r="Q1203" s="1">
        <v>49.44</v>
      </c>
      <c r="R1203" s="1">
        <v>247.30499999999932</v>
      </c>
      <c r="S1203" s="1">
        <v>78.48</v>
      </c>
      <c r="T1203" s="1">
        <v>166.25999999999888</v>
      </c>
      <c r="U1203" s="1">
        <v>11.390000000000969</v>
      </c>
      <c r="V1203" s="1">
        <v>395.02552323384572</v>
      </c>
      <c r="W1203" s="1">
        <v>33.215890755111651</v>
      </c>
      <c r="X1203" s="1">
        <v>426.08938074482842</v>
      </c>
      <c r="Y1203" s="1">
        <v>459.27559235328044</v>
      </c>
      <c r="Z1203" s="1">
        <v>687.48479999999813</v>
      </c>
      <c r="AA1203" s="1">
        <v>184.78351520538564</v>
      </c>
      <c r="AB1203" s="1">
        <v>0</v>
      </c>
      <c r="AC1203"/>
      <c r="AD1203"/>
    </row>
    <row r="1204" spans="1:30" x14ac:dyDescent="0.25">
      <c r="A1204" s="1" t="s">
        <v>105</v>
      </c>
      <c r="B1204" s="4">
        <v>6</v>
      </c>
      <c r="C1204" s="1" t="s">
        <v>108</v>
      </c>
      <c r="D1204" s="7" t="s">
        <v>23</v>
      </c>
      <c r="E1204" s="4">
        <v>2023</v>
      </c>
      <c r="F1204" s="1">
        <v>118.98160308187175</v>
      </c>
      <c r="G1204" s="1">
        <v>5.7189490198283607E-5</v>
      </c>
      <c r="H1204" s="1">
        <v>7.3531714410780682E-13</v>
      </c>
      <c r="I1204" s="1">
        <v>9.0784771689775434E-12</v>
      </c>
      <c r="J1204" s="1">
        <v>1.3084854987942304E-12</v>
      </c>
      <c r="K1204" s="1">
        <v>185.47874999997896</v>
      </c>
      <c r="L1204" s="1">
        <v>2.0439864184456012E-14</v>
      </c>
      <c r="M1204" s="1">
        <v>111.52167228048974</v>
      </c>
      <c r="N1204" s="1">
        <v>9.8321087763197149E-13</v>
      </c>
      <c r="O1204" s="1">
        <v>145.35</v>
      </c>
      <c r="P1204" s="1">
        <v>18.355999999983812</v>
      </c>
      <c r="Q1204" s="1">
        <v>46.144000000000005</v>
      </c>
      <c r="R1204" s="1">
        <v>359.96616666666307</v>
      </c>
      <c r="S1204" s="1">
        <v>74.555999999999997</v>
      </c>
      <c r="T1204" s="1">
        <v>242.00066666665992</v>
      </c>
      <c r="U1204" s="1">
        <v>10.251000000001945</v>
      </c>
      <c r="V1204" s="1">
        <v>252.13674504581479</v>
      </c>
      <c r="W1204" s="1">
        <v>47.97850885715215</v>
      </c>
      <c r="X1204" s="1">
        <v>339.20690471896353</v>
      </c>
      <c r="Y1204" s="1">
        <v>668.50113997939377</v>
      </c>
      <c r="Z1204" s="1">
        <v>649.78392579533647</v>
      </c>
      <c r="AA1204" s="1">
        <v>268.96267213110275</v>
      </c>
      <c r="AB1204" s="1">
        <v>1.7188624000305678E-9</v>
      </c>
      <c r="AC1204"/>
      <c r="AD1204"/>
    </row>
    <row r="1205" spans="1:30" x14ac:dyDescent="0.25">
      <c r="A1205" s="1" t="s">
        <v>105</v>
      </c>
      <c r="B1205" s="4">
        <v>6</v>
      </c>
      <c r="C1205" s="1" t="s">
        <v>108</v>
      </c>
      <c r="D1205" s="7" t="s">
        <v>23</v>
      </c>
      <c r="E1205" s="4">
        <v>2024</v>
      </c>
      <c r="F1205" s="1">
        <v>94.935755450545045</v>
      </c>
      <c r="G1205" s="1">
        <v>-1.2935029597158955E-6</v>
      </c>
      <c r="H1205" s="1">
        <v>9.3343565063711771E-13</v>
      </c>
      <c r="I1205" s="1">
        <v>1.0236563806277624E-11</v>
      </c>
      <c r="J1205" s="1">
        <v>1.3815826997823855E-12</v>
      </c>
      <c r="K1205" s="1">
        <v>182.27777980433373</v>
      </c>
      <c r="L1205" s="1">
        <v>2.5470129749482319E-14</v>
      </c>
      <c r="M1205" s="1">
        <v>1.1712918891481809E-9</v>
      </c>
      <c r="N1205" s="1">
        <v>1.2978711324718928E-12</v>
      </c>
      <c r="O1205" s="1">
        <v>137.70000000000073</v>
      </c>
      <c r="P1205" s="1">
        <v>17.650000000007612</v>
      </c>
      <c r="Q1205" s="1">
        <v>42.848000000000006</v>
      </c>
      <c r="R1205" s="1">
        <v>534.45358333330864</v>
      </c>
      <c r="S1205" s="1">
        <v>70.632000000000005</v>
      </c>
      <c r="T1205" s="1">
        <v>346.13300561381629</v>
      </c>
      <c r="U1205" s="1">
        <v>9.1120000000029275</v>
      </c>
      <c r="V1205" s="1">
        <v>138.1586038884281</v>
      </c>
      <c r="W1205" s="1">
        <v>45.901957445742788</v>
      </c>
      <c r="X1205" s="1">
        <v>202.46337081018163</v>
      </c>
      <c r="Y1205" s="1">
        <v>992.23412140575113</v>
      </c>
      <c r="Z1205" s="1">
        <v>583.78637413778404</v>
      </c>
      <c r="AA1205" s="1">
        <v>382.75986963664928</v>
      </c>
      <c r="AB1205" s="1">
        <v>1.1213246865488873E-9</v>
      </c>
      <c r="AC1205"/>
      <c r="AD1205"/>
    </row>
    <row r="1206" spans="1:30" x14ac:dyDescent="0.25">
      <c r="A1206" s="1" t="s">
        <v>105</v>
      </c>
      <c r="B1206" s="4">
        <v>6</v>
      </c>
      <c r="C1206" s="1" t="s">
        <v>108</v>
      </c>
      <c r="D1206" s="7" t="s">
        <v>23</v>
      </c>
      <c r="E1206" s="4">
        <v>2025</v>
      </c>
      <c r="F1206" s="1">
        <v>78.974133326104848</v>
      </c>
      <c r="G1206" s="1">
        <v>5.2722194631699051E-5</v>
      </c>
      <c r="H1206" s="1">
        <v>1.2333439850965285E-12</v>
      </c>
      <c r="I1206" s="1">
        <v>1.1567441150270808E-11</v>
      </c>
      <c r="J1206" s="1">
        <v>9.9099378678866652E-12</v>
      </c>
      <c r="K1206" s="1">
        <v>83.79441270433712</v>
      </c>
      <c r="L1206" s="1">
        <v>3.23226553680707E-14</v>
      </c>
      <c r="M1206" s="1">
        <v>28.816826860180456</v>
      </c>
      <c r="N1206" s="1">
        <v>1.8277208814200447E-12</v>
      </c>
      <c r="O1206" s="1">
        <v>130.05000000000143</v>
      </c>
      <c r="P1206" s="1">
        <v>16.94400000001669</v>
      </c>
      <c r="Q1206" s="1">
        <v>39.552</v>
      </c>
      <c r="R1206" s="1">
        <v>705.74002980430896</v>
      </c>
      <c r="S1206" s="1">
        <v>66.707999999999998</v>
      </c>
      <c r="T1206" s="1">
        <v>338.74367228165426</v>
      </c>
      <c r="U1206" s="1">
        <v>7.9730000000042249</v>
      </c>
      <c r="V1206" s="1">
        <v>95.778561589785696</v>
      </c>
      <c r="W1206" s="1">
        <v>44.231504253214965</v>
      </c>
      <c r="X1206" s="1">
        <v>140.66776554055042</v>
      </c>
      <c r="Y1206" s="1">
        <v>1299.5905032513774</v>
      </c>
      <c r="Z1206" s="1">
        <v>528.36579130524888</v>
      </c>
      <c r="AA1206" s="1">
        <v>374.47727651937686</v>
      </c>
      <c r="AB1206" s="1">
        <v>1.4161516601117553E-9</v>
      </c>
      <c r="AC1206"/>
      <c r="AD1206"/>
    </row>
    <row r="1207" spans="1:30" x14ac:dyDescent="0.25">
      <c r="A1207" s="1" t="s">
        <v>105</v>
      </c>
      <c r="B1207" s="4">
        <v>6</v>
      </c>
      <c r="C1207" s="1" t="s">
        <v>108</v>
      </c>
      <c r="D1207" s="7" t="s">
        <v>23</v>
      </c>
      <c r="E1207" s="4">
        <v>2026</v>
      </c>
      <c r="F1207" s="1">
        <v>80.621748077174601</v>
      </c>
      <c r="G1207" s="1">
        <v>-2.1477765754005736E-6</v>
      </c>
      <c r="H1207" s="1">
        <v>1.7357862920455074E-12</v>
      </c>
      <c r="I1207" s="1">
        <v>1.3102737938956348E-11</v>
      </c>
      <c r="J1207" s="1">
        <v>3.0058602864556567E-12</v>
      </c>
      <c r="K1207" s="1">
        <v>58.804749030293948</v>
      </c>
      <c r="L1207" s="1">
        <v>4.2267682967801449E-14</v>
      </c>
      <c r="M1207" s="1">
        <v>16.968406070566346</v>
      </c>
      <c r="N1207" s="1">
        <v>2.900912761799088E-12</v>
      </c>
      <c r="O1207" s="1">
        <v>122.40000000000218</v>
      </c>
      <c r="P1207" s="1">
        <v>16.238000000026926</v>
      </c>
      <c r="Q1207" s="1">
        <v>36.255999999999993</v>
      </c>
      <c r="R1207" s="1">
        <v>778.54310917531279</v>
      </c>
      <c r="S1207" s="1">
        <v>62.784000000000006</v>
      </c>
      <c r="T1207" s="1">
        <v>360.17116580850137</v>
      </c>
      <c r="U1207" s="1">
        <v>6.8340000000060526</v>
      </c>
      <c r="V1207" s="1">
        <v>96.266749823385751</v>
      </c>
      <c r="W1207" s="1">
        <v>39.271101196572921</v>
      </c>
      <c r="X1207" s="1">
        <v>123.01925873447033</v>
      </c>
      <c r="Y1207" s="1">
        <v>1427.5749635504105</v>
      </c>
      <c r="Z1207" s="1">
        <v>477.53923098556135</v>
      </c>
      <c r="AA1207" s="1">
        <v>394.80421507645599</v>
      </c>
      <c r="AB1207" s="1">
        <v>1.2897635839898183E-9</v>
      </c>
      <c r="AC1207"/>
      <c r="AD1207"/>
    </row>
    <row r="1208" spans="1:30" x14ac:dyDescent="0.25">
      <c r="A1208" s="1" t="s">
        <v>105</v>
      </c>
      <c r="B1208" s="4">
        <v>6</v>
      </c>
      <c r="C1208" s="1" t="s">
        <v>108</v>
      </c>
      <c r="D1208" s="7" t="s">
        <v>23</v>
      </c>
      <c r="E1208" s="4">
        <v>2027</v>
      </c>
      <c r="F1208" s="1">
        <v>81.26031825674221</v>
      </c>
      <c r="G1208" s="1">
        <v>-1.6071944802983895E-6</v>
      </c>
      <c r="H1208" s="1">
        <v>2.4850602480378881E-12</v>
      </c>
      <c r="I1208" s="1">
        <v>1.4776090447298308E-11</v>
      </c>
      <c r="J1208" s="1">
        <v>4.3100265390314837E-10</v>
      </c>
      <c r="K1208" s="1">
        <v>57.220065050782843</v>
      </c>
      <c r="L1208" s="1">
        <v>5.7271358820216965E-14</v>
      </c>
      <c r="M1208" s="1">
        <v>19.232195584910819</v>
      </c>
      <c r="N1208" s="1">
        <v>6.2288448520955695E-12</v>
      </c>
      <c r="O1208" s="1">
        <v>114.7500000000031</v>
      </c>
      <c r="P1208" s="1">
        <v>15.532000000038494</v>
      </c>
      <c r="Q1208" s="1">
        <v>32.96</v>
      </c>
      <c r="R1208" s="1">
        <v>826.35652487227333</v>
      </c>
      <c r="S1208" s="1">
        <v>58.86</v>
      </c>
      <c r="T1208" s="1">
        <v>369.75023854573436</v>
      </c>
      <c r="U1208" s="1">
        <v>5.6950000000089549</v>
      </c>
      <c r="V1208" s="1">
        <v>107.49612941298112</v>
      </c>
      <c r="W1208" s="1">
        <v>34.615028712515425</v>
      </c>
      <c r="X1208" s="1">
        <v>114.33195876838508</v>
      </c>
      <c r="Y1208" s="1">
        <v>1507.398014502041</v>
      </c>
      <c r="Z1208" s="1">
        <v>438.89460921703278</v>
      </c>
      <c r="AA1208" s="1">
        <v>403.97414381694779</v>
      </c>
      <c r="AB1208" s="1">
        <v>1.466578333911249E-9</v>
      </c>
      <c r="AC1208"/>
      <c r="AD1208"/>
    </row>
    <row r="1209" spans="1:30" x14ac:dyDescent="0.25">
      <c r="A1209" s="1" t="s">
        <v>105</v>
      </c>
      <c r="B1209" s="4">
        <v>6</v>
      </c>
      <c r="C1209" s="1" t="s">
        <v>108</v>
      </c>
      <c r="D1209" s="7" t="s">
        <v>23</v>
      </c>
      <c r="E1209" s="4">
        <v>2028</v>
      </c>
      <c r="F1209" s="1">
        <v>82.050253129330571</v>
      </c>
      <c r="G1209" s="1">
        <v>-1.7176733549233472E-6</v>
      </c>
      <c r="H1209" s="1">
        <v>3.2564004690101275E-12</v>
      </c>
      <c r="I1209" s="1">
        <v>1.6434379567272027E-11</v>
      </c>
      <c r="J1209" s="1">
        <v>1.6008018585346927E-10</v>
      </c>
      <c r="K1209" s="1">
        <v>89.824408564934458</v>
      </c>
      <c r="L1209" s="1">
        <v>7.8875497102215254E-14</v>
      </c>
      <c r="M1209" s="1">
        <v>1.5353148855735201</v>
      </c>
      <c r="N1209" s="1">
        <v>1.4533286747189018</v>
      </c>
      <c r="O1209" s="1">
        <v>107.10000000000433</v>
      </c>
      <c r="P1209" s="1">
        <v>14.826000000051597</v>
      </c>
      <c r="Q1209" s="1">
        <v>29.664000000000001</v>
      </c>
      <c r="R1209" s="1">
        <v>872.58525658972292</v>
      </c>
      <c r="S1209" s="1">
        <v>54.935999999999993</v>
      </c>
      <c r="T1209" s="1">
        <v>381.59310079731188</v>
      </c>
      <c r="U1209" s="1">
        <v>4.5560000000151835</v>
      </c>
      <c r="V1209" s="1">
        <v>120.46493739536625</v>
      </c>
      <c r="W1209" s="1">
        <v>31.148073159719953</v>
      </c>
      <c r="X1209" s="1">
        <v>104.54085325790182</v>
      </c>
      <c r="Y1209" s="1">
        <v>1583.3402061720208</v>
      </c>
      <c r="Z1209" s="1">
        <v>400.38259977352573</v>
      </c>
      <c r="AA1209" s="1">
        <v>413.55861735992409</v>
      </c>
      <c r="AB1209" s="1">
        <v>6.6968561130237761E-2</v>
      </c>
      <c r="AC1209"/>
      <c r="AD1209"/>
    </row>
    <row r="1210" spans="1:30" x14ac:dyDescent="0.25">
      <c r="A1210" s="1" t="s">
        <v>105</v>
      </c>
      <c r="B1210" s="4">
        <v>6</v>
      </c>
      <c r="C1210" s="1" t="s">
        <v>108</v>
      </c>
      <c r="D1210" s="7" t="s">
        <v>23</v>
      </c>
      <c r="E1210" s="4">
        <v>2029</v>
      </c>
      <c r="F1210" s="1">
        <v>84.038638619105896</v>
      </c>
      <c r="G1210" s="1">
        <v>-2.0462124330058234E-6</v>
      </c>
      <c r="H1210" s="1">
        <v>5.0796212725611343E-12</v>
      </c>
      <c r="I1210" s="1">
        <v>1.7874332901407877E-11</v>
      </c>
      <c r="J1210" s="1">
        <v>3.1939717878378737E-9</v>
      </c>
      <c r="K1210" s="1">
        <v>103.1367392625923</v>
      </c>
      <c r="L1210" s="1">
        <v>1.1388879802570602E-13</v>
      </c>
      <c r="M1210" s="1">
        <v>3.3542239538013772E-9</v>
      </c>
      <c r="N1210" s="1">
        <v>3.004664337351532</v>
      </c>
      <c r="O1210" s="1">
        <v>99.450000000006071</v>
      </c>
      <c r="P1210" s="1">
        <v>14.120000000066373</v>
      </c>
      <c r="Q1210" s="1">
        <v>26.3680000000011</v>
      </c>
      <c r="R1210" s="1">
        <v>951.41833182132405</v>
      </c>
      <c r="S1210" s="1">
        <v>51.012</v>
      </c>
      <c r="T1210" s="1">
        <v>375.73908234955206</v>
      </c>
      <c r="U1210" s="1">
        <v>4.8703286747340844</v>
      </c>
      <c r="V1210" s="1">
        <v>207.25134753931641</v>
      </c>
      <c r="W1210" s="1">
        <v>27.694349707763713</v>
      </c>
      <c r="X1210" s="1">
        <v>4.9077773973801841</v>
      </c>
      <c r="Y1210" s="1">
        <v>1697.218984592273</v>
      </c>
      <c r="Z1210" s="1">
        <v>356.97933603253642</v>
      </c>
      <c r="AA1210" s="1">
        <v>411.3395137838412</v>
      </c>
      <c r="AB1210" s="1">
        <v>0.21402241453421927</v>
      </c>
      <c r="AC1210"/>
      <c r="AD1210"/>
    </row>
    <row r="1211" spans="1:30" x14ac:dyDescent="0.25">
      <c r="A1211" s="1" t="s">
        <v>105</v>
      </c>
      <c r="B1211" s="4">
        <v>6</v>
      </c>
      <c r="C1211" s="1" t="s">
        <v>108</v>
      </c>
      <c r="D1211" s="7" t="s">
        <v>23</v>
      </c>
      <c r="E1211" s="4">
        <v>2030</v>
      </c>
      <c r="F1211" s="1">
        <v>86.654523317584534</v>
      </c>
      <c r="G1211" s="1">
        <v>-2.1936391040143496E-6</v>
      </c>
      <c r="H1211" s="1">
        <v>8.3055621446726536E-12</v>
      </c>
      <c r="I1211" s="1">
        <v>2.0074276794032979E-11</v>
      </c>
      <c r="J1211" s="1">
        <v>4.2429488825846971E-10</v>
      </c>
      <c r="K1211" s="1">
        <v>131.22832204539063</v>
      </c>
      <c r="L1211" s="1">
        <v>1.8583801897506483E-13</v>
      </c>
      <c r="M1211" s="1">
        <v>159.60695835040551</v>
      </c>
      <c r="N1211" s="1">
        <v>3.9374965060169185</v>
      </c>
      <c r="O1211" s="1">
        <v>91.800000000008552</v>
      </c>
      <c r="P1211" s="1">
        <v>13.414000000082805</v>
      </c>
      <c r="Q1211" s="1">
        <v>23.072000000003232</v>
      </c>
      <c r="R1211" s="1">
        <v>1043.563737750583</v>
      </c>
      <c r="S1211" s="1">
        <v>47.088000000000001</v>
      </c>
      <c r="T1211" s="1">
        <v>368.34974901957298</v>
      </c>
      <c r="U1211" s="1">
        <v>6.7359930120856166</v>
      </c>
      <c r="V1211" s="1">
        <v>187.47101429892967</v>
      </c>
      <c r="W1211" s="1">
        <v>25.147594223616085</v>
      </c>
      <c r="X1211" s="1">
        <v>6.3002907052921024</v>
      </c>
      <c r="Y1211" s="1">
        <v>1831.1796476289892</v>
      </c>
      <c r="Z1211" s="1">
        <v>306.86650754477091</v>
      </c>
      <c r="AA1211" s="1">
        <v>401.45019251052514</v>
      </c>
      <c r="AB1211" s="1">
        <v>0.36490476037512187</v>
      </c>
      <c r="AC1211"/>
      <c r="AD1211"/>
    </row>
    <row r="1212" spans="1:30" x14ac:dyDescent="0.25">
      <c r="A1212" s="1" t="s">
        <v>105</v>
      </c>
      <c r="B1212" s="4">
        <v>6</v>
      </c>
      <c r="C1212" s="1" t="s">
        <v>108</v>
      </c>
      <c r="D1212" s="7" t="s">
        <v>23</v>
      </c>
      <c r="E1212" s="4">
        <v>2031</v>
      </c>
      <c r="F1212" s="1">
        <v>83.894241919330668</v>
      </c>
      <c r="G1212" s="1">
        <v>2.2111697228790737E-3</v>
      </c>
      <c r="H1212" s="1">
        <v>1.5759824321053774E-11</v>
      </c>
      <c r="I1212" s="1">
        <v>2.2315071172074336E-11</v>
      </c>
      <c r="J1212" s="1">
        <v>3.1434143395508338E-10</v>
      </c>
      <c r="K1212" s="1">
        <v>88.03152589332062</v>
      </c>
      <c r="L1212" s="1">
        <v>4.1197291441994232E-13</v>
      </c>
      <c r="M1212" s="1">
        <v>1.5906968489344103E-10</v>
      </c>
      <c r="N1212" s="1">
        <v>5.3367447590312871</v>
      </c>
      <c r="O1212" s="1">
        <v>84.150000000011829</v>
      </c>
      <c r="P1212" s="1">
        <v>12.708000000100681</v>
      </c>
      <c r="Q1212" s="1">
        <v>19.776000000004537</v>
      </c>
      <c r="R1212" s="1">
        <v>1163.8007264626403</v>
      </c>
      <c r="S1212" s="1">
        <v>43.164000000000023</v>
      </c>
      <c r="T1212" s="1">
        <v>520.56737403664511</v>
      </c>
      <c r="U1212" s="1">
        <v>9.5344895181025358</v>
      </c>
      <c r="V1212" s="1">
        <v>133.04294110540317</v>
      </c>
      <c r="W1212" s="1">
        <v>29.011161626651276</v>
      </c>
      <c r="X1212" s="1">
        <v>4.2338381212512983</v>
      </c>
      <c r="Y1212" s="1">
        <v>2107.0924960374018</v>
      </c>
      <c r="Z1212" s="1">
        <v>330.28989184567973</v>
      </c>
      <c r="AA1212" s="1">
        <v>570.54028267366368</v>
      </c>
      <c r="AB1212" s="1">
        <v>0.36654756130389277</v>
      </c>
      <c r="AC1212"/>
      <c r="AD1212"/>
    </row>
    <row r="1213" spans="1:30" x14ac:dyDescent="0.25">
      <c r="A1213" s="1" t="s">
        <v>105</v>
      </c>
      <c r="B1213" s="4">
        <v>6</v>
      </c>
      <c r="C1213" s="1" t="s">
        <v>108</v>
      </c>
      <c r="D1213" s="7" t="s">
        <v>23</v>
      </c>
      <c r="E1213" s="4">
        <v>2032</v>
      </c>
      <c r="F1213" s="1">
        <v>85.585982376358146</v>
      </c>
      <c r="G1213" s="1">
        <v>4.7861226200382623E-3</v>
      </c>
      <c r="H1213" s="1">
        <v>2.3755252802568425E-11</v>
      </c>
      <c r="I1213" s="1">
        <v>2.4620440701627375E-11</v>
      </c>
      <c r="J1213" s="1">
        <v>4.3523535909232959E-10</v>
      </c>
      <c r="K1213" s="1">
        <v>70.011796985516298</v>
      </c>
      <c r="L1213" s="1">
        <v>1.8340047615380917E-10</v>
      </c>
      <c r="M1213" s="1">
        <v>7.5881073976767865E-10</v>
      </c>
      <c r="N1213" s="1">
        <v>7.4356171385397039</v>
      </c>
      <c r="O1213" s="1">
        <v>76.500000000016897</v>
      </c>
      <c r="P1213" s="1">
        <v>12.002000000120756</v>
      </c>
      <c r="Q1213" s="1">
        <v>16.480000000005919</v>
      </c>
      <c r="R1213" s="1">
        <v>1240.8409190226275</v>
      </c>
      <c r="S1213" s="1">
        <v>39.240000000000045</v>
      </c>
      <c r="T1213" s="1">
        <v>513.17804070347086</v>
      </c>
      <c r="U1213" s="1">
        <v>13.732234277133823</v>
      </c>
      <c r="V1213" s="1">
        <v>118.20584176333848</v>
      </c>
      <c r="W1213" s="1">
        <v>30.294413563367264</v>
      </c>
      <c r="X1213" s="1">
        <v>5.5223233509641858</v>
      </c>
      <c r="Y1213" s="1">
        <v>2222.5235209507691</v>
      </c>
      <c r="Z1213" s="1">
        <v>297.43383048026226</v>
      </c>
      <c r="AA1213" s="1">
        <v>560.99125492491339</v>
      </c>
      <c r="AB1213" s="1">
        <v>0.91722850960101809</v>
      </c>
      <c r="AC1213"/>
      <c r="AD1213"/>
    </row>
    <row r="1214" spans="1:30" x14ac:dyDescent="0.25">
      <c r="A1214" s="1" t="s">
        <v>105</v>
      </c>
      <c r="B1214" s="4">
        <v>6</v>
      </c>
      <c r="C1214" s="1" t="s">
        <v>108</v>
      </c>
      <c r="D1214" s="7" t="s">
        <v>23</v>
      </c>
      <c r="E1214" s="4">
        <v>2033</v>
      </c>
      <c r="F1214" s="1">
        <v>86.400823638282233</v>
      </c>
      <c r="G1214" s="1">
        <v>-2.2986008513118392E-3</v>
      </c>
      <c r="H1214" s="1">
        <v>7.6675205040881985E-11</v>
      </c>
      <c r="I1214" s="1">
        <v>2.7470848300915364E-11</v>
      </c>
      <c r="J1214" s="1">
        <v>5.5407402174142328E-10</v>
      </c>
      <c r="K1214" s="1">
        <v>50.227698643720188</v>
      </c>
      <c r="L1214" s="1">
        <v>1.7237968395368758E-11</v>
      </c>
      <c r="M1214" s="1">
        <v>47.936179700578215</v>
      </c>
      <c r="N1214" s="1">
        <v>10.583925707801351</v>
      </c>
      <c r="O1214" s="1">
        <v>68.850000000025204</v>
      </c>
      <c r="P1214" s="1">
        <v>11.296000000143071</v>
      </c>
      <c r="Q1214" s="1">
        <v>13.184000000015828</v>
      </c>
      <c r="R1214" s="1">
        <v>1299.8613826748103</v>
      </c>
      <c r="S1214" s="1">
        <v>35.316000000000074</v>
      </c>
      <c r="T1214" s="1">
        <v>505.7887073708963</v>
      </c>
      <c r="U1214" s="1">
        <v>21.167851415673528</v>
      </c>
      <c r="V1214" s="1">
        <v>109.61272279130364</v>
      </c>
      <c r="W1214" s="1">
        <v>29.438836149169326</v>
      </c>
      <c r="X1214" s="1">
        <v>1.2599458025586601</v>
      </c>
      <c r="Y1214" s="1">
        <v>2311.5906227809082</v>
      </c>
      <c r="Z1214" s="1">
        <v>266.77271535997522</v>
      </c>
      <c r="AA1214" s="1">
        <v>553.21816764514983</v>
      </c>
      <c r="AB1214" s="1">
        <v>8.9627933533955346</v>
      </c>
      <c r="AC1214"/>
      <c r="AD1214"/>
    </row>
    <row r="1215" spans="1:30" x14ac:dyDescent="0.25">
      <c r="A1215" s="1" t="s">
        <v>105</v>
      </c>
      <c r="B1215" s="4">
        <v>6</v>
      </c>
      <c r="C1215" s="1" t="s">
        <v>108</v>
      </c>
      <c r="D1215" s="7" t="s">
        <v>23</v>
      </c>
      <c r="E1215" s="4">
        <v>2034</v>
      </c>
      <c r="F1215" s="1">
        <v>88.605702041636121</v>
      </c>
      <c r="G1215" s="1">
        <v>-1.0568903686900143E-3</v>
      </c>
      <c r="H1215" s="1">
        <v>8.7434317908157784</v>
      </c>
      <c r="I1215" s="1">
        <v>3.095783936577163E-11</v>
      </c>
      <c r="J1215" s="1">
        <v>3.4361885634520378E-10</v>
      </c>
      <c r="K1215" s="1">
        <v>43.791531513391114</v>
      </c>
      <c r="L1215" s="1">
        <v>2.2246794088851397E-11</v>
      </c>
      <c r="M1215" s="1">
        <v>54.625380839502284</v>
      </c>
      <c r="N1215" s="1">
        <v>12.979538372267321</v>
      </c>
      <c r="O1215" s="1">
        <v>61.200000000040959</v>
      </c>
      <c r="P1215" s="1">
        <v>10.590000000167691</v>
      </c>
      <c r="Q1215" s="1">
        <v>9.8880000000188346</v>
      </c>
      <c r="R1215" s="1">
        <v>1339.0977479851972</v>
      </c>
      <c r="S1215" s="1">
        <v>31.392000000000095</v>
      </c>
      <c r="T1215" s="1">
        <v>546.33555373814113</v>
      </c>
      <c r="U1215" s="1">
        <v>31.751777123474881</v>
      </c>
      <c r="V1215" s="1">
        <v>100.25357430060191</v>
      </c>
      <c r="W1215" s="1">
        <v>25.704396741706013</v>
      </c>
      <c r="X1215" s="1">
        <v>1.1438355073706481</v>
      </c>
      <c r="Y1215" s="1">
        <v>2375.4873051120226</v>
      </c>
      <c r="Z1215" s="1">
        <v>235.74847158227607</v>
      </c>
      <c r="AA1215" s="1">
        <v>592.41578705570748</v>
      </c>
      <c r="AB1215" s="1">
        <v>16.595338477022956</v>
      </c>
      <c r="AC1215"/>
      <c r="AD1215"/>
    </row>
    <row r="1216" spans="1:30" x14ac:dyDescent="0.25">
      <c r="A1216" s="1" t="s">
        <v>105</v>
      </c>
      <c r="B1216" s="4">
        <v>6</v>
      </c>
      <c r="C1216" s="1" t="s">
        <v>108</v>
      </c>
      <c r="D1216" s="7" t="s">
        <v>23</v>
      </c>
      <c r="E1216" s="4">
        <v>2035</v>
      </c>
      <c r="F1216" s="1">
        <v>88.517295466619643</v>
      </c>
      <c r="G1216" s="1">
        <v>-6.192679691629361E-3</v>
      </c>
      <c r="H1216" s="1">
        <v>1.0804350353734757E-10</v>
      </c>
      <c r="I1216" s="1">
        <v>3.2929611824282247E-11</v>
      </c>
      <c r="J1216" s="1">
        <v>1.4904758414517244E-10</v>
      </c>
      <c r="K1216" s="1">
        <v>49.762898680992052</v>
      </c>
      <c r="L1216" s="1">
        <v>1.4952302470641323E-11</v>
      </c>
      <c r="M1216" s="1">
        <v>67.27369275384595</v>
      </c>
      <c r="N1216" s="1">
        <v>12.400282231376879</v>
      </c>
      <c r="O1216" s="1">
        <v>53.550000000064713</v>
      </c>
      <c r="P1216" s="1">
        <v>9.8840000001951616</v>
      </c>
      <c r="Q1216" s="1">
        <v>6.5920000004498371</v>
      </c>
      <c r="R1216" s="1">
        <v>1371.8979461652552</v>
      </c>
      <c r="S1216" s="1">
        <v>27.468000000000121</v>
      </c>
      <c r="T1216" s="1">
        <v>593.57160124431016</v>
      </c>
      <c r="U1216" s="1">
        <v>44.731315495742201</v>
      </c>
      <c r="V1216" s="1">
        <v>91.106031190115047</v>
      </c>
      <c r="W1216" s="1">
        <v>22.477900401417088</v>
      </c>
      <c r="X1216" s="1">
        <v>0.58491100440310617</v>
      </c>
      <c r="Y1216" s="1">
        <v>2425.0875266477783</v>
      </c>
      <c r="Z1216" s="1">
        <v>205.07169724794883</v>
      </c>
      <c r="AA1216" s="1">
        <v>644.46523033566575</v>
      </c>
      <c r="AB1216" s="1">
        <v>26.433067292947143</v>
      </c>
      <c r="AC1216"/>
      <c r="AD1216"/>
    </row>
    <row r="1217" spans="1:30" x14ac:dyDescent="0.25">
      <c r="A1217" s="1" t="s">
        <v>105</v>
      </c>
      <c r="B1217" s="4">
        <v>6</v>
      </c>
      <c r="C1217" s="1" t="s">
        <v>108</v>
      </c>
      <c r="D1217" s="7" t="s">
        <v>23</v>
      </c>
      <c r="E1217" s="4">
        <v>2036</v>
      </c>
      <c r="F1217" s="1">
        <v>91.191809183576382</v>
      </c>
      <c r="G1217" s="1">
        <v>5.9405022269459426E-4</v>
      </c>
      <c r="H1217" s="1">
        <v>4.206392688252304E-11</v>
      </c>
      <c r="I1217" s="1">
        <v>3.2022713170900858E-11</v>
      </c>
      <c r="J1217" s="1">
        <v>1.0383172589683436E-10</v>
      </c>
      <c r="K1217" s="1">
        <v>2.0108269902287359E-10</v>
      </c>
      <c r="L1217" s="1">
        <v>2.5417366026296375E-11</v>
      </c>
      <c r="M1217" s="1">
        <v>101.49279160695446</v>
      </c>
      <c r="N1217" s="1">
        <v>8.9935829274791619</v>
      </c>
      <c r="O1217" s="1">
        <v>45.900000000141389</v>
      </c>
      <c r="P1217" s="1">
        <v>9.1780000002261186</v>
      </c>
      <c r="Q1217" s="1">
        <v>3.2960000006099168</v>
      </c>
      <c r="R1217" s="1">
        <v>1410.6695115129139</v>
      </c>
      <c r="S1217" s="1">
        <v>23.544000000000167</v>
      </c>
      <c r="T1217" s="1">
        <v>653.45596066482267</v>
      </c>
      <c r="U1217" s="1">
        <v>57.131597727119079</v>
      </c>
      <c r="V1217" s="1">
        <v>79.853702560941514</v>
      </c>
      <c r="W1217" s="1">
        <v>20.984555701124098</v>
      </c>
      <c r="X1217" s="1">
        <v>0.26818858943139229</v>
      </c>
      <c r="Y1217" s="1">
        <v>2487.2360817992949</v>
      </c>
      <c r="Z1217" s="1">
        <v>168.32538116615692</v>
      </c>
      <c r="AA1217" s="1">
        <v>708.42375137699321</v>
      </c>
      <c r="AB1217" s="1">
        <v>36.260889386422974</v>
      </c>
      <c r="AC1217"/>
      <c r="AD1217"/>
    </row>
    <row r="1218" spans="1:30" x14ac:dyDescent="0.25">
      <c r="A1218" s="1" t="s">
        <v>105</v>
      </c>
      <c r="B1218" s="4">
        <v>6</v>
      </c>
      <c r="C1218" s="1" t="s">
        <v>108</v>
      </c>
      <c r="D1218" s="7" t="s">
        <v>23</v>
      </c>
      <c r="E1218" s="4">
        <v>2037</v>
      </c>
      <c r="F1218" s="1">
        <v>102.26274753422045</v>
      </c>
      <c r="G1218" s="1">
        <v>-1.3888539041586498E-2</v>
      </c>
      <c r="H1218" s="1">
        <v>9.2837245405332451E-11</v>
      </c>
      <c r="I1218" s="1">
        <v>3.7491904725334832E-11</v>
      </c>
      <c r="J1218" s="1">
        <v>1.0402275718715838E-10</v>
      </c>
      <c r="K1218" s="1">
        <v>15.453683643923858</v>
      </c>
      <c r="L1218" s="1">
        <v>3.7611249738012381E-11</v>
      </c>
      <c r="M1218" s="1">
        <v>78.819970363988006</v>
      </c>
      <c r="N1218" s="1">
        <v>11.792038563203423</v>
      </c>
      <c r="O1218" s="1">
        <v>46.993431790957167</v>
      </c>
      <c r="P1218" s="1">
        <v>8.4720000002590474</v>
      </c>
      <c r="Q1218" s="1">
        <v>3.8038885063077292E-9</v>
      </c>
      <c r="R1218" s="1">
        <v>1399.6781781797815</v>
      </c>
      <c r="S1218" s="1">
        <v>19.620000000000225</v>
      </c>
      <c r="T1218" s="1">
        <v>747.55941893844386</v>
      </c>
      <c r="U1218" s="1">
        <v>66.125180654598239</v>
      </c>
      <c r="V1218" s="1">
        <v>87.249846101621841</v>
      </c>
      <c r="W1218" s="1">
        <v>19.44538917439769</v>
      </c>
      <c r="X1218" s="1">
        <v>6.4804132341171836E-9</v>
      </c>
      <c r="Y1218" s="1">
        <v>2476.7135754002838</v>
      </c>
      <c r="Z1218" s="1">
        <v>143.87171743883744</v>
      </c>
      <c r="AA1218" s="1">
        <v>804.84082201163073</v>
      </c>
      <c r="AB1218" s="1">
        <v>43.573251726418825</v>
      </c>
      <c r="AC1218"/>
      <c r="AD1218"/>
    </row>
    <row r="1219" spans="1:30" x14ac:dyDescent="0.25">
      <c r="A1219" s="1" t="s">
        <v>105</v>
      </c>
      <c r="B1219" s="4">
        <v>6</v>
      </c>
      <c r="C1219" s="1" t="s">
        <v>108</v>
      </c>
      <c r="D1219" s="7" t="s">
        <v>23</v>
      </c>
      <c r="E1219" s="4">
        <v>2038</v>
      </c>
      <c r="F1219" s="1">
        <v>106.99114122042457</v>
      </c>
      <c r="G1219" s="1">
        <v>4.1835439663687142E-2</v>
      </c>
      <c r="H1219" s="1">
        <v>8.9801588629379189E-11</v>
      </c>
      <c r="I1219" s="1">
        <v>4.4445210444240812E-11</v>
      </c>
      <c r="J1219" s="1">
        <v>7.4579768153361649E-11</v>
      </c>
      <c r="K1219" s="1">
        <v>66.165676989750537</v>
      </c>
      <c r="L1219" s="1">
        <v>4.3275501312224116E-11</v>
      </c>
      <c r="M1219" s="1">
        <v>28.321213180158281</v>
      </c>
      <c r="N1219" s="1">
        <v>6.4487780124974758</v>
      </c>
      <c r="O1219" s="1">
        <v>39.343431791065214</v>
      </c>
      <c r="P1219" s="1">
        <v>7.7660000002910703</v>
      </c>
      <c r="Q1219" s="1">
        <v>4.2281833945661989E-9</v>
      </c>
      <c r="R1219" s="1">
        <v>1415.1318618237053</v>
      </c>
      <c r="S1219" s="1">
        <v>15.696000000000303</v>
      </c>
      <c r="T1219" s="1">
        <v>826.37938930243183</v>
      </c>
      <c r="U1219" s="1">
        <v>77.917219217801659</v>
      </c>
      <c r="V1219" s="1">
        <v>78.076615583663369</v>
      </c>
      <c r="W1219" s="1">
        <v>17.909684881318473</v>
      </c>
      <c r="X1219" s="1">
        <v>6.9671164724652158E-9</v>
      </c>
      <c r="Y1219" s="1">
        <v>2504.7994363008447</v>
      </c>
      <c r="Z1219" s="1">
        <v>114.41466939299039</v>
      </c>
      <c r="AA1219" s="1">
        <v>883.23934283397807</v>
      </c>
      <c r="AB1219" s="1">
        <v>58.984337323882194</v>
      </c>
      <c r="AC1219"/>
      <c r="AD1219"/>
    </row>
    <row r="1220" spans="1:30" x14ac:dyDescent="0.25">
      <c r="A1220" s="1" t="s">
        <v>105</v>
      </c>
      <c r="B1220" s="4">
        <v>6</v>
      </c>
      <c r="C1220" s="1" t="s">
        <v>108</v>
      </c>
      <c r="D1220" s="7" t="s">
        <v>23</v>
      </c>
      <c r="E1220" s="4">
        <v>2039</v>
      </c>
      <c r="F1220" s="1">
        <v>105.11823937483005</v>
      </c>
      <c r="G1220" s="1">
        <v>4.9625515706257485E-2</v>
      </c>
      <c r="H1220" s="1">
        <v>1.9642632010738837E-11</v>
      </c>
      <c r="I1220" s="1">
        <v>5.3820789319680063E-11</v>
      </c>
      <c r="J1220" s="1">
        <v>5.414625059688537E-11</v>
      </c>
      <c r="K1220" s="1">
        <v>70.456143822310523</v>
      </c>
      <c r="L1220" s="1">
        <v>4.3116656398234924E-11</v>
      </c>
      <c r="M1220" s="1">
        <v>12.655403925203833</v>
      </c>
      <c r="N1220" s="1">
        <v>6.4334752430767699</v>
      </c>
      <c r="O1220" s="1">
        <v>31.693431791107272</v>
      </c>
      <c r="P1220" s="1">
        <v>7.0600000003285626</v>
      </c>
      <c r="Q1220" s="1">
        <v>4.5425248285212823E-9</v>
      </c>
      <c r="R1220" s="1">
        <v>1481.297538813456</v>
      </c>
      <c r="S1220" s="1">
        <v>11.772000000000416</v>
      </c>
      <c r="T1220" s="1">
        <v>854.70060248259006</v>
      </c>
      <c r="U1220" s="1">
        <v>84.365997230299129</v>
      </c>
      <c r="V1220" s="1">
        <v>61.165143726834749</v>
      </c>
      <c r="W1220" s="1">
        <v>16.166590938763964</v>
      </c>
      <c r="X1220" s="1">
        <v>6.7892494006783159E-9</v>
      </c>
      <c r="Y1220" s="1">
        <v>2612.427956800816</v>
      </c>
      <c r="Z1220" s="1">
        <v>84.214092269191312</v>
      </c>
      <c r="AA1220" s="1">
        <v>905.38216147688991</v>
      </c>
      <c r="AB1220" s="1">
        <v>66.127830788399024</v>
      </c>
      <c r="AC1220"/>
      <c r="AD1220"/>
    </row>
    <row r="1221" spans="1:30" x14ac:dyDescent="0.25">
      <c r="A1221" s="1" t="s">
        <v>105</v>
      </c>
      <c r="B1221" s="4">
        <v>6</v>
      </c>
      <c r="C1221" s="1" t="s">
        <v>108</v>
      </c>
      <c r="D1221" s="7" t="s">
        <v>23</v>
      </c>
      <c r="E1221" s="4">
        <v>2040</v>
      </c>
      <c r="F1221" s="1">
        <v>103.85478754379241</v>
      </c>
      <c r="G1221" s="1">
        <v>5.8810928677769748E-2</v>
      </c>
      <c r="H1221" s="1">
        <v>9.5143569744452915E-12</v>
      </c>
      <c r="I1221" s="1">
        <v>6.8010878745971699E-11</v>
      </c>
      <c r="J1221" s="1">
        <v>4.2568930430401903E-11</v>
      </c>
      <c r="K1221" s="1">
        <v>82.536817065013011</v>
      </c>
      <c r="L1221" s="1">
        <v>4.915707066221861E-11</v>
      </c>
      <c r="M1221" s="1">
        <v>2.8788959783420314E-9</v>
      </c>
      <c r="N1221" s="1">
        <v>1.1210381667581353E-10</v>
      </c>
      <c r="O1221" s="1">
        <v>24.043431791200113</v>
      </c>
      <c r="P1221" s="1">
        <v>6.3540000003730075</v>
      </c>
      <c r="Q1221" s="1">
        <v>4.9777601876136119E-9</v>
      </c>
      <c r="R1221" s="1">
        <v>1551.7536826357664</v>
      </c>
      <c r="S1221" s="1">
        <v>7.848000000000602</v>
      </c>
      <c r="T1221" s="1">
        <v>867.35600640779387</v>
      </c>
      <c r="U1221" s="1">
        <v>90.7994724733759</v>
      </c>
      <c r="V1221" s="1">
        <v>45.150423959166119</v>
      </c>
      <c r="W1221" s="1">
        <v>14.388488899018771</v>
      </c>
      <c r="X1221" s="1">
        <v>6.9033919470517214E-9</v>
      </c>
      <c r="Y1221" s="1">
        <v>2721.519433854543</v>
      </c>
      <c r="Z1221" s="1">
        <v>52.072485066176235</v>
      </c>
      <c r="AA1221" s="1">
        <v>915.44132248013602</v>
      </c>
      <c r="AB1221" s="1">
        <v>73.246745047917742</v>
      </c>
      <c r="AC1221"/>
      <c r="AD1221"/>
    </row>
    <row r="1222" spans="1:30" x14ac:dyDescent="0.25">
      <c r="A1222" s="1" t="s">
        <v>105</v>
      </c>
      <c r="B1222" s="4">
        <v>6</v>
      </c>
      <c r="C1222" s="1" t="s">
        <v>108</v>
      </c>
      <c r="D1222" s="7" t="s">
        <v>23</v>
      </c>
      <c r="E1222" s="4">
        <v>2041</v>
      </c>
      <c r="F1222" s="1">
        <v>104.56792405358338</v>
      </c>
      <c r="G1222" s="1">
        <v>4.1099947463304323E-2</v>
      </c>
      <c r="H1222" s="1">
        <v>7.9159165839385421E-12</v>
      </c>
      <c r="I1222" s="1">
        <v>9.0104537302706183E-11</v>
      </c>
      <c r="J1222" s="1">
        <v>3.717898397468626E-11</v>
      </c>
      <c r="K1222" s="1">
        <v>141.65566068764096</v>
      </c>
      <c r="L1222" s="1">
        <v>5.155921648853932E-11</v>
      </c>
      <c r="M1222" s="1">
        <v>1.6580073576551485E-9</v>
      </c>
      <c r="N1222" s="1">
        <v>1.2947986171273748E-11</v>
      </c>
      <c r="O1222" s="1">
        <v>16.393431791289913</v>
      </c>
      <c r="P1222" s="1">
        <v>6.3540000004268284</v>
      </c>
      <c r="Q1222" s="1">
        <v>5.5318342093550351E-9</v>
      </c>
      <c r="R1222" s="1">
        <v>1634.2904997007795</v>
      </c>
      <c r="S1222" s="1">
        <v>3.9240000000010138</v>
      </c>
      <c r="T1222" s="1">
        <v>867.35600641067276</v>
      </c>
      <c r="U1222" s="1">
        <v>90.799472473488009</v>
      </c>
      <c r="V1222" s="1">
        <v>29.58669211678675</v>
      </c>
      <c r="W1222" s="1">
        <v>16.231517892913164</v>
      </c>
      <c r="X1222" s="1">
        <v>7.0697347847448204E-9</v>
      </c>
      <c r="Y1222" s="1">
        <v>2842.1544327862953</v>
      </c>
      <c r="Z1222" s="1">
        <v>25.708535965303319</v>
      </c>
      <c r="AA1222" s="1">
        <v>914.83373345202369</v>
      </c>
      <c r="AB1222" s="1">
        <v>77.970463439386762</v>
      </c>
      <c r="AC1222"/>
      <c r="AD1222"/>
    </row>
    <row r="1223" spans="1:30" x14ac:dyDescent="0.25">
      <c r="A1223" s="1" t="s">
        <v>105</v>
      </c>
      <c r="B1223" s="4">
        <v>6</v>
      </c>
      <c r="C1223" s="1" t="s">
        <v>108</v>
      </c>
      <c r="D1223" s="7" t="s">
        <v>23</v>
      </c>
      <c r="E1223" s="4">
        <v>2042</v>
      </c>
      <c r="F1223" s="1">
        <v>104.7680840176955</v>
      </c>
      <c r="G1223" s="1">
        <v>3.7335208747336521E-2</v>
      </c>
      <c r="H1223" s="1">
        <v>7.8146597394286705E-12</v>
      </c>
      <c r="I1223" s="1">
        <v>1.2193337338110751E-10</v>
      </c>
      <c r="J1223" s="1">
        <v>3.7045915355450875E-11</v>
      </c>
      <c r="K1223" s="1">
        <v>33.768168095570488</v>
      </c>
      <c r="L1223" s="1">
        <v>2.7046497718565866E-11</v>
      </c>
      <c r="M1223" s="1">
        <v>1.8725757355201331E-9</v>
      </c>
      <c r="N1223" s="1">
        <v>5.8581921930748211E-12</v>
      </c>
      <c r="O1223" s="1">
        <v>8.7434317913095576</v>
      </c>
      <c r="P1223" s="1">
        <v>6.3540000004948389</v>
      </c>
      <c r="Q1223" s="1">
        <v>5.8754530657002389E-9</v>
      </c>
      <c r="R1223" s="1">
        <v>1775.9461603884204</v>
      </c>
      <c r="S1223" s="1">
        <v>1.8441404365704835E-10</v>
      </c>
      <c r="T1223" s="1">
        <v>867.35600641233077</v>
      </c>
      <c r="U1223" s="1">
        <v>90.799472473500956</v>
      </c>
      <c r="V1223" s="1">
        <v>15.088243749884269</v>
      </c>
      <c r="W1223" s="1">
        <v>15.09333179102854</v>
      </c>
      <c r="X1223" s="1">
        <v>7.0173817464165239E-9</v>
      </c>
      <c r="Y1223" s="1">
        <v>3029.905168724973</v>
      </c>
      <c r="Z1223" s="1">
        <v>6.6098368291991352E-10</v>
      </c>
      <c r="AA1223" s="1">
        <v>898.15752358826103</v>
      </c>
      <c r="AB1223" s="1">
        <v>69.221675162379213</v>
      </c>
      <c r="AC1223"/>
      <c r="AD1223"/>
    </row>
    <row r="1224" spans="1:30" x14ac:dyDescent="0.25">
      <c r="A1224" s="1" t="s">
        <v>105</v>
      </c>
      <c r="B1224" s="4">
        <v>6</v>
      </c>
      <c r="C1224" s="1" t="s">
        <v>108</v>
      </c>
      <c r="D1224" s="7" t="s">
        <v>23</v>
      </c>
      <c r="E1224" s="4">
        <v>2043</v>
      </c>
      <c r="F1224" s="1">
        <v>99.857021791169487</v>
      </c>
      <c r="G1224" s="1">
        <v>-2.2349686964675399E-2</v>
      </c>
      <c r="H1224" s="1">
        <v>8.4157023611147652E-12</v>
      </c>
      <c r="I1224" s="1">
        <v>1.759984558547262E-10</v>
      </c>
      <c r="J1224" s="1">
        <v>3.6349937668787718E-11</v>
      </c>
      <c r="K1224" s="1">
        <v>70.697949015465682</v>
      </c>
      <c r="L1224" s="1">
        <v>8.2536101988502389E-12</v>
      </c>
      <c r="M1224" s="1">
        <v>1.7552280187840257E-9</v>
      </c>
      <c r="N1224" s="1">
        <v>4.8632083773429032E-12</v>
      </c>
      <c r="O1224" s="1">
        <v>8.7434317913190718</v>
      </c>
      <c r="P1224" s="1">
        <v>6.3540000005849437</v>
      </c>
      <c r="Q1224" s="1">
        <v>6.0245006498454113E-9</v>
      </c>
      <c r="R1224" s="1">
        <v>1809.7143284839908</v>
      </c>
      <c r="S1224" s="1">
        <v>2.0165201205241711E-10</v>
      </c>
      <c r="T1224" s="1">
        <v>867.35600641420331</v>
      </c>
      <c r="U1224" s="1">
        <v>90.79947247350681</v>
      </c>
      <c r="V1224" s="1">
        <v>13.749606940843101</v>
      </c>
      <c r="W1224" s="1">
        <v>14.601524871771815</v>
      </c>
      <c r="X1224" s="1">
        <v>6.7045171731698321E-9</v>
      </c>
      <c r="Y1224" s="1">
        <v>3084.0422358983747</v>
      </c>
      <c r="Z1224" s="1">
        <v>7.0519864884402987E-10</v>
      </c>
      <c r="AA1224" s="1">
        <v>895.22180527063927</v>
      </c>
      <c r="AB1224" s="1">
        <v>65.609836774168656</v>
      </c>
      <c r="AC1224"/>
      <c r="AD1224"/>
    </row>
    <row r="1225" spans="1:30" x14ac:dyDescent="0.25">
      <c r="A1225" s="1" t="s">
        <v>105</v>
      </c>
      <c r="B1225" s="4">
        <v>6</v>
      </c>
      <c r="C1225" s="1" t="s">
        <v>108</v>
      </c>
      <c r="D1225" s="7" t="s">
        <v>23</v>
      </c>
      <c r="E1225" s="4">
        <v>2044</v>
      </c>
      <c r="F1225" s="1">
        <v>95.218407039227543</v>
      </c>
      <c r="G1225" s="1">
        <v>-0.18431556672385419</v>
      </c>
      <c r="H1225" s="1">
        <v>9.6678125043598667E-12</v>
      </c>
      <c r="I1225" s="1">
        <v>2.764710366312731E-10</v>
      </c>
      <c r="J1225" s="1">
        <v>3.3578539584084294E-11</v>
      </c>
      <c r="K1225" s="1">
        <v>61.976969939838852</v>
      </c>
      <c r="L1225" s="1">
        <v>3.7042500205271348E-12</v>
      </c>
      <c r="M1225" s="1">
        <v>3.3910536328325114E-8</v>
      </c>
      <c r="N1225" s="1">
        <v>4.8617566840847019E-12</v>
      </c>
      <c r="O1225" s="1">
        <v>8.7434317913269872</v>
      </c>
      <c r="P1225" s="1">
        <v>6.3540000007068773</v>
      </c>
      <c r="Q1225" s="1">
        <v>6.1283323757422457E-9</v>
      </c>
      <c r="R1225" s="1">
        <v>1880.4122774994564</v>
      </c>
      <c r="S1225" s="1">
        <v>2.2389880614126851E-10</v>
      </c>
      <c r="T1225" s="1">
        <v>867.35600641595852</v>
      </c>
      <c r="U1225" s="1">
        <v>90.799472473511671</v>
      </c>
      <c r="V1225" s="1">
        <v>12.989602148007465</v>
      </c>
      <c r="W1225" s="1">
        <v>12.522247654655498</v>
      </c>
      <c r="X1225" s="1">
        <v>5.9250297917270959E-9</v>
      </c>
      <c r="Y1225" s="1">
        <v>3163.2929012666687</v>
      </c>
      <c r="Z1225" s="1">
        <v>7.9188806703589632E-10</v>
      </c>
      <c r="AA1225" s="1">
        <v>888.45336224035611</v>
      </c>
      <c r="AB1225" s="1">
        <v>55.474876591959678</v>
      </c>
      <c r="AC1225"/>
      <c r="AD1225"/>
    </row>
    <row r="1226" spans="1:30" x14ac:dyDescent="0.25">
      <c r="A1226" s="1" t="s">
        <v>105</v>
      </c>
      <c r="B1226" s="4">
        <v>6</v>
      </c>
      <c r="C1226" s="1" t="s">
        <v>108</v>
      </c>
      <c r="D1226" s="7" t="s">
        <v>23</v>
      </c>
      <c r="E1226" s="4">
        <v>2045</v>
      </c>
      <c r="F1226" s="1">
        <v>91.974881602718227</v>
      </c>
      <c r="G1226" s="1">
        <v>-0.17036024571200514</v>
      </c>
      <c r="H1226" s="1">
        <v>1.1162545683421539E-11</v>
      </c>
      <c r="I1226" s="1">
        <v>5.6692103289865281E-10</v>
      </c>
      <c r="J1226" s="1">
        <v>3.2347130822977638E-11</v>
      </c>
      <c r="K1226" s="1">
        <v>50.529007206587252</v>
      </c>
      <c r="L1226" s="1">
        <v>2.3189399772326099E-12</v>
      </c>
      <c r="M1226" s="1">
        <v>4.8848115248052739</v>
      </c>
      <c r="N1226" s="1">
        <v>5.3058559391176889E-12</v>
      </c>
      <c r="O1226" s="1">
        <v>8.7434317913348014</v>
      </c>
      <c r="P1226" s="1">
        <v>6.3540000008828761</v>
      </c>
      <c r="Q1226" s="1">
        <v>6.2323551329294041E-9</v>
      </c>
      <c r="R1226" s="1">
        <v>1942.3892474392953</v>
      </c>
      <c r="S1226" s="1">
        <v>2.3885110861190981E-10</v>
      </c>
      <c r="T1226" s="1">
        <v>867.35600644986903</v>
      </c>
      <c r="U1226" s="1">
        <v>90.799472473516531</v>
      </c>
      <c r="V1226" s="1">
        <v>11.325062570625711</v>
      </c>
      <c r="W1226" s="1">
        <v>12.534181844480054</v>
      </c>
      <c r="X1226" s="1">
        <v>5.7696191719960393E-9</v>
      </c>
      <c r="Y1226" s="1">
        <v>3245.9344452185792</v>
      </c>
      <c r="Z1226" s="1">
        <v>7.9286225275209998E-10</v>
      </c>
      <c r="AA1226" s="1">
        <v>901.62564212304164</v>
      </c>
      <c r="AB1226" s="1">
        <v>47.978506333666772</v>
      </c>
      <c r="AC1226"/>
      <c r="AD1226"/>
    </row>
    <row r="1227" spans="1:30" x14ac:dyDescent="0.25">
      <c r="A1227" s="1" t="s">
        <v>105</v>
      </c>
      <c r="B1227" s="4">
        <v>6</v>
      </c>
      <c r="C1227" s="1" t="s">
        <v>108</v>
      </c>
      <c r="D1227" s="7" t="s">
        <v>23</v>
      </c>
      <c r="E1227" s="4">
        <v>2046</v>
      </c>
      <c r="F1227" s="1">
        <v>88.03056407649305</v>
      </c>
      <c r="G1227" s="1">
        <v>-0.12566855447163508</v>
      </c>
      <c r="H1227" s="1">
        <v>1.2986486235036313E-11</v>
      </c>
      <c r="I1227" s="1">
        <v>3.0098718974464717E-7</v>
      </c>
      <c r="J1227" s="1">
        <v>2.9589810772968208E-11</v>
      </c>
      <c r="K1227" s="1">
        <v>187.86194533787688</v>
      </c>
      <c r="L1227" s="1">
        <v>1.5412557524878796E-12</v>
      </c>
      <c r="M1227" s="1">
        <v>7.5759383549736158E-8</v>
      </c>
      <c r="N1227" s="1">
        <v>6.2424076888486357E-12</v>
      </c>
      <c r="O1227" s="1">
        <v>8.7434317913432178</v>
      </c>
      <c r="P1227" s="1">
        <v>6.3540000011593474</v>
      </c>
      <c r="Q1227" s="1">
        <v>6.3069349010827659E-9</v>
      </c>
      <c r="R1227" s="1">
        <v>1992.9182546458826</v>
      </c>
      <c r="S1227" s="1">
        <v>2.6426847463820618E-10</v>
      </c>
      <c r="T1227" s="1">
        <v>872.24081797467431</v>
      </c>
      <c r="U1227" s="1">
        <v>90.799472473521831</v>
      </c>
      <c r="V1227" s="1">
        <v>10.586364676926259</v>
      </c>
      <c r="W1227" s="1">
        <v>12.782847801953739</v>
      </c>
      <c r="X1227" s="1">
        <v>5.3936339785208932E-9</v>
      </c>
      <c r="Y1227" s="1">
        <v>3320.0796829791643</v>
      </c>
      <c r="Z1227" s="1">
        <v>8.6890996455170699E-10</v>
      </c>
      <c r="AA1227" s="1">
        <v>911.84007948832482</v>
      </c>
      <c r="AB1227" s="1">
        <v>42.692528269218442</v>
      </c>
      <c r="AC1227"/>
      <c r="AD1227"/>
    </row>
    <row r="1228" spans="1:30" x14ac:dyDescent="0.25">
      <c r="A1228" s="1" t="s">
        <v>105</v>
      </c>
      <c r="B1228" s="4">
        <v>6</v>
      </c>
      <c r="C1228" s="1" t="s">
        <v>108</v>
      </c>
      <c r="D1228" s="7" t="s">
        <v>23</v>
      </c>
      <c r="E1228" s="4">
        <v>2047</v>
      </c>
      <c r="F1228" s="1">
        <v>85.174796337122388</v>
      </c>
      <c r="G1228" s="1">
        <v>1.3815587322302366E-2</v>
      </c>
      <c r="H1228" s="1">
        <v>1.5367353042297504E-11</v>
      </c>
      <c r="I1228" s="1">
        <v>8.9719622790392268E-8</v>
      </c>
      <c r="J1228" s="1">
        <v>2.6962626184229078E-11</v>
      </c>
      <c r="K1228" s="1">
        <v>198.87270153622191</v>
      </c>
      <c r="L1228" s="1">
        <v>1.0896632988318779E-12</v>
      </c>
      <c r="M1228" s="1">
        <v>45.998230167712009</v>
      </c>
      <c r="N1228" s="1">
        <v>7.4183499778909641E-12</v>
      </c>
      <c r="O1228" s="1">
        <v>8.7434317913528847</v>
      </c>
      <c r="P1228" s="1">
        <v>6.3540000017262681</v>
      </c>
      <c r="Q1228" s="1">
        <v>6.3610811516796515E-9</v>
      </c>
      <c r="R1228" s="1">
        <v>2098.3451999837603</v>
      </c>
      <c r="S1228" s="1">
        <v>3.0187972437621856E-10</v>
      </c>
      <c r="T1228" s="1">
        <v>872.24081805043375</v>
      </c>
      <c r="U1228" s="1">
        <v>90.799472473527103</v>
      </c>
      <c r="V1228" s="1">
        <v>9.1705782947470311</v>
      </c>
      <c r="W1228" s="1">
        <v>10.672392125054698</v>
      </c>
      <c r="X1228" s="1">
        <v>4.8739758247338808E-9</v>
      </c>
      <c r="Y1228" s="1">
        <v>3440.5112489696603</v>
      </c>
      <c r="Z1228" s="1">
        <v>9.8399952927058788E-10</v>
      </c>
      <c r="AA1228" s="1">
        <v>913.93354705862248</v>
      </c>
      <c r="AB1228" s="1">
        <v>31.269781947149404</v>
      </c>
      <c r="AC1228"/>
      <c r="AD1228"/>
    </row>
    <row r="1229" spans="1:30" x14ac:dyDescent="0.25">
      <c r="A1229" s="1" t="s">
        <v>105</v>
      </c>
      <c r="B1229" s="4">
        <v>6</v>
      </c>
      <c r="C1229" s="1" t="s">
        <v>108</v>
      </c>
      <c r="D1229" s="7" t="s">
        <v>23</v>
      </c>
      <c r="E1229" s="4">
        <v>2048</v>
      </c>
      <c r="F1229" s="1">
        <v>82.084750807249364</v>
      </c>
      <c r="G1229" s="1">
        <v>6.166805129749791E-2</v>
      </c>
      <c r="H1229" s="1">
        <v>1.8539674850939076E-11</v>
      </c>
      <c r="I1229" s="1">
        <v>5.4429687303198059E-8</v>
      </c>
      <c r="J1229" s="1">
        <v>2.6520615756891226E-11</v>
      </c>
      <c r="K1229" s="1">
        <v>244.21449223893336</v>
      </c>
      <c r="L1229" s="1">
        <v>8.2759903149221879E-13</v>
      </c>
      <c r="M1229" s="1">
        <v>50.285799370458982</v>
      </c>
      <c r="N1229" s="1">
        <v>8.8717007052119167E-12</v>
      </c>
      <c r="O1229" s="1">
        <v>8.7434317913640474</v>
      </c>
      <c r="P1229" s="1">
        <v>3.0272964739407229E-7</v>
      </c>
      <c r="Q1229" s="1">
        <v>6.4036500821100536E-9</v>
      </c>
      <c r="R1229" s="1">
        <v>2173.5654015199852</v>
      </c>
      <c r="S1229" s="1">
        <v>3.4515522568844268E-10</v>
      </c>
      <c r="T1229" s="1">
        <v>918.23904821814574</v>
      </c>
      <c r="U1229" s="1">
        <v>90.799472473533541</v>
      </c>
      <c r="V1229" s="1">
        <v>8.0323593186670941</v>
      </c>
      <c r="W1229" s="1">
        <v>3.255752040604591E-7</v>
      </c>
      <c r="X1229" s="1">
        <v>4.4058023403147909E-9</v>
      </c>
      <c r="Y1229" s="1">
        <v>3540.3115314389911</v>
      </c>
      <c r="Z1229" s="1">
        <v>1.1158986305402661E-9</v>
      </c>
      <c r="AA1229" s="1">
        <v>956.13914182720612</v>
      </c>
      <c r="AB1229" s="1">
        <v>25.81222727793353</v>
      </c>
      <c r="AC1229"/>
      <c r="AD1229"/>
    </row>
    <row r="1230" spans="1:30" x14ac:dyDescent="0.25">
      <c r="A1230" s="1" t="s">
        <v>105</v>
      </c>
      <c r="B1230" s="4">
        <v>6</v>
      </c>
      <c r="C1230" s="1" t="s">
        <v>108</v>
      </c>
      <c r="D1230" s="7" t="s">
        <v>23</v>
      </c>
      <c r="E1230" s="4">
        <v>2049</v>
      </c>
      <c r="F1230" s="1">
        <v>78.869481963321434</v>
      </c>
      <c r="G1230" s="1">
        <v>0.11706157650790169</v>
      </c>
      <c r="H1230" s="1">
        <v>2.206294357140326E-11</v>
      </c>
      <c r="I1230" s="1">
        <v>1.2611824588525823E-7</v>
      </c>
      <c r="J1230" s="1">
        <v>2.8031703968491302E-11</v>
      </c>
      <c r="K1230" s="1">
        <v>244.65092024367036</v>
      </c>
      <c r="L1230" s="1">
        <v>6.7696825957697989E-13</v>
      </c>
      <c r="M1230" s="1">
        <v>40.768526731808841</v>
      </c>
      <c r="N1230" s="1">
        <v>1.0689671887014116E-11</v>
      </c>
      <c r="O1230" s="1">
        <v>8.7434317913763238</v>
      </c>
      <c r="P1230" s="1">
        <v>3.9242547057865321E-7</v>
      </c>
      <c r="Q1230" s="1">
        <v>6.4408290660847401E-9</v>
      </c>
      <c r="R1230" s="1">
        <v>2232.3011437589398</v>
      </c>
      <c r="S1230" s="1">
        <v>3.882718820866776E-10</v>
      </c>
      <c r="T1230" s="1">
        <v>968.52484758860476</v>
      </c>
      <c r="U1230" s="1">
        <v>90.799472473541428</v>
      </c>
      <c r="V1230" s="1">
        <v>7.0299290205719327</v>
      </c>
      <c r="W1230" s="1">
        <v>4.6099310027945181E-7</v>
      </c>
      <c r="X1230" s="1">
        <v>3.464779637086737E-9</v>
      </c>
      <c r="Y1230" s="1">
        <v>3625.558485783205</v>
      </c>
      <c r="Z1230" s="1">
        <v>1.2363522320791176E-9</v>
      </c>
      <c r="AA1230" s="1">
        <v>1006.0941967501432</v>
      </c>
      <c r="AB1230" s="1">
        <v>21.916679222937294</v>
      </c>
      <c r="AC1230"/>
      <c r="AD1230"/>
    </row>
    <row r="1231" spans="1:30" x14ac:dyDescent="0.25">
      <c r="A1231" s="1" t="s">
        <v>105</v>
      </c>
      <c r="B1231" s="4">
        <v>6</v>
      </c>
      <c r="C1231" s="1" t="s">
        <v>108</v>
      </c>
      <c r="D1231" s="7" t="s">
        <v>23</v>
      </c>
      <c r="E1231" s="4">
        <v>2050</v>
      </c>
      <c r="F1231" s="1">
        <v>75.539752292266101</v>
      </c>
      <c r="G1231" s="1">
        <v>0.15884834467296285</v>
      </c>
      <c r="H1231" s="1">
        <v>2.6836330592052322E-11</v>
      </c>
      <c r="I1231" s="1">
        <v>7.9765742974848622E-8</v>
      </c>
      <c r="J1231" s="1">
        <v>2.9345556650691807E-11</v>
      </c>
      <c r="K1231" s="1">
        <v>122.83137921316479</v>
      </c>
      <c r="L1231" s="1">
        <v>0</v>
      </c>
      <c r="M1231" s="1">
        <v>30.111817014866183</v>
      </c>
      <c r="N1231" s="1">
        <v>1.299720061266186E-11</v>
      </c>
      <c r="O1231" s="1">
        <v>8.743431791390968</v>
      </c>
      <c r="P1231" s="1">
        <v>4.468460794046823E-7</v>
      </c>
      <c r="Q1231" s="1">
        <v>6.4778749814401913E-9</v>
      </c>
      <c r="R1231" s="1">
        <v>2294.6742841982764</v>
      </c>
      <c r="S1231" s="1">
        <v>4.3742895274889621E-10</v>
      </c>
      <c r="T1231" s="1">
        <v>1009.2933743204136</v>
      </c>
      <c r="U1231" s="1">
        <v>90.799472473550821</v>
      </c>
      <c r="V1231" s="1">
        <v>5.7677461026113175</v>
      </c>
      <c r="W1231" s="1">
        <v>5.3203138200422984E-7</v>
      </c>
      <c r="X1231" s="1">
        <v>3.1264892014208045E-9</v>
      </c>
      <c r="Y1231" s="1">
        <v>3711.4839062178353</v>
      </c>
      <c r="Z1231" s="1">
        <v>1.3856268237974807E-9</v>
      </c>
      <c r="AA1231" s="1">
        <v>1048.3302383017117</v>
      </c>
      <c r="AB1231" s="1">
        <v>18.649683279251196</v>
      </c>
      <c r="AC1231"/>
      <c r="AD1231"/>
    </row>
    <row r="1232" spans="1:30" x14ac:dyDescent="0.25">
      <c r="A1232" s="1" t="s">
        <v>105</v>
      </c>
      <c r="B1232" s="4">
        <v>6</v>
      </c>
      <c r="C1232" s="1" t="s">
        <v>108</v>
      </c>
      <c r="D1232" s="7" t="s">
        <v>23</v>
      </c>
      <c r="E1232" s="4">
        <v>2051</v>
      </c>
      <c r="F1232" s="1">
        <v>72.496946545827754</v>
      </c>
      <c r="G1232" s="1">
        <v>1.199700906423587E-3</v>
      </c>
      <c r="H1232" s="1">
        <v>3.2341255333525035E-11</v>
      </c>
      <c r="I1232" s="1">
        <v>7.8386545088247879E-8</v>
      </c>
      <c r="J1232" s="1">
        <v>3.4158267637081922E-11</v>
      </c>
      <c r="K1232" s="1">
        <v>134.86547138187015</v>
      </c>
      <c r="L1232" s="1">
        <v>0</v>
      </c>
      <c r="M1232" s="1">
        <v>61.026876727181062</v>
      </c>
      <c r="N1232" s="1">
        <v>1.5979369615440907E-11</v>
      </c>
      <c r="O1232" s="1">
        <v>8.7434317914087725</v>
      </c>
      <c r="P1232" s="1">
        <v>5.729540887261342E-7</v>
      </c>
      <c r="Q1232" s="1">
        <v>6.5142249191089791E-9</v>
      </c>
      <c r="R1232" s="1">
        <v>2333.7112507071042</v>
      </c>
      <c r="S1232" s="1">
        <v>4.8898816923743553E-10</v>
      </c>
      <c r="T1232" s="1">
        <v>1039.4051913352798</v>
      </c>
      <c r="U1232" s="1">
        <v>90.799472473561991</v>
      </c>
      <c r="V1232" s="1">
        <v>5.551570858189625</v>
      </c>
      <c r="W1232" s="1">
        <v>9.4236939692990466E-7</v>
      </c>
      <c r="X1232" s="1">
        <v>2.9887872172665192E-9</v>
      </c>
      <c r="Y1232" s="1">
        <v>3697.0781145204282</v>
      </c>
      <c r="Z1232" s="1">
        <v>1.5207526072486643E-9</v>
      </c>
      <c r="AA1232" s="1">
        <v>1088.1328132913357</v>
      </c>
      <c r="AB1232" s="1">
        <v>17.215525104973366</v>
      </c>
      <c r="AC1232"/>
      <c r="AD1232"/>
    </row>
    <row r="1233" spans="1:30" x14ac:dyDescent="0.25">
      <c r="A1233" s="1" t="s">
        <v>105</v>
      </c>
      <c r="B1233" s="4">
        <v>6</v>
      </c>
      <c r="C1233" s="1" t="s">
        <v>108</v>
      </c>
      <c r="D1233" s="7" t="s">
        <v>23</v>
      </c>
      <c r="E1233" s="4">
        <v>2052</v>
      </c>
      <c r="F1233" s="1">
        <v>69.638346741497642</v>
      </c>
      <c r="G1233" s="1">
        <v>2.1994535201906337E-3</v>
      </c>
      <c r="H1233" s="1">
        <v>4.2156856472962107E-11</v>
      </c>
      <c r="I1233" s="1">
        <v>4.5660970328871048E-8</v>
      </c>
      <c r="J1233" s="1">
        <v>0</v>
      </c>
      <c r="K1233" s="1">
        <v>83.548925135556345</v>
      </c>
      <c r="L1233" s="1">
        <v>0</v>
      </c>
      <c r="M1233" s="1">
        <v>120.82494848825083</v>
      </c>
      <c r="N1233" s="1">
        <v>1.992201376440563E-11</v>
      </c>
      <c r="O1233" s="1">
        <v>8.7434317914299005</v>
      </c>
      <c r="P1233" s="1">
        <v>6.5270826425983257E-7</v>
      </c>
      <c r="Q1233" s="1">
        <v>6.5478034586930631E-9</v>
      </c>
      <c r="R1233" s="1">
        <v>2409.7719730586805</v>
      </c>
      <c r="S1233" s="1">
        <v>5.1603466695600145E-10</v>
      </c>
      <c r="T1233" s="1">
        <v>1045.0120680624623</v>
      </c>
      <c r="U1233" s="1">
        <v>90.799472473575065</v>
      </c>
      <c r="V1233" s="1">
        <v>4.6878920433150988</v>
      </c>
      <c r="W1233" s="1">
        <v>1.0651013976507632E-6</v>
      </c>
      <c r="X1233" s="1">
        <v>2.5293697206945115E-9</v>
      </c>
      <c r="Y1233" s="1">
        <v>3768.951421210872</v>
      </c>
      <c r="Z1233" s="1">
        <v>1.5557962364952568E-9</v>
      </c>
      <c r="AA1233" s="1">
        <v>1092.9848811269947</v>
      </c>
      <c r="AB1233" s="1">
        <v>14.097589279460252</v>
      </c>
      <c r="AC1233"/>
      <c r="AD1233"/>
    </row>
    <row r="1234" spans="1:30" x14ac:dyDescent="0.25">
      <c r="A1234" s="1" t="s">
        <v>105</v>
      </c>
      <c r="B1234" s="4">
        <v>6</v>
      </c>
      <c r="C1234" s="1" t="s">
        <v>108</v>
      </c>
      <c r="D1234" s="7" t="s">
        <v>23</v>
      </c>
      <c r="E1234" s="4">
        <v>2053</v>
      </c>
      <c r="F1234" s="1">
        <v>66.589844162164354</v>
      </c>
      <c r="G1234" s="1">
        <v>2.524412701906491E-3</v>
      </c>
      <c r="H1234" s="1">
        <v>5.4902816811938423E-11</v>
      </c>
      <c r="I1234" s="1">
        <v>1.2363981227818062E-8</v>
      </c>
      <c r="J1234" s="1">
        <v>0</v>
      </c>
      <c r="K1234" s="1">
        <v>175.3101420389435</v>
      </c>
      <c r="L1234" s="1">
        <v>0</v>
      </c>
      <c r="M1234" s="1">
        <v>104.21197859610659</v>
      </c>
      <c r="N1234" s="1">
        <v>2.5290021955479482E-11</v>
      </c>
      <c r="O1234" s="1">
        <v>8.7434317914555049</v>
      </c>
      <c r="P1234" s="1">
        <v>7.3108170661014155E-7</v>
      </c>
      <c r="Q1234" s="1">
        <v>6.5801505895160408E-9</v>
      </c>
      <c r="R1234" s="1">
        <v>2436.1008331434537</v>
      </c>
      <c r="S1234" s="1">
        <v>5.2428827715485174E-10</v>
      </c>
      <c r="T1234" s="1">
        <v>1082.7070165507187</v>
      </c>
      <c r="U1234" s="1">
        <v>90.799472473588764</v>
      </c>
      <c r="V1234" s="1">
        <v>4.5485928322641245</v>
      </c>
      <c r="W1234" s="1">
        <v>1.1856551674051664E-6</v>
      </c>
      <c r="X1234" s="1">
        <v>2.4721327524793832E-9</v>
      </c>
      <c r="Y1234" s="1">
        <v>3805.3080317479989</v>
      </c>
      <c r="Z1234" s="1">
        <v>1.544702548214206E-9</v>
      </c>
      <c r="AA1234" s="1">
        <v>1117.6625688952383</v>
      </c>
      <c r="AB1234" s="1">
        <v>13.593880331680392</v>
      </c>
      <c r="AC1234"/>
      <c r="AD1234"/>
    </row>
    <row r="1235" spans="1:30" x14ac:dyDescent="0.25">
      <c r="A1235" s="1" t="s">
        <v>105</v>
      </c>
      <c r="B1235" s="4">
        <v>6</v>
      </c>
      <c r="C1235" s="1" t="s">
        <v>108</v>
      </c>
      <c r="D1235" s="7" t="s">
        <v>23</v>
      </c>
      <c r="E1235" s="4">
        <v>2054</v>
      </c>
      <c r="F1235" s="1">
        <v>63.789482166283065</v>
      </c>
      <c r="G1235" s="1">
        <v>8.6857261390436353E-5</v>
      </c>
      <c r="H1235" s="1">
        <v>6.9961857979150664E-11</v>
      </c>
      <c r="I1235" s="1">
        <v>6.733527404374261E-9</v>
      </c>
      <c r="J1235" s="1">
        <v>0</v>
      </c>
      <c r="K1235" s="1">
        <v>139.17971514794363</v>
      </c>
      <c r="L1235" s="1">
        <v>0</v>
      </c>
      <c r="M1235" s="1">
        <v>7.717466942522294E-7</v>
      </c>
      <c r="N1235" s="1">
        <v>3.2893026350208992E-11</v>
      </c>
      <c r="O1235" s="1">
        <v>8.7434317914861115</v>
      </c>
      <c r="P1235" s="1">
        <v>7.7672790084856523E-7</v>
      </c>
      <c r="Q1235" s="1">
        <v>6.6097404002890087E-9</v>
      </c>
      <c r="R1235" s="1">
        <v>2521.5865666174627</v>
      </c>
      <c r="S1235" s="1">
        <v>5.2799252717537885E-10</v>
      </c>
      <c r="T1235" s="1">
        <v>1075.3973228663356</v>
      </c>
      <c r="U1235" s="1">
        <v>89.346143798895156</v>
      </c>
      <c r="V1235" s="1">
        <v>3.3825177534213853</v>
      </c>
      <c r="W1235" s="1">
        <v>1.2351842902351999E-6</v>
      </c>
      <c r="X1235" s="1">
        <v>2.2654794726480953E-9</v>
      </c>
      <c r="Y1235" s="1">
        <v>3873.9512330303137</v>
      </c>
      <c r="Z1235" s="1">
        <v>1.4213855303071555E-9</v>
      </c>
      <c r="AA1235" s="1">
        <v>1114.8566692844461</v>
      </c>
      <c r="AB1235" s="1">
        <v>11.271517335052385</v>
      </c>
      <c r="AC1235"/>
      <c r="AD1235"/>
    </row>
    <row r="1236" spans="1:30" x14ac:dyDescent="0.25">
      <c r="A1236" s="1" t="s">
        <v>105</v>
      </c>
      <c r="B1236" s="4">
        <v>6</v>
      </c>
      <c r="C1236" s="1" t="s">
        <v>108</v>
      </c>
      <c r="D1236" s="7" t="s">
        <v>23</v>
      </c>
      <c r="E1236" s="4">
        <v>2055</v>
      </c>
      <c r="F1236" s="1">
        <v>60.521190593204757</v>
      </c>
      <c r="G1236" s="1">
        <v>9.5543449016507188E-8</v>
      </c>
      <c r="H1236" s="1">
        <v>8.5060029161731076E-11</v>
      </c>
      <c r="I1236" s="1">
        <v>3.6714173093119585E-9</v>
      </c>
      <c r="J1236" s="1">
        <v>0</v>
      </c>
      <c r="K1236" s="1">
        <v>160.60550126073815</v>
      </c>
      <c r="L1236" s="1">
        <v>0</v>
      </c>
      <c r="M1236" s="1">
        <v>41.995997065413242</v>
      </c>
      <c r="N1236" s="1">
        <v>4.4273755537064974E-11</v>
      </c>
      <c r="O1236" s="1">
        <v>8.7434317915257829</v>
      </c>
      <c r="P1236" s="1">
        <v>7.8907544769681597E-7</v>
      </c>
      <c r="Q1236" s="1">
        <v>6.6367030264732378E-9</v>
      </c>
      <c r="R1236" s="1">
        <v>2557.6295425028138</v>
      </c>
      <c r="S1236" s="1">
        <v>5.3031146715261141E-10</v>
      </c>
      <c r="T1236" s="1">
        <v>1075.3973236369109</v>
      </c>
      <c r="U1236" s="1">
        <v>86.341479461576512</v>
      </c>
      <c r="V1236" s="1">
        <v>2.9738371103926968</v>
      </c>
      <c r="W1236" s="1">
        <v>1.237859691160243E-6</v>
      </c>
      <c r="X1236" s="1">
        <v>1.6776554127919397E-9</v>
      </c>
      <c r="Y1236" s="1">
        <v>3908.098944683441</v>
      </c>
      <c r="Z1236" s="1">
        <v>1.3918407876250266E-9</v>
      </c>
      <c r="AA1236" s="1">
        <v>1114.2871954121229</v>
      </c>
      <c r="AB1236" s="1">
        <v>10.759288759266301</v>
      </c>
      <c r="AC1236"/>
      <c r="AD1236"/>
    </row>
    <row r="1237" spans="1:30" x14ac:dyDescent="0.25">
      <c r="A1237" s="1" t="s">
        <v>105</v>
      </c>
      <c r="B1237" s="4">
        <v>6</v>
      </c>
      <c r="C1237" s="1" t="s">
        <v>108</v>
      </c>
      <c r="D1237" s="7" t="s">
        <v>23</v>
      </c>
      <c r="E1237" s="4">
        <v>2056</v>
      </c>
      <c r="F1237" s="1">
        <v>57.224631110555308</v>
      </c>
      <c r="G1237" s="1">
        <v>1.8311730699359708E-7</v>
      </c>
      <c r="H1237" s="1">
        <v>1.0681509311019631E-10</v>
      </c>
      <c r="I1237" s="1">
        <v>2.9985005251747991E-9</v>
      </c>
      <c r="J1237" s="1">
        <v>0</v>
      </c>
      <c r="K1237" s="1">
        <v>154.67468158293863</v>
      </c>
      <c r="L1237" s="1">
        <v>0</v>
      </c>
      <c r="M1237" s="1">
        <v>1.2918452508141432E-7</v>
      </c>
      <c r="N1237" s="1">
        <v>6.278119761089894E-11</v>
      </c>
      <c r="O1237" s="1">
        <v>8.7434317915774304</v>
      </c>
      <c r="P1237" s="1">
        <v>7.9579110076828893E-7</v>
      </c>
      <c r="Q1237" s="1">
        <v>6.6632236422301287E-9</v>
      </c>
      <c r="R1237" s="1">
        <v>2587.0067217181613</v>
      </c>
      <c r="S1237" s="1">
        <v>5.3185272290509925E-10</v>
      </c>
      <c r="T1237" s="1">
        <v>1088.5764938421439</v>
      </c>
      <c r="U1237" s="1">
        <v>82.403982955603865</v>
      </c>
      <c r="V1237" s="1">
        <v>2.9240642830195722</v>
      </c>
      <c r="W1237" s="1">
        <v>1.23086194243693E-6</v>
      </c>
      <c r="X1237" s="1">
        <v>1.1337593636852266E-9</v>
      </c>
      <c r="Y1237" s="1">
        <v>3939.3495577948534</v>
      </c>
      <c r="Z1237" s="1">
        <v>1.3503577518227276E-9</v>
      </c>
      <c r="AA1237" s="1">
        <v>1117.061021101975</v>
      </c>
      <c r="AB1237" s="1">
        <v>10.414122715686418</v>
      </c>
      <c r="AC1237"/>
      <c r="AD1237"/>
    </row>
    <row r="1238" spans="1:30" x14ac:dyDescent="0.25">
      <c r="A1238" s="1" t="s">
        <v>105</v>
      </c>
      <c r="B1238" s="4">
        <v>6</v>
      </c>
      <c r="C1238" s="1" t="s">
        <v>108</v>
      </c>
      <c r="D1238" s="7" t="s">
        <v>23</v>
      </c>
      <c r="E1238" s="4">
        <v>2057</v>
      </c>
      <c r="F1238" s="1">
        <v>54.167223382096786</v>
      </c>
      <c r="G1238" s="1">
        <v>1.7590830204007035E-3</v>
      </c>
      <c r="H1238" s="1">
        <v>0</v>
      </c>
      <c r="I1238" s="1">
        <v>7.645088082595468E-9</v>
      </c>
      <c r="J1238" s="1">
        <v>0</v>
      </c>
      <c r="K1238" s="1">
        <v>242.32290164857648</v>
      </c>
      <c r="L1238" s="1">
        <v>0</v>
      </c>
      <c r="M1238" s="1">
        <v>1.699333535983153E-8</v>
      </c>
      <c r="N1238" s="1">
        <v>9.7291535713585238E-11</v>
      </c>
      <c r="O1238" s="1">
        <v>8.7434317916423119</v>
      </c>
      <c r="P1238" s="1">
        <v>7.994424438008068E-7</v>
      </c>
      <c r="Q1238" s="1">
        <v>6.69125534619862E-9</v>
      </c>
      <c r="R1238" s="1">
        <v>2653.64987740778</v>
      </c>
      <c r="S1238" s="1">
        <v>5.3294238620393108E-10</v>
      </c>
      <c r="T1238" s="1">
        <v>1071.608087900762</v>
      </c>
      <c r="U1238" s="1">
        <v>77.067238196635358</v>
      </c>
      <c r="V1238" s="1">
        <v>2.9240642829727719</v>
      </c>
      <c r="W1238" s="1">
        <v>8.7013754117233188E-7</v>
      </c>
      <c r="X1238" s="1">
        <v>1.0271087876001126E-9</v>
      </c>
      <c r="Y1238" s="1">
        <v>3998.2905459721669</v>
      </c>
      <c r="Z1238" s="1">
        <v>1.2204087362683967E-9</v>
      </c>
      <c r="AA1238" s="1">
        <v>1099.822179087548</v>
      </c>
      <c r="AB1238" s="1">
        <v>8.9946752090245123</v>
      </c>
      <c r="AC1238"/>
      <c r="AD1238"/>
    </row>
    <row r="1239" spans="1:30" x14ac:dyDescent="0.25">
      <c r="A1239" s="1" t="s">
        <v>105</v>
      </c>
      <c r="B1239" s="4">
        <v>6</v>
      </c>
      <c r="C1239" s="1" t="s">
        <v>108</v>
      </c>
      <c r="D1239" s="7" t="s">
        <v>23</v>
      </c>
      <c r="E1239" s="4">
        <v>2058</v>
      </c>
      <c r="F1239" s="1">
        <v>51.381870523818023</v>
      </c>
      <c r="G1239" s="1">
        <v>4.1651465111419168E-3</v>
      </c>
      <c r="H1239" s="1">
        <v>0</v>
      </c>
      <c r="I1239" s="1">
        <v>0</v>
      </c>
      <c r="J1239" s="1">
        <v>0</v>
      </c>
      <c r="K1239" s="1">
        <v>4.3668522429090686E-7</v>
      </c>
      <c r="L1239" s="1">
        <v>0</v>
      </c>
      <c r="M1239" s="1">
        <v>1.5135654137751935E-8</v>
      </c>
      <c r="N1239" s="1">
        <v>1.8159046683108122E-10</v>
      </c>
      <c r="O1239" s="1">
        <v>8.7434317917190665</v>
      </c>
      <c r="P1239" s="1">
        <v>8.0241862925480949E-7</v>
      </c>
      <c r="Q1239" s="1">
        <v>6.7206009028493117E-9</v>
      </c>
      <c r="R1239" s="1">
        <v>2825.9609820708401</v>
      </c>
      <c r="S1239" s="1">
        <v>5.337699852354233E-10</v>
      </c>
      <c r="T1239" s="1">
        <v>1052.3758923328446</v>
      </c>
      <c r="U1239" s="1">
        <v>69.631621058192948</v>
      </c>
      <c r="V1239" s="1">
        <v>2.4184821732140116</v>
      </c>
      <c r="W1239" s="1">
        <v>4.4178872492962016E-7</v>
      </c>
      <c r="X1239" s="1">
        <v>5.6807483123444288E-10</v>
      </c>
      <c r="Y1239" s="1">
        <v>4104.6341343743989</v>
      </c>
      <c r="Z1239" s="1">
        <v>1.143942766995011E-9</v>
      </c>
      <c r="AA1239" s="1">
        <v>1090.8295254365828</v>
      </c>
      <c r="AB1239" s="1">
        <v>4.904399288771331</v>
      </c>
      <c r="AC1239"/>
      <c r="AD1239"/>
    </row>
    <row r="1240" spans="1:30" x14ac:dyDescent="0.25">
      <c r="A1240" s="1" t="s">
        <v>105</v>
      </c>
      <c r="B1240" s="4">
        <v>6</v>
      </c>
      <c r="C1240" s="1" t="s">
        <v>108</v>
      </c>
      <c r="D1240" s="7" t="s">
        <v>23</v>
      </c>
      <c r="E1240" s="4">
        <v>2059</v>
      </c>
      <c r="F1240" s="1">
        <v>58.086360354811525</v>
      </c>
      <c r="G1240" s="1">
        <v>4.0255958981141334E-4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8.7434317918101225</v>
      </c>
      <c r="P1240" s="1">
        <v>8.100390968967033E-7</v>
      </c>
      <c r="Q1240" s="1">
        <v>6.7547591704863935E-9</v>
      </c>
      <c r="R1240" s="1">
        <v>2775.7332838638049</v>
      </c>
      <c r="S1240" s="1">
        <v>5.3444695349500033E-10</v>
      </c>
      <c r="T1240" s="1">
        <v>1050.8405774624066</v>
      </c>
      <c r="U1240" s="1">
        <v>59.047695350573207</v>
      </c>
      <c r="V1240" s="1">
        <v>2.6233304904257304</v>
      </c>
      <c r="W1240" s="1">
        <v>1.1827198667649188E-6</v>
      </c>
      <c r="X1240" s="1">
        <v>6.086050036900102E-10</v>
      </c>
      <c r="Y1240" s="1">
        <v>4097.0342283792861</v>
      </c>
      <c r="Z1240" s="1">
        <v>1.19497880103791E-9</v>
      </c>
      <c r="AA1240" s="1">
        <v>1083.6940515510585</v>
      </c>
      <c r="AB1240" s="1">
        <v>6.6653431299935839</v>
      </c>
      <c r="AC1240"/>
      <c r="AD1240"/>
    </row>
    <row r="1241" spans="1:30" x14ac:dyDescent="0.25">
      <c r="A1241" s="1" t="s">
        <v>105</v>
      </c>
      <c r="B1241" s="4">
        <v>6</v>
      </c>
      <c r="C1241" s="1" t="s">
        <v>108</v>
      </c>
      <c r="D1241" s="7" t="s">
        <v>23</v>
      </c>
      <c r="E1241" s="4">
        <v>2060</v>
      </c>
      <c r="F1241" s="1">
        <v>67.347919921501756</v>
      </c>
      <c r="G1241" s="1">
        <v>7.1320845354742443E-3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8.7434317917863673</v>
      </c>
      <c r="P1241" s="1">
        <v>8.1001162604840243E-7</v>
      </c>
      <c r="Q1241" s="1">
        <v>6.7547591704863935E-9</v>
      </c>
      <c r="R1241" s="1">
        <v>2731.9417523504139</v>
      </c>
      <c r="S1241" s="1">
        <v>5.3444695349500033E-10</v>
      </c>
      <c r="T1241" s="1">
        <v>1050.8405774590524</v>
      </c>
      <c r="U1241" s="1">
        <v>46.068156978305893</v>
      </c>
      <c r="V1241" s="1">
        <v>2.9240642830781884</v>
      </c>
      <c r="W1241" s="1">
        <v>1.015423365336108E-6</v>
      </c>
      <c r="X1241" s="1">
        <v>7.3685661073503721E-10</v>
      </c>
      <c r="Y1241" s="1">
        <v>4078.5240795927048</v>
      </c>
      <c r="Z1241" s="1">
        <v>1.1991767681885775E-9</v>
      </c>
      <c r="AA1241" s="1">
        <v>1089.040830841185</v>
      </c>
      <c r="AB1241" s="1">
        <v>8.4831449147373359</v>
      </c>
      <c r="AC1241"/>
      <c r="AD1241"/>
    </row>
    <row r="1242" spans="1:30" x14ac:dyDescent="0.25">
      <c r="A1242" s="1" t="s">
        <v>105</v>
      </c>
      <c r="B1242" s="4">
        <v>7</v>
      </c>
      <c r="C1242" s="1" t="s">
        <v>108</v>
      </c>
      <c r="D1242" s="7" t="s">
        <v>23</v>
      </c>
      <c r="E1242" s="4">
        <v>2021</v>
      </c>
      <c r="F1242" s="1">
        <v>196.48231209650427</v>
      </c>
      <c r="G1242" s="1">
        <v>1.5300454987286083E-10</v>
      </c>
      <c r="H1242" s="1">
        <v>5.8846427005605875E-14</v>
      </c>
      <c r="I1242" s="1">
        <v>6.3539999999955326</v>
      </c>
      <c r="J1242" s="1">
        <v>5.4401752261352307E-14</v>
      </c>
      <c r="K1242" s="1">
        <v>82.434999999999391</v>
      </c>
      <c r="L1242" s="1">
        <v>2.2396271416050827E-14</v>
      </c>
      <c r="M1242" s="1">
        <v>55.419999999999952</v>
      </c>
      <c r="N1242" s="1">
        <v>2.3519210324388321E-11</v>
      </c>
      <c r="O1242" s="1">
        <v>153</v>
      </c>
      <c r="P1242" s="1">
        <v>12.708</v>
      </c>
      <c r="Q1242" s="1">
        <v>49.44</v>
      </c>
      <c r="R1242" s="1">
        <v>164.87</v>
      </c>
      <c r="S1242" s="1">
        <v>78.48</v>
      </c>
      <c r="T1242" s="1">
        <v>110.84</v>
      </c>
      <c r="U1242" s="1">
        <v>11.39</v>
      </c>
      <c r="V1242" s="1">
        <v>563.06601022235873</v>
      </c>
      <c r="W1242" s="1">
        <v>33.215890755111651</v>
      </c>
      <c r="X1242" s="1">
        <v>433.09439999958011</v>
      </c>
      <c r="Y1242" s="1">
        <v>306.18372823610747</v>
      </c>
      <c r="Z1242" s="1">
        <v>687.48479999999813</v>
      </c>
      <c r="AA1242" s="1">
        <v>123.18901013738775</v>
      </c>
      <c r="AB1242" s="1">
        <v>0</v>
      </c>
      <c r="AC1242"/>
      <c r="AD1242"/>
    </row>
    <row r="1243" spans="1:30" x14ac:dyDescent="0.25">
      <c r="A1243" s="1" t="s">
        <v>105</v>
      </c>
      <c r="B1243" s="4">
        <v>7</v>
      </c>
      <c r="C1243" s="1" t="s">
        <v>108</v>
      </c>
      <c r="D1243" s="7" t="s">
        <v>23</v>
      </c>
      <c r="E1243" s="4">
        <v>2022</v>
      </c>
      <c r="F1243" s="1">
        <v>320.03961114694067</v>
      </c>
      <c r="G1243" s="1">
        <v>2.7395382456046812E-11</v>
      </c>
      <c r="H1243" s="1">
        <v>5.988958064788039E-14</v>
      </c>
      <c r="I1243" s="1">
        <v>5.2902258293587432E-12</v>
      </c>
      <c r="J1243" s="1">
        <v>5.7005140606169018E-14</v>
      </c>
      <c r="K1243" s="1">
        <v>123.65249999999736</v>
      </c>
      <c r="L1243" s="1">
        <v>2.0619771297544666E-14</v>
      </c>
      <c r="M1243" s="1">
        <v>83.129999999999768</v>
      </c>
      <c r="N1243" s="1">
        <v>2.3464204505161797E-11</v>
      </c>
      <c r="O1243" s="1">
        <v>153</v>
      </c>
      <c r="P1243" s="1">
        <v>12.708</v>
      </c>
      <c r="Q1243" s="1">
        <v>49.44</v>
      </c>
      <c r="R1243" s="1">
        <v>247.30499999999938</v>
      </c>
      <c r="S1243" s="1">
        <v>78.48</v>
      </c>
      <c r="T1243" s="1">
        <v>166.25999999999996</v>
      </c>
      <c r="U1243" s="1">
        <v>11.39000000002352</v>
      </c>
      <c r="V1243" s="1">
        <v>395.29941107032096</v>
      </c>
      <c r="W1243" s="1">
        <v>33.215890755111651</v>
      </c>
      <c r="X1243" s="1">
        <v>426.44253270975082</v>
      </c>
      <c r="Y1243" s="1">
        <v>459.27559235338782</v>
      </c>
      <c r="Z1243" s="1">
        <v>687.48479999999813</v>
      </c>
      <c r="AA1243" s="1">
        <v>184.78351520605267</v>
      </c>
      <c r="AB1243" s="1">
        <v>0</v>
      </c>
      <c r="AC1243"/>
      <c r="AD1243"/>
    </row>
    <row r="1244" spans="1:30" x14ac:dyDescent="0.25">
      <c r="A1244" s="1" t="s">
        <v>105</v>
      </c>
      <c r="B1244" s="4">
        <v>7</v>
      </c>
      <c r="C1244" s="1" t="s">
        <v>108</v>
      </c>
      <c r="D1244" s="7" t="s">
        <v>23</v>
      </c>
      <c r="E1244" s="4">
        <v>2023</v>
      </c>
      <c r="F1244" s="1">
        <v>117.8504401487404</v>
      </c>
      <c r="G1244" s="1">
        <v>2.5919979497018505E-9</v>
      </c>
      <c r="H1244" s="1">
        <v>6.0822813858775569E-14</v>
      </c>
      <c r="I1244" s="1">
        <v>2.1729605445601973E-12</v>
      </c>
      <c r="J1244" s="1">
        <v>5.9522090973794385E-14</v>
      </c>
      <c r="K1244" s="1">
        <v>185.47874999998061</v>
      </c>
      <c r="L1244" s="1">
        <v>1.9345436782024298E-14</v>
      </c>
      <c r="M1244" s="1">
        <v>103.30365291044605</v>
      </c>
      <c r="N1244" s="1">
        <v>2.366841258979903E-11</v>
      </c>
      <c r="O1244" s="1">
        <v>145.35</v>
      </c>
      <c r="P1244" s="1">
        <v>18.355999999995532</v>
      </c>
      <c r="Q1244" s="1">
        <v>46.144000000000005</v>
      </c>
      <c r="R1244" s="1">
        <v>359.96616666666341</v>
      </c>
      <c r="S1244" s="1">
        <v>74.555999999999997</v>
      </c>
      <c r="T1244" s="1">
        <v>242.0006666666664</v>
      </c>
      <c r="U1244" s="1">
        <v>10.251000000046982</v>
      </c>
      <c r="V1244" s="1">
        <v>252.37326459873151</v>
      </c>
      <c r="W1244" s="1">
        <v>47.978508865569395</v>
      </c>
      <c r="X1244" s="1">
        <v>339.39425168870275</v>
      </c>
      <c r="Y1244" s="1">
        <v>668.501139979654</v>
      </c>
      <c r="Z1244" s="1">
        <v>647.057495555743</v>
      </c>
      <c r="AA1244" s="1">
        <v>268.96267213320306</v>
      </c>
      <c r="AB1244" s="1">
        <v>4.1133252005464113E-8</v>
      </c>
      <c r="AC1244"/>
      <c r="AD1244"/>
    </row>
    <row r="1245" spans="1:30" x14ac:dyDescent="0.25">
      <c r="A1245" s="1" t="s">
        <v>105</v>
      </c>
      <c r="B1245" s="4">
        <v>7</v>
      </c>
      <c r="C1245" s="1" t="s">
        <v>108</v>
      </c>
      <c r="D1245" s="7" t="s">
        <v>23</v>
      </c>
      <c r="E1245" s="4">
        <v>2024</v>
      </c>
      <c r="F1245" s="1">
        <v>93.992046757151002</v>
      </c>
      <c r="G1245" s="1">
        <v>4.3546878397081864E-10</v>
      </c>
      <c r="H1245" s="1">
        <v>7.6233102526776401E-14</v>
      </c>
      <c r="I1245" s="1">
        <v>2.4488919122936604E-12</v>
      </c>
      <c r="J1245" s="1">
        <v>7.6651362712685645E-14</v>
      </c>
      <c r="K1245" s="1">
        <v>173.0440006846888</v>
      </c>
      <c r="L1245" s="1">
        <v>2.4140443903397161E-14</v>
      </c>
      <c r="M1245" s="1">
        <v>7.0926362305535794E-11</v>
      </c>
      <c r="N1245" s="1">
        <v>3.1333884615771681E-11</v>
      </c>
      <c r="O1245" s="1">
        <v>137.70000000000007</v>
      </c>
      <c r="P1245" s="1">
        <v>17.650000000000823</v>
      </c>
      <c r="Q1245" s="1">
        <v>42.848000000000006</v>
      </c>
      <c r="R1245" s="1">
        <v>534.45358333331069</v>
      </c>
      <c r="S1245" s="1">
        <v>70.632000000000005</v>
      </c>
      <c r="T1245" s="1">
        <v>337.91498624377908</v>
      </c>
      <c r="U1245" s="1">
        <v>9.1120000000706511</v>
      </c>
      <c r="V1245" s="1">
        <v>139.16370056600144</v>
      </c>
      <c r="W1245" s="1">
        <v>45.817738117136749</v>
      </c>
      <c r="X1245" s="1">
        <v>204.50725810119712</v>
      </c>
      <c r="Y1245" s="1">
        <v>992.0916323228837</v>
      </c>
      <c r="Z1245" s="1">
        <v>584.5972466504877</v>
      </c>
      <c r="AA1245" s="1">
        <v>374.11819320895063</v>
      </c>
      <c r="AB1245" s="1">
        <v>2.6825020809076147E-8</v>
      </c>
      <c r="AC1245"/>
      <c r="AD1245"/>
    </row>
    <row r="1246" spans="1:30" x14ac:dyDescent="0.25">
      <c r="A1246" s="1" t="s">
        <v>105</v>
      </c>
      <c r="B1246" s="4">
        <v>7</v>
      </c>
      <c r="C1246" s="1" t="s">
        <v>108</v>
      </c>
      <c r="D1246" s="7" t="s">
        <v>23</v>
      </c>
      <c r="E1246" s="4">
        <v>2025</v>
      </c>
      <c r="F1246" s="1">
        <v>78.817736778450467</v>
      </c>
      <c r="G1246" s="1">
        <v>5.886994325887468E-6</v>
      </c>
      <c r="H1246" s="1">
        <v>9.8834730677208929E-14</v>
      </c>
      <c r="I1246" s="1">
        <v>2.7485436531630171E-12</v>
      </c>
      <c r="J1246" s="1">
        <v>1.0247017828467824E-13</v>
      </c>
      <c r="K1246" s="1">
        <v>109.57212444413263</v>
      </c>
      <c r="L1246" s="1">
        <v>3.0701411916266829E-14</v>
      </c>
      <c r="M1246" s="1">
        <v>44.668922395827487</v>
      </c>
      <c r="N1246" s="1">
        <v>4.8843655408440958E-11</v>
      </c>
      <c r="O1246" s="1">
        <v>130.05000000000013</v>
      </c>
      <c r="P1246" s="1">
        <v>16.944000000002994</v>
      </c>
      <c r="Q1246" s="1">
        <v>39.552</v>
      </c>
      <c r="R1246" s="1">
        <v>696.50625068466616</v>
      </c>
      <c r="S1246" s="1">
        <v>66.707999999999998</v>
      </c>
      <c r="T1246" s="1">
        <v>330.52565291051667</v>
      </c>
      <c r="U1246" s="1">
        <v>7.973000000101985</v>
      </c>
      <c r="V1246" s="1">
        <v>100.21583274416996</v>
      </c>
      <c r="W1246" s="1">
        <v>43.864730672270944</v>
      </c>
      <c r="X1246" s="1">
        <v>144.84920285568128</v>
      </c>
      <c r="Y1246" s="1">
        <v>1283.1040527076213</v>
      </c>
      <c r="Z1246" s="1">
        <v>527.67140486584606</v>
      </c>
      <c r="AA1246" s="1">
        <v>365.56971587741748</v>
      </c>
      <c r="AB1246" s="1">
        <v>3.4155713494663346E-8</v>
      </c>
      <c r="AC1246"/>
      <c r="AD1246"/>
    </row>
    <row r="1247" spans="1:30" x14ac:dyDescent="0.25">
      <c r="A1247" s="1" t="s">
        <v>105</v>
      </c>
      <c r="B1247" s="4">
        <v>7</v>
      </c>
      <c r="C1247" s="1" t="s">
        <v>108</v>
      </c>
      <c r="D1247" s="7" t="s">
        <v>23</v>
      </c>
      <c r="E1247" s="4">
        <v>2026</v>
      </c>
      <c r="F1247" s="1">
        <v>79.835204358591909</v>
      </c>
      <c r="G1247" s="1">
        <v>6.8816175160011734E-9</v>
      </c>
      <c r="H1247" s="1">
        <v>1.350030300447345E-13</v>
      </c>
      <c r="I1247" s="1">
        <v>3.0859300403416005E-12</v>
      </c>
      <c r="J1247" s="1">
        <v>1.4617234832792438E-13</v>
      </c>
      <c r="K1247" s="1">
        <v>59.133541691432846</v>
      </c>
      <c r="L1247" s="1">
        <v>4.0125501424733362E-14</v>
      </c>
      <c r="M1247" s="1">
        <v>21.552760522541661</v>
      </c>
      <c r="N1247" s="1">
        <v>7.212940770716649E-11</v>
      </c>
      <c r="O1247" s="1">
        <v>122.40000000000019</v>
      </c>
      <c r="P1247" s="1">
        <v>16.238000000005442</v>
      </c>
      <c r="Q1247" s="1">
        <v>36.255999999999993</v>
      </c>
      <c r="R1247" s="1">
        <v>795.08704179546555</v>
      </c>
      <c r="S1247" s="1">
        <v>62.784000000000006</v>
      </c>
      <c r="T1247" s="1">
        <v>367.80524197301082</v>
      </c>
      <c r="U1247" s="1">
        <v>6.8340000001508283</v>
      </c>
      <c r="V1247" s="1">
        <v>89.886112644289369</v>
      </c>
      <c r="W1247" s="1">
        <v>42.115794648563373</v>
      </c>
      <c r="X1247" s="1">
        <v>118.46788334352374</v>
      </c>
      <c r="Y1247" s="1">
        <v>1458.6525162460111</v>
      </c>
      <c r="Z1247" s="1">
        <v>488.81654188086128</v>
      </c>
      <c r="AA1247" s="1">
        <v>405.20824312807724</v>
      </c>
      <c r="AB1247" s="1">
        <v>2.9203174931316457E-8</v>
      </c>
      <c r="AC1247"/>
      <c r="AD1247"/>
    </row>
    <row r="1248" spans="1:30" x14ac:dyDescent="0.25">
      <c r="A1248" s="1" t="s">
        <v>105</v>
      </c>
      <c r="B1248" s="4">
        <v>7</v>
      </c>
      <c r="C1248" s="1" t="s">
        <v>108</v>
      </c>
      <c r="D1248" s="7" t="s">
        <v>23</v>
      </c>
      <c r="E1248" s="4">
        <v>2027</v>
      </c>
      <c r="F1248" s="1">
        <v>80.455349414513122</v>
      </c>
      <c r="G1248" s="1">
        <v>7.792272996818874E-9</v>
      </c>
      <c r="H1248" s="1">
        <v>1.9308492472194881E-13</v>
      </c>
      <c r="I1248" s="1">
        <v>3.4711040539836222E-12</v>
      </c>
      <c r="J1248" s="1">
        <v>2.3212443317988866E-13</v>
      </c>
      <c r="K1248" s="1">
        <v>54.876454061646221</v>
      </c>
      <c r="L1248" s="1">
        <v>5.4298508743469341E-14</v>
      </c>
      <c r="M1248" s="1">
        <v>19.989709691570319</v>
      </c>
      <c r="N1248" s="1">
        <v>2.9655458716468434E-10</v>
      </c>
      <c r="O1248" s="1">
        <v>114.75000000000026</v>
      </c>
      <c r="P1248" s="1">
        <v>15.532000000008193</v>
      </c>
      <c r="Q1248" s="1">
        <v>32.96</v>
      </c>
      <c r="R1248" s="1">
        <v>843.22925015356498</v>
      </c>
      <c r="S1248" s="1">
        <v>58.86</v>
      </c>
      <c r="T1248" s="1">
        <v>381.96866916221916</v>
      </c>
      <c r="U1248" s="1">
        <v>5.6950000002229588</v>
      </c>
      <c r="V1248" s="1">
        <v>100.12750761150312</v>
      </c>
      <c r="W1248" s="1">
        <v>38.489620147793943</v>
      </c>
      <c r="X1248" s="1">
        <v>109.88948263931005</v>
      </c>
      <c r="Y1248" s="1">
        <v>1539.7681545339458</v>
      </c>
      <c r="Z1248" s="1">
        <v>449.34809172756377</v>
      </c>
      <c r="AA1248" s="1">
        <v>419.31594466533568</v>
      </c>
      <c r="AB1248" s="1">
        <v>3.2830343575364034E-8</v>
      </c>
      <c r="AC1248"/>
      <c r="AD1248"/>
    </row>
    <row r="1249" spans="1:30" x14ac:dyDescent="0.25">
      <c r="A1249" s="1" t="s">
        <v>105</v>
      </c>
      <c r="B1249" s="4">
        <v>7</v>
      </c>
      <c r="C1249" s="1" t="s">
        <v>108</v>
      </c>
      <c r="D1249" s="7" t="s">
        <v>23</v>
      </c>
      <c r="E1249" s="4">
        <v>2028</v>
      </c>
      <c r="F1249" s="1">
        <v>81.182447806391593</v>
      </c>
      <c r="G1249" s="1">
        <v>5.8797661223048916E-9</v>
      </c>
      <c r="H1249" s="1">
        <v>2.7013111542691601E-13</v>
      </c>
      <c r="I1249" s="1">
        <v>3.8613240525428116E-12</v>
      </c>
      <c r="J1249" s="1">
        <v>4.8956947292151565E-13</v>
      </c>
      <c r="K1249" s="1">
        <v>65.438009215243397</v>
      </c>
      <c r="L1249" s="1">
        <v>7.4538892336300038E-14</v>
      </c>
      <c r="M1249" s="1">
        <v>16.077248230329946</v>
      </c>
      <c r="N1249" s="1">
        <v>0.7755667966461095</v>
      </c>
      <c r="O1249" s="1">
        <v>107.10000000000035</v>
      </c>
      <c r="P1249" s="1">
        <v>14.826000000011279</v>
      </c>
      <c r="Q1249" s="1">
        <v>29.664000000000001</v>
      </c>
      <c r="R1249" s="1">
        <v>887.1143708818779</v>
      </c>
      <c r="S1249" s="1">
        <v>54.935999999999993</v>
      </c>
      <c r="T1249" s="1">
        <v>394.5690455204562</v>
      </c>
      <c r="U1249" s="1">
        <v>4.5560000005195134</v>
      </c>
      <c r="V1249" s="1">
        <v>113.18305573787241</v>
      </c>
      <c r="W1249" s="1">
        <v>35.794133842218606</v>
      </c>
      <c r="X1249" s="1">
        <v>101.12949216869181</v>
      </c>
      <c r="Y1249" s="1">
        <v>1612.7291290582309</v>
      </c>
      <c r="Z1249" s="1">
        <v>412.40505943809382</v>
      </c>
      <c r="AA1249" s="1">
        <v>429.93797418875386</v>
      </c>
      <c r="AB1249" s="1">
        <v>3.7319026825557036E-8</v>
      </c>
      <c r="AC1249"/>
      <c r="AD1249"/>
    </row>
    <row r="1250" spans="1:30" x14ac:dyDescent="0.25">
      <c r="A1250" s="1" t="s">
        <v>105</v>
      </c>
      <c r="B1250" s="4">
        <v>7</v>
      </c>
      <c r="C1250" s="1" t="s">
        <v>108</v>
      </c>
      <c r="D1250" s="7" t="s">
        <v>23</v>
      </c>
      <c r="E1250" s="4">
        <v>2029</v>
      </c>
      <c r="F1250" s="1">
        <v>82.463899164042587</v>
      </c>
      <c r="G1250" s="1">
        <v>1.459491881068921E-8</v>
      </c>
      <c r="H1250" s="1">
        <v>4.4147165486819245E-13</v>
      </c>
      <c r="I1250" s="1">
        <v>4.2517145115421447E-12</v>
      </c>
      <c r="J1250" s="1">
        <v>2.092408868091107E-10</v>
      </c>
      <c r="K1250" s="1">
        <v>101.43374246345938</v>
      </c>
      <c r="L1250" s="1">
        <v>1.0723633659456495E-13</v>
      </c>
      <c r="M1250" s="1">
        <v>3.0608199474750491E-10</v>
      </c>
      <c r="N1250" s="1">
        <v>2.6657833982992374</v>
      </c>
      <c r="O1250" s="1">
        <v>99.450000000000486</v>
      </c>
      <c r="P1250" s="1">
        <v>14.120000000014752</v>
      </c>
      <c r="Q1250" s="1">
        <v>26.368000000000055</v>
      </c>
      <c r="R1250" s="1">
        <v>941.56104676378789</v>
      </c>
      <c r="S1250" s="1">
        <v>51.012</v>
      </c>
      <c r="T1250" s="1">
        <v>403.25696041745277</v>
      </c>
      <c r="U1250" s="1">
        <v>4.1925667971656218</v>
      </c>
      <c r="V1250" s="1">
        <v>207.64782756009279</v>
      </c>
      <c r="W1250" s="1">
        <v>33.777192183425313</v>
      </c>
      <c r="X1250" s="1">
        <v>5.4936870526580339</v>
      </c>
      <c r="Y1250" s="1">
        <v>1693.2483363196311</v>
      </c>
      <c r="Z1250" s="1">
        <v>374.51347242999003</v>
      </c>
      <c r="AA1250" s="1">
        <v>441.6674678226824</v>
      </c>
      <c r="AB1250" s="1">
        <v>0.19100711709914742</v>
      </c>
      <c r="AC1250"/>
      <c r="AD1250"/>
    </row>
    <row r="1251" spans="1:30" x14ac:dyDescent="0.25">
      <c r="A1251" s="1" t="s">
        <v>105</v>
      </c>
      <c r="B1251" s="4">
        <v>7</v>
      </c>
      <c r="C1251" s="1" t="s">
        <v>108</v>
      </c>
      <c r="D1251" s="7" t="s">
        <v>23</v>
      </c>
      <c r="E1251" s="4">
        <v>2030</v>
      </c>
      <c r="F1251" s="1">
        <v>84.622654042378116</v>
      </c>
      <c r="G1251" s="1">
        <v>8.2375777213570063E-6</v>
      </c>
      <c r="H1251" s="1">
        <v>7.7709814945472292E-13</v>
      </c>
      <c r="I1251" s="1">
        <v>4.7619429668722262E-12</v>
      </c>
      <c r="J1251" s="1">
        <v>2.3832603683144525E-11</v>
      </c>
      <c r="K1251" s="1">
        <v>176.69850611953871</v>
      </c>
      <c r="L1251" s="1">
        <v>1.7437762584369893E-13</v>
      </c>
      <c r="M1251" s="1">
        <v>108.71997694570312</v>
      </c>
      <c r="N1251" s="1">
        <v>3.4291750974672044</v>
      </c>
      <c r="O1251" s="1">
        <v>91.800000000000679</v>
      </c>
      <c r="P1251" s="1">
        <v>13.414000000018611</v>
      </c>
      <c r="Q1251" s="1">
        <v>23.072000000000113</v>
      </c>
      <c r="R1251" s="1">
        <v>1032.003455893914</v>
      </c>
      <c r="S1251" s="1">
        <v>47.088000000000001</v>
      </c>
      <c r="T1251" s="1">
        <v>395.86762708442552</v>
      </c>
      <c r="U1251" s="1">
        <v>5.7193501954648607</v>
      </c>
      <c r="V1251" s="1">
        <v>188.15458629952519</v>
      </c>
      <c r="W1251" s="1">
        <v>32.169352233828874</v>
      </c>
      <c r="X1251" s="1">
        <v>6.9859430557565991</v>
      </c>
      <c r="Y1251" s="1">
        <v>1827.3395773242257</v>
      </c>
      <c r="Z1251" s="1">
        <v>328.96130727679565</v>
      </c>
      <c r="AA1251" s="1">
        <v>431.90636563311182</v>
      </c>
      <c r="AB1251" s="1">
        <v>0.37818964115847342</v>
      </c>
      <c r="AC1251"/>
      <c r="AD1251"/>
    </row>
    <row r="1252" spans="1:30" x14ac:dyDescent="0.25">
      <c r="A1252" s="1" t="s">
        <v>105</v>
      </c>
      <c r="B1252" s="4">
        <v>7</v>
      </c>
      <c r="C1252" s="1" t="s">
        <v>108</v>
      </c>
      <c r="D1252" s="7" t="s">
        <v>23</v>
      </c>
      <c r="E1252" s="4">
        <v>2031</v>
      </c>
      <c r="F1252" s="1">
        <v>84.619869490475068</v>
      </c>
      <c r="G1252" s="1">
        <v>3.3144419046254782E-7</v>
      </c>
      <c r="H1252" s="1">
        <v>1.6659336393420129E-12</v>
      </c>
      <c r="I1252" s="1">
        <v>5.3096710933339709E-12</v>
      </c>
      <c r="J1252" s="1">
        <v>2.0667793062765848E-11</v>
      </c>
      <c r="K1252" s="1">
        <v>60.564991167012508</v>
      </c>
      <c r="L1252" s="1">
        <v>3.8473233099347309E-13</v>
      </c>
      <c r="M1252" s="1">
        <v>4.6229385301474044E-12</v>
      </c>
      <c r="N1252" s="1">
        <v>4.5742626462183447</v>
      </c>
      <c r="O1252" s="1">
        <v>84.150000000000972</v>
      </c>
      <c r="P1252" s="1">
        <v>12.708000000022864</v>
      </c>
      <c r="Q1252" s="1">
        <v>19.77600000000017</v>
      </c>
      <c r="R1252" s="1">
        <v>1197.7106286801193</v>
      </c>
      <c r="S1252" s="1">
        <v>43.164000000000023</v>
      </c>
      <c r="T1252" s="1">
        <v>497.19827069679536</v>
      </c>
      <c r="U1252" s="1">
        <v>8.0095252929320644</v>
      </c>
      <c r="V1252" s="1">
        <v>123.34597598752082</v>
      </c>
      <c r="W1252" s="1">
        <v>32.795640163362954</v>
      </c>
      <c r="X1252" s="1">
        <v>2.7302034190568256</v>
      </c>
      <c r="Y1252" s="1">
        <v>2156.1792231743902</v>
      </c>
      <c r="Z1252" s="1">
        <v>321.71642779245042</v>
      </c>
      <c r="AA1252" s="1">
        <v>546.56747759308598</v>
      </c>
      <c r="AB1252" s="1">
        <v>0.3079212923404927</v>
      </c>
      <c r="AC1252"/>
      <c r="AD1252"/>
    </row>
    <row r="1253" spans="1:30" x14ac:dyDescent="0.25">
      <c r="A1253" s="1" t="s">
        <v>105</v>
      </c>
      <c r="B1253" s="4">
        <v>7</v>
      </c>
      <c r="C1253" s="1" t="s">
        <v>108</v>
      </c>
      <c r="D1253" s="7" t="s">
        <v>23</v>
      </c>
      <c r="E1253" s="4">
        <v>2032</v>
      </c>
      <c r="F1253" s="1">
        <v>85.624012183021065</v>
      </c>
      <c r="G1253" s="1">
        <v>5.0016034950545899E-8</v>
      </c>
      <c r="H1253" s="1">
        <v>2.7269531466200823E-12</v>
      </c>
      <c r="I1253" s="1">
        <v>5.8922639744744277E-12</v>
      </c>
      <c r="J1253" s="1">
        <v>2.1240594480619171E-11</v>
      </c>
      <c r="K1253" s="1">
        <v>70.391488010027359</v>
      </c>
      <c r="L1253" s="1">
        <v>1.8050492587282265E-10</v>
      </c>
      <c r="M1253" s="1">
        <v>1.1904112192442459E-11</v>
      </c>
      <c r="N1253" s="1">
        <v>6.2918939692571563</v>
      </c>
      <c r="O1253" s="1">
        <v>76.500000000001393</v>
      </c>
      <c r="P1253" s="1">
        <v>12.002000000027625</v>
      </c>
      <c r="Q1253" s="1">
        <v>16.480000000000249</v>
      </c>
      <c r="R1253" s="1">
        <v>1247.2842865137984</v>
      </c>
      <c r="S1253" s="1">
        <v>39.240000000000045</v>
      </c>
      <c r="T1253" s="1">
        <v>489.80893736346661</v>
      </c>
      <c r="U1253" s="1">
        <v>11.444787939150409</v>
      </c>
      <c r="V1253" s="1">
        <v>118.51750512736537</v>
      </c>
      <c r="W1253" s="1">
        <v>31.008732251250233</v>
      </c>
      <c r="X1253" s="1">
        <v>5.3205317525543965</v>
      </c>
      <c r="Y1253" s="1">
        <v>2230.6305951724826</v>
      </c>
      <c r="Z1253" s="1">
        <v>294.2176329017783</v>
      </c>
      <c r="AA1253" s="1">
        <v>537.75420086298152</v>
      </c>
      <c r="AB1253" s="1">
        <v>0.77845722472701417</v>
      </c>
      <c r="AC1253"/>
      <c r="AD1253"/>
    </row>
    <row r="1254" spans="1:30" x14ac:dyDescent="0.25">
      <c r="A1254" s="1" t="s">
        <v>105</v>
      </c>
      <c r="B1254" s="4">
        <v>7</v>
      </c>
      <c r="C1254" s="1" t="s">
        <v>108</v>
      </c>
      <c r="D1254" s="7" t="s">
        <v>23</v>
      </c>
      <c r="E1254" s="4">
        <v>2033</v>
      </c>
      <c r="F1254" s="1">
        <v>86.456358507883337</v>
      </c>
      <c r="G1254" s="1">
        <v>4.8613502040816097E-8</v>
      </c>
      <c r="H1254" s="1">
        <v>6.8428652481845748E-12</v>
      </c>
      <c r="I1254" s="1">
        <v>6.5946311186184926E-12</v>
      </c>
      <c r="J1254" s="1">
        <v>2.8813390804321303E-11</v>
      </c>
      <c r="K1254" s="1">
        <v>70.903877182738029</v>
      </c>
      <c r="L1254" s="1">
        <v>2.1981467963605092E-11</v>
      </c>
      <c r="M1254" s="1">
        <v>9.0688097125010157E-11</v>
      </c>
      <c r="N1254" s="1">
        <v>8.8683409537851858</v>
      </c>
      <c r="O1254" s="1">
        <v>68.850000000002183</v>
      </c>
      <c r="P1254" s="1">
        <v>11.296000000032933</v>
      </c>
      <c r="Q1254" s="1">
        <v>13.184000000000351</v>
      </c>
      <c r="R1254" s="1">
        <v>1306.6844411904924</v>
      </c>
      <c r="S1254" s="1">
        <v>35.316000000000074</v>
      </c>
      <c r="T1254" s="1">
        <v>482.41960403014514</v>
      </c>
      <c r="U1254" s="1">
        <v>17.736681908407565</v>
      </c>
      <c r="V1254" s="1">
        <v>110.07328326074737</v>
      </c>
      <c r="W1254" s="1">
        <v>29.144822402721221</v>
      </c>
      <c r="X1254" s="1">
        <v>6.3011530733564491</v>
      </c>
      <c r="Y1254" s="1">
        <v>2316.9725521695536</v>
      </c>
      <c r="Z1254" s="1">
        <v>261.23886256870156</v>
      </c>
      <c r="AA1254" s="1">
        <v>530.17277714570128</v>
      </c>
      <c r="AB1254" s="1">
        <v>3.273854582798899</v>
      </c>
      <c r="AC1254"/>
      <c r="AD1254"/>
    </row>
    <row r="1255" spans="1:30" x14ac:dyDescent="0.25">
      <c r="A1255" s="1" t="s">
        <v>105</v>
      </c>
      <c r="B1255" s="4">
        <v>7</v>
      </c>
      <c r="C1255" s="1" t="s">
        <v>108</v>
      </c>
      <c r="D1255" s="7" t="s">
        <v>23</v>
      </c>
      <c r="E1255" s="4">
        <v>2034</v>
      </c>
      <c r="F1255" s="1">
        <v>88.603752785050489</v>
      </c>
      <c r="G1255" s="1">
        <v>1.288283537214425E-7</v>
      </c>
      <c r="H1255" s="1">
        <v>7.6511234907725321</v>
      </c>
      <c r="I1255" s="1">
        <v>7.4385907562496191E-12</v>
      </c>
      <c r="J1255" s="1">
        <v>1.5484090892094597E-11</v>
      </c>
      <c r="K1255" s="1">
        <v>52.946395060467282</v>
      </c>
      <c r="L1255" s="1">
        <v>1.8625653569852436E-11</v>
      </c>
      <c r="M1255" s="1">
        <v>37.355228458391807</v>
      </c>
      <c r="N1255" s="1">
        <v>13.302511429622429</v>
      </c>
      <c r="O1255" s="1">
        <v>61.20000000000384</v>
      </c>
      <c r="P1255" s="1">
        <v>10.590000000038826</v>
      </c>
      <c r="Q1255" s="1">
        <v>9.8880000000004955</v>
      </c>
      <c r="R1255" s="1">
        <v>1366.5969850398972</v>
      </c>
      <c r="S1255" s="1">
        <v>31.392000000000088</v>
      </c>
      <c r="T1255" s="1">
        <v>475.03027069690251</v>
      </c>
      <c r="U1255" s="1">
        <v>26.605022862192751</v>
      </c>
      <c r="V1255" s="1">
        <v>100.58184665900409</v>
      </c>
      <c r="W1255" s="1">
        <v>25.792398012487805</v>
      </c>
      <c r="X1255" s="1">
        <v>1.6126579300911321</v>
      </c>
      <c r="Y1255" s="1">
        <v>2406.1356321937178</v>
      </c>
      <c r="Z1255" s="1">
        <v>227.37852588242274</v>
      </c>
      <c r="AA1255" s="1">
        <v>521.38725699774398</v>
      </c>
      <c r="AB1255" s="1">
        <v>13.333236959548154</v>
      </c>
      <c r="AC1255"/>
      <c r="AD1255"/>
    </row>
    <row r="1256" spans="1:30" x14ac:dyDescent="0.25">
      <c r="A1256" s="1" t="s">
        <v>105</v>
      </c>
      <c r="B1256" s="4">
        <v>7</v>
      </c>
      <c r="C1256" s="1" t="s">
        <v>108</v>
      </c>
      <c r="D1256" s="7" t="s">
        <v>23</v>
      </c>
      <c r="E1256" s="4">
        <v>2035</v>
      </c>
      <c r="F1256" s="1">
        <v>89.748451044824222</v>
      </c>
      <c r="G1256" s="1">
        <v>3.866370420472343E-5</v>
      </c>
      <c r="H1256" s="1">
        <v>8.8040533495273311E-12</v>
      </c>
      <c r="I1256" s="1">
        <v>7.9453634904587539E-12</v>
      </c>
      <c r="J1256" s="1">
        <v>1.1321998202407318E-11</v>
      </c>
      <c r="K1256" s="1">
        <v>37.447923639866509</v>
      </c>
      <c r="L1256" s="1">
        <v>1.5461754977398455E-11</v>
      </c>
      <c r="M1256" s="1">
        <v>61.36229973739588</v>
      </c>
      <c r="N1256" s="1">
        <v>13.838492037627457</v>
      </c>
      <c r="O1256" s="1">
        <v>53.550000000006563</v>
      </c>
      <c r="P1256" s="1">
        <v>9.88400000004542</v>
      </c>
      <c r="Q1256" s="1">
        <v>6.5920000000007288</v>
      </c>
      <c r="R1256" s="1">
        <v>1408.5520467670312</v>
      </c>
      <c r="S1256" s="1">
        <v>27.468000000000114</v>
      </c>
      <c r="T1256" s="1">
        <v>504.99616582196097</v>
      </c>
      <c r="U1256" s="1">
        <v>39.907534291815182</v>
      </c>
      <c r="V1256" s="1">
        <v>91.022646423599468</v>
      </c>
      <c r="W1256" s="1">
        <v>21.826357371130573</v>
      </c>
      <c r="X1256" s="1">
        <v>0.89879728733683284</v>
      </c>
      <c r="Y1256" s="1">
        <v>2459.6875774056321</v>
      </c>
      <c r="Z1256" s="1">
        <v>194.66309712080758</v>
      </c>
      <c r="AA1256" s="1">
        <v>553.18166145291332</v>
      </c>
      <c r="AB1256" s="1">
        <v>22.244679920196916</v>
      </c>
      <c r="AC1256"/>
      <c r="AD1256"/>
    </row>
    <row r="1257" spans="1:30" x14ac:dyDescent="0.25">
      <c r="A1257" s="1" t="s">
        <v>105</v>
      </c>
      <c r="B1257" s="4">
        <v>7</v>
      </c>
      <c r="C1257" s="1" t="s">
        <v>108</v>
      </c>
      <c r="D1257" s="7" t="s">
        <v>23</v>
      </c>
      <c r="E1257" s="4">
        <v>2036</v>
      </c>
      <c r="F1257" s="1">
        <v>92.140847681245958</v>
      </c>
      <c r="G1257" s="1">
        <v>1.4213614665616585E-7</v>
      </c>
      <c r="H1257" s="1">
        <v>3.4817472626419203E-12</v>
      </c>
      <c r="I1257" s="1">
        <v>7.7890142004330413E-12</v>
      </c>
      <c r="J1257" s="1">
        <v>9.8663365815864933E-12</v>
      </c>
      <c r="K1257" s="1">
        <v>1.8638477035941523E-10</v>
      </c>
      <c r="L1257" s="1">
        <v>2.4606861685793729E-11</v>
      </c>
      <c r="M1257" s="1">
        <v>61.91066813497288</v>
      </c>
      <c r="N1257" s="1">
        <v>11.27510284514304</v>
      </c>
      <c r="O1257" s="1">
        <v>45.900000000013407</v>
      </c>
      <c r="P1257" s="1">
        <v>9.1780000000528581</v>
      </c>
      <c r="Q1257" s="1">
        <v>3.2960000000012184</v>
      </c>
      <c r="R1257" s="1">
        <v>1435.0086370735644</v>
      </c>
      <c r="S1257" s="1">
        <v>23.544000000000157</v>
      </c>
      <c r="T1257" s="1">
        <v>558.96913222602348</v>
      </c>
      <c r="U1257" s="1">
        <v>53.746026329442643</v>
      </c>
      <c r="V1257" s="1">
        <v>80.962310717666739</v>
      </c>
      <c r="W1257" s="1">
        <v>17.204376172781629</v>
      </c>
      <c r="X1257" s="1">
        <v>0.31042613052639573</v>
      </c>
      <c r="Y1257" s="1">
        <v>2498.0087599839417</v>
      </c>
      <c r="Z1257" s="1">
        <v>162.04356765306341</v>
      </c>
      <c r="AA1257" s="1">
        <v>607.5633187028443</v>
      </c>
      <c r="AB1257" s="1">
        <v>34.030194253285416</v>
      </c>
      <c r="AC1257"/>
      <c r="AD1257"/>
    </row>
    <row r="1258" spans="1:30" x14ac:dyDescent="0.25">
      <c r="A1258" s="1" t="s">
        <v>105</v>
      </c>
      <c r="B1258" s="4">
        <v>7</v>
      </c>
      <c r="C1258" s="1" t="s">
        <v>108</v>
      </c>
      <c r="D1258" s="7" t="s">
        <v>23</v>
      </c>
      <c r="E1258" s="4">
        <v>2037</v>
      </c>
      <c r="F1258" s="1">
        <v>103.75840853575315</v>
      </c>
      <c r="G1258" s="1">
        <v>-1.3286051726656057E-2</v>
      </c>
      <c r="H1258" s="1">
        <v>7.0018207094522536E-12</v>
      </c>
      <c r="I1258" s="1">
        <v>9.2121429512917436E-12</v>
      </c>
      <c r="J1258" s="1">
        <v>7.3847560665496887E-12</v>
      </c>
      <c r="K1258" s="1">
        <v>21.155258190634548</v>
      </c>
      <c r="L1258" s="1">
        <v>2.0557170945315846E-11</v>
      </c>
      <c r="M1258" s="1">
        <v>46.799233608165586</v>
      </c>
      <c r="N1258" s="1">
        <v>11.257742316550637</v>
      </c>
      <c r="O1258" s="1">
        <v>45.901123490785942</v>
      </c>
      <c r="P1258" s="1">
        <v>8.4720000000608042</v>
      </c>
      <c r="Q1258" s="1">
        <v>2.1045880358837872E-10</v>
      </c>
      <c r="R1258" s="1">
        <v>1424.0173037404174</v>
      </c>
      <c r="S1258" s="1">
        <v>19.620000000000214</v>
      </c>
      <c r="T1258" s="1">
        <v>613.49046702766304</v>
      </c>
      <c r="U1258" s="1">
        <v>65.021129174585681</v>
      </c>
      <c r="V1258" s="1">
        <v>87.055670111784295</v>
      </c>
      <c r="W1258" s="1">
        <v>16.0493338503071</v>
      </c>
      <c r="X1258" s="1">
        <v>3.7558311985071768E-10</v>
      </c>
      <c r="Y1258" s="1">
        <v>2486.8957205969541</v>
      </c>
      <c r="Z1258" s="1">
        <v>136.93922041751279</v>
      </c>
      <c r="AA1258" s="1">
        <v>664.69695576520201</v>
      </c>
      <c r="AB1258" s="1">
        <v>43.324685457323426</v>
      </c>
      <c r="AC1258"/>
      <c r="AD1258"/>
    </row>
    <row r="1259" spans="1:30" x14ac:dyDescent="0.25">
      <c r="A1259" s="1" t="s">
        <v>105</v>
      </c>
      <c r="B1259" s="4">
        <v>7</v>
      </c>
      <c r="C1259" s="1" t="s">
        <v>108</v>
      </c>
      <c r="D1259" s="7" t="s">
        <v>23</v>
      </c>
      <c r="E1259" s="4">
        <v>2038</v>
      </c>
      <c r="F1259" s="1">
        <v>107.88799026349827</v>
      </c>
      <c r="G1259" s="1">
        <v>2.2561168819037365E-7</v>
      </c>
      <c r="H1259" s="1">
        <v>5.4806610751413489E-12</v>
      </c>
      <c r="I1259" s="1">
        <v>1.0986476652871983E-11</v>
      </c>
      <c r="J1259" s="1">
        <v>4.8764256164026732E-12</v>
      </c>
      <c r="K1259" s="1">
        <v>65.757588953924099</v>
      </c>
      <c r="L1259" s="1">
        <v>3.7742061363110509E-11</v>
      </c>
      <c r="M1259" s="1">
        <v>30.752373464745556</v>
      </c>
      <c r="N1259" s="1">
        <v>3.6448365642229117</v>
      </c>
      <c r="O1259" s="1">
        <v>38.251123490794747</v>
      </c>
      <c r="P1259" s="1">
        <v>7.766000000068594</v>
      </c>
      <c r="Q1259" s="1">
        <v>2.3429140727152324E-10</v>
      </c>
      <c r="R1259" s="1">
        <v>1445.1725619310521</v>
      </c>
      <c r="S1259" s="1">
        <v>15.696000000000287</v>
      </c>
      <c r="T1259" s="1">
        <v>660.28970063582858</v>
      </c>
      <c r="U1259" s="1">
        <v>76.278871491136314</v>
      </c>
      <c r="V1259" s="1">
        <v>77.200631701742367</v>
      </c>
      <c r="W1259" s="1">
        <v>15.209432102905607</v>
      </c>
      <c r="X1259" s="1">
        <v>3.9500706216637853E-10</v>
      </c>
      <c r="Y1259" s="1">
        <v>2525.2743035695016</v>
      </c>
      <c r="Z1259" s="1">
        <v>110.32877032778183</v>
      </c>
      <c r="AA1259" s="1">
        <v>714.43931605495197</v>
      </c>
      <c r="AB1259" s="1">
        <v>58.399023882966894</v>
      </c>
      <c r="AC1259"/>
      <c r="AD1259"/>
    </row>
    <row r="1260" spans="1:30" x14ac:dyDescent="0.25">
      <c r="A1260" s="1" t="s">
        <v>105</v>
      </c>
      <c r="B1260" s="4">
        <v>7</v>
      </c>
      <c r="C1260" s="1" t="s">
        <v>108</v>
      </c>
      <c r="D1260" s="7" t="s">
        <v>23</v>
      </c>
      <c r="E1260" s="4">
        <v>2039</v>
      </c>
      <c r="F1260" s="1">
        <v>105.560744365419</v>
      </c>
      <c r="G1260" s="1">
        <v>5.5099784263502336E-7</v>
      </c>
      <c r="H1260" s="1">
        <v>1.6517997595817587E-12</v>
      </c>
      <c r="I1260" s="1">
        <v>1.3294100874979789E-11</v>
      </c>
      <c r="J1260" s="1">
        <v>3.6872683543632329E-12</v>
      </c>
      <c r="K1260" s="1">
        <v>73.631151141540755</v>
      </c>
      <c r="L1260" s="1">
        <v>4.0378215080528751E-11</v>
      </c>
      <c r="M1260" s="1">
        <v>41.796072914823881</v>
      </c>
      <c r="N1260" s="1">
        <v>5.9658344406961925</v>
      </c>
      <c r="O1260" s="1">
        <v>30.601123490798223</v>
      </c>
      <c r="P1260" s="1">
        <v>7.0600000000778067</v>
      </c>
      <c r="Q1260" s="1">
        <v>2.5495920033428909E-10</v>
      </c>
      <c r="R1260" s="1">
        <v>1510.9301508849762</v>
      </c>
      <c r="S1260" s="1">
        <v>11.772000000000393</v>
      </c>
      <c r="T1260" s="1">
        <v>691.04207410057415</v>
      </c>
      <c r="U1260" s="1">
        <v>79.923708055359228</v>
      </c>
      <c r="V1260" s="1">
        <v>60.190663910044819</v>
      </c>
      <c r="W1260" s="1">
        <v>13.692045510861218</v>
      </c>
      <c r="X1260" s="1">
        <v>3.9869244539963518E-10</v>
      </c>
      <c r="Y1260" s="1">
        <v>2633.3132699228913</v>
      </c>
      <c r="Z1260" s="1">
        <v>82.591573486629017</v>
      </c>
      <c r="AA1260" s="1">
        <v>743.18736487201318</v>
      </c>
      <c r="AB1260" s="1">
        <v>65.722948277804676</v>
      </c>
      <c r="AC1260"/>
      <c r="AD1260"/>
    </row>
    <row r="1261" spans="1:30" x14ac:dyDescent="0.25">
      <c r="A1261" s="1" t="s">
        <v>105</v>
      </c>
      <c r="B1261" s="4">
        <v>7</v>
      </c>
      <c r="C1261" s="1" t="s">
        <v>108</v>
      </c>
      <c r="D1261" s="7" t="s">
        <v>23</v>
      </c>
      <c r="E1261" s="4">
        <v>2040</v>
      </c>
      <c r="F1261" s="1">
        <v>103.97425289865633</v>
      </c>
      <c r="G1261" s="1">
        <v>4.0898407554675411E-7</v>
      </c>
      <c r="H1261" s="1">
        <v>8.5038053589758249E-13</v>
      </c>
      <c r="I1261" s="1">
        <v>1.6806645766168507E-11</v>
      </c>
      <c r="J1261" s="1">
        <v>3.0082069139789194E-12</v>
      </c>
      <c r="K1261" s="1">
        <v>107.89778496369266</v>
      </c>
      <c r="L1261" s="1">
        <v>4.450791403458324E-11</v>
      </c>
      <c r="M1261" s="1">
        <v>1.1481920425688978E-9</v>
      </c>
      <c r="N1261" s="1">
        <v>1.6530307941351024E-9</v>
      </c>
      <c r="O1261" s="1">
        <v>22.951123490805227</v>
      </c>
      <c r="P1261" s="1">
        <v>6.3540000000887931</v>
      </c>
      <c r="Q1261" s="1">
        <v>2.7619979481490826E-10</v>
      </c>
      <c r="R1261" s="1">
        <v>1584.5613020265171</v>
      </c>
      <c r="S1261" s="1">
        <v>7.8480000000005683</v>
      </c>
      <c r="T1261" s="1">
        <v>732.83814701539802</v>
      </c>
      <c r="U1261" s="1">
        <v>85.889542496055427</v>
      </c>
      <c r="V1261" s="1">
        <v>43.324667780779315</v>
      </c>
      <c r="W1261" s="1">
        <v>12.243290200422583</v>
      </c>
      <c r="X1261" s="1">
        <v>3.9709719260287925E-10</v>
      </c>
      <c r="Y1261" s="1">
        <v>2746.9549018062207</v>
      </c>
      <c r="Z1261" s="1">
        <v>53.655194671486058</v>
      </c>
      <c r="AA1261" s="1">
        <v>782.20054954249986</v>
      </c>
      <c r="AB1261" s="1">
        <v>71.491874199707709</v>
      </c>
      <c r="AC1261"/>
      <c r="AD1261"/>
    </row>
    <row r="1262" spans="1:30" x14ac:dyDescent="0.25">
      <c r="A1262" s="1" t="s">
        <v>105</v>
      </c>
      <c r="B1262" s="4">
        <v>7</v>
      </c>
      <c r="C1262" s="1" t="s">
        <v>108</v>
      </c>
      <c r="D1262" s="7" t="s">
        <v>23</v>
      </c>
      <c r="E1262" s="4">
        <v>2041</v>
      </c>
      <c r="F1262" s="1">
        <v>104.18273007417686</v>
      </c>
      <c r="G1262" s="1">
        <v>6.7036264596220246E-5</v>
      </c>
      <c r="H1262" s="1">
        <v>7.0912977220660067E-13</v>
      </c>
      <c r="I1262" s="1">
        <v>2.216672281268954E-11</v>
      </c>
      <c r="J1262" s="1">
        <v>2.4604058493348277E-12</v>
      </c>
      <c r="K1262" s="1">
        <v>138.73841130407408</v>
      </c>
      <c r="L1262" s="1">
        <v>5.1365719107849686E-11</v>
      </c>
      <c r="M1262" s="1">
        <v>7.3159138918423794E-11</v>
      </c>
      <c r="N1262" s="1">
        <v>3.1250559243381082E-10</v>
      </c>
      <c r="O1262" s="1">
        <v>15.301123490810706</v>
      </c>
      <c r="P1262" s="1">
        <v>6.3540000001020873</v>
      </c>
      <c r="Q1262" s="1">
        <v>3.0501318561922956E-10</v>
      </c>
      <c r="R1262" s="1">
        <v>1692.4590869902097</v>
      </c>
      <c r="S1262" s="1">
        <v>3.9240000000009529</v>
      </c>
      <c r="T1262" s="1">
        <v>732.83814701654626</v>
      </c>
      <c r="U1262" s="1">
        <v>85.889542497708462</v>
      </c>
      <c r="V1262" s="1">
        <v>27.401025705413367</v>
      </c>
      <c r="W1262" s="1">
        <v>14.882119602685599</v>
      </c>
      <c r="X1262" s="1">
        <v>4.0677993918005226E-10</v>
      </c>
      <c r="Y1262" s="1">
        <v>2886.4957423971905</v>
      </c>
      <c r="Z1262" s="1">
        <v>25.464082889526214</v>
      </c>
      <c r="AA1262" s="1">
        <v>783.20512438371122</v>
      </c>
      <c r="AB1262" s="1">
        <v>70.561063466310983</v>
      </c>
      <c r="AC1262"/>
      <c r="AD1262"/>
    </row>
    <row r="1263" spans="1:30" x14ac:dyDescent="0.25">
      <c r="A1263" s="1" t="s">
        <v>105</v>
      </c>
      <c r="B1263" s="4">
        <v>7</v>
      </c>
      <c r="C1263" s="1" t="s">
        <v>108</v>
      </c>
      <c r="D1263" s="7" t="s">
        <v>23</v>
      </c>
      <c r="E1263" s="4">
        <v>2042</v>
      </c>
      <c r="F1263" s="1">
        <v>103.90014024952984</v>
      </c>
      <c r="G1263" s="1">
        <v>4.6037516255511017E-5</v>
      </c>
      <c r="H1263" s="1">
        <v>6.9847176140960567E-13</v>
      </c>
      <c r="I1263" s="1">
        <v>3.0104865271700076E-11</v>
      </c>
      <c r="J1263" s="1">
        <v>2.4152653219459226E-12</v>
      </c>
      <c r="K1263" s="1">
        <v>47.468732671971296</v>
      </c>
      <c r="L1263" s="1">
        <v>3.0099274133368565E-11</v>
      </c>
      <c r="M1263" s="1">
        <v>23.696642150255681</v>
      </c>
      <c r="N1263" s="1">
        <v>1.4647722448431455E-10</v>
      </c>
      <c r="O1263" s="1">
        <v>7.6511234908123589</v>
      </c>
      <c r="P1263" s="1">
        <v>6.3540000001188943</v>
      </c>
      <c r="Q1263" s="1">
        <v>3.2049727651132416E-10</v>
      </c>
      <c r="R1263" s="1">
        <v>1831.1974982942838</v>
      </c>
      <c r="S1263" s="1">
        <v>1.8145743840407416E-10</v>
      </c>
      <c r="T1263" s="1">
        <v>732.83814701661947</v>
      </c>
      <c r="U1263" s="1">
        <v>85.889542498020973</v>
      </c>
      <c r="V1263" s="1">
        <v>12.724303053462823</v>
      </c>
      <c r="W1263" s="1">
        <v>13.604413867630186</v>
      </c>
      <c r="X1263" s="1">
        <v>3.8342627321827508E-10</v>
      </c>
      <c r="Y1263" s="1">
        <v>3046.0609996047888</v>
      </c>
      <c r="Z1263" s="1">
        <v>6.7789299358550298E-10</v>
      </c>
      <c r="AA1263" s="1">
        <v>775.56431900659925</v>
      </c>
      <c r="AB1263" s="1">
        <v>63.410455958269409</v>
      </c>
      <c r="AC1263"/>
      <c r="AD1263"/>
    </row>
    <row r="1264" spans="1:30" x14ac:dyDescent="0.25">
      <c r="A1264" s="1" t="s">
        <v>105</v>
      </c>
      <c r="B1264" s="4">
        <v>7</v>
      </c>
      <c r="C1264" s="1" t="s">
        <v>108</v>
      </c>
      <c r="D1264" s="7" t="s">
        <v>23</v>
      </c>
      <c r="E1264" s="4">
        <v>2043</v>
      </c>
      <c r="F1264" s="1">
        <v>99.437778121110455</v>
      </c>
      <c r="G1264" s="1">
        <v>7.4679839727314316E-5</v>
      </c>
      <c r="H1264" s="1">
        <v>7.4632489160779264E-13</v>
      </c>
      <c r="I1264" s="1">
        <v>4.2817587033686359E-11</v>
      </c>
      <c r="J1264" s="1">
        <v>2.2790425517583879E-12</v>
      </c>
      <c r="K1264" s="1">
        <v>41.418424457019597</v>
      </c>
      <c r="L1264" s="1">
        <v>8.9625913998759008E-12</v>
      </c>
      <c r="M1264" s="1">
        <v>52.831875216368665</v>
      </c>
      <c r="N1264" s="1">
        <v>1.209137412582855E-10</v>
      </c>
      <c r="O1264" s="1">
        <v>7.6511234908132089</v>
      </c>
      <c r="P1264" s="1">
        <v>6.3540000001410615</v>
      </c>
      <c r="Q1264" s="1">
        <v>3.3181927471373148E-10</v>
      </c>
      <c r="R1264" s="1">
        <v>1878.6662309662552</v>
      </c>
      <c r="S1264" s="1">
        <v>2.0343890636767925E-10</v>
      </c>
      <c r="T1264" s="1">
        <v>756.53478916687516</v>
      </c>
      <c r="U1264" s="1">
        <v>85.889542498167444</v>
      </c>
      <c r="V1264" s="1">
        <v>11.749998429182174</v>
      </c>
      <c r="W1264" s="1">
        <v>14.148895858072192</v>
      </c>
      <c r="X1264" s="1">
        <v>3.6807133549625843E-10</v>
      </c>
      <c r="Y1264" s="1">
        <v>3123.7648712338446</v>
      </c>
      <c r="Z1264" s="1">
        <v>7.6493661233724105E-10</v>
      </c>
      <c r="AA1264" s="1">
        <v>798.97574924951357</v>
      </c>
      <c r="AB1264" s="1">
        <v>57.100123657836875</v>
      </c>
      <c r="AC1264"/>
      <c r="AD1264"/>
    </row>
    <row r="1265" spans="1:30" x14ac:dyDescent="0.25">
      <c r="A1265" s="1" t="s">
        <v>105</v>
      </c>
      <c r="B1265" s="4">
        <v>7</v>
      </c>
      <c r="C1265" s="1" t="s">
        <v>108</v>
      </c>
      <c r="D1265" s="7" t="s">
        <v>23</v>
      </c>
      <c r="E1265" s="4">
        <v>2044</v>
      </c>
      <c r="F1265" s="1">
        <v>95.156131841148451</v>
      </c>
      <c r="G1265" s="1">
        <v>4.2561208915130239E-5</v>
      </c>
      <c r="H1265" s="1">
        <v>8.3545248239594449E-13</v>
      </c>
      <c r="I1265" s="1">
        <v>6.7368840417341724E-11</v>
      </c>
      <c r="J1265" s="1">
        <v>2.0981475990693973E-12</v>
      </c>
      <c r="K1265" s="1">
        <v>61.250632723281697</v>
      </c>
      <c r="L1265" s="1">
        <v>3.9005784284147965E-12</v>
      </c>
      <c r="M1265" s="1">
        <v>28.715391516471801</v>
      </c>
      <c r="N1265" s="1">
        <v>1.2035994019076473E-10</v>
      </c>
      <c r="O1265" s="1">
        <v>7.6511234908139176</v>
      </c>
      <c r="P1265" s="1">
        <v>6.3540000001711663</v>
      </c>
      <c r="Q1265" s="1">
        <v>3.4168561129531797E-10</v>
      </c>
      <c r="R1265" s="1">
        <v>1920.0846554232749</v>
      </c>
      <c r="S1265" s="1">
        <v>2.2206455993753168E-10</v>
      </c>
      <c r="T1265" s="1">
        <v>809.3666643832438</v>
      </c>
      <c r="U1265" s="1">
        <v>85.889542498288364</v>
      </c>
      <c r="V1265" s="1">
        <v>11.086951788864207</v>
      </c>
      <c r="W1265" s="1">
        <v>14.565229701069182</v>
      </c>
      <c r="X1265" s="1">
        <v>3.4981913903104832E-10</v>
      </c>
      <c r="Y1265" s="1">
        <v>3199.4141601942492</v>
      </c>
      <c r="Z1265" s="1">
        <v>8.2479806493461339E-10</v>
      </c>
      <c r="AA1265" s="1">
        <v>852.60131219590801</v>
      </c>
      <c r="AB1265" s="1">
        <v>51.673509697693341</v>
      </c>
      <c r="AC1265"/>
      <c r="AD1265"/>
    </row>
    <row r="1266" spans="1:30" x14ac:dyDescent="0.25">
      <c r="A1266" s="1" t="s">
        <v>105</v>
      </c>
      <c r="B1266" s="4">
        <v>7</v>
      </c>
      <c r="C1266" s="1" t="s">
        <v>108</v>
      </c>
      <c r="D1266" s="7" t="s">
        <v>23</v>
      </c>
      <c r="E1266" s="4">
        <v>2045</v>
      </c>
      <c r="F1266" s="1">
        <v>91.657093706892553</v>
      </c>
      <c r="G1266" s="1">
        <v>2.5416324189107636E-2</v>
      </c>
      <c r="H1266" s="1">
        <v>9.6081268934165802E-13</v>
      </c>
      <c r="I1266" s="1">
        <v>1.4185998803410841E-10</v>
      </c>
      <c r="J1266" s="1">
        <v>2.0294026502091032E-12</v>
      </c>
      <c r="K1266" s="1">
        <v>48.329672037461648</v>
      </c>
      <c r="L1266" s="1">
        <v>2.0605198561821719E-12</v>
      </c>
      <c r="M1266" s="1">
        <v>11.663192547881328</v>
      </c>
      <c r="N1266" s="1">
        <v>1.3017420947602339E-10</v>
      </c>
      <c r="O1266" s="1">
        <v>7.6511234908146157</v>
      </c>
      <c r="P1266" s="1">
        <v>6.3540000002139836</v>
      </c>
      <c r="Q1266" s="1">
        <v>3.4907036736186766E-10</v>
      </c>
      <c r="R1266" s="1">
        <v>1981.3352881465566</v>
      </c>
      <c r="S1266" s="1">
        <v>2.3752631491493014E-10</v>
      </c>
      <c r="T1266" s="1">
        <v>838.08205589971556</v>
      </c>
      <c r="U1266" s="1">
        <v>85.88954249840873</v>
      </c>
      <c r="V1266" s="1">
        <v>9.7497434343680869</v>
      </c>
      <c r="W1266" s="1">
        <v>14.707365649852672</v>
      </c>
      <c r="X1266" s="1">
        <v>3.3257863167936452E-10</v>
      </c>
      <c r="Y1266" s="1">
        <v>3283.7912555613229</v>
      </c>
      <c r="Z1266" s="1">
        <v>8.3646356460538344E-10</v>
      </c>
      <c r="AA1266" s="1">
        <v>884.65785272501421</v>
      </c>
      <c r="AB1266" s="1">
        <v>43.972980134988973</v>
      </c>
      <c r="AC1266"/>
      <c r="AD1266"/>
    </row>
    <row r="1267" spans="1:30" x14ac:dyDescent="0.25">
      <c r="A1267" s="1" t="s">
        <v>105</v>
      </c>
      <c r="B1267" s="4">
        <v>7</v>
      </c>
      <c r="C1267" s="1" t="s">
        <v>108</v>
      </c>
      <c r="D1267" s="7" t="s">
        <v>23</v>
      </c>
      <c r="E1267" s="4">
        <v>2046</v>
      </c>
      <c r="F1267" s="1">
        <v>88.003084779311564</v>
      </c>
      <c r="G1267" s="1">
        <v>5.7896798467302224E-2</v>
      </c>
      <c r="H1267" s="1">
        <v>1.1158096220931698E-12</v>
      </c>
      <c r="I1267" s="1">
        <v>9.6759798578459694E-8</v>
      </c>
      <c r="J1267" s="1">
        <v>1.8466664843506833E-12</v>
      </c>
      <c r="K1267" s="1">
        <v>128.56854084850823</v>
      </c>
      <c r="L1267" s="1">
        <v>1.4180200265463464E-12</v>
      </c>
      <c r="M1267" s="1">
        <v>41.784045855878482</v>
      </c>
      <c r="N1267" s="1">
        <v>1.4838246985845854E-10</v>
      </c>
      <c r="O1267" s="1">
        <v>7.6511234908153618</v>
      </c>
      <c r="P1267" s="1">
        <v>6.3540000002813528</v>
      </c>
      <c r="Q1267" s="1">
        <v>3.5394679297827033E-10</v>
      </c>
      <c r="R1267" s="1">
        <v>2029.6649601840184</v>
      </c>
      <c r="S1267" s="1">
        <v>2.6213317660072387E-10</v>
      </c>
      <c r="T1267" s="1">
        <v>849.74524844759685</v>
      </c>
      <c r="U1267" s="1">
        <v>85.889542498538901</v>
      </c>
      <c r="V1267" s="1">
        <v>9.0088245280158468</v>
      </c>
      <c r="W1267" s="1">
        <v>14.211074516141693</v>
      </c>
      <c r="X1267" s="1">
        <v>3.085395149609559E-10</v>
      </c>
      <c r="Y1267" s="1">
        <v>3352.3933578850265</v>
      </c>
      <c r="Z1267" s="1">
        <v>9.145922768717006E-10</v>
      </c>
      <c r="AA1267" s="1">
        <v>897.55354660011903</v>
      </c>
      <c r="AB1267" s="1">
        <v>39.509219380739111</v>
      </c>
      <c r="AC1267"/>
      <c r="AD1267"/>
    </row>
    <row r="1268" spans="1:30" x14ac:dyDescent="0.25">
      <c r="A1268" s="1" t="s">
        <v>105</v>
      </c>
      <c r="B1268" s="4">
        <v>7</v>
      </c>
      <c r="C1268" s="1" t="s">
        <v>108</v>
      </c>
      <c r="D1268" s="7" t="s">
        <v>23</v>
      </c>
      <c r="E1268" s="4">
        <v>2047</v>
      </c>
      <c r="F1268" s="1">
        <v>84.873141782653562</v>
      </c>
      <c r="G1268" s="1">
        <v>0.16359495849128194</v>
      </c>
      <c r="H1268" s="1">
        <v>1.3102903117398346E-12</v>
      </c>
      <c r="I1268" s="1">
        <v>1.2270696175937187E-9</v>
      </c>
      <c r="J1268" s="1">
        <v>1.665398809152843E-12</v>
      </c>
      <c r="K1268" s="1">
        <v>209.24573478991448</v>
      </c>
      <c r="L1268" s="1">
        <v>1.0569272422556985E-12</v>
      </c>
      <c r="M1268" s="1">
        <v>26.490048844624951</v>
      </c>
      <c r="N1268" s="1">
        <v>1.7609711601915715E-10</v>
      </c>
      <c r="O1268" s="1">
        <v>7.6511234908161976</v>
      </c>
      <c r="P1268" s="1">
        <v>6.3540000004232127</v>
      </c>
      <c r="Q1268" s="1">
        <v>3.5763406133263359E-10</v>
      </c>
      <c r="R1268" s="1">
        <v>2075.7985010325269</v>
      </c>
      <c r="S1268" s="1">
        <v>2.8269034754603971E-10</v>
      </c>
      <c r="T1268" s="1">
        <v>891.52929430347535</v>
      </c>
      <c r="U1268" s="1">
        <v>85.889542498663758</v>
      </c>
      <c r="V1268" s="1">
        <v>8.2721354927734154</v>
      </c>
      <c r="W1268" s="1">
        <v>14.389279815155049</v>
      </c>
      <c r="X1268" s="1">
        <v>2.7438368998421965E-10</v>
      </c>
      <c r="Y1268" s="1">
        <v>3424.6575612813913</v>
      </c>
      <c r="Z1268" s="1">
        <v>9.2244014853647598E-10</v>
      </c>
      <c r="AA1268" s="1">
        <v>931.02992304489328</v>
      </c>
      <c r="AB1268" s="1">
        <v>35.20341595878952</v>
      </c>
      <c r="AC1268"/>
      <c r="AD1268"/>
    </row>
    <row r="1269" spans="1:30" x14ac:dyDescent="0.25">
      <c r="A1269" s="1" t="s">
        <v>105</v>
      </c>
      <c r="B1269" s="4">
        <v>7</v>
      </c>
      <c r="C1269" s="1" t="s">
        <v>108</v>
      </c>
      <c r="D1269" s="7" t="s">
        <v>23</v>
      </c>
      <c r="E1269" s="4">
        <v>2048</v>
      </c>
      <c r="F1269" s="1">
        <v>81.955487447270272</v>
      </c>
      <c r="G1269" s="1">
        <v>0.21047550762241571</v>
      </c>
      <c r="H1269" s="1">
        <v>1.5790906712847137E-12</v>
      </c>
      <c r="I1269" s="1">
        <v>1.8363237131002595E-8</v>
      </c>
      <c r="J1269" s="1">
        <v>1.6280639245580122E-12</v>
      </c>
      <c r="K1269" s="1">
        <v>245.37273106207573</v>
      </c>
      <c r="L1269" s="1">
        <v>8.0221275978643122E-13</v>
      </c>
      <c r="M1269" s="1">
        <v>52.6179200390972</v>
      </c>
      <c r="N1269" s="1">
        <v>2.1023293246614059E-10</v>
      </c>
      <c r="O1269" s="1">
        <v>7.6511234908171586</v>
      </c>
      <c r="P1269" s="1">
        <v>9.7187478120472764E-8</v>
      </c>
      <c r="Q1269" s="1">
        <v>3.6064226824661252E-10</v>
      </c>
      <c r="R1269" s="1">
        <v>2161.3917358224444</v>
      </c>
      <c r="S1269" s="1">
        <v>3.2043240890915022E-10</v>
      </c>
      <c r="T1269" s="1">
        <v>918.01934314810035</v>
      </c>
      <c r="U1269" s="1">
        <v>85.889542498816382</v>
      </c>
      <c r="V1269" s="1">
        <v>7.2215722719231934</v>
      </c>
      <c r="W1269" s="1">
        <v>1.6139134028199914E-7</v>
      </c>
      <c r="X1269" s="1">
        <v>2.5642115924782071E-10</v>
      </c>
      <c r="Y1269" s="1">
        <v>3528.3501579711051</v>
      </c>
      <c r="Z1269" s="1">
        <v>1.036944805945486E-9</v>
      </c>
      <c r="AA1269" s="1">
        <v>957.67736598756949</v>
      </c>
      <c r="AB1269" s="1">
        <v>28.283154502154879</v>
      </c>
      <c r="AC1269"/>
      <c r="AD1269"/>
    </row>
    <row r="1270" spans="1:30" x14ac:dyDescent="0.25">
      <c r="A1270" s="1" t="s">
        <v>105</v>
      </c>
      <c r="B1270" s="4">
        <v>7</v>
      </c>
      <c r="C1270" s="1" t="s">
        <v>108</v>
      </c>
      <c r="D1270" s="7" t="s">
        <v>23</v>
      </c>
      <c r="E1270" s="4">
        <v>2049</v>
      </c>
      <c r="F1270" s="1">
        <v>78.746286686436619</v>
      </c>
      <c r="G1270" s="1">
        <v>0.28152041040331144</v>
      </c>
      <c r="H1270" s="1">
        <v>1.8686398543763064E-12</v>
      </c>
      <c r="I1270" s="1">
        <v>9.6874346699028851E-10</v>
      </c>
      <c r="J1270" s="1">
        <v>1.5601642683786948E-12</v>
      </c>
      <c r="K1270" s="1">
        <v>234.76281287170951</v>
      </c>
      <c r="L1270" s="1">
        <v>6.2835982468693906E-13</v>
      </c>
      <c r="M1270" s="1">
        <v>34.246411565025483</v>
      </c>
      <c r="N1270" s="1">
        <v>2.5276156265998102E-10</v>
      </c>
      <c r="O1270" s="1">
        <v>7.6511234908182155</v>
      </c>
      <c r="P1270" s="1">
        <v>9.8409257512237124E-8</v>
      </c>
      <c r="Q1270" s="1">
        <v>3.6310267409594737E-10</v>
      </c>
      <c r="R1270" s="1">
        <v>2221.2857168845394</v>
      </c>
      <c r="S1270" s="1">
        <v>3.6081062398967897E-10</v>
      </c>
      <c r="T1270" s="1">
        <v>970.6372631871975</v>
      </c>
      <c r="U1270" s="1">
        <v>85.889542499002957</v>
      </c>
      <c r="V1270" s="1">
        <v>6.3475286007321454</v>
      </c>
      <c r="W1270" s="1">
        <v>9.4668126564099609E-8</v>
      </c>
      <c r="X1270" s="1">
        <v>2.0555530016943788E-10</v>
      </c>
      <c r="Y1270" s="1">
        <v>3607.4938335874176</v>
      </c>
      <c r="Z1270" s="1">
        <v>1.1516661978857475E-9</v>
      </c>
      <c r="AA1270" s="1">
        <v>1004.9236992905969</v>
      </c>
      <c r="AB1270" s="1">
        <v>23.900735893076831</v>
      </c>
      <c r="AC1270"/>
      <c r="AD1270"/>
    </row>
    <row r="1271" spans="1:30" x14ac:dyDescent="0.25">
      <c r="A1271" s="1" t="s">
        <v>105</v>
      </c>
      <c r="B1271" s="4">
        <v>7</v>
      </c>
      <c r="C1271" s="1" t="s">
        <v>108</v>
      </c>
      <c r="D1271" s="7" t="s">
        <v>23</v>
      </c>
      <c r="E1271" s="4">
        <v>2050</v>
      </c>
      <c r="F1271" s="1">
        <v>75.417188292304871</v>
      </c>
      <c r="G1271" s="1">
        <v>0.32013932880602447</v>
      </c>
      <c r="H1271" s="1">
        <v>2.2548323415643456E-12</v>
      </c>
      <c r="I1271" s="1">
        <v>1.9088619900443735E-8</v>
      </c>
      <c r="J1271" s="1">
        <v>1.6367947249745228E-12</v>
      </c>
      <c r="K1271" s="1">
        <v>146.30388056597008</v>
      </c>
      <c r="L1271" s="1">
        <v>0</v>
      </c>
      <c r="M1271" s="1">
        <v>44.363318568045614</v>
      </c>
      <c r="N1271" s="1">
        <v>3.0647413483568263E-10</v>
      </c>
      <c r="O1271" s="1">
        <v>7.6511234908194652</v>
      </c>
      <c r="P1271" s="1">
        <v>1.1677032168269515E-7</v>
      </c>
      <c r="Q1271" s="1">
        <v>3.6551793941789327E-10</v>
      </c>
      <c r="R1271" s="1">
        <v>2283.0045290715602</v>
      </c>
      <c r="S1271" s="1">
        <v>4.0531853802426221E-10</v>
      </c>
      <c r="T1271" s="1">
        <v>1004.883674752223</v>
      </c>
      <c r="U1271" s="1">
        <v>85.88954249922439</v>
      </c>
      <c r="V1271" s="1">
        <v>5.2665233488428722</v>
      </c>
      <c r="W1271" s="1">
        <v>1.9216613903441175E-7</v>
      </c>
      <c r="X1271" s="1">
        <v>1.89877458644788E-10</v>
      </c>
      <c r="Y1271" s="1">
        <v>3686.8646672316327</v>
      </c>
      <c r="Z1271" s="1">
        <v>1.2796380338915058E-9</v>
      </c>
      <c r="AA1271" s="1">
        <v>1042.7345114356317</v>
      </c>
      <c r="AB1271" s="1">
        <v>20.468456005084231</v>
      </c>
      <c r="AC1271"/>
      <c r="AD1271"/>
    </row>
    <row r="1272" spans="1:30" x14ac:dyDescent="0.25">
      <c r="A1272" s="1" t="s">
        <v>105</v>
      </c>
      <c r="B1272" s="4">
        <v>7</v>
      </c>
      <c r="C1272" s="1" t="s">
        <v>108</v>
      </c>
      <c r="D1272" s="7" t="s">
        <v>23</v>
      </c>
      <c r="E1272" s="4">
        <v>2051</v>
      </c>
      <c r="F1272" s="1">
        <v>72.39328358476115</v>
      </c>
      <c r="G1272" s="1">
        <v>1.5379964745488531E-4</v>
      </c>
      <c r="H1272" s="1">
        <v>2.7334923635428543E-12</v>
      </c>
      <c r="I1272" s="1">
        <v>4.2378492339071652E-9</v>
      </c>
      <c r="J1272" s="1">
        <v>1.9059235657732911E-12</v>
      </c>
      <c r="K1272" s="1">
        <v>136.04200565623651</v>
      </c>
      <c r="L1272" s="1">
        <v>0</v>
      </c>
      <c r="M1272" s="1">
        <v>62.032931213133708</v>
      </c>
      <c r="N1272" s="1">
        <v>3.7544922458672541E-10</v>
      </c>
      <c r="O1272" s="1">
        <v>7.651123490820984</v>
      </c>
      <c r="P1272" s="1">
        <v>1.1773661625777314E-7</v>
      </c>
      <c r="Q1272" s="1">
        <v>3.6779698196965166E-10</v>
      </c>
      <c r="R1272" s="1">
        <v>2319.7362851933976</v>
      </c>
      <c r="S1272" s="1">
        <v>4.566842571321119E-10</v>
      </c>
      <c r="T1272" s="1">
        <v>1049.2469933202685</v>
      </c>
      <c r="U1272" s="1">
        <v>85.889542499482019</v>
      </c>
      <c r="V1272" s="1">
        <v>4.9636100359116728</v>
      </c>
      <c r="W1272" s="1">
        <v>1.2004612175296782E-7</v>
      </c>
      <c r="X1272" s="1">
        <v>1.7409948399204049E-10</v>
      </c>
      <c r="Y1272" s="1">
        <v>3687.414752026837</v>
      </c>
      <c r="Z1272" s="1">
        <v>1.4220241246633235E-9</v>
      </c>
      <c r="AA1272" s="1">
        <v>1094.5094438510191</v>
      </c>
      <c r="AB1272" s="1">
        <v>18.996219701535274</v>
      </c>
      <c r="AC1272"/>
      <c r="AD1272"/>
    </row>
    <row r="1273" spans="1:30" x14ac:dyDescent="0.25">
      <c r="A1273" s="1" t="s">
        <v>105</v>
      </c>
      <c r="B1273" s="4">
        <v>7</v>
      </c>
      <c r="C1273" s="1" t="s">
        <v>108</v>
      </c>
      <c r="D1273" s="7" t="s">
        <v>23</v>
      </c>
      <c r="E1273" s="4">
        <v>2052</v>
      </c>
      <c r="F1273" s="1">
        <v>69.548845057042627</v>
      </c>
      <c r="G1273" s="1">
        <v>4.1910468226984236E-3</v>
      </c>
      <c r="H1273" s="1">
        <v>3.4571841800535768E-12</v>
      </c>
      <c r="I1273" s="1">
        <v>1.2846017933829754E-9</v>
      </c>
      <c r="J1273" s="1">
        <v>0</v>
      </c>
      <c r="K1273" s="1">
        <v>88.835438728166594</v>
      </c>
      <c r="L1273" s="1">
        <v>0</v>
      </c>
      <c r="M1273" s="1">
        <v>115.93620485586389</v>
      </c>
      <c r="N1273" s="1">
        <v>4.658826727660243E-10</v>
      </c>
      <c r="O1273" s="1">
        <v>7.6511234908227763</v>
      </c>
      <c r="P1273" s="1">
        <v>1.3682248761456372E-7</v>
      </c>
      <c r="Q1273" s="1">
        <v>3.6989512956872106E-10</v>
      </c>
      <c r="R1273" s="1">
        <v>2396.6447491582007</v>
      </c>
      <c r="S1273" s="1">
        <v>4.8678353126548052E-10</v>
      </c>
      <c r="T1273" s="1">
        <v>1055.8599245334024</v>
      </c>
      <c r="U1273" s="1">
        <v>85.889542499785335</v>
      </c>
      <c r="V1273" s="1">
        <v>4.2068296032167236</v>
      </c>
      <c r="W1273" s="1">
        <v>1.9519245015101413E-7</v>
      </c>
      <c r="X1273" s="1">
        <v>1.4656954781531398E-10</v>
      </c>
      <c r="Y1273" s="1">
        <v>3759.4476038872335</v>
      </c>
      <c r="Z1273" s="1">
        <v>1.4713902458060203E-9</v>
      </c>
      <c r="AA1273" s="1">
        <v>1099.8588424974394</v>
      </c>
      <c r="AB1273" s="1">
        <v>15.582099756259916</v>
      </c>
      <c r="AC1273"/>
      <c r="AD1273"/>
    </row>
    <row r="1274" spans="1:30" x14ac:dyDescent="0.25">
      <c r="A1274" s="1" t="s">
        <v>105</v>
      </c>
      <c r="B1274" s="4">
        <v>7</v>
      </c>
      <c r="C1274" s="1" t="s">
        <v>108</v>
      </c>
      <c r="D1274" s="7" t="s">
        <v>23</v>
      </c>
      <c r="E1274" s="4">
        <v>2053</v>
      </c>
      <c r="F1274" s="1">
        <v>66.492405531735102</v>
      </c>
      <c r="G1274" s="1">
        <v>1.1376243235966675E-3</v>
      </c>
      <c r="H1274" s="1">
        <v>4.4458569366447385E-12</v>
      </c>
      <c r="I1274" s="1">
        <v>5.1372286887834204E-8</v>
      </c>
      <c r="J1274" s="1">
        <v>0</v>
      </c>
      <c r="K1274" s="1">
        <v>130.53164462341749</v>
      </c>
      <c r="L1274" s="1">
        <v>0</v>
      </c>
      <c r="M1274" s="1">
        <v>105.59920362567546</v>
      </c>
      <c r="N1274" s="1">
        <v>5.8763268206880096E-10</v>
      </c>
      <c r="O1274" s="1">
        <v>7.6511234908249328</v>
      </c>
      <c r="P1274" s="1">
        <v>1.4105725091843054E-7</v>
      </c>
      <c r="Q1274" s="1">
        <v>3.7192453221893015E-10</v>
      </c>
      <c r="R1274" s="1">
        <v>2430.6037338247215</v>
      </c>
      <c r="S1274" s="1">
        <v>4.9574612266535642E-10</v>
      </c>
      <c r="T1274" s="1">
        <v>1088.6661293892664</v>
      </c>
      <c r="U1274" s="1">
        <v>85.889542499954672</v>
      </c>
      <c r="V1274" s="1">
        <v>4.024002899716109</v>
      </c>
      <c r="W1274" s="1">
        <v>1.9718816142509281E-7</v>
      </c>
      <c r="X1274" s="1">
        <v>1.4285786018736661E-10</v>
      </c>
      <c r="Y1274" s="1">
        <v>3801.5712935553784</v>
      </c>
      <c r="Z1274" s="1">
        <v>1.4645203980810574E-9</v>
      </c>
      <c r="AA1274" s="1">
        <v>1121.8971021740417</v>
      </c>
      <c r="AB1274" s="1">
        <v>14.582480088113282</v>
      </c>
      <c r="AC1274"/>
      <c r="AD1274"/>
    </row>
    <row r="1275" spans="1:30" x14ac:dyDescent="0.25">
      <c r="A1275" s="1" t="s">
        <v>105</v>
      </c>
      <c r="B1275" s="4">
        <v>7</v>
      </c>
      <c r="C1275" s="1" t="s">
        <v>108</v>
      </c>
      <c r="D1275" s="7" t="s">
        <v>23</v>
      </c>
      <c r="E1275" s="4">
        <v>2054</v>
      </c>
      <c r="F1275" s="1">
        <v>63.382020846799726</v>
      </c>
      <c r="G1275" s="1">
        <v>1.5656324028911289E-2</v>
      </c>
      <c r="H1275" s="1">
        <v>5.5908014482944303E-12</v>
      </c>
      <c r="I1275" s="1">
        <v>3.5788853474896698E-9</v>
      </c>
      <c r="J1275" s="1">
        <v>0</v>
      </c>
      <c r="K1275" s="1">
        <v>154.20620673961909</v>
      </c>
      <c r="L1275" s="1">
        <v>0</v>
      </c>
      <c r="M1275" s="1">
        <v>2.1566162022599476E-9</v>
      </c>
      <c r="N1275" s="1">
        <v>7.5741698924793782E-10</v>
      </c>
      <c r="O1275" s="1">
        <v>7.6511234908275316</v>
      </c>
      <c r="P1275" s="1">
        <v>1.4233838160775953E-7</v>
      </c>
      <c r="Q1275" s="1">
        <v>3.7377119870328082E-10</v>
      </c>
      <c r="R1275" s="1">
        <v>2495.6973692328952</v>
      </c>
      <c r="S1275" s="1">
        <v>4.9964670109377121E-10</v>
      </c>
      <c r="T1275" s="1">
        <v>1090.9616801044958</v>
      </c>
      <c r="U1275" s="1">
        <v>85.113975703896202</v>
      </c>
      <c r="V1275" s="1">
        <v>3.172815958237627</v>
      </c>
      <c r="W1275" s="1">
        <v>1.0934611361738547E-7</v>
      </c>
      <c r="X1275" s="1">
        <v>1.321190537691962E-10</v>
      </c>
      <c r="Y1275" s="1">
        <v>3856.6114831408313</v>
      </c>
      <c r="Z1275" s="1">
        <v>1.4374851039628509E-9</v>
      </c>
      <c r="AA1275" s="1">
        <v>1126.9530281073223</v>
      </c>
      <c r="AB1275" s="1">
        <v>12.663293540800263</v>
      </c>
      <c r="AC1275"/>
      <c r="AD1275"/>
    </row>
    <row r="1276" spans="1:30" x14ac:dyDescent="0.25">
      <c r="A1276" s="1" t="s">
        <v>105</v>
      </c>
      <c r="B1276" s="4">
        <v>7</v>
      </c>
      <c r="C1276" s="1" t="s">
        <v>108</v>
      </c>
      <c r="D1276" s="7" t="s">
        <v>23</v>
      </c>
      <c r="E1276" s="4">
        <v>2055</v>
      </c>
      <c r="F1276" s="1">
        <v>60.464868293339826</v>
      </c>
      <c r="G1276" s="1">
        <v>4.9286539001374774E-3</v>
      </c>
      <c r="H1276" s="1">
        <v>6.723689254242964E-12</v>
      </c>
      <c r="I1276" s="1">
        <v>1.3941455117522554E-9</v>
      </c>
      <c r="J1276" s="1">
        <v>0</v>
      </c>
      <c r="K1276" s="1">
        <v>201.99150302476886</v>
      </c>
      <c r="L1276" s="1">
        <v>0</v>
      </c>
      <c r="M1276" s="1">
        <v>45.070755207371775</v>
      </c>
      <c r="N1276" s="1">
        <v>1.0058236592719172E-9</v>
      </c>
      <c r="O1276" s="1">
        <v>7.6511234908307948</v>
      </c>
      <c r="P1276" s="1">
        <v>1.9370680717154118E-7</v>
      </c>
      <c r="Q1276" s="1">
        <v>3.7543659751243365E-10</v>
      </c>
      <c r="R1276" s="1">
        <v>2548.4698335090548</v>
      </c>
      <c r="S1276" s="1">
        <v>5.0170722094995339E-10</v>
      </c>
      <c r="T1276" s="1">
        <v>1090.9616801065815</v>
      </c>
      <c r="U1276" s="1">
        <v>82.448192306354372</v>
      </c>
      <c r="V1276" s="1">
        <v>2.6807725018948596</v>
      </c>
      <c r="W1276" s="1">
        <v>3.034385389159726E-7</v>
      </c>
      <c r="X1276" s="1">
        <v>9.8533952234489575E-11</v>
      </c>
      <c r="Y1276" s="1">
        <v>3903.9795787134594</v>
      </c>
      <c r="Z1276" s="1">
        <v>1.3185919316003964E-9</v>
      </c>
      <c r="AA1276" s="1">
        <v>1126.1629892333849</v>
      </c>
      <c r="AB1276" s="1">
        <v>11.638752976206565</v>
      </c>
      <c r="AC1276"/>
      <c r="AD1276"/>
    </row>
    <row r="1277" spans="1:30" x14ac:dyDescent="0.25">
      <c r="A1277" s="1" t="s">
        <v>105</v>
      </c>
      <c r="B1277" s="4">
        <v>7</v>
      </c>
      <c r="C1277" s="1" t="s">
        <v>108</v>
      </c>
      <c r="D1277" s="7" t="s">
        <v>23</v>
      </c>
      <c r="E1277" s="4">
        <v>2056</v>
      </c>
      <c r="F1277" s="1">
        <v>57.175793359069161</v>
      </c>
      <c r="G1277" s="1">
        <v>8.1373192747488443E-5</v>
      </c>
      <c r="H1277" s="1">
        <v>8.3017566788928413E-12</v>
      </c>
      <c r="I1277" s="1">
        <v>6.2066714183545439E-10</v>
      </c>
      <c r="J1277" s="1">
        <v>0</v>
      </c>
      <c r="K1277" s="1">
        <v>122.68857881079761</v>
      </c>
      <c r="L1277" s="1">
        <v>0</v>
      </c>
      <c r="M1277" s="1">
        <v>5.115286665143195</v>
      </c>
      <c r="N1277" s="1">
        <v>1.3957798174331034E-9</v>
      </c>
      <c r="O1277" s="1">
        <v>7.651123490834971</v>
      </c>
      <c r="P1277" s="1">
        <v>1.9728144080451932E-7</v>
      </c>
      <c r="Q1277" s="1">
        <v>3.7706466143699167E-10</v>
      </c>
      <c r="R1277" s="1">
        <v>2573.762830414285</v>
      </c>
      <c r="S1277" s="1">
        <v>5.0312524097649973E-10</v>
      </c>
      <c r="T1277" s="1">
        <v>1091.3635129181259</v>
      </c>
      <c r="U1277" s="1">
        <v>79.019017209892993</v>
      </c>
      <c r="V1277" s="1">
        <v>2.5587638197191014</v>
      </c>
      <c r="W1277" s="1">
        <v>3.0180432897174806E-7</v>
      </c>
      <c r="X1277" s="1">
        <v>9.3159624876990399E-11</v>
      </c>
      <c r="Y1277" s="1">
        <v>3935.4831449874414</v>
      </c>
      <c r="Z1277" s="1">
        <v>1.1949087915159662E-9</v>
      </c>
      <c r="AA1277" s="1">
        <v>1122.3919367853748</v>
      </c>
      <c r="AB1277" s="1">
        <v>11.486161484936478</v>
      </c>
      <c r="AC1277"/>
      <c r="AD1277"/>
    </row>
    <row r="1278" spans="1:30" x14ac:dyDescent="0.25">
      <c r="A1278" s="1" t="s">
        <v>105</v>
      </c>
      <c r="B1278" s="4">
        <v>7</v>
      </c>
      <c r="C1278" s="1" t="s">
        <v>108</v>
      </c>
      <c r="D1278" s="7" t="s">
        <v>23</v>
      </c>
      <c r="E1278" s="4">
        <v>2057</v>
      </c>
      <c r="F1278" s="1">
        <v>54.138304400237217</v>
      </c>
      <c r="G1278" s="1">
        <v>3.3752685546573907E-5</v>
      </c>
      <c r="H1278" s="1">
        <v>0</v>
      </c>
      <c r="I1278" s="1">
        <v>8.0632994935672731E-10</v>
      </c>
      <c r="J1278" s="1">
        <v>0</v>
      </c>
      <c r="K1278" s="1">
        <v>235.76771004142685</v>
      </c>
      <c r="L1278" s="1">
        <v>0</v>
      </c>
      <c r="M1278" s="1">
        <v>9.4083833414404504E-10</v>
      </c>
      <c r="N1278" s="1">
        <v>2.0804170233285116E-9</v>
      </c>
      <c r="O1278" s="1">
        <v>7.6511234908401207</v>
      </c>
      <c r="P1278" s="1">
        <v>1.9867082437330472E-7</v>
      </c>
      <c r="Q1278" s="1">
        <v>3.7862482570537038E-10</v>
      </c>
      <c r="R1278" s="1">
        <v>2635.8864180580699</v>
      </c>
      <c r="S1278" s="1">
        <v>5.0418216821875543E-10</v>
      </c>
      <c r="T1278" s="1">
        <v>1074.9260390607276</v>
      </c>
      <c r="U1278" s="1">
        <v>74.444754565070426</v>
      </c>
      <c r="V1278" s="1">
        <v>2.5587638197128291</v>
      </c>
      <c r="W1278" s="1">
        <v>2.9843951502830578E-7</v>
      </c>
      <c r="X1278" s="1">
        <v>5.9540975338702165E-11</v>
      </c>
      <c r="Y1278" s="1">
        <v>3989.5517870644821</v>
      </c>
      <c r="Z1278" s="1">
        <v>1.1592626266277566E-9</v>
      </c>
      <c r="AA1278" s="1">
        <v>1103.2832669326815</v>
      </c>
      <c r="AB1278" s="1">
        <v>10.220308876553284</v>
      </c>
      <c r="AC1278"/>
      <c r="AD1278"/>
    </row>
    <row r="1279" spans="1:30" x14ac:dyDescent="0.25">
      <c r="A1279" s="1" t="s">
        <v>105</v>
      </c>
      <c r="B1279" s="4">
        <v>7</v>
      </c>
      <c r="C1279" s="1" t="s">
        <v>108</v>
      </c>
      <c r="D1279" s="7" t="s">
        <v>23</v>
      </c>
      <c r="E1279" s="4">
        <v>2058</v>
      </c>
      <c r="F1279" s="1">
        <v>51.136635395738281</v>
      </c>
      <c r="G1279" s="1">
        <v>2.4823321621012671E-2</v>
      </c>
      <c r="H1279" s="1">
        <v>0</v>
      </c>
      <c r="I1279" s="1">
        <v>0</v>
      </c>
      <c r="J1279" s="1">
        <v>0</v>
      </c>
      <c r="K1279" s="1">
        <v>33.251507687828315</v>
      </c>
      <c r="L1279" s="1">
        <v>0</v>
      </c>
      <c r="M1279" s="1">
        <v>6.397601231512988E-10</v>
      </c>
      <c r="N1279" s="1">
        <v>3.5618629782521065E-9</v>
      </c>
      <c r="O1279" s="1">
        <v>7.651123490846067</v>
      </c>
      <c r="P1279" s="1">
        <v>1.9928618184404684E-7</v>
      </c>
      <c r="Q1279" s="1">
        <v>3.8026162043034492E-10</v>
      </c>
      <c r="R1279" s="1">
        <v>2801.2626400894692</v>
      </c>
      <c r="S1279" s="1">
        <v>5.0498438097854186E-10</v>
      </c>
      <c r="T1279" s="1">
        <v>1054.9363293700983</v>
      </c>
      <c r="U1279" s="1">
        <v>68.152860597893678</v>
      </c>
      <c r="V1279" s="1">
        <v>2.1163435836132178</v>
      </c>
      <c r="W1279" s="1">
        <v>1.2976149100846284E-7</v>
      </c>
      <c r="X1279" s="1">
        <v>3.3028781600711604E-11</v>
      </c>
      <c r="Y1279" s="1">
        <v>4089.8784926554872</v>
      </c>
      <c r="Z1279" s="1">
        <v>1.1216819666758675E-9</v>
      </c>
      <c r="AA1279" s="1">
        <v>1091.0609794584352</v>
      </c>
      <c r="AB1279" s="1">
        <v>6.0841890301143584</v>
      </c>
      <c r="AC1279"/>
      <c r="AD1279"/>
    </row>
    <row r="1280" spans="1:30" x14ac:dyDescent="0.25">
      <c r="A1280" s="1" t="s">
        <v>105</v>
      </c>
      <c r="B1280" s="4">
        <v>7</v>
      </c>
      <c r="C1280" s="1" t="s">
        <v>108</v>
      </c>
      <c r="D1280" s="7" t="s">
        <v>23</v>
      </c>
      <c r="E1280" s="4">
        <v>2059</v>
      </c>
      <c r="F1280" s="1">
        <v>56.333513575492184</v>
      </c>
      <c r="G1280" s="1">
        <v>1.9569742642379175E-2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7.6511234908527035</v>
      </c>
      <c r="P1280" s="1">
        <v>2.0008661952942911E-7</v>
      </c>
      <c r="Q1280" s="1">
        <v>3.8216754399611821E-10</v>
      </c>
      <c r="R1280" s="1">
        <v>2763.6102705945596</v>
      </c>
      <c r="S1280" s="1">
        <v>5.0561274080322885E-10</v>
      </c>
      <c r="T1280" s="1">
        <v>1038.8590811404081</v>
      </c>
      <c r="U1280" s="1">
        <v>59.284519647670336</v>
      </c>
      <c r="V1280" s="1">
        <v>2.1163435836182347</v>
      </c>
      <c r="W1280" s="1">
        <v>2.4778346240878347E-7</v>
      </c>
      <c r="X1280" s="1">
        <v>3.4671627142895539E-11</v>
      </c>
      <c r="Y1280" s="1">
        <v>4088.2444578780651</v>
      </c>
      <c r="Z1280" s="1">
        <v>1.1248385769820691E-9</v>
      </c>
      <c r="AA1280" s="1">
        <v>1076.4661832211657</v>
      </c>
      <c r="AB1280" s="1">
        <v>7.62213968151754</v>
      </c>
      <c r="AC1280"/>
      <c r="AD1280"/>
    </row>
    <row r="1281" spans="1:30" x14ac:dyDescent="0.25">
      <c r="A1281" s="1" t="s">
        <v>105</v>
      </c>
      <c r="B1281" s="4">
        <v>7</v>
      </c>
      <c r="C1281" s="1" t="s">
        <v>108</v>
      </c>
      <c r="D1281" s="7" t="s">
        <v>23</v>
      </c>
      <c r="E1281" s="4">
        <v>2060</v>
      </c>
      <c r="F1281" s="1">
        <v>68.416885360070168</v>
      </c>
      <c r="G1281" s="1">
        <v>3.0355992437159758E-2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7.6511234908499759</v>
      </c>
      <c r="P1281" s="1">
        <v>2.0008002489831048E-7</v>
      </c>
      <c r="Q1281" s="1">
        <v>3.8216754399611821E-10</v>
      </c>
      <c r="R1281" s="1">
        <v>2710.6638755340923</v>
      </c>
      <c r="S1281" s="1">
        <v>5.0561274080322885E-10</v>
      </c>
      <c r="T1281" s="1">
        <v>1038.859081140102</v>
      </c>
      <c r="U1281" s="1">
        <v>45.982008218047909</v>
      </c>
      <c r="V1281" s="1">
        <v>2.5587638197196902</v>
      </c>
      <c r="W1281" s="1">
        <v>2.527901454660735E-7</v>
      </c>
      <c r="X1281" s="1">
        <v>4.3599427019220881E-11</v>
      </c>
      <c r="Y1281" s="1">
        <v>4051.5564202022042</v>
      </c>
      <c r="Z1281" s="1">
        <v>1.2395266579195049E-9</v>
      </c>
      <c r="AA1281" s="1">
        <v>1073.559558633686</v>
      </c>
      <c r="AB1281" s="1">
        <v>9.3346590397972182</v>
      </c>
      <c r="AC1281"/>
      <c r="AD1281"/>
    </row>
    <row r="1282" spans="1:30" x14ac:dyDescent="0.25">
      <c r="A1282" s="1" t="s">
        <v>105</v>
      </c>
      <c r="B1282" s="4">
        <v>8</v>
      </c>
      <c r="C1282" s="1" t="s">
        <v>108</v>
      </c>
      <c r="D1282" s="7" t="s">
        <v>23</v>
      </c>
      <c r="E1282" s="4">
        <v>2021</v>
      </c>
      <c r="F1282" s="1">
        <v>196.48231209650427</v>
      </c>
      <c r="G1282" s="1">
        <v>1.5300454987286083E-10</v>
      </c>
      <c r="H1282" s="1">
        <v>5.8846427005605875E-14</v>
      </c>
      <c r="I1282" s="1">
        <v>6.3539999999955326</v>
      </c>
      <c r="J1282" s="1">
        <v>5.4401752261352307E-14</v>
      </c>
      <c r="K1282" s="1">
        <v>82.434999999999391</v>
      </c>
      <c r="L1282" s="1">
        <v>2.2396271416050827E-14</v>
      </c>
      <c r="M1282" s="1">
        <v>55.419999999999952</v>
      </c>
      <c r="N1282" s="1">
        <v>2.3519210324388321E-11</v>
      </c>
      <c r="O1282" s="1">
        <v>153</v>
      </c>
      <c r="P1282" s="1">
        <v>12.708</v>
      </c>
      <c r="Q1282" s="1">
        <v>49.44</v>
      </c>
      <c r="R1282" s="1">
        <v>164.87</v>
      </c>
      <c r="S1282" s="1">
        <v>78.48</v>
      </c>
      <c r="T1282" s="1">
        <v>110.84</v>
      </c>
      <c r="U1282" s="1">
        <v>11.39</v>
      </c>
      <c r="V1282" s="1">
        <v>563.06601022235873</v>
      </c>
      <c r="W1282" s="1">
        <v>33.215890755111651</v>
      </c>
      <c r="X1282" s="1">
        <v>433.09439999958011</v>
      </c>
      <c r="Y1282" s="1">
        <v>306.18372823610747</v>
      </c>
      <c r="Z1282" s="1">
        <v>687.48479999999813</v>
      </c>
      <c r="AA1282" s="1">
        <v>123.18901013738775</v>
      </c>
      <c r="AB1282" s="1">
        <v>0</v>
      </c>
      <c r="AC1282"/>
      <c r="AD1282"/>
    </row>
    <row r="1283" spans="1:30" x14ac:dyDescent="0.25">
      <c r="A1283" s="1" t="s">
        <v>105</v>
      </c>
      <c r="B1283" s="4">
        <v>8</v>
      </c>
      <c r="C1283" s="1" t="s">
        <v>108</v>
      </c>
      <c r="D1283" s="7" t="s">
        <v>23</v>
      </c>
      <c r="E1283" s="4">
        <v>2022</v>
      </c>
      <c r="F1283" s="1">
        <v>320.03961114694067</v>
      </c>
      <c r="G1283" s="1">
        <v>2.7395382456046812E-11</v>
      </c>
      <c r="H1283" s="1">
        <v>5.988958064788039E-14</v>
      </c>
      <c r="I1283" s="1">
        <v>5.2902258293587432E-12</v>
      </c>
      <c r="J1283" s="1">
        <v>5.7005140606169018E-14</v>
      </c>
      <c r="K1283" s="1">
        <v>123.65249999999736</v>
      </c>
      <c r="L1283" s="1">
        <v>2.0619771297544666E-14</v>
      </c>
      <c r="M1283" s="1">
        <v>83.129999999999768</v>
      </c>
      <c r="N1283" s="1">
        <v>2.3464204505161797E-11</v>
      </c>
      <c r="O1283" s="1">
        <v>153</v>
      </c>
      <c r="P1283" s="1">
        <v>12.708</v>
      </c>
      <c r="Q1283" s="1">
        <v>49.44</v>
      </c>
      <c r="R1283" s="1">
        <v>247.30499999999938</v>
      </c>
      <c r="S1283" s="1">
        <v>78.48</v>
      </c>
      <c r="T1283" s="1">
        <v>166.25999999999996</v>
      </c>
      <c r="U1283" s="1">
        <v>11.39000000002352</v>
      </c>
      <c r="V1283" s="1">
        <v>395.29941107032096</v>
      </c>
      <c r="W1283" s="1">
        <v>33.215890755111651</v>
      </c>
      <c r="X1283" s="1">
        <v>426.44253270975082</v>
      </c>
      <c r="Y1283" s="1">
        <v>459.27559235338782</v>
      </c>
      <c r="Z1283" s="1">
        <v>687.48479999999813</v>
      </c>
      <c r="AA1283" s="1">
        <v>184.78351520605267</v>
      </c>
      <c r="AB1283" s="1">
        <v>0</v>
      </c>
      <c r="AC1283"/>
      <c r="AD1283"/>
    </row>
    <row r="1284" spans="1:30" x14ac:dyDescent="0.25">
      <c r="A1284" s="1" t="s">
        <v>105</v>
      </c>
      <c r="B1284" s="4">
        <v>8</v>
      </c>
      <c r="C1284" s="1" t="s">
        <v>108</v>
      </c>
      <c r="D1284" s="7" t="s">
        <v>23</v>
      </c>
      <c r="E1284" s="4">
        <v>2023</v>
      </c>
      <c r="F1284" s="1">
        <v>117.8504401487404</v>
      </c>
      <c r="G1284" s="1">
        <v>2.5919979497018505E-9</v>
      </c>
      <c r="H1284" s="1">
        <v>6.0822813858775569E-14</v>
      </c>
      <c r="I1284" s="1">
        <v>2.1729605445601973E-12</v>
      </c>
      <c r="J1284" s="1">
        <v>5.9522090973794385E-14</v>
      </c>
      <c r="K1284" s="1">
        <v>185.47874999998061</v>
      </c>
      <c r="L1284" s="1">
        <v>1.9345436782024298E-14</v>
      </c>
      <c r="M1284" s="1">
        <v>103.30365291044605</v>
      </c>
      <c r="N1284" s="1">
        <v>2.366841258979903E-11</v>
      </c>
      <c r="O1284" s="1">
        <v>145.35</v>
      </c>
      <c r="P1284" s="1">
        <v>18.355999999995532</v>
      </c>
      <c r="Q1284" s="1">
        <v>46.144000000000005</v>
      </c>
      <c r="R1284" s="1">
        <v>359.96616666666341</v>
      </c>
      <c r="S1284" s="1">
        <v>74.555999999999997</v>
      </c>
      <c r="T1284" s="1">
        <v>242.0006666666664</v>
      </c>
      <c r="U1284" s="1">
        <v>10.251000000046982</v>
      </c>
      <c r="V1284" s="1">
        <v>252.37326459873151</v>
      </c>
      <c r="W1284" s="1">
        <v>47.978508865569395</v>
      </c>
      <c r="X1284" s="1">
        <v>339.39425168870275</v>
      </c>
      <c r="Y1284" s="1">
        <v>668.501139979654</v>
      </c>
      <c r="Z1284" s="1">
        <v>647.057495555743</v>
      </c>
      <c r="AA1284" s="1">
        <v>268.96267213320306</v>
      </c>
      <c r="AB1284" s="1">
        <v>4.1133252005464113E-8</v>
      </c>
      <c r="AC1284"/>
      <c r="AD1284"/>
    </row>
    <row r="1285" spans="1:30" x14ac:dyDescent="0.25">
      <c r="A1285" s="1" t="s">
        <v>105</v>
      </c>
      <c r="B1285" s="4">
        <v>8</v>
      </c>
      <c r="C1285" s="1" t="s">
        <v>108</v>
      </c>
      <c r="D1285" s="7" t="s">
        <v>23</v>
      </c>
      <c r="E1285" s="4">
        <v>2024</v>
      </c>
      <c r="F1285" s="1">
        <v>93.992046757151002</v>
      </c>
      <c r="G1285" s="1">
        <v>4.3546878397081864E-10</v>
      </c>
      <c r="H1285" s="1">
        <v>7.6233102526776401E-14</v>
      </c>
      <c r="I1285" s="1">
        <v>2.4488919122936604E-12</v>
      </c>
      <c r="J1285" s="1">
        <v>7.6651362712685645E-14</v>
      </c>
      <c r="K1285" s="1">
        <v>173.0440006846888</v>
      </c>
      <c r="L1285" s="1">
        <v>2.4140443903397161E-14</v>
      </c>
      <c r="M1285" s="1">
        <v>7.0926362305535794E-11</v>
      </c>
      <c r="N1285" s="1">
        <v>3.1333884615771681E-11</v>
      </c>
      <c r="O1285" s="1">
        <v>137.70000000000007</v>
      </c>
      <c r="P1285" s="1">
        <v>17.650000000000823</v>
      </c>
      <c r="Q1285" s="1">
        <v>42.848000000000006</v>
      </c>
      <c r="R1285" s="1">
        <v>534.45358333331069</v>
      </c>
      <c r="S1285" s="1">
        <v>70.632000000000005</v>
      </c>
      <c r="T1285" s="1">
        <v>337.91498624377908</v>
      </c>
      <c r="U1285" s="1">
        <v>9.1120000000706511</v>
      </c>
      <c r="V1285" s="1">
        <v>139.16370056600144</v>
      </c>
      <c r="W1285" s="1">
        <v>45.817738117136749</v>
      </c>
      <c r="X1285" s="1">
        <v>204.50725810119712</v>
      </c>
      <c r="Y1285" s="1">
        <v>992.0916323228837</v>
      </c>
      <c r="Z1285" s="1">
        <v>584.5972466504877</v>
      </c>
      <c r="AA1285" s="1">
        <v>374.11819320895063</v>
      </c>
      <c r="AB1285" s="1">
        <v>2.6825020809076147E-8</v>
      </c>
      <c r="AC1285"/>
      <c r="AD1285"/>
    </row>
    <row r="1286" spans="1:30" x14ac:dyDescent="0.25">
      <c r="A1286" s="1" t="s">
        <v>105</v>
      </c>
      <c r="B1286" s="4">
        <v>8</v>
      </c>
      <c r="C1286" s="1" t="s">
        <v>108</v>
      </c>
      <c r="D1286" s="7" t="s">
        <v>23</v>
      </c>
      <c r="E1286" s="4">
        <v>2025</v>
      </c>
      <c r="F1286" s="1">
        <v>78.817736778450467</v>
      </c>
      <c r="G1286" s="1">
        <v>5.886994325887468E-6</v>
      </c>
      <c r="H1286" s="1">
        <v>9.8834730677208929E-14</v>
      </c>
      <c r="I1286" s="1">
        <v>2.7485436531630171E-12</v>
      </c>
      <c r="J1286" s="1">
        <v>1.0247017828467824E-13</v>
      </c>
      <c r="K1286" s="1">
        <v>109.57212444413263</v>
      </c>
      <c r="L1286" s="1">
        <v>3.0701411916266829E-14</v>
      </c>
      <c r="M1286" s="1">
        <v>44.668922395827487</v>
      </c>
      <c r="N1286" s="1">
        <v>4.8843655408440958E-11</v>
      </c>
      <c r="O1286" s="1">
        <v>130.05000000000013</v>
      </c>
      <c r="P1286" s="1">
        <v>16.944000000002994</v>
      </c>
      <c r="Q1286" s="1">
        <v>39.552</v>
      </c>
      <c r="R1286" s="1">
        <v>696.50625068466616</v>
      </c>
      <c r="S1286" s="1">
        <v>66.707999999999998</v>
      </c>
      <c r="T1286" s="1">
        <v>330.52565291051667</v>
      </c>
      <c r="U1286" s="1">
        <v>7.973000000101985</v>
      </c>
      <c r="V1286" s="1">
        <v>100.21583274416996</v>
      </c>
      <c r="W1286" s="1">
        <v>43.864730672270944</v>
      </c>
      <c r="X1286" s="1">
        <v>144.84920285568128</v>
      </c>
      <c r="Y1286" s="1">
        <v>1283.1040527076213</v>
      </c>
      <c r="Z1286" s="1">
        <v>527.67140486584606</v>
      </c>
      <c r="AA1286" s="1">
        <v>365.56971587741748</v>
      </c>
      <c r="AB1286" s="1">
        <v>3.4155713494663346E-8</v>
      </c>
      <c r="AC1286"/>
      <c r="AD1286"/>
    </row>
    <row r="1287" spans="1:30" x14ac:dyDescent="0.25">
      <c r="A1287" s="1" t="s">
        <v>105</v>
      </c>
      <c r="B1287" s="4">
        <v>8</v>
      </c>
      <c r="C1287" s="1" t="s">
        <v>108</v>
      </c>
      <c r="D1287" s="7" t="s">
        <v>23</v>
      </c>
      <c r="E1287" s="4">
        <v>2026</v>
      </c>
      <c r="F1287" s="1">
        <v>79.835204358591909</v>
      </c>
      <c r="G1287" s="1">
        <v>6.8816175160011734E-9</v>
      </c>
      <c r="H1287" s="1">
        <v>1.350030300447345E-13</v>
      </c>
      <c r="I1287" s="1">
        <v>3.0859300403416005E-12</v>
      </c>
      <c r="J1287" s="1">
        <v>1.4617234832792438E-13</v>
      </c>
      <c r="K1287" s="1">
        <v>59.133541691432846</v>
      </c>
      <c r="L1287" s="1">
        <v>4.0125501424733362E-14</v>
      </c>
      <c r="M1287" s="1">
        <v>21.552760522541661</v>
      </c>
      <c r="N1287" s="1">
        <v>7.212940770716649E-11</v>
      </c>
      <c r="O1287" s="1">
        <v>122.40000000000019</v>
      </c>
      <c r="P1287" s="1">
        <v>16.238000000005442</v>
      </c>
      <c r="Q1287" s="1">
        <v>36.255999999999993</v>
      </c>
      <c r="R1287" s="1">
        <v>795.08704179546555</v>
      </c>
      <c r="S1287" s="1">
        <v>62.784000000000006</v>
      </c>
      <c r="T1287" s="1">
        <v>367.80524197301082</v>
      </c>
      <c r="U1287" s="1">
        <v>6.8340000001508283</v>
      </c>
      <c r="V1287" s="1">
        <v>89.886112644289369</v>
      </c>
      <c r="W1287" s="1">
        <v>42.115794648563373</v>
      </c>
      <c r="X1287" s="1">
        <v>118.46788334352374</v>
      </c>
      <c r="Y1287" s="1">
        <v>1458.6525162460111</v>
      </c>
      <c r="Z1287" s="1">
        <v>488.81654188086128</v>
      </c>
      <c r="AA1287" s="1">
        <v>405.20824312807724</v>
      </c>
      <c r="AB1287" s="1">
        <v>2.9203174931316457E-8</v>
      </c>
      <c r="AC1287"/>
      <c r="AD1287"/>
    </row>
    <row r="1288" spans="1:30" x14ac:dyDescent="0.25">
      <c r="A1288" s="1" t="s">
        <v>105</v>
      </c>
      <c r="B1288" s="4">
        <v>8</v>
      </c>
      <c r="C1288" s="1" t="s">
        <v>108</v>
      </c>
      <c r="D1288" s="7" t="s">
        <v>23</v>
      </c>
      <c r="E1288" s="4">
        <v>2027</v>
      </c>
      <c r="F1288" s="1">
        <v>80.455349414513122</v>
      </c>
      <c r="G1288" s="1">
        <v>7.792272996818874E-9</v>
      </c>
      <c r="H1288" s="1">
        <v>1.9308492472194881E-13</v>
      </c>
      <c r="I1288" s="1">
        <v>3.4711040539836222E-12</v>
      </c>
      <c r="J1288" s="1">
        <v>2.3212443317988866E-13</v>
      </c>
      <c r="K1288" s="1">
        <v>54.876454061646221</v>
      </c>
      <c r="L1288" s="1">
        <v>5.4298508743469341E-14</v>
      </c>
      <c r="M1288" s="1">
        <v>19.989709691570319</v>
      </c>
      <c r="N1288" s="1">
        <v>2.9655458716468434E-10</v>
      </c>
      <c r="O1288" s="1">
        <v>114.75000000000026</v>
      </c>
      <c r="P1288" s="1">
        <v>15.532000000008193</v>
      </c>
      <c r="Q1288" s="1">
        <v>32.96</v>
      </c>
      <c r="R1288" s="1">
        <v>843.22925015356498</v>
      </c>
      <c r="S1288" s="1">
        <v>58.86</v>
      </c>
      <c r="T1288" s="1">
        <v>381.96866916221916</v>
      </c>
      <c r="U1288" s="1">
        <v>5.6950000002229588</v>
      </c>
      <c r="V1288" s="1">
        <v>100.12750761150312</v>
      </c>
      <c r="W1288" s="1">
        <v>38.489620147793943</v>
      </c>
      <c r="X1288" s="1">
        <v>109.88948263931005</v>
      </c>
      <c r="Y1288" s="1">
        <v>1539.7681545339458</v>
      </c>
      <c r="Z1288" s="1">
        <v>449.34809172756377</v>
      </c>
      <c r="AA1288" s="1">
        <v>419.31594466533568</v>
      </c>
      <c r="AB1288" s="1">
        <v>3.2830343575364034E-8</v>
      </c>
      <c r="AC1288"/>
      <c r="AD1288"/>
    </row>
    <row r="1289" spans="1:30" x14ac:dyDescent="0.25">
      <c r="A1289" s="1" t="s">
        <v>105</v>
      </c>
      <c r="B1289" s="4">
        <v>8</v>
      </c>
      <c r="C1289" s="1" t="s">
        <v>108</v>
      </c>
      <c r="D1289" s="7" t="s">
        <v>23</v>
      </c>
      <c r="E1289" s="4">
        <v>2028</v>
      </c>
      <c r="F1289" s="1">
        <v>81.182447806391593</v>
      </c>
      <c r="G1289" s="1">
        <v>5.8797661223048916E-9</v>
      </c>
      <c r="H1289" s="1">
        <v>2.7013111542691601E-13</v>
      </c>
      <c r="I1289" s="1">
        <v>3.8613240525428116E-12</v>
      </c>
      <c r="J1289" s="1">
        <v>4.8956947292151565E-13</v>
      </c>
      <c r="K1289" s="1">
        <v>65.438009215243397</v>
      </c>
      <c r="L1289" s="1">
        <v>7.4538892336300038E-14</v>
      </c>
      <c r="M1289" s="1">
        <v>16.077248230329946</v>
      </c>
      <c r="N1289" s="1">
        <v>0.7755667966461095</v>
      </c>
      <c r="O1289" s="1">
        <v>107.10000000000035</v>
      </c>
      <c r="P1289" s="1">
        <v>14.826000000011279</v>
      </c>
      <c r="Q1289" s="1">
        <v>29.664000000000001</v>
      </c>
      <c r="R1289" s="1">
        <v>887.1143708818779</v>
      </c>
      <c r="S1289" s="1">
        <v>54.935999999999993</v>
      </c>
      <c r="T1289" s="1">
        <v>394.5690455204562</v>
      </c>
      <c r="U1289" s="1">
        <v>4.5560000005195134</v>
      </c>
      <c r="V1289" s="1">
        <v>113.18305573787241</v>
      </c>
      <c r="W1289" s="1">
        <v>35.794133842218606</v>
      </c>
      <c r="X1289" s="1">
        <v>101.12949216869181</v>
      </c>
      <c r="Y1289" s="1">
        <v>1612.7291290582309</v>
      </c>
      <c r="Z1289" s="1">
        <v>412.40505943809382</v>
      </c>
      <c r="AA1289" s="1">
        <v>429.93797418875386</v>
      </c>
      <c r="AB1289" s="1">
        <v>3.7319026825557036E-8</v>
      </c>
      <c r="AC1289"/>
      <c r="AD1289"/>
    </row>
    <row r="1290" spans="1:30" x14ac:dyDescent="0.25">
      <c r="A1290" s="1" t="s">
        <v>105</v>
      </c>
      <c r="B1290" s="4">
        <v>8</v>
      </c>
      <c r="C1290" s="1" t="s">
        <v>108</v>
      </c>
      <c r="D1290" s="7" t="s">
        <v>23</v>
      </c>
      <c r="E1290" s="4">
        <v>2029</v>
      </c>
      <c r="F1290" s="1">
        <v>82.463899164042587</v>
      </c>
      <c r="G1290" s="1">
        <v>1.459491881068921E-8</v>
      </c>
      <c r="H1290" s="1">
        <v>4.4147165486819245E-13</v>
      </c>
      <c r="I1290" s="1">
        <v>4.2517145115421447E-12</v>
      </c>
      <c r="J1290" s="1">
        <v>2.092408868091107E-10</v>
      </c>
      <c r="K1290" s="1">
        <v>101.43374246345938</v>
      </c>
      <c r="L1290" s="1">
        <v>1.0723633659456495E-13</v>
      </c>
      <c r="M1290" s="1">
        <v>3.0608199474750491E-10</v>
      </c>
      <c r="N1290" s="1">
        <v>2.6657833982992374</v>
      </c>
      <c r="O1290" s="1">
        <v>99.450000000000486</v>
      </c>
      <c r="P1290" s="1">
        <v>14.120000000014752</v>
      </c>
      <c r="Q1290" s="1">
        <v>26.368000000000055</v>
      </c>
      <c r="R1290" s="1">
        <v>941.56104676378789</v>
      </c>
      <c r="S1290" s="1">
        <v>51.012</v>
      </c>
      <c r="T1290" s="1">
        <v>403.25696041745277</v>
      </c>
      <c r="U1290" s="1">
        <v>4.1925667971656218</v>
      </c>
      <c r="V1290" s="1">
        <v>207.64782756009279</v>
      </c>
      <c r="W1290" s="1">
        <v>33.777192183425313</v>
      </c>
      <c r="X1290" s="1">
        <v>5.4936870526580339</v>
      </c>
      <c r="Y1290" s="1">
        <v>1693.2483363196311</v>
      </c>
      <c r="Z1290" s="1">
        <v>374.51347242999003</v>
      </c>
      <c r="AA1290" s="1">
        <v>441.6674678226824</v>
      </c>
      <c r="AB1290" s="1">
        <v>0.19100711709914742</v>
      </c>
      <c r="AC1290"/>
      <c r="AD1290"/>
    </row>
    <row r="1291" spans="1:30" x14ac:dyDescent="0.25">
      <c r="A1291" s="1" t="s">
        <v>105</v>
      </c>
      <c r="B1291" s="4">
        <v>8</v>
      </c>
      <c r="C1291" s="1" t="s">
        <v>108</v>
      </c>
      <c r="D1291" s="7" t="s">
        <v>23</v>
      </c>
      <c r="E1291" s="4">
        <v>2030</v>
      </c>
      <c r="F1291" s="1">
        <v>84.622654042378116</v>
      </c>
      <c r="G1291" s="1">
        <v>8.2375777213570063E-6</v>
      </c>
      <c r="H1291" s="1">
        <v>7.7709814945472292E-13</v>
      </c>
      <c r="I1291" s="1">
        <v>4.7619429668722262E-12</v>
      </c>
      <c r="J1291" s="1">
        <v>2.3832603683144525E-11</v>
      </c>
      <c r="K1291" s="1">
        <v>176.69850611953871</v>
      </c>
      <c r="L1291" s="1">
        <v>1.7437762584369893E-13</v>
      </c>
      <c r="M1291" s="1">
        <v>108.71997694570312</v>
      </c>
      <c r="N1291" s="1">
        <v>3.4291750974672044</v>
      </c>
      <c r="O1291" s="1">
        <v>91.800000000000679</v>
      </c>
      <c r="P1291" s="1">
        <v>13.414000000018611</v>
      </c>
      <c r="Q1291" s="1">
        <v>23.072000000000113</v>
      </c>
      <c r="R1291" s="1">
        <v>1032.003455893914</v>
      </c>
      <c r="S1291" s="1">
        <v>47.088000000000001</v>
      </c>
      <c r="T1291" s="1">
        <v>395.86762708442552</v>
      </c>
      <c r="U1291" s="1">
        <v>5.7193501954648607</v>
      </c>
      <c r="V1291" s="1">
        <v>188.15458629952519</v>
      </c>
      <c r="W1291" s="1">
        <v>32.169352233828874</v>
      </c>
      <c r="X1291" s="1">
        <v>6.9859430557565991</v>
      </c>
      <c r="Y1291" s="1">
        <v>1827.3395773242257</v>
      </c>
      <c r="Z1291" s="1">
        <v>328.96130727679565</v>
      </c>
      <c r="AA1291" s="1">
        <v>431.90636563311182</v>
      </c>
      <c r="AB1291" s="1">
        <v>0.37818964115847342</v>
      </c>
      <c r="AC1291"/>
      <c r="AD1291"/>
    </row>
    <row r="1292" spans="1:30" x14ac:dyDescent="0.25">
      <c r="A1292" s="1" t="s">
        <v>105</v>
      </c>
      <c r="B1292" s="4">
        <v>8</v>
      </c>
      <c r="C1292" s="1" t="s">
        <v>108</v>
      </c>
      <c r="D1292" s="7" t="s">
        <v>23</v>
      </c>
      <c r="E1292" s="4">
        <v>2031</v>
      </c>
      <c r="F1292" s="1">
        <v>84.619869490475068</v>
      </c>
      <c r="G1292" s="1">
        <v>3.3144419046254782E-7</v>
      </c>
      <c r="H1292" s="1">
        <v>1.6659336393420129E-12</v>
      </c>
      <c r="I1292" s="1">
        <v>5.3096710933339709E-12</v>
      </c>
      <c r="J1292" s="1">
        <v>2.0667793062765848E-11</v>
      </c>
      <c r="K1292" s="1">
        <v>60.564991167012508</v>
      </c>
      <c r="L1292" s="1">
        <v>3.8473233099347309E-13</v>
      </c>
      <c r="M1292" s="1">
        <v>4.6229385301474044E-12</v>
      </c>
      <c r="N1292" s="1">
        <v>4.5742626462183447</v>
      </c>
      <c r="O1292" s="1">
        <v>84.150000000000972</v>
      </c>
      <c r="P1292" s="1">
        <v>12.708000000022864</v>
      </c>
      <c r="Q1292" s="1">
        <v>19.77600000000017</v>
      </c>
      <c r="R1292" s="1">
        <v>1197.7106286801193</v>
      </c>
      <c r="S1292" s="1">
        <v>43.164000000000023</v>
      </c>
      <c r="T1292" s="1">
        <v>497.19827069679536</v>
      </c>
      <c r="U1292" s="1">
        <v>8.0095252929320644</v>
      </c>
      <c r="V1292" s="1">
        <v>123.34597598752082</v>
      </c>
      <c r="W1292" s="1">
        <v>32.795640163362954</v>
      </c>
      <c r="X1292" s="1">
        <v>2.7302034190568256</v>
      </c>
      <c r="Y1292" s="1">
        <v>2156.1792231743902</v>
      </c>
      <c r="Z1292" s="1">
        <v>321.71642779245042</v>
      </c>
      <c r="AA1292" s="1">
        <v>546.56747759308598</v>
      </c>
      <c r="AB1292" s="1">
        <v>0.3079212923404927</v>
      </c>
      <c r="AC1292"/>
      <c r="AD1292"/>
    </row>
    <row r="1293" spans="1:30" x14ac:dyDescent="0.25">
      <c r="A1293" s="1" t="s">
        <v>105</v>
      </c>
      <c r="B1293" s="4">
        <v>8</v>
      </c>
      <c r="C1293" s="1" t="s">
        <v>108</v>
      </c>
      <c r="D1293" s="7" t="s">
        <v>23</v>
      </c>
      <c r="E1293" s="4">
        <v>2032</v>
      </c>
      <c r="F1293" s="1">
        <v>85.624012183021065</v>
      </c>
      <c r="G1293" s="1">
        <v>5.0016034950545899E-8</v>
      </c>
      <c r="H1293" s="1">
        <v>2.7269531466200823E-12</v>
      </c>
      <c r="I1293" s="1">
        <v>5.8922639744744277E-12</v>
      </c>
      <c r="J1293" s="1">
        <v>2.1240594480619171E-11</v>
      </c>
      <c r="K1293" s="1">
        <v>70.391488010027359</v>
      </c>
      <c r="L1293" s="1">
        <v>1.8050492587282265E-10</v>
      </c>
      <c r="M1293" s="1">
        <v>1.1904112192442459E-11</v>
      </c>
      <c r="N1293" s="1">
        <v>6.2918939692571563</v>
      </c>
      <c r="O1293" s="1">
        <v>76.500000000001393</v>
      </c>
      <c r="P1293" s="1">
        <v>12.002000000027625</v>
      </c>
      <c r="Q1293" s="1">
        <v>16.480000000000249</v>
      </c>
      <c r="R1293" s="1">
        <v>1247.2842865137984</v>
      </c>
      <c r="S1293" s="1">
        <v>39.240000000000045</v>
      </c>
      <c r="T1293" s="1">
        <v>489.80893736346661</v>
      </c>
      <c r="U1293" s="1">
        <v>11.444787939150409</v>
      </c>
      <c r="V1293" s="1">
        <v>118.51750512736537</v>
      </c>
      <c r="W1293" s="1">
        <v>31.008732251250233</v>
      </c>
      <c r="X1293" s="1">
        <v>5.3205317525543965</v>
      </c>
      <c r="Y1293" s="1">
        <v>2230.6305951724826</v>
      </c>
      <c r="Z1293" s="1">
        <v>294.2176329017783</v>
      </c>
      <c r="AA1293" s="1">
        <v>537.75420086298152</v>
      </c>
      <c r="AB1293" s="1">
        <v>0.77845722472701417</v>
      </c>
      <c r="AC1293"/>
      <c r="AD1293"/>
    </row>
    <row r="1294" spans="1:30" x14ac:dyDescent="0.25">
      <c r="A1294" s="1" t="s">
        <v>105</v>
      </c>
      <c r="B1294" s="4">
        <v>8</v>
      </c>
      <c r="C1294" s="1" t="s">
        <v>108</v>
      </c>
      <c r="D1294" s="7" t="s">
        <v>23</v>
      </c>
      <c r="E1294" s="4">
        <v>2033</v>
      </c>
      <c r="F1294" s="1">
        <v>86.456358507883337</v>
      </c>
      <c r="G1294" s="1">
        <v>4.8613502040816097E-8</v>
      </c>
      <c r="H1294" s="1">
        <v>6.8428652481845748E-12</v>
      </c>
      <c r="I1294" s="1">
        <v>6.5946311186184926E-12</v>
      </c>
      <c r="J1294" s="1">
        <v>2.8813390804321303E-11</v>
      </c>
      <c r="K1294" s="1">
        <v>70.903877182738029</v>
      </c>
      <c r="L1294" s="1">
        <v>2.1981467963605092E-11</v>
      </c>
      <c r="M1294" s="1">
        <v>9.0688097125010157E-11</v>
      </c>
      <c r="N1294" s="1">
        <v>8.8683409537851858</v>
      </c>
      <c r="O1294" s="1">
        <v>68.850000000002183</v>
      </c>
      <c r="P1294" s="1">
        <v>11.296000000032933</v>
      </c>
      <c r="Q1294" s="1">
        <v>13.184000000000351</v>
      </c>
      <c r="R1294" s="1">
        <v>1306.6844411904924</v>
      </c>
      <c r="S1294" s="1">
        <v>35.316000000000074</v>
      </c>
      <c r="T1294" s="1">
        <v>482.41960403014514</v>
      </c>
      <c r="U1294" s="1">
        <v>17.736681908407565</v>
      </c>
      <c r="V1294" s="1">
        <v>110.07328326074737</v>
      </c>
      <c r="W1294" s="1">
        <v>29.144822402721221</v>
      </c>
      <c r="X1294" s="1">
        <v>6.3011530733564491</v>
      </c>
      <c r="Y1294" s="1">
        <v>2316.9725521695536</v>
      </c>
      <c r="Z1294" s="1">
        <v>261.23886256870156</v>
      </c>
      <c r="AA1294" s="1">
        <v>530.17277714570128</v>
      </c>
      <c r="AB1294" s="1">
        <v>3.273854582798899</v>
      </c>
      <c r="AC1294"/>
      <c r="AD1294"/>
    </row>
    <row r="1295" spans="1:30" x14ac:dyDescent="0.25">
      <c r="A1295" s="1" t="s">
        <v>105</v>
      </c>
      <c r="B1295" s="4">
        <v>8</v>
      </c>
      <c r="C1295" s="1" t="s">
        <v>108</v>
      </c>
      <c r="D1295" s="7" t="s">
        <v>23</v>
      </c>
      <c r="E1295" s="4">
        <v>2034</v>
      </c>
      <c r="F1295" s="1">
        <v>88.603752785050489</v>
      </c>
      <c r="G1295" s="1">
        <v>1.288283537214425E-7</v>
      </c>
      <c r="H1295" s="1">
        <v>7.6511234907725321</v>
      </c>
      <c r="I1295" s="1">
        <v>7.4385907562496191E-12</v>
      </c>
      <c r="J1295" s="1">
        <v>1.5484090892094597E-11</v>
      </c>
      <c r="K1295" s="1">
        <v>52.946395060467282</v>
      </c>
      <c r="L1295" s="1">
        <v>1.8625653569852436E-11</v>
      </c>
      <c r="M1295" s="1">
        <v>37.355228458391807</v>
      </c>
      <c r="N1295" s="1">
        <v>13.302511429622429</v>
      </c>
      <c r="O1295" s="1">
        <v>61.20000000000384</v>
      </c>
      <c r="P1295" s="1">
        <v>10.590000000038826</v>
      </c>
      <c r="Q1295" s="1">
        <v>9.8880000000004955</v>
      </c>
      <c r="R1295" s="1">
        <v>1366.5969850398972</v>
      </c>
      <c r="S1295" s="1">
        <v>31.392000000000088</v>
      </c>
      <c r="T1295" s="1">
        <v>475.03027069690251</v>
      </c>
      <c r="U1295" s="1">
        <v>26.605022862192751</v>
      </c>
      <c r="V1295" s="1">
        <v>100.58184665900409</v>
      </c>
      <c r="W1295" s="1">
        <v>25.792398012487805</v>
      </c>
      <c r="X1295" s="1">
        <v>1.6126579300911321</v>
      </c>
      <c r="Y1295" s="1">
        <v>2406.1356321937178</v>
      </c>
      <c r="Z1295" s="1">
        <v>227.37852588242274</v>
      </c>
      <c r="AA1295" s="1">
        <v>521.38725699774398</v>
      </c>
      <c r="AB1295" s="1">
        <v>13.333236959548154</v>
      </c>
      <c r="AC1295"/>
      <c r="AD1295"/>
    </row>
    <row r="1296" spans="1:30" x14ac:dyDescent="0.25">
      <c r="A1296" s="1" t="s">
        <v>105</v>
      </c>
      <c r="B1296" s="4">
        <v>8</v>
      </c>
      <c r="C1296" s="1" t="s">
        <v>108</v>
      </c>
      <c r="D1296" s="7" t="s">
        <v>23</v>
      </c>
      <c r="E1296" s="4">
        <v>2035</v>
      </c>
      <c r="F1296" s="1">
        <v>89.748451044824222</v>
      </c>
      <c r="G1296" s="1">
        <v>3.866370420472343E-5</v>
      </c>
      <c r="H1296" s="1">
        <v>8.8040533495273311E-12</v>
      </c>
      <c r="I1296" s="1">
        <v>7.9453634904587539E-12</v>
      </c>
      <c r="J1296" s="1">
        <v>1.1321998202407318E-11</v>
      </c>
      <c r="K1296" s="1">
        <v>37.447923639866509</v>
      </c>
      <c r="L1296" s="1">
        <v>1.5461754977398455E-11</v>
      </c>
      <c r="M1296" s="1">
        <v>61.36229973739588</v>
      </c>
      <c r="N1296" s="1">
        <v>13.838492037627457</v>
      </c>
      <c r="O1296" s="1">
        <v>53.550000000006563</v>
      </c>
      <c r="P1296" s="1">
        <v>9.88400000004542</v>
      </c>
      <c r="Q1296" s="1">
        <v>6.5920000000007288</v>
      </c>
      <c r="R1296" s="1">
        <v>1408.5520467670312</v>
      </c>
      <c r="S1296" s="1">
        <v>27.468000000000114</v>
      </c>
      <c r="T1296" s="1">
        <v>504.99616582196097</v>
      </c>
      <c r="U1296" s="1">
        <v>39.907534291815182</v>
      </c>
      <c r="V1296" s="1">
        <v>91.022646423599468</v>
      </c>
      <c r="W1296" s="1">
        <v>21.826357371130573</v>
      </c>
      <c r="X1296" s="1">
        <v>0.89879728733683284</v>
      </c>
      <c r="Y1296" s="1">
        <v>2459.6875774056321</v>
      </c>
      <c r="Z1296" s="1">
        <v>194.66309712080758</v>
      </c>
      <c r="AA1296" s="1">
        <v>553.18166145291332</v>
      </c>
      <c r="AB1296" s="1">
        <v>22.244679920196916</v>
      </c>
      <c r="AC1296"/>
      <c r="AD1296"/>
    </row>
    <row r="1297" spans="1:30" x14ac:dyDescent="0.25">
      <c r="A1297" s="1" t="s">
        <v>105</v>
      </c>
      <c r="B1297" s="4">
        <v>8</v>
      </c>
      <c r="C1297" s="1" t="s">
        <v>108</v>
      </c>
      <c r="D1297" s="7" t="s">
        <v>23</v>
      </c>
      <c r="E1297" s="4">
        <v>2036</v>
      </c>
      <c r="F1297" s="1">
        <v>92.140847681245958</v>
      </c>
      <c r="G1297" s="1">
        <v>1.4213614665616585E-7</v>
      </c>
      <c r="H1297" s="1">
        <v>3.4817472626419203E-12</v>
      </c>
      <c r="I1297" s="1">
        <v>7.7890142004330413E-12</v>
      </c>
      <c r="J1297" s="1">
        <v>9.8663365815864933E-12</v>
      </c>
      <c r="K1297" s="1">
        <v>1.8638477035941523E-10</v>
      </c>
      <c r="L1297" s="1">
        <v>2.4606861685793729E-11</v>
      </c>
      <c r="M1297" s="1">
        <v>61.91066813497288</v>
      </c>
      <c r="N1297" s="1">
        <v>11.27510284514304</v>
      </c>
      <c r="O1297" s="1">
        <v>45.900000000013407</v>
      </c>
      <c r="P1297" s="1">
        <v>9.1780000000528581</v>
      </c>
      <c r="Q1297" s="1">
        <v>3.2960000000012184</v>
      </c>
      <c r="R1297" s="1">
        <v>1435.0086370735644</v>
      </c>
      <c r="S1297" s="1">
        <v>23.544000000000157</v>
      </c>
      <c r="T1297" s="1">
        <v>558.96913222602348</v>
      </c>
      <c r="U1297" s="1">
        <v>53.746026329442643</v>
      </c>
      <c r="V1297" s="1">
        <v>80.962310717666739</v>
      </c>
      <c r="W1297" s="1">
        <v>17.204376172781629</v>
      </c>
      <c r="X1297" s="1">
        <v>0.31042613052639573</v>
      </c>
      <c r="Y1297" s="1">
        <v>2498.0087599839417</v>
      </c>
      <c r="Z1297" s="1">
        <v>162.04356765306341</v>
      </c>
      <c r="AA1297" s="1">
        <v>607.5633187028443</v>
      </c>
      <c r="AB1297" s="1">
        <v>34.030194253285416</v>
      </c>
      <c r="AC1297"/>
      <c r="AD1297"/>
    </row>
    <row r="1298" spans="1:30" x14ac:dyDescent="0.25">
      <c r="A1298" s="1" t="s">
        <v>105</v>
      </c>
      <c r="B1298" s="4">
        <v>8</v>
      </c>
      <c r="C1298" s="1" t="s">
        <v>108</v>
      </c>
      <c r="D1298" s="7" t="s">
        <v>23</v>
      </c>
      <c r="E1298" s="4">
        <v>2037</v>
      </c>
      <c r="F1298" s="1">
        <v>103.75840853575315</v>
      </c>
      <c r="G1298" s="1">
        <v>-1.3286051726656057E-2</v>
      </c>
      <c r="H1298" s="1">
        <v>7.0018207094522536E-12</v>
      </c>
      <c r="I1298" s="1">
        <v>9.2121429512917436E-12</v>
      </c>
      <c r="J1298" s="1">
        <v>7.3847560665496887E-12</v>
      </c>
      <c r="K1298" s="1">
        <v>21.155258190634548</v>
      </c>
      <c r="L1298" s="1">
        <v>2.0557170945315846E-11</v>
      </c>
      <c r="M1298" s="1">
        <v>46.799233608165586</v>
      </c>
      <c r="N1298" s="1">
        <v>11.257742316550637</v>
      </c>
      <c r="O1298" s="1">
        <v>45.901123490785942</v>
      </c>
      <c r="P1298" s="1">
        <v>8.4720000000608042</v>
      </c>
      <c r="Q1298" s="1">
        <v>2.1045880358837872E-10</v>
      </c>
      <c r="R1298" s="1">
        <v>1424.0173037404174</v>
      </c>
      <c r="S1298" s="1">
        <v>19.620000000000214</v>
      </c>
      <c r="T1298" s="1">
        <v>613.49046702766304</v>
      </c>
      <c r="U1298" s="1">
        <v>65.021129174585681</v>
      </c>
      <c r="V1298" s="1">
        <v>87.055670111784295</v>
      </c>
      <c r="W1298" s="1">
        <v>16.0493338503071</v>
      </c>
      <c r="X1298" s="1">
        <v>3.7558311985071768E-10</v>
      </c>
      <c r="Y1298" s="1">
        <v>2486.8957205969541</v>
      </c>
      <c r="Z1298" s="1">
        <v>136.93922041751279</v>
      </c>
      <c r="AA1298" s="1">
        <v>664.69695576520201</v>
      </c>
      <c r="AB1298" s="1">
        <v>43.324685457323426</v>
      </c>
      <c r="AC1298"/>
      <c r="AD1298"/>
    </row>
    <row r="1299" spans="1:30" x14ac:dyDescent="0.25">
      <c r="A1299" s="1" t="s">
        <v>105</v>
      </c>
      <c r="B1299" s="4">
        <v>8</v>
      </c>
      <c r="C1299" s="1" t="s">
        <v>108</v>
      </c>
      <c r="D1299" s="7" t="s">
        <v>23</v>
      </c>
      <c r="E1299" s="4">
        <v>2038</v>
      </c>
      <c r="F1299" s="1">
        <v>107.88799026349827</v>
      </c>
      <c r="G1299" s="1">
        <v>2.2561168819037365E-7</v>
      </c>
      <c r="H1299" s="1">
        <v>5.4806610751413489E-12</v>
      </c>
      <c r="I1299" s="1">
        <v>1.0986476652871983E-11</v>
      </c>
      <c r="J1299" s="1">
        <v>4.8764256164026732E-12</v>
      </c>
      <c r="K1299" s="1">
        <v>65.757588953924099</v>
      </c>
      <c r="L1299" s="1">
        <v>3.7742061363110509E-11</v>
      </c>
      <c r="M1299" s="1">
        <v>30.752373464745556</v>
      </c>
      <c r="N1299" s="1">
        <v>3.6448365642229117</v>
      </c>
      <c r="O1299" s="1">
        <v>38.251123490794747</v>
      </c>
      <c r="P1299" s="1">
        <v>7.766000000068594</v>
      </c>
      <c r="Q1299" s="1">
        <v>2.3429140727152324E-10</v>
      </c>
      <c r="R1299" s="1">
        <v>1445.1725619310521</v>
      </c>
      <c r="S1299" s="1">
        <v>15.696000000000287</v>
      </c>
      <c r="T1299" s="1">
        <v>660.28970063582858</v>
      </c>
      <c r="U1299" s="1">
        <v>76.278871491136314</v>
      </c>
      <c r="V1299" s="1">
        <v>77.200631701742367</v>
      </c>
      <c r="W1299" s="1">
        <v>15.209432102905607</v>
      </c>
      <c r="X1299" s="1">
        <v>3.9500706216637853E-10</v>
      </c>
      <c r="Y1299" s="1">
        <v>2525.2743035695016</v>
      </c>
      <c r="Z1299" s="1">
        <v>110.32877032778183</v>
      </c>
      <c r="AA1299" s="1">
        <v>714.43931605495197</v>
      </c>
      <c r="AB1299" s="1">
        <v>58.399023882966894</v>
      </c>
      <c r="AC1299"/>
      <c r="AD1299"/>
    </row>
    <row r="1300" spans="1:30" x14ac:dyDescent="0.25">
      <c r="A1300" s="1" t="s">
        <v>105</v>
      </c>
      <c r="B1300" s="4">
        <v>8</v>
      </c>
      <c r="C1300" s="1" t="s">
        <v>108</v>
      </c>
      <c r="D1300" s="7" t="s">
        <v>23</v>
      </c>
      <c r="E1300" s="4">
        <v>2039</v>
      </c>
      <c r="F1300" s="1">
        <v>105.560744365419</v>
      </c>
      <c r="G1300" s="1">
        <v>5.5099784263502336E-7</v>
      </c>
      <c r="H1300" s="1">
        <v>1.6517997595817587E-12</v>
      </c>
      <c r="I1300" s="1">
        <v>1.3294100874979789E-11</v>
      </c>
      <c r="J1300" s="1">
        <v>3.6872683543632329E-12</v>
      </c>
      <c r="K1300" s="1">
        <v>73.631151141540755</v>
      </c>
      <c r="L1300" s="1">
        <v>4.0378215080528751E-11</v>
      </c>
      <c r="M1300" s="1">
        <v>41.796072914823881</v>
      </c>
      <c r="N1300" s="1">
        <v>5.9658344406961925</v>
      </c>
      <c r="O1300" s="1">
        <v>30.601123490798223</v>
      </c>
      <c r="P1300" s="1">
        <v>7.0600000000778067</v>
      </c>
      <c r="Q1300" s="1">
        <v>2.5495920033428909E-10</v>
      </c>
      <c r="R1300" s="1">
        <v>1510.9301508849762</v>
      </c>
      <c r="S1300" s="1">
        <v>11.772000000000393</v>
      </c>
      <c r="T1300" s="1">
        <v>691.04207410057415</v>
      </c>
      <c r="U1300" s="1">
        <v>79.923708055359228</v>
      </c>
      <c r="V1300" s="1">
        <v>60.190663910044819</v>
      </c>
      <c r="W1300" s="1">
        <v>13.692045510861218</v>
      </c>
      <c r="X1300" s="1">
        <v>3.9869244539963518E-10</v>
      </c>
      <c r="Y1300" s="1">
        <v>2633.3132699228913</v>
      </c>
      <c r="Z1300" s="1">
        <v>82.591573486629017</v>
      </c>
      <c r="AA1300" s="1">
        <v>743.18736487201318</v>
      </c>
      <c r="AB1300" s="1">
        <v>65.722948277804676</v>
      </c>
      <c r="AC1300"/>
      <c r="AD1300"/>
    </row>
    <row r="1301" spans="1:30" x14ac:dyDescent="0.25">
      <c r="A1301" s="1" t="s">
        <v>105</v>
      </c>
      <c r="B1301" s="4">
        <v>8</v>
      </c>
      <c r="C1301" s="1" t="s">
        <v>108</v>
      </c>
      <c r="D1301" s="7" t="s">
        <v>23</v>
      </c>
      <c r="E1301" s="4">
        <v>2040</v>
      </c>
      <c r="F1301" s="1">
        <v>103.97425289865633</v>
      </c>
      <c r="G1301" s="1">
        <v>4.0898407554675411E-7</v>
      </c>
      <c r="H1301" s="1">
        <v>8.5038053589758249E-13</v>
      </c>
      <c r="I1301" s="1">
        <v>1.6806645766168507E-11</v>
      </c>
      <c r="J1301" s="1">
        <v>3.0082069139789194E-12</v>
      </c>
      <c r="K1301" s="1">
        <v>107.89778496369266</v>
      </c>
      <c r="L1301" s="1">
        <v>4.450791403458324E-11</v>
      </c>
      <c r="M1301" s="1">
        <v>1.1481920425688978E-9</v>
      </c>
      <c r="N1301" s="1">
        <v>1.6530307941351024E-9</v>
      </c>
      <c r="O1301" s="1">
        <v>22.951123490805227</v>
      </c>
      <c r="P1301" s="1">
        <v>6.3540000000887931</v>
      </c>
      <c r="Q1301" s="1">
        <v>2.7619979481490826E-10</v>
      </c>
      <c r="R1301" s="1">
        <v>1584.5613020265171</v>
      </c>
      <c r="S1301" s="1">
        <v>7.8480000000005683</v>
      </c>
      <c r="T1301" s="1">
        <v>732.83814701539802</v>
      </c>
      <c r="U1301" s="1">
        <v>85.889542496055427</v>
      </c>
      <c r="V1301" s="1">
        <v>43.324667780779315</v>
      </c>
      <c r="W1301" s="1">
        <v>12.243290200422583</v>
      </c>
      <c r="X1301" s="1">
        <v>3.9709719260287925E-10</v>
      </c>
      <c r="Y1301" s="1">
        <v>2746.9549018062207</v>
      </c>
      <c r="Z1301" s="1">
        <v>53.655194671486058</v>
      </c>
      <c r="AA1301" s="1">
        <v>782.20054954249986</v>
      </c>
      <c r="AB1301" s="1">
        <v>71.491874199707709</v>
      </c>
      <c r="AC1301"/>
      <c r="AD1301"/>
    </row>
    <row r="1302" spans="1:30" x14ac:dyDescent="0.25">
      <c r="A1302" s="1" t="s">
        <v>105</v>
      </c>
      <c r="B1302" s="4">
        <v>8</v>
      </c>
      <c r="C1302" s="1" t="s">
        <v>108</v>
      </c>
      <c r="D1302" s="7" t="s">
        <v>23</v>
      </c>
      <c r="E1302" s="4">
        <v>2041</v>
      </c>
      <c r="F1302" s="1">
        <v>104.18273007417686</v>
      </c>
      <c r="G1302" s="1">
        <v>6.7036264596220246E-5</v>
      </c>
      <c r="H1302" s="1">
        <v>7.0912977220660067E-13</v>
      </c>
      <c r="I1302" s="1">
        <v>2.216672281268954E-11</v>
      </c>
      <c r="J1302" s="1">
        <v>2.4604058493348277E-12</v>
      </c>
      <c r="K1302" s="1">
        <v>138.73841130407408</v>
      </c>
      <c r="L1302" s="1">
        <v>5.1365719107849686E-11</v>
      </c>
      <c r="M1302" s="1">
        <v>7.3159138918423794E-11</v>
      </c>
      <c r="N1302" s="1">
        <v>3.1250559243381082E-10</v>
      </c>
      <c r="O1302" s="1">
        <v>15.301123490810706</v>
      </c>
      <c r="P1302" s="1">
        <v>6.3540000001020873</v>
      </c>
      <c r="Q1302" s="1">
        <v>3.0501318561922956E-10</v>
      </c>
      <c r="R1302" s="1">
        <v>1692.4590869902097</v>
      </c>
      <c r="S1302" s="1">
        <v>3.9240000000009529</v>
      </c>
      <c r="T1302" s="1">
        <v>732.83814701654626</v>
      </c>
      <c r="U1302" s="1">
        <v>85.889542497708462</v>
      </c>
      <c r="V1302" s="1">
        <v>27.401025705413367</v>
      </c>
      <c r="W1302" s="1">
        <v>14.882119602685599</v>
      </c>
      <c r="X1302" s="1">
        <v>4.0677993918005226E-10</v>
      </c>
      <c r="Y1302" s="1">
        <v>2886.4957423971905</v>
      </c>
      <c r="Z1302" s="1">
        <v>25.464082889526214</v>
      </c>
      <c r="AA1302" s="1">
        <v>783.20512438371122</v>
      </c>
      <c r="AB1302" s="1">
        <v>70.561063466310983</v>
      </c>
      <c r="AC1302"/>
      <c r="AD1302"/>
    </row>
    <row r="1303" spans="1:30" x14ac:dyDescent="0.25">
      <c r="A1303" s="1" t="s">
        <v>105</v>
      </c>
      <c r="B1303" s="4">
        <v>8</v>
      </c>
      <c r="C1303" s="1" t="s">
        <v>108</v>
      </c>
      <c r="D1303" s="7" t="s">
        <v>23</v>
      </c>
      <c r="E1303" s="4">
        <v>2042</v>
      </c>
      <c r="F1303" s="1">
        <v>103.90014024952984</v>
      </c>
      <c r="G1303" s="1">
        <v>4.6037516255511017E-5</v>
      </c>
      <c r="H1303" s="1">
        <v>6.9847176140960567E-13</v>
      </c>
      <c r="I1303" s="1">
        <v>3.0104865271700076E-11</v>
      </c>
      <c r="J1303" s="1">
        <v>2.4152653219459226E-12</v>
      </c>
      <c r="K1303" s="1">
        <v>47.468732671971296</v>
      </c>
      <c r="L1303" s="1">
        <v>3.0099274133368565E-11</v>
      </c>
      <c r="M1303" s="1">
        <v>23.696642150255681</v>
      </c>
      <c r="N1303" s="1">
        <v>1.4647722448431455E-10</v>
      </c>
      <c r="O1303" s="1">
        <v>7.6511234908123589</v>
      </c>
      <c r="P1303" s="1">
        <v>6.3540000001188943</v>
      </c>
      <c r="Q1303" s="1">
        <v>3.2049727651132416E-10</v>
      </c>
      <c r="R1303" s="1">
        <v>1831.1974982942838</v>
      </c>
      <c r="S1303" s="1">
        <v>1.8145743840407416E-10</v>
      </c>
      <c r="T1303" s="1">
        <v>732.83814701661947</v>
      </c>
      <c r="U1303" s="1">
        <v>85.889542498020973</v>
      </c>
      <c r="V1303" s="1">
        <v>12.724303053462823</v>
      </c>
      <c r="W1303" s="1">
        <v>13.604413867630186</v>
      </c>
      <c r="X1303" s="1">
        <v>3.8342627321827508E-10</v>
      </c>
      <c r="Y1303" s="1">
        <v>3046.0609996047888</v>
      </c>
      <c r="Z1303" s="1">
        <v>6.7789299358550298E-10</v>
      </c>
      <c r="AA1303" s="1">
        <v>775.56431900659925</v>
      </c>
      <c r="AB1303" s="1">
        <v>63.410455958269409</v>
      </c>
      <c r="AC1303"/>
      <c r="AD1303"/>
    </row>
    <row r="1304" spans="1:30" x14ac:dyDescent="0.25">
      <c r="A1304" s="1" t="s">
        <v>105</v>
      </c>
      <c r="B1304" s="4">
        <v>8</v>
      </c>
      <c r="C1304" s="1" t="s">
        <v>108</v>
      </c>
      <c r="D1304" s="7" t="s">
        <v>23</v>
      </c>
      <c r="E1304" s="4">
        <v>2043</v>
      </c>
      <c r="F1304" s="1">
        <v>99.437778121110455</v>
      </c>
      <c r="G1304" s="1">
        <v>7.4679839727314316E-5</v>
      </c>
      <c r="H1304" s="1">
        <v>7.4632489160779264E-13</v>
      </c>
      <c r="I1304" s="1">
        <v>4.2817587033686359E-11</v>
      </c>
      <c r="J1304" s="1">
        <v>2.2790425517583879E-12</v>
      </c>
      <c r="K1304" s="1">
        <v>41.418424457019597</v>
      </c>
      <c r="L1304" s="1">
        <v>8.9625913998759008E-12</v>
      </c>
      <c r="M1304" s="1">
        <v>52.831875216368665</v>
      </c>
      <c r="N1304" s="1">
        <v>1.209137412582855E-10</v>
      </c>
      <c r="O1304" s="1">
        <v>7.6511234908132089</v>
      </c>
      <c r="P1304" s="1">
        <v>6.3540000001410615</v>
      </c>
      <c r="Q1304" s="1">
        <v>3.3181927471373148E-10</v>
      </c>
      <c r="R1304" s="1">
        <v>1878.6662309662552</v>
      </c>
      <c r="S1304" s="1">
        <v>2.0343890636767925E-10</v>
      </c>
      <c r="T1304" s="1">
        <v>756.53478916687516</v>
      </c>
      <c r="U1304" s="1">
        <v>85.889542498167444</v>
      </c>
      <c r="V1304" s="1">
        <v>11.749998429182174</v>
      </c>
      <c r="W1304" s="1">
        <v>14.148895858072192</v>
      </c>
      <c r="X1304" s="1">
        <v>3.6807133549625843E-10</v>
      </c>
      <c r="Y1304" s="1">
        <v>3123.7648712338446</v>
      </c>
      <c r="Z1304" s="1">
        <v>7.6493661233724105E-10</v>
      </c>
      <c r="AA1304" s="1">
        <v>798.97574924951357</v>
      </c>
      <c r="AB1304" s="1">
        <v>57.100123657836875</v>
      </c>
      <c r="AC1304"/>
      <c r="AD1304"/>
    </row>
    <row r="1305" spans="1:30" x14ac:dyDescent="0.25">
      <c r="A1305" s="1" t="s">
        <v>105</v>
      </c>
      <c r="B1305" s="4">
        <v>8</v>
      </c>
      <c r="C1305" s="1" t="s">
        <v>108</v>
      </c>
      <c r="D1305" s="7" t="s">
        <v>23</v>
      </c>
      <c r="E1305" s="4">
        <v>2044</v>
      </c>
      <c r="F1305" s="1">
        <v>95.156131841148451</v>
      </c>
      <c r="G1305" s="1">
        <v>4.2561208915130239E-5</v>
      </c>
      <c r="H1305" s="1">
        <v>8.3545248239594449E-13</v>
      </c>
      <c r="I1305" s="1">
        <v>6.7368840417341724E-11</v>
      </c>
      <c r="J1305" s="1">
        <v>2.0981475990693973E-12</v>
      </c>
      <c r="K1305" s="1">
        <v>61.250632723281697</v>
      </c>
      <c r="L1305" s="1">
        <v>3.9005784284147965E-12</v>
      </c>
      <c r="M1305" s="1">
        <v>28.715391516471801</v>
      </c>
      <c r="N1305" s="1">
        <v>1.2035994019076473E-10</v>
      </c>
      <c r="O1305" s="1">
        <v>7.6511234908139176</v>
      </c>
      <c r="P1305" s="1">
        <v>6.3540000001711663</v>
      </c>
      <c r="Q1305" s="1">
        <v>3.4168561129531797E-10</v>
      </c>
      <c r="R1305" s="1">
        <v>1920.0846554232749</v>
      </c>
      <c r="S1305" s="1">
        <v>2.2206455993753168E-10</v>
      </c>
      <c r="T1305" s="1">
        <v>809.3666643832438</v>
      </c>
      <c r="U1305" s="1">
        <v>85.889542498288364</v>
      </c>
      <c r="V1305" s="1">
        <v>11.086951788864207</v>
      </c>
      <c r="W1305" s="1">
        <v>14.565229701069182</v>
      </c>
      <c r="X1305" s="1">
        <v>3.4981913903104832E-10</v>
      </c>
      <c r="Y1305" s="1">
        <v>3199.4141601942492</v>
      </c>
      <c r="Z1305" s="1">
        <v>8.2479806493461339E-10</v>
      </c>
      <c r="AA1305" s="1">
        <v>852.60131219590801</v>
      </c>
      <c r="AB1305" s="1">
        <v>51.673509697693341</v>
      </c>
      <c r="AC1305"/>
      <c r="AD1305"/>
    </row>
    <row r="1306" spans="1:30" x14ac:dyDescent="0.25">
      <c r="A1306" s="1" t="s">
        <v>105</v>
      </c>
      <c r="B1306" s="4">
        <v>8</v>
      </c>
      <c r="C1306" s="1" t="s">
        <v>108</v>
      </c>
      <c r="D1306" s="7" t="s">
        <v>23</v>
      </c>
      <c r="E1306" s="4">
        <v>2045</v>
      </c>
      <c r="F1306" s="1">
        <v>91.657093706892553</v>
      </c>
      <c r="G1306" s="1">
        <v>2.5416324189107636E-2</v>
      </c>
      <c r="H1306" s="1">
        <v>9.6081268934165802E-13</v>
      </c>
      <c r="I1306" s="1">
        <v>1.4185998803410841E-10</v>
      </c>
      <c r="J1306" s="1">
        <v>2.0294026502091032E-12</v>
      </c>
      <c r="K1306" s="1">
        <v>48.329672037461648</v>
      </c>
      <c r="L1306" s="1">
        <v>2.0605198561821719E-12</v>
      </c>
      <c r="M1306" s="1">
        <v>11.663192547881328</v>
      </c>
      <c r="N1306" s="1">
        <v>1.3017420947602339E-10</v>
      </c>
      <c r="O1306" s="1">
        <v>7.6511234908146157</v>
      </c>
      <c r="P1306" s="1">
        <v>6.3540000002139836</v>
      </c>
      <c r="Q1306" s="1">
        <v>3.4907036736186766E-10</v>
      </c>
      <c r="R1306" s="1">
        <v>1981.3352881465566</v>
      </c>
      <c r="S1306" s="1">
        <v>2.3752631491493014E-10</v>
      </c>
      <c r="T1306" s="1">
        <v>838.08205589971556</v>
      </c>
      <c r="U1306" s="1">
        <v>85.88954249840873</v>
      </c>
      <c r="V1306" s="1">
        <v>9.7497434343680869</v>
      </c>
      <c r="W1306" s="1">
        <v>14.707365649852672</v>
      </c>
      <c r="X1306" s="1">
        <v>3.3257863167936452E-10</v>
      </c>
      <c r="Y1306" s="1">
        <v>3283.7912555613229</v>
      </c>
      <c r="Z1306" s="1">
        <v>8.3646356460538344E-10</v>
      </c>
      <c r="AA1306" s="1">
        <v>884.65785272501421</v>
      </c>
      <c r="AB1306" s="1">
        <v>43.972980134988973</v>
      </c>
      <c r="AC1306"/>
      <c r="AD1306"/>
    </row>
    <row r="1307" spans="1:30" x14ac:dyDescent="0.25">
      <c r="A1307" s="1" t="s">
        <v>105</v>
      </c>
      <c r="B1307" s="4">
        <v>8</v>
      </c>
      <c r="C1307" s="1" t="s">
        <v>108</v>
      </c>
      <c r="D1307" s="7" t="s">
        <v>23</v>
      </c>
      <c r="E1307" s="4">
        <v>2046</v>
      </c>
      <c r="F1307" s="1">
        <v>88.003084779311564</v>
      </c>
      <c r="G1307" s="1">
        <v>5.7896798467302224E-2</v>
      </c>
      <c r="H1307" s="1">
        <v>1.1158096220931698E-12</v>
      </c>
      <c r="I1307" s="1">
        <v>9.6759798578459694E-8</v>
      </c>
      <c r="J1307" s="1">
        <v>1.8466664843506833E-12</v>
      </c>
      <c r="K1307" s="1">
        <v>128.56854084850823</v>
      </c>
      <c r="L1307" s="1">
        <v>1.4180200265463464E-12</v>
      </c>
      <c r="M1307" s="1">
        <v>41.784045855878482</v>
      </c>
      <c r="N1307" s="1">
        <v>1.4838246985845854E-10</v>
      </c>
      <c r="O1307" s="1">
        <v>7.6511234908153618</v>
      </c>
      <c r="P1307" s="1">
        <v>6.3540000002813528</v>
      </c>
      <c r="Q1307" s="1">
        <v>3.5394679297827033E-10</v>
      </c>
      <c r="R1307" s="1">
        <v>2029.6649601840184</v>
      </c>
      <c r="S1307" s="1">
        <v>2.6213317660072387E-10</v>
      </c>
      <c r="T1307" s="1">
        <v>849.74524844759685</v>
      </c>
      <c r="U1307" s="1">
        <v>85.889542498538901</v>
      </c>
      <c r="V1307" s="1">
        <v>9.0088245280158468</v>
      </c>
      <c r="W1307" s="1">
        <v>14.211074516141693</v>
      </c>
      <c r="X1307" s="1">
        <v>3.085395149609559E-10</v>
      </c>
      <c r="Y1307" s="1">
        <v>3352.3933578850265</v>
      </c>
      <c r="Z1307" s="1">
        <v>9.145922768717006E-10</v>
      </c>
      <c r="AA1307" s="1">
        <v>897.55354660011903</v>
      </c>
      <c r="AB1307" s="1">
        <v>39.509219380739111</v>
      </c>
      <c r="AC1307"/>
      <c r="AD1307"/>
    </row>
    <row r="1308" spans="1:30" x14ac:dyDescent="0.25">
      <c r="A1308" s="1" t="s">
        <v>105</v>
      </c>
      <c r="B1308" s="4">
        <v>8</v>
      </c>
      <c r="C1308" s="1" t="s">
        <v>108</v>
      </c>
      <c r="D1308" s="7" t="s">
        <v>23</v>
      </c>
      <c r="E1308" s="4">
        <v>2047</v>
      </c>
      <c r="F1308" s="1">
        <v>84.873141782653562</v>
      </c>
      <c r="G1308" s="1">
        <v>0.16359495849128194</v>
      </c>
      <c r="H1308" s="1">
        <v>1.3102903117398346E-12</v>
      </c>
      <c r="I1308" s="1">
        <v>1.2270696175937187E-9</v>
      </c>
      <c r="J1308" s="1">
        <v>1.665398809152843E-12</v>
      </c>
      <c r="K1308" s="1">
        <v>209.24573478991448</v>
      </c>
      <c r="L1308" s="1">
        <v>1.0569272422556985E-12</v>
      </c>
      <c r="M1308" s="1">
        <v>26.490048844624951</v>
      </c>
      <c r="N1308" s="1">
        <v>1.7609711601915715E-10</v>
      </c>
      <c r="O1308" s="1">
        <v>7.6511234908161976</v>
      </c>
      <c r="P1308" s="1">
        <v>6.3540000004232127</v>
      </c>
      <c r="Q1308" s="1">
        <v>3.5763406133263359E-10</v>
      </c>
      <c r="R1308" s="1">
        <v>2075.7985010325269</v>
      </c>
      <c r="S1308" s="1">
        <v>2.8269034754603971E-10</v>
      </c>
      <c r="T1308" s="1">
        <v>891.52929430347535</v>
      </c>
      <c r="U1308" s="1">
        <v>85.889542498663758</v>
      </c>
      <c r="V1308" s="1">
        <v>8.2721354927734154</v>
      </c>
      <c r="W1308" s="1">
        <v>14.389279815155049</v>
      </c>
      <c r="X1308" s="1">
        <v>2.7438368998421965E-10</v>
      </c>
      <c r="Y1308" s="1">
        <v>3424.6575612813913</v>
      </c>
      <c r="Z1308" s="1">
        <v>9.2244014853647598E-10</v>
      </c>
      <c r="AA1308" s="1">
        <v>931.02992304489328</v>
      </c>
      <c r="AB1308" s="1">
        <v>35.20341595878952</v>
      </c>
      <c r="AC1308"/>
      <c r="AD1308"/>
    </row>
    <row r="1309" spans="1:30" x14ac:dyDescent="0.25">
      <c r="A1309" s="1" t="s">
        <v>105</v>
      </c>
      <c r="B1309" s="4">
        <v>8</v>
      </c>
      <c r="C1309" s="1" t="s">
        <v>108</v>
      </c>
      <c r="D1309" s="7" t="s">
        <v>23</v>
      </c>
      <c r="E1309" s="4">
        <v>2048</v>
      </c>
      <c r="F1309" s="1">
        <v>81.955487447270272</v>
      </c>
      <c r="G1309" s="1">
        <v>0.21047550762241571</v>
      </c>
      <c r="H1309" s="1">
        <v>1.5790906712847137E-12</v>
      </c>
      <c r="I1309" s="1">
        <v>1.8363237131002595E-8</v>
      </c>
      <c r="J1309" s="1">
        <v>1.6280639245580122E-12</v>
      </c>
      <c r="K1309" s="1">
        <v>245.37273106207573</v>
      </c>
      <c r="L1309" s="1">
        <v>8.0221275978643122E-13</v>
      </c>
      <c r="M1309" s="1">
        <v>52.6179200390972</v>
      </c>
      <c r="N1309" s="1">
        <v>2.1023293246614059E-10</v>
      </c>
      <c r="O1309" s="1">
        <v>7.6511234908171586</v>
      </c>
      <c r="P1309" s="1">
        <v>9.7187478120472764E-8</v>
      </c>
      <c r="Q1309" s="1">
        <v>3.6064226824661252E-10</v>
      </c>
      <c r="R1309" s="1">
        <v>2161.3917358224444</v>
      </c>
      <c r="S1309" s="1">
        <v>3.2043240890915022E-10</v>
      </c>
      <c r="T1309" s="1">
        <v>918.01934314810035</v>
      </c>
      <c r="U1309" s="1">
        <v>85.889542498816382</v>
      </c>
      <c r="V1309" s="1">
        <v>7.2215722719231934</v>
      </c>
      <c r="W1309" s="1">
        <v>1.6139134028199914E-7</v>
      </c>
      <c r="X1309" s="1">
        <v>2.5642115924782071E-10</v>
      </c>
      <c r="Y1309" s="1">
        <v>3528.3501579711051</v>
      </c>
      <c r="Z1309" s="1">
        <v>1.036944805945486E-9</v>
      </c>
      <c r="AA1309" s="1">
        <v>957.67736598756949</v>
      </c>
      <c r="AB1309" s="1">
        <v>28.283154502154879</v>
      </c>
      <c r="AC1309"/>
      <c r="AD1309"/>
    </row>
    <row r="1310" spans="1:30" x14ac:dyDescent="0.25">
      <c r="A1310" s="1" t="s">
        <v>105</v>
      </c>
      <c r="B1310" s="4">
        <v>8</v>
      </c>
      <c r="C1310" s="1" t="s">
        <v>108</v>
      </c>
      <c r="D1310" s="7" t="s">
        <v>23</v>
      </c>
      <c r="E1310" s="4">
        <v>2049</v>
      </c>
      <c r="F1310" s="1">
        <v>78.746286686436619</v>
      </c>
      <c r="G1310" s="1">
        <v>0.28152041040331144</v>
      </c>
      <c r="H1310" s="1">
        <v>1.8686398543763064E-12</v>
      </c>
      <c r="I1310" s="1">
        <v>9.6874346699028851E-10</v>
      </c>
      <c r="J1310" s="1">
        <v>1.5601642683786948E-12</v>
      </c>
      <c r="K1310" s="1">
        <v>234.76281287170951</v>
      </c>
      <c r="L1310" s="1">
        <v>6.2835982468693906E-13</v>
      </c>
      <c r="M1310" s="1">
        <v>34.246411565025483</v>
      </c>
      <c r="N1310" s="1">
        <v>2.5276156265998102E-10</v>
      </c>
      <c r="O1310" s="1">
        <v>7.6511234908182155</v>
      </c>
      <c r="P1310" s="1">
        <v>9.8409257512237124E-8</v>
      </c>
      <c r="Q1310" s="1">
        <v>3.6310267409594737E-10</v>
      </c>
      <c r="R1310" s="1">
        <v>2221.2857168845394</v>
      </c>
      <c r="S1310" s="1">
        <v>3.6081062398967897E-10</v>
      </c>
      <c r="T1310" s="1">
        <v>970.6372631871975</v>
      </c>
      <c r="U1310" s="1">
        <v>85.889542499002957</v>
      </c>
      <c r="V1310" s="1">
        <v>6.3475286007321454</v>
      </c>
      <c r="W1310" s="1">
        <v>9.4668126564099609E-8</v>
      </c>
      <c r="X1310" s="1">
        <v>2.0555530016943788E-10</v>
      </c>
      <c r="Y1310" s="1">
        <v>3607.4938335874176</v>
      </c>
      <c r="Z1310" s="1">
        <v>1.1516661978857475E-9</v>
      </c>
      <c r="AA1310" s="1">
        <v>1004.9236992905969</v>
      </c>
      <c r="AB1310" s="1">
        <v>23.900735893076831</v>
      </c>
      <c r="AC1310"/>
      <c r="AD1310"/>
    </row>
    <row r="1311" spans="1:30" x14ac:dyDescent="0.25">
      <c r="A1311" s="1" t="s">
        <v>105</v>
      </c>
      <c r="B1311" s="4">
        <v>8</v>
      </c>
      <c r="C1311" s="1" t="s">
        <v>108</v>
      </c>
      <c r="D1311" s="7" t="s">
        <v>23</v>
      </c>
      <c r="E1311" s="4">
        <v>2050</v>
      </c>
      <c r="F1311" s="1">
        <v>75.417188292304871</v>
      </c>
      <c r="G1311" s="1">
        <v>0.32013932880602447</v>
      </c>
      <c r="H1311" s="1">
        <v>2.2548323415643456E-12</v>
      </c>
      <c r="I1311" s="1">
        <v>1.9088619900443735E-8</v>
      </c>
      <c r="J1311" s="1">
        <v>1.6367947249745228E-12</v>
      </c>
      <c r="K1311" s="1">
        <v>146.30388056597008</v>
      </c>
      <c r="L1311" s="1">
        <v>0</v>
      </c>
      <c r="M1311" s="1">
        <v>44.363318568045614</v>
      </c>
      <c r="N1311" s="1">
        <v>3.0647413483568263E-10</v>
      </c>
      <c r="O1311" s="1">
        <v>7.6511234908194652</v>
      </c>
      <c r="P1311" s="1">
        <v>1.1677032168269515E-7</v>
      </c>
      <c r="Q1311" s="1">
        <v>3.6551793941789327E-10</v>
      </c>
      <c r="R1311" s="1">
        <v>2283.0045290715602</v>
      </c>
      <c r="S1311" s="1">
        <v>4.0531853802426221E-10</v>
      </c>
      <c r="T1311" s="1">
        <v>1004.883674752223</v>
      </c>
      <c r="U1311" s="1">
        <v>85.88954249922439</v>
      </c>
      <c r="V1311" s="1">
        <v>5.2665233488428722</v>
      </c>
      <c r="W1311" s="1">
        <v>1.9216613903441175E-7</v>
      </c>
      <c r="X1311" s="1">
        <v>1.89877458644788E-10</v>
      </c>
      <c r="Y1311" s="1">
        <v>3686.8646672316327</v>
      </c>
      <c r="Z1311" s="1">
        <v>1.2796380338915058E-9</v>
      </c>
      <c r="AA1311" s="1">
        <v>1042.7345114356317</v>
      </c>
      <c r="AB1311" s="1">
        <v>20.468456005084231</v>
      </c>
      <c r="AC1311"/>
      <c r="AD1311"/>
    </row>
    <row r="1312" spans="1:30" x14ac:dyDescent="0.25">
      <c r="A1312" s="1" t="s">
        <v>105</v>
      </c>
      <c r="B1312" s="4">
        <v>8</v>
      </c>
      <c r="C1312" s="1" t="s">
        <v>108</v>
      </c>
      <c r="D1312" s="7" t="s">
        <v>23</v>
      </c>
      <c r="E1312" s="4">
        <v>2051</v>
      </c>
      <c r="F1312" s="1">
        <v>72.39328358476115</v>
      </c>
      <c r="G1312" s="1">
        <v>1.5379964745488531E-4</v>
      </c>
      <c r="H1312" s="1">
        <v>2.7334923635428543E-12</v>
      </c>
      <c r="I1312" s="1">
        <v>4.2378492339071652E-9</v>
      </c>
      <c r="J1312" s="1">
        <v>1.9059235657732911E-12</v>
      </c>
      <c r="K1312" s="1">
        <v>136.04200565623651</v>
      </c>
      <c r="L1312" s="1">
        <v>0</v>
      </c>
      <c r="M1312" s="1">
        <v>62.032931213133708</v>
      </c>
      <c r="N1312" s="1">
        <v>3.7544922458672541E-10</v>
      </c>
      <c r="O1312" s="1">
        <v>7.651123490820984</v>
      </c>
      <c r="P1312" s="1">
        <v>1.1773661625777314E-7</v>
      </c>
      <c r="Q1312" s="1">
        <v>3.6779698196965166E-10</v>
      </c>
      <c r="R1312" s="1">
        <v>2319.7362851933976</v>
      </c>
      <c r="S1312" s="1">
        <v>4.566842571321119E-10</v>
      </c>
      <c r="T1312" s="1">
        <v>1049.2469933202685</v>
      </c>
      <c r="U1312" s="1">
        <v>85.889542499482019</v>
      </c>
      <c r="V1312" s="1">
        <v>4.9636100359116728</v>
      </c>
      <c r="W1312" s="1">
        <v>1.2004612175296782E-7</v>
      </c>
      <c r="X1312" s="1">
        <v>1.7409948399204049E-10</v>
      </c>
      <c r="Y1312" s="1">
        <v>3687.414752026837</v>
      </c>
      <c r="Z1312" s="1">
        <v>1.4220241246633235E-9</v>
      </c>
      <c r="AA1312" s="1">
        <v>1094.5094438510191</v>
      </c>
      <c r="AB1312" s="1">
        <v>18.996219701535274</v>
      </c>
      <c r="AC1312"/>
      <c r="AD1312"/>
    </row>
    <row r="1313" spans="1:30" x14ac:dyDescent="0.25">
      <c r="A1313" s="1" t="s">
        <v>105</v>
      </c>
      <c r="B1313" s="4">
        <v>8</v>
      </c>
      <c r="C1313" s="1" t="s">
        <v>108</v>
      </c>
      <c r="D1313" s="7" t="s">
        <v>23</v>
      </c>
      <c r="E1313" s="4">
        <v>2052</v>
      </c>
      <c r="F1313" s="1">
        <v>69.548845057042627</v>
      </c>
      <c r="G1313" s="1">
        <v>4.1910468226984236E-3</v>
      </c>
      <c r="H1313" s="1">
        <v>3.4571841800535768E-12</v>
      </c>
      <c r="I1313" s="1">
        <v>1.2846017933829754E-9</v>
      </c>
      <c r="J1313" s="1">
        <v>0</v>
      </c>
      <c r="K1313" s="1">
        <v>88.835438728166594</v>
      </c>
      <c r="L1313" s="1">
        <v>0</v>
      </c>
      <c r="M1313" s="1">
        <v>115.93620485586389</v>
      </c>
      <c r="N1313" s="1">
        <v>4.658826727660243E-10</v>
      </c>
      <c r="O1313" s="1">
        <v>7.6511234908227763</v>
      </c>
      <c r="P1313" s="1">
        <v>1.3682248761456372E-7</v>
      </c>
      <c r="Q1313" s="1">
        <v>3.6989512956872106E-10</v>
      </c>
      <c r="R1313" s="1">
        <v>2396.6447491582007</v>
      </c>
      <c r="S1313" s="1">
        <v>4.8678353126548052E-10</v>
      </c>
      <c r="T1313" s="1">
        <v>1055.8599245334024</v>
      </c>
      <c r="U1313" s="1">
        <v>85.889542499785335</v>
      </c>
      <c r="V1313" s="1">
        <v>4.2068296032167236</v>
      </c>
      <c r="W1313" s="1">
        <v>1.9519245015101413E-7</v>
      </c>
      <c r="X1313" s="1">
        <v>1.4656954781531398E-10</v>
      </c>
      <c r="Y1313" s="1">
        <v>3759.4476038872335</v>
      </c>
      <c r="Z1313" s="1">
        <v>1.4713902458060203E-9</v>
      </c>
      <c r="AA1313" s="1">
        <v>1099.8588424974394</v>
      </c>
      <c r="AB1313" s="1">
        <v>15.582099756259916</v>
      </c>
      <c r="AC1313"/>
      <c r="AD1313"/>
    </row>
    <row r="1314" spans="1:30" x14ac:dyDescent="0.25">
      <c r="A1314" s="1" t="s">
        <v>105</v>
      </c>
      <c r="B1314" s="4">
        <v>8</v>
      </c>
      <c r="C1314" s="1" t="s">
        <v>108</v>
      </c>
      <c r="D1314" s="7" t="s">
        <v>23</v>
      </c>
      <c r="E1314" s="4">
        <v>2053</v>
      </c>
      <c r="F1314" s="1">
        <v>66.492405531735102</v>
      </c>
      <c r="G1314" s="1">
        <v>1.1376243235966675E-3</v>
      </c>
      <c r="H1314" s="1">
        <v>4.4458569366447385E-12</v>
      </c>
      <c r="I1314" s="1">
        <v>5.1372286887834204E-8</v>
      </c>
      <c r="J1314" s="1">
        <v>0</v>
      </c>
      <c r="K1314" s="1">
        <v>130.53164462341749</v>
      </c>
      <c r="L1314" s="1">
        <v>0</v>
      </c>
      <c r="M1314" s="1">
        <v>105.59920362567546</v>
      </c>
      <c r="N1314" s="1">
        <v>5.8763268206880096E-10</v>
      </c>
      <c r="O1314" s="1">
        <v>7.6511234908249328</v>
      </c>
      <c r="P1314" s="1">
        <v>1.4105725091843054E-7</v>
      </c>
      <c r="Q1314" s="1">
        <v>3.7192453221893015E-10</v>
      </c>
      <c r="R1314" s="1">
        <v>2430.6037338247215</v>
      </c>
      <c r="S1314" s="1">
        <v>4.9574612266535642E-10</v>
      </c>
      <c r="T1314" s="1">
        <v>1088.6661293892664</v>
      </c>
      <c r="U1314" s="1">
        <v>85.889542499954672</v>
      </c>
      <c r="V1314" s="1">
        <v>4.024002899716109</v>
      </c>
      <c r="W1314" s="1">
        <v>1.9718816142509281E-7</v>
      </c>
      <c r="X1314" s="1">
        <v>1.4285786018736661E-10</v>
      </c>
      <c r="Y1314" s="1">
        <v>3801.5712935553784</v>
      </c>
      <c r="Z1314" s="1">
        <v>1.4645203980810574E-9</v>
      </c>
      <c r="AA1314" s="1">
        <v>1121.8971021740417</v>
      </c>
      <c r="AB1314" s="1">
        <v>14.582480088113282</v>
      </c>
      <c r="AC1314"/>
      <c r="AD1314"/>
    </row>
    <row r="1315" spans="1:30" x14ac:dyDescent="0.25">
      <c r="A1315" s="1" t="s">
        <v>105</v>
      </c>
      <c r="B1315" s="4">
        <v>8</v>
      </c>
      <c r="C1315" s="1" t="s">
        <v>108</v>
      </c>
      <c r="D1315" s="7" t="s">
        <v>23</v>
      </c>
      <c r="E1315" s="4">
        <v>2054</v>
      </c>
      <c r="F1315" s="1">
        <v>63.382020846799726</v>
      </c>
      <c r="G1315" s="1">
        <v>1.5656324028911289E-2</v>
      </c>
      <c r="H1315" s="1">
        <v>5.5908014482944303E-12</v>
      </c>
      <c r="I1315" s="1">
        <v>3.5788853474896698E-9</v>
      </c>
      <c r="J1315" s="1">
        <v>0</v>
      </c>
      <c r="K1315" s="1">
        <v>154.20620673961909</v>
      </c>
      <c r="L1315" s="1">
        <v>0</v>
      </c>
      <c r="M1315" s="1">
        <v>2.1566162022599476E-9</v>
      </c>
      <c r="N1315" s="1">
        <v>7.5741698924793782E-10</v>
      </c>
      <c r="O1315" s="1">
        <v>7.6511234908275316</v>
      </c>
      <c r="P1315" s="1">
        <v>1.4233838160775953E-7</v>
      </c>
      <c r="Q1315" s="1">
        <v>3.7377119870328082E-10</v>
      </c>
      <c r="R1315" s="1">
        <v>2495.6973692328952</v>
      </c>
      <c r="S1315" s="1">
        <v>4.9964670109377121E-10</v>
      </c>
      <c r="T1315" s="1">
        <v>1090.9616801044958</v>
      </c>
      <c r="U1315" s="1">
        <v>85.113975703896202</v>
      </c>
      <c r="V1315" s="1">
        <v>3.172815958237627</v>
      </c>
      <c r="W1315" s="1">
        <v>1.0934611361738547E-7</v>
      </c>
      <c r="X1315" s="1">
        <v>1.321190537691962E-10</v>
      </c>
      <c r="Y1315" s="1">
        <v>3856.6114831408313</v>
      </c>
      <c r="Z1315" s="1">
        <v>1.4374851039628509E-9</v>
      </c>
      <c r="AA1315" s="1">
        <v>1126.9530281073223</v>
      </c>
      <c r="AB1315" s="1">
        <v>12.663293540800263</v>
      </c>
      <c r="AC1315"/>
      <c r="AD1315"/>
    </row>
    <row r="1316" spans="1:30" x14ac:dyDescent="0.25">
      <c r="A1316" s="1" t="s">
        <v>105</v>
      </c>
      <c r="B1316" s="4">
        <v>8</v>
      </c>
      <c r="C1316" s="1" t="s">
        <v>108</v>
      </c>
      <c r="D1316" s="7" t="s">
        <v>23</v>
      </c>
      <c r="E1316" s="4">
        <v>2055</v>
      </c>
      <c r="F1316" s="1">
        <v>60.464868293339826</v>
      </c>
      <c r="G1316" s="1">
        <v>4.9286539001374774E-3</v>
      </c>
      <c r="H1316" s="1">
        <v>6.723689254242964E-12</v>
      </c>
      <c r="I1316" s="1">
        <v>1.3941455117522554E-9</v>
      </c>
      <c r="J1316" s="1">
        <v>0</v>
      </c>
      <c r="K1316" s="1">
        <v>201.99150302476886</v>
      </c>
      <c r="L1316" s="1">
        <v>0</v>
      </c>
      <c r="M1316" s="1">
        <v>45.070755207371775</v>
      </c>
      <c r="N1316" s="1">
        <v>1.0058236592719172E-9</v>
      </c>
      <c r="O1316" s="1">
        <v>7.6511234908307948</v>
      </c>
      <c r="P1316" s="1">
        <v>1.9370680717154118E-7</v>
      </c>
      <c r="Q1316" s="1">
        <v>3.7543659751243365E-10</v>
      </c>
      <c r="R1316" s="1">
        <v>2548.4698335090548</v>
      </c>
      <c r="S1316" s="1">
        <v>5.0170722094995339E-10</v>
      </c>
      <c r="T1316" s="1">
        <v>1090.9616801065815</v>
      </c>
      <c r="U1316" s="1">
        <v>82.448192306354372</v>
      </c>
      <c r="V1316" s="1">
        <v>2.6807725018948596</v>
      </c>
      <c r="W1316" s="1">
        <v>3.034385389159726E-7</v>
      </c>
      <c r="X1316" s="1">
        <v>9.8533952234489575E-11</v>
      </c>
      <c r="Y1316" s="1">
        <v>3903.9795787134594</v>
      </c>
      <c r="Z1316" s="1">
        <v>1.3185919316003964E-9</v>
      </c>
      <c r="AA1316" s="1">
        <v>1126.1629892333849</v>
      </c>
      <c r="AB1316" s="1">
        <v>11.638752976206565</v>
      </c>
      <c r="AC1316"/>
      <c r="AD1316"/>
    </row>
    <row r="1317" spans="1:30" x14ac:dyDescent="0.25">
      <c r="A1317" s="1" t="s">
        <v>105</v>
      </c>
      <c r="B1317" s="4">
        <v>8</v>
      </c>
      <c r="C1317" s="1" t="s">
        <v>108</v>
      </c>
      <c r="D1317" s="7" t="s">
        <v>23</v>
      </c>
      <c r="E1317" s="4">
        <v>2056</v>
      </c>
      <c r="F1317" s="1">
        <v>57.175793359069161</v>
      </c>
      <c r="G1317" s="1">
        <v>8.1373192747488443E-5</v>
      </c>
      <c r="H1317" s="1">
        <v>8.3017566788928413E-12</v>
      </c>
      <c r="I1317" s="1">
        <v>6.2066714183545439E-10</v>
      </c>
      <c r="J1317" s="1">
        <v>0</v>
      </c>
      <c r="K1317" s="1">
        <v>122.68857881079761</v>
      </c>
      <c r="L1317" s="1">
        <v>0</v>
      </c>
      <c r="M1317" s="1">
        <v>5.115286665143195</v>
      </c>
      <c r="N1317" s="1">
        <v>1.3957798174331034E-9</v>
      </c>
      <c r="O1317" s="1">
        <v>7.651123490834971</v>
      </c>
      <c r="P1317" s="1">
        <v>1.9728144080451932E-7</v>
      </c>
      <c r="Q1317" s="1">
        <v>3.7706466143699167E-10</v>
      </c>
      <c r="R1317" s="1">
        <v>2573.762830414285</v>
      </c>
      <c r="S1317" s="1">
        <v>5.0312524097649973E-10</v>
      </c>
      <c r="T1317" s="1">
        <v>1091.3635129181259</v>
      </c>
      <c r="U1317" s="1">
        <v>79.019017209892993</v>
      </c>
      <c r="V1317" s="1">
        <v>2.5587638197191014</v>
      </c>
      <c r="W1317" s="1">
        <v>3.0180432897174806E-7</v>
      </c>
      <c r="X1317" s="1">
        <v>9.3159624876990399E-11</v>
      </c>
      <c r="Y1317" s="1">
        <v>3935.4831449874414</v>
      </c>
      <c r="Z1317" s="1">
        <v>1.1949087915159662E-9</v>
      </c>
      <c r="AA1317" s="1">
        <v>1122.3919367853748</v>
      </c>
      <c r="AB1317" s="1">
        <v>11.486161484936478</v>
      </c>
      <c r="AC1317"/>
      <c r="AD1317"/>
    </row>
    <row r="1318" spans="1:30" x14ac:dyDescent="0.25">
      <c r="A1318" s="1" t="s">
        <v>105</v>
      </c>
      <c r="B1318" s="4">
        <v>8</v>
      </c>
      <c r="C1318" s="1" t="s">
        <v>108</v>
      </c>
      <c r="D1318" s="7" t="s">
        <v>23</v>
      </c>
      <c r="E1318" s="4">
        <v>2057</v>
      </c>
      <c r="F1318" s="1">
        <v>54.138304400237217</v>
      </c>
      <c r="G1318" s="1">
        <v>3.3752685546573907E-5</v>
      </c>
      <c r="H1318" s="1">
        <v>0</v>
      </c>
      <c r="I1318" s="1">
        <v>8.0632994935672731E-10</v>
      </c>
      <c r="J1318" s="1">
        <v>0</v>
      </c>
      <c r="K1318" s="1">
        <v>235.76771004142685</v>
      </c>
      <c r="L1318" s="1">
        <v>0</v>
      </c>
      <c r="M1318" s="1">
        <v>9.4083833414404504E-10</v>
      </c>
      <c r="N1318" s="1">
        <v>2.0804170233285116E-9</v>
      </c>
      <c r="O1318" s="1">
        <v>7.6511234908401207</v>
      </c>
      <c r="P1318" s="1">
        <v>1.9867082437330472E-7</v>
      </c>
      <c r="Q1318" s="1">
        <v>3.7862482570537038E-10</v>
      </c>
      <c r="R1318" s="1">
        <v>2635.8864180580699</v>
      </c>
      <c r="S1318" s="1">
        <v>5.0418216821875543E-10</v>
      </c>
      <c r="T1318" s="1">
        <v>1074.9260390607276</v>
      </c>
      <c r="U1318" s="1">
        <v>74.444754565070426</v>
      </c>
      <c r="V1318" s="1">
        <v>2.5587638197128291</v>
      </c>
      <c r="W1318" s="1">
        <v>2.9843951502830578E-7</v>
      </c>
      <c r="X1318" s="1">
        <v>5.9540975338702165E-11</v>
      </c>
      <c r="Y1318" s="1">
        <v>3989.5517870644821</v>
      </c>
      <c r="Z1318" s="1">
        <v>1.1592626266277566E-9</v>
      </c>
      <c r="AA1318" s="1">
        <v>1103.2832669326815</v>
      </c>
      <c r="AB1318" s="1">
        <v>10.220308876553284</v>
      </c>
      <c r="AC1318"/>
      <c r="AD1318"/>
    </row>
    <row r="1319" spans="1:30" x14ac:dyDescent="0.25">
      <c r="A1319" s="1" t="s">
        <v>105</v>
      </c>
      <c r="B1319" s="4">
        <v>8</v>
      </c>
      <c r="C1319" s="1" t="s">
        <v>108</v>
      </c>
      <c r="D1319" s="7" t="s">
        <v>23</v>
      </c>
      <c r="E1319" s="4">
        <v>2058</v>
      </c>
      <c r="F1319" s="1">
        <v>51.136635395738281</v>
      </c>
      <c r="G1319" s="1">
        <v>2.4823321621012671E-2</v>
      </c>
      <c r="H1319" s="1">
        <v>0</v>
      </c>
      <c r="I1319" s="1">
        <v>0</v>
      </c>
      <c r="J1319" s="1">
        <v>0</v>
      </c>
      <c r="K1319" s="1">
        <v>33.251507687828315</v>
      </c>
      <c r="L1319" s="1">
        <v>0</v>
      </c>
      <c r="M1319" s="1">
        <v>6.397601231512988E-10</v>
      </c>
      <c r="N1319" s="1">
        <v>3.5618629782521065E-9</v>
      </c>
      <c r="O1319" s="1">
        <v>7.651123490846067</v>
      </c>
      <c r="P1319" s="1">
        <v>1.9928618184404684E-7</v>
      </c>
      <c r="Q1319" s="1">
        <v>3.8026162043034492E-10</v>
      </c>
      <c r="R1319" s="1">
        <v>2801.2626400894692</v>
      </c>
      <c r="S1319" s="1">
        <v>5.0498438097854186E-10</v>
      </c>
      <c r="T1319" s="1">
        <v>1054.9363293700983</v>
      </c>
      <c r="U1319" s="1">
        <v>68.152860597893678</v>
      </c>
      <c r="V1319" s="1">
        <v>2.1163435836132178</v>
      </c>
      <c r="W1319" s="1">
        <v>1.2976149100846284E-7</v>
      </c>
      <c r="X1319" s="1">
        <v>3.3028781600711604E-11</v>
      </c>
      <c r="Y1319" s="1">
        <v>4089.8784926554872</v>
      </c>
      <c r="Z1319" s="1">
        <v>1.1216819666758675E-9</v>
      </c>
      <c r="AA1319" s="1">
        <v>1091.0609794584352</v>
      </c>
      <c r="AB1319" s="1">
        <v>6.0841890301143584</v>
      </c>
      <c r="AC1319"/>
      <c r="AD1319"/>
    </row>
    <row r="1320" spans="1:30" x14ac:dyDescent="0.25">
      <c r="A1320" s="1" t="s">
        <v>105</v>
      </c>
      <c r="B1320" s="4">
        <v>8</v>
      </c>
      <c r="C1320" s="1" t="s">
        <v>108</v>
      </c>
      <c r="D1320" s="7" t="s">
        <v>23</v>
      </c>
      <c r="E1320" s="4">
        <v>2059</v>
      </c>
      <c r="F1320" s="1">
        <v>56.333513575492184</v>
      </c>
      <c r="G1320" s="1">
        <v>1.9569742642379175E-2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7.6511234908527035</v>
      </c>
      <c r="P1320" s="1">
        <v>2.0008661952942911E-7</v>
      </c>
      <c r="Q1320" s="1">
        <v>3.8216754399611821E-10</v>
      </c>
      <c r="R1320" s="1">
        <v>2763.6102705945596</v>
      </c>
      <c r="S1320" s="1">
        <v>5.0561274080322885E-10</v>
      </c>
      <c r="T1320" s="1">
        <v>1038.8590811404081</v>
      </c>
      <c r="U1320" s="1">
        <v>59.284519647670336</v>
      </c>
      <c r="V1320" s="1">
        <v>2.1163435836182347</v>
      </c>
      <c r="W1320" s="1">
        <v>2.4778346240878347E-7</v>
      </c>
      <c r="X1320" s="1">
        <v>3.4671627142895539E-11</v>
      </c>
      <c r="Y1320" s="1">
        <v>4088.2444578780651</v>
      </c>
      <c r="Z1320" s="1">
        <v>1.1248385769820691E-9</v>
      </c>
      <c r="AA1320" s="1">
        <v>1076.4661832211657</v>
      </c>
      <c r="AB1320" s="1">
        <v>7.62213968151754</v>
      </c>
      <c r="AC1320"/>
      <c r="AD1320"/>
    </row>
    <row r="1321" spans="1:30" x14ac:dyDescent="0.25">
      <c r="A1321" s="1" t="s">
        <v>105</v>
      </c>
      <c r="B1321" s="4">
        <v>8</v>
      </c>
      <c r="C1321" s="1" t="s">
        <v>108</v>
      </c>
      <c r="D1321" s="7" t="s">
        <v>23</v>
      </c>
      <c r="E1321" s="4">
        <v>2060</v>
      </c>
      <c r="F1321" s="1">
        <v>68.416885360070168</v>
      </c>
      <c r="G1321" s="1">
        <v>3.0355992437159758E-2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7.6511234908499759</v>
      </c>
      <c r="P1321" s="1">
        <v>2.0008002489831048E-7</v>
      </c>
      <c r="Q1321" s="1">
        <v>3.8216754399611821E-10</v>
      </c>
      <c r="R1321" s="1">
        <v>2710.6638755340923</v>
      </c>
      <c r="S1321" s="1">
        <v>5.0561274080322885E-10</v>
      </c>
      <c r="T1321" s="1">
        <v>1038.859081140102</v>
      </c>
      <c r="U1321" s="1">
        <v>45.982008218047909</v>
      </c>
      <c r="V1321" s="1">
        <v>2.5587638197196902</v>
      </c>
      <c r="W1321" s="1">
        <v>2.527901454660735E-7</v>
      </c>
      <c r="X1321" s="1">
        <v>4.3599427019220881E-11</v>
      </c>
      <c r="Y1321" s="1">
        <v>4051.5564202022042</v>
      </c>
      <c r="Z1321" s="1">
        <v>1.2395266579195049E-9</v>
      </c>
      <c r="AA1321" s="1">
        <v>1073.559558633686</v>
      </c>
      <c r="AB1321" s="1">
        <v>9.3346590397972182</v>
      </c>
      <c r="AC1321"/>
      <c r="AD1321"/>
    </row>
    <row r="1322" spans="1:30" x14ac:dyDescent="0.25">
      <c r="A1322" s="1" t="s">
        <v>105</v>
      </c>
      <c r="B1322" s="4">
        <v>9</v>
      </c>
      <c r="C1322" s="1" t="s">
        <v>108</v>
      </c>
      <c r="D1322" s="7" t="s">
        <v>23</v>
      </c>
      <c r="E1322" s="4">
        <v>2021</v>
      </c>
      <c r="F1322" s="1">
        <v>196.48231209650427</v>
      </c>
      <c r="G1322" s="1">
        <v>1.5300454987286083E-10</v>
      </c>
      <c r="H1322" s="1">
        <v>5.8846427005605875E-14</v>
      </c>
      <c r="I1322" s="1">
        <v>6.3539999999955326</v>
      </c>
      <c r="J1322" s="1">
        <v>5.4401752261352307E-14</v>
      </c>
      <c r="K1322" s="1">
        <v>82.434999999999391</v>
      </c>
      <c r="L1322" s="1">
        <v>2.2396271416050827E-14</v>
      </c>
      <c r="M1322" s="1">
        <v>55.419999999999952</v>
      </c>
      <c r="N1322" s="1">
        <v>2.3519210324388321E-11</v>
      </c>
      <c r="O1322" s="1">
        <v>153</v>
      </c>
      <c r="P1322" s="1">
        <v>12.708</v>
      </c>
      <c r="Q1322" s="1">
        <v>49.44</v>
      </c>
      <c r="R1322" s="1">
        <v>164.87</v>
      </c>
      <c r="S1322" s="1">
        <v>78.48</v>
      </c>
      <c r="T1322" s="1">
        <v>110.84</v>
      </c>
      <c r="U1322" s="1">
        <v>11.39</v>
      </c>
      <c r="V1322" s="1">
        <v>563.06601022235873</v>
      </c>
      <c r="W1322" s="1">
        <v>33.215890755111651</v>
      </c>
      <c r="X1322" s="1">
        <v>433.09439999958011</v>
      </c>
      <c r="Y1322" s="1">
        <v>306.18372823610747</v>
      </c>
      <c r="Z1322" s="1">
        <v>687.48479999999813</v>
      </c>
      <c r="AA1322" s="1">
        <v>123.18901013738775</v>
      </c>
      <c r="AB1322" s="1">
        <v>0</v>
      </c>
      <c r="AC1322"/>
      <c r="AD1322"/>
    </row>
    <row r="1323" spans="1:30" x14ac:dyDescent="0.25">
      <c r="A1323" s="1" t="s">
        <v>105</v>
      </c>
      <c r="B1323" s="4">
        <v>9</v>
      </c>
      <c r="C1323" s="1" t="s">
        <v>108</v>
      </c>
      <c r="D1323" s="7" t="s">
        <v>23</v>
      </c>
      <c r="E1323" s="4">
        <v>2022</v>
      </c>
      <c r="F1323" s="1">
        <v>320.03961114694067</v>
      </c>
      <c r="G1323" s="1">
        <v>2.7395382456046812E-11</v>
      </c>
      <c r="H1323" s="1">
        <v>5.988958064788039E-14</v>
      </c>
      <c r="I1323" s="1">
        <v>5.2902258293587432E-12</v>
      </c>
      <c r="J1323" s="1">
        <v>5.7005140606169018E-14</v>
      </c>
      <c r="K1323" s="1">
        <v>123.65249999999736</v>
      </c>
      <c r="L1323" s="1">
        <v>2.0619771297544666E-14</v>
      </c>
      <c r="M1323" s="1">
        <v>83.129999999999768</v>
      </c>
      <c r="N1323" s="1">
        <v>2.3464204505161797E-11</v>
      </c>
      <c r="O1323" s="1">
        <v>153</v>
      </c>
      <c r="P1323" s="1">
        <v>12.708</v>
      </c>
      <c r="Q1323" s="1">
        <v>49.44</v>
      </c>
      <c r="R1323" s="1">
        <v>247.30499999999938</v>
      </c>
      <c r="S1323" s="1">
        <v>78.48</v>
      </c>
      <c r="T1323" s="1">
        <v>166.25999999999996</v>
      </c>
      <c r="U1323" s="1">
        <v>11.39000000002352</v>
      </c>
      <c r="V1323" s="1">
        <v>395.29941107032096</v>
      </c>
      <c r="W1323" s="1">
        <v>33.215890755111651</v>
      </c>
      <c r="X1323" s="1">
        <v>426.44253270975082</v>
      </c>
      <c r="Y1323" s="1">
        <v>459.27559235338782</v>
      </c>
      <c r="Z1323" s="1">
        <v>687.48479999999813</v>
      </c>
      <c r="AA1323" s="1">
        <v>184.78351520605267</v>
      </c>
      <c r="AB1323" s="1">
        <v>0</v>
      </c>
      <c r="AC1323"/>
      <c r="AD1323"/>
    </row>
    <row r="1324" spans="1:30" x14ac:dyDescent="0.25">
      <c r="A1324" s="1" t="s">
        <v>105</v>
      </c>
      <c r="B1324" s="4">
        <v>9</v>
      </c>
      <c r="C1324" s="1" t="s">
        <v>108</v>
      </c>
      <c r="D1324" s="7" t="s">
        <v>23</v>
      </c>
      <c r="E1324" s="4">
        <v>2023</v>
      </c>
      <c r="F1324" s="1">
        <v>117.8504401487404</v>
      </c>
      <c r="G1324" s="1">
        <v>2.5919979497018505E-9</v>
      </c>
      <c r="H1324" s="1">
        <v>6.0822813858775569E-14</v>
      </c>
      <c r="I1324" s="1">
        <v>2.1729605445601973E-12</v>
      </c>
      <c r="J1324" s="1">
        <v>5.9522090973794385E-14</v>
      </c>
      <c r="K1324" s="1">
        <v>185.47874999998061</v>
      </c>
      <c r="L1324" s="1">
        <v>1.9345436782024298E-14</v>
      </c>
      <c r="M1324" s="1">
        <v>103.30365291044605</v>
      </c>
      <c r="N1324" s="1">
        <v>2.366841258979903E-11</v>
      </c>
      <c r="O1324" s="1">
        <v>145.35</v>
      </c>
      <c r="P1324" s="1">
        <v>18.355999999995532</v>
      </c>
      <c r="Q1324" s="1">
        <v>46.144000000000005</v>
      </c>
      <c r="R1324" s="1">
        <v>359.96616666666341</v>
      </c>
      <c r="S1324" s="1">
        <v>74.555999999999997</v>
      </c>
      <c r="T1324" s="1">
        <v>242.0006666666664</v>
      </c>
      <c r="U1324" s="1">
        <v>10.251000000046982</v>
      </c>
      <c r="V1324" s="1">
        <v>252.37326459873151</v>
      </c>
      <c r="W1324" s="1">
        <v>47.978508865569395</v>
      </c>
      <c r="X1324" s="1">
        <v>339.39425168870275</v>
      </c>
      <c r="Y1324" s="1">
        <v>668.501139979654</v>
      </c>
      <c r="Z1324" s="1">
        <v>647.057495555743</v>
      </c>
      <c r="AA1324" s="1">
        <v>268.96267213320306</v>
      </c>
      <c r="AB1324" s="1">
        <v>4.1133252005464113E-8</v>
      </c>
      <c r="AC1324"/>
      <c r="AD1324"/>
    </row>
    <row r="1325" spans="1:30" x14ac:dyDescent="0.25">
      <c r="A1325" s="1" t="s">
        <v>105</v>
      </c>
      <c r="B1325" s="4">
        <v>9</v>
      </c>
      <c r="C1325" s="1" t="s">
        <v>108</v>
      </c>
      <c r="D1325" s="7" t="s">
        <v>23</v>
      </c>
      <c r="E1325" s="4">
        <v>2024</v>
      </c>
      <c r="F1325" s="1">
        <v>93.992046757151002</v>
      </c>
      <c r="G1325" s="1">
        <v>4.3546878397081864E-10</v>
      </c>
      <c r="H1325" s="1">
        <v>7.6233102526776401E-14</v>
      </c>
      <c r="I1325" s="1">
        <v>2.4488919122936604E-12</v>
      </c>
      <c r="J1325" s="1">
        <v>7.6651362712685645E-14</v>
      </c>
      <c r="K1325" s="1">
        <v>173.0440006846888</v>
      </c>
      <c r="L1325" s="1">
        <v>2.4140443903397161E-14</v>
      </c>
      <c r="M1325" s="1">
        <v>7.0926362305535794E-11</v>
      </c>
      <c r="N1325" s="1">
        <v>3.1333884615771681E-11</v>
      </c>
      <c r="O1325" s="1">
        <v>137.70000000000007</v>
      </c>
      <c r="P1325" s="1">
        <v>17.650000000000823</v>
      </c>
      <c r="Q1325" s="1">
        <v>42.848000000000006</v>
      </c>
      <c r="R1325" s="1">
        <v>534.45358333331069</v>
      </c>
      <c r="S1325" s="1">
        <v>70.632000000000005</v>
      </c>
      <c r="T1325" s="1">
        <v>337.91498624377908</v>
      </c>
      <c r="U1325" s="1">
        <v>9.1120000000706511</v>
      </c>
      <c r="V1325" s="1">
        <v>139.16370056600144</v>
      </c>
      <c r="W1325" s="1">
        <v>45.817738117136749</v>
      </c>
      <c r="X1325" s="1">
        <v>204.50725810119712</v>
      </c>
      <c r="Y1325" s="1">
        <v>992.0916323228837</v>
      </c>
      <c r="Z1325" s="1">
        <v>584.5972466504877</v>
      </c>
      <c r="AA1325" s="1">
        <v>374.11819320895063</v>
      </c>
      <c r="AB1325" s="1">
        <v>2.6825020809076147E-8</v>
      </c>
      <c r="AC1325"/>
      <c r="AD1325"/>
    </row>
    <row r="1326" spans="1:30" x14ac:dyDescent="0.25">
      <c r="A1326" s="1" t="s">
        <v>105</v>
      </c>
      <c r="B1326" s="4">
        <v>9</v>
      </c>
      <c r="C1326" s="1" t="s">
        <v>108</v>
      </c>
      <c r="D1326" s="7" t="s">
        <v>23</v>
      </c>
      <c r="E1326" s="4">
        <v>2025</v>
      </c>
      <c r="F1326" s="1">
        <v>78.817736778450467</v>
      </c>
      <c r="G1326" s="1">
        <v>5.886994325887468E-6</v>
      </c>
      <c r="H1326" s="1">
        <v>9.8834730677208929E-14</v>
      </c>
      <c r="I1326" s="1">
        <v>2.7485436531630171E-12</v>
      </c>
      <c r="J1326" s="1">
        <v>1.0247017828467824E-13</v>
      </c>
      <c r="K1326" s="1">
        <v>109.57212444413263</v>
      </c>
      <c r="L1326" s="1">
        <v>3.0701411916266829E-14</v>
      </c>
      <c r="M1326" s="1">
        <v>44.668922395827487</v>
      </c>
      <c r="N1326" s="1">
        <v>4.8843655408440958E-11</v>
      </c>
      <c r="O1326" s="1">
        <v>130.05000000000013</v>
      </c>
      <c r="P1326" s="1">
        <v>16.944000000002994</v>
      </c>
      <c r="Q1326" s="1">
        <v>39.552</v>
      </c>
      <c r="R1326" s="1">
        <v>696.50625068466616</v>
      </c>
      <c r="S1326" s="1">
        <v>66.707999999999998</v>
      </c>
      <c r="T1326" s="1">
        <v>330.52565291051667</v>
      </c>
      <c r="U1326" s="1">
        <v>7.973000000101985</v>
      </c>
      <c r="V1326" s="1">
        <v>100.21583274416996</v>
      </c>
      <c r="W1326" s="1">
        <v>43.864730672270944</v>
      </c>
      <c r="X1326" s="1">
        <v>144.84920285568128</v>
      </c>
      <c r="Y1326" s="1">
        <v>1283.1040527076213</v>
      </c>
      <c r="Z1326" s="1">
        <v>527.67140486584606</v>
      </c>
      <c r="AA1326" s="1">
        <v>365.56971587741748</v>
      </c>
      <c r="AB1326" s="1">
        <v>3.4155713494663346E-8</v>
      </c>
      <c r="AC1326"/>
      <c r="AD1326"/>
    </row>
    <row r="1327" spans="1:30" x14ac:dyDescent="0.25">
      <c r="A1327" s="1" t="s">
        <v>105</v>
      </c>
      <c r="B1327" s="4">
        <v>9</v>
      </c>
      <c r="C1327" s="1" t="s">
        <v>108</v>
      </c>
      <c r="D1327" s="7" t="s">
        <v>23</v>
      </c>
      <c r="E1327" s="4">
        <v>2026</v>
      </c>
      <c r="F1327" s="1">
        <v>79.835204358591909</v>
      </c>
      <c r="G1327" s="1">
        <v>6.8816175160011734E-9</v>
      </c>
      <c r="H1327" s="1">
        <v>1.350030300447345E-13</v>
      </c>
      <c r="I1327" s="1">
        <v>3.0859300403416005E-12</v>
      </c>
      <c r="J1327" s="1">
        <v>1.4617234832792438E-13</v>
      </c>
      <c r="K1327" s="1">
        <v>59.133541691432846</v>
      </c>
      <c r="L1327" s="1">
        <v>4.0125501424733362E-14</v>
      </c>
      <c r="M1327" s="1">
        <v>21.552760522541661</v>
      </c>
      <c r="N1327" s="1">
        <v>7.212940770716649E-11</v>
      </c>
      <c r="O1327" s="1">
        <v>122.40000000000019</v>
      </c>
      <c r="P1327" s="1">
        <v>16.238000000005442</v>
      </c>
      <c r="Q1327" s="1">
        <v>36.255999999999993</v>
      </c>
      <c r="R1327" s="1">
        <v>795.08704179546555</v>
      </c>
      <c r="S1327" s="1">
        <v>62.784000000000006</v>
      </c>
      <c r="T1327" s="1">
        <v>367.80524197301082</v>
      </c>
      <c r="U1327" s="1">
        <v>6.8340000001508283</v>
      </c>
      <c r="V1327" s="1">
        <v>89.886112644289369</v>
      </c>
      <c r="W1327" s="1">
        <v>42.115794648563373</v>
      </c>
      <c r="X1327" s="1">
        <v>118.46788334352374</v>
      </c>
      <c r="Y1327" s="1">
        <v>1458.6525162460111</v>
      </c>
      <c r="Z1327" s="1">
        <v>488.81654188086128</v>
      </c>
      <c r="AA1327" s="1">
        <v>405.20824312807724</v>
      </c>
      <c r="AB1327" s="1">
        <v>2.9203174931316457E-8</v>
      </c>
      <c r="AC1327"/>
      <c r="AD1327"/>
    </row>
    <row r="1328" spans="1:30" x14ac:dyDescent="0.25">
      <c r="A1328" s="1" t="s">
        <v>105</v>
      </c>
      <c r="B1328" s="4">
        <v>9</v>
      </c>
      <c r="C1328" s="1" t="s">
        <v>108</v>
      </c>
      <c r="D1328" s="7" t="s">
        <v>23</v>
      </c>
      <c r="E1328" s="4">
        <v>2027</v>
      </c>
      <c r="F1328" s="1">
        <v>80.455349414513122</v>
      </c>
      <c r="G1328" s="1">
        <v>7.792272996818874E-9</v>
      </c>
      <c r="H1328" s="1">
        <v>1.9308492472194881E-13</v>
      </c>
      <c r="I1328" s="1">
        <v>3.4711040539836222E-12</v>
      </c>
      <c r="J1328" s="1">
        <v>2.3212443317988866E-13</v>
      </c>
      <c r="K1328" s="1">
        <v>54.876454061646221</v>
      </c>
      <c r="L1328" s="1">
        <v>5.4298508743469341E-14</v>
      </c>
      <c r="M1328" s="1">
        <v>19.989709691570319</v>
      </c>
      <c r="N1328" s="1">
        <v>2.9655458716468434E-10</v>
      </c>
      <c r="O1328" s="1">
        <v>114.75000000000026</v>
      </c>
      <c r="P1328" s="1">
        <v>15.532000000008193</v>
      </c>
      <c r="Q1328" s="1">
        <v>32.96</v>
      </c>
      <c r="R1328" s="1">
        <v>843.22925015356498</v>
      </c>
      <c r="S1328" s="1">
        <v>58.86</v>
      </c>
      <c r="T1328" s="1">
        <v>381.96866916221916</v>
      </c>
      <c r="U1328" s="1">
        <v>5.6950000002229588</v>
      </c>
      <c r="V1328" s="1">
        <v>100.12750761150312</v>
      </c>
      <c r="W1328" s="1">
        <v>38.489620147793943</v>
      </c>
      <c r="X1328" s="1">
        <v>109.88948263931005</v>
      </c>
      <c r="Y1328" s="1">
        <v>1539.7681545339458</v>
      </c>
      <c r="Z1328" s="1">
        <v>449.34809172756377</v>
      </c>
      <c r="AA1328" s="1">
        <v>419.31594466533568</v>
      </c>
      <c r="AB1328" s="1">
        <v>3.2830343575364034E-8</v>
      </c>
      <c r="AC1328"/>
      <c r="AD1328"/>
    </row>
    <row r="1329" spans="1:30" x14ac:dyDescent="0.25">
      <c r="A1329" s="1" t="s">
        <v>105</v>
      </c>
      <c r="B1329" s="4">
        <v>9</v>
      </c>
      <c r="C1329" s="1" t="s">
        <v>108</v>
      </c>
      <c r="D1329" s="7" t="s">
        <v>23</v>
      </c>
      <c r="E1329" s="4">
        <v>2028</v>
      </c>
      <c r="F1329" s="1">
        <v>81.182447806391593</v>
      </c>
      <c r="G1329" s="1">
        <v>5.8797661223048916E-9</v>
      </c>
      <c r="H1329" s="1">
        <v>2.7013111542691601E-13</v>
      </c>
      <c r="I1329" s="1">
        <v>3.8613240525428116E-12</v>
      </c>
      <c r="J1329" s="1">
        <v>4.8956947292151565E-13</v>
      </c>
      <c r="K1329" s="1">
        <v>65.438009215243397</v>
      </c>
      <c r="L1329" s="1">
        <v>7.4538892336300038E-14</v>
      </c>
      <c r="M1329" s="1">
        <v>16.077248230329946</v>
      </c>
      <c r="N1329" s="1">
        <v>0.7755667966461095</v>
      </c>
      <c r="O1329" s="1">
        <v>107.10000000000035</v>
      </c>
      <c r="P1329" s="1">
        <v>14.826000000011279</v>
      </c>
      <c r="Q1329" s="1">
        <v>29.664000000000001</v>
      </c>
      <c r="R1329" s="1">
        <v>887.1143708818779</v>
      </c>
      <c r="S1329" s="1">
        <v>54.935999999999993</v>
      </c>
      <c r="T1329" s="1">
        <v>394.5690455204562</v>
      </c>
      <c r="U1329" s="1">
        <v>4.5560000005195134</v>
      </c>
      <c r="V1329" s="1">
        <v>113.18305573787241</v>
      </c>
      <c r="W1329" s="1">
        <v>35.794133842218606</v>
      </c>
      <c r="X1329" s="1">
        <v>101.12949216869181</v>
      </c>
      <c r="Y1329" s="1">
        <v>1612.7291290582309</v>
      </c>
      <c r="Z1329" s="1">
        <v>412.40505943809382</v>
      </c>
      <c r="AA1329" s="1">
        <v>429.93797418875386</v>
      </c>
      <c r="AB1329" s="1">
        <v>3.7319026825557036E-8</v>
      </c>
      <c r="AC1329"/>
      <c r="AD1329"/>
    </row>
    <row r="1330" spans="1:30" x14ac:dyDescent="0.25">
      <c r="A1330" s="1" t="s">
        <v>105</v>
      </c>
      <c r="B1330" s="4">
        <v>9</v>
      </c>
      <c r="C1330" s="1" t="s">
        <v>108</v>
      </c>
      <c r="D1330" s="7" t="s">
        <v>23</v>
      </c>
      <c r="E1330" s="4">
        <v>2029</v>
      </c>
      <c r="F1330" s="1">
        <v>82.463899164042587</v>
      </c>
      <c r="G1330" s="1">
        <v>1.459491881068921E-8</v>
      </c>
      <c r="H1330" s="1">
        <v>4.4147165486819245E-13</v>
      </c>
      <c r="I1330" s="1">
        <v>4.2517145115421447E-12</v>
      </c>
      <c r="J1330" s="1">
        <v>2.092408868091107E-10</v>
      </c>
      <c r="K1330" s="1">
        <v>101.43374246345938</v>
      </c>
      <c r="L1330" s="1">
        <v>1.0723633659456495E-13</v>
      </c>
      <c r="M1330" s="1">
        <v>3.0608199474750491E-10</v>
      </c>
      <c r="N1330" s="1">
        <v>2.6657833982992374</v>
      </c>
      <c r="O1330" s="1">
        <v>99.450000000000486</v>
      </c>
      <c r="P1330" s="1">
        <v>14.120000000014752</v>
      </c>
      <c r="Q1330" s="1">
        <v>26.368000000000055</v>
      </c>
      <c r="R1330" s="1">
        <v>941.56104676378789</v>
      </c>
      <c r="S1330" s="1">
        <v>51.012</v>
      </c>
      <c r="T1330" s="1">
        <v>403.25696041745277</v>
      </c>
      <c r="U1330" s="1">
        <v>4.1925667971656218</v>
      </c>
      <c r="V1330" s="1">
        <v>207.64782756009279</v>
      </c>
      <c r="W1330" s="1">
        <v>33.777192183425313</v>
      </c>
      <c r="X1330" s="1">
        <v>5.4936870526580339</v>
      </c>
      <c r="Y1330" s="1">
        <v>1693.2483363196311</v>
      </c>
      <c r="Z1330" s="1">
        <v>374.51347242999003</v>
      </c>
      <c r="AA1330" s="1">
        <v>441.6674678226824</v>
      </c>
      <c r="AB1330" s="1">
        <v>0.19100711709914742</v>
      </c>
      <c r="AC1330"/>
      <c r="AD1330"/>
    </row>
    <row r="1331" spans="1:30" x14ac:dyDescent="0.25">
      <c r="A1331" s="1" t="s">
        <v>105</v>
      </c>
      <c r="B1331" s="4">
        <v>9</v>
      </c>
      <c r="C1331" s="1" t="s">
        <v>108</v>
      </c>
      <c r="D1331" s="7" t="s">
        <v>23</v>
      </c>
      <c r="E1331" s="4">
        <v>2030</v>
      </c>
      <c r="F1331" s="1">
        <v>84.622654042378116</v>
      </c>
      <c r="G1331" s="1">
        <v>8.2375777213570063E-6</v>
      </c>
      <c r="H1331" s="1">
        <v>7.7709814945472292E-13</v>
      </c>
      <c r="I1331" s="1">
        <v>4.7619429668722262E-12</v>
      </c>
      <c r="J1331" s="1">
        <v>2.3832603683144525E-11</v>
      </c>
      <c r="K1331" s="1">
        <v>176.69850611953871</v>
      </c>
      <c r="L1331" s="1">
        <v>1.7437762584369893E-13</v>
      </c>
      <c r="M1331" s="1">
        <v>108.71997694570312</v>
      </c>
      <c r="N1331" s="1">
        <v>3.4291750974672044</v>
      </c>
      <c r="O1331" s="1">
        <v>91.800000000000679</v>
      </c>
      <c r="P1331" s="1">
        <v>13.414000000018611</v>
      </c>
      <c r="Q1331" s="1">
        <v>23.072000000000113</v>
      </c>
      <c r="R1331" s="1">
        <v>1032.003455893914</v>
      </c>
      <c r="S1331" s="1">
        <v>47.088000000000001</v>
      </c>
      <c r="T1331" s="1">
        <v>395.86762708442552</v>
      </c>
      <c r="U1331" s="1">
        <v>5.7193501954648607</v>
      </c>
      <c r="V1331" s="1">
        <v>188.15458629952519</v>
      </c>
      <c r="W1331" s="1">
        <v>32.169352233828874</v>
      </c>
      <c r="X1331" s="1">
        <v>6.9859430557565991</v>
      </c>
      <c r="Y1331" s="1">
        <v>1827.3395773242257</v>
      </c>
      <c r="Z1331" s="1">
        <v>328.96130727679565</v>
      </c>
      <c r="AA1331" s="1">
        <v>431.90636563311182</v>
      </c>
      <c r="AB1331" s="1">
        <v>0.37818964115847342</v>
      </c>
      <c r="AC1331"/>
      <c r="AD1331"/>
    </row>
    <row r="1332" spans="1:30" x14ac:dyDescent="0.25">
      <c r="A1332" s="1" t="s">
        <v>105</v>
      </c>
      <c r="B1332" s="4">
        <v>9</v>
      </c>
      <c r="C1332" s="1" t="s">
        <v>108</v>
      </c>
      <c r="D1332" s="7" t="s">
        <v>23</v>
      </c>
      <c r="E1332" s="4">
        <v>2031</v>
      </c>
      <c r="F1332" s="1">
        <v>84.619869490475068</v>
      </c>
      <c r="G1332" s="1">
        <v>3.3144419046254782E-7</v>
      </c>
      <c r="H1332" s="1">
        <v>1.6659336393420129E-12</v>
      </c>
      <c r="I1332" s="1">
        <v>5.3096710933339709E-12</v>
      </c>
      <c r="J1332" s="1">
        <v>2.0667793062765848E-11</v>
      </c>
      <c r="K1332" s="1">
        <v>60.564991167012508</v>
      </c>
      <c r="L1332" s="1">
        <v>3.8473233099347309E-13</v>
      </c>
      <c r="M1332" s="1">
        <v>4.6229385301474044E-12</v>
      </c>
      <c r="N1332" s="1">
        <v>4.5742626462183447</v>
      </c>
      <c r="O1332" s="1">
        <v>84.150000000000972</v>
      </c>
      <c r="P1332" s="1">
        <v>12.708000000022864</v>
      </c>
      <c r="Q1332" s="1">
        <v>19.77600000000017</v>
      </c>
      <c r="R1332" s="1">
        <v>1197.7106286801193</v>
      </c>
      <c r="S1332" s="1">
        <v>43.164000000000023</v>
      </c>
      <c r="T1332" s="1">
        <v>497.19827069679536</v>
      </c>
      <c r="U1332" s="1">
        <v>8.0095252929320644</v>
      </c>
      <c r="V1332" s="1">
        <v>123.34597598752082</v>
      </c>
      <c r="W1332" s="1">
        <v>32.795640163362954</v>
      </c>
      <c r="X1332" s="1">
        <v>2.7302034190568256</v>
      </c>
      <c r="Y1332" s="1">
        <v>2156.1792231743902</v>
      </c>
      <c r="Z1332" s="1">
        <v>321.71642779245042</v>
      </c>
      <c r="AA1332" s="1">
        <v>546.56747759308598</v>
      </c>
      <c r="AB1332" s="1">
        <v>0.3079212923404927</v>
      </c>
      <c r="AC1332"/>
      <c r="AD1332"/>
    </row>
    <row r="1333" spans="1:30" x14ac:dyDescent="0.25">
      <c r="A1333" s="1" t="s">
        <v>105</v>
      </c>
      <c r="B1333" s="4">
        <v>9</v>
      </c>
      <c r="C1333" s="1" t="s">
        <v>108</v>
      </c>
      <c r="D1333" s="7" t="s">
        <v>23</v>
      </c>
      <c r="E1333" s="4">
        <v>2032</v>
      </c>
      <c r="F1333" s="1">
        <v>85.624012183021065</v>
      </c>
      <c r="G1333" s="1">
        <v>5.0016034950545899E-8</v>
      </c>
      <c r="H1333" s="1">
        <v>2.7269531466200823E-12</v>
      </c>
      <c r="I1333" s="1">
        <v>5.8922639744744277E-12</v>
      </c>
      <c r="J1333" s="1">
        <v>2.1240594480619171E-11</v>
      </c>
      <c r="K1333" s="1">
        <v>70.391488010027359</v>
      </c>
      <c r="L1333" s="1">
        <v>1.8050492587282265E-10</v>
      </c>
      <c r="M1333" s="1">
        <v>1.1904112192442459E-11</v>
      </c>
      <c r="N1333" s="1">
        <v>6.2918939692571563</v>
      </c>
      <c r="O1333" s="1">
        <v>76.500000000001393</v>
      </c>
      <c r="P1333" s="1">
        <v>12.002000000027625</v>
      </c>
      <c r="Q1333" s="1">
        <v>16.480000000000249</v>
      </c>
      <c r="R1333" s="1">
        <v>1247.2842865137984</v>
      </c>
      <c r="S1333" s="1">
        <v>39.240000000000045</v>
      </c>
      <c r="T1333" s="1">
        <v>489.80893736346661</v>
      </c>
      <c r="U1333" s="1">
        <v>11.444787939150409</v>
      </c>
      <c r="V1333" s="1">
        <v>118.51750512736537</v>
      </c>
      <c r="W1333" s="1">
        <v>31.008732251250233</v>
      </c>
      <c r="X1333" s="1">
        <v>5.3205317525543965</v>
      </c>
      <c r="Y1333" s="1">
        <v>2230.6305951724826</v>
      </c>
      <c r="Z1333" s="1">
        <v>294.2176329017783</v>
      </c>
      <c r="AA1333" s="1">
        <v>537.75420086298152</v>
      </c>
      <c r="AB1333" s="1">
        <v>0.77845722472701417</v>
      </c>
      <c r="AC1333"/>
      <c r="AD1333"/>
    </row>
    <row r="1334" spans="1:30" x14ac:dyDescent="0.25">
      <c r="A1334" s="1" t="s">
        <v>105</v>
      </c>
      <c r="B1334" s="4">
        <v>9</v>
      </c>
      <c r="C1334" s="1" t="s">
        <v>108</v>
      </c>
      <c r="D1334" s="7" t="s">
        <v>23</v>
      </c>
      <c r="E1334" s="4">
        <v>2033</v>
      </c>
      <c r="F1334" s="1">
        <v>86.456358507883337</v>
      </c>
      <c r="G1334" s="1">
        <v>4.8613502040816097E-8</v>
      </c>
      <c r="H1334" s="1">
        <v>6.8428652481845748E-12</v>
      </c>
      <c r="I1334" s="1">
        <v>6.5946311186184926E-12</v>
      </c>
      <c r="J1334" s="1">
        <v>2.8813390804321303E-11</v>
      </c>
      <c r="K1334" s="1">
        <v>70.903877182738029</v>
      </c>
      <c r="L1334" s="1">
        <v>2.1981467963605092E-11</v>
      </c>
      <c r="M1334" s="1">
        <v>9.0688097125010157E-11</v>
      </c>
      <c r="N1334" s="1">
        <v>8.8683409537851858</v>
      </c>
      <c r="O1334" s="1">
        <v>68.850000000002183</v>
      </c>
      <c r="P1334" s="1">
        <v>11.296000000032933</v>
      </c>
      <c r="Q1334" s="1">
        <v>13.184000000000351</v>
      </c>
      <c r="R1334" s="1">
        <v>1306.6844411904924</v>
      </c>
      <c r="S1334" s="1">
        <v>35.316000000000074</v>
      </c>
      <c r="T1334" s="1">
        <v>482.41960403014514</v>
      </c>
      <c r="U1334" s="1">
        <v>17.736681908407565</v>
      </c>
      <c r="V1334" s="1">
        <v>110.07328326074737</v>
      </c>
      <c r="W1334" s="1">
        <v>29.144822402721221</v>
      </c>
      <c r="X1334" s="1">
        <v>6.3011530733564491</v>
      </c>
      <c r="Y1334" s="1">
        <v>2316.9725521695536</v>
      </c>
      <c r="Z1334" s="1">
        <v>261.23886256870156</v>
      </c>
      <c r="AA1334" s="1">
        <v>530.17277714570128</v>
      </c>
      <c r="AB1334" s="1">
        <v>3.273854582798899</v>
      </c>
      <c r="AC1334"/>
      <c r="AD1334"/>
    </row>
    <row r="1335" spans="1:30" x14ac:dyDescent="0.25">
      <c r="A1335" s="1" t="s">
        <v>105</v>
      </c>
      <c r="B1335" s="4">
        <v>9</v>
      </c>
      <c r="C1335" s="1" t="s">
        <v>108</v>
      </c>
      <c r="D1335" s="7" t="s">
        <v>23</v>
      </c>
      <c r="E1335" s="4">
        <v>2034</v>
      </c>
      <c r="F1335" s="1">
        <v>88.603752785050489</v>
      </c>
      <c r="G1335" s="1">
        <v>1.288283537214425E-7</v>
      </c>
      <c r="H1335" s="1">
        <v>7.6511234907725321</v>
      </c>
      <c r="I1335" s="1">
        <v>7.4385907562496191E-12</v>
      </c>
      <c r="J1335" s="1">
        <v>1.5484090892094597E-11</v>
      </c>
      <c r="K1335" s="1">
        <v>52.946395060467282</v>
      </c>
      <c r="L1335" s="1">
        <v>1.8625653569852436E-11</v>
      </c>
      <c r="M1335" s="1">
        <v>37.355228458391807</v>
      </c>
      <c r="N1335" s="1">
        <v>13.302511429622429</v>
      </c>
      <c r="O1335" s="1">
        <v>61.20000000000384</v>
      </c>
      <c r="P1335" s="1">
        <v>10.590000000038826</v>
      </c>
      <c r="Q1335" s="1">
        <v>9.8880000000004955</v>
      </c>
      <c r="R1335" s="1">
        <v>1366.5969850398972</v>
      </c>
      <c r="S1335" s="1">
        <v>31.392000000000088</v>
      </c>
      <c r="T1335" s="1">
        <v>475.03027069690251</v>
      </c>
      <c r="U1335" s="1">
        <v>26.605022862192751</v>
      </c>
      <c r="V1335" s="1">
        <v>100.58184665900409</v>
      </c>
      <c r="W1335" s="1">
        <v>25.792398012487805</v>
      </c>
      <c r="X1335" s="1">
        <v>1.6126579300911321</v>
      </c>
      <c r="Y1335" s="1">
        <v>2406.1356321937178</v>
      </c>
      <c r="Z1335" s="1">
        <v>227.37852588242274</v>
      </c>
      <c r="AA1335" s="1">
        <v>521.38725699774398</v>
      </c>
      <c r="AB1335" s="1">
        <v>13.333236959548154</v>
      </c>
      <c r="AC1335"/>
      <c r="AD1335"/>
    </row>
    <row r="1336" spans="1:30" x14ac:dyDescent="0.25">
      <c r="A1336" s="1" t="s">
        <v>105</v>
      </c>
      <c r="B1336" s="4">
        <v>9</v>
      </c>
      <c r="C1336" s="1" t="s">
        <v>108</v>
      </c>
      <c r="D1336" s="7" t="s">
        <v>23</v>
      </c>
      <c r="E1336" s="4">
        <v>2035</v>
      </c>
      <c r="F1336" s="1">
        <v>89.748451044824222</v>
      </c>
      <c r="G1336" s="1">
        <v>3.866370420472343E-5</v>
      </c>
      <c r="H1336" s="1">
        <v>8.8040533495273311E-12</v>
      </c>
      <c r="I1336" s="1">
        <v>7.9453634904587539E-12</v>
      </c>
      <c r="J1336" s="1">
        <v>1.1321998202407318E-11</v>
      </c>
      <c r="K1336" s="1">
        <v>37.447923639866509</v>
      </c>
      <c r="L1336" s="1">
        <v>1.5461754977398455E-11</v>
      </c>
      <c r="M1336" s="1">
        <v>61.36229973739588</v>
      </c>
      <c r="N1336" s="1">
        <v>13.838492037627457</v>
      </c>
      <c r="O1336" s="1">
        <v>53.550000000006563</v>
      </c>
      <c r="P1336" s="1">
        <v>9.88400000004542</v>
      </c>
      <c r="Q1336" s="1">
        <v>6.5920000000007288</v>
      </c>
      <c r="R1336" s="1">
        <v>1408.5520467670312</v>
      </c>
      <c r="S1336" s="1">
        <v>27.468000000000114</v>
      </c>
      <c r="T1336" s="1">
        <v>504.99616582196097</v>
      </c>
      <c r="U1336" s="1">
        <v>39.907534291815182</v>
      </c>
      <c r="V1336" s="1">
        <v>91.022646423599468</v>
      </c>
      <c r="W1336" s="1">
        <v>21.826357371130573</v>
      </c>
      <c r="X1336" s="1">
        <v>0.89879728733683284</v>
      </c>
      <c r="Y1336" s="1">
        <v>2459.6875774056321</v>
      </c>
      <c r="Z1336" s="1">
        <v>194.66309712080758</v>
      </c>
      <c r="AA1336" s="1">
        <v>553.18166145291332</v>
      </c>
      <c r="AB1336" s="1">
        <v>22.244679920196916</v>
      </c>
      <c r="AC1336"/>
      <c r="AD1336"/>
    </row>
    <row r="1337" spans="1:30" x14ac:dyDescent="0.25">
      <c r="A1337" s="1" t="s">
        <v>105</v>
      </c>
      <c r="B1337" s="4">
        <v>9</v>
      </c>
      <c r="C1337" s="1" t="s">
        <v>108</v>
      </c>
      <c r="D1337" s="7" t="s">
        <v>23</v>
      </c>
      <c r="E1337" s="4">
        <v>2036</v>
      </c>
      <c r="F1337" s="1">
        <v>92.140847681245958</v>
      </c>
      <c r="G1337" s="1">
        <v>1.4213614665616585E-7</v>
      </c>
      <c r="H1337" s="1">
        <v>3.4817472626419203E-12</v>
      </c>
      <c r="I1337" s="1">
        <v>7.7890142004330413E-12</v>
      </c>
      <c r="J1337" s="1">
        <v>9.8663365815864933E-12</v>
      </c>
      <c r="K1337" s="1">
        <v>1.8638477035941523E-10</v>
      </c>
      <c r="L1337" s="1">
        <v>2.4606861685793729E-11</v>
      </c>
      <c r="M1337" s="1">
        <v>61.91066813497288</v>
      </c>
      <c r="N1337" s="1">
        <v>11.27510284514304</v>
      </c>
      <c r="O1337" s="1">
        <v>45.900000000013407</v>
      </c>
      <c r="P1337" s="1">
        <v>9.1780000000528581</v>
      </c>
      <c r="Q1337" s="1">
        <v>3.2960000000012184</v>
      </c>
      <c r="R1337" s="1">
        <v>1435.0086370735644</v>
      </c>
      <c r="S1337" s="1">
        <v>23.544000000000157</v>
      </c>
      <c r="T1337" s="1">
        <v>558.96913222602348</v>
      </c>
      <c r="U1337" s="1">
        <v>53.746026329442643</v>
      </c>
      <c r="V1337" s="1">
        <v>80.962310717666739</v>
      </c>
      <c r="W1337" s="1">
        <v>17.204376172781629</v>
      </c>
      <c r="X1337" s="1">
        <v>0.31042613052639573</v>
      </c>
      <c r="Y1337" s="1">
        <v>2498.0087599839417</v>
      </c>
      <c r="Z1337" s="1">
        <v>162.04356765306341</v>
      </c>
      <c r="AA1337" s="1">
        <v>607.5633187028443</v>
      </c>
      <c r="AB1337" s="1">
        <v>34.030194253285416</v>
      </c>
      <c r="AC1337"/>
      <c r="AD1337"/>
    </row>
    <row r="1338" spans="1:30" x14ac:dyDescent="0.25">
      <c r="A1338" s="1" t="s">
        <v>105</v>
      </c>
      <c r="B1338" s="4">
        <v>9</v>
      </c>
      <c r="C1338" s="1" t="s">
        <v>108</v>
      </c>
      <c r="D1338" s="7" t="s">
        <v>23</v>
      </c>
      <c r="E1338" s="4">
        <v>2037</v>
      </c>
      <c r="F1338" s="1">
        <v>103.75840853575315</v>
      </c>
      <c r="G1338" s="1">
        <v>-1.3286051726656057E-2</v>
      </c>
      <c r="H1338" s="1">
        <v>7.0018207094522536E-12</v>
      </c>
      <c r="I1338" s="1">
        <v>9.2121429512917436E-12</v>
      </c>
      <c r="J1338" s="1">
        <v>7.3847560665496887E-12</v>
      </c>
      <c r="K1338" s="1">
        <v>21.155258190634548</v>
      </c>
      <c r="L1338" s="1">
        <v>2.0557170945315846E-11</v>
      </c>
      <c r="M1338" s="1">
        <v>46.799233608165586</v>
      </c>
      <c r="N1338" s="1">
        <v>11.257742316550637</v>
      </c>
      <c r="O1338" s="1">
        <v>45.901123490785942</v>
      </c>
      <c r="P1338" s="1">
        <v>8.4720000000608042</v>
      </c>
      <c r="Q1338" s="1">
        <v>2.1045880358837872E-10</v>
      </c>
      <c r="R1338" s="1">
        <v>1424.0173037404174</v>
      </c>
      <c r="S1338" s="1">
        <v>19.620000000000214</v>
      </c>
      <c r="T1338" s="1">
        <v>613.49046702766304</v>
      </c>
      <c r="U1338" s="1">
        <v>65.021129174585681</v>
      </c>
      <c r="V1338" s="1">
        <v>87.055670111784295</v>
      </c>
      <c r="W1338" s="1">
        <v>16.0493338503071</v>
      </c>
      <c r="X1338" s="1">
        <v>3.7558311985071768E-10</v>
      </c>
      <c r="Y1338" s="1">
        <v>2486.8957205969541</v>
      </c>
      <c r="Z1338" s="1">
        <v>136.93922041751279</v>
      </c>
      <c r="AA1338" s="1">
        <v>664.69695576520201</v>
      </c>
      <c r="AB1338" s="1">
        <v>43.324685457323426</v>
      </c>
      <c r="AC1338"/>
      <c r="AD1338"/>
    </row>
    <row r="1339" spans="1:30" x14ac:dyDescent="0.25">
      <c r="A1339" s="1" t="s">
        <v>105</v>
      </c>
      <c r="B1339" s="4">
        <v>9</v>
      </c>
      <c r="C1339" s="1" t="s">
        <v>108</v>
      </c>
      <c r="D1339" s="7" t="s">
        <v>23</v>
      </c>
      <c r="E1339" s="4">
        <v>2038</v>
      </c>
      <c r="F1339" s="1">
        <v>107.88799026349827</v>
      </c>
      <c r="G1339" s="1">
        <v>2.2561168819037365E-7</v>
      </c>
      <c r="H1339" s="1">
        <v>5.4806610751413489E-12</v>
      </c>
      <c r="I1339" s="1">
        <v>1.0986476652871983E-11</v>
      </c>
      <c r="J1339" s="1">
        <v>4.8764256164026732E-12</v>
      </c>
      <c r="K1339" s="1">
        <v>65.757588953924099</v>
      </c>
      <c r="L1339" s="1">
        <v>3.7742061363110509E-11</v>
      </c>
      <c r="M1339" s="1">
        <v>30.752373464745556</v>
      </c>
      <c r="N1339" s="1">
        <v>3.6448365642229117</v>
      </c>
      <c r="O1339" s="1">
        <v>38.251123490794747</v>
      </c>
      <c r="P1339" s="1">
        <v>7.766000000068594</v>
      </c>
      <c r="Q1339" s="1">
        <v>2.3429140727152324E-10</v>
      </c>
      <c r="R1339" s="1">
        <v>1445.1725619310521</v>
      </c>
      <c r="S1339" s="1">
        <v>15.696000000000287</v>
      </c>
      <c r="T1339" s="1">
        <v>660.28970063582858</v>
      </c>
      <c r="U1339" s="1">
        <v>76.278871491136314</v>
      </c>
      <c r="V1339" s="1">
        <v>77.200631701742367</v>
      </c>
      <c r="W1339" s="1">
        <v>15.209432102905607</v>
      </c>
      <c r="X1339" s="1">
        <v>3.9500706216637853E-10</v>
      </c>
      <c r="Y1339" s="1">
        <v>2525.2743035695016</v>
      </c>
      <c r="Z1339" s="1">
        <v>110.32877032778183</v>
      </c>
      <c r="AA1339" s="1">
        <v>714.43931605495197</v>
      </c>
      <c r="AB1339" s="1">
        <v>58.399023882966894</v>
      </c>
      <c r="AC1339"/>
      <c r="AD1339"/>
    </row>
    <row r="1340" spans="1:30" x14ac:dyDescent="0.25">
      <c r="A1340" s="1" t="s">
        <v>105</v>
      </c>
      <c r="B1340" s="4">
        <v>9</v>
      </c>
      <c r="C1340" s="1" t="s">
        <v>108</v>
      </c>
      <c r="D1340" s="7" t="s">
        <v>23</v>
      </c>
      <c r="E1340" s="4">
        <v>2039</v>
      </c>
      <c r="F1340" s="1">
        <v>105.560744365419</v>
      </c>
      <c r="G1340" s="1">
        <v>5.5099784263502336E-7</v>
      </c>
      <c r="H1340" s="1">
        <v>1.6517997595817587E-12</v>
      </c>
      <c r="I1340" s="1">
        <v>1.3294100874979789E-11</v>
      </c>
      <c r="J1340" s="1">
        <v>3.6872683543632329E-12</v>
      </c>
      <c r="K1340" s="1">
        <v>73.631151141540755</v>
      </c>
      <c r="L1340" s="1">
        <v>4.0378215080528751E-11</v>
      </c>
      <c r="M1340" s="1">
        <v>41.796072914823881</v>
      </c>
      <c r="N1340" s="1">
        <v>5.9658344406961925</v>
      </c>
      <c r="O1340" s="1">
        <v>30.601123490798223</v>
      </c>
      <c r="P1340" s="1">
        <v>7.0600000000778067</v>
      </c>
      <c r="Q1340" s="1">
        <v>2.5495920033428909E-10</v>
      </c>
      <c r="R1340" s="1">
        <v>1510.9301508849762</v>
      </c>
      <c r="S1340" s="1">
        <v>11.772000000000393</v>
      </c>
      <c r="T1340" s="1">
        <v>691.04207410057415</v>
      </c>
      <c r="U1340" s="1">
        <v>79.923708055359228</v>
      </c>
      <c r="V1340" s="1">
        <v>60.190663910044819</v>
      </c>
      <c r="W1340" s="1">
        <v>13.692045510861218</v>
      </c>
      <c r="X1340" s="1">
        <v>3.9869244539963518E-10</v>
      </c>
      <c r="Y1340" s="1">
        <v>2633.3132699228913</v>
      </c>
      <c r="Z1340" s="1">
        <v>82.591573486629017</v>
      </c>
      <c r="AA1340" s="1">
        <v>743.18736487201318</v>
      </c>
      <c r="AB1340" s="1">
        <v>65.722948277804676</v>
      </c>
      <c r="AC1340"/>
      <c r="AD1340"/>
    </row>
    <row r="1341" spans="1:30" x14ac:dyDescent="0.25">
      <c r="A1341" s="1" t="s">
        <v>105</v>
      </c>
      <c r="B1341" s="4">
        <v>9</v>
      </c>
      <c r="C1341" s="1" t="s">
        <v>108</v>
      </c>
      <c r="D1341" s="7" t="s">
        <v>23</v>
      </c>
      <c r="E1341" s="4">
        <v>2040</v>
      </c>
      <c r="F1341" s="1">
        <v>103.97425289865633</v>
      </c>
      <c r="G1341" s="1">
        <v>4.0898407554675411E-7</v>
      </c>
      <c r="H1341" s="1">
        <v>8.5038053589758249E-13</v>
      </c>
      <c r="I1341" s="1">
        <v>1.6806645766168507E-11</v>
      </c>
      <c r="J1341" s="1">
        <v>3.0082069139789194E-12</v>
      </c>
      <c r="K1341" s="1">
        <v>107.89778496369266</v>
      </c>
      <c r="L1341" s="1">
        <v>4.450791403458324E-11</v>
      </c>
      <c r="M1341" s="1">
        <v>1.1481920425688978E-9</v>
      </c>
      <c r="N1341" s="1">
        <v>1.6530307941351024E-9</v>
      </c>
      <c r="O1341" s="1">
        <v>22.951123490805227</v>
      </c>
      <c r="P1341" s="1">
        <v>6.3540000000887931</v>
      </c>
      <c r="Q1341" s="1">
        <v>2.7619979481490826E-10</v>
      </c>
      <c r="R1341" s="1">
        <v>1584.5613020265171</v>
      </c>
      <c r="S1341" s="1">
        <v>7.8480000000005683</v>
      </c>
      <c r="T1341" s="1">
        <v>732.83814701539802</v>
      </c>
      <c r="U1341" s="1">
        <v>85.889542496055427</v>
      </c>
      <c r="V1341" s="1">
        <v>43.324667780779315</v>
      </c>
      <c r="W1341" s="1">
        <v>12.243290200422583</v>
      </c>
      <c r="X1341" s="1">
        <v>3.9709719260287925E-10</v>
      </c>
      <c r="Y1341" s="1">
        <v>2746.9549018062207</v>
      </c>
      <c r="Z1341" s="1">
        <v>53.655194671486058</v>
      </c>
      <c r="AA1341" s="1">
        <v>782.20054954249986</v>
      </c>
      <c r="AB1341" s="1">
        <v>71.491874199707709</v>
      </c>
      <c r="AC1341"/>
      <c r="AD1341"/>
    </row>
    <row r="1342" spans="1:30" x14ac:dyDescent="0.25">
      <c r="A1342" s="1" t="s">
        <v>105</v>
      </c>
      <c r="B1342" s="4">
        <v>9</v>
      </c>
      <c r="C1342" s="1" t="s">
        <v>108</v>
      </c>
      <c r="D1342" s="7" t="s">
        <v>23</v>
      </c>
      <c r="E1342" s="4">
        <v>2041</v>
      </c>
      <c r="F1342" s="1">
        <v>104.18273007417686</v>
      </c>
      <c r="G1342" s="1">
        <v>6.7036264596220246E-5</v>
      </c>
      <c r="H1342" s="1">
        <v>7.0912977220660067E-13</v>
      </c>
      <c r="I1342" s="1">
        <v>2.216672281268954E-11</v>
      </c>
      <c r="J1342" s="1">
        <v>2.4604058493348277E-12</v>
      </c>
      <c r="K1342" s="1">
        <v>138.73841130407408</v>
      </c>
      <c r="L1342" s="1">
        <v>5.1365719107849686E-11</v>
      </c>
      <c r="M1342" s="1">
        <v>7.3159138918423794E-11</v>
      </c>
      <c r="N1342" s="1">
        <v>3.1250559243381082E-10</v>
      </c>
      <c r="O1342" s="1">
        <v>15.301123490810706</v>
      </c>
      <c r="P1342" s="1">
        <v>6.3540000001020873</v>
      </c>
      <c r="Q1342" s="1">
        <v>3.0501318561922956E-10</v>
      </c>
      <c r="R1342" s="1">
        <v>1692.4590869902097</v>
      </c>
      <c r="S1342" s="1">
        <v>3.9240000000009529</v>
      </c>
      <c r="T1342" s="1">
        <v>732.83814701654626</v>
      </c>
      <c r="U1342" s="1">
        <v>85.889542497708462</v>
      </c>
      <c r="V1342" s="1">
        <v>27.401025705413367</v>
      </c>
      <c r="W1342" s="1">
        <v>14.882119602685599</v>
      </c>
      <c r="X1342" s="1">
        <v>4.0677993918005226E-10</v>
      </c>
      <c r="Y1342" s="1">
        <v>2886.4957423971905</v>
      </c>
      <c r="Z1342" s="1">
        <v>25.464082889526214</v>
      </c>
      <c r="AA1342" s="1">
        <v>783.20512438371122</v>
      </c>
      <c r="AB1342" s="1">
        <v>70.561063466310983</v>
      </c>
      <c r="AC1342"/>
      <c r="AD1342"/>
    </row>
    <row r="1343" spans="1:30" x14ac:dyDescent="0.25">
      <c r="A1343" s="1" t="s">
        <v>105</v>
      </c>
      <c r="B1343" s="4">
        <v>9</v>
      </c>
      <c r="C1343" s="1" t="s">
        <v>108</v>
      </c>
      <c r="D1343" s="7" t="s">
        <v>23</v>
      </c>
      <c r="E1343" s="4">
        <v>2042</v>
      </c>
      <c r="F1343" s="1">
        <v>103.90014024952984</v>
      </c>
      <c r="G1343" s="1">
        <v>4.6037516255511017E-5</v>
      </c>
      <c r="H1343" s="1">
        <v>6.9847176140960567E-13</v>
      </c>
      <c r="I1343" s="1">
        <v>3.0104865271700076E-11</v>
      </c>
      <c r="J1343" s="1">
        <v>2.4152653219459226E-12</v>
      </c>
      <c r="K1343" s="1">
        <v>47.468732671971296</v>
      </c>
      <c r="L1343" s="1">
        <v>3.0099274133368565E-11</v>
      </c>
      <c r="M1343" s="1">
        <v>23.696642150255681</v>
      </c>
      <c r="N1343" s="1">
        <v>1.4647722448431455E-10</v>
      </c>
      <c r="O1343" s="1">
        <v>7.6511234908123589</v>
      </c>
      <c r="P1343" s="1">
        <v>6.3540000001188943</v>
      </c>
      <c r="Q1343" s="1">
        <v>3.2049727651132416E-10</v>
      </c>
      <c r="R1343" s="1">
        <v>1831.1974982942838</v>
      </c>
      <c r="S1343" s="1">
        <v>1.8145743840407416E-10</v>
      </c>
      <c r="T1343" s="1">
        <v>732.83814701661947</v>
      </c>
      <c r="U1343" s="1">
        <v>85.889542498020973</v>
      </c>
      <c r="V1343" s="1">
        <v>12.724303053462823</v>
      </c>
      <c r="W1343" s="1">
        <v>13.604413867630186</v>
      </c>
      <c r="X1343" s="1">
        <v>3.8342627321827508E-10</v>
      </c>
      <c r="Y1343" s="1">
        <v>3046.0609996047888</v>
      </c>
      <c r="Z1343" s="1">
        <v>6.7789299358550298E-10</v>
      </c>
      <c r="AA1343" s="1">
        <v>775.56431900659925</v>
      </c>
      <c r="AB1343" s="1">
        <v>63.410455958269409</v>
      </c>
      <c r="AC1343"/>
      <c r="AD1343"/>
    </row>
    <row r="1344" spans="1:30" x14ac:dyDescent="0.25">
      <c r="A1344" s="1" t="s">
        <v>105</v>
      </c>
      <c r="B1344" s="4">
        <v>9</v>
      </c>
      <c r="C1344" s="1" t="s">
        <v>108</v>
      </c>
      <c r="D1344" s="7" t="s">
        <v>23</v>
      </c>
      <c r="E1344" s="4">
        <v>2043</v>
      </c>
      <c r="F1344" s="1">
        <v>99.437778121110455</v>
      </c>
      <c r="G1344" s="1">
        <v>7.4679839727314316E-5</v>
      </c>
      <c r="H1344" s="1">
        <v>7.4632489160779264E-13</v>
      </c>
      <c r="I1344" s="1">
        <v>4.2817587033686359E-11</v>
      </c>
      <c r="J1344" s="1">
        <v>2.2790425517583879E-12</v>
      </c>
      <c r="K1344" s="1">
        <v>41.418424457019597</v>
      </c>
      <c r="L1344" s="1">
        <v>8.9625913998759008E-12</v>
      </c>
      <c r="M1344" s="1">
        <v>52.831875216368665</v>
      </c>
      <c r="N1344" s="1">
        <v>1.209137412582855E-10</v>
      </c>
      <c r="O1344" s="1">
        <v>7.6511234908132089</v>
      </c>
      <c r="P1344" s="1">
        <v>6.3540000001410615</v>
      </c>
      <c r="Q1344" s="1">
        <v>3.3181927471373148E-10</v>
      </c>
      <c r="R1344" s="1">
        <v>1878.6662309662552</v>
      </c>
      <c r="S1344" s="1">
        <v>2.0343890636767925E-10</v>
      </c>
      <c r="T1344" s="1">
        <v>756.53478916687516</v>
      </c>
      <c r="U1344" s="1">
        <v>85.889542498167444</v>
      </c>
      <c r="V1344" s="1">
        <v>11.749998429182174</v>
      </c>
      <c r="W1344" s="1">
        <v>14.148895858072192</v>
      </c>
      <c r="X1344" s="1">
        <v>3.6807133549625843E-10</v>
      </c>
      <c r="Y1344" s="1">
        <v>3123.7648712338446</v>
      </c>
      <c r="Z1344" s="1">
        <v>7.6493661233724105E-10</v>
      </c>
      <c r="AA1344" s="1">
        <v>798.97574924951357</v>
      </c>
      <c r="AB1344" s="1">
        <v>57.100123657836875</v>
      </c>
      <c r="AC1344"/>
      <c r="AD1344"/>
    </row>
    <row r="1345" spans="1:30" x14ac:dyDescent="0.25">
      <c r="A1345" s="1" t="s">
        <v>105</v>
      </c>
      <c r="B1345" s="4">
        <v>9</v>
      </c>
      <c r="C1345" s="1" t="s">
        <v>108</v>
      </c>
      <c r="D1345" s="7" t="s">
        <v>23</v>
      </c>
      <c r="E1345" s="4">
        <v>2044</v>
      </c>
      <c r="F1345" s="1">
        <v>95.156131841148451</v>
      </c>
      <c r="G1345" s="1">
        <v>4.2561208915130239E-5</v>
      </c>
      <c r="H1345" s="1">
        <v>8.3545248239594449E-13</v>
      </c>
      <c r="I1345" s="1">
        <v>6.7368840417341724E-11</v>
      </c>
      <c r="J1345" s="1">
        <v>2.0981475990693973E-12</v>
      </c>
      <c r="K1345" s="1">
        <v>61.250632723281697</v>
      </c>
      <c r="L1345" s="1">
        <v>3.9005784284147965E-12</v>
      </c>
      <c r="M1345" s="1">
        <v>28.715391516471801</v>
      </c>
      <c r="N1345" s="1">
        <v>1.2035994019076473E-10</v>
      </c>
      <c r="O1345" s="1">
        <v>7.6511234908139176</v>
      </c>
      <c r="P1345" s="1">
        <v>6.3540000001711663</v>
      </c>
      <c r="Q1345" s="1">
        <v>3.4168561129531797E-10</v>
      </c>
      <c r="R1345" s="1">
        <v>1920.0846554232749</v>
      </c>
      <c r="S1345" s="1">
        <v>2.2206455993753168E-10</v>
      </c>
      <c r="T1345" s="1">
        <v>809.3666643832438</v>
      </c>
      <c r="U1345" s="1">
        <v>85.889542498288364</v>
      </c>
      <c r="V1345" s="1">
        <v>11.086951788864207</v>
      </c>
      <c r="W1345" s="1">
        <v>14.565229701069182</v>
      </c>
      <c r="X1345" s="1">
        <v>3.4981913903104832E-10</v>
      </c>
      <c r="Y1345" s="1">
        <v>3199.4141601942492</v>
      </c>
      <c r="Z1345" s="1">
        <v>8.2479806493461339E-10</v>
      </c>
      <c r="AA1345" s="1">
        <v>852.60131219590801</v>
      </c>
      <c r="AB1345" s="1">
        <v>51.673509697693341</v>
      </c>
      <c r="AC1345"/>
      <c r="AD1345"/>
    </row>
    <row r="1346" spans="1:30" x14ac:dyDescent="0.25">
      <c r="A1346" s="1" t="s">
        <v>105</v>
      </c>
      <c r="B1346" s="4">
        <v>9</v>
      </c>
      <c r="C1346" s="1" t="s">
        <v>108</v>
      </c>
      <c r="D1346" s="7" t="s">
        <v>23</v>
      </c>
      <c r="E1346" s="4">
        <v>2045</v>
      </c>
      <c r="F1346" s="1">
        <v>91.657093706892553</v>
      </c>
      <c r="G1346" s="1">
        <v>2.5416324189107636E-2</v>
      </c>
      <c r="H1346" s="1">
        <v>9.6081268934165802E-13</v>
      </c>
      <c r="I1346" s="1">
        <v>1.4185998803410841E-10</v>
      </c>
      <c r="J1346" s="1">
        <v>2.0294026502091032E-12</v>
      </c>
      <c r="K1346" s="1">
        <v>48.329672037461648</v>
      </c>
      <c r="L1346" s="1">
        <v>2.0605198561821719E-12</v>
      </c>
      <c r="M1346" s="1">
        <v>11.663192547881328</v>
      </c>
      <c r="N1346" s="1">
        <v>1.3017420947602339E-10</v>
      </c>
      <c r="O1346" s="1">
        <v>7.6511234908146157</v>
      </c>
      <c r="P1346" s="1">
        <v>6.3540000002139836</v>
      </c>
      <c r="Q1346" s="1">
        <v>3.4907036736186766E-10</v>
      </c>
      <c r="R1346" s="1">
        <v>1981.3352881465566</v>
      </c>
      <c r="S1346" s="1">
        <v>2.3752631491493014E-10</v>
      </c>
      <c r="T1346" s="1">
        <v>838.08205589971556</v>
      </c>
      <c r="U1346" s="1">
        <v>85.88954249840873</v>
      </c>
      <c r="V1346" s="1">
        <v>9.7497434343680869</v>
      </c>
      <c r="W1346" s="1">
        <v>14.707365649852672</v>
      </c>
      <c r="X1346" s="1">
        <v>3.3257863167936452E-10</v>
      </c>
      <c r="Y1346" s="1">
        <v>3283.7912555613229</v>
      </c>
      <c r="Z1346" s="1">
        <v>8.3646356460538344E-10</v>
      </c>
      <c r="AA1346" s="1">
        <v>884.65785272501421</v>
      </c>
      <c r="AB1346" s="1">
        <v>43.972980134988973</v>
      </c>
      <c r="AC1346"/>
      <c r="AD1346"/>
    </row>
    <row r="1347" spans="1:30" x14ac:dyDescent="0.25">
      <c r="A1347" s="1" t="s">
        <v>105</v>
      </c>
      <c r="B1347" s="4">
        <v>9</v>
      </c>
      <c r="C1347" s="1" t="s">
        <v>108</v>
      </c>
      <c r="D1347" s="7" t="s">
        <v>23</v>
      </c>
      <c r="E1347" s="4">
        <v>2046</v>
      </c>
      <c r="F1347" s="1">
        <v>88.003084779311564</v>
      </c>
      <c r="G1347" s="1">
        <v>5.7896798467302224E-2</v>
      </c>
      <c r="H1347" s="1">
        <v>1.1158096220931698E-12</v>
      </c>
      <c r="I1347" s="1">
        <v>9.6759798578459694E-8</v>
      </c>
      <c r="J1347" s="1">
        <v>1.8466664843506833E-12</v>
      </c>
      <c r="K1347" s="1">
        <v>128.56854084850823</v>
      </c>
      <c r="L1347" s="1">
        <v>1.4180200265463464E-12</v>
      </c>
      <c r="M1347" s="1">
        <v>41.784045855878482</v>
      </c>
      <c r="N1347" s="1">
        <v>1.4838246985845854E-10</v>
      </c>
      <c r="O1347" s="1">
        <v>7.6511234908153618</v>
      </c>
      <c r="P1347" s="1">
        <v>6.3540000002813528</v>
      </c>
      <c r="Q1347" s="1">
        <v>3.5394679297827033E-10</v>
      </c>
      <c r="R1347" s="1">
        <v>2029.6649601840184</v>
      </c>
      <c r="S1347" s="1">
        <v>2.6213317660072387E-10</v>
      </c>
      <c r="T1347" s="1">
        <v>849.74524844759685</v>
      </c>
      <c r="U1347" s="1">
        <v>85.889542498538901</v>
      </c>
      <c r="V1347" s="1">
        <v>9.0088245280158468</v>
      </c>
      <c r="W1347" s="1">
        <v>14.211074516141693</v>
      </c>
      <c r="X1347" s="1">
        <v>3.085395149609559E-10</v>
      </c>
      <c r="Y1347" s="1">
        <v>3352.3933578850265</v>
      </c>
      <c r="Z1347" s="1">
        <v>9.145922768717006E-10</v>
      </c>
      <c r="AA1347" s="1">
        <v>897.55354660011903</v>
      </c>
      <c r="AB1347" s="1">
        <v>39.509219380739111</v>
      </c>
      <c r="AC1347"/>
      <c r="AD1347"/>
    </row>
    <row r="1348" spans="1:30" x14ac:dyDescent="0.25">
      <c r="A1348" s="1" t="s">
        <v>105</v>
      </c>
      <c r="B1348" s="4">
        <v>9</v>
      </c>
      <c r="C1348" s="1" t="s">
        <v>108</v>
      </c>
      <c r="D1348" s="7" t="s">
        <v>23</v>
      </c>
      <c r="E1348" s="4">
        <v>2047</v>
      </c>
      <c r="F1348" s="1">
        <v>84.873141782653562</v>
      </c>
      <c r="G1348" s="1">
        <v>0.16359495849128194</v>
      </c>
      <c r="H1348" s="1">
        <v>1.3102903117398346E-12</v>
      </c>
      <c r="I1348" s="1">
        <v>1.2270696175937187E-9</v>
      </c>
      <c r="J1348" s="1">
        <v>1.665398809152843E-12</v>
      </c>
      <c r="K1348" s="1">
        <v>209.24573478991448</v>
      </c>
      <c r="L1348" s="1">
        <v>1.0569272422556985E-12</v>
      </c>
      <c r="M1348" s="1">
        <v>26.490048844624951</v>
      </c>
      <c r="N1348" s="1">
        <v>1.7609711601915715E-10</v>
      </c>
      <c r="O1348" s="1">
        <v>7.6511234908161976</v>
      </c>
      <c r="P1348" s="1">
        <v>6.3540000004232127</v>
      </c>
      <c r="Q1348" s="1">
        <v>3.5763406133263359E-10</v>
      </c>
      <c r="R1348" s="1">
        <v>2075.7985010325269</v>
      </c>
      <c r="S1348" s="1">
        <v>2.8269034754603971E-10</v>
      </c>
      <c r="T1348" s="1">
        <v>891.52929430347535</v>
      </c>
      <c r="U1348" s="1">
        <v>85.889542498663758</v>
      </c>
      <c r="V1348" s="1">
        <v>8.2721354927734154</v>
      </c>
      <c r="W1348" s="1">
        <v>14.389279815155049</v>
      </c>
      <c r="X1348" s="1">
        <v>2.7438368998421965E-10</v>
      </c>
      <c r="Y1348" s="1">
        <v>3424.6575612813913</v>
      </c>
      <c r="Z1348" s="1">
        <v>9.2244014853647598E-10</v>
      </c>
      <c r="AA1348" s="1">
        <v>931.02992304489328</v>
      </c>
      <c r="AB1348" s="1">
        <v>35.20341595878952</v>
      </c>
      <c r="AC1348"/>
      <c r="AD1348"/>
    </row>
    <row r="1349" spans="1:30" x14ac:dyDescent="0.25">
      <c r="A1349" s="1" t="s">
        <v>105</v>
      </c>
      <c r="B1349" s="4">
        <v>9</v>
      </c>
      <c r="C1349" s="1" t="s">
        <v>108</v>
      </c>
      <c r="D1349" s="7" t="s">
        <v>23</v>
      </c>
      <c r="E1349" s="4">
        <v>2048</v>
      </c>
      <c r="F1349" s="1">
        <v>81.955487447270272</v>
      </c>
      <c r="G1349" s="1">
        <v>0.21047550762241571</v>
      </c>
      <c r="H1349" s="1">
        <v>1.5790906712847137E-12</v>
      </c>
      <c r="I1349" s="1">
        <v>1.8363237131002595E-8</v>
      </c>
      <c r="J1349" s="1">
        <v>1.6280639245580122E-12</v>
      </c>
      <c r="K1349" s="1">
        <v>245.37273106207573</v>
      </c>
      <c r="L1349" s="1">
        <v>8.0221275978643122E-13</v>
      </c>
      <c r="M1349" s="1">
        <v>52.6179200390972</v>
      </c>
      <c r="N1349" s="1">
        <v>2.1023293246614059E-10</v>
      </c>
      <c r="O1349" s="1">
        <v>7.6511234908171586</v>
      </c>
      <c r="P1349" s="1">
        <v>9.7187478120472764E-8</v>
      </c>
      <c r="Q1349" s="1">
        <v>3.6064226824661252E-10</v>
      </c>
      <c r="R1349" s="1">
        <v>2161.3917358224444</v>
      </c>
      <c r="S1349" s="1">
        <v>3.2043240890915022E-10</v>
      </c>
      <c r="T1349" s="1">
        <v>918.01934314810035</v>
      </c>
      <c r="U1349" s="1">
        <v>85.889542498816382</v>
      </c>
      <c r="V1349" s="1">
        <v>7.2215722719231934</v>
      </c>
      <c r="W1349" s="1">
        <v>1.6139134028199914E-7</v>
      </c>
      <c r="X1349" s="1">
        <v>2.5642115924782071E-10</v>
      </c>
      <c r="Y1349" s="1">
        <v>3528.3501579711051</v>
      </c>
      <c r="Z1349" s="1">
        <v>1.036944805945486E-9</v>
      </c>
      <c r="AA1349" s="1">
        <v>957.67736598756949</v>
      </c>
      <c r="AB1349" s="1">
        <v>28.283154502154879</v>
      </c>
      <c r="AC1349"/>
      <c r="AD1349"/>
    </row>
    <row r="1350" spans="1:30" x14ac:dyDescent="0.25">
      <c r="A1350" s="1" t="s">
        <v>105</v>
      </c>
      <c r="B1350" s="4">
        <v>9</v>
      </c>
      <c r="C1350" s="1" t="s">
        <v>108</v>
      </c>
      <c r="D1350" s="7" t="s">
        <v>23</v>
      </c>
      <c r="E1350" s="4">
        <v>2049</v>
      </c>
      <c r="F1350" s="1">
        <v>78.746286686436619</v>
      </c>
      <c r="G1350" s="1">
        <v>0.28152041040331144</v>
      </c>
      <c r="H1350" s="1">
        <v>1.8686398543763064E-12</v>
      </c>
      <c r="I1350" s="1">
        <v>9.6874346699028851E-10</v>
      </c>
      <c r="J1350" s="1">
        <v>1.5601642683786948E-12</v>
      </c>
      <c r="K1350" s="1">
        <v>234.76281287170951</v>
      </c>
      <c r="L1350" s="1">
        <v>6.2835982468693906E-13</v>
      </c>
      <c r="M1350" s="1">
        <v>34.246411565025483</v>
      </c>
      <c r="N1350" s="1">
        <v>2.5276156265998102E-10</v>
      </c>
      <c r="O1350" s="1">
        <v>7.6511234908182155</v>
      </c>
      <c r="P1350" s="1">
        <v>9.8409257512237124E-8</v>
      </c>
      <c r="Q1350" s="1">
        <v>3.6310267409594737E-10</v>
      </c>
      <c r="R1350" s="1">
        <v>2221.2857168845394</v>
      </c>
      <c r="S1350" s="1">
        <v>3.6081062398967897E-10</v>
      </c>
      <c r="T1350" s="1">
        <v>970.6372631871975</v>
      </c>
      <c r="U1350" s="1">
        <v>85.889542499002957</v>
      </c>
      <c r="V1350" s="1">
        <v>6.3475286007321454</v>
      </c>
      <c r="W1350" s="1">
        <v>9.4668126564099609E-8</v>
      </c>
      <c r="X1350" s="1">
        <v>2.0555530016943788E-10</v>
      </c>
      <c r="Y1350" s="1">
        <v>3607.4938335874176</v>
      </c>
      <c r="Z1350" s="1">
        <v>1.1516661978857475E-9</v>
      </c>
      <c r="AA1350" s="1">
        <v>1004.9236992905969</v>
      </c>
      <c r="AB1350" s="1">
        <v>23.900735893076831</v>
      </c>
      <c r="AC1350"/>
      <c r="AD1350"/>
    </row>
    <row r="1351" spans="1:30" x14ac:dyDescent="0.25">
      <c r="A1351" s="1" t="s">
        <v>105</v>
      </c>
      <c r="B1351" s="4">
        <v>9</v>
      </c>
      <c r="C1351" s="1" t="s">
        <v>108</v>
      </c>
      <c r="D1351" s="7" t="s">
        <v>23</v>
      </c>
      <c r="E1351" s="4">
        <v>2050</v>
      </c>
      <c r="F1351" s="1">
        <v>75.417188292304871</v>
      </c>
      <c r="G1351" s="1">
        <v>0.32013932880602447</v>
      </c>
      <c r="H1351" s="1">
        <v>2.2548323415643456E-12</v>
      </c>
      <c r="I1351" s="1">
        <v>1.9088619900443735E-8</v>
      </c>
      <c r="J1351" s="1">
        <v>1.6367947249745228E-12</v>
      </c>
      <c r="K1351" s="1">
        <v>146.30388056597008</v>
      </c>
      <c r="L1351" s="1">
        <v>0</v>
      </c>
      <c r="M1351" s="1">
        <v>44.363318568045614</v>
      </c>
      <c r="N1351" s="1">
        <v>3.0647413483568263E-10</v>
      </c>
      <c r="O1351" s="1">
        <v>7.6511234908194652</v>
      </c>
      <c r="P1351" s="1">
        <v>1.1677032168269515E-7</v>
      </c>
      <c r="Q1351" s="1">
        <v>3.6551793941789327E-10</v>
      </c>
      <c r="R1351" s="1">
        <v>2283.0045290715602</v>
      </c>
      <c r="S1351" s="1">
        <v>4.0531853802426221E-10</v>
      </c>
      <c r="T1351" s="1">
        <v>1004.883674752223</v>
      </c>
      <c r="U1351" s="1">
        <v>85.88954249922439</v>
      </c>
      <c r="V1351" s="1">
        <v>5.2665233488428722</v>
      </c>
      <c r="W1351" s="1">
        <v>1.9216613903441175E-7</v>
      </c>
      <c r="X1351" s="1">
        <v>1.89877458644788E-10</v>
      </c>
      <c r="Y1351" s="1">
        <v>3686.8646672316327</v>
      </c>
      <c r="Z1351" s="1">
        <v>1.2796380338915058E-9</v>
      </c>
      <c r="AA1351" s="1">
        <v>1042.7345114356317</v>
      </c>
      <c r="AB1351" s="1">
        <v>20.468456005084231</v>
      </c>
      <c r="AC1351"/>
      <c r="AD1351"/>
    </row>
    <row r="1352" spans="1:30" x14ac:dyDescent="0.25">
      <c r="A1352" s="1" t="s">
        <v>105</v>
      </c>
      <c r="B1352" s="4">
        <v>9</v>
      </c>
      <c r="C1352" s="1" t="s">
        <v>108</v>
      </c>
      <c r="D1352" s="7" t="s">
        <v>23</v>
      </c>
      <c r="E1352" s="4">
        <v>2051</v>
      </c>
      <c r="F1352" s="1">
        <v>72.39328358476115</v>
      </c>
      <c r="G1352" s="1">
        <v>1.5379964745488531E-4</v>
      </c>
      <c r="H1352" s="1">
        <v>2.7334923635428543E-12</v>
      </c>
      <c r="I1352" s="1">
        <v>4.2378492339071652E-9</v>
      </c>
      <c r="J1352" s="1">
        <v>1.9059235657732911E-12</v>
      </c>
      <c r="K1352" s="1">
        <v>136.04200565623651</v>
      </c>
      <c r="L1352" s="1">
        <v>0</v>
      </c>
      <c r="M1352" s="1">
        <v>62.032931213133708</v>
      </c>
      <c r="N1352" s="1">
        <v>3.7544922458672541E-10</v>
      </c>
      <c r="O1352" s="1">
        <v>7.651123490820984</v>
      </c>
      <c r="P1352" s="1">
        <v>1.1773661625777314E-7</v>
      </c>
      <c r="Q1352" s="1">
        <v>3.6779698196965166E-10</v>
      </c>
      <c r="R1352" s="1">
        <v>2319.7362851933976</v>
      </c>
      <c r="S1352" s="1">
        <v>4.566842571321119E-10</v>
      </c>
      <c r="T1352" s="1">
        <v>1049.2469933202685</v>
      </c>
      <c r="U1352" s="1">
        <v>85.889542499482019</v>
      </c>
      <c r="V1352" s="1">
        <v>4.9636100359116728</v>
      </c>
      <c r="W1352" s="1">
        <v>1.2004612175296782E-7</v>
      </c>
      <c r="X1352" s="1">
        <v>1.7409948399204049E-10</v>
      </c>
      <c r="Y1352" s="1">
        <v>3687.414752026837</v>
      </c>
      <c r="Z1352" s="1">
        <v>1.4220241246633235E-9</v>
      </c>
      <c r="AA1352" s="1">
        <v>1094.5094438510191</v>
      </c>
      <c r="AB1352" s="1">
        <v>18.996219701535274</v>
      </c>
      <c r="AC1352"/>
      <c r="AD1352"/>
    </row>
    <row r="1353" spans="1:30" x14ac:dyDescent="0.25">
      <c r="A1353" s="1" t="s">
        <v>105</v>
      </c>
      <c r="B1353" s="4">
        <v>9</v>
      </c>
      <c r="C1353" s="1" t="s">
        <v>108</v>
      </c>
      <c r="D1353" s="7" t="s">
        <v>23</v>
      </c>
      <c r="E1353" s="4">
        <v>2052</v>
      </c>
      <c r="F1353" s="1">
        <v>69.548845057042627</v>
      </c>
      <c r="G1353" s="1">
        <v>4.1910468226984236E-3</v>
      </c>
      <c r="H1353" s="1">
        <v>3.4571841800535768E-12</v>
      </c>
      <c r="I1353" s="1">
        <v>1.2846017933829754E-9</v>
      </c>
      <c r="J1353" s="1">
        <v>0</v>
      </c>
      <c r="K1353" s="1">
        <v>88.835438728166594</v>
      </c>
      <c r="L1353" s="1">
        <v>0</v>
      </c>
      <c r="M1353" s="1">
        <v>115.93620485586389</v>
      </c>
      <c r="N1353" s="1">
        <v>4.658826727660243E-10</v>
      </c>
      <c r="O1353" s="1">
        <v>7.6511234908227763</v>
      </c>
      <c r="P1353" s="1">
        <v>1.3682248761456372E-7</v>
      </c>
      <c r="Q1353" s="1">
        <v>3.6989512956872106E-10</v>
      </c>
      <c r="R1353" s="1">
        <v>2396.6447491582007</v>
      </c>
      <c r="S1353" s="1">
        <v>4.8678353126548052E-10</v>
      </c>
      <c r="T1353" s="1">
        <v>1055.8599245334024</v>
      </c>
      <c r="U1353" s="1">
        <v>85.889542499785335</v>
      </c>
      <c r="V1353" s="1">
        <v>4.2068296032167236</v>
      </c>
      <c r="W1353" s="1">
        <v>1.9519245015101413E-7</v>
      </c>
      <c r="X1353" s="1">
        <v>1.4656954781531398E-10</v>
      </c>
      <c r="Y1353" s="1">
        <v>3759.4476038872335</v>
      </c>
      <c r="Z1353" s="1">
        <v>1.4713902458060203E-9</v>
      </c>
      <c r="AA1353" s="1">
        <v>1099.8588424974394</v>
      </c>
      <c r="AB1353" s="1">
        <v>15.582099756259916</v>
      </c>
      <c r="AC1353"/>
      <c r="AD1353"/>
    </row>
    <row r="1354" spans="1:30" x14ac:dyDescent="0.25">
      <c r="A1354" s="1" t="s">
        <v>105</v>
      </c>
      <c r="B1354" s="4">
        <v>9</v>
      </c>
      <c r="C1354" s="1" t="s">
        <v>108</v>
      </c>
      <c r="D1354" s="7" t="s">
        <v>23</v>
      </c>
      <c r="E1354" s="4">
        <v>2053</v>
      </c>
      <c r="F1354" s="1">
        <v>66.492405531735102</v>
      </c>
      <c r="G1354" s="1">
        <v>1.1376243235966675E-3</v>
      </c>
      <c r="H1354" s="1">
        <v>4.4458569366447385E-12</v>
      </c>
      <c r="I1354" s="1">
        <v>5.1372286887834204E-8</v>
      </c>
      <c r="J1354" s="1">
        <v>0</v>
      </c>
      <c r="K1354" s="1">
        <v>130.53164462341749</v>
      </c>
      <c r="L1354" s="1">
        <v>0</v>
      </c>
      <c r="M1354" s="1">
        <v>105.59920362567546</v>
      </c>
      <c r="N1354" s="1">
        <v>5.8763268206880096E-10</v>
      </c>
      <c r="O1354" s="1">
        <v>7.6511234908249328</v>
      </c>
      <c r="P1354" s="1">
        <v>1.4105725091843054E-7</v>
      </c>
      <c r="Q1354" s="1">
        <v>3.7192453221893015E-10</v>
      </c>
      <c r="R1354" s="1">
        <v>2430.6037338247215</v>
      </c>
      <c r="S1354" s="1">
        <v>4.9574612266535642E-10</v>
      </c>
      <c r="T1354" s="1">
        <v>1088.6661293892664</v>
      </c>
      <c r="U1354" s="1">
        <v>85.889542499954672</v>
      </c>
      <c r="V1354" s="1">
        <v>4.024002899716109</v>
      </c>
      <c r="W1354" s="1">
        <v>1.9718816142509281E-7</v>
      </c>
      <c r="X1354" s="1">
        <v>1.4285786018736661E-10</v>
      </c>
      <c r="Y1354" s="1">
        <v>3801.5712935553784</v>
      </c>
      <c r="Z1354" s="1">
        <v>1.4645203980810574E-9</v>
      </c>
      <c r="AA1354" s="1">
        <v>1121.8971021740417</v>
      </c>
      <c r="AB1354" s="1">
        <v>14.582480088113282</v>
      </c>
      <c r="AC1354"/>
      <c r="AD1354"/>
    </row>
    <row r="1355" spans="1:30" x14ac:dyDescent="0.25">
      <c r="A1355" s="1" t="s">
        <v>105</v>
      </c>
      <c r="B1355" s="4">
        <v>9</v>
      </c>
      <c r="C1355" s="1" t="s">
        <v>108</v>
      </c>
      <c r="D1355" s="7" t="s">
        <v>23</v>
      </c>
      <c r="E1355" s="4">
        <v>2054</v>
      </c>
      <c r="F1355" s="1">
        <v>63.382020846799726</v>
      </c>
      <c r="G1355" s="1">
        <v>1.5656324028911289E-2</v>
      </c>
      <c r="H1355" s="1">
        <v>5.5908014482944303E-12</v>
      </c>
      <c r="I1355" s="1">
        <v>3.5788853474896698E-9</v>
      </c>
      <c r="J1355" s="1">
        <v>0</v>
      </c>
      <c r="K1355" s="1">
        <v>154.20620673961909</v>
      </c>
      <c r="L1355" s="1">
        <v>0</v>
      </c>
      <c r="M1355" s="1">
        <v>2.1566162022599476E-9</v>
      </c>
      <c r="N1355" s="1">
        <v>7.5741698924793782E-10</v>
      </c>
      <c r="O1355" s="1">
        <v>7.6511234908275316</v>
      </c>
      <c r="P1355" s="1">
        <v>1.4233838160775953E-7</v>
      </c>
      <c r="Q1355" s="1">
        <v>3.7377119870328082E-10</v>
      </c>
      <c r="R1355" s="1">
        <v>2495.6973692328952</v>
      </c>
      <c r="S1355" s="1">
        <v>4.9964670109377121E-10</v>
      </c>
      <c r="T1355" s="1">
        <v>1090.9616801044958</v>
      </c>
      <c r="U1355" s="1">
        <v>85.113975703896202</v>
      </c>
      <c r="V1355" s="1">
        <v>3.172815958237627</v>
      </c>
      <c r="W1355" s="1">
        <v>1.0934611361738547E-7</v>
      </c>
      <c r="X1355" s="1">
        <v>1.321190537691962E-10</v>
      </c>
      <c r="Y1355" s="1">
        <v>3856.6114831408313</v>
      </c>
      <c r="Z1355" s="1">
        <v>1.4374851039628509E-9</v>
      </c>
      <c r="AA1355" s="1">
        <v>1126.9530281073223</v>
      </c>
      <c r="AB1355" s="1">
        <v>12.663293540800263</v>
      </c>
      <c r="AC1355"/>
      <c r="AD1355"/>
    </row>
    <row r="1356" spans="1:30" x14ac:dyDescent="0.25">
      <c r="A1356" s="1" t="s">
        <v>105</v>
      </c>
      <c r="B1356" s="4">
        <v>9</v>
      </c>
      <c r="C1356" s="1" t="s">
        <v>108</v>
      </c>
      <c r="D1356" s="7" t="s">
        <v>23</v>
      </c>
      <c r="E1356" s="4">
        <v>2055</v>
      </c>
      <c r="F1356" s="1">
        <v>60.464868293339826</v>
      </c>
      <c r="G1356" s="1">
        <v>4.9286539001374774E-3</v>
      </c>
      <c r="H1356" s="1">
        <v>6.723689254242964E-12</v>
      </c>
      <c r="I1356" s="1">
        <v>1.3941455117522554E-9</v>
      </c>
      <c r="J1356" s="1">
        <v>0</v>
      </c>
      <c r="K1356" s="1">
        <v>201.99150302476886</v>
      </c>
      <c r="L1356" s="1">
        <v>0</v>
      </c>
      <c r="M1356" s="1">
        <v>45.070755207371775</v>
      </c>
      <c r="N1356" s="1">
        <v>1.0058236592719172E-9</v>
      </c>
      <c r="O1356" s="1">
        <v>7.6511234908307948</v>
      </c>
      <c r="P1356" s="1">
        <v>1.9370680717154118E-7</v>
      </c>
      <c r="Q1356" s="1">
        <v>3.7543659751243365E-10</v>
      </c>
      <c r="R1356" s="1">
        <v>2548.4698335090548</v>
      </c>
      <c r="S1356" s="1">
        <v>5.0170722094995339E-10</v>
      </c>
      <c r="T1356" s="1">
        <v>1090.9616801065815</v>
      </c>
      <c r="U1356" s="1">
        <v>82.448192306354372</v>
      </c>
      <c r="V1356" s="1">
        <v>2.6807725018948596</v>
      </c>
      <c r="W1356" s="1">
        <v>3.034385389159726E-7</v>
      </c>
      <c r="X1356" s="1">
        <v>9.8533952234489575E-11</v>
      </c>
      <c r="Y1356" s="1">
        <v>3903.9795787134594</v>
      </c>
      <c r="Z1356" s="1">
        <v>1.3185919316003964E-9</v>
      </c>
      <c r="AA1356" s="1">
        <v>1126.1629892333849</v>
      </c>
      <c r="AB1356" s="1">
        <v>11.638752976206565</v>
      </c>
      <c r="AC1356"/>
      <c r="AD1356"/>
    </row>
    <row r="1357" spans="1:30" x14ac:dyDescent="0.25">
      <c r="A1357" s="1" t="s">
        <v>105</v>
      </c>
      <c r="B1357" s="4">
        <v>9</v>
      </c>
      <c r="C1357" s="1" t="s">
        <v>108</v>
      </c>
      <c r="D1357" s="7" t="s">
        <v>23</v>
      </c>
      <c r="E1357" s="4">
        <v>2056</v>
      </c>
      <c r="F1357" s="1">
        <v>57.175793359069161</v>
      </c>
      <c r="G1357" s="1">
        <v>8.1373192747488443E-5</v>
      </c>
      <c r="H1357" s="1">
        <v>8.3017566788928413E-12</v>
      </c>
      <c r="I1357" s="1">
        <v>6.2066714183545439E-10</v>
      </c>
      <c r="J1357" s="1">
        <v>0</v>
      </c>
      <c r="K1357" s="1">
        <v>122.68857881079761</v>
      </c>
      <c r="L1357" s="1">
        <v>0</v>
      </c>
      <c r="M1357" s="1">
        <v>5.115286665143195</v>
      </c>
      <c r="N1357" s="1">
        <v>1.3957798174331034E-9</v>
      </c>
      <c r="O1357" s="1">
        <v>7.651123490834971</v>
      </c>
      <c r="P1357" s="1">
        <v>1.9728144080451932E-7</v>
      </c>
      <c r="Q1357" s="1">
        <v>3.7706466143699167E-10</v>
      </c>
      <c r="R1357" s="1">
        <v>2573.762830414285</v>
      </c>
      <c r="S1357" s="1">
        <v>5.0312524097649973E-10</v>
      </c>
      <c r="T1357" s="1">
        <v>1091.3635129181259</v>
      </c>
      <c r="U1357" s="1">
        <v>79.019017209892993</v>
      </c>
      <c r="V1357" s="1">
        <v>2.5587638197191014</v>
      </c>
      <c r="W1357" s="1">
        <v>3.0180432897174806E-7</v>
      </c>
      <c r="X1357" s="1">
        <v>9.3159624876990399E-11</v>
      </c>
      <c r="Y1357" s="1">
        <v>3935.4831449874414</v>
      </c>
      <c r="Z1357" s="1">
        <v>1.1949087915159662E-9</v>
      </c>
      <c r="AA1357" s="1">
        <v>1122.3919367853748</v>
      </c>
      <c r="AB1357" s="1">
        <v>11.486161484936478</v>
      </c>
      <c r="AC1357"/>
      <c r="AD1357"/>
    </row>
    <row r="1358" spans="1:30" x14ac:dyDescent="0.25">
      <c r="A1358" s="1" t="s">
        <v>105</v>
      </c>
      <c r="B1358" s="4">
        <v>9</v>
      </c>
      <c r="C1358" s="1" t="s">
        <v>108</v>
      </c>
      <c r="D1358" s="7" t="s">
        <v>23</v>
      </c>
      <c r="E1358" s="4">
        <v>2057</v>
      </c>
      <c r="F1358" s="1">
        <v>54.138304400237217</v>
      </c>
      <c r="G1358" s="1">
        <v>3.3752685546573907E-5</v>
      </c>
      <c r="H1358" s="1">
        <v>0</v>
      </c>
      <c r="I1358" s="1">
        <v>8.0632994935672731E-10</v>
      </c>
      <c r="J1358" s="1">
        <v>0</v>
      </c>
      <c r="K1358" s="1">
        <v>235.76771004142685</v>
      </c>
      <c r="L1358" s="1">
        <v>0</v>
      </c>
      <c r="M1358" s="1">
        <v>9.4083833414404504E-10</v>
      </c>
      <c r="N1358" s="1">
        <v>2.0804170233285116E-9</v>
      </c>
      <c r="O1358" s="1">
        <v>7.6511234908401207</v>
      </c>
      <c r="P1358" s="1">
        <v>1.9867082437330472E-7</v>
      </c>
      <c r="Q1358" s="1">
        <v>3.7862482570537038E-10</v>
      </c>
      <c r="R1358" s="1">
        <v>2635.8864180580699</v>
      </c>
      <c r="S1358" s="1">
        <v>5.0418216821875543E-10</v>
      </c>
      <c r="T1358" s="1">
        <v>1074.9260390607276</v>
      </c>
      <c r="U1358" s="1">
        <v>74.444754565070426</v>
      </c>
      <c r="V1358" s="1">
        <v>2.5587638197128291</v>
      </c>
      <c r="W1358" s="1">
        <v>2.9843951502830578E-7</v>
      </c>
      <c r="X1358" s="1">
        <v>5.9540975338702165E-11</v>
      </c>
      <c r="Y1358" s="1">
        <v>3989.5517870644821</v>
      </c>
      <c r="Z1358" s="1">
        <v>1.1592626266277566E-9</v>
      </c>
      <c r="AA1358" s="1">
        <v>1103.2832669326815</v>
      </c>
      <c r="AB1358" s="1">
        <v>10.220308876553284</v>
      </c>
      <c r="AC1358"/>
      <c r="AD1358"/>
    </row>
    <row r="1359" spans="1:30" x14ac:dyDescent="0.25">
      <c r="A1359" s="1" t="s">
        <v>105</v>
      </c>
      <c r="B1359" s="4">
        <v>9</v>
      </c>
      <c r="C1359" s="1" t="s">
        <v>108</v>
      </c>
      <c r="D1359" s="7" t="s">
        <v>23</v>
      </c>
      <c r="E1359" s="4">
        <v>2058</v>
      </c>
      <c r="F1359" s="1">
        <v>51.136635395738281</v>
      </c>
      <c r="G1359" s="1">
        <v>2.4823321621012671E-2</v>
      </c>
      <c r="H1359" s="1">
        <v>0</v>
      </c>
      <c r="I1359" s="1">
        <v>0</v>
      </c>
      <c r="J1359" s="1">
        <v>0</v>
      </c>
      <c r="K1359" s="1">
        <v>33.251507687828315</v>
      </c>
      <c r="L1359" s="1">
        <v>0</v>
      </c>
      <c r="M1359" s="1">
        <v>6.397601231512988E-10</v>
      </c>
      <c r="N1359" s="1">
        <v>3.5618629782521065E-9</v>
      </c>
      <c r="O1359" s="1">
        <v>7.651123490846067</v>
      </c>
      <c r="P1359" s="1">
        <v>1.9928618184404684E-7</v>
      </c>
      <c r="Q1359" s="1">
        <v>3.8026162043034492E-10</v>
      </c>
      <c r="R1359" s="1">
        <v>2801.2626400894692</v>
      </c>
      <c r="S1359" s="1">
        <v>5.0498438097854186E-10</v>
      </c>
      <c r="T1359" s="1">
        <v>1054.9363293700983</v>
      </c>
      <c r="U1359" s="1">
        <v>68.152860597893678</v>
      </c>
      <c r="V1359" s="1">
        <v>2.1163435836132178</v>
      </c>
      <c r="W1359" s="1">
        <v>1.2976149100846284E-7</v>
      </c>
      <c r="X1359" s="1">
        <v>3.3028781600711604E-11</v>
      </c>
      <c r="Y1359" s="1">
        <v>4089.8784926554872</v>
      </c>
      <c r="Z1359" s="1">
        <v>1.1216819666758675E-9</v>
      </c>
      <c r="AA1359" s="1">
        <v>1091.0609794584352</v>
      </c>
      <c r="AB1359" s="1">
        <v>6.0841890301143584</v>
      </c>
      <c r="AC1359"/>
      <c r="AD1359"/>
    </row>
    <row r="1360" spans="1:30" x14ac:dyDescent="0.25">
      <c r="A1360" s="1" t="s">
        <v>105</v>
      </c>
      <c r="B1360" s="4">
        <v>9</v>
      </c>
      <c r="C1360" s="1" t="s">
        <v>108</v>
      </c>
      <c r="D1360" s="7" t="s">
        <v>23</v>
      </c>
      <c r="E1360" s="4">
        <v>2059</v>
      </c>
      <c r="F1360" s="1">
        <v>56.333513575492184</v>
      </c>
      <c r="G1360" s="1">
        <v>1.9569742642379175E-2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7.6511234908527035</v>
      </c>
      <c r="P1360" s="1">
        <v>2.0008661952942911E-7</v>
      </c>
      <c r="Q1360" s="1">
        <v>3.8216754399611821E-10</v>
      </c>
      <c r="R1360" s="1">
        <v>2763.6102705945596</v>
      </c>
      <c r="S1360" s="1">
        <v>5.0561274080322885E-10</v>
      </c>
      <c r="T1360" s="1">
        <v>1038.8590811404081</v>
      </c>
      <c r="U1360" s="1">
        <v>59.284519647670336</v>
      </c>
      <c r="V1360" s="1">
        <v>2.1163435836182347</v>
      </c>
      <c r="W1360" s="1">
        <v>2.4778346240878347E-7</v>
      </c>
      <c r="X1360" s="1">
        <v>3.4671627142895539E-11</v>
      </c>
      <c r="Y1360" s="1">
        <v>4088.2444578780651</v>
      </c>
      <c r="Z1360" s="1">
        <v>1.1248385769820691E-9</v>
      </c>
      <c r="AA1360" s="1">
        <v>1076.4661832211657</v>
      </c>
      <c r="AB1360" s="1">
        <v>7.62213968151754</v>
      </c>
      <c r="AC1360"/>
      <c r="AD1360"/>
    </row>
    <row r="1361" spans="1:30" x14ac:dyDescent="0.25">
      <c r="A1361" s="1" t="s">
        <v>105</v>
      </c>
      <c r="B1361" s="4">
        <v>9</v>
      </c>
      <c r="C1361" s="1" t="s">
        <v>108</v>
      </c>
      <c r="D1361" s="7" t="s">
        <v>23</v>
      </c>
      <c r="E1361" s="4">
        <v>2060</v>
      </c>
      <c r="F1361" s="1">
        <v>68.416885360070168</v>
      </c>
      <c r="G1361" s="1">
        <v>3.0355992437159758E-2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7.6511234908499759</v>
      </c>
      <c r="P1361" s="1">
        <v>2.0008002489831048E-7</v>
      </c>
      <c r="Q1361" s="1">
        <v>3.8216754399611821E-10</v>
      </c>
      <c r="R1361" s="1">
        <v>2710.6638755340923</v>
      </c>
      <c r="S1361" s="1">
        <v>5.0561274080322885E-10</v>
      </c>
      <c r="T1361" s="1">
        <v>1038.859081140102</v>
      </c>
      <c r="U1361" s="1">
        <v>45.982008218047909</v>
      </c>
      <c r="V1361" s="1">
        <v>2.5587638197196902</v>
      </c>
      <c r="W1361" s="1">
        <v>2.527901454660735E-7</v>
      </c>
      <c r="X1361" s="1">
        <v>4.3599427019220881E-11</v>
      </c>
      <c r="Y1361" s="1">
        <v>4051.5564202022042</v>
      </c>
      <c r="Z1361" s="1">
        <v>1.2395266579195049E-9</v>
      </c>
      <c r="AA1361" s="1">
        <v>1073.559558633686</v>
      </c>
      <c r="AB1361" s="1">
        <v>9.3346590397972182</v>
      </c>
      <c r="AC1361"/>
      <c r="AD1361"/>
    </row>
    <row r="1362" spans="1:30" x14ac:dyDescent="0.25">
      <c r="AC1362"/>
      <c r="AD1362"/>
    </row>
    <row r="1363" spans="1:30" x14ac:dyDescent="0.25">
      <c r="AC1363"/>
      <c r="AD1363"/>
    </row>
    <row r="1364" spans="1:30" x14ac:dyDescent="0.25">
      <c r="AC1364"/>
      <c r="AD1364"/>
    </row>
    <row r="1365" spans="1:30" x14ac:dyDescent="0.25">
      <c r="AC1365"/>
      <c r="AD1365"/>
    </row>
    <row r="1366" spans="1:30" x14ac:dyDescent="0.25">
      <c r="AC1366"/>
      <c r="AD1366"/>
    </row>
    <row r="1367" spans="1:30" x14ac:dyDescent="0.25">
      <c r="AC1367"/>
      <c r="AD1367"/>
    </row>
    <row r="1368" spans="1:30" x14ac:dyDescent="0.25">
      <c r="AC1368"/>
      <c r="AD1368"/>
    </row>
    <row r="1369" spans="1:30" x14ac:dyDescent="0.25">
      <c r="AC1369"/>
      <c r="AD1369"/>
    </row>
    <row r="1370" spans="1:30" x14ac:dyDescent="0.25">
      <c r="AC1370"/>
      <c r="AD1370"/>
    </row>
    <row r="1371" spans="1:30" x14ac:dyDescent="0.25">
      <c r="AC1371"/>
      <c r="AD1371"/>
    </row>
    <row r="1372" spans="1:30" x14ac:dyDescent="0.25">
      <c r="AC1372"/>
      <c r="AD1372"/>
    </row>
    <row r="1373" spans="1:30" x14ac:dyDescent="0.25">
      <c r="AC1373"/>
      <c r="AD1373"/>
    </row>
    <row r="1374" spans="1:30" x14ac:dyDescent="0.25">
      <c r="AC1374"/>
      <c r="AD1374"/>
    </row>
    <row r="1375" spans="1:30" x14ac:dyDescent="0.25">
      <c r="AC1375"/>
      <c r="AD1375"/>
    </row>
    <row r="1376" spans="1:30" x14ac:dyDescent="0.25">
      <c r="AC1376"/>
      <c r="AD1376"/>
    </row>
    <row r="1377" spans="29:30" x14ac:dyDescent="0.25">
      <c r="AC1377"/>
      <c r="AD1377"/>
    </row>
    <row r="1378" spans="29:30" x14ac:dyDescent="0.25">
      <c r="AC1378"/>
      <c r="AD1378"/>
    </row>
    <row r="1379" spans="29:30" x14ac:dyDescent="0.25">
      <c r="AC1379"/>
      <c r="AD1379"/>
    </row>
    <row r="1380" spans="29:30" x14ac:dyDescent="0.25">
      <c r="AC1380"/>
      <c r="AD1380"/>
    </row>
    <row r="1381" spans="29:30" x14ac:dyDescent="0.25">
      <c r="AC1381"/>
      <c r="AD1381"/>
    </row>
    <row r="1382" spans="29:30" x14ac:dyDescent="0.25">
      <c r="AC1382"/>
      <c r="AD1382"/>
    </row>
    <row r="1383" spans="29:30" x14ac:dyDescent="0.25">
      <c r="AC1383"/>
      <c r="AD1383"/>
    </row>
    <row r="1384" spans="29:30" x14ac:dyDescent="0.25">
      <c r="AC1384"/>
      <c r="AD1384"/>
    </row>
    <row r="1385" spans="29:30" x14ac:dyDescent="0.25">
      <c r="AC1385"/>
      <c r="AD1385"/>
    </row>
    <row r="1386" spans="29:30" x14ac:dyDescent="0.25">
      <c r="AC1386"/>
      <c r="AD1386"/>
    </row>
    <row r="1387" spans="29:30" x14ac:dyDescent="0.25">
      <c r="AC1387"/>
      <c r="AD1387"/>
    </row>
    <row r="1388" spans="29:30" x14ac:dyDescent="0.25">
      <c r="AC1388"/>
      <c r="AD1388"/>
    </row>
    <row r="1389" spans="29:30" x14ac:dyDescent="0.25">
      <c r="AC1389"/>
      <c r="AD1389"/>
    </row>
    <row r="1390" spans="29:30" x14ac:dyDescent="0.25">
      <c r="AC1390"/>
      <c r="AD1390"/>
    </row>
    <row r="1391" spans="29:30" x14ac:dyDescent="0.25">
      <c r="AC1391"/>
      <c r="AD1391"/>
    </row>
    <row r="1392" spans="29:30" x14ac:dyDescent="0.25">
      <c r="AC1392"/>
      <c r="AD1392"/>
    </row>
    <row r="1393" spans="29:30" x14ac:dyDescent="0.25">
      <c r="AC1393"/>
      <c r="AD1393"/>
    </row>
    <row r="1394" spans="29:30" x14ac:dyDescent="0.25">
      <c r="AC1394"/>
      <c r="AD1394"/>
    </row>
    <row r="1395" spans="29:30" x14ac:dyDescent="0.25">
      <c r="AC1395"/>
      <c r="AD1395"/>
    </row>
    <row r="1396" spans="29:30" x14ac:dyDescent="0.25">
      <c r="AC1396"/>
      <c r="AD1396"/>
    </row>
    <row r="1397" spans="29:30" x14ac:dyDescent="0.25">
      <c r="AC1397"/>
      <c r="AD1397"/>
    </row>
    <row r="1398" spans="29:30" x14ac:dyDescent="0.25">
      <c r="AC1398"/>
      <c r="AD1398"/>
    </row>
    <row r="1399" spans="29:30" x14ac:dyDescent="0.25">
      <c r="AC1399"/>
      <c r="AD1399"/>
    </row>
    <row r="1400" spans="29:30" x14ac:dyDescent="0.25">
      <c r="AC1400"/>
      <c r="AD1400"/>
    </row>
    <row r="1401" spans="29:30" x14ac:dyDescent="0.25">
      <c r="AC1401"/>
      <c r="AD1401"/>
    </row>
    <row r="1402" spans="29:30" x14ac:dyDescent="0.25">
      <c r="AC1402"/>
      <c r="AD1402"/>
    </row>
    <row r="1403" spans="29:30" x14ac:dyDescent="0.25">
      <c r="AC1403"/>
      <c r="AD1403"/>
    </row>
    <row r="1404" spans="29:30" x14ac:dyDescent="0.25">
      <c r="AC1404"/>
      <c r="AD1404"/>
    </row>
    <row r="1405" spans="29:30" x14ac:dyDescent="0.25">
      <c r="AC1405"/>
      <c r="AD1405"/>
    </row>
    <row r="1406" spans="29:30" x14ac:dyDescent="0.25">
      <c r="AC1406"/>
      <c r="AD1406"/>
    </row>
    <row r="1407" spans="29:30" x14ac:dyDescent="0.25">
      <c r="AC1407"/>
      <c r="AD1407"/>
    </row>
    <row r="1408" spans="29:30" x14ac:dyDescent="0.25">
      <c r="AC1408"/>
      <c r="AD1408"/>
    </row>
    <row r="1409" spans="29:30" x14ac:dyDescent="0.25">
      <c r="AC1409"/>
      <c r="AD1409"/>
    </row>
    <row r="1410" spans="29:30" x14ac:dyDescent="0.25">
      <c r="AC1410"/>
      <c r="AD1410"/>
    </row>
    <row r="1411" spans="29:30" x14ac:dyDescent="0.25">
      <c r="AC1411"/>
      <c r="AD1411"/>
    </row>
    <row r="1412" spans="29:30" x14ac:dyDescent="0.25">
      <c r="AC1412"/>
      <c r="AD1412"/>
    </row>
    <row r="1413" spans="29:30" x14ac:dyDescent="0.25">
      <c r="AC1413"/>
      <c r="AD1413"/>
    </row>
    <row r="1414" spans="29:30" x14ac:dyDescent="0.25">
      <c r="AC1414"/>
      <c r="AD1414"/>
    </row>
    <row r="1415" spans="29:30" x14ac:dyDescent="0.25">
      <c r="AC1415"/>
      <c r="AD1415"/>
    </row>
    <row r="1416" spans="29:30" x14ac:dyDescent="0.25">
      <c r="AC1416"/>
      <c r="AD1416"/>
    </row>
    <row r="1417" spans="29:30" x14ac:dyDescent="0.25">
      <c r="AC1417"/>
      <c r="AD1417"/>
    </row>
    <row r="1418" spans="29:30" x14ac:dyDescent="0.25">
      <c r="AC1418"/>
      <c r="AD1418"/>
    </row>
    <row r="1419" spans="29:30" x14ac:dyDescent="0.25">
      <c r="AC1419"/>
      <c r="AD1419"/>
    </row>
    <row r="1420" spans="29:30" x14ac:dyDescent="0.25">
      <c r="AC1420"/>
      <c r="AD1420"/>
    </row>
    <row r="1421" spans="29:30" x14ac:dyDescent="0.25">
      <c r="AC1421"/>
      <c r="AD1421"/>
    </row>
    <row r="1422" spans="29:30" x14ac:dyDescent="0.25">
      <c r="AC1422"/>
      <c r="AD1422"/>
    </row>
    <row r="1423" spans="29:30" x14ac:dyDescent="0.25">
      <c r="AC1423"/>
      <c r="AD1423"/>
    </row>
    <row r="1424" spans="29:30" x14ac:dyDescent="0.25">
      <c r="AC1424"/>
      <c r="AD1424"/>
    </row>
    <row r="1425" spans="29:30" x14ac:dyDescent="0.25">
      <c r="AC1425"/>
      <c r="AD1425"/>
    </row>
    <row r="1426" spans="29:30" x14ac:dyDescent="0.25">
      <c r="AC1426"/>
      <c r="AD1426"/>
    </row>
    <row r="1427" spans="29:30" x14ac:dyDescent="0.25">
      <c r="AC1427"/>
      <c r="AD1427"/>
    </row>
    <row r="1428" spans="29:30" x14ac:dyDescent="0.25">
      <c r="AC1428"/>
      <c r="AD1428"/>
    </row>
    <row r="1429" spans="29:30" x14ac:dyDescent="0.25">
      <c r="AC1429"/>
      <c r="AD1429"/>
    </row>
    <row r="1430" spans="29:30" x14ac:dyDescent="0.25">
      <c r="AC1430"/>
      <c r="AD1430"/>
    </row>
    <row r="1431" spans="29:30" x14ac:dyDescent="0.25">
      <c r="AC1431"/>
      <c r="AD1431"/>
    </row>
    <row r="1432" spans="29:30" x14ac:dyDescent="0.25">
      <c r="AC1432"/>
      <c r="AD1432"/>
    </row>
    <row r="1433" spans="29:30" x14ac:dyDescent="0.25">
      <c r="AC1433"/>
      <c r="AD1433"/>
    </row>
    <row r="1434" spans="29:30" x14ac:dyDescent="0.25">
      <c r="AC1434"/>
      <c r="AD1434"/>
    </row>
    <row r="1435" spans="29:30" x14ac:dyDescent="0.25">
      <c r="AC1435"/>
      <c r="AD1435"/>
    </row>
    <row r="1436" spans="29:30" x14ac:dyDescent="0.25">
      <c r="AC1436"/>
      <c r="AD1436"/>
    </row>
    <row r="1437" spans="29:30" x14ac:dyDescent="0.25">
      <c r="AC1437"/>
      <c r="AD1437"/>
    </row>
    <row r="1438" spans="29:30" x14ac:dyDescent="0.25">
      <c r="AC1438"/>
      <c r="AD1438"/>
    </row>
    <row r="1439" spans="29:30" x14ac:dyDescent="0.25">
      <c r="AC1439"/>
      <c r="AD1439"/>
    </row>
    <row r="1440" spans="29:30" x14ac:dyDescent="0.25">
      <c r="AC1440"/>
      <c r="AD1440"/>
    </row>
    <row r="1441" spans="29:30" x14ac:dyDescent="0.25">
      <c r="AC1441"/>
      <c r="AD1441"/>
    </row>
    <row r="1442" spans="29:30" x14ac:dyDescent="0.25">
      <c r="AC1442"/>
      <c r="AD1442"/>
    </row>
    <row r="1443" spans="29:30" x14ac:dyDescent="0.25">
      <c r="AC1443"/>
      <c r="AD1443"/>
    </row>
    <row r="1444" spans="29:30" x14ac:dyDescent="0.25">
      <c r="AC1444"/>
      <c r="AD1444"/>
    </row>
    <row r="1445" spans="29:30" x14ac:dyDescent="0.25">
      <c r="AC1445"/>
      <c r="AD1445"/>
    </row>
    <row r="1446" spans="29:30" x14ac:dyDescent="0.25">
      <c r="AC1446"/>
      <c r="AD1446"/>
    </row>
    <row r="1447" spans="29:30" x14ac:dyDescent="0.25">
      <c r="AC1447"/>
      <c r="AD1447"/>
    </row>
    <row r="1448" spans="29:30" x14ac:dyDescent="0.25">
      <c r="AC1448"/>
      <c r="AD1448"/>
    </row>
    <row r="1449" spans="29:30" x14ac:dyDescent="0.25">
      <c r="AC1449"/>
      <c r="AD1449"/>
    </row>
    <row r="1450" spans="29:30" x14ac:dyDescent="0.25">
      <c r="AC1450"/>
      <c r="AD1450"/>
    </row>
    <row r="1451" spans="29:30" x14ac:dyDescent="0.25">
      <c r="AC1451"/>
      <c r="AD1451"/>
    </row>
    <row r="1452" spans="29:30" x14ac:dyDescent="0.25">
      <c r="AC1452"/>
      <c r="AD1452"/>
    </row>
    <row r="1453" spans="29:30" x14ac:dyDescent="0.25">
      <c r="AC1453"/>
      <c r="AD1453"/>
    </row>
    <row r="1454" spans="29:30" x14ac:dyDescent="0.25">
      <c r="AC1454"/>
      <c r="AD1454"/>
    </row>
    <row r="1455" spans="29:30" x14ac:dyDescent="0.25">
      <c r="AC1455"/>
      <c r="AD1455"/>
    </row>
    <row r="1456" spans="29:30" x14ac:dyDescent="0.25">
      <c r="AC1456"/>
      <c r="AD1456"/>
    </row>
    <row r="1457" spans="29:30" x14ac:dyDescent="0.25">
      <c r="AC1457"/>
      <c r="AD1457"/>
    </row>
    <row r="1458" spans="29:30" x14ac:dyDescent="0.25">
      <c r="AC1458"/>
      <c r="AD1458"/>
    </row>
    <row r="1459" spans="29:30" x14ac:dyDescent="0.25">
      <c r="AC1459"/>
      <c r="AD1459"/>
    </row>
    <row r="1460" spans="29:30" x14ac:dyDescent="0.25">
      <c r="AC1460"/>
      <c r="AD1460"/>
    </row>
    <row r="1461" spans="29:30" x14ac:dyDescent="0.25">
      <c r="AC1461"/>
      <c r="AD1461"/>
    </row>
    <row r="1462" spans="29:30" x14ac:dyDescent="0.25">
      <c r="AC1462"/>
      <c r="AD1462"/>
    </row>
    <row r="1463" spans="29:30" x14ac:dyDescent="0.25">
      <c r="AC1463"/>
      <c r="AD1463"/>
    </row>
    <row r="1464" spans="29:30" x14ac:dyDescent="0.25">
      <c r="AC1464"/>
      <c r="AD1464"/>
    </row>
    <row r="1465" spans="29:30" x14ac:dyDescent="0.25">
      <c r="AC1465"/>
      <c r="AD1465"/>
    </row>
    <row r="1466" spans="29:30" x14ac:dyDescent="0.25">
      <c r="AC1466"/>
      <c r="AD1466"/>
    </row>
    <row r="1467" spans="29:30" x14ac:dyDescent="0.25">
      <c r="AC1467"/>
      <c r="AD1467"/>
    </row>
    <row r="1468" spans="29:30" x14ac:dyDescent="0.25">
      <c r="AC1468"/>
      <c r="AD1468"/>
    </row>
    <row r="1469" spans="29:30" x14ac:dyDescent="0.25">
      <c r="AC1469"/>
      <c r="AD1469"/>
    </row>
    <row r="1470" spans="29:30" x14ac:dyDescent="0.25">
      <c r="AC1470"/>
      <c r="AD1470"/>
    </row>
    <row r="1471" spans="29:30" x14ac:dyDescent="0.25">
      <c r="AC1471"/>
      <c r="AD1471"/>
    </row>
    <row r="1472" spans="29:30" x14ac:dyDescent="0.25">
      <c r="AC1472"/>
      <c r="AD1472"/>
    </row>
    <row r="1473" spans="29:30" x14ac:dyDescent="0.25">
      <c r="AC1473"/>
      <c r="AD1473"/>
    </row>
    <row r="1474" spans="29:30" x14ac:dyDescent="0.25">
      <c r="AC1474"/>
      <c r="AD1474"/>
    </row>
    <row r="1475" spans="29:30" x14ac:dyDescent="0.25">
      <c r="AC1475"/>
      <c r="AD1475"/>
    </row>
    <row r="1476" spans="29:30" x14ac:dyDescent="0.25">
      <c r="AC1476"/>
      <c r="AD1476"/>
    </row>
    <row r="1477" spans="29:30" x14ac:dyDescent="0.25">
      <c r="AC1477"/>
      <c r="AD1477"/>
    </row>
    <row r="1478" spans="29:30" x14ac:dyDescent="0.25">
      <c r="AC1478"/>
      <c r="AD1478"/>
    </row>
    <row r="1479" spans="29:30" x14ac:dyDescent="0.25">
      <c r="AC1479"/>
      <c r="AD1479"/>
    </row>
    <row r="1480" spans="29:30" x14ac:dyDescent="0.25">
      <c r="AC1480"/>
      <c r="AD1480"/>
    </row>
    <row r="1481" spans="29:30" x14ac:dyDescent="0.25">
      <c r="AC1481"/>
      <c r="AD1481"/>
    </row>
    <row r="1482" spans="29:30" x14ac:dyDescent="0.25">
      <c r="AC1482"/>
      <c r="AD1482"/>
    </row>
    <row r="1483" spans="29:30" x14ac:dyDescent="0.25">
      <c r="AC1483"/>
      <c r="AD1483"/>
    </row>
    <row r="1484" spans="29:30" x14ac:dyDescent="0.25">
      <c r="AC1484"/>
      <c r="AD1484"/>
    </row>
    <row r="1485" spans="29:30" x14ac:dyDescent="0.25">
      <c r="AC1485"/>
      <c r="AD1485"/>
    </row>
    <row r="1486" spans="29:30" x14ac:dyDescent="0.25">
      <c r="AC1486"/>
      <c r="AD1486"/>
    </row>
    <row r="1487" spans="29:30" x14ac:dyDescent="0.25">
      <c r="AC1487"/>
      <c r="AD1487"/>
    </row>
    <row r="1488" spans="29:30" x14ac:dyDescent="0.25">
      <c r="AC1488"/>
      <c r="AD1488"/>
    </row>
    <row r="1489" spans="29:30" x14ac:dyDescent="0.25">
      <c r="AC1489"/>
      <c r="AD1489"/>
    </row>
    <row r="1490" spans="29:30" x14ac:dyDescent="0.25">
      <c r="AC1490"/>
      <c r="AD1490"/>
    </row>
    <row r="1491" spans="29:30" x14ac:dyDescent="0.25">
      <c r="AC1491"/>
      <c r="AD1491"/>
    </row>
    <row r="1492" spans="29:30" x14ac:dyDescent="0.25">
      <c r="AC1492"/>
      <c r="AD1492"/>
    </row>
    <row r="1493" spans="29:30" x14ac:dyDescent="0.25">
      <c r="AC1493"/>
      <c r="AD1493"/>
    </row>
    <row r="1494" spans="29:30" x14ac:dyDescent="0.25">
      <c r="AC1494"/>
      <c r="AD1494"/>
    </row>
    <row r="1495" spans="29:30" x14ac:dyDescent="0.25">
      <c r="AC1495"/>
      <c r="AD1495"/>
    </row>
    <row r="1496" spans="29:30" x14ac:dyDescent="0.25">
      <c r="AC1496"/>
      <c r="AD1496"/>
    </row>
    <row r="1497" spans="29:30" x14ac:dyDescent="0.25">
      <c r="AC1497"/>
      <c r="AD1497"/>
    </row>
    <row r="1498" spans="29:30" x14ac:dyDescent="0.25">
      <c r="AC1498"/>
      <c r="AD1498"/>
    </row>
    <row r="1499" spans="29:30" x14ac:dyDescent="0.25">
      <c r="AC1499"/>
      <c r="AD1499"/>
    </row>
    <row r="1500" spans="29:30" x14ac:dyDescent="0.25">
      <c r="AC1500"/>
      <c r="AD1500"/>
    </row>
    <row r="1501" spans="29:30" x14ac:dyDescent="0.25">
      <c r="AC1501"/>
      <c r="AD1501"/>
    </row>
    <row r="1502" spans="29:30" x14ac:dyDescent="0.25">
      <c r="AC1502"/>
      <c r="AD1502"/>
    </row>
    <row r="1503" spans="29:30" x14ac:dyDescent="0.25">
      <c r="AC1503"/>
      <c r="AD1503"/>
    </row>
    <row r="1504" spans="29:30" x14ac:dyDescent="0.25">
      <c r="AC1504"/>
      <c r="AD1504"/>
    </row>
    <row r="1505" spans="29:30" x14ac:dyDescent="0.25">
      <c r="AC1505"/>
      <c r="AD1505"/>
    </row>
    <row r="1506" spans="29:30" x14ac:dyDescent="0.25">
      <c r="AC1506"/>
      <c r="AD1506"/>
    </row>
    <row r="1507" spans="29:30" x14ac:dyDescent="0.25">
      <c r="AC1507"/>
      <c r="AD1507"/>
    </row>
    <row r="1508" spans="29:30" x14ac:dyDescent="0.25">
      <c r="AC1508"/>
      <c r="AD1508"/>
    </row>
    <row r="1509" spans="29:30" x14ac:dyDescent="0.25">
      <c r="AC1509"/>
      <c r="AD1509"/>
    </row>
    <row r="1510" spans="29:30" x14ac:dyDescent="0.25">
      <c r="AC1510"/>
      <c r="AD1510"/>
    </row>
    <row r="1511" spans="29:30" x14ac:dyDescent="0.25">
      <c r="AC1511"/>
      <c r="AD1511"/>
    </row>
    <row r="1512" spans="29:30" x14ac:dyDescent="0.25">
      <c r="AC1512"/>
      <c r="AD1512"/>
    </row>
    <row r="1513" spans="29:30" x14ac:dyDescent="0.25">
      <c r="AC1513"/>
      <c r="AD1513"/>
    </row>
    <row r="1514" spans="29:30" x14ac:dyDescent="0.25">
      <c r="AC1514"/>
      <c r="AD1514"/>
    </row>
    <row r="1515" spans="29:30" x14ac:dyDescent="0.25">
      <c r="AC1515"/>
      <c r="AD1515"/>
    </row>
    <row r="1516" spans="29:30" x14ac:dyDescent="0.25">
      <c r="AC1516"/>
      <c r="AD1516"/>
    </row>
    <row r="1517" spans="29:30" x14ac:dyDescent="0.25">
      <c r="AC1517"/>
      <c r="AD1517"/>
    </row>
    <row r="1518" spans="29:30" x14ac:dyDescent="0.25">
      <c r="AC1518"/>
      <c r="AD1518"/>
    </row>
    <row r="1519" spans="29:30" x14ac:dyDescent="0.25">
      <c r="AC1519"/>
      <c r="AD1519"/>
    </row>
    <row r="1520" spans="29:30" x14ac:dyDescent="0.25">
      <c r="AC1520"/>
      <c r="AD1520"/>
    </row>
    <row r="1521" spans="29:30" x14ac:dyDescent="0.25">
      <c r="AC1521"/>
      <c r="AD1521"/>
    </row>
    <row r="1522" spans="29:30" x14ac:dyDescent="0.25">
      <c r="AC1522"/>
      <c r="AD1522"/>
    </row>
    <row r="1523" spans="29:30" x14ac:dyDescent="0.25">
      <c r="AC1523"/>
      <c r="AD1523"/>
    </row>
    <row r="1524" spans="29:30" x14ac:dyDescent="0.25">
      <c r="AC1524"/>
      <c r="AD1524"/>
    </row>
    <row r="1525" spans="29:30" x14ac:dyDescent="0.25">
      <c r="AC1525"/>
      <c r="AD1525"/>
    </row>
    <row r="1526" spans="29:30" x14ac:dyDescent="0.25">
      <c r="AC1526"/>
      <c r="AD1526"/>
    </row>
    <row r="1527" spans="29:30" x14ac:dyDescent="0.25">
      <c r="AC1527"/>
      <c r="AD1527"/>
    </row>
    <row r="1528" spans="29:30" x14ac:dyDescent="0.25">
      <c r="AC1528"/>
      <c r="AD1528"/>
    </row>
    <row r="1529" spans="29:30" x14ac:dyDescent="0.25">
      <c r="AC1529"/>
      <c r="AD1529"/>
    </row>
    <row r="1530" spans="29:30" x14ac:dyDescent="0.25">
      <c r="AC1530"/>
      <c r="AD1530"/>
    </row>
    <row r="1531" spans="29:30" x14ac:dyDescent="0.25">
      <c r="AC1531"/>
      <c r="AD1531"/>
    </row>
    <row r="1532" spans="29:30" x14ac:dyDescent="0.25">
      <c r="AC1532"/>
      <c r="AD1532"/>
    </row>
    <row r="1533" spans="29:30" x14ac:dyDescent="0.25">
      <c r="AC1533"/>
      <c r="AD1533"/>
    </row>
    <row r="1534" spans="29:30" x14ac:dyDescent="0.25">
      <c r="AC1534"/>
      <c r="AD1534"/>
    </row>
    <row r="1535" spans="29:30" x14ac:dyDescent="0.25">
      <c r="AC1535"/>
      <c r="AD1535"/>
    </row>
    <row r="1536" spans="29:30" x14ac:dyDescent="0.25">
      <c r="AC1536"/>
      <c r="AD1536"/>
    </row>
    <row r="1537" spans="29:30" x14ac:dyDescent="0.25">
      <c r="AC1537"/>
      <c r="AD1537"/>
    </row>
    <row r="1538" spans="29:30" x14ac:dyDescent="0.25">
      <c r="AC1538"/>
      <c r="AD1538"/>
    </row>
    <row r="1539" spans="29:30" x14ac:dyDescent="0.25">
      <c r="AC1539"/>
      <c r="AD1539"/>
    </row>
    <row r="1540" spans="29:30" x14ac:dyDescent="0.25">
      <c r="AC1540"/>
      <c r="AD1540"/>
    </row>
    <row r="1541" spans="29:30" x14ac:dyDescent="0.25">
      <c r="AC1541"/>
      <c r="AD1541"/>
    </row>
    <row r="1542" spans="29:30" x14ac:dyDescent="0.25">
      <c r="AC1542"/>
      <c r="AD1542"/>
    </row>
    <row r="1543" spans="29:30" x14ac:dyDescent="0.25">
      <c r="AC1543"/>
      <c r="AD1543"/>
    </row>
    <row r="1544" spans="29:30" x14ac:dyDescent="0.25">
      <c r="AC1544"/>
      <c r="AD1544"/>
    </row>
    <row r="1545" spans="29:30" x14ac:dyDescent="0.25">
      <c r="AC1545"/>
      <c r="AD1545"/>
    </row>
    <row r="1546" spans="29:30" x14ac:dyDescent="0.25">
      <c r="AC1546"/>
      <c r="AD1546"/>
    </row>
    <row r="1547" spans="29:30" x14ac:dyDescent="0.25">
      <c r="AC1547"/>
      <c r="AD1547"/>
    </row>
    <row r="1548" spans="29:30" x14ac:dyDescent="0.25">
      <c r="AC1548"/>
      <c r="AD1548"/>
    </row>
    <row r="1549" spans="29:30" x14ac:dyDescent="0.25">
      <c r="AC1549"/>
      <c r="AD1549"/>
    </row>
    <row r="1550" spans="29:30" x14ac:dyDescent="0.25">
      <c r="AC1550"/>
      <c r="AD1550"/>
    </row>
    <row r="1551" spans="29:30" x14ac:dyDescent="0.25">
      <c r="AC1551"/>
      <c r="AD1551"/>
    </row>
    <row r="1552" spans="29:30" x14ac:dyDescent="0.25">
      <c r="AC1552"/>
      <c r="AD1552"/>
    </row>
    <row r="1553" spans="29:30" x14ac:dyDescent="0.25">
      <c r="AC1553"/>
      <c r="AD1553"/>
    </row>
    <row r="1554" spans="29:30" x14ac:dyDescent="0.25">
      <c r="AC1554"/>
      <c r="AD1554"/>
    </row>
    <row r="1555" spans="29:30" x14ac:dyDescent="0.25">
      <c r="AC1555"/>
      <c r="AD1555"/>
    </row>
    <row r="1556" spans="29:30" x14ac:dyDescent="0.25">
      <c r="AC1556"/>
      <c r="AD1556"/>
    </row>
    <row r="1557" spans="29:30" x14ac:dyDescent="0.25">
      <c r="AC1557"/>
      <c r="AD1557"/>
    </row>
    <row r="1558" spans="29:30" x14ac:dyDescent="0.25">
      <c r="AC1558"/>
      <c r="AD1558"/>
    </row>
    <row r="1559" spans="29:30" x14ac:dyDescent="0.25">
      <c r="AC1559"/>
      <c r="AD1559"/>
    </row>
    <row r="1560" spans="29:30" x14ac:dyDescent="0.25">
      <c r="AC1560"/>
      <c r="AD1560"/>
    </row>
    <row r="1561" spans="29:30" x14ac:dyDescent="0.25">
      <c r="AC1561"/>
      <c r="AD1561"/>
    </row>
    <row r="1562" spans="29:30" x14ac:dyDescent="0.25">
      <c r="AC1562"/>
      <c r="AD1562"/>
    </row>
    <row r="1563" spans="29:30" x14ac:dyDescent="0.25">
      <c r="AC1563"/>
      <c r="AD1563"/>
    </row>
    <row r="1564" spans="29:30" x14ac:dyDescent="0.25">
      <c r="AC1564"/>
      <c r="AD1564"/>
    </row>
    <row r="1565" spans="29:30" x14ac:dyDescent="0.25">
      <c r="AC1565"/>
      <c r="AD1565"/>
    </row>
    <row r="1566" spans="29:30" x14ac:dyDescent="0.25">
      <c r="AC1566"/>
      <c r="AD1566"/>
    </row>
    <row r="1567" spans="29:30" x14ac:dyDescent="0.25">
      <c r="AC1567"/>
      <c r="AD1567"/>
    </row>
    <row r="1568" spans="29:30" x14ac:dyDescent="0.25">
      <c r="AC1568"/>
      <c r="AD1568"/>
    </row>
    <row r="1569" spans="29:30" x14ac:dyDescent="0.25">
      <c r="AC1569"/>
      <c r="AD1569"/>
    </row>
    <row r="1570" spans="29:30" x14ac:dyDescent="0.25">
      <c r="AC1570"/>
      <c r="AD1570"/>
    </row>
    <row r="1571" spans="29:30" x14ac:dyDescent="0.25">
      <c r="AC1571"/>
      <c r="AD1571"/>
    </row>
    <row r="1572" spans="29:30" x14ac:dyDescent="0.25">
      <c r="AC1572"/>
      <c r="AD1572"/>
    </row>
    <row r="1573" spans="29:30" x14ac:dyDescent="0.25">
      <c r="AC1573"/>
      <c r="AD1573"/>
    </row>
    <row r="1574" spans="29:30" x14ac:dyDescent="0.25">
      <c r="AC1574"/>
      <c r="AD1574"/>
    </row>
    <row r="1575" spans="29:30" x14ac:dyDescent="0.25">
      <c r="AC1575"/>
      <c r="AD1575"/>
    </row>
    <row r="1576" spans="29:30" x14ac:dyDescent="0.25">
      <c r="AC1576"/>
      <c r="AD1576"/>
    </row>
    <row r="1577" spans="29:30" x14ac:dyDescent="0.25">
      <c r="AC1577"/>
      <c r="AD1577"/>
    </row>
    <row r="1578" spans="29:30" x14ac:dyDescent="0.25">
      <c r="AC1578"/>
      <c r="AD1578"/>
    </row>
    <row r="1579" spans="29:30" x14ac:dyDescent="0.25">
      <c r="AC1579"/>
      <c r="AD1579"/>
    </row>
    <row r="1580" spans="29:30" x14ac:dyDescent="0.25">
      <c r="AC1580"/>
      <c r="AD1580"/>
    </row>
    <row r="1581" spans="29:30" x14ac:dyDescent="0.25">
      <c r="AC1581"/>
      <c r="AD1581"/>
    </row>
    <row r="1582" spans="29:30" x14ac:dyDescent="0.25">
      <c r="AC1582"/>
      <c r="AD1582"/>
    </row>
    <row r="1583" spans="29:30" x14ac:dyDescent="0.25">
      <c r="AC1583"/>
      <c r="AD1583"/>
    </row>
    <row r="1584" spans="29:30" x14ac:dyDescent="0.25">
      <c r="AC1584"/>
      <c r="AD1584"/>
    </row>
    <row r="1585" spans="29:30" x14ac:dyDescent="0.25">
      <c r="AC1585"/>
      <c r="AD1585"/>
    </row>
    <row r="1586" spans="29:30" x14ac:dyDescent="0.25">
      <c r="AC1586"/>
      <c r="AD1586"/>
    </row>
    <row r="1587" spans="29:30" x14ac:dyDescent="0.25">
      <c r="AC1587"/>
      <c r="AD1587"/>
    </row>
    <row r="1588" spans="29:30" x14ac:dyDescent="0.25">
      <c r="AC1588"/>
      <c r="AD1588"/>
    </row>
    <row r="1589" spans="29:30" x14ac:dyDescent="0.25">
      <c r="AC1589"/>
      <c r="AD1589"/>
    </row>
    <row r="1590" spans="29:30" x14ac:dyDescent="0.25">
      <c r="AC1590"/>
      <c r="AD1590"/>
    </row>
    <row r="1591" spans="29:30" x14ac:dyDescent="0.25">
      <c r="AC1591"/>
      <c r="AD1591"/>
    </row>
    <row r="1592" spans="29:30" x14ac:dyDescent="0.25">
      <c r="AC1592"/>
      <c r="AD1592"/>
    </row>
    <row r="1593" spans="29:30" x14ac:dyDescent="0.25">
      <c r="AC1593"/>
      <c r="AD1593"/>
    </row>
    <row r="1594" spans="29:30" x14ac:dyDescent="0.25">
      <c r="AC1594"/>
      <c r="AD1594"/>
    </row>
    <row r="1595" spans="29:30" x14ac:dyDescent="0.25">
      <c r="AC1595"/>
      <c r="AD1595"/>
    </row>
    <row r="1596" spans="29:30" x14ac:dyDescent="0.25">
      <c r="AC1596"/>
      <c r="AD1596"/>
    </row>
    <row r="1597" spans="29:30" x14ac:dyDescent="0.25">
      <c r="AC1597"/>
      <c r="AD1597"/>
    </row>
    <row r="1598" spans="29:30" x14ac:dyDescent="0.25">
      <c r="AC1598"/>
      <c r="AD1598"/>
    </row>
    <row r="1599" spans="29:30" x14ac:dyDescent="0.25">
      <c r="AC1599"/>
      <c r="AD1599"/>
    </row>
    <row r="1600" spans="29:30" x14ac:dyDescent="0.25">
      <c r="AC1600"/>
      <c r="AD1600"/>
    </row>
    <row r="1601" spans="29:30" x14ac:dyDescent="0.25">
      <c r="AC1601"/>
      <c r="AD1601"/>
    </row>
    <row r="1602" spans="29:30" x14ac:dyDescent="0.25">
      <c r="AC1602"/>
      <c r="AD1602"/>
    </row>
    <row r="1603" spans="29:30" x14ac:dyDescent="0.25">
      <c r="AC1603"/>
      <c r="AD1603"/>
    </row>
    <row r="1604" spans="29:30" x14ac:dyDescent="0.25">
      <c r="AC1604"/>
      <c r="AD1604"/>
    </row>
    <row r="1605" spans="29:30" x14ac:dyDescent="0.25">
      <c r="AC1605"/>
      <c r="AD1605"/>
    </row>
    <row r="1606" spans="29:30" x14ac:dyDescent="0.25">
      <c r="AC1606"/>
      <c r="AD1606"/>
    </row>
    <row r="1607" spans="29:30" x14ac:dyDescent="0.25">
      <c r="AC1607"/>
      <c r="AD1607"/>
    </row>
    <row r="1608" spans="29:30" x14ac:dyDescent="0.25">
      <c r="AC1608"/>
      <c r="AD1608"/>
    </row>
    <row r="1609" spans="29:30" x14ac:dyDescent="0.25">
      <c r="AC1609"/>
      <c r="AD1609"/>
    </row>
    <row r="1610" spans="29:30" x14ac:dyDescent="0.25">
      <c r="AC1610"/>
      <c r="AD1610"/>
    </row>
    <row r="1611" spans="29:30" x14ac:dyDescent="0.25">
      <c r="AC1611"/>
      <c r="AD1611"/>
    </row>
    <row r="1612" spans="29:30" x14ac:dyDescent="0.25">
      <c r="AC1612"/>
      <c r="AD1612"/>
    </row>
    <row r="1613" spans="29:30" x14ac:dyDescent="0.25">
      <c r="AC1613"/>
      <c r="AD1613"/>
    </row>
    <row r="1614" spans="29:30" x14ac:dyDescent="0.25">
      <c r="AC1614"/>
      <c r="AD1614"/>
    </row>
    <row r="1615" spans="29:30" x14ac:dyDescent="0.25">
      <c r="AC1615"/>
      <c r="AD1615"/>
    </row>
    <row r="1616" spans="29:30" x14ac:dyDescent="0.25">
      <c r="AC1616"/>
      <c r="AD1616"/>
    </row>
    <row r="1617" spans="29:30" x14ac:dyDescent="0.25">
      <c r="AC1617"/>
      <c r="AD1617"/>
    </row>
    <row r="1618" spans="29:30" x14ac:dyDescent="0.25">
      <c r="AC1618"/>
      <c r="AD1618"/>
    </row>
    <row r="1619" spans="29:30" x14ac:dyDescent="0.25">
      <c r="AC1619"/>
      <c r="AD1619"/>
    </row>
    <row r="1620" spans="29:30" x14ac:dyDescent="0.25">
      <c r="AC1620"/>
      <c r="AD1620"/>
    </row>
    <row r="1621" spans="29:30" x14ac:dyDescent="0.25">
      <c r="AC1621"/>
      <c r="AD1621"/>
    </row>
    <row r="1622" spans="29:30" x14ac:dyDescent="0.25">
      <c r="AC1622"/>
      <c r="AD1622"/>
    </row>
    <row r="1623" spans="29:30" x14ac:dyDescent="0.25">
      <c r="AC1623"/>
      <c r="AD1623"/>
    </row>
    <row r="1624" spans="29:30" x14ac:dyDescent="0.25">
      <c r="AC1624"/>
      <c r="AD1624"/>
    </row>
    <row r="1625" spans="29:30" x14ac:dyDescent="0.25">
      <c r="AC1625"/>
      <c r="AD1625"/>
    </row>
    <row r="1626" spans="29:30" x14ac:dyDescent="0.25">
      <c r="AC1626"/>
      <c r="AD1626"/>
    </row>
    <row r="1627" spans="29:30" x14ac:dyDescent="0.25">
      <c r="AC1627"/>
      <c r="AD1627"/>
    </row>
    <row r="1628" spans="29:30" x14ac:dyDescent="0.25">
      <c r="AC1628"/>
      <c r="AD1628"/>
    </row>
    <row r="1629" spans="29:30" x14ac:dyDescent="0.25">
      <c r="AC1629"/>
      <c r="AD1629"/>
    </row>
    <row r="1630" spans="29:30" x14ac:dyDescent="0.25">
      <c r="AC1630"/>
      <c r="AD1630"/>
    </row>
    <row r="1631" spans="29:30" x14ac:dyDescent="0.25">
      <c r="AC1631"/>
      <c r="AD1631"/>
    </row>
    <row r="1632" spans="29:30" x14ac:dyDescent="0.25">
      <c r="AC1632"/>
      <c r="AD1632"/>
    </row>
    <row r="1633" spans="29:30" x14ac:dyDescent="0.25">
      <c r="AC1633"/>
      <c r="AD1633"/>
    </row>
    <row r="1634" spans="29:30" x14ac:dyDescent="0.25">
      <c r="AC1634"/>
      <c r="AD1634"/>
    </row>
    <row r="1635" spans="29:30" x14ac:dyDescent="0.25">
      <c r="AC1635"/>
      <c r="AD1635"/>
    </row>
    <row r="1636" spans="29:30" x14ac:dyDescent="0.25">
      <c r="AC1636"/>
      <c r="AD1636"/>
    </row>
    <row r="1637" spans="29:30" x14ac:dyDescent="0.25">
      <c r="AC1637"/>
      <c r="AD1637"/>
    </row>
    <row r="1638" spans="29:30" x14ac:dyDescent="0.25">
      <c r="AC1638"/>
      <c r="AD1638"/>
    </row>
    <row r="1639" spans="29:30" x14ac:dyDescent="0.25">
      <c r="AC1639"/>
      <c r="AD1639"/>
    </row>
    <row r="1640" spans="29:30" x14ac:dyDescent="0.25">
      <c r="AC1640"/>
      <c r="AD1640"/>
    </row>
    <row r="1641" spans="29:30" x14ac:dyDescent="0.25">
      <c r="AC1641"/>
      <c r="AD1641"/>
    </row>
    <row r="1642" spans="29:30" x14ac:dyDescent="0.25">
      <c r="AC1642"/>
      <c r="AD1642"/>
    </row>
    <row r="1643" spans="29:30" x14ac:dyDescent="0.25">
      <c r="AC1643"/>
      <c r="AD1643"/>
    </row>
    <row r="1644" spans="29:30" x14ac:dyDescent="0.25">
      <c r="AC1644"/>
      <c r="AD1644"/>
    </row>
    <row r="1645" spans="29:30" x14ac:dyDescent="0.25">
      <c r="AC1645"/>
      <c r="AD1645"/>
    </row>
    <row r="1646" spans="29:30" x14ac:dyDescent="0.25">
      <c r="AC1646"/>
      <c r="AD1646"/>
    </row>
    <row r="1647" spans="29:30" x14ac:dyDescent="0.25">
      <c r="AC1647"/>
      <c r="AD1647"/>
    </row>
    <row r="1648" spans="29:30" x14ac:dyDescent="0.25">
      <c r="AC1648"/>
      <c r="AD1648"/>
    </row>
    <row r="1649" spans="29:30" x14ac:dyDescent="0.25">
      <c r="AC1649"/>
      <c r="AD1649"/>
    </row>
    <row r="1650" spans="29:30" x14ac:dyDescent="0.25">
      <c r="AC1650"/>
      <c r="AD1650"/>
    </row>
    <row r="1651" spans="29:30" x14ac:dyDescent="0.25">
      <c r="AC1651"/>
      <c r="AD1651"/>
    </row>
    <row r="1652" spans="29:30" x14ac:dyDescent="0.25">
      <c r="AC1652"/>
      <c r="AD1652"/>
    </row>
    <row r="1653" spans="29:30" x14ac:dyDescent="0.25">
      <c r="AC1653"/>
      <c r="AD1653"/>
    </row>
    <row r="1654" spans="29:30" x14ac:dyDescent="0.25">
      <c r="AC1654"/>
      <c r="AD1654"/>
    </row>
    <row r="1655" spans="29:30" x14ac:dyDescent="0.25">
      <c r="AC1655"/>
      <c r="AD1655"/>
    </row>
    <row r="1656" spans="29:30" x14ac:dyDescent="0.25">
      <c r="AC1656"/>
      <c r="AD1656"/>
    </row>
    <row r="1657" spans="29:30" x14ac:dyDescent="0.25">
      <c r="AC1657"/>
      <c r="AD1657"/>
    </row>
    <row r="1658" spans="29:30" x14ac:dyDescent="0.25">
      <c r="AC1658"/>
      <c r="AD1658"/>
    </row>
    <row r="1659" spans="29:30" x14ac:dyDescent="0.25">
      <c r="AC1659"/>
      <c r="AD1659"/>
    </row>
    <row r="1660" spans="29:30" x14ac:dyDescent="0.25">
      <c r="AC1660"/>
      <c r="AD1660"/>
    </row>
    <row r="1661" spans="29:30" x14ac:dyDescent="0.25">
      <c r="AC1661"/>
      <c r="AD1661"/>
    </row>
    <row r="1662" spans="29:30" x14ac:dyDescent="0.25">
      <c r="AC1662"/>
      <c r="AD1662"/>
    </row>
    <row r="1663" spans="29:30" x14ac:dyDescent="0.25">
      <c r="AC1663"/>
      <c r="AD1663"/>
    </row>
    <row r="1664" spans="29:30" x14ac:dyDescent="0.25">
      <c r="AC1664"/>
      <c r="AD1664"/>
    </row>
    <row r="1665" spans="29:30" x14ac:dyDescent="0.25">
      <c r="AC1665"/>
      <c r="AD1665"/>
    </row>
    <row r="1666" spans="29:30" x14ac:dyDescent="0.25">
      <c r="AC1666"/>
      <c r="AD1666"/>
    </row>
    <row r="1667" spans="29:30" x14ac:dyDescent="0.25">
      <c r="AC1667"/>
      <c r="AD1667"/>
    </row>
    <row r="1668" spans="29:30" x14ac:dyDescent="0.25">
      <c r="AC1668"/>
      <c r="AD1668"/>
    </row>
    <row r="1669" spans="29:30" x14ac:dyDescent="0.25">
      <c r="AC1669"/>
      <c r="AD1669"/>
    </row>
    <row r="1670" spans="29:30" x14ac:dyDescent="0.25">
      <c r="AC1670"/>
      <c r="AD1670"/>
    </row>
    <row r="1671" spans="29:30" x14ac:dyDescent="0.25">
      <c r="AC1671"/>
      <c r="AD1671"/>
    </row>
    <row r="1672" spans="29:30" x14ac:dyDescent="0.25">
      <c r="AC1672"/>
      <c r="AD1672"/>
    </row>
    <row r="1673" spans="29:30" x14ac:dyDescent="0.25">
      <c r="AC1673"/>
      <c r="AD1673"/>
    </row>
    <row r="1674" spans="29:30" x14ac:dyDescent="0.25">
      <c r="AC1674"/>
      <c r="AD1674"/>
    </row>
    <row r="1675" spans="29:30" x14ac:dyDescent="0.25">
      <c r="AC1675"/>
      <c r="AD1675"/>
    </row>
    <row r="1676" spans="29:30" x14ac:dyDescent="0.25">
      <c r="AC1676"/>
      <c r="AD1676"/>
    </row>
    <row r="1677" spans="29:30" x14ac:dyDescent="0.25">
      <c r="AC1677"/>
      <c r="AD1677"/>
    </row>
    <row r="1678" spans="29:30" x14ac:dyDescent="0.25">
      <c r="AC1678"/>
      <c r="AD1678"/>
    </row>
    <row r="1679" spans="29:30" x14ac:dyDescent="0.25">
      <c r="AC1679"/>
      <c r="AD1679"/>
    </row>
    <row r="1680" spans="29:30" x14ac:dyDescent="0.25">
      <c r="AC1680"/>
      <c r="AD1680"/>
    </row>
    <row r="1681" spans="29:30" x14ac:dyDescent="0.25">
      <c r="AC1681"/>
      <c r="AD1681"/>
    </row>
    <row r="1682" spans="29:30" x14ac:dyDescent="0.25">
      <c r="AC1682"/>
      <c r="AD1682"/>
    </row>
    <row r="1683" spans="29:30" x14ac:dyDescent="0.25">
      <c r="AC1683"/>
      <c r="AD1683"/>
    </row>
    <row r="1684" spans="29:30" x14ac:dyDescent="0.25">
      <c r="AC1684"/>
      <c r="AD1684"/>
    </row>
    <row r="1685" spans="29:30" x14ac:dyDescent="0.25">
      <c r="AC1685"/>
      <c r="AD1685"/>
    </row>
    <row r="1686" spans="29:30" x14ac:dyDescent="0.25">
      <c r="AC1686"/>
      <c r="AD1686"/>
    </row>
    <row r="1687" spans="29:30" x14ac:dyDescent="0.25">
      <c r="AC1687"/>
      <c r="AD1687"/>
    </row>
    <row r="1688" spans="29:30" x14ac:dyDescent="0.25">
      <c r="AC1688"/>
      <c r="AD1688"/>
    </row>
    <row r="1689" spans="29:30" x14ac:dyDescent="0.25">
      <c r="AC1689"/>
      <c r="AD1689"/>
    </row>
    <row r="1690" spans="29:30" x14ac:dyDescent="0.25">
      <c r="AC1690"/>
      <c r="AD1690"/>
    </row>
    <row r="1691" spans="29:30" x14ac:dyDescent="0.25">
      <c r="AC1691"/>
      <c r="AD1691"/>
    </row>
    <row r="1692" spans="29:30" x14ac:dyDescent="0.25">
      <c r="AC1692"/>
      <c r="AD1692"/>
    </row>
    <row r="1693" spans="29:30" x14ac:dyDescent="0.25">
      <c r="AC1693"/>
      <c r="AD1693"/>
    </row>
    <row r="1694" spans="29:30" x14ac:dyDescent="0.25">
      <c r="AC1694"/>
      <c r="AD1694"/>
    </row>
    <row r="1695" spans="29:30" x14ac:dyDescent="0.25">
      <c r="AC1695"/>
      <c r="AD1695"/>
    </row>
    <row r="1696" spans="29:30" x14ac:dyDescent="0.25">
      <c r="AC1696"/>
      <c r="AD1696"/>
    </row>
    <row r="1697" spans="29:30" x14ac:dyDescent="0.25">
      <c r="AC1697"/>
      <c r="AD1697"/>
    </row>
    <row r="1698" spans="29:30" x14ac:dyDescent="0.25">
      <c r="AC1698"/>
      <c r="AD1698"/>
    </row>
    <row r="1699" spans="29:30" x14ac:dyDescent="0.25">
      <c r="AC1699"/>
      <c r="AD1699"/>
    </row>
    <row r="1700" spans="29:30" x14ac:dyDescent="0.25">
      <c r="AC1700"/>
      <c r="AD1700"/>
    </row>
    <row r="1701" spans="29:30" x14ac:dyDescent="0.25">
      <c r="AC1701"/>
      <c r="AD1701"/>
    </row>
    <row r="1702" spans="29:30" x14ac:dyDescent="0.25">
      <c r="AC1702"/>
      <c r="AD1702"/>
    </row>
    <row r="1703" spans="29:30" x14ac:dyDescent="0.25">
      <c r="AC1703"/>
      <c r="AD1703"/>
    </row>
    <row r="1704" spans="29:30" x14ac:dyDescent="0.25">
      <c r="AC1704"/>
      <c r="AD1704"/>
    </row>
    <row r="1705" spans="29:30" x14ac:dyDescent="0.25">
      <c r="AC1705"/>
      <c r="AD1705"/>
    </row>
    <row r="1706" spans="29:30" x14ac:dyDescent="0.25">
      <c r="AC1706"/>
      <c r="AD1706"/>
    </row>
    <row r="1707" spans="29:30" x14ac:dyDescent="0.25">
      <c r="AC1707"/>
      <c r="AD1707"/>
    </row>
    <row r="1708" spans="29:30" x14ac:dyDescent="0.25">
      <c r="AC1708"/>
      <c r="AD1708"/>
    </row>
    <row r="1709" spans="29:30" x14ac:dyDescent="0.25">
      <c r="AC1709"/>
      <c r="AD1709"/>
    </row>
    <row r="1710" spans="29:30" x14ac:dyDescent="0.25">
      <c r="AC1710"/>
      <c r="AD1710"/>
    </row>
    <row r="1711" spans="29:30" x14ac:dyDescent="0.25">
      <c r="AC1711"/>
      <c r="AD1711"/>
    </row>
    <row r="1712" spans="29:30" x14ac:dyDescent="0.25">
      <c r="AC1712"/>
      <c r="AD1712"/>
    </row>
    <row r="1713" spans="29:30" x14ac:dyDescent="0.25">
      <c r="AC1713"/>
      <c r="AD1713"/>
    </row>
    <row r="1714" spans="29:30" x14ac:dyDescent="0.25">
      <c r="AC1714"/>
      <c r="AD1714"/>
    </row>
    <row r="1715" spans="29:30" x14ac:dyDescent="0.25">
      <c r="AC1715"/>
      <c r="AD1715"/>
    </row>
    <row r="1716" spans="29:30" x14ac:dyDescent="0.25">
      <c r="AC1716"/>
      <c r="AD1716"/>
    </row>
    <row r="1717" spans="29:30" x14ac:dyDescent="0.25">
      <c r="AC1717"/>
      <c r="AD1717"/>
    </row>
    <row r="1718" spans="29:30" x14ac:dyDescent="0.25">
      <c r="AC1718"/>
      <c r="AD1718"/>
    </row>
    <row r="1719" spans="29:30" x14ac:dyDescent="0.25">
      <c r="AC1719"/>
      <c r="AD1719"/>
    </row>
    <row r="1720" spans="29:30" x14ac:dyDescent="0.25">
      <c r="AC1720"/>
      <c r="AD1720"/>
    </row>
    <row r="1721" spans="29:30" x14ac:dyDescent="0.25">
      <c r="AC1721"/>
      <c r="AD1721"/>
    </row>
    <row r="1722" spans="29:30" x14ac:dyDescent="0.25">
      <c r="AC1722"/>
      <c r="AD1722"/>
    </row>
    <row r="1723" spans="29:30" x14ac:dyDescent="0.25">
      <c r="AC1723"/>
      <c r="AD1723"/>
    </row>
    <row r="1724" spans="29:30" x14ac:dyDescent="0.25">
      <c r="AC1724"/>
      <c r="AD1724"/>
    </row>
    <row r="1725" spans="29:30" x14ac:dyDescent="0.25">
      <c r="AC1725"/>
      <c r="AD1725"/>
    </row>
    <row r="1726" spans="29:30" x14ac:dyDescent="0.25">
      <c r="AC1726"/>
      <c r="AD1726"/>
    </row>
    <row r="1727" spans="29:30" x14ac:dyDescent="0.25">
      <c r="AC1727"/>
      <c r="AD1727"/>
    </row>
    <row r="1728" spans="29:30" x14ac:dyDescent="0.25">
      <c r="AC1728"/>
      <c r="AD1728"/>
    </row>
    <row r="1729" spans="29:30" x14ac:dyDescent="0.25">
      <c r="AC1729"/>
      <c r="AD1729"/>
    </row>
    <row r="1730" spans="29:30" x14ac:dyDescent="0.25">
      <c r="AC1730"/>
      <c r="AD1730"/>
    </row>
    <row r="1731" spans="29:30" x14ac:dyDescent="0.25">
      <c r="AC1731"/>
      <c r="AD1731"/>
    </row>
    <row r="1732" spans="29:30" x14ac:dyDescent="0.25">
      <c r="AC1732"/>
      <c r="AD1732"/>
    </row>
    <row r="1733" spans="29:30" x14ac:dyDescent="0.25">
      <c r="AC1733"/>
      <c r="AD1733"/>
    </row>
    <row r="1734" spans="29:30" x14ac:dyDescent="0.25">
      <c r="AC1734"/>
      <c r="AD1734"/>
    </row>
    <row r="1735" spans="29:30" x14ac:dyDescent="0.25">
      <c r="AC1735"/>
      <c r="AD1735"/>
    </row>
    <row r="1736" spans="29:30" x14ac:dyDescent="0.25">
      <c r="AC1736"/>
      <c r="AD1736"/>
    </row>
    <row r="1737" spans="29:30" x14ac:dyDescent="0.25">
      <c r="AC1737"/>
      <c r="AD1737"/>
    </row>
    <row r="1738" spans="29:30" x14ac:dyDescent="0.25">
      <c r="AC1738"/>
      <c r="AD1738"/>
    </row>
    <row r="1739" spans="29:30" x14ac:dyDescent="0.25">
      <c r="AC1739"/>
      <c r="AD1739"/>
    </row>
    <row r="1740" spans="29:30" x14ac:dyDescent="0.25">
      <c r="AC1740"/>
      <c r="AD1740"/>
    </row>
    <row r="1741" spans="29:30" x14ac:dyDescent="0.25">
      <c r="AC1741"/>
      <c r="AD1741"/>
    </row>
    <row r="1742" spans="29:30" x14ac:dyDescent="0.25">
      <c r="AC1742"/>
      <c r="AD1742"/>
    </row>
    <row r="1743" spans="29:30" x14ac:dyDescent="0.25">
      <c r="AC1743"/>
      <c r="AD1743"/>
    </row>
    <row r="1744" spans="29:30" x14ac:dyDescent="0.25">
      <c r="AC1744"/>
      <c r="AD1744"/>
    </row>
    <row r="1745" spans="29:30" x14ac:dyDescent="0.25">
      <c r="AC1745"/>
      <c r="AD1745"/>
    </row>
    <row r="1746" spans="29:30" x14ac:dyDescent="0.25">
      <c r="AC1746"/>
      <c r="AD1746"/>
    </row>
    <row r="1747" spans="29:30" x14ac:dyDescent="0.25">
      <c r="AC1747"/>
      <c r="AD1747"/>
    </row>
    <row r="1748" spans="29:30" x14ac:dyDescent="0.25">
      <c r="AC1748"/>
      <c r="AD1748"/>
    </row>
    <row r="1749" spans="29:30" x14ac:dyDescent="0.25">
      <c r="AC1749"/>
      <c r="AD1749"/>
    </row>
    <row r="1750" spans="29:30" x14ac:dyDescent="0.25">
      <c r="AC1750"/>
      <c r="AD1750"/>
    </row>
    <row r="1751" spans="29:30" x14ac:dyDescent="0.25">
      <c r="AC1751"/>
      <c r="AD1751"/>
    </row>
    <row r="1752" spans="29:30" x14ac:dyDescent="0.25">
      <c r="AC1752"/>
      <c r="AD1752"/>
    </row>
    <row r="1753" spans="29:30" x14ac:dyDescent="0.25">
      <c r="AC1753"/>
      <c r="AD1753"/>
    </row>
    <row r="1754" spans="29:30" x14ac:dyDescent="0.25">
      <c r="AC1754"/>
      <c r="AD1754"/>
    </row>
    <row r="1755" spans="29:30" x14ac:dyDescent="0.25">
      <c r="AC1755"/>
      <c r="AD1755"/>
    </row>
    <row r="1756" spans="29:30" x14ac:dyDescent="0.25">
      <c r="AC1756"/>
      <c r="AD1756"/>
    </row>
    <row r="1757" spans="29:30" x14ac:dyDescent="0.25">
      <c r="AC1757"/>
      <c r="AD1757"/>
    </row>
    <row r="1758" spans="29:30" x14ac:dyDescent="0.25">
      <c r="AC1758"/>
      <c r="AD1758"/>
    </row>
    <row r="1759" spans="29:30" x14ac:dyDescent="0.25">
      <c r="AC1759"/>
      <c r="AD1759"/>
    </row>
    <row r="1760" spans="29:30" x14ac:dyDescent="0.25">
      <c r="AC1760"/>
      <c r="AD1760"/>
    </row>
    <row r="1761" spans="29:30" x14ac:dyDescent="0.25">
      <c r="AC1761"/>
      <c r="AD1761"/>
    </row>
    <row r="1762" spans="29:30" x14ac:dyDescent="0.25">
      <c r="AC1762"/>
      <c r="AD1762"/>
    </row>
    <row r="1763" spans="29:30" x14ac:dyDescent="0.25">
      <c r="AC1763"/>
      <c r="AD1763"/>
    </row>
    <row r="1764" spans="29:30" x14ac:dyDescent="0.25">
      <c r="AC1764"/>
      <c r="AD1764"/>
    </row>
    <row r="1765" spans="29:30" x14ac:dyDescent="0.25">
      <c r="AC1765"/>
      <c r="AD1765"/>
    </row>
    <row r="1766" spans="29:30" x14ac:dyDescent="0.25">
      <c r="AC1766"/>
      <c r="AD1766"/>
    </row>
    <row r="1767" spans="29:30" x14ac:dyDescent="0.25">
      <c r="AC1767"/>
      <c r="AD1767"/>
    </row>
    <row r="1768" spans="29:30" x14ac:dyDescent="0.25">
      <c r="AC1768"/>
      <c r="AD1768"/>
    </row>
    <row r="1769" spans="29:30" x14ac:dyDescent="0.25">
      <c r="AC1769"/>
      <c r="AD1769"/>
    </row>
    <row r="1770" spans="29:30" x14ac:dyDescent="0.25">
      <c r="AC1770"/>
      <c r="AD1770"/>
    </row>
    <row r="1771" spans="29:30" x14ac:dyDescent="0.25">
      <c r="AC1771"/>
      <c r="AD1771"/>
    </row>
    <row r="1772" spans="29:30" x14ac:dyDescent="0.25">
      <c r="AC1772"/>
      <c r="AD1772"/>
    </row>
    <row r="1773" spans="29:30" x14ac:dyDescent="0.25">
      <c r="AC1773"/>
      <c r="AD1773"/>
    </row>
    <row r="1774" spans="29:30" x14ac:dyDescent="0.25">
      <c r="AC1774"/>
      <c r="AD1774"/>
    </row>
    <row r="1775" spans="29:30" x14ac:dyDescent="0.25">
      <c r="AC1775"/>
      <c r="AD1775"/>
    </row>
    <row r="1776" spans="29:30" x14ac:dyDescent="0.25">
      <c r="AC1776"/>
      <c r="AD1776"/>
    </row>
    <row r="1777" spans="29:30" x14ac:dyDescent="0.25">
      <c r="AC1777"/>
      <c r="AD1777"/>
    </row>
    <row r="1778" spans="29:30" x14ac:dyDescent="0.25">
      <c r="AC1778"/>
      <c r="AD1778"/>
    </row>
    <row r="1779" spans="29:30" x14ac:dyDescent="0.25">
      <c r="AC1779"/>
      <c r="AD1779"/>
    </row>
    <row r="1780" spans="29:30" x14ac:dyDescent="0.25">
      <c r="AC1780"/>
      <c r="AD1780"/>
    </row>
    <row r="1781" spans="29:30" x14ac:dyDescent="0.25">
      <c r="AC1781"/>
      <c r="AD1781"/>
    </row>
    <row r="1782" spans="29:30" x14ac:dyDescent="0.25">
      <c r="AC1782"/>
      <c r="AD1782"/>
    </row>
    <row r="1783" spans="29:30" x14ac:dyDescent="0.25">
      <c r="AC1783"/>
      <c r="AD1783"/>
    </row>
    <row r="1784" spans="29:30" x14ac:dyDescent="0.25">
      <c r="AC1784"/>
      <c r="AD1784"/>
    </row>
    <row r="1785" spans="29:30" x14ac:dyDescent="0.25">
      <c r="AC1785"/>
      <c r="AD1785"/>
    </row>
    <row r="1786" spans="29:30" x14ac:dyDescent="0.25">
      <c r="AC1786"/>
      <c r="AD1786"/>
    </row>
    <row r="1787" spans="29:30" x14ac:dyDescent="0.25">
      <c r="AC1787"/>
      <c r="AD1787"/>
    </row>
    <row r="1788" spans="29:30" x14ac:dyDescent="0.25">
      <c r="AC1788"/>
      <c r="AD1788"/>
    </row>
    <row r="1789" spans="29:30" x14ac:dyDescent="0.25">
      <c r="AC1789"/>
      <c r="AD1789"/>
    </row>
    <row r="1790" spans="29:30" x14ac:dyDescent="0.25">
      <c r="AC1790"/>
      <c r="AD1790"/>
    </row>
    <row r="1791" spans="29:30" x14ac:dyDescent="0.25">
      <c r="AC1791"/>
      <c r="AD1791"/>
    </row>
    <row r="1792" spans="29:30" x14ac:dyDescent="0.25">
      <c r="AC1792"/>
      <c r="AD1792"/>
    </row>
    <row r="1793" spans="29:30" x14ac:dyDescent="0.25">
      <c r="AC1793"/>
      <c r="AD1793"/>
    </row>
    <row r="1794" spans="29:30" x14ac:dyDescent="0.25">
      <c r="AC1794"/>
      <c r="AD1794"/>
    </row>
    <row r="1795" spans="29:30" x14ac:dyDescent="0.25">
      <c r="AC1795"/>
      <c r="AD1795"/>
    </row>
    <row r="1796" spans="29:30" x14ac:dyDescent="0.25">
      <c r="AC1796"/>
      <c r="AD1796"/>
    </row>
    <row r="1797" spans="29:30" x14ac:dyDescent="0.25">
      <c r="AC1797"/>
      <c r="AD1797"/>
    </row>
    <row r="1798" spans="29:30" x14ac:dyDescent="0.25">
      <c r="AC1798"/>
      <c r="AD1798"/>
    </row>
    <row r="1799" spans="29:30" x14ac:dyDescent="0.25">
      <c r="AC1799"/>
      <c r="AD1799"/>
    </row>
    <row r="1800" spans="29:30" x14ac:dyDescent="0.25">
      <c r="AC1800"/>
      <c r="AD1800"/>
    </row>
    <row r="1801" spans="29:30" x14ac:dyDescent="0.25">
      <c r="AC1801"/>
      <c r="AD1801"/>
    </row>
    <row r="1802" spans="29:30" x14ac:dyDescent="0.25">
      <c r="AC1802"/>
      <c r="AD1802"/>
    </row>
    <row r="1803" spans="29:30" x14ac:dyDescent="0.25">
      <c r="AC1803"/>
      <c r="AD1803"/>
    </row>
    <row r="1804" spans="29:30" x14ac:dyDescent="0.25">
      <c r="AC1804"/>
      <c r="AD1804"/>
    </row>
    <row r="1805" spans="29:30" x14ac:dyDescent="0.25">
      <c r="AC1805"/>
      <c r="AD1805"/>
    </row>
    <row r="1806" spans="29:30" x14ac:dyDescent="0.25">
      <c r="AC1806"/>
      <c r="AD1806"/>
    </row>
    <row r="1807" spans="29:30" x14ac:dyDescent="0.25">
      <c r="AC1807"/>
      <c r="AD1807"/>
    </row>
    <row r="1808" spans="29:30" x14ac:dyDescent="0.25">
      <c r="AC1808"/>
      <c r="AD1808"/>
    </row>
    <row r="1809" spans="29:30" x14ac:dyDescent="0.25">
      <c r="AC1809"/>
      <c r="AD1809"/>
    </row>
    <row r="1810" spans="29:30" x14ac:dyDescent="0.25">
      <c r="AC1810"/>
      <c r="AD1810"/>
    </row>
    <row r="1811" spans="29:30" x14ac:dyDescent="0.25">
      <c r="AC1811"/>
      <c r="AD1811"/>
    </row>
    <row r="1812" spans="29:30" x14ac:dyDescent="0.25">
      <c r="AC1812"/>
      <c r="AD1812"/>
    </row>
    <row r="1813" spans="29:30" x14ac:dyDescent="0.25">
      <c r="AC1813"/>
      <c r="AD1813"/>
    </row>
    <row r="1814" spans="29:30" x14ac:dyDescent="0.25">
      <c r="AC1814"/>
      <c r="AD1814"/>
    </row>
    <row r="1815" spans="29:30" x14ac:dyDescent="0.25">
      <c r="AC1815"/>
      <c r="AD1815"/>
    </row>
    <row r="1816" spans="29:30" x14ac:dyDescent="0.25">
      <c r="AC1816"/>
      <c r="AD1816"/>
    </row>
    <row r="1817" spans="29:30" x14ac:dyDescent="0.25">
      <c r="AC1817"/>
      <c r="AD1817"/>
    </row>
    <row r="1818" spans="29:30" x14ac:dyDescent="0.25">
      <c r="AC1818"/>
      <c r="AD1818"/>
    </row>
    <row r="1819" spans="29:30" x14ac:dyDescent="0.25">
      <c r="AC1819"/>
      <c r="AD1819"/>
    </row>
    <row r="1820" spans="29:30" x14ac:dyDescent="0.25">
      <c r="AC1820"/>
      <c r="AD1820"/>
    </row>
    <row r="1821" spans="29:30" x14ac:dyDescent="0.25">
      <c r="AC1821"/>
      <c r="AD1821"/>
    </row>
    <row r="1822" spans="29:30" x14ac:dyDescent="0.25">
      <c r="AC1822"/>
      <c r="AD1822"/>
    </row>
    <row r="1823" spans="29:30" x14ac:dyDescent="0.25">
      <c r="AC1823"/>
      <c r="AD1823"/>
    </row>
    <row r="1824" spans="29:30" x14ac:dyDescent="0.25">
      <c r="AC1824"/>
      <c r="AD1824"/>
    </row>
    <row r="1825" spans="29:30" x14ac:dyDescent="0.25">
      <c r="AC1825"/>
      <c r="AD1825"/>
    </row>
    <row r="1826" spans="29:30" x14ac:dyDescent="0.25">
      <c r="AC1826"/>
      <c r="AD1826"/>
    </row>
    <row r="1827" spans="29:30" x14ac:dyDescent="0.25">
      <c r="AC1827"/>
      <c r="AD1827"/>
    </row>
    <row r="1828" spans="29:30" x14ac:dyDescent="0.25">
      <c r="AC1828"/>
      <c r="AD1828"/>
    </row>
    <row r="1829" spans="29:30" x14ac:dyDescent="0.25">
      <c r="AC1829"/>
      <c r="AD1829"/>
    </row>
    <row r="1830" spans="29:30" x14ac:dyDescent="0.25">
      <c r="AC1830"/>
      <c r="AD1830"/>
    </row>
    <row r="1831" spans="29:30" x14ac:dyDescent="0.25">
      <c r="AC1831"/>
      <c r="AD1831"/>
    </row>
    <row r="1832" spans="29:30" x14ac:dyDescent="0.25">
      <c r="AC1832"/>
      <c r="AD1832"/>
    </row>
    <row r="1833" spans="29:30" x14ac:dyDescent="0.25">
      <c r="AC1833"/>
      <c r="AD1833"/>
    </row>
    <row r="1834" spans="29:30" x14ac:dyDescent="0.25">
      <c r="AC1834"/>
      <c r="AD1834"/>
    </row>
    <row r="1835" spans="29:30" x14ac:dyDescent="0.25">
      <c r="AC1835"/>
      <c r="AD1835"/>
    </row>
    <row r="1836" spans="29:30" x14ac:dyDescent="0.25">
      <c r="AC1836"/>
      <c r="AD1836"/>
    </row>
    <row r="1837" spans="29:30" x14ac:dyDescent="0.25">
      <c r="AC1837"/>
      <c r="AD1837"/>
    </row>
    <row r="1838" spans="29:30" x14ac:dyDescent="0.25">
      <c r="AC1838"/>
      <c r="AD1838"/>
    </row>
    <row r="1839" spans="29:30" x14ac:dyDescent="0.25">
      <c r="AC1839"/>
      <c r="AD1839"/>
    </row>
    <row r="1840" spans="29:30" x14ac:dyDescent="0.25">
      <c r="AC1840"/>
      <c r="AD1840"/>
    </row>
    <row r="1841" spans="29:30" x14ac:dyDescent="0.25">
      <c r="AC1841"/>
      <c r="AD1841"/>
    </row>
    <row r="1842" spans="29:30" x14ac:dyDescent="0.25">
      <c r="AC1842"/>
      <c r="AD1842"/>
    </row>
    <row r="1843" spans="29:30" x14ac:dyDescent="0.25">
      <c r="AC1843"/>
      <c r="AD1843"/>
    </row>
    <row r="1844" spans="29:30" x14ac:dyDescent="0.25">
      <c r="AC1844"/>
      <c r="AD1844"/>
    </row>
    <row r="1845" spans="29:30" x14ac:dyDescent="0.25">
      <c r="AC1845"/>
      <c r="AD1845"/>
    </row>
    <row r="1846" spans="29:30" x14ac:dyDescent="0.25">
      <c r="AC1846"/>
      <c r="AD1846"/>
    </row>
    <row r="1847" spans="29:30" x14ac:dyDescent="0.25">
      <c r="AC1847"/>
      <c r="AD1847"/>
    </row>
    <row r="1848" spans="29:30" x14ac:dyDescent="0.25">
      <c r="AC1848"/>
      <c r="AD1848"/>
    </row>
    <row r="1849" spans="29:30" x14ac:dyDescent="0.25">
      <c r="AC1849"/>
      <c r="AD1849"/>
    </row>
    <row r="1850" spans="29:30" x14ac:dyDescent="0.25">
      <c r="AC1850"/>
      <c r="AD1850"/>
    </row>
    <row r="1851" spans="29:30" x14ac:dyDescent="0.25">
      <c r="AC1851"/>
      <c r="AD1851"/>
    </row>
    <row r="1852" spans="29:30" x14ac:dyDescent="0.25">
      <c r="AC1852"/>
      <c r="AD1852"/>
    </row>
    <row r="1853" spans="29:30" x14ac:dyDescent="0.25">
      <c r="AC1853"/>
      <c r="AD1853"/>
    </row>
    <row r="1854" spans="29:30" x14ac:dyDescent="0.25">
      <c r="AC1854"/>
      <c r="AD1854"/>
    </row>
    <row r="1855" spans="29:30" x14ac:dyDescent="0.25">
      <c r="AC1855"/>
      <c r="AD1855"/>
    </row>
    <row r="1856" spans="29:30" x14ac:dyDescent="0.25">
      <c r="AC1856"/>
      <c r="AD1856"/>
    </row>
    <row r="1857" spans="29:30" x14ac:dyDescent="0.25">
      <c r="AC1857"/>
      <c r="AD1857"/>
    </row>
    <row r="1858" spans="29:30" x14ac:dyDescent="0.25">
      <c r="AC1858"/>
      <c r="AD1858"/>
    </row>
    <row r="1859" spans="29:30" x14ac:dyDescent="0.25">
      <c r="AC1859"/>
      <c r="AD1859"/>
    </row>
    <row r="1860" spans="29:30" x14ac:dyDescent="0.25">
      <c r="AC1860"/>
      <c r="AD1860"/>
    </row>
    <row r="1861" spans="29:30" x14ac:dyDescent="0.25">
      <c r="AC1861"/>
      <c r="AD1861"/>
    </row>
    <row r="1862" spans="29:30" x14ac:dyDescent="0.25">
      <c r="AC1862"/>
      <c r="AD1862"/>
    </row>
    <row r="1863" spans="29:30" x14ac:dyDescent="0.25">
      <c r="AC1863"/>
      <c r="AD1863"/>
    </row>
    <row r="1864" spans="29:30" x14ac:dyDescent="0.25">
      <c r="AC1864"/>
      <c r="AD1864"/>
    </row>
    <row r="1865" spans="29:30" x14ac:dyDescent="0.25">
      <c r="AC1865"/>
      <c r="AD1865"/>
    </row>
    <row r="1866" spans="29:30" x14ac:dyDescent="0.25">
      <c r="AC1866"/>
      <c r="AD1866"/>
    </row>
    <row r="1867" spans="29:30" x14ac:dyDescent="0.25">
      <c r="AC1867"/>
      <c r="AD1867"/>
    </row>
    <row r="1868" spans="29:30" x14ac:dyDescent="0.25">
      <c r="AC1868"/>
      <c r="AD1868"/>
    </row>
    <row r="1869" spans="29:30" x14ac:dyDescent="0.25">
      <c r="AC1869"/>
      <c r="AD1869"/>
    </row>
    <row r="1870" spans="29:30" x14ac:dyDescent="0.25">
      <c r="AC1870"/>
      <c r="AD1870"/>
    </row>
    <row r="1871" spans="29:30" x14ac:dyDescent="0.25">
      <c r="AC1871"/>
      <c r="AD1871"/>
    </row>
    <row r="1872" spans="29:30" x14ac:dyDescent="0.25">
      <c r="AC1872"/>
      <c r="AD1872"/>
    </row>
    <row r="1873" spans="29:30" x14ac:dyDescent="0.25">
      <c r="AC1873"/>
      <c r="AD1873"/>
    </row>
    <row r="1874" spans="29:30" x14ac:dyDescent="0.25">
      <c r="AC1874"/>
      <c r="AD1874"/>
    </row>
    <row r="1875" spans="29:30" x14ac:dyDescent="0.25">
      <c r="AC1875"/>
      <c r="AD1875"/>
    </row>
    <row r="1876" spans="29:30" x14ac:dyDescent="0.25">
      <c r="AC1876"/>
      <c r="AD1876"/>
    </row>
    <row r="1877" spans="29:30" x14ac:dyDescent="0.25">
      <c r="AC1877"/>
      <c r="AD1877"/>
    </row>
    <row r="1878" spans="29:30" x14ac:dyDescent="0.25">
      <c r="AC1878"/>
      <c r="AD1878"/>
    </row>
    <row r="1879" spans="29:30" x14ac:dyDescent="0.25">
      <c r="AC1879"/>
      <c r="AD1879"/>
    </row>
    <row r="1880" spans="29:30" x14ac:dyDescent="0.25">
      <c r="AC1880"/>
      <c r="AD1880"/>
    </row>
    <row r="1881" spans="29:30" x14ac:dyDescent="0.25">
      <c r="AC1881"/>
      <c r="AD1881"/>
    </row>
    <row r="1882" spans="29:30" x14ac:dyDescent="0.25">
      <c r="AC1882"/>
      <c r="AD1882"/>
    </row>
    <row r="1883" spans="29:30" x14ac:dyDescent="0.25">
      <c r="AC1883"/>
      <c r="AD1883"/>
    </row>
    <row r="1884" spans="29:30" x14ac:dyDescent="0.25">
      <c r="AC1884"/>
      <c r="AD1884"/>
    </row>
    <row r="1885" spans="29:30" x14ac:dyDescent="0.25">
      <c r="AC1885"/>
      <c r="AD1885"/>
    </row>
    <row r="1886" spans="29:30" x14ac:dyDescent="0.25">
      <c r="AC1886"/>
      <c r="AD1886"/>
    </row>
    <row r="1887" spans="29:30" x14ac:dyDescent="0.25">
      <c r="AC1887"/>
      <c r="AD1887"/>
    </row>
    <row r="1888" spans="29:30" x14ac:dyDescent="0.25">
      <c r="AC1888"/>
      <c r="AD1888"/>
    </row>
    <row r="1889" spans="29:30" x14ac:dyDescent="0.25">
      <c r="AC1889"/>
      <c r="AD1889"/>
    </row>
    <row r="1890" spans="29:30" x14ac:dyDescent="0.25">
      <c r="AC1890"/>
      <c r="AD1890"/>
    </row>
    <row r="1891" spans="29:30" x14ac:dyDescent="0.25">
      <c r="AC1891"/>
      <c r="AD1891"/>
    </row>
    <row r="1892" spans="29:30" x14ac:dyDescent="0.25">
      <c r="AC1892"/>
      <c r="AD1892"/>
    </row>
    <row r="1893" spans="29:30" x14ac:dyDescent="0.25">
      <c r="AC1893"/>
      <c r="AD1893"/>
    </row>
    <row r="1894" spans="29:30" x14ac:dyDescent="0.25">
      <c r="AC1894"/>
      <c r="AD1894"/>
    </row>
    <row r="1895" spans="29:30" x14ac:dyDescent="0.25">
      <c r="AC1895"/>
      <c r="AD1895"/>
    </row>
    <row r="1896" spans="29:30" x14ac:dyDescent="0.25">
      <c r="AC1896"/>
      <c r="AD1896"/>
    </row>
    <row r="1897" spans="29:30" x14ac:dyDescent="0.25">
      <c r="AC1897"/>
      <c r="AD1897"/>
    </row>
    <row r="1898" spans="29:30" x14ac:dyDescent="0.25">
      <c r="AC1898"/>
      <c r="AD1898"/>
    </row>
    <row r="1899" spans="29:30" x14ac:dyDescent="0.25">
      <c r="AC1899"/>
      <c r="AD1899"/>
    </row>
    <row r="1900" spans="29:30" x14ac:dyDescent="0.25">
      <c r="AC1900"/>
      <c r="AD1900"/>
    </row>
    <row r="1901" spans="29:30" x14ac:dyDescent="0.25">
      <c r="AC1901"/>
      <c r="AD1901"/>
    </row>
    <row r="1902" spans="29:30" x14ac:dyDescent="0.25">
      <c r="AC1902"/>
      <c r="AD1902"/>
    </row>
    <row r="1903" spans="29:30" x14ac:dyDescent="0.25">
      <c r="AC1903"/>
      <c r="AD1903"/>
    </row>
    <row r="1904" spans="29:30" x14ac:dyDescent="0.25">
      <c r="AC1904"/>
      <c r="AD1904"/>
    </row>
    <row r="1905" spans="29:30" x14ac:dyDescent="0.25">
      <c r="AC1905"/>
      <c r="AD1905"/>
    </row>
    <row r="1906" spans="29:30" x14ac:dyDescent="0.25">
      <c r="AC1906"/>
      <c r="AD1906"/>
    </row>
    <row r="1907" spans="29:30" x14ac:dyDescent="0.25">
      <c r="AC1907"/>
      <c r="AD1907"/>
    </row>
    <row r="1908" spans="29:30" x14ac:dyDescent="0.25">
      <c r="AC1908"/>
      <c r="AD1908"/>
    </row>
    <row r="1909" spans="29:30" x14ac:dyDescent="0.25">
      <c r="AC1909"/>
      <c r="AD1909"/>
    </row>
    <row r="1910" spans="29:30" x14ac:dyDescent="0.25">
      <c r="AC1910"/>
      <c r="AD1910"/>
    </row>
    <row r="1911" spans="29:30" x14ac:dyDescent="0.25">
      <c r="AC1911"/>
      <c r="AD1911"/>
    </row>
    <row r="1912" spans="29:30" x14ac:dyDescent="0.25">
      <c r="AC1912"/>
      <c r="AD1912"/>
    </row>
    <row r="1913" spans="29:30" x14ac:dyDescent="0.25">
      <c r="AC1913"/>
      <c r="AD1913"/>
    </row>
    <row r="1914" spans="29:30" x14ac:dyDescent="0.25">
      <c r="AC1914"/>
      <c r="AD1914"/>
    </row>
    <row r="1915" spans="29:30" x14ac:dyDescent="0.25">
      <c r="AC1915"/>
      <c r="AD1915"/>
    </row>
    <row r="1916" spans="29:30" x14ac:dyDescent="0.25">
      <c r="AC1916"/>
      <c r="AD1916"/>
    </row>
    <row r="1917" spans="29:30" x14ac:dyDescent="0.25">
      <c r="AC1917"/>
      <c r="AD1917"/>
    </row>
    <row r="1918" spans="29:30" x14ac:dyDescent="0.25">
      <c r="AC1918"/>
      <c r="AD1918"/>
    </row>
    <row r="1919" spans="29:30" x14ac:dyDescent="0.25">
      <c r="AC1919"/>
      <c r="AD1919"/>
    </row>
    <row r="1920" spans="29:30" x14ac:dyDescent="0.25">
      <c r="AC1920"/>
      <c r="AD1920"/>
    </row>
    <row r="1921" spans="29:30" x14ac:dyDescent="0.25">
      <c r="AC1921"/>
      <c r="AD1921"/>
    </row>
    <row r="1922" spans="29:30" x14ac:dyDescent="0.25">
      <c r="AC1922"/>
      <c r="AD1922"/>
    </row>
    <row r="1923" spans="29:30" x14ac:dyDescent="0.25">
      <c r="AC1923"/>
      <c r="AD1923"/>
    </row>
    <row r="1924" spans="29:30" x14ac:dyDescent="0.25">
      <c r="AC1924"/>
      <c r="AD1924"/>
    </row>
    <row r="1925" spans="29:30" x14ac:dyDescent="0.25">
      <c r="AC1925"/>
      <c r="AD1925"/>
    </row>
    <row r="1926" spans="29:30" x14ac:dyDescent="0.25">
      <c r="AC1926"/>
      <c r="AD1926"/>
    </row>
    <row r="1927" spans="29:30" x14ac:dyDescent="0.25">
      <c r="AC1927"/>
      <c r="AD1927"/>
    </row>
    <row r="1928" spans="29:30" x14ac:dyDescent="0.25">
      <c r="AC1928"/>
      <c r="AD1928"/>
    </row>
    <row r="1929" spans="29:30" x14ac:dyDescent="0.25">
      <c r="AC1929"/>
      <c r="AD1929"/>
    </row>
    <row r="1930" spans="29:30" x14ac:dyDescent="0.25">
      <c r="AC1930"/>
      <c r="AD1930"/>
    </row>
    <row r="1931" spans="29:30" x14ac:dyDescent="0.25">
      <c r="AC1931"/>
      <c r="AD1931"/>
    </row>
    <row r="1932" spans="29:30" x14ac:dyDescent="0.25">
      <c r="AC1932"/>
      <c r="AD1932"/>
    </row>
    <row r="1933" spans="29:30" x14ac:dyDescent="0.25">
      <c r="AC1933"/>
      <c r="AD1933"/>
    </row>
    <row r="1934" spans="29:30" x14ac:dyDescent="0.25">
      <c r="AC1934"/>
      <c r="AD1934"/>
    </row>
    <row r="1935" spans="29:30" x14ac:dyDescent="0.25">
      <c r="AC1935"/>
      <c r="AD1935"/>
    </row>
    <row r="1936" spans="29:30" x14ac:dyDescent="0.25">
      <c r="AC1936"/>
      <c r="AD1936"/>
    </row>
    <row r="1937" spans="29:30" x14ac:dyDescent="0.25">
      <c r="AC1937"/>
      <c r="AD1937"/>
    </row>
    <row r="1938" spans="29:30" x14ac:dyDescent="0.25">
      <c r="AC1938"/>
      <c r="AD1938"/>
    </row>
    <row r="1939" spans="29:30" x14ac:dyDescent="0.25">
      <c r="AC1939"/>
      <c r="AD1939"/>
    </row>
    <row r="1940" spans="29:30" x14ac:dyDescent="0.25">
      <c r="AC1940"/>
      <c r="AD1940"/>
    </row>
    <row r="1941" spans="29:30" x14ac:dyDescent="0.25">
      <c r="AC1941"/>
      <c r="AD1941"/>
    </row>
    <row r="1942" spans="29:30" x14ac:dyDescent="0.25">
      <c r="AC1942"/>
      <c r="AD1942"/>
    </row>
    <row r="1943" spans="29:30" x14ac:dyDescent="0.25">
      <c r="AC1943"/>
      <c r="AD1943"/>
    </row>
    <row r="1944" spans="29:30" x14ac:dyDescent="0.25">
      <c r="AC1944"/>
      <c r="AD1944"/>
    </row>
    <row r="1945" spans="29:30" x14ac:dyDescent="0.25">
      <c r="AC1945"/>
      <c r="AD1945"/>
    </row>
    <row r="1946" spans="29:30" x14ac:dyDescent="0.25">
      <c r="AC1946"/>
      <c r="AD1946"/>
    </row>
    <row r="1947" spans="29:30" x14ac:dyDescent="0.25">
      <c r="AC1947"/>
      <c r="AD1947"/>
    </row>
    <row r="1948" spans="29:30" x14ac:dyDescent="0.25">
      <c r="AC1948"/>
      <c r="AD1948"/>
    </row>
    <row r="1949" spans="29:30" x14ac:dyDescent="0.25">
      <c r="AC1949"/>
      <c r="AD1949"/>
    </row>
    <row r="1950" spans="29:30" x14ac:dyDescent="0.25">
      <c r="AC1950"/>
      <c r="AD1950"/>
    </row>
    <row r="1951" spans="29:30" x14ac:dyDescent="0.25">
      <c r="AC1951"/>
      <c r="AD1951"/>
    </row>
    <row r="1952" spans="29:30" x14ac:dyDescent="0.25">
      <c r="AC1952"/>
      <c r="AD1952"/>
    </row>
    <row r="1953" spans="29:30" x14ac:dyDescent="0.25">
      <c r="AC1953"/>
      <c r="AD1953"/>
    </row>
    <row r="1954" spans="29:30" x14ac:dyDescent="0.25">
      <c r="AC1954"/>
      <c r="AD1954"/>
    </row>
    <row r="1955" spans="29:30" x14ac:dyDescent="0.25">
      <c r="AC1955"/>
      <c r="AD1955"/>
    </row>
    <row r="1956" spans="29:30" x14ac:dyDescent="0.25">
      <c r="AC1956"/>
      <c r="AD1956"/>
    </row>
    <row r="1957" spans="29:30" x14ac:dyDescent="0.25">
      <c r="AC1957"/>
      <c r="AD1957"/>
    </row>
    <row r="1958" spans="29:30" x14ac:dyDescent="0.25">
      <c r="AC1958"/>
      <c r="AD1958"/>
    </row>
    <row r="1959" spans="29:30" x14ac:dyDescent="0.25">
      <c r="AC1959"/>
      <c r="AD1959"/>
    </row>
    <row r="1960" spans="29:30" x14ac:dyDescent="0.25">
      <c r="AC1960"/>
      <c r="AD1960"/>
    </row>
    <row r="1961" spans="29:30" x14ac:dyDescent="0.25">
      <c r="AC1961"/>
      <c r="AD1961"/>
    </row>
    <row r="1962" spans="29:30" x14ac:dyDescent="0.25">
      <c r="AC1962"/>
      <c r="AD1962"/>
    </row>
    <row r="1963" spans="29:30" x14ac:dyDescent="0.25">
      <c r="AC1963"/>
      <c r="AD1963"/>
    </row>
    <row r="1964" spans="29:30" x14ac:dyDescent="0.25">
      <c r="AC1964"/>
      <c r="AD1964"/>
    </row>
    <row r="1965" spans="29:30" x14ac:dyDescent="0.25">
      <c r="AC1965"/>
      <c r="AD1965"/>
    </row>
    <row r="1966" spans="29:30" x14ac:dyDescent="0.25">
      <c r="AC1966"/>
      <c r="AD1966"/>
    </row>
    <row r="1967" spans="29:30" x14ac:dyDescent="0.25">
      <c r="AC1967"/>
      <c r="AD1967"/>
    </row>
    <row r="1968" spans="29:30" x14ac:dyDescent="0.25">
      <c r="AC1968"/>
      <c r="AD1968"/>
    </row>
    <row r="1969" spans="29:30" x14ac:dyDescent="0.25">
      <c r="AC1969"/>
      <c r="AD1969"/>
    </row>
    <row r="1970" spans="29:30" x14ac:dyDescent="0.25">
      <c r="AC1970"/>
      <c r="AD1970"/>
    </row>
    <row r="1971" spans="29:30" x14ac:dyDescent="0.25">
      <c r="AC1971"/>
      <c r="AD1971"/>
    </row>
    <row r="1972" spans="29:30" x14ac:dyDescent="0.25">
      <c r="AC1972"/>
      <c r="AD1972"/>
    </row>
    <row r="1973" spans="29:30" x14ac:dyDescent="0.25">
      <c r="AC1973"/>
      <c r="AD1973"/>
    </row>
    <row r="1974" spans="29:30" x14ac:dyDescent="0.25">
      <c r="AC1974"/>
      <c r="AD1974"/>
    </row>
    <row r="1975" spans="29:30" x14ac:dyDescent="0.25">
      <c r="AC1975"/>
      <c r="AD1975"/>
    </row>
    <row r="1976" spans="29:30" x14ac:dyDescent="0.25">
      <c r="AC1976"/>
      <c r="AD1976"/>
    </row>
    <row r="1977" spans="29:30" x14ac:dyDescent="0.25">
      <c r="AC1977"/>
      <c r="AD1977"/>
    </row>
    <row r="1978" spans="29:30" x14ac:dyDescent="0.25">
      <c r="AC1978"/>
      <c r="AD1978"/>
    </row>
    <row r="1979" spans="29:30" x14ac:dyDescent="0.25">
      <c r="AC1979"/>
      <c r="AD1979"/>
    </row>
    <row r="1980" spans="29:30" x14ac:dyDescent="0.25">
      <c r="AC1980"/>
      <c r="AD1980"/>
    </row>
    <row r="1981" spans="29:30" x14ac:dyDescent="0.25">
      <c r="AC1981"/>
      <c r="AD1981"/>
    </row>
    <row r="1982" spans="29:30" x14ac:dyDescent="0.25">
      <c r="AC1982"/>
      <c r="AD1982"/>
    </row>
    <row r="1983" spans="29:30" x14ac:dyDescent="0.25">
      <c r="AC1983"/>
      <c r="AD1983"/>
    </row>
    <row r="1984" spans="29:30" x14ac:dyDescent="0.25">
      <c r="AC1984"/>
      <c r="AD1984"/>
    </row>
    <row r="1985" spans="29:30" x14ac:dyDescent="0.25">
      <c r="AC1985"/>
      <c r="AD1985"/>
    </row>
    <row r="1986" spans="29:30" x14ac:dyDescent="0.25">
      <c r="AC1986"/>
      <c r="AD1986"/>
    </row>
    <row r="1987" spans="29:30" x14ac:dyDescent="0.25">
      <c r="AC1987"/>
      <c r="AD1987"/>
    </row>
    <row r="1988" spans="29:30" x14ac:dyDescent="0.25">
      <c r="AC1988"/>
      <c r="AD1988"/>
    </row>
    <row r="1989" spans="29:30" x14ac:dyDescent="0.25">
      <c r="AC1989"/>
      <c r="AD1989"/>
    </row>
    <row r="1990" spans="29:30" x14ac:dyDescent="0.25">
      <c r="AC1990"/>
      <c r="AD1990"/>
    </row>
    <row r="1991" spans="29:30" x14ac:dyDescent="0.25">
      <c r="AC1991"/>
      <c r="AD1991"/>
    </row>
    <row r="1992" spans="29:30" x14ac:dyDescent="0.25">
      <c r="AC1992"/>
      <c r="AD1992"/>
    </row>
    <row r="1993" spans="29:30" x14ac:dyDescent="0.25">
      <c r="AC1993"/>
      <c r="AD1993"/>
    </row>
    <row r="1994" spans="29:30" x14ac:dyDescent="0.25">
      <c r="AC1994"/>
      <c r="AD1994"/>
    </row>
    <row r="1995" spans="29:30" x14ac:dyDescent="0.25">
      <c r="AC1995"/>
      <c r="AD1995"/>
    </row>
    <row r="1996" spans="29:30" x14ac:dyDescent="0.25">
      <c r="AC1996"/>
      <c r="AD1996"/>
    </row>
    <row r="1997" spans="29:30" x14ac:dyDescent="0.25">
      <c r="AC1997"/>
      <c r="AD1997"/>
    </row>
    <row r="1998" spans="29:30" x14ac:dyDescent="0.25">
      <c r="AC1998"/>
      <c r="AD1998"/>
    </row>
    <row r="1999" spans="29:30" x14ac:dyDescent="0.25">
      <c r="AC1999"/>
      <c r="AD1999"/>
    </row>
    <row r="2000" spans="29:30" x14ac:dyDescent="0.25">
      <c r="AC2000"/>
      <c r="AD2000"/>
    </row>
    <row r="2001" spans="29:30" x14ac:dyDescent="0.25">
      <c r="AC2001"/>
      <c r="AD2001"/>
    </row>
    <row r="2002" spans="29:30" x14ac:dyDescent="0.25">
      <c r="AC2002"/>
      <c r="AD2002"/>
    </row>
    <row r="2003" spans="29:30" x14ac:dyDescent="0.25">
      <c r="AC2003"/>
      <c r="AD2003"/>
    </row>
    <row r="2004" spans="29:30" x14ac:dyDescent="0.25">
      <c r="AC2004"/>
      <c r="AD2004"/>
    </row>
    <row r="2005" spans="29:30" x14ac:dyDescent="0.25">
      <c r="AC2005"/>
      <c r="AD2005"/>
    </row>
    <row r="2006" spans="29:30" x14ac:dyDescent="0.25">
      <c r="AC2006"/>
      <c r="AD2006"/>
    </row>
    <row r="2007" spans="29:30" x14ac:dyDescent="0.25">
      <c r="AC2007"/>
      <c r="AD2007"/>
    </row>
    <row r="2008" spans="29:30" x14ac:dyDescent="0.25">
      <c r="AC2008"/>
      <c r="AD2008"/>
    </row>
    <row r="2009" spans="29:30" x14ac:dyDescent="0.25">
      <c r="AC2009"/>
      <c r="AD2009"/>
    </row>
    <row r="2010" spans="29:30" x14ac:dyDescent="0.25">
      <c r="AC2010"/>
      <c r="AD2010"/>
    </row>
    <row r="2011" spans="29:30" x14ac:dyDescent="0.25">
      <c r="AC2011"/>
      <c r="AD2011"/>
    </row>
    <row r="2012" spans="29:30" x14ac:dyDescent="0.25">
      <c r="AC2012"/>
      <c r="AD2012"/>
    </row>
    <row r="2013" spans="29:30" x14ac:dyDescent="0.25">
      <c r="AC2013"/>
      <c r="AD2013"/>
    </row>
    <row r="2014" spans="29:30" x14ac:dyDescent="0.25">
      <c r="AC2014"/>
      <c r="AD2014"/>
    </row>
    <row r="2015" spans="29:30" x14ac:dyDescent="0.25">
      <c r="AC2015"/>
      <c r="AD2015"/>
    </row>
    <row r="2016" spans="29:30" x14ac:dyDescent="0.25">
      <c r="AC2016"/>
      <c r="AD2016"/>
    </row>
    <row r="2017" spans="29:30" x14ac:dyDescent="0.25">
      <c r="AC2017"/>
      <c r="AD2017"/>
    </row>
    <row r="2018" spans="29:30" x14ac:dyDescent="0.25">
      <c r="AC2018"/>
      <c r="AD2018"/>
    </row>
    <row r="2019" spans="29:30" x14ac:dyDescent="0.25">
      <c r="AC2019"/>
      <c r="AD2019"/>
    </row>
    <row r="2020" spans="29:30" x14ac:dyDescent="0.25">
      <c r="AC2020"/>
      <c r="AD2020"/>
    </row>
    <row r="2021" spans="29:30" x14ac:dyDescent="0.25">
      <c r="AC2021"/>
      <c r="AD2021"/>
    </row>
    <row r="2022" spans="29:30" x14ac:dyDescent="0.25">
      <c r="AC2022"/>
      <c r="AD2022"/>
    </row>
    <row r="2023" spans="29:30" x14ac:dyDescent="0.25">
      <c r="AC2023"/>
      <c r="AD2023"/>
    </row>
    <row r="2024" spans="29:30" x14ac:dyDescent="0.25">
      <c r="AC2024"/>
      <c r="AD2024"/>
    </row>
    <row r="2025" spans="29:30" x14ac:dyDescent="0.25">
      <c r="AC2025"/>
      <c r="AD2025"/>
    </row>
    <row r="2026" spans="29:30" x14ac:dyDescent="0.25">
      <c r="AC2026"/>
      <c r="AD2026"/>
    </row>
    <row r="2027" spans="29:30" x14ac:dyDescent="0.25">
      <c r="AC2027"/>
      <c r="AD2027"/>
    </row>
    <row r="2028" spans="29:30" x14ac:dyDescent="0.25">
      <c r="AC2028"/>
      <c r="AD2028"/>
    </row>
    <row r="2029" spans="29:30" x14ac:dyDescent="0.25">
      <c r="AC2029"/>
      <c r="AD2029"/>
    </row>
    <row r="2030" spans="29:30" x14ac:dyDescent="0.25">
      <c r="AC2030"/>
      <c r="AD2030"/>
    </row>
    <row r="2031" spans="29:30" x14ac:dyDescent="0.25">
      <c r="AC2031"/>
      <c r="AD2031"/>
    </row>
    <row r="2032" spans="29:30" x14ac:dyDescent="0.25">
      <c r="AC2032"/>
      <c r="AD2032"/>
    </row>
    <row r="2033" spans="29:30" x14ac:dyDescent="0.25">
      <c r="AC2033"/>
      <c r="AD2033"/>
    </row>
    <row r="2034" spans="29:30" x14ac:dyDescent="0.25">
      <c r="AC2034"/>
      <c r="AD2034"/>
    </row>
    <row r="2035" spans="29:30" x14ac:dyDescent="0.25">
      <c r="AC2035"/>
      <c r="AD2035"/>
    </row>
    <row r="2036" spans="29:30" x14ac:dyDescent="0.25">
      <c r="AC2036"/>
      <c r="AD2036"/>
    </row>
    <row r="2037" spans="29:30" x14ac:dyDescent="0.25">
      <c r="AC2037"/>
      <c r="AD2037"/>
    </row>
    <row r="2038" spans="29:30" x14ac:dyDescent="0.25">
      <c r="AC2038"/>
      <c r="AD2038"/>
    </row>
    <row r="2039" spans="29:30" x14ac:dyDescent="0.25">
      <c r="AC2039"/>
      <c r="AD2039"/>
    </row>
    <row r="2040" spans="29:30" x14ac:dyDescent="0.25">
      <c r="AC2040"/>
      <c r="AD2040"/>
    </row>
    <row r="2041" spans="29:30" x14ac:dyDescent="0.25">
      <c r="AC2041"/>
      <c r="AD2041"/>
    </row>
    <row r="2042" spans="29:30" x14ac:dyDescent="0.25">
      <c r="AC2042"/>
      <c r="AD2042"/>
    </row>
    <row r="2043" spans="29:30" x14ac:dyDescent="0.25">
      <c r="AC2043"/>
      <c r="AD2043"/>
    </row>
    <row r="2044" spans="29:30" x14ac:dyDescent="0.25">
      <c r="AC2044"/>
      <c r="AD2044"/>
    </row>
    <row r="2045" spans="29:30" x14ac:dyDescent="0.25">
      <c r="AC2045"/>
      <c r="AD2045"/>
    </row>
    <row r="2046" spans="29:30" x14ac:dyDescent="0.25">
      <c r="AC2046"/>
      <c r="AD2046"/>
    </row>
    <row r="2047" spans="29:30" x14ac:dyDescent="0.25">
      <c r="AC2047"/>
      <c r="AD2047"/>
    </row>
    <row r="2048" spans="29:30" x14ac:dyDescent="0.25">
      <c r="AC2048"/>
      <c r="AD2048"/>
    </row>
    <row r="2049" spans="29:30" x14ac:dyDescent="0.25">
      <c r="AC2049"/>
      <c r="AD2049"/>
    </row>
    <row r="2050" spans="29:30" x14ac:dyDescent="0.25">
      <c r="AC2050"/>
      <c r="AD2050"/>
    </row>
    <row r="2051" spans="29:30" x14ac:dyDescent="0.25">
      <c r="AC2051"/>
      <c r="AD2051"/>
    </row>
    <row r="2052" spans="29:30" x14ac:dyDescent="0.25">
      <c r="AC2052"/>
      <c r="AD2052"/>
    </row>
    <row r="2053" spans="29:30" x14ac:dyDescent="0.25">
      <c r="AC2053"/>
      <c r="AD2053"/>
    </row>
    <row r="2054" spans="29:30" x14ac:dyDescent="0.25">
      <c r="AC2054"/>
      <c r="AD2054"/>
    </row>
    <row r="2055" spans="29:30" x14ac:dyDescent="0.25">
      <c r="AC2055"/>
      <c r="AD2055"/>
    </row>
    <row r="2056" spans="29:30" x14ac:dyDescent="0.25">
      <c r="AC2056"/>
      <c r="AD2056"/>
    </row>
    <row r="2057" spans="29:30" x14ac:dyDescent="0.25">
      <c r="AC2057"/>
      <c r="AD2057"/>
    </row>
    <row r="2058" spans="29:30" x14ac:dyDescent="0.25">
      <c r="AC2058"/>
      <c r="AD2058"/>
    </row>
    <row r="2059" spans="29:30" x14ac:dyDescent="0.25">
      <c r="AC2059"/>
      <c r="AD2059"/>
    </row>
    <row r="2060" spans="29:30" x14ac:dyDescent="0.25">
      <c r="AC2060"/>
      <c r="AD2060"/>
    </row>
    <row r="2061" spans="29:30" x14ac:dyDescent="0.25">
      <c r="AC2061"/>
      <c r="AD2061"/>
    </row>
    <row r="2062" spans="29:30" x14ac:dyDescent="0.25">
      <c r="AC2062"/>
      <c r="AD2062"/>
    </row>
    <row r="2063" spans="29:30" x14ac:dyDescent="0.25">
      <c r="AC2063"/>
      <c r="AD2063"/>
    </row>
    <row r="2064" spans="29:30" x14ac:dyDescent="0.25">
      <c r="AC2064"/>
      <c r="AD2064"/>
    </row>
    <row r="2065" spans="29:30" x14ac:dyDescent="0.25">
      <c r="AC2065"/>
      <c r="AD2065"/>
    </row>
    <row r="2066" spans="29:30" x14ac:dyDescent="0.25">
      <c r="AC2066"/>
      <c r="AD2066"/>
    </row>
    <row r="2067" spans="29:30" x14ac:dyDescent="0.25">
      <c r="AC2067"/>
      <c r="AD2067"/>
    </row>
    <row r="2068" spans="29:30" x14ac:dyDescent="0.25">
      <c r="AC2068"/>
      <c r="AD2068"/>
    </row>
    <row r="2069" spans="29:30" x14ac:dyDescent="0.25">
      <c r="AC2069"/>
      <c r="AD2069"/>
    </row>
    <row r="2070" spans="29:30" x14ac:dyDescent="0.25">
      <c r="AC2070"/>
      <c r="AD2070"/>
    </row>
    <row r="2071" spans="29:30" x14ac:dyDescent="0.25">
      <c r="AC2071"/>
      <c r="AD2071"/>
    </row>
    <row r="2072" spans="29:30" x14ac:dyDescent="0.25">
      <c r="AC2072"/>
      <c r="AD2072"/>
    </row>
    <row r="2073" spans="29:30" x14ac:dyDescent="0.25">
      <c r="AC2073"/>
      <c r="AD2073"/>
    </row>
    <row r="2074" spans="29:30" x14ac:dyDescent="0.25">
      <c r="AC2074"/>
      <c r="AD2074"/>
    </row>
    <row r="2075" spans="29:30" x14ac:dyDescent="0.25">
      <c r="AC2075"/>
      <c r="AD2075"/>
    </row>
    <row r="2076" spans="29:30" x14ac:dyDescent="0.25">
      <c r="AC2076"/>
      <c r="AD2076"/>
    </row>
    <row r="2077" spans="29:30" x14ac:dyDescent="0.25">
      <c r="AC2077"/>
      <c r="AD2077"/>
    </row>
    <row r="2078" spans="29:30" x14ac:dyDescent="0.25">
      <c r="AC2078"/>
      <c r="AD2078"/>
    </row>
    <row r="2079" spans="29:30" x14ac:dyDescent="0.25">
      <c r="AC2079"/>
      <c r="AD2079"/>
    </row>
    <row r="2080" spans="29:30" x14ac:dyDescent="0.25">
      <c r="AC2080"/>
      <c r="AD2080"/>
    </row>
    <row r="2081" spans="29:30" x14ac:dyDescent="0.25">
      <c r="AC2081"/>
      <c r="AD2081"/>
    </row>
    <row r="2082" spans="29:30" x14ac:dyDescent="0.25">
      <c r="AC2082"/>
      <c r="AD2082"/>
    </row>
    <row r="2083" spans="29:30" x14ac:dyDescent="0.25">
      <c r="AC2083"/>
      <c r="AD2083"/>
    </row>
    <row r="2084" spans="29:30" x14ac:dyDescent="0.25">
      <c r="AC2084"/>
      <c r="AD2084"/>
    </row>
    <row r="2085" spans="29:30" x14ac:dyDescent="0.25">
      <c r="AC2085"/>
      <c r="AD2085"/>
    </row>
    <row r="2086" spans="29:30" x14ac:dyDescent="0.25">
      <c r="AC2086"/>
      <c r="AD2086"/>
    </row>
    <row r="2087" spans="29:30" x14ac:dyDescent="0.25">
      <c r="AC2087"/>
      <c r="AD2087"/>
    </row>
    <row r="2088" spans="29:30" x14ac:dyDescent="0.25">
      <c r="AC2088"/>
      <c r="AD2088"/>
    </row>
    <row r="2089" spans="29:30" x14ac:dyDescent="0.25">
      <c r="AC2089"/>
      <c r="AD2089"/>
    </row>
    <row r="2090" spans="29:30" x14ac:dyDescent="0.25">
      <c r="AC2090"/>
      <c r="AD2090"/>
    </row>
    <row r="2091" spans="29:30" x14ac:dyDescent="0.25">
      <c r="AC2091"/>
      <c r="AD2091"/>
    </row>
    <row r="2092" spans="29:30" x14ac:dyDescent="0.25">
      <c r="AC2092"/>
      <c r="AD2092"/>
    </row>
    <row r="2093" spans="29:30" x14ac:dyDescent="0.25">
      <c r="AC2093"/>
      <c r="AD2093"/>
    </row>
    <row r="2094" spans="29:30" x14ac:dyDescent="0.25">
      <c r="AC2094"/>
      <c r="AD2094"/>
    </row>
    <row r="2095" spans="29:30" x14ac:dyDescent="0.25">
      <c r="AC2095"/>
      <c r="AD2095"/>
    </row>
    <row r="2096" spans="29:30" x14ac:dyDescent="0.25">
      <c r="AC2096"/>
      <c r="AD2096"/>
    </row>
    <row r="2097" spans="29:30" x14ac:dyDescent="0.25">
      <c r="AC2097"/>
      <c r="AD2097"/>
    </row>
    <row r="2098" spans="29:30" x14ac:dyDescent="0.25">
      <c r="AC2098"/>
      <c r="AD2098"/>
    </row>
    <row r="2099" spans="29:30" x14ac:dyDescent="0.25">
      <c r="AC2099"/>
      <c r="AD2099"/>
    </row>
    <row r="2100" spans="29:30" x14ac:dyDescent="0.25">
      <c r="AC2100"/>
      <c r="AD2100"/>
    </row>
    <row r="2101" spans="29:30" x14ac:dyDescent="0.25">
      <c r="AC2101"/>
      <c r="AD2101"/>
    </row>
    <row r="2102" spans="29:30" x14ac:dyDescent="0.25">
      <c r="AC2102"/>
      <c r="AD2102"/>
    </row>
    <row r="2103" spans="29:30" x14ac:dyDescent="0.25">
      <c r="AC2103"/>
      <c r="AD2103"/>
    </row>
    <row r="2104" spans="29:30" x14ac:dyDescent="0.25">
      <c r="AC2104"/>
      <c r="AD2104"/>
    </row>
    <row r="2105" spans="29:30" x14ac:dyDescent="0.25">
      <c r="AC2105"/>
      <c r="AD2105"/>
    </row>
    <row r="2106" spans="29:30" x14ac:dyDescent="0.25">
      <c r="AC2106"/>
      <c r="AD2106"/>
    </row>
    <row r="2107" spans="29:30" x14ac:dyDescent="0.25">
      <c r="AC2107"/>
      <c r="AD2107"/>
    </row>
    <row r="2108" spans="29:30" x14ac:dyDescent="0.25">
      <c r="AC2108"/>
      <c r="AD2108"/>
    </row>
    <row r="2109" spans="29:30" x14ac:dyDescent="0.25">
      <c r="AC2109"/>
      <c r="AD2109"/>
    </row>
    <row r="2110" spans="29:30" x14ac:dyDescent="0.25">
      <c r="AC2110"/>
      <c r="AD2110"/>
    </row>
    <row r="2111" spans="29:30" x14ac:dyDescent="0.25">
      <c r="AC2111"/>
      <c r="AD2111"/>
    </row>
    <row r="2112" spans="29:30" x14ac:dyDescent="0.25">
      <c r="AC2112"/>
      <c r="AD2112"/>
    </row>
    <row r="2113" spans="29:30" x14ac:dyDescent="0.25">
      <c r="AC2113"/>
      <c r="AD2113"/>
    </row>
    <row r="2114" spans="29:30" x14ac:dyDescent="0.25">
      <c r="AC2114"/>
      <c r="AD2114"/>
    </row>
    <row r="2115" spans="29:30" x14ac:dyDescent="0.25">
      <c r="AC2115"/>
      <c r="AD2115"/>
    </row>
    <row r="2116" spans="29:30" x14ac:dyDescent="0.25">
      <c r="AC2116"/>
      <c r="AD2116"/>
    </row>
    <row r="2117" spans="29:30" x14ac:dyDescent="0.25">
      <c r="AC2117"/>
      <c r="AD2117"/>
    </row>
    <row r="2118" spans="29:30" x14ac:dyDescent="0.25">
      <c r="AC2118"/>
      <c r="AD2118"/>
    </row>
    <row r="2119" spans="29:30" x14ac:dyDescent="0.25">
      <c r="AC2119"/>
      <c r="AD2119"/>
    </row>
    <row r="2120" spans="29:30" x14ac:dyDescent="0.25">
      <c r="AC2120"/>
      <c r="AD2120"/>
    </row>
    <row r="2121" spans="29:30" x14ac:dyDescent="0.25">
      <c r="AC2121"/>
      <c r="AD2121"/>
    </row>
    <row r="2122" spans="29:30" x14ac:dyDescent="0.25">
      <c r="AC2122"/>
      <c r="AD2122"/>
    </row>
    <row r="2123" spans="29:30" x14ac:dyDescent="0.25">
      <c r="AC2123"/>
      <c r="AD2123"/>
    </row>
    <row r="2124" spans="29:30" x14ac:dyDescent="0.25">
      <c r="AC2124"/>
      <c r="AD2124"/>
    </row>
    <row r="2125" spans="29:30" x14ac:dyDescent="0.25">
      <c r="AC2125"/>
      <c r="AD2125"/>
    </row>
    <row r="2126" spans="29:30" x14ac:dyDescent="0.25">
      <c r="AC2126"/>
      <c r="AD2126"/>
    </row>
    <row r="2127" spans="29:30" x14ac:dyDescent="0.25">
      <c r="AC2127"/>
      <c r="AD2127"/>
    </row>
    <row r="2128" spans="29:30" x14ac:dyDescent="0.25">
      <c r="AC2128"/>
      <c r="AD2128"/>
    </row>
    <row r="2129" spans="29:30" x14ac:dyDescent="0.25">
      <c r="AC2129"/>
      <c r="AD2129"/>
    </row>
    <row r="2130" spans="29:30" x14ac:dyDescent="0.25">
      <c r="AC2130"/>
      <c r="AD2130"/>
    </row>
    <row r="2131" spans="29:30" x14ac:dyDescent="0.25">
      <c r="AC2131"/>
      <c r="AD2131"/>
    </row>
    <row r="2132" spans="29:30" x14ac:dyDescent="0.25">
      <c r="AC2132"/>
      <c r="AD2132"/>
    </row>
    <row r="2133" spans="29:30" x14ac:dyDescent="0.25">
      <c r="AC2133"/>
      <c r="AD2133"/>
    </row>
    <row r="2134" spans="29:30" x14ac:dyDescent="0.25">
      <c r="AC2134"/>
      <c r="AD2134"/>
    </row>
    <row r="2135" spans="29:30" x14ac:dyDescent="0.25">
      <c r="AC2135"/>
      <c r="AD2135"/>
    </row>
    <row r="2136" spans="29:30" x14ac:dyDescent="0.25">
      <c r="AC2136"/>
      <c r="AD2136"/>
    </row>
    <row r="2137" spans="29:30" x14ac:dyDescent="0.25">
      <c r="AC2137"/>
      <c r="AD2137"/>
    </row>
    <row r="2138" spans="29:30" x14ac:dyDescent="0.25">
      <c r="AC2138"/>
      <c r="AD2138"/>
    </row>
    <row r="2139" spans="29:30" x14ac:dyDescent="0.25">
      <c r="AC2139"/>
      <c r="AD2139"/>
    </row>
    <row r="2140" spans="29:30" x14ac:dyDescent="0.25">
      <c r="AC2140"/>
      <c r="AD2140"/>
    </row>
    <row r="2141" spans="29:30" x14ac:dyDescent="0.25">
      <c r="AC2141"/>
      <c r="AD2141"/>
    </row>
    <row r="2142" spans="29:30" x14ac:dyDescent="0.25">
      <c r="AC2142"/>
      <c r="AD2142"/>
    </row>
    <row r="2143" spans="29:30" x14ac:dyDescent="0.25">
      <c r="AC2143"/>
      <c r="AD2143"/>
    </row>
    <row r="2144" spans="29:30" x14ac:dyDescent="0.25">
      <c r="AC2144"/>
      <c r="AD2144"/>
    </row>
    <row r="2145" spans="29:30" x14ac:dyDescent="0.25">
      <c r="AC2145"/>
      <c r="AD2145"/>
    </row>
    <row r="2146" spans="29:30" x14ac:dyDescent="0.25">
      <c r="AC2146"/>
      <c r="AD2146"/>
    </row>
    <row r="2147" spans="29:30" x14ac:dyDescent="0.25">
      <c r="AC2147"/>
      <c r="AD2147"/>
    </row>
    <row r="2148" spans="29:30" x14ac:dyDescent="0.25">
      <c r="AC2148"/>
      <c r="AD2148"/>
    </row>
    <row r="2149" spans="29:30" x14ac:dyDescent="0.25">
      <c r="AC2149"/>
      <c r="AD2149"/>
    </row>
    <row r="2150" spans="29:30" x14ac:dyDescent="0.25">
      <c r="AC2150"/>
      <c r="AD2150"/>
    </row>
    <row r="2151" spans="29:30" x14ac:dyDescent="0.25">
      <c r="AC2151"/>
      <c r="AD2151"/>
    </row>
    <row r="2152" spans="29:30" x14ac:dyDescent="0.25">
      <c r="AC2152"/>
      <c r="AD2152"/>
    </row>
    <row r="2153" spans="29:30" x14ac:dyDescent="0.25">
      <c r="AC2153"/>
      <c r="AD2153"/>
    </row>
    <row r="2154" spans="29:30" x14ac:dyDescent="0.25">
      <c r="AC2154"/>
      <c r="AD2154"/>
    </row>
    <row r="2155" spans="29:30" x14ac:dyDescent="0.25">
      <c r="AC2155"/>
      <c r="AD2155"/>
    </row>
    <row r="2156" spans="29:30" x14ac:dyDescent="0.25">
      <c r="AC2156"/>
      <c r="AD2156"/>
    </row>
    <row r="2157" spans="29:30" x14ac:dyDescent="0.25">
      <c r="AC2157"/>
      <c r="AD2157"/>
    </row>
    <row r="2158" spans="29:30" x14ac:dyDescent="0.25">
      <c r="AC2158"/>
      <c r="AD2158"/>
    </row>
    <row r="2159" spans="29:30" x14ac:dyDescent="0.25">
      <c r="AC2159"/>
      <c r="AD2159"/>
    </row>
    <row r="2160" spans="29:30" x14ac:dyDescent="0.25">
      <c r="AC2160"/>
      <c r="AD2160"/>
    </row>
    <row r="2161" spans="29:30" x14ac:dyDescent="0.25">
      <c r="AC2161"/>
      <c r="AD2161"/>
    </row>
    <row r="2162" spans="29:30" x14ac:dyDescent="0.25">
      <c r="AC2162"/>
      <c r="AD2162"/>
    </row>
    <row r="2163" spans="29:30" x14ac:dyDescent="0.25">
      <c r="AC2163"/>
      <c r="AD2163"/>
    </row>
    <row r="2164" spans="29:30" x14ac:dyDescent="0.25">
      <c r="AC2164"/>
      <c r="AD2164"/>
    </row>
    <row r="2165" spans="29:30" x14ac:dyDescent="0.25">
      <c r="AC2165"/>
      <c r="AD2165"/>
    </row>
    <row r="2166" spans="29:30" x14ac:dyDescent="0.25">
      <c r="AC2166"/>
      <c r="AD2166"/>
    </row>
    <row r="2167" spans="29:30" x14ac:dyDescent="0.25">
      <c r="AC2167"/>
      <c r="AD2167"/>
    </row>
    <row r="2168" spans="29:30" x14ac:dyDescent="0.25">
      <c r="AC2168"/>
      <c r="AD2168"/>
    </row>
    <row r="2169" spans="29:30" x14ac:dyDescent="0.25">
      <c r="AC2169"/>
      <c r="AD2169"/>
    </row>
    <row r="2170" spans="29:30" x14ac:dyDescent="0.25">
      <c r="AC2170"/>
      <c r="AD2170"/>
    </row>
    <row r="2171" spans="29:30" x14ac:dyDescent="0.25">
      <c r="AC2171"/>
      <c r="AD2171"/>
    </row>
    <row r="2172" spans="29:30" x14ac:dyDescent="0.25">
      <c r="AC2172"/>
      <c r="AD2172"/>
    </row>
    <row r="2173" spans="29:30" x14ac:dyDescent="0.25">
      <c r="AC2173"/>
      <c r="AD2173"/>
    </row>
    <row r="2174" spans="29:30" x14ac:dyDescent="0.25">
      <c r="AC2174"/>
      <c r="AD2174"/>
    </row>
    <row r="2175" spans="29:30" x14ac:dyDescent="0.25">
      <c r="AC2175"/>
      <c r="AD2175"/>
    </row>
    <row r="2176" spans="29:30" x14ac:dyDescent="0.25">
      <c r="AC2176"/>
      <c r="AD2176"/>
    </row>
    <row r="2177" spans="29:30" x14ac:dyDescent="0.25">
      <c r="AC2177"/>
      <c r="AD2177"/>
    </row>
    <row r="2178" spans="29:30" x14ac:dyDescent="0.25">
      <c r="AC2178"/>
      <c r="AD2178"/>
    </row>
    <row r="2179" spans="29:30" x14ac:dyDescent="0.25">
      <c r="AC2179"/>
      <c r="AD2179"/>
    </row>
    <row r="2180" spans="29:30" x14ac:dyDescent="0.25">
      <c r="AC2180"/>
      <c r="AD2180"/>
    </row>
    <row r="2181" spans="29:30" x14ac:dyDescent="0.25">
      <c r="AC2181"/>
      <c r="AD2181"/>
    </row>
    <row r="2182" spans="29:30" x14ac:dyDescent="0.25">
      <c r="AC2182"/>
      <c r="AD2182"/>
    </row>
    <row r="2183" spans="29:30" x14ac:dyDescent="0.25">
      <c r="AC2183"/>
      <c r="AD2183"/>
    </row>
    <row r="2184" spans="29:30" x14ac:dyDescent="0.25">
      <c r="AC2184"/>
      <c r="AD2184"/>
    </row>
    <row r="2185" spans="29:30" x14ac:dyDescent="0.25">
      <c r="AC2185"/>
      <c r="AD2185"/>
    </row>
    <row r="2186" spans="29:30" x14ac:dyDescent="0.25">
      <c r="AC2186"/>
      <c r="AD2186"/>
    </row>
    <row r="2187" spans="29:30" x14ac:dyDescent="0.25">
      <c r="AC2187"/>
      <c r="AD2187"/>
    </row>
    <row r="2188" spans="29:30" x14ac:dyDescent="0.25">
      <c r="AC2188"/>
      <c r="AD2188"/>
    </row>
    <row r="2189" spans="29:30" x14ac:dyDescent="0.25">
      <c r="AC2189"/>
      <c r="AD2189"/>
    </row>
    <row r="2190" spans="29:30" x14ac:dyDescent="0.25">
      <c r="AC2190"/>
      <c r="AD2190"/>
    </row>
    <row r="2191" spans="29:30" x14ac:dyDescent="0.25">
      <c r="AC2191"/>
      <c r="AD2191"/>
    </row>
    <row r="2192" spans="29:30" x14ac:dyDescent="0.25">
      <c r="AC2192"/>
      <c r="AD2192"/>
    </row>
    <row r="2193" spans="29:30" x14ac:dyDescent="0.25">
      <c r="AC2193"/>
      <c r="AD2193"/>
    </row>
    <row r="2194" spans="29:30" x14ac:dyDescent="0.25">
      <c r="AC2194"/>
      <c r="AD2194"/>
    </row>
    <row r="2195" spans="29:30" x14ac:dyDescent="0.25">
      <c r="AC2195"/>
      <c r="AD2195"/>
    </row>
    <row r="2196" spans="29:30" x14ac:dyDescent="0.25">
      <c r="AC2196"/>
      <c r="AD2196"/>
    </row>
    <row r="2197" spans="29:30" x14ac:dyDescent="0.25">
      <c r="AC2197"/>
      <c r="AD2197"/>
    </row>
    <row r="2198" spans="29:30" x14ac:dyDescent="0.25">
      <c r="AC2198"/>
      <c r="AD2198"/>
    </row>
    <row r="2199" spans="29:30" x14ac:dyDescent="0.25">
      <c r="AC2199"/>
      <c r="AD2199"/>
    </row>
    <row r="2200" spans="29:30" x14ac:dyDescent="0.25">
      <c r="AC2200"/>
      <c r="AD2200"/>
    </row>
    <row r="2201" spans="29:30" x14ac:dyDescent="0.25">
      <c r="AC2201"/>
      <c r="AD2201"/>
    </row>
    <row r="2202" spans="29:30" x14ac:dyDescent="0.25">
      <c r="AC2202"/>
      <c r="AD2202"/>
    </row>
    <row r="2203" spans="29:30" x14ac:dyDescent="0.25">
      <c r="AC2203"/>
      <c r="AD2203"/>
    </row>
    <row r="2204" spans="29:30" x14ac:dyDescent="0.25">
      <c r="AC2204"/>
      <c r="AD2204"/>
    </row>
    <row r="2205" spans="29:30" x14ac:dyDescent="0.25">
      <c r="AC2205"/>
      <c r="AD2205"/>
    </row>
    <row r="2206" spans="29:30" x14ac:dyDescent="0.25">
      <c r="AC2206"/>
      <c r="AD2206"/>
    </row>
    <row r="2207" spans="29:30" x14ac:dyDescent="0.25">
      <c r="AC2207"/>
      <c r="AD2207"/>
    </row>
    <row r="2208" spans="29:30" x14ac:dyDescent="0.25">
      <c r="AC2208"/>
      <c r="AD2208"/>
    </row>
    <row r="2209" spans="29:30" x14ac:dyDescent="0.25">
      <c r="AC2209"/>
      <c r="AD2209"/>
    </row>
    <row r="2210" spans="29:30" x14ac:dyDescent="0.25">
      <c r="AC2210"/>
      <c r="AD2210"/>
    </row>
    <row r="2211" spans="29:30" x14ac:dyDescent="0.25">
      <c r="AC2211"/>
      <c r="AD2211"/>
    </row>
    <row r="2212" spans="29:30" x14ac:dyDescent="0.25">
      <c r="AC2212"/>
      <c r="AD2212"/>
    </row>
    <row r="2213" spans="29:30" x14ac:dyDescent="0.25">
      <c r="AC2213"/>
      <c r="AD2213"/>
    </row>
    <row r="2214" spans="29:30" x14ac:dyDescent="0.25">
      <c r="AC2214"/>
      <c r="AD2214"/>
    </row>
    <row r="2215" spans="29:30" x14ac:dyDescent="0.25">
      <c r="AC2215"/>
      <c r="AD2215"/>
    </row>
    <row r="2216" spans="29:30" x14ac:dyDescent="0.25">
      <c r="AC2216"/>
      <c r="AD2216"/>
    </row>
    <row r="2217" spans="29:30" x14ac:dyDescent="0.25">
      <c r="AC2217"/>
      <c r="AD2217"/>
    </row>
    <row r="2218" spans="29:30" x14ac:dyDescent="0.25">
      <c r="AC2218"/>
      <c r="AD2218"/>
    </row>
    <row r="2219" spans="29:30" x14ac:dyDescent="0.25">
      <c r="AC2219"/>
      <c r="AD2219"/>
    </row>
    <row r="2220" spans="29:30" x14ac:dyDescent="0.25">
      <c r="AC2220"/>
      <c r="AD2220"/>
    </row>
    <row r="2221" spans="29:30" x14ac:dyDescent="0.25">
      <c r="AC2221"/>
      <c r="AD2221"/>
    </row>
    <row r="2222" spans="29:30" x14ac:dyDescent="0.25">
      <c r="AC2222"/>
      <c r="AD2222"/>
    </row>
    <row r="2223" spans="29:30" x14ac:dyDescent="0.25">
      <c r="AC2223"/>
      <c r="AD2223"/>
    </row>
    <row r="2224" spans="29:30" x14ac:dyDescent="0.25">
      <c r="AC2224"/>
      <c r="AD2224"/>
    </row>
    <row r="2225" spans="29:30" x14ac:dyDescent="0.25">
      <c r="AC2225"/>
      <c r="AD2225"/>
    </row>
    <row r="2226" spans="29:30" x14ac:dyDescent="0.25">
      <c r="AC2226"/>
      <c r="AD2226"/>
    </row>
    <row r="2227" spans="29:30" x14ac:dyDescent="0.25">
      <c r="AC2227"/>
      <c r="AD2227"/>
    </row>
    <row r="2228" spans="29:30" x14ac:dyDescent="0.25">
      <c r="AC2228"/>
      <c r="AD2228"/>
    </row>
    <row r="2229" spans="29:30" x14ac:dyDescent="0.25">
      <c r="AC2229"/>
      <c r="AD2229"/>
    </row>
    <row r="2230" spans="29:30" x14ac:dyDescent="0.25">
      <c r="AC2230"/>
      <c r="AD2230"/>
    </row>
    <row r="2231" spans="29:30" x14ac:dyDescent="0.25">
      <c r="AC2231"/>
      <c r="AD2231"/>
    </row>
    <row r="2232" spans="29:30" x14ac:dyDescent="0.25">
      <c r="AC2232"/>
      <c r="AD2232"/>
    </row>
    <row r="2233" spans="29:30" x14ac:dyDescent="0.25">
      <c r="AC2233"/>
      <c r="AD2233"/>
    </row>
    <row r="2234" spans="29:30" x14ac:dyDescent="0.25">
      <c r="AC2234"/>
      <c r="AD2234"/>
    </row>
    <row r="2235" spans="29:30" x14ac:dyDescent="0.25">
      <c r="AC2235"/>
      <c r="AD2235"/>
    </row>
    <row r="2236" spans="29:30" x14ac:dyDescent="0.25">
      <c r="AC2236"/>
      <c r="AD2236"/>
    </row>
    <row r="2237" spans="29:30" x14ac:dyDescent="0.25">
      <c r="AC2237"/>
      <c r="AD2237"/>
    </row>
    <row r="2238" spans="29:30" x14ac:dyDescent="0.25">
      <c r="AC2238"/>
      <c r="AD2238"/>
    </row>
    <row r="2239" spans="29:30" x14ac:dyDescent="0.25">
      <c r="AC2239"/>
      <c r="AD2239"/>
    </row>
    <row r="2240" spans="29:30" x14ac:dyDescent="0.25">
      <c r="AC2240"/>
      <c r="AD2240"/>
    </row>
    <row r="2241" spans="29:30" x14ac:dyDescent="0.25">
      <c r="AC2241"/>
      <c r="AD2241"/>
    </row>
    <row r="2242" spans="29:30" x14ac:dyDescent="0.25">
      <c r="AC2242"/>
      <c r="AD2242"/>
    </row>
    <row r="2243" spans="29:30" x14ac:dyDescent="0.25">
      <c r="AC2243"/>
      <c r="AD2243"/>
    </row>
    <row r="2244" spans="29:30" x14ac:dyDescent="0.25">
      <c r="AC2244"/>
      <c r="AD2244"/>
    </row>
    <row r="2245" spans="29:30" x14ac:dyDescent="0.25">
      <c r="AC2245"/>
      <c r="AD2245"/>
    </row>
    <row r="2246" spans="29:30" x14ac:dyDescent="0.25">
      <c r="AC2246"/>
      <c r="AD2246"/>
    </row>
    <row r="2247" spans="29:30" x14ac:dyDescent="0.25">
      <c r="AC2247"/>
      <c r="AD2247"/>
    </row>
    <row r="2248" spans="29:30" x14ac:dyDescent="0.25">
      <c r="AC2248"/>
      <c r="AD2248"/>
    </row>
    <row r="2249" spans="29:30" x14ac:dyDescent="0.25">
      <c r="AC2249"/>
      <c r="AD2249"/>
    </row>
    <row r="2250" spans="29:30" x14ac:dyDescent="0.25">
      <c r="AC2250"/>
      <c r="AD2250"/>
    </row>
    <row r="2251" spans="29:30" x14ac:dyDescent="0.25">
      <c r="AC2251"/>
      <c r="AD2251"/>
    </row>
    <row r="2252" spans="29:30" x14ac:dyDescent="0.25">
      <c r="AC2252"/>
      <c r="AD2252"/>
    </row>
    <row r="2253" spans="29:30" x14ac:dyDescent="0.25">
      <c r="AC2253"/>
      <c r="AD2253"/>
    </row>
    <row r="2254" spans="29:30" x14ac:dyDescent="0.25">
      <c r="AC2254"/>
      <c r="AD2254"/>
    </row>
    <row r="2255" spans="29:30" x14ac:dyDescent="0.25">
      <c r="AC2255"/>
      <c r="AD2255"/>
    </row>
    <row r="2256" spans="29:30" x14ac:dyDescent="0.25">
      <c r="AC2256"/>
      <c r="AD2256"/>
    </row>
    <row r="2257" spans="29:30" x14ac:dyDescent="0.25">
      <c r="AC2257"/>
      <c r="AD2257"/>
    </row>
    <row r="2258" spans="29:30" x14ac:dyDescent="0.25">
      <c r="AC2258"/>
      <c r="AD2258"/>
    </row>
    <row r="2259" spans="29:30" x14ac:dyDescent="0.25">
      <c r="AC2259"/>
      <c r="AD2259"/>
    </row>
    <row r="2260" spans="29:30" x14ac:dyDescent="0.25">
      <c r="AC2260"/>
      <c r="AD2260"/>
    </row>
    <row r="2261" spans="29:30" x14ac:dyDescent="0.25">
      <c r="AC2261"/>
      <c r="AD2261"/>
    </row>
    <row r="2262" spans="29:30" x14ac:dyDescent="0.25">
      <c r="AC2262"/>
      <c r="AD2262"/>
    </row>
    <row r="2263" spans="29:30" x14ac:dyDescent="0.25">
      <c r="AC2263"/>
      <c r="AD2263"/>
    </row>
    <row r="2264" spans="29:30" x14ac:dyDescent="0.25">
      <c r="AC2264"/>
      <c r="AD2264"/>
    </row>
    <row r="2265" spans="29:30" x14ac:dyDescent="0.25">
      <c r="AC2265"/>
      <c r="AD2265"/>
    </row>
    <row r="2266" spans="29:30" x14ac:dyDescent="0.25">
      <c r="AC2266"/>
      <c r="AD2266"/>
    </row>
    <row r="2267" spans="29:30" x14ac:dyDescent="0.25">
      <c r="AC2267"/>
      <c r="AD2267"/>
    </row>
    <row r="2268" spans="29:30" x14ac:dyDescent="0.25">
      <c r="AC2268"/>
      <c r="AD2268"/>
    </row>
    <row r="2269" spans="29:30" x14ac:dyDescent="0.25">
      <c r="AC2269"/>
      <c r="AD2269"/>
    </row>
    <row r="2270" spans="29:30" x14ac:dyDescent="0.25">
      <c r="AC2270"/>
      <c r="AD2270"/>
    </row>
    <row r="2271" spans="29:30" x14ac:dyDescent="0.25">
      <c r="AC2271"/>
      <c r="AD2271"/>
    </row>
    <row r="2272" spans="29:30" x14ac:dyDescent="0.25">
      <c r="AC2272"/>
      <c r="AD2272"/>
    </row>
    <row r="2273" spans="29:30" x14ac:dyDescent="0.25">
      <c r="AC2273"/>
      <c r="AD2273"/>
    </row>
    <row r="2274" spans="29:30" x14ac:dyDescent="0.25">
      <c r="AC2274"/>
      <c r="AD2274"/>
    </row>
    <row r="2275" spans="29:30" x14ac:dyDescent="0.25">
      <c r="AC2275"/>
      <c r="AD2275"/>
    </row>
    <row r="2276" spans="29:30" x14ac:dyDescent="0.25">
      <c r="AC2276"/>
      <c r="AD2276"/>
    </row>
    <row r="2277" spans="29:30" x14ac:dyDescent="0.25">
      <c r="AC2277"/>
      <c r="AD2277"/>
    </row>
    <row r="2278" spans="29:30" x14ac:dyDescent="0.25">
      <c r="AC2278"/>
      <c r="AD2278"/>
    </row>
    <row r="2279" spans="29:30" x14ac:dyDescent="0.25">
      <c r="AC2279"/>
      <c r="AD2279"/>
    </row>
    <row r="2280" spans="29:30" x14ac:dyDescent="0.25">
      <c r="AC2280"/>
      <c r="AD2280"/>
    </row>
    <row r="2281" spans="29:30" x14ac:dyDescent="0.25">
      <c r="AC2281"/>
      <c r="AD2281"/>
    </row>
    <row r="2282" spans="29:30" x14ac:dyDescent="0.25">
      <c r="AC2282"/>
      <c r="AD2282"/>
    </row>
    <row r="2283" spans="29:30" x14ac:dyDescent="0.25">
      <c r="AC2283"/>
      <c r="AD2283"/>
    </row>
    <row r="2284" spans="29:30" x14ac:dyDescent="0.25">
      <c r="AC2284"/>
      <c r="AD2284"/>
    </row>
    <row r="2285" spans="29:30" x14ac:dyDescent="0.25">
      <c r="AC2285"/>
      <c r="AD2285"/>
    </row>
    <row r="2286" spans="29:30" x14ac:dyDescent="0.25">
      <c r="AC2286"/>
      <c r="AD2286"/>
    </row>
    <row r="2287" spans="29:30" x14ac:dyDescent="0.25">
      <c r="AC2287"/>
      <c r="AD2287"/>
    </row>
    <row r="2288" spans="29:30" x14ac:dyDescent="0.25">
      <c r="AC2288"/>
      <c r="AD2288"/>
    </row>
    <row r="2289" spans="29:30" x14ac:dyDescent="0.25">
      <c r="AC2289"/>
      <c r="AD2289"/>
    </row>
    <row r="2290" spans="29:30" x14ac:dyDescent="0.25">
      <c r="AC2290"/>
      <c r="AD2290"/>
    </row>
    <row r="2291" spans="29:30" x14ac:dyDescent="0.25">
      <c r="AC2291"/>
      <c r="AD2291"/>
    </row>
    <row r="2292" spans="29:30" x14ac:dyDescent="0.25">
      <c r="AC2292"/>
      <c r="AD2292"/>
    </row>
    <row r="2293" spans="29:30" x14ac:dyDescent="0.25">
      <c r="AC2293"/>
      <c r="AD2293"/>
    </row>
    <row r="2294" spans="29:30" x14ac:dyDescent="0.25">
      <c r="AC2294"/>
      <c r="AD2294"/>
    </row>
    <row r="2295" spans="29:30" x14ac:dyDescent="0.25">
      <c r="AC2295"/>
      <c r="AD2295"/>
    </row>
    <row r="2296" spans="29:30" x14ac:dyDescent="0.25">
      <c r="AC2296"/>
      <c r="AD2296"/>
    </row>
    <row r="2297" spans="29:30" x14ac:dyDescent="0.25">
      <c r="AC2297"/>
      <c r="AD2297"/>
    </row>
    <row r="2298" spans="29:30" x14ac:dyDescent="0.25">
      <c r="AC2298"/>
      <c r="AD2298"/>
    </row>
    <row r="2299" spans="29:30" x14ac:dyDescent="0.25">
      <c r="AC2299"/>
      <c r="AD2299"/>
    </row>
    <row r="2300" spans="29:30" x14ac:dyDescent="0.25">
      <c r="AC2300"/>
      <c r="AD2300"/>
    </row>
    <row r="2301" spans="29:30" x14ac:dyDescent="0.25">
      <c r="AC2301"/>
      <c r="AD2301"/>
    </row>
    <row r="2302" spans="29:30" x14ac:dyDescent="0.25">
      <c r="AC2302"/>
      <c r="AD2302"/>
    </row>
    <row r="2303" spans="29:30" x14ac:dyDescent="0.25">
      <c r="AC2303"/>
      <c r="AD2303"/>
    </row>
    <row r="2304" spans="29:30" x14ac:dyDescent="0.25">
      <c r="AC2304"/>
      <c r="AD2304"/>
    </row>
    <row r="2305" spans="29:30" x14ac:dyDescent="0.25">
      <c r="AC2305"/>
      <c r="AD2305"/>
    </row>
    <row r="2306" spans="29:30" x14ac:dyDescent="0.25">
      <c r="AC2306"/>
      <c r="AD2306"/>
    </row>
    <row r="2307" spans="29:30" x14ac:dyDescent="0.25">
      <c r="AC2307"/>
      <c r="AD2307"/>
    </row>
    <row r="2308" spans="29:30" x14ac:dyDescent="0.25">
      <c r="AC2308"/>
      <c r="AD2308"/>
    </row>
    <row r="2309" spans="29:30" x14ac:dyDescent="0.25">
      <c r="AC2309"/>
      <c r="AD2309"/>
    </row>
    <row r="2310" spans="29:30" x14ac:dyDescent="0.25">
      <c r="AC2310"/>
      <c r="AD2310"/>
    </row>
    <row r="2311" spans="29:30" x14ac:dyDescent="0.25">
      <c r="AC2311"/>
      <c r="AD2311"/>
    </row>
    <row r="2312" spans="29:30" x14ac:dyDescent="0.25">
      <c r="AC2312"/>
      <c r="AD2312"/>
    </row>
    <row r="2313" spans="29:30" x14ac:dyDescent="0.25">
      <c r="AC2313"/>
      <c r="AD2313"/>
    </row>
    <row r="2314" spans="29:30" x14ac:dyDescent="0.25">
      <c r="AC2314"/>
      <c r="AD2314"/>
    </row>
    <row r="2315" spans="29:30" x14ac:dyDescent="0.25">
      <c r="AC2315"/>
      <c r="AD2315"/>
    </row>
    <row r="2316" spans="29:30" x14ac:dyDescent="0.25">
      <c r="AC2316"/>
      <c r="AD2316"/>
    </row>
    <row r="2317" spans="29:30" x14ac:dyDescent="0.25">
      <c r="AC2317"/>
      <c r="AD2317"/>
    </row>
    <row r="2318" spans="29:30" x14ac:dyDescent="0.25">
      <c r="AC2318"/>
      <c r="AD2318"/>
    </row>
    <row r="2319" spans="29:30" x14ac:dyDescent="0.25">
      <c r="AC2319"/>
      <c r="AD2319"/>
    </row>
    <row r="2320" spans="29:30" x14ac:dyDescent="0.25">
      <c r="AC2320"/>
      <c r="AD2320"/>
    </row>
    <row r="2321" spans="29:30" x14ac:dyDescent="0.25">
      <c r="AC2321"/>
      <c r="AD2321"/>
    </row>
    <row r="2322" spans="29:30" x14ac:dyDescent="0.25">
      <c r="AC2322"/>
      <c r="AD2322"/>
    </row>
    <row r="2323" spans="29:30" x14ac:dyDescent="0.25">
      <c r="AC2323"/>
      <c r="AD2323"/>
    </row>
    <row r="2324" spans="29:30" x14ac:dyDescent="0.25">
      <c r="AC2324"/>
      <c r="AD2324"/>
    </row>
    <row r="2325" spans="29:30" x14ac:dyDescent="0.25">
      <c r="AC2325"/>
      <c r="AD2325"/>
    </row>
    <row r="2326" spans="29:30" x14ac:dyDescent="0.25">
      <c r="AC2326"/>
      <c r="AD2326"/>
    </row>
    <row r="2327" spans="29:30" x14ac:dyDescent="0.25">
      <c r="AC2327"/>
      <c r="AD2327"/>
    </row>
    <row r="2328" spans="29:30" x14ac:dyDescent="0.25">
      <c r="AC2328"/>
      <c r="AD2328"/>
    </row>
    <row r="2329" spans="29:30" x14ac:dyDescent="0.25">
      <c r="AC2329"/>
      <c r="AD2329"/>
    </row>
    <row r="2330" spans="29:30" x14ac:dyDescent="0.25">
      <c r="AC2330"/>
      <c r="AD2330"/>
    </row>
    <row r="2331" spans="29:30" x14ac:dyDescent="0.25">
      <c r="AC2331"/>
      <c r="AD2331"/>
    </row>
    <row r="2332" spans="29:30" x14ac:dyDescent="0.25">
      <c r="AC2332"/>
      <c r="AD2332"/>
    </row>
    <row r="2333" spans="29:30" x14ac:dyDescent="0.25">
      <c r="AC2333"/>
      <c r="AD2333"/>
    </row>
    <row r="2334" spans="29:30" x14ac:dyDescent="0.25">
      <c r="AC2334"/>
      <c r="AD2334"/>
    </row>
    <row r="2335" spans="29:30" x14ac:dyDescent="0.25">
      <c r="AC2335"/>
      <c r="AD2335"/>
    </row>
    <row r="2336" spans="29:30" x14ac:dyDescent="0.25">
      <c r="AC2336"/>
      <c r="AD2336"/>
    </row>
    <row r="2337" spans="29:30" x14ac:dyDescent="0.25">
      <c r="AC2337"/>
      <c r="AD2337"/>
    </row>
    <row r="2338" spans="29:30" x14ac:dyDescent="0.25">
      <c r="AC2338"/>
      <c r="AD2338"/>
    </row>
    <row r="2339" spans="29:30" x14ac:dyDescent="0.25">
      <c r="AC2339"/>
      <c r="AD2339"/>
    </row>
    <row r="2340" spans="29:30" x14ac:dyDescent="0.25">
      <c r="AC2340"/>
      <c r="AD2340"/>
    </row>
    <row r="2341" spans="29:30" x14ac:dyDescent="0.25">
      <c r="AC2341"/>
      <c r="AD2341"/>
    </row>
    <row r="2342" spans="29:30" x14ac:dyDescent="0.25">
      <c r="AC2342"/>
      <c r="AD2342"/>
    </row>
    <row r="2343" spans="29:30" x14ac:dyDescent="0.25">
      <c r="AC2343"/>
      <c r="AD2343"/>
    </row>
    <row r="2344" spans="29:30" x14ac:dyDescent="0.25">
      <c r="AC2344"/>
      <c r="AD2344"/>
    </row>
    <row r="2345" spans="29:30" x14ac:dyDescent="0.25">
      <c r="AC2345"/>
      <c r="AD2345"/>
    </row>
    <row r="2346" spans="29:30" x14ac:dyDescent="0.25">
      <c r="AC2346"/>
      <c r="AD2346"/>
    </row>
    <row r="2347" spans="29:30" x14ac:dyDescent="0.25">
      <c r="AC2347"/>
      <c r="AD2347"/>
    </row>
    <row r="2348" spans="29:30" x14ac:dyDescent="0.25">
      <c r="AC2348"/>
      <c r="AD2348"/>
    </row>
    <row r="2349" spans="29:30" x14ac:dyDescent="0.25">
      <c r="AC2349"/>
      <c r="AD2349"/>
    </row>
    <row r="2350" spans="29:30" x14ac:dyDescent="0.25">
      <c r="AC2350"/>
      <c r="AD2350"/>
    </row>
    <row r="2351" spans="29:30" x14ac:dyDescent="0.25">
      <c r="AC2351"/>
      <c r="AD2351"/>
    </row>
    <row r="2352" spans="29:30" x14ac:dyDescent="0.25">
      <c r="AC2352"/>
      <c r="AD2352"/>
    </row>
    <row r="2353" spans="29:30" x14ac:dyDescent="0.25">
      <c r="AC2353"/>
      <c r="AD2353"/>
    </row>
    <row r="2354" spans="29:30" x14ac:dyDescent="0.25">
      <c r="AC2354"/>
      <c r="AD2354"/>
    </row>
    <row r="2355" spans="29:30" x14ac:dyDescent="0.25">
      <c r="AC2355"/>
      <c r="AD2355"/>
    </row>
    <row r="2356" spans="29:30" x14ac:dyDescent="0.25">
      <c r="AC2356"/>
      <c r="AD2356"/>
    </row>
    <row r="2357" spans="29:30" x14ac:dyDescent="0.25">
      <c r="AC2357"/>
      <c r="AD2357"/>
    </row>
    <row r="2358" spans="29:30" x14ac:dyDescent="0.25">
      <c r="AC2358"/>
      <c r="AD2358"/>
    </row>
    <row r="2359" spans="29:30" x14ac:dyDescent="0.25">
      <c r="AC2359"/>
      <c r="AD2359"/>
    </row>
    <row r="2360" spans="29:30" x14ac:dyDescent="0.25">
      <c r="AC2360"/>
      <c r="AD2360"/>
    </row>
    <row r="2361" spans="29:30" x14ac:dyDescent="0.25">
      <c r="AC2361"/>
      <c r="AD2361"/>
    </row>
    <row r="2362" spans="29:30" x14ac:dyDescent="0.25">
      <c r="AC2362"/>
      <c r="AD2362"/>
    </row>
    <row r="2363" spans="29:30" x14ac:dyDescent="0.25">
      <c r="AC2363"/>
      <c r="AD2363"/>
    </row>
    <row r="2364" spans="29:30" x14ac:dyDescent="0.25">
      <c r="AC2364"/>
      <c r="AD2364"/>
    </row>
    <row r="2365" spans="29:30" x14ac:dyDescent="0.25">
      <c r="AC2365"/>
      <c r="AD2365"/>
    </row>
    <row r="2366" spans="29:30" x14ac:dyDescent="0.25">
      <c r="AC2366"/>
      <c r="AD2366"/>
    </row>
    <row r="2367" spans="29:30" x14ac:dyDescent="0.25">
      <c r="AC2367"/>
      <c r="AD2367"/>
    </row>
    <row r="2368" spans="29:30" x14ac:dyDescent="0.25">
      <c r="AC2368"/>
      <c r="AD2368"/>
    </row>
    <row r="2369" spans="29:30" x14ac:dyDescent="0.25">
      <c r="AC2369"/>
      <c r="AD2369"/>
    </row>
    <row r="2370" spans="29:30" x14ac:dyDescent="0.25">
      <c r="AC2370"/>
      <c r="AD2370"/>
    </row>
    <row r="2371" spans="29:30" x14ac:dyDescent="0.25">
      <c r="AC2371"/>
      <c r="AD2371"/>
    </row>
    <row r="2372" spans="29:30" x14ac:dyDescent="0.25">
      <c r="AC2372"/>
      <c r="AD2372"/>
    </row>
    <row r="2373" spans="29:30" x14ac:dyDescent="0.25">
      <c r="AC2373"/>
      <c r="AD2373"/>
    </row>
    <row r="2374" spans="29:30" x14ac:dyDescent="0.25">
      <c r="AC2374"/>
      <c r="AD2374"/>
    </row>
    <row r="2375" spans="29:30" x14ac:dyDescent="0.25">
      <c r="AC2375"/>
      <c r="AD2375"/>
    </row>
    <row r="2376" spans="29:30" x14ac:dyDescent="0.25">
      <c r="AC2376"/>
      <c r="AD2376"/>
    </row>
    <row r="2377" spans="29:30" x14ac:dyDescent="0.25">
      <c r="AC2377"/>
      <c r="AD2377"/>
    </row>
    <row r="2378" spans="29:30" x14ac:dyDescent="0.25">
      <c r="AC2378"/>
      <c r="AD2378"/>
    </row>
    <row r="2379" spans="29:30" x14ac:dyDescent="0.25">
      <c r="AC2379"/>
      <c r="AD2379"/>
    </row>
    <row r="2380" spans="29:30" x14ac:dyDescent="0.25">
      <c r="AC2380"/>
      <c r="AD2380"/>
    </row>
    <row r="2381" spans="29:30" x14ac:dyDescent="0.25">
      <c r="AC2381"/>
      <c r="AD2381"/>
    </row>
    <row r="2382" spans="29:30" x14ac:dyDescent="0.25">
      <c r="AC2382"/>
      <c r="AD2382"/>
    </row>
    <row r="2383" spans="29:30" x14ac:dyDescent="0.25">
      <c r="AC2383"/>
      <c r="AD2383"/>
    </row>
    <row r="2384" spans="29:30" x14ac:dyDescent="0.25">
      <c r="AC2384"/>
      <c r="AD2384"/>
    </row>
    <row r="2385" spans="29:30" x14ac:dyDescent="0.25">
      <c r="AC2385"/>
      <c r="AD2385"/>
    </row>
    <row r="2386" spans="29:30" x14ac:dyDescent="0.25">
      <c r="AC2386"/>
      <c r="AD2386"/>
    </row>
    <row r="2387" spans="29:30" x14ac:dyDescent="0.25">
      <c r="AC2387"/>
      <c r="AD2387"/>
    </row>
    <row r="2388" spans="29:30" x14ac:dyDescent="0.25">
      <c r="AC2388"/>
      <c r="AD2388"/>
    </row>
    <row r="2389" spans="29:30" x14ac:dyDescent="0.25">
      <c r="AC2389"/>
      <c r="AD2389"/>
    </row>
    <row r="2390" spans="29:30" x14ac:dyDescent="0.25">
      <c r="AC2390"/>
      <c r="AD2390"/>
    </row>
    <row r="2391" spans="29:30" x14ac:dyDescent="0.25">
      <c r="AC2391"/>
      <c r="AD2391"/>
    </row>
    <row r="2392" spans="29:30" x14ac:dyDescent="0.25">
      <c r="AC2392"/>
      <c r="AD2392"/>
    </row>
    <row r="2393" spans="29:30" x14ac:dyDescent="0.25">
      <c r="AC2393"/>
      <c r="AD2393"/>
    </row>
    <row r="2394" spans="29:30" x14ac:dyDescent="0.25">
      <c r="AC2394"/>
      <c r="AD2394"/>
    </row>
    <row r="2395" spans="29:30" x14ac:dyDescent="0.25">
      <c r="AC2395"/>
      <c r="AD2395"/>
    </row>
    <row r="2396" spans="29:30" x14ac:dyDescent="0.25">
      <c r="AC2396"/>
      <c r="AD2396"/>
    </row>
    <row r="2397" spans="29:30" x14ac:dyDescent="0.25">
      <c r="AC2397"/>
      <c r="AD2397"/>
    </row>
    <row r="2398" spans="29:30" x14ac:dyDescent="0.25">
      <c r="AC2398"/>
      <c r="AD2398"/>
    </row>
    <row r="2399" spans="29:30" x14ac:dyDescent="0.25">
      <c r="AC2399"/>
      <c r="AD2399"/>
    </row>
    <row r="2400" spans="29:30" x14ac:dyDescent="0.25">
      <c r="AC2400"/>
      <c r="AD2400"/>
    </row>
    <row r="2401" spans="29:30" x14ac:dyDescent="0.25">
      <c r="AC2401"/>
      <c r="AD2401"/>
    </row>
    <row r="2402" spans="29:30" x14ac:dyDescent="0.25">
      <c r="AC2402"/>
      <c r="AD2402"/>
    </row>
    <row r="2403" spans="29:30" x14ac:dyDescent="0.25">
      <c r="AC2403"/>
      <c r="AD2403"/>
    </row>
    <row r="2404" spans="29:30" x14ac:dyDescent="0.25">
      <c r="AC2404"/>
      <c r="AD2404"/>
    </row>
    <row r="2405" spans="29:30" x14ac:dyDescent="0.25">
      <c r="AC2405"/>
      <c r="AD2405"/>
    </row>
    <row r="2406" spans="29:30" x14ac:dyDescent="0.25">
      <c r="AC2406"/>
      <c r="AD2406"/>
    </row>
    <row r="2407" spans="29:30" x14ac:dyDescent="0.25">
      <c r="AC2407"/>
      <c r="AD2407"/>
    </row>
    <row r="2408" spans="29:30" x14ac:dyDescent="0.25">
      <c r="AC2408"/>
      <c r="AD2408"/>
    </row>
    <row r="2409" spans="29:30" x14ac:dyDescent="0.25">
      <c r="AC2409"/>
      <c r="AD2409"/>
    </row>
    <row r="2410" spans="29:30" x14ac:dyDescent="0.25">
      <c r="AC2410"/>
      <c r="AD2410"/>
    </row>
    <row r="2411" spans="29:30" x14ac:dyDescent="0.25">
      <c r="AC2411"/>
      <c r="AD2411"/>
    </row>
    <row r="2412" spans="29:30" x14ac:dyDescent="0.25">
      <c r="AC2412"/>
      <c r="AD2412"/>
    </row>
    <row r="2413" spans="29:30" x14ac:dyDescent="0.25">
      <c r="AC2413"/>
      <c r="AD2413"/>
    </row>
    <row r="2414" spans="29:30" x14ac:dyDescent="0.25">
      <c r="AC2414"/>
      <c r="AD2414"/>
    </row>
    <row r="2415" spans="29:30" x14ac:dyDescent="0.25">
      <c r="AC2415"/>
      <c r="AD2415"/>
    </row>
    <row r="2416" spans="29:30" x14ac:dyDescent="0.25">
      <c r="AC2416"/>
      <c r="AD2416"/>
    </row>
    <row r="2417" spans="29:30" x14ac:dyDescent="0.25">
      <c r="AC2417"/>
      <c r="AD2417"/>
    </row>
    <row r="2418" spans="29:30" x14ac:dyDescent="0.25">
      <c r="AC2418"/>
      <c r="AD2418"/>
    </row>
    <row r="2419" spans="29:30" x14ac:dyDescent="0.25">
      <c r="AC2419"/>
      <c r="AD2419"/>
    </row>
    <row r="2420" spans="29:30" x14ac:dyDescent="0.25">
      <c r="AC2420"/>
      <c r="AD2420"/>
    </row>
    <row r="2421" spans="29:30" x14ac:dyDescent="0.25">
      <c r="AC2421"/>
      <c r="AD2421"/>
    </row>
    <row r="2422" spans="29:30" x14ac:dyDescent="0.25">
      <c r="AC2422"/>
      <c r="AD2422"/>
    </row>
    <row r="2423" spans="29:30" x14ac:dyDescent="0.25">
      <c r="AC2423"/>
      <c r="AD2423"/>
    </row>
    <row r="2424" spans="29:30" x14ac:dyDescent="0.25">
      <c r="AC2424"/>
      <c r="AD2424"/>
    </row>
    <row r="2425" spans="29:30" x14ac:dyDescent="0.25">
      <c r="AC2425"/>
      <c r="AD2425"/>
    </row>
    <row r="2426" spans="29:30" x14ac:dyDescent="0.25">
      <c r="AC2426"/>
      <c r="AD2426"/>
    </row>
    <row r="2427" spans="29:30" x14ac:dyDescent="0.25">
      <c r="AC2427"/>
      <c r="AD2427"/>
    </row>
    <row r="2428" spans="29:30" x14ac:dyDescent="0.25">
      <c r="AC2428"/>
      <c r="AD2428"/>
    </row>
    <row r="2429" spans="29:30" x14ac:dyDescent="0.25">
      <c r="AC2429"/>
      <c r="AD2429"/>
    </row>
    <row r="2430" spans="29:30" x14ac:dyDescent="0.25">
      <c r="AC2430"/>
      <c r="AD2430"/>
    </row>
    <row r="2431" spans="29:30" x14ac:dyDescent="0.25">
      <c r="AC2431"/>
      <c r="AD2431"/>
    </row>
    <row r="2432" spans="29:30" x14ac:dyDescent="0.25">
      <c r="AC2432"/>
      <c r="AD2432"/>
    </row>
    <row r="2433" spans="29:30" x14ac:dyDescent="0.25">
      <c r="AC2433"/>
      <c r="AD2433"/>
    </row>
    <row r="2434" spans="29:30" x14ac:dyDescent="0.25">
      <c r="AC2434"/>
      <c r="AD2434"/>
    </row>
    <row r="2435" spans="29:30" x14ac:dyDescent="0.25">
      <c r="AC2435"/>
      <c r="AD2435"/>
    </row>
    <row r="2436" spans="29:30" x14ac:dyDescent="0.25">
      <c r="AC2436"/>
      <c r="AD2436"/>
    </row>
    <row r="2437" spans="29:30" x14ac:dyDescent="0.25">
      <c r="AC2437"/>
      <c r="AD2437"/>
    </row>
    <row r="2438" spans="29:30" x14ac:dyDescent="0.25">
      <c r="AC2438"/>
      <c r="AD2438"/>
    </row>
    <row r="2439" spans="29:30" x14ac:dyDescent="0.25">
      <c r="AC2439"/>
      <c r="AD2439"/>
    </row>
    <row r="2440" spans="29:30" x14ac:dyDescent="0.25">
      <c r="AC2440"/>
      <c r="AD2440"/>
    </row>
    <row r="2441" spans="29:30" x14ac:dyDescent="0.25">
      <c r="AC2441"/>
      <c r="AD2441"/>
    </row>
    <row r="2442" spans="29:30" x14ac:dyDescent="0.25">
      <c r="AC2442"/>
      <c r="AD2442"/>
    </row>
    <row r="2443" spans="29:30" x14ac:dyDescent="0.25">
      <c r="AC2443"/>
      <c r="AD2443"/>
    </row>
    <row r="2444" spans="29:30" x14ac:dyDescent="0.25">
      <c r="AC2444"/>
      <c r="AD2444"/>
    </row>
    <row r="2445" spans="29:30" x14ac:dyDescent="0.25">
      <c r="AC2445"/>
      <c r="AD2445"/>
    </row>
    <row r="2446" spans="29:30" x14ac:dyDescent="0.25">
      <c r="AC2446"/>
      <c r="AD2446"/>
    </row>
    <row r="2447" spans="29:30" x14ac:dyDescent="0.25">
      <c r="AC2447"/>
      <c r="AD2447"/>
    </row>
    <row r="2448" spans="29:30" x14ac:dyDescent="0.25">
      <c r="AC2448"/>
      <c r="AD2448"/>
    </row>
    <row r="2449" spans="29:30" x14ac:dyDescent="0.25">
      <c r="AC2449"/>
      <c r="AD2449"/>
    </row>
    <row r="2450" spans="29:30" x14ac:dyDescent="0.25">
      <c r="AC2450"/>
      <c r="AD2450"/>
    </row>
    <row r="2451" spans="29:30" x14ac:dyDescent="0.25">
      <c r="AC2451"/>
      <c r="AD2451"/>
    </row>
    <row r="2452" spans="29:30" x14ac:dyDescent="0.25">
      <c r="AC2452"/>
      <c r="AD2452"/>
    </row>
    <row r="2453" spans="29:30" x14ac:dyDescent="0.25">
      <c r="AC2453"/>
      <c r="AD2453"/>
    </row>
    <row r="2454" spans="29:30" x14ac:dyDescent="0.25">
      <c r="AC2454"/>
      <c r="AD2454"/>
    </row>
    <row r="2455" spans="29:30" x14ac:dyDescent="0.25">
      <c r="AC2455"/>
      <c r="AD2455"/>
    </row>
    <row r="2456" spans="29:30" x14ac:dyDescent="0.25">
      <c r="AC2456"/>
      <c r="AD2456"/>
    </row>
    <row r="2457" spans="29:30" x14ac:dyDescent="0.25">
      <c r="AC2457"/>
      <c r="AD2457"/>
    </row>
    <row r="2458" spans="29:30" x14ac:dyDescent="0.25">
      <c r="AC2458"/>
      <c r="AD2458"/>
    </row>
    <row r="2459" spans="29:30" x14ac:dyDescent="0.25">
      <c r="AC2459"/>
      <c r="AD2459"/>
    </row>
    <row r="2460" spans="29:30" x14ac:dyDescent="0.25">
      <c r="AC2460"/>
      <c r="AD2460"/>
    </row>
    <row r="2461" spans="29:30" x14ac:dyDescent="0.25">
      <c r="AC2461"/>
      <c r="AD2461"/>
    </row>
    <row r="2462" spans="29:30" x14ac:dyDescent="0.25">
      <c r="AC2462"/>
      <c r="AD2462"/>
    </row>
    <row r="2463" spans="29:30" x14ac:dyDescent="0.25">
      <c r="AC2463"/>
      <c r="AD2463"/>
    </row>
    <row r="2464" spans="29:30" x14ac:dyDescent="0.25">
      <c r="AC2464"/>
      <c r="AD2464"/>
    </row>
    <row r="2465" spans="29:30" x14ac:dyDescent="0.25">
      <c r="AC2465"/>
      <c r="AD2465"/>
    </row>
    <row r="2466" spans="29:30" x14ac:dyDescent="0.25">
      <c r="AC2466"/>
      <c r="AD2466"/>
    </row>
    <row r="2467" spans="29:30" x14ac:dyDescent="0.25">
      <c r="AC2467"/>
      <c r="AD2467"/>
    </row>
    <row r="2468" spans="29:30" x14ac:dyDescent="0.25">
      <c r="AC2468"/>
      <c r="AD2468"/>
    </row>
    <row r="2469" spans="29:30" x14ac:dyDescent="0.25">
      <c r="AC2469"/>
      <c r="AD2469"/>
    </row>
    <row r="2470" spans="29:30" x14ac:dyDescent="0.25">
      <c r="AC2470"/>
      <c r="AD2470"/>
    </row>
    <row r="2471" spans="29:30" x14ac:dyDescent="0.25">
      <c r="AC2471"/>
      <c r="AD2471"/>
    </row>
    <row r="2472" spans="29:30" x14ac:dyDescent="0.25">
      <c r="AC2472"/>
      <c r="AD2472"/>
    </row>
    <row r="2473" spans="29:30" x14ac:dyDescent="0.25">
      <c r="AC2473"/>
      <c r="AD2473"/>
    </row>
    <row r="2474" spans="29:30" x14ac:dyDescent="0.25">
      <c r="AC2474"/>
      <c r="AD2474"/>
    </row>
    <row r="2475" spans="29:30" x14ac:dyDescent="0.25">
      <c r="AC2475"/>
      <c r="AD2475"/>
    </row>
    <row r="2476" spans="29:30" x14ac:dyDescent="0.25">
      <c r="AC2476"/>
      <c r="AD2476"/>
    </row>
    <row r="2477" spans="29:30" x14ac:dyDescent="0.25">
      <c r="AC2477"/>
      <c r="AD2477"/>
    </row>
    <row r="2478" spans="29:30" x14ac:dyDescent="0.25">
      <c r="AC2478"/>
      <c r="AD2478"/>
    </row>
    <row r="2479" spans="29:30" x14ac:dyDescent="0.25">
      <c r="AC2479"/>
      <c r="AD2479"/>
    </row>
    <row r="2480" spans="29:30" x14ac:dyDescent="0.25">
      <c r="AC2480"/>
      <c r="AD2480"/>
    </row>
    <row r="2481" spans="29:30" x14ac:dyDescent="0.25">
      <c r="AC2481"/>
      <c r="AD2481"/>
    </row>
    <row r="2482" spans="29:30" x14ac:dyDescent="0.25">
      <c r="AC2482"/>
      <c r="AD2482"/>
    </row>
    <row r="2483" spans="29:30" x14ac:dyDescent="0.25">
      <c r="AC2483"/>
      <c r="AD2483"/>
    </row>
    <row r="2484" spans="29:30" x14ac:dyDescent="0.25">
      <c r="AC2484"/>
      <c r="AD2484"/>
    </row>
    <row r="2485" spans="29:30" x14ac:dyDescent="0.25">
      <c r="AC2485"/>
      <c r="AD2485"/>
    </row>
    <row r="2486" spans="29:30" x14ac:dyDescent="0.25">
      <c r="AC2486"/>
      <c r="AD2486"/>
    </row>
    <row r="2487" spans="29:30" x14ac:dyDescent="0.25">
      <c r="AC2487"/>
      <c r="AD2487"/>
    </row>
    <row r="2488" spans="29:30" x14ac:dyDescent="0.25">
      <c r="AC2488"/>
      <c r="AD2488"/>
    </row>
    <row r="2489" spans="29:30" x14ac:dyDescent="0.25">
      <c r="AC2489"/>
      <c r="AD2489"/>
    </row>
    <row r="2490" spans="29:30" x14ac:dyDescent="0.25">
      <c r="AC2490"/>
      <c r="AD2490"/>
    </row>
    <row r="2491" spans="29:30" x14ac:dyDescent="0.25">
      <c r="AC2491"/>
      <c r="AD2491"/>
    </row>
    <row r="2492" spans="29:30" x14ac:dyDescent="0.25">
      <c r="AC2492"/>
      <c r="AD2492"/>
    </row>
    <row r="2493" spans="29:30" x14ac:dyDescent="0.25">
      <c r="AC2493"/>
      <c r="AD2493"/>
    </row>
    <row r="2494" spans="29:30" x14ac:dyDescent="0.25">
      <c r="AC2494"/>
      <c r="AD2494"/>
    </row>
    <row r="2495" spans="29:30" x14ac:dyDescent="0.25">
      <c r="AC2495"/>
      <c r="AD2495"/>
    </row>
    <row r="2496" spans="29:30" x14ac:dyDescent="0.25">
      <c r="AC2496"/>
      <c r="AD2496"/>
    </row>
    <row r="2497" spans="29:30" x14ac:dyDescent="0.25">
      <c r="AC2497"/>
      <c r="AD2497"/>
    </row>
    <row r="2498" spans="29:30" x14ac:dyDescent="0.25">
      <c r="AC2498"/>
      <c r="AD2498"/>
    </row>
    <row r="2499" spans="29:30" x14ac:dyDescent="0.25">
      <c r="AC2499"/>
      <c r="AD2499"/>
    </row>
    <row r="2500" spans="29:30" x14ac:dyDescent="0.25">
      <c r="AC2500"/>
      <c r="AD2500"/>
    </row>
    <row r="2501" spans="29:30" x14ac:dyDescent="0.25">
      <c r="AC2501"/>
      <c r="AD2501"/>
    </row>
    <row r="2502" spans="29:30" x14ac:dyDescent="0.25">
      <c r="AC2502"/>
      <c r="AD2502"/>
    </row>
    <row r="2503" spans="29:30" x14ac:dyDescent="0.25">
      <c r="AC2503"/>
      <c r="AD2503"/>
    </row>
    <row r="2504" spans="29:30" x14ac:dyDescent="0.25">
      <c r="AC2504"/>
      <c r="AD2504"/>
    </row>
    <row r="2505" spans="29:30" x14ac:dyDescent="0.25">
      <c r="AC2505"/>
      <c r="AD2505"/>
    </row>
    <row r="2506" spans="29:30" x14ac:dyDescent="0.25">
      <c r="AC2506"/>
      <c r="AD2506"/>
    </row>
    <row r="2507" spans="29:30" x14ac:dyDescent="0.25">
      <c r="AC2507"/>
      <c r="AD2507"/>
    </row>
    <row r="2508" spans="29:30" x14ac:dyDescent="0.25">
      <c r="AC2508"/>
      <c r="AD2508"/>
    </row>
    <row r="2509" spans="29:30" x14ac:dyDescent="0.25">
      <c r="AC2509"/>
      <c r="AD2509"/>
    </row>
    <row r="2510" spans="29:30" x14ac:dyDescent="0.25">
      <c r="AC2510"/>
      <c r="AD2510"/>
    </row>
    <row r="2511" spans="29:30" x14ac:dyDescent="0.25">
      <c r="AC2511"/>
      <c r="AD2511"/>
    </row>
    <row r="2512" spans="29:30" x14ac:dyDescent="0.25">
      <c r="AC2512"/>
      <c r="AD2512"/>
    </row>
    <row r="2513" spans="29:30" x14ac:dyDescent="0.25">
      <c r="AC2513"/>
      <c r="AD2513"/>
    </row>
    <row r="2514" spans="29:30" x14ac:dyDescent="0.25">
      <c r="AC2514"/>
      <c r="AD2514"/>
    </row>
    <row r="2515" spans="29:30" x14ac:dyDescent="0.25">
      <c r="AC2515"/>
      <c r="AD2515"/>
    </row>
    <row r="2516" spans="29:30" x14ac:dyDescent="0.25">
      <c r="AC2516"/>
      <c r="AD2516"/>
    </row>
    <row r="2517" spans="29:30" x14ac:dyDescent="0.25">
      <c r="AC2517"/>
      <c r="AD2517"/>
    </row>
    <row r="2518" spans="29:30" x14ac:dyDescent="0.25">
      <c r="AC2518"/>
      <c r="AD2518"/>
    </row>
    <row r="2519" spans="29:30" x14ac:dyDescent="0.25">
      <c r="AC2519"/>
      <c r="AD2519"/>
    </row>
    <row r="2520" spans="29:30" x14ac:dyDescent="0.25">
      <c r="AC2520"/>
      <c r="AD2520"/>
    </row>
    <row r="2521" spans="29:30" x14ac:dyDescent="0.25">
      <c r="AC2521"/>
      <c r="AD2521"/>
    </row>
    <row r="2522" spans="29:30" x14ac:dyDescent="0.25">
      <c r="AC2522"/>
      <c r="AD2522"/>
    </row>
    <row r="2523" spans="29:30" x14ac:dyDescent="0.25">
      <c r="AC2523"/>
      <c r="AD2523"/>
    </row>
    <row r="2524" spans="29:30" x14ac:dyDescent="0.25">
      <c r="AC2524"/>
      <c r="AD2524"/>
    </row>
    <row r="2525" spans="29:30" x14ac:dyDescent="0.25">
      <c r="AC2525"/>
      <c r="AD2525"/>
    </row>
    <row r="2526" spans="29:30" x14ac:dyDescent="0.25">
      <c r="AC2526"/>
      <c r="AD2526"/>
    </row>
    <row r="2527" spans="29:30" x14ac:dyDescent="0.25">
      <c r="AC2527"/>
      <c r="AD2527"/>
    </row>
    <row r="2528" spans="29:30" x14ac:dyDescent="0.25">
      <c r="AC2528"/>
      <c r="AD2528"/>
    </row>
    <row r="2529" spans="29:30" x14ac:dyDescent="0.25">
      <c r="AC2529"/>
      <c r="AD2529"/>
    </row>
    <row r="2530" spans="29:30" x14ac:dyDescent="0.25">
      <c r="AC2530"/>
      <c r="AD2530"/>
    </row>
    <row r="2531" spans="29:30" x14ac:dyDescent="0.25">
      <c r="AC2531"/>
      <c r="AD2531"/>
    </row>
    <row r="2532" spans="29:30" x14ac:dyDescent="0.25">
      <c r="AC2532"/>
      <c r="AD2532"/>
    </row>
    <row r="2533" spans="29:30" x14ac:dyDescent="0.25">
      <c r="AC2533"/>
      <c r="AD2533"/>
    </row>
    <row r="2534" spans="29:30" x14ac:dyDescent="0.25">
      <c r="AC2534"/>
      <c r="AD2534"/>
    </row>
    <row r="2535" spans="29:30" x14ac:dyDescent="0.25">
      <c r="AC2535"/>
      <c r="AD2535"/>
    </row>
    <row r="2536" spans="29:30" x14ac:dyDescent="0.25">
      <c r="AC2536"/>
      <c r="AD2536"/>
    </row>
    <row r="2537" spans="29:30" x14ac:dyDescent="0.25">
      <c r="AC2537"/>
      <c r="AD2537"/>
    </row>
    <row r="2538" spans="29:30" x14ac:dyDescent="0.25">
      <c r="AC2538"/>
      <c r="AD2538"/>
    </row>
    <row r="2539" spans="29:30" x14ac:dyDescent="0.25">
      <c r="AC2539"/>
      <c r="AD2539"/>
    </row>
    <row r="2540" spans="29:30" x14ac:dyDescent="0.25">
      <c r="AC2540"/>
      <c r="AD2540"/>
    </row>
    <row r="2541" spans="29:30" x14ac:dyDescent="0.25">
      <c r="AC2541"/>
      <c r="AD2541"/>
    </row>
    <row r="2542" spans="29:30" x14ac:dyDescent="0.25">
      <c r="AC2542"/>
      <c r="AD2542"/>
    </row>
    <row r="2543" spans="29:30" x14ac:dyDescent="0.25">
      <c r="AC2543"/>
      <c r="AD2543"/>
    </row>
    <row r="2544" spans="29:30" x14ac:dyDescent="0.25">
      <c r="AC2544"/>
      <c r="AD2544"/>
    </row>
    <row r="2545" spans="29:30" x14ac:dyDescent="0.25">
      <c r="AC2545"/>
      <c r="AD2545"/>
    </row>
    <row r="2546" spans="29:30" x14ac:dyDescent="0.25">
      <c r="AC2546"/>
      <c r="AD2546"/>
    </row>
    <row r="2547" spans="29:30" x14ac:dyDescent="0.25">
      <c r="AC2547"/>
      <c r="AD2547"/>
    </row>
    <row r="2548" spans="29:30" x14ac:dyDescent="0.25">
      <c r="AC2548"/>
      <c r="AD2548"/>
    </row>
    <row r="2549" spans="29:30" x14ac:dyDescent="0.25">
      <c r="AC2549"/>
      <c r="AD2549"/>
    </row>
    <row r="2550" spans="29:30" x14ac:dyDescent="0.25">
      <c r="AC2550"/>
      <c r="AD2550"/>
    </row>
    <row r="2551" spans="29:30" x14ac:dyDescent="0.25">
      <c r="AC2551"/>
      <c r="AD2551"/>
    </row>
    <row r="2552" spans="29:30" x14ac:dyDescent="0.25">
      <c r="AC2552"/>
      <c r="AD2552"/>
    </row>
    <row r="2553" spans="29:30" x14ac:dyDescent="0.25">
      <c r="AC2553"/>
      <c r="AD2553"/>
    </row>
    <row r="2554" spans="29:30" x14ac:dyDescent="0.25">
      <c r="AC2554"/>
      <c r="AD2554"/>
    </row>
    <row r="2555" spans="29:30" x14ac:dyDescent="0.25">
      <c r="AC2555"/>
      <c r="AD2555"/>
    </row>
    <row r="2556" spans="29:30" x14ac:dyDescent="0.25">
      <c r="AC2556"/>
      <c r="AD2556"/>
    </row>
    <row r="2557" spans="29:30" x14ac:dyDescent="0.25">
      <c r="AC2557"/>
      <c r="AD2557"/>
    </row>
    <row r="2558" spans="29:30" x14ac:dyDescent="0.25">
      <c r="AC2558"/>
      <c r="AD2558"/>
    </row>
    <row r="2559" spans="29:30" x14ac:dyDescent="0.25">
      <c r="AC2559"/>
      <c r="AD2559"/>
    </row>
    <row r="2560" spans="29:30" x14ac:dyDescent="0.25">
      <c r="AC2560"/>
      <c r="AD2560"/>
    </row>
    <row r="2561" spans="29:30" x14ac:dyDescent="0.25">
      <c r="AC2561"/>
      <c r="AD2561"/>
    </row>
    <row r="2562" spans="29:30" x14ac:dyDescent="0.25">
      <c r="AC2562"/>
      <c r="AD2562"/>
    </row>
    <row r="2563" spans="29:30" x14ac:dyDescent="0.25">
      <c r="AC2563"/>
      <c r="AD2563"/>
    </row>
    <row r="2564" spans="29:30" x14ac:dyDescent="0.25">
      <c r="AC2564"/>
      <c r="AD2564"/>
    </row>
    <row r="2565" spans="29:30" x14ac:dyDescent="0.25">
      <c r="AC2565"/>
      <c r="AD2565"/>
    </row>
    <row r="2566" spans="29:30" x14ac:dyDescent="0.25">
      <c r="AC2566"/>
      <c r="AD2566"/>
    </row>
    <row r="2567" spans="29:30" x14ac:dyDescent="0.25">
      <c r="AC2567"/>
      <c r="AD2567"/>
    </row>
    <row r="2568" spans="29:30" x14ac:dyDescent="0.25">
      <c r="AC2568"/>
      <c r="AD2568"/>
    </row>
    <row r="2569" spans="29:30" x14ac:dyDescent="0.25">
      <c r="AC2569"/>
      <c r="AD2569"/>
    </row>
    <row r="2570" spans="29:30" x14ac:dyDescent="0.25">
      <c r="AC2570"/>
      <c r="AD2570"/>
    </row>
    <row r="2571" spans="29:30" x14ac:dyDescent="0.25">
      <c r="AC2571"/>
      <c r="AD2571"/>
    </row>
    <row r="2572" spans="29:30" x14ac:dyDescent="0.25">
      <c r="AC2572"/>
      <c r="AD2572"/>
    </row>
    <row r="2573" spans="29:30" x14ac:dyDescent="0.25">
      <c r="AC2573"/>
      <c r="AD2573"/>
    </row>
    <row r="2574" spans="29:30" x14ac:dyDescent="0.25">
      <c r="AC2574"/>
      <c r="AD2574"/>
    </row>
    <row r="2575" spans="29:30" x14ac:dyDescent="0.25">
      <c r="AC2575"/>
      <c r="AD2575"/>
    </row>
    <row r="2576" spans="29:30" x14ac:dyDescent="0.25">
      <c r="AC2576"/>
      <c r="AD2576"/>
    </row>
    <row r="2577" spans="29:30" x14ac:dyDescent="0.25">
      <c r="AC2577"/>
      <c r="AD2577"/>
    </row>
    <row r="2578" spans="29:30" x14ac:dyDescent="0.25">
      <c r="AC2578"/>
      <c r="AD2578"/>
    </row>
    <row r="2579" spans="29:30" x14ac:dyDescent="0.25">
      <c r="AC2579"/>
      <c r="AD2579"/>
    </row>
    <row r="2580" spans="29:30" x14ac:dyDescent="0.25">
      <c r="AC2580"/>
      <c r="AD2580"/>
    </row>
    <row r="2581" spans="29:30" x14ac:dyDescent="0.25">
      <c r="AC2581"/>
      <c r="AD2581"/>
    </row>
    <row r="2582" spans="29:30" x14ac:dyDescent="0.25">
      <c r="AC2582"/>
      <c r="AD2582"/>
    </row>
    <row r="2583" spans="29:30" x14ac:dyDescent="0.25">
      <c r="AC2583"/>
      <c r="AD2583"/>
    </row>
    <row r="2584" spans="29:30" x14ac:dyDescent="0.25">
      <c r="AC2584"/>
      <c r="AD2584"/>
    </row>
    <row r="2585" spans="29:30" x14ac:dyDescent="0.25">
      <c r="AC2585"/>
      <c r="AD2585"/>
    </row>
    <row r="2586" spans="29:30" x14ac:dyDescent="0.25">
      <c r="AC2586"/>
      <c r="AD2586"/>
    </row>
    <row r="2587" spans="29:30" x14ac:dyDescent="0.25">
      <c r="AC2587"/>
      <c r="AD2587"/>
    </row>
    <row r="2588" spans="29:30" x14ac:dyDescent="0.25">
      <c r="AC2588"/>
      <c r="AD2588"/>
    </row>
    <row r="2589" spans="29:30" x14ac:dyDescent="0.25">
      <c r="AC2589"/>
      <c r="AD2589"/>
    </row>
    <row r="2590" spans="29:30" x14ac:dyDescent="0.25">
      <c r="AC2590"/>
      <c r="AD2590"/>
    </row>
    <row r="2591" spans="29:30" x14ac:dyDescent="0.25">
      <c r="AC2591"/>
      <c r="AD2591"/>
    </row>
    <row r="2592" spans="29:30" x14ac:dyDescent="0.25">
      <c r="AC2592"/>
      <c r="AD2592"/>
    </row>
    <row r="2593" spans="29:30" x14ac:dyDescent="0.25">
      <c r="AC2593"/>
      <c r="AD2593"/>
    </row>
    <row r="2594" spans="29:30" x14ac:dyDescent="0.25">
      <c r="AC2594"/>
      <c r="AD2594"/>
    </row>
    <row r="2595" spans="29:30" x14ac:dyDescent="0.25">
      <c r="AC2595"/>
      <c r="AD2595"/>
    </row>
    <row r="2596" spans="29:30" x14ac:dyDescent="0.25">
      <c r="AC2596"/>
      <c r="AD2596"/>
    </row>
    <row r="2597" spans="29:30" x14ac:dyDescent="0.25">
      <c r="AC2597"/>
      <c r="AD2597"/>
    </row>
    <row r="2598" spans="29:30" x14ac:dyDescent="0.25">
      <c r="AC2598"/>
      <c r="AD2598"/>
    </row>
    <row r="2599" spans="29:30" x14ac:dyDescent="0.25">
      <c r="AC2599"/>
      <c r="AD2599"/>
    </row>
    <row r="2600" spans="29:30" x14ac:dyDescent="0.25">
      <c r="AC2600"/>
      <c r="AD2600"/>
    </row>
    <row r="2601" spans="29:30" x14ac:dyDescent="0.25">
      <c r="AC2601"/>
      <c r="AD2601"/>
    </row>
    <row r="2602" spans="29:30" x14ac:dyDescent="0.25">
      <c r="AC2602"/>
      <c r="AD2602"/>
    </row>
    <row r="2603" spans="29:30" x14ac:dyDescent="0.25">
      <c r="AC2603"/>
      <c r="AD2603"/>
    </row>
    <row r="2604" spans="29:30" x14ac:dyDescent="0.25">
      <c r="AC2604"/>
      <c r="AD2604"/>
    </row>
    <row r="2605" spans="29:30" x14ac:dyDescent="0.25">
      <c r="AC2605"/>
      <c r="AD2605"/>
    </row>
    <row r="2606" spans="29:30" x14ac:dyDescent="0.25">
      <c r="AC2606"/>
      <c r="AD2606"/>
    </row>
    <row r="2607" spans="29:30" x14ac:dyDescent="0.25">
      <c r="AC2607"/>
      <c r="AD2607"/>
    </row>
    <row r="2608" spans="29:30" x14ac:dyDescent="0.25">
      <c r="AC2608"/>
      <c r="AD2608"/>
    </row>
    <row r="2609" spans="29:30" x14ac:dyDescent="0.25">
      <c r="AC2609"/>
      <c r="AD2609"/>
    </row>
    <row r="2610" spans="29:30" x14ac:dyDescent="0.25">
      <c r="AC2610"/>
      <c r="AD2610"/>
    </row>
    <row r="2611" spans="29:30" x14ac:dyDescent="0.25">
      <c r="AC2611"/>
      <c r="AD2611"/>
    </row>
    <row r="2612" spans="29:30" x14ac:dyDescent="0.25">
      <c r="AC2612"/>
      <c r="AD2612"/>
    </row>
    <row r="2613" spans="29:30" x14ac:dyDescent="0.25">
      <c r="AC2613"/>
      <c r="AD2613"/>
    </row>
    <row r="2614" spans="29:30" x14ac:dyDescent="0.25">
      <c r="AC2614"/>
      <c r="AD2614"/>
    </row>
    <row r="2615" spans="29:30" x14ac:dyDescent="0.25">
      <c r="AC2615"/>
      <c r="AD2615"/>
    </row>
    <row r="2616" spans="29:30" x14ac:dyDescent="0.25">
      <c r="AC2616"/>
      <c r="AD2616"/>
    </row>
    <row r="2617" spans="29:30" x14ac:dyDescent="0.25">
      <c r="AC2617"/>
      <c r="AD2617"/>
    </row>
    <row r="2618" spans="29:30" x14ac:dyDescent="0.25">
      <c r="AC2618"/>
      <c r="AD2618"/>
    </row>
    <row r="2619" spans="29:30" x14ac:dyDescent="0.25">
      <c r="AC2619"/>
      <c r="AD2619"/>
    </row>
    <row r="2620" spans="29:30" x14ac:dyDescent="0.25">
      <c r="AC2620"/>
      <c r="AD2620"/>
    </row>
    <row r="2621" spans="29:30" x14ac:dyDescent="0.25">
      <c r="AC2621"/>
      <c r="AD2621"/>
    </row>
    <row r="2622" spans="29:30" x14ac:dyDescent="0.25">
      <c r="AC2622"/>
      <c r="AD2622"/>
    </row>
    <row r="2623" spans="29:30" x14ac:dyDescent="0.25">
      <c r="AC2623"/>
      <c r="AD2623"/>
    </row>
    <row r="2624" spans="29:30" x14ac:dyDescent="0.25">
      <c r="AC2624"/>
      <c r="AD2624"/>
    </row>
    <row r="2625" spans="29:30" x14ac:dyDescent="0.25">
      <c r="AC2625"/>
      <c r="AD2625"/>
    </row>
    <row r="2626" spans="29:30" x14ac:dyDescent="0.25">
      <c r="AC2626"/>
      <c r="AD2626"/>
    </row>
    <row r="2627" spans="29:30" x14ac:dyDescent="0.25">
      <c r="AC2627"/>
      <c r="AD2627"/>
    </row>
    <row r="2628" spans="29:30" x14ac:dyDescent="0.25">
      <c r="AC2628"/>
      <c r="AD2628"/>
    </row>
    <row r="2629" spans="29:30" x14ac:dyDescent="0.25">
      <c r="AC2629"/>
      <c r="AD2629"/>
    </row>
    <row r="2630" spans="29:30" x14ac:dyDescent="0.25">
      <c r="AC2630"/>
      <c r="AD2630"/>
    </row>
    <row r="2631" spans="29:30" x14ac:dyDescent="0.25">
      <c r="AC2631"/>
      <c r="AD2631"/>
    </row>
    <row r="2632" spans="29:30" x14ac:dyDescent="0.25">
      <c r="AC2632"/>
      <c r="AD2632"/>
    </row>
    <row r="2633" spans="29:30" x14ac:dyDescent="0.25">
      <c r="AC2633"/>
      <c r="AD2633"/>
    </row>
    <row r="2634" spans="29:30" x14ac:dyDescent="0.25">
      <c r="AC2634"/>
      <c r="AD2634"/>
    </row>
    <row r="2635" spans="29:30" x14ac:dyDescent="0.25">
      <c r="AC2635"/>
      <c r="AD2635"/>
    </row>
    <row r="2636" spans="29:30" x14ac:dyDescent="0.25">
      <c r="AC2636"/>
      <c r="AD2636"/>
    </row>
    <row r="2637" spans="29:30" x14ac:dyDescent="0.25">
      <c r="AC2637"/>
      <c r="AD2637"/>
    </row>
    <row r="2638" spans="29:30" x14ac:dyDescent="0.25">
      <c r="AC2638"/>
      <c r="AD2638"/>
    </row>
    <row r="2639" spans="29:30" x14ac:dyDescent="0.25">
      <c r="AC2639"/>
      <c r="AD2639"/>
    </row>
    <row r="2640" spans="29:30" x14ac:dyDescent="0.25">
      <c r="AC2640"/>
      <c r="AD2640"/>
    </row>
    <row r="2641" spans="29:30" x14ac:dyDescent="0.25">
      <c r="AC2641"/>
      <c r="AD2641"/>
    </row>
    <row r="2642" spans="29:30" x14ac:dyDescent="0.25">
      <c r="AC2642"/>
      <c r="AD2642"/>
    </row>
    <row r="2643" spans="29:30" x14ac:dyDescent="0.25">
      <c r="AC2643"/>
      <c r="AD2643"/>
    </row>
    <row r="2644" spans="29:30" x14ac:dyDescent="0.25">
      <c r="AC2644"/>
      <c r="AD2644"/>
    </row>
    <row r="2645" spans="29:30" x14ac:dyDescent="0.25">
      <c r="AC2645"/>
      <c r="AD2645"/>
    </row>
    <row r="2646" spans="29:30" x14ac:dyDescent="0.25">
      <c r="AC2646"/>
      <c r="AD2646"/>
    </row>
    <row r="2647" spans="29:30" x14ac:dyDescent="0.25">
      <c r="AC2647"/>
      <c r="AD2647"/>
    </row>
    <row r="2648" spans="29:30" x14ac:dyDescent="0.25">
      <c r="AC2648"/>
      <c r="AD2648"/>
    </row>
    <row r="2649" spans="29:30" x14ac:dyDescent="0.25">
      <c r="AC2649"/>
      <c r="AD2649"/>
    </row>
    <row r="2650" spans="29:30" x14ac:dyDescent="0.25">
      <c r="AC2650"/>
      <c r="AD2650"/>
    </row>
    <row r="2651" spans="29:30" x14ac:dyDescent="0.25">
      <c r="AC2651"/>
      <c r="AD2651"/>
    </row>
    <row r="2652" spans="29:30" x14ac:dyDescent="0.25">
      <c r="AC2652"/>
      <c r="AD2652"/>
    </row>
    <row r="2653" spans="29:30" x14ac:dyDescent="0.25">
      <c r="AC2653"/>
      <c r="AD2653"/>
    </row>
    <row r="2654" spans="29:30" x14ac:dyDescent="0.25">
      <c r="AC2654"/>
      <c r="AD2654"/>
    </row>
    <row r="2655" spans="29:30" x14ac:dyDescent="0.25">
      <c r="AC2655"/>
      <c r="AD2655"/>
    </row>
    <row r="2656" spans="29:30" x14ac:dyDescent="0.25">
      <c r="AC2656"/>
      <c r="AD2656"/>
    </row>
    <row r="2657" spans="29:30" x14ac:dyDescent="0.25">
      <c r="AC2657"/>
      <c r="AD2657"/>
    </row>
    <row r="2658" spans="29:30" x14ac:dyDescent="0.25">
      <c r="AC2658"/>
      <c r="AD2658"/>
    </row>
    <row r="2659" spans="29:30" x14ac:dyDescent="0.25">
      <c r="AC2659"/>
      <c r="AD2659"/>
    </row>
    <row r="2660" spans="29:30" x14ac:dyDescent="0.25">
      <c r="AC2660"/>
      <c r="AD2660"/>
    </row>
    <row r="2661" spans="29:30" x14ac:dyDescent="0.25">
      <c r="AC2661"/>
      <c r="AD2661"/>
    </row>
    <row r="2662" spans="29:30" x14ac:dyDescent="0.25">
      <c r="AC2662"/>
      <c r="AD2662"/>
    </row>
    <row r="2663" spans="29:30" x14ac:dyDescent="0.25">
      <c r="AC2663"/>
      <c r="AD2663"/>
    </row>
    <row r="2664" spans="29:30" x14ac:dyDescent="0.25">
      <c r="AC2664"/>
      <c r="AD2664"/>
    </row>
    <row r="2665" spans="29:30" x14ac:dyDescent="0.25">
      <c r="AC2665"/>
      <c r="AD2665"/>
    </row>
    <row r="2666" spans="29:30" x14ac:dyDescent="0.25">
      <c r="AC2666"/>
      <c r="AD2666"/>
    </row>
    <row r="2667" spans="29:30" x14ac:dyDescent="0.25">
      <c r="AC2667"/>
      <c r="AD2667"/>
    </row>
    <row r="2668" spans="29:30" x14ac:dyDescent="0.25">
      <c r="AC2668"/>
      <c r="AD2668"/>
    </row>
    <row r="2669" spans="29:30" x14ac:dyDescent="0.25">
      <c r="AC2669"/>
      <c r="AD2669"/>
    </row>
    <row r="2670" spans="29:30" x14ac:dyDescent="0.25">
      <c r="AC2670"/>
      <c r="AD2670"/>
    </row>
    <row r="2671" spans="29:30" x14ac:dyDescent="0.25">
      <c r="AC2671"/>
      <c r="AD2671"/>
    </row>
    <row r="2672" spans="29:30" x14ac:dyDescent="0.25">
      <c r="AC2672"/>
      <c r="AD2672"/>
    </row>
    <row r="2673" spans="29:30" x14ac:dyDescent="0.25">
      <c r="AC2673"/>
      <c r="AD2673"/>
    </row>
    <row r="2674" spans="29:30" x14ac:dyDescent="0.25">
      <c r="AC2674"/>
      <c r="AD2674"/>
    </row>
    <row r="2675" spans="29:30" x14ac:dyDescent="0.25">
      <c r="AC2675"/>
      <c r="AD2675"/>
    </row>
    <row r="2676" spans="29:30" x14ac:dyDescent="0.25">
      <c r="AC2676"/>
      <c r="AD2676"/>
    </row>
    <row r="2677" spans="29:30" x14ac:dyDescent="0.25">
      <c r="AC2677"/>
      <c r="AD2677"/>
    </row>
    <row r="2678" spans="29:30" x14ac:dyDescent="0.25">
      <c r="AC2678"/>
      <c r="AD2678"/>
    </row>
    <row r="2679" spans="29:30" x14ac:dyDescent="0.25">
      <c r="AC2679"/>
      <c r="AD2679"/>
    </row>
    <row r="2680" spans="29:30" x14ac:dyDescent="0.25">
      <c r="AC2680"/>
      <c r="AD2680"/>
    </row>
    <row r="2681" spans="29:30" x14ac:dyDescent="0.25">
      <c r="AC2681"/>
      <c r="AD2681"/>
    </row>
    <row r="2682" spans="29:30" x14ac:dyDescent="0.25">
      <c r="AC2682"/>
      <c r="AD2682"/>
    </row>
    <row r="2683" spans="29:30" x14ac:dyDescent="0.25">
      <c r="AC2683"/>
      <c r="AD2683"/>
    </row>
    <row r="2684" spans="29:30" x14ac:dyDescent="0.25">
      <c r="AC2684"/>
      <c r="AD2684"/>
    </row>
    <row r="2685" spans="29:30" x14ac:dyDescent="0.25">
      <c r="AC2685"/>
      <c r="AD2685"/>
    </row>
    <row r="2686" spans="29:30" x14ac:dyDescent="0.25">
      <c r="AC2686"/>
      <c r="AD2686"/>
    </row>
    <row r="2687" spans="29:30" x14ac:dyDescent="0.25">
      <c r="AC2687"/>
      <c r="AD2687"/>
    </row>
    <row r="2688" spans="29:30" x14ac:dyDescent="0.25">
      <c r="AC2688"/>
      <c r="AD2688"/>
    </row>
    <row r="2689" spans="29:30" x14ac:dyDescent="0.25">
      <c r="AC2689"/>
      <c r="AD2689"/>
    </row>
    <row r="2690" spans="29:30" x14ac:dyDescent="0.25">
      <c r="AC2690"/>
      <c r="AD2690"/>
    </row>
    <row r="2691" spans="29:30" x14ac:dyDescent="0.25">
      <c r="AC2691"/>
      <c r="AD2691"/>
    </row>
    <row r="2692" spans="29:30" x14ac:dyDescent="0.25">
      <c r="AC2692"/>
      <c r="AD2692"/>
    </row>
    <row r="2693" spans="29:30" x14ac:dyDescent="0.25">
      <c r="AC2693"/>
      <c r="AD2693"/>
    </row>
    <row r="2694" spans="29:30" x14ac:dyDescent="0.25">
      <c r="AC2694"/>
      <c r="AD2694"/>
    </row>
    <row r="2695" spans="29:30" x14ac:dyDescent="0.25">
      <c r="AC2695"/>
      <c r="AD2695"/>
    </row>
    <row r="2696" spans="29:30" x14ac:dyDescent="0.25">
      <c r="AC2696"/>
      <c r="AD2696"/>
    </row>
    <row r="2697" spans="29:30" x14ac:dyDescent="0.25">
      <c r="AC2697"/>
      <c r="AD2697"/>
    </row>
    <row r="2698" spans="29:30" x14ac:dyDescent="0.25">
      <c r="AC2698"/>
      <c r="AD2698"/>
    </row>
    <row r="2699" spans="29:30" x14ac:dyDescent="0.25">
      <c r="AC2699"/>
      <c r="AD2699"/>
    </row>
    <row r="2700" spans="29:30" x14ac:dyDescent="0.25">
      <c r="AC2700"/>
      <c r="AD2700"/>
    </row>
    <row r="2701" spans="29:30" x14ac:dyDescent="0.25">
      <c r="AC2701"/>
      <c r="AD2701"/>
    </row>
    <row r="2702" spans="29:30" x14ac:dyDescent="0.25">
      <c r="AC2702"/>
      <c r="AD2702"/>
    </row>
    <row r="2703" spans="29:30" x14ac:dyDescent="0.25">
      <c r="AC2703"/>
      <c r="AD2703"/>
    </row>
    <row r="2704" spans="29:30" x14ac:dyDescent="0.25">
      <c r="AC2704"/>
      <c r="AD2704"/>
    </row>
    <row r="2705" spans="29:30" x14ac:dyDescent="0.25">
      <c r="AC2705"/>
      <c r="AD2705"/>
    </row>
    <row r="2706" spans="29:30" x14ac:dyDescent="0.25">
      <c r="AC2706"/>
      <c r="AD2706"/>
    </row>
    <row r="2707" spans="29:30" x14ac:dyDescent="0.25">
      <c r="AC2707"/>
      <c r="AD2707"/>
    </row>
    <row r="2708" spans="29:30" x14ac:dyDescent="0.25">
      <c r="AC2708"/>
      <c r="AD2708"/>
    </row>
    <row r="2709" spans="29:30" x14ac:dyDescent="0.25">
      <c r="AC2709"/>
      <c r="AD2709"/>
    </row>
    <row r="2710" spans="29:30" x14ac:dyDescent="0.25">
      <c r="AC2710"/>
      <c r="AD2710"/>
    </row>
    <row r="2711" spans="29:30" x14ac:dyDescent="0.25">
      <c r="AC2711"/>
      <c r="AD2711"/>
    </row>
    <row r="2712" spans="29:30" x14ac:dyDescent="0.25">
      <c r="AC2712"/>
      <c r="AD2712"/>
    </row>
    <row r="2713" spans="29:30" x14ac:dyDescent="0.25">
      <c r="AC2713"/>
      <c r="AD2713"/>
    </row>
    <row r="2714" spans="29:30" x14ac:dyDescent="0.25">
      <c r="AC2714"/>
      <c r="AD2714"/>
    </row>
    <row r="2715" spans="29:30" x14ac:dyDescent="0.25">
      <c r="AC2715"/>
      <c r="AD2715"/>
    </row>
    <row r="2716" spans="29:30" x14ac:dyDescent="0.25">
      <c r="AC2716"/>
      <c r="AD2716"/>
    </row>
    <row r="2717" spans="29:30" x14ac:dyDescent="0.25">
      <c r="AC2717"/>
      <c r="AD2717"/>
    </row>
    <row r="2718" spans="29:30" x14ac:dyDescent="0.25">
      <c r="AC2718"/>
      <c r="AD2718"/>
    </row>
    <row r="2719" spans="29:30" x14ac:dyDescent="0.25">
      <c r="AC2719"/>
      <c r="AD2719"/>
    </row>
    <row r="2720" spans="29:30" x14ac:dyDescent="0.25">
      <c r="AC2720"/>
      <c r="AD2720"/>
    </row>
    <row r="2721" spans="29:30" x14ac:dyDescent="0.25">
      <c r="AC2721"/>
      <c r="AD2721"/>
    </row>
    <row r="2722" spans="29:30" x14ac:dyDescent="0.25">
      <c r="AC2722"/>
      <c r="AD2722"/>
    </row>
    <row r="2723" spans="29:30" x14ac:dyDescent="0.25">
      <c r="AC2723"/>
      <c r="AD2723"/>
    </row>
    <row r="2724" spans="29:30" x14ac:dyDescent="0.25">
      <c r="AC2724"/>
      <c r="AD2724"/>
    </row>
    <row r="2725" spans="29:30" x14ac:dyDescent="0.25">
      <c r="AC2725"/>
      <c r="AD2725"/>
    </row>
    <row r="2726" spans="29:30" x14ac:dyDescent="0.25">
      <c r="AC2726"/>
      <c r="AD2726"/>
    </row>
    <row r="2727" spans="29:30" x14ac:dyDescent="0.25">
      <c r="AC2727"/>
      <c r="AD2727"/>
    </row>
    <row r="2728" spans="29:30" x14ac:dyDescent="0.25">
      <c r="AC2728"/>
      <c r="AD2728"/>
    </row>
    <row r="2729" spans="29:30" x14ac:dyDescent="0.25">
      <c r="AC2729"/>
      <c r="AD2729"/>
    </row>
    <row r="2730" spans="29:30" x14ac:dyDescent="0.25">
      <c r="AC2730"/>
      <c r="AD2730"/>
    </row>
    <row r="2731" spans="29:30" x14ac:dyDescent="0.25">
      <c r="AC2731"/>
      <c r="AD2731"/>
    </row>
    <row r="2732" spans="29:30" x14ac:dyDescent="0.25">
      <c r="AC2732"/>
      <c r="AD2732"/>
    </row>
    <row r="2733" spans="29:30" x14ac:dyDescent="0.25">
      <c r="AC2733"/>
      <c r="AD2733"/>
    </row>
    <row r="2734" spans="29:30" x14ac:dyDescent="0.25">
      <c r="AC2734"/>
      <c r="AD2734"/>
    </row>
    <row r="2735" spans="29:30" x14ac:dyDescent="0.25">
      <c r="AC2735"/>
      <c r="AD2735"/>
    </row>
    <row r="2736" spans="29:30" x14ac:dyDescent="0.25">
      <c r="AC2736"/>
      <c r="AD2736"/>
    </row>
    <row r="2737" spans="29:30" x14ac:dyDescent="0.25">
      <c r="AC2737"/>
      <c r="AD2737"/>
    </row>
    <row r="2738" spans="29:30" x14ac:dyDescent="0.25">
      <c r="AC2738"/>
      <c r="AD2738"/>
    </row>
    <row r="2739" spans="29:30" x14ac:dyDescent="0.25">
      <c r="AC2739"/>
      <c r="AD2739"/>
    </row>
    <row r="2740" spans="29:30" x14ac:dyDescent="0.25">
      <c r="AC2740"/>
      <c r="AD2740"/>
    </row>
    <row r="2741" spans="29:30" x14ac:dyDescent="0.25">
      <c r="AC2741"/>
      <c r="AD2741"/>
    </row>
    <row r="2742" spans="29:30" x14ac:dyDescent="0.25">
      <c r="AC2742"/>
      <c r="AD2742"/>
    </row>
    <row r="2743" spans="29:30" x14ac:dyDescent="0.25">
      <c r="AC2743"/>
      <c r="AD2743"/>
    </row>
    <row r="2744" spans="29:30" x14ac:dyDescent="0.25">
      <c r="AC2744"/>
      <c r="AD2744"/>
    </row>
    <row r="2745" spans="29:30" x14ac:dyDescent="0.25">
      <c r="AC2745"/>
      <c r="AD2745"/>
    </row>
    <row r="2746" spans="29:30" x14ac:dyDescent="0.25">
      <c r="AC2746"/>
      <c r="AD2746"/>
    </row>
    <row r="2747" spans="29:30" x14ac:dyDescent="0.25">
      <c r="AC2747"/>
      <c r="AD2747"/>
    </row>
    <row r="2748" spans="29:30" x14ac:dyDescent="0.25">
      <c r="AC2748"/>
      <c r="AD2748"/>
    </row>
    <row r="2749" spans="29:30" x14ac:dyDescent="0.25">
      <c r="AC2749"/>
      <c r="AD2749"/>
    </row>
    <row r="2750" spans="29:30" x14ac:dyDescent="0.25">
      <c r="AC2750"/>
      <c r="AD2750"/>
    </row>
    <row r="2751" spans="29:30" x14ac:dyDescent="0.25">
      <c r="AC2751"/>
      <c r="AD2751"/>
    </row>
    <row r="2752" spans="29:30" x14ac:dyDescent="0.25">
      <c r="AC2752"/>
      <c r="AD2752"/>
    </row>
    <row r="2753" spans="29:30" x14ac:dyDescent="0.25">
      <c r="AC2753"/>
      <c r="AD2753"/>
    </row>
    <row r="2754" spans="29:30" x14ac:dyDescent="0.25">
      <c r="AC2754"/>
      <c r="AD2754"/>
    </row>
    <row r="2755" spans="29:30" x14ac:dyDescent="0.25">
      <c r="AC2755"/>
      <c r="AD2755"/>
    </row>
    <row r="2756" spans="29:30" x14ac:dyDescent="0.25">
      <c r="AC2756"/>
      <c r="AD2756"/>
    </row>
    <row r="2757" spans="29:30" x14ac:dyDescent="0.25">
      <c r="AC2757"/>
      <c r="AD2757"/>
    </row>
    <row r="2758" spans="29:30" x14ac:dyDescent="0.25">
      <c r="AC2758"/>
      <c r="AD2758"/>
    </row>
    <row r="2759" spans="29:30" x14ac:dyDescent="0.25">
      <c r="AC2759"/>
      <c r="AD2759"/>
    </row>
    <row r="2760" spans="29:30" x14ac:dyDescent="0.25">
      <c r="AC2760"/>
      <c r="AD2760"/>
    </row>
    <row r="2761" spans="29:30" x14ac:dyDescent="0.25">
      <c r="AC2761"/>
      <c r="AD2761"/>
    </row>
    <row r="2762" spans="29:30" x14ac:dyDescent="0.25">
      <c r="AC2762"/>
      <c r="AD2762"/>
    </row>
    <row r="2763" spans="29:30" x14ac:dyDescent="0.25">
      <c r="AC2763"/>
      <c r="AD2763"/>
    </row>
    <row r="2764" spans="29:30" x14ac:dyDescent="0.25">
      <c r="AC2764"/>
      <c r="AD2764"/>
    </row>
    <row r="2765" spans="29:30" x14ac:dyDescent="0.25">
      <c r="AC2765"/>
      <c r="AD2765"/>
    </row>
    <row r="2766" spans="29:30" x14ac:dyDescent="0.25">
      <c r="AC2766"/>
      <c r="AD2766"/>
    </row>
    <row r="2767" spans="29:30" x14ac:dyDescent="0.25">
      <c r="AC2767"/>
      <c r="AD2767"/>
    </row>
    <row r="2768" spans="29:30" x14ac:dyDescent="0.25">
      <c r="AC2768"/>
      <c r="AD2768"/>
    </row>
    <row r="2769" spans="29:30" x14ac:dyDescent="0.25">
      <c r="AC2769"/>
      <c r="AD2769"/>
    </row>
    <row r="2770" spans="29:30" x14ac:dyDescent="0.25">
      <c r="AC2770"/>
      <c r="AD2770"/>
    </row>
    <row r="2771" spans="29:30" x14ac:dyDescent="0.25">
      <c r="AC2771"/>
      <c r="AD2771"/>
    </row>
    <row r="2772" spans="29:30" x14ac:dyDescent="0.25">
      <c r="AC2772"/>
      <c r="AD2772"/>
    </row>
    <row r="2773" spans="29:30" x14ac:dyDescent="0.25">
      <c r="AC2773"/>
      <c r="AD2773"/>
    </row>
    <row r="2774" spans="29:30" x14ac:dyDescent="0.25">
      <c r="AC2774"/>
      <c r="AD2774"/>
    </row>
    <row r="2775" spans="29:30" x14ac:dyDescent="0.25">
      <c r="AC2775"/>
      <c r="AD2775"/>
    </row>
    <row r="2776" spans="29:30" x14ac:dyDescent="0.25">
      <c r="AC2776"/>
      <c r="AD2776"/>
    </row>
    <row r="2777" spans="29:30" x14ac:dyDescent="0.25">
      <c r="AC2777"/>
      <c r="AD2777"/>
    </row>
    <row r="2778" spans="29:30" x14ac:dyDescent="0.25">
      <c r="AC2778"/>
      <c r="AD2778"/>
    </row>
    <row r="2779" spans="29:30" x14ac:dyDescent="0.25">
      <c r="AC2779"/>
      <c r="AD2779"/>
    </row>
    <row r="2780" spans="29:30" x14ac:dyDescent="0.25">
      <c r="AC2780"/>
      <c r="AD2780"/>
    </row>
    <row r="2781" spans="29:30" x14ac:dyDescent="0.25">
      <c r="AC2781"/>
      <c r="AD2781"/>
    </row>
    <row r="2782" spans="29:30" x14ac:dyDescent="0.25">
      <c r="AC2782"/>
      <c r="AD2782"/>
    </row>
    <row r="2783" spans="29:30" x14ac:dyDescent="0.25">
      <c r="AC2783"/>
      <c r="AD2783"/>
    </row>
    <row r="2784" spans="29:30" x14ac:dyDescent="0.25">
      <c r="AC2784"/>
      <c r="AD2784"/>
    </row>
    <row r="2785" spans="29:30" x14ac:dyDescent="0.25">
      <c r="AC2785"/>
      <c r="AD2785"/>
    </row>
    <row r="2786" spans="29:30" x14ac:dyDescent="0.25">
      <c r="AC2786"/>
      <c r="AD2786"/>
    </row>
    <row r="2787" spans="29:30" x14ac:dyDescent="0.25">
      <c r="AC2787"/>
      <c r="AD2787"/>
    </row>
    <row r="2788" spans="29:30" x14ac:dyDescent="0.25">
      <c r="AC2788"/>
      <c r="AD2788"/>
    </row>
    <row r="2789" spans="29:30" x14ac:dyDescent="0.25">
      <c r="AC2789"/>
      <c r="AD2789"/>
    </row>
    <row r="2790" spans="29:30" x14ac:dyDescent="0.25">
      <c r="AC2790"/>
      <c r="AD2790"/>
    </row>
    <row r="2791" spans="29:30" x14ac:dyDescent="0.25">
      <c r="AC2791"/>
      <c r="AD2791"/>
    </row>
    <row r="2792" spans="29:30" x14ac:dyDescent="0.25">
      <c r="AC2792"/>
      <c r="AD2792"/>
    </row>
    <row r="2793" spans="29:30" x14ac:dyDescent="0.25">
      <c r="AC2793"/>
      <c r="AD2793"/>
    </row>
    <row r="2794" spans="29:30" x14ac:dyDescent="0.25">
      <c r="AC2794"/>
      <c r="AD2794"/>
    </row>
    <row r="2795" spans="29:30" x14ac:dyDescent="0.25">
      <c r="AC2795"/>
      <c r="AD2795"/>
    </row>
    <row r="2796" spans="29:30" x14ac:dyDescent="0.25">
      <c r="AC2796"/>
      <c r="AD2796"/>
    </row>
    <row r="2797" spans="29:30" x14ac:dyDescent="0.25">
      <c r="AC2797"/>
      <c r="AD2797"/>
    </row>
    <row r="2798" spans="29:30" x14ac:dyDescent="0.25">
      <c r="AC2798"/>
      <c r="AD2798"/>
    </row>
    <row r="2799" spans="29:30" x14ac:dyDescent="0.25">
      <c r="AC2799"/>
      <c r="AD2799"/>
    </row>
    <row r="2800" spans="29:30" x14ac:dyDescent="0.25">
      <c r="AC2800"/>
      <c r="AD2800"/>
    </row>
    <row r="2801" spans="29:30" x14ac:dyDescent="0.25">
      <c r="AC2801"/>
      <c r="AD2801"/>
    </row>
    <row r="2802" spans="29:30" x14ac:dyDescent="0.25">
      <c r="AC2802"/>
      <c r="AD2802"/>
    </row>
    <row r="2803" spans="29:30" x14ac:dyDescent="0.25">
      <c r="AC2803"/>
      <c r="AD2803"/>
    </row>
    <row r="2804" spans="29:30" x14ac:dyDescent="0.25">
      <c r="AC2804"/>
      <c r="AD2804"/>
    </row>
    <row r="2805" spans="29:30" x14ac:dyDescent="0.25">
      <c r="AC2805"/>
      <c r="AD2805"/>
    </row>
    <row r="2806" spans="29:30" x14ac:dyDescent="0.25">
      <c r="AC2806"/>
      <c r="AD2806"/>
    </row>
    <row r="2807" spans="29:30" x14ac:dyDescent="0.25">
      <c r="AC2807"/>
      <c r="AD2807"/>
    </row>
    <row r="2808" spans="29:30" x14ac:dyDescent="0.25">
      <c r="AC2808"/>
      <c r="AD2808"/>
    </row>
    <row r="2809" spans="29:30" x14ac:dyDescent="0.25">
      <c r="AC2809"/>
      <c r="AD2809"/>
    </row>
    <row r="2810" spans="29:30" x14ac:dyDescent="0.25">
      <c r="AC2810"/>
      <c r="AD2810"/>
    </row>
    <row r="2811" spans="29:30" x14ac:dyDescent="0.25">
      <c r="AC2811"/>
      <c r="AD2811"/>
    </row>
    <row r="2812" spans="29:30" x14ac:dyDescent="0.25">
      <c r="AC2812"/>
      <c r="AD2812"/>
    </row>
    <row r="2813" spans="29:30" x14ac:dyDescent="0.25">
      <c r="AC2813"/>
      <c r="AD2813"/>
    </row>
    <row r="2814" spans="29:30" x14ac:dyDescent="0.25">
      <c r="AC2814"/>
      <c r="AD2814"/>
    </row>
    <row r="2815" spans="29:30" x14ac:dyDescent="0.25">
      <c r="AC2815"/>
      <c r="AD2815"/>
    </row>
    <row r="2816" spans="29:30" x14ac:dyDescent="0.25">
      <c r="AC2816"/>
      <c r="AD2816"/>
    </row>
    <row r="2817" spans="29:30" x14ac:dyDescent="0.25">
      <c r="AC2817"/>
      <c r="AD2817"/>
    </row>
    <row r="2818" spans="29:30" x14ac:dyDescent="0.25">
      <c r="AC2818"/>
      <c r="AD2818"/>
    </row>
    <row r="2819" spans="29:30" x14ac:dyDescent="0.25">
      <c r="AC2819"/>
      <c r="AD2819"/>
    </row>
    <row r="2820" spans="29:30" x14ac:dyDescent="0.25">
      <c r="AC2820"/>
      <c r="AD2820"/>
    </row>
    <row r="2821" spans="29:30" x14ac:dyDescent="0.25">
      <c r="AC2821"/>
      <c r="AD2821"/>
    </row>
    <row r="2822" spans="29:30" x14ac:dyDescent="0.25">
      <c r="AC2822"/>
      <c r="AD2822"/>
    </row>
    <row r="2823" spans="29:30" x14ac:dyDescent="0.25">
      <c r="AC2823"/>
      <c r="AD2823"/>
    </row>
    <row r="2824" spans="29:30" x14ac:dyDescent="0.25">
      <c r="AC2824"/>
      <c r="AD2824"/>
    </row>
    <row r="2825" spans="29:30" x14ac:dyDescent="0.25">
      <c r="AC2825"/>
      <c r="AD2825"/>
    </row>
    <row r="2826" spans="29:30" x14ac:dyDescent="0.25">
      <c r="AC2826"/>
      <c r="AD2826"/>
    </row>
    <row r="2827" spans="29:30" x14ac:dyDescent="0.25">
      <c r="AC2827"/>
      <c r="AD2827"/>
    </row>
    <row r="2828" spans="29:30" x14ac:dyDescent="0.25">
      <c r="AC2828"/>
      <c r="AD2828"/>
    </row>
    <row r="2829" spans="29:30" x14ac:dyDescent="0.25">
      <c r="AC2829"/>
      <c r="AD2829"/>
    </row>
    <row r="2830" spans="29:30" x14ac:dyDescent="0.25">
      <c r="AC2830"/>
      <c r="AD2830"/>
    </row>
    <row r="2831" spans="29:30" x14ac:dyDescent="0.25">
      <c r="AC2831"/>
      <c r="AD2831"/>
    </row>
    <row r="2832" spans="29:30" x14ac:dyDescent="0.25">
      <c r="AC2832"/>
      <c r="AD2832"/>
    </row>
    <row r="2833" spans="29:30" x14ac:dyDescent="0.25">
      <c r="AC2833"/>
      <c r="AD2833"/>
    </row>
    <row r="2834" spans="29:30" x14ac:dyDescent="0.25">
      <c r="AC2834"/>
      <c r="AD2834"/>
    </row>
    <row r="2835" spans="29:30" x14ac:dyDescent="0.25">
      <c r="AC2835"/>
      <c r="AD2835"/>
    </row>
    <row r="2836" spans="29:30" x14ac:dyDescent="0.25">
      <c r="AC2836"/>
      <c r="AD2836"/>
    </row>
    <row r="2837" spans="29:30" x14ac:dyDescent="0.25">
      <c r="AC2837"/>
      <c r="AD2837"/>
    </row>
    <row r="2838" spans="29:30" x14ac:dyDescent="0.25">
      <c r="AC2838"/>
      <c r="AD2838"/>
    </row>
    <row r="2839" spans="29:30" x14ac:dyDescent="0.25">
      <c r="AC2839"/>
      <c r="AD2839"/>
    </row>
    <row r="2840" spans="29:30" x14ac:dyDescent="0.25">
      <c r="AC2840"/>
      <c r="AD2840"/>
    </row>
    <row r="2841" spans="29:30" x14ac:dyDescent="0.25">
      <c r="AC2841"/>
      <c r="AD2841"/>
    </row>
    <row r="2842" spans="29:30" x14ac:dyDescent="0.25">
      <c r="AC2842"/>
      <c r="AD2842"/>
    </row>
    <row r="2843" spans="29:30" x14ac:dyDescent="0.25">
      <c r="AC2843"/>
      <c r="AD2843"/>
    </row>
    <row r="2844" spans="29:30" x14ac:dyDescent="0.25">
      <c r="AC2844"/>
      <c r="AD2844"/>
    </row>
    <row r="2845" spans="29:30" x14ac:dyDescent="0.25">
      <c r="AC2845"/>
      <c r="AD2845"/>
    </row>
    <row r="2846" spans="29:30" x14ac:dyDescent="0.25">
      <c r="AC2846"/>
      <c r="AD2846"/>
    </row>
    <row r="2847" spans="29:30" x14ac:dyDescent="0.25">
      <c r="AC2847"/>
      <c r="AD2847"/>
    </row>
    <row r="2848" spans="29:30" x14ac:dyDescent="0.25">
      <c r="AC2848"/>
      <c r="AD2848"/>
    </row>
    <row r="2849" spans="29:30" x14ac:dyDescent="0.25">
      <c r="AC2849"/>
      <c r="AD2849"/>
    </row>
    <row r="2850" spans="29:30" x14ac:dyDescent="0.25">
      <c r="AC2850"/>
      <c r="AD2850"/>
    </row>
    <row r="2851" spans="29:30" x14ac:dyDescent="0.25">
      <c r="AC2851"/>
      <c r="AD2851"/>
    </row>
    <row r="2852" spans="29:30" x14ac:dyDescent="0.25">
      <c r="AC2852"/>
      <c r="AD2852"/>
    </row>
    <row r="2853" spans="29:30" x14ac:dyDescent="0.25">
      <c r="AC2853"/>
      <c r="AD2853"/>
    </row>
    <row r="2854" spans="29:30" x14ac:dyDescent="0.25">
      <c r="AC2854"/>
      <c r="AD2854"/>
    </row>
    <row r="2855" spans="29:30" x14ac:dyDescent="0.25">
      <c r="AC2855"/>
      <c r="AD2855"/>
    </row>
    <row r="2856" spans="29:30" x14ac:dyDescent="0.25">
      <c r="AC2856"/>
      <c r="AD2856"/>
    </row>
    <row r="2857" spans="29:30" x14ac:dyDescent="0.25">
      <c r="AC2857"/>
      <c r="AD2857"/>
    </row>
    <row r="2858" spans="29:30" x14ac:dyDescent="0.25">
      <c r="AC2858"/>
      <c r="AD2858"/>
    </row>
    <row r="2859" spans="29:30" x14ac:dyDescent="0.25">
      <c r="AC2859"/>
      <c r="AD2859"/>
    </row>
    <row r="2860" spans="29:30" x14ac:dyDescent="0.25">
      <c r="AC2860"/>
      <c r="AD2860"/>
    </row>
    <row r="2861" spans="29:30" x14ac:dyDescent="0.25">
      <c r="AC2861"/>
      <c r="AD2861"/>
    </row>
    <row r="2862" spans="29:30" x14ac:dyDescent="0.25">
      <c r="AC2862"/>
      <c r="AD2862"/>
    </row>
    <row r="2863" spans="29:30" x14ac:dyDescent="0.25">
      <c r="AC2863"/>
      <c r="AD2863"/>
    </row>
    <row r="2864" spans="29:30" x14ac:dyDescent="0.25">
      <c r="AC2864"/>
      <c r="AD2864"/>
    </row>
    <row r="2865" spans="29:30" x14ac:dyDescent="0.25">
      <c r="AC2865"/>
      <c r="AD2865"/>
    </row>
    <row r="2866" spans="29:30" x14ac:dyDescent="0.25">
      <c r="AC2866"/>
      <c r="AD2866"/>
    </row>
    <row r="2867" spans="29:30" x14ac:dyDescent="0.25">
      <c r="AC2867"/>
      <c r="AD2867"/>
    </row>
    <row r="2868" spans="29:30" x14ac:dyDescent="0.25">
      <c r="AC2868"/>
      <c r="AD2868"/>
    </row>
    <row r="2869" spans="29:30" x14ac:dyDescent="0.25">
      <c r="AC2869"/>
      <c r="AD2869"/>
    </row>
    <row r="2870" spans="29:30" x14ac:dyDescent="0.25">
      <c r="AC2870"/>
      <c r="AD2870"/>
    </row>
    <row r="2871" spans="29:30" x14ac:dyDescent="0.25">
      <c r="AC2871"/>
      <c r="AD2871"/>
    </row>
    <row r="2872" spans="29:30" x14ac:dyDescent="0.25">
      <c r="AC2872"/>
      <c r="AD2872"/>
    </row>
    <row r="2873" spans="29:30" x14ac:dyDescent="0.25">
      <c r="AC2873"/>
      <c r="AD2873"/>
    </row>
    <row r="2874" spans="29:30" x14ac:dyDescent="0.25">
      <c r="AC2874"/>
      <c r="AD2874"/>
    </row>
    <row r="2875" spans="29:30" x14ac:dyDescent="0.25">
      <c r="AC2875"/>
      <c r="AD2875"/>
    </row>
    <row r="2876" spans="29:30" x14ac:dyDescent="0.25">
      <c r="AC2876"/>
      <c r="AD2876"/>
    </row>
    <row r="2877" spans="29:30" x14ac:dyDescent="0.25">
      <c r="AC2877"/>
      <c r="AD2877"/>
    </row>
    <row r="2878" spans="29:30" x14ac:dyDescent="0.25">
      <c r="AC2878"/>
      <c r="AD2878"/>
    </row>
    <row r="2879" spans="29:30" x14ac:dyDescent="0.25">
      <c r="AC2879"/>
      <c r="AD2879"/>
    </row>
    <row r="2880" spans="29:30" x14ac:dyDescent="0.25">
      <c r="AC2880"/>
      <c r="AD2880"/>
    </row>
    <row r="2881" spans="29:30" x14ac:dyDescent="0.25">
      <c r="AC2881"/>
      <c r="AD2881"/>
    </row>
    <row r="2882" spans="29:30" x14ac:dyDescent="0.25">
      <c r="AC2882"/>
      <c r="AD2882"/>
    </row>
    <row r="2883" spans="29:30" x14ac:dyDescent="0.25">
      <c r="AC2883"/>
      <c r="AD2883"/>
    </row>
    <row r="2884" spans="29:30" x14ac:dyDescent="0.25">
      <c r="AC2884"/>
      <c r="AD2884"/>
    </row>
    <row r="2885" spans="29:30" x14ac:dyDescent="0.25">
      <c r="AC2885"/>
      <c r="AD2885"/>
    </row>
    <row r="2886" spans="29:30" x14ac:dyDescent="0.25">
      <c r="AC2886"/>
      <c r="AD2886"/>
    </row>
    <row r="2887" spans="29:30" x14ac:dyDescent="0.25">
      <c r="AC2887"/>
      <c r="AD2887"/>
    </row>
    <row r="2888" spans="29:30" x14ac:dyDescent="0.25">
      <c r="AC2888"/>
      <c r="AD2888"/>
    </row>
    <row r="2889" spans="29:30" x14ac:dyDescent="0.25">
      <c r="AC2889"/>
      <c r="AD2889"/>
    </row>
    <row r="2890" spans="29:30" x14ac:dyDescent="0.25">
      <c r="AC2890"/>
      <c r="AD2890"/>
    </row>
    <row r="2891" spans="29:30" x14ac:dyDescent="0.25">
      <c r="AC2891"/>
      <c r="AD2891"/>
    </row>
    <row r="2892" spans="29:30" x14ac:dyDescent="0.25">
      <c r="AC2892"/>
      <c r="AD2892"/>
    </row>
    <row r="2893" spans="29:30" x14ac:dyDescent="0.25">
      <c r="AC2893"/>
      <c r="AD2893"/>
    </row>
    <row r="2894" spans="29:30" x14ac:dyDescent="0.25">
      <c r="AC2894"/>
      <c r="AD2894"/>
    </row>
    <row r="2895" spans="29:30" x14ac:dyDescent="0.25">
      <c r="AC2895"/>
      <c r="AD2895"/>
    </row>
    <row r="2896" spans="29:30" x14ac:dyDescent="0.25">
      <c r="AC2896"/>
      <c r="AD2896"/>
    </row>
    <row r="2897" spans="29:30" x14ac:dyDescent="0.25">
      <c r="AC2897"/>
      <c r="AD2897"/>
    </row>
    <row r="2898" spans="29:30" x14ac:dyDescent="0.25">
      <c r="AC2898"/>
      <c r="AD2898"/>
    </row>
    <row r="2899" spans="29:30" x14ac:dyDescent="0.25">
      <c r="AC2899"/>
      <c r="AD2899"/>
    </row>
    <row r="2900" spans="29:30" x14ac:dyDescent="0.25">
      <c r="AC2900"/>
      <c r="AD2900"/>
    </row>
    <row r="2901" spans="29:30" x14ac:dyDescent="0.25">
      <c r="AC2901"/>
      <c r="AD2901"/>
    </row>
    <row r="2902" spans="29:30" x14ac:dyDescent="0.25">
      <c r="AC2902"/>
      <c r="AD2902"/>
    </row>
    <row r="2903" spans="29:30" x14ac:dyDescent="0.25">
      <c r="AC2903"/>
      <c r="AD2903"/>
    </row>
    <row r="2904" spans="29:30" x14ac:dyDescent="0.25">
      <c r="AC2904"/>
      <c r="AD2904"/>
    </row>
    <row r="2905" spans="29:30" x14ac:dyDescent="0.25">
      <c r="AC2905"/>
      <c r="AD2905"/>
    </row>
    <row r="2906" spans="29:30" x14ac:dyDescent="0.25">
      <c r="AC2906"/>
      <c r="AD2906"/>
    </row>
    <row r="2907" spans="29:30" x14ac:dyDescent="0.25">
      <c r="AC2907"/>
      <c r="AD2907"/>
    </row>
    <row r="2908" spans="29:30" x14ac:dyDescent="0.25">
      <c r="AC2908"/>
      <c r="AD2908"/>
    </row>
    <row r="2909" spans="29:30" x14ac:dyDescent="0.25">
      <c r="AC2909"/>
      <c r="AD2909"/>
    </row>
    <row r="2910" spans="29:30" x14ac:dyDescent="0.25">
      <c r="AC2910"/>
      <c r="AD2910"/>
    </row>
    <row r="2911" spans="29:30" x14ac:dyDescent="0.25">
      <c r="AC2911"/>
      <c r="AD2911"/>
    </row>
    <row r="2912" spans="29:30" x14ac:dyDescent="0.25">
      <c r="AC2912"/>
      <c r="AD2912"/>
    </row>
    <row r="2913" spans="29:30" x14ac:dyDescent="0.25">
      <c r="AC2913"/>
      <c r="AD2913"/>
    </row>
    <row r="2914" spans="29:30" x14ac:dyDescent="0.25">
      <c r="AC2914"/>
      <c r="AD2914"/>
    </row>
    <row r="2915" spans="29:30" x14ac:dyDescent="0.25">
      <c r="AC2915"/>
      <c r="AD2915"/>
    </row>
    <row r="2916" spans="29:30" x14ac:dyDescent="0.25">
      <c r="AC2916"/>
      <c r="AD2916"/>
    </row>
    <row r="2917" spans="29:30" x14ac:dyDescent="0.25">
      <c r="AC2917"/>
      <c r="AD2917"/>
    </row>
    <row r="2918" spans="29:30" x14ac:dyDescent="0.25">
      <c r="AC2918"/>
      <c r="AD2918"/>
    </row>
    <row r="2919" spans="29:30" x14ac:dyDescent="0.25">
      <c r="AC2919"/>
      <c r="AD2919"/>
    </row>
    <row r="2920" spans="29:30" x14ac:dyDescent="0.25">
      <c r="AC2920"/>
      <c r="AD2920"/>
    </row>
    <row r="2921" spans="29:30" x14ac:dyDescent="0.25">
      <c r="AC2921"/>
      <c r="AD2921"/>
    </row>
    <row r="2922" spans="29:30" x14ac:dyDescent="0.25">
      <c r="AC2922"/>
      <c r="AD2922"/>
    </row>
    <row r="2923" spans="29:30" x14ac:dyDescent="0.25">
      <c r="AC2923"/>
      <c r="AD2923"/>
    </row>
    <row r="2924" spans="29:30" x14ac:dyDescent="0.25">
      <c r="AC2924"/>
      <c r="AD2924"/>
    </row>
    <row r="2925" spans="29:30" x14ac:dyDescent="0.25">
      <c r="AC2925"/>
      <c r="AD2925"/>
    </row>
    <row r="2926" spans="29:30" x14ac:dyDescent="0.25">
      <c r="AC2926"/>
      <c r="AD2926"/>
    </row>
    <row r="2927" spans="29:30" x14ac:dyDescent="0.25">
      <c r="AC2927"/>
      <c r="AD2927"/>
    </row>
    <row r="2928" spans="29:30" x14ac:dyDescent="0.25">
      <c r="AC2928"/>
      <c r="AD2928"/>
    </row>
    <row r="2929" spans="29:30" x14ac:dyDescent="0.25">
      <c r="AC2929"/>
      <c r="AD2929"/>
    </row>
    <row r="2930" spans="29:30" x14ac:dyDescent="0.25">
      <c r="AC2930"/>
      <c r="AD2930"/>
    </row>
    <row r="2931" spans="29:30" x14ac:dyDescent="0.25">
      <c r="AC2931"/>
      <c r="AD2931"/>
    </row>
    <row r="2932" spans="29:30" x14ac:dyDescent="0.25">
      <c r="AC2932"/>
      <c r="AD2932"/>
    </row>
    <row r="2933" spans="29:30" x14ac:dyDescent="0.25">
      <c r="AC2933"/>
      <c r="AD2933"/>
    </row>
    <row r="2934" spans="29:30" x14ac:dyDescent="0.25">
      <c r="AC2934"/>
      <c r="AD2934"/>
    </row>
    <row r="2935" spans="29:30" x14ac:dyDescent="0.25">
      <c r="AC2935"/>
      <c r="AD2935"/>
    </row>
    <row r="2936" spans="29:30" x14ac:dyDescent="0.25">
      <c r="AC2936"/>
      <c r="AD2936"/>
    </row>
    <row r="2937" spans="29:30" x14ac:dyDescent="0.25">
      <c r="AC2937"/>
      <c r="AD2937"/>
    </row>
    <row r="2938" spans="29:30" x14ac:dyDescent="0.25">
      <c r="AC2938"/>
      <c r="AD2938"/>
    </row>
    <row r="2939" spans="29:30" x14ac:dyDescent="0.25">
      <c r="AC2939"/>
      <c r="AD2939"/>
    </row>
    <row r="2940" spans="29:30" x14ac:dyDescent="0.25">
      <c r="AC2940"/>
      <c r="AD2940"/>
    </row>
    <row r="2941" spans="29:30" x14ac:dyDescent="0.25">
      <c r="AC2941"/>
      <c r="AD2941"/>
    </row>
    <row r="2942" spans="29:30" x14ac:dyDescent="0.25">
      <c r="AC2942"/>
      <c r="AD2942"/>
    </row>
    <row r="2943" spans="29:30" x14ac:dyDescent="0.25">
      <c r="AC2943"/>
      <c r="AD2943"/>
    </row>
    <row r="2944" spans="29:30" x14ac:dyDescent="0.25">
      <c r="AC2944"/>
      <c r="AD2944"/>
    </row>
    <row r="2945" spans="29:30" x14ac:dyDescent="0.25">
      <c r="AC2945"/>
      <c r="AD2945"/>
    </row>
    <row r="2946" spans="29:30" x14ac:dyDescent="0.25">
      <c r="AC2946"/>
      <c r="AD2946"/>
    </row>
    <row r="2947" spans="29:30" x14ac:dyDescent="0.25">
      <c r="AC2947"/>
      <c r="AD2947"/>
    </row>
    <row r="2948" spans="29:30" x14ac:dyDescent="0.25">
      <c r="AC2948"/>
      <c r="AD2948"/>
    </row>
    <row r="2949" spans="29:30" x14ac:dyDescent="0.25">
      <c r="AC2949"/>
      <c r="AD2949"/>
    </row>
    <row r="2950" spans="29:30" x14ac:dyDescent="0.25">
      <c r="AC2950"/>
      <c r="AD2950"/>
    </row>
    <row r="2951" spans="29:30" x14ac:dyDescent="0.25">
      <c r="AC2951"/>
      <c r="AD2951"/>
    </row>
    <row r="2952" spans="29:30" x14ac:dyDescent="0.25">
      <c r="AC2952"/>
      <c r="AD2952"/>
    </row>
    <row r="2953" spans="29:30" x14ac:dyDescent="0.25">
      <c r="AC2953"/>
      <c r="AD2953"/>
    </row>
    <row r="2954" spans="29:30" x14ac:dyDescent="0.25">
      <c r="AC2954"/>
      <c r="AD2954"/>
    </row>
    <row r="2955" spans="29:30" x14ac:dyDescent="0.25">
      <c r="AC2955"/>
      <c r="AD2955"/>
    </row>
    <row r="2956" spans="29:30" x14ac:dyDescent="0.25">
      <c r="AC2956"/>
      <c r="AD2956"/>
    </row>
    <row r="2957" spans="29:30" x14ac:dyDescent="0.25">
      <c r="AC2957"/>
      <c r="AD2957"/>
    </row>
    <row r="2958" spans="29:30" x14ac:dyDescent="0.25">
      <c r="AC2958"/>
      <c r="AD2958"/>
    </row>
    <row r="2959" spans="29:30" x14ac:dyDescent="0.25">
      <c r="AC2959"/>
      <c r="AD2959"/>
    </row>
    <row r="2960" spans="29:30" x14ac:dyDescent="0.25">
      <c r="AC2960"/>
      <c r="AD2960"/>
    </row>
    <row r="2961" spans="29:30" x14ac:dyDescent="0.25">
      <c r="AC2961"/>
      <c r="AD2961"/>
    </row>
    <row r="2962" spans="29:30" x14ac:dyDescent="0.25">
      <c r="AC2962"/>
      <c r="AD2962"/>
    </row>
    <row r="2963" spans="29:30" x14ac:dyDescent="0.25">
      <c r="AC2963"/>
      <c r="AD2963"/>
    </row>
    <row r="2964" spans="29:30" x14ac:dyDescent="0.25">
      <c r="AC2964"/>
      <c r="AD2964"/>
    </row>
    <row r="2965" spans="29:30" x14ac:dyDescent="0.25">
      <c r="AC2965"/>
      <c r="AD2965"/>
    </row>
    <row r="2966" spans="29:30" x14ac:dyDescent="0.25">
      <c r="AC2966"/>
      <c r="AD2966"/>
    </row>
    <row r="2967" spans="29:30" x14ac:dyDescent="0.25">
      <c r="AC2967"/>
      <c r="AD2967"/>
    </row>
    <row r="2968" spans="29:30" x14ac:dyDescent="0.25">
      <c r="AC2968"/>
      <c r="AD2968"/>
    </row>
    <row r="2969" spans="29:30" x14ac:dyDescent="0.25">
      <c r="AC2969"/>
      <c r="AD2969"/>
    </row>
    <row r="2970" spans="29:30" x14ac:dyDescent="0.25">
      <c r="AC2970"/>
      <c r="AD2970"/>
    </row>
    <row r="2971" spans="29:30" x14ac:dyDescent="0.25">
      <c r="AC2971"/>
      <c r="AD2971"/>
    </row>
    <row r="2972" spans="29:30" x14ac:dyDescent="0.25">
      <c r="AC2972"/>
      <c r="AD2972"/>
    </row>
    <row r="2973" spans="29:30" x14ac:dyDescent="0.25">
      <c r="AC2973"/>
      <c r="AD2973"/>
    </row>
    <row r="2974" spans="29:30" x14ac:dyDescent="0.25">
      <c r="AC2974"/>
      <c r="AD2974"/>
    </row>
    <row r="2975" spans="29:30" x14ac:dyDescent="0.25">
      <c r="AC2975"/>
      <c r="AD2975"/>
    </row>
    <row r="2976" spans="29:30" x14ac:dyDescent="0.25">
      <c r="AC2976"/>
      <c r="AD2976"/>
    </row>
    <row r="2977" spans="29:30" x14ac:dyDescent="0.25">
      <c r="AC2977"/>
      <c r="AD2977"/>
    </row>
    <row r="2978" spans="29:30" x14ac:dyDescent="0.25">
      <c r="AC2978"/>
      <c r="AD2978"/>
    </row>
    <row r="2979" spans="29:30" x14ac:dyDescent="0.25">
      <c r="AC2979"/>
      <c r="AD2979"/>
    </row>
    <row r="2980" spans="29:30" x14ac:dyDescent="0.25">
      <c r="AC2980"/>
      <c r="AD2980"/>
    </row>
    <row r="2981" spans="29:30" x14ac:dyDescent="0.25">
      <c r="AC2981"/>
      <c r="AD2981"/>
    </row>
    <row r="2982" spans="29:30" x14ac:dyDescent="0.25">
      <c r="AC2982"/>
      <c r="AD2982"/>
    </row>
    <row r="2983" spans="29:30" x14ac:dyDescent="0.25">
      <c r="AC2983"/>
      <c r="AD2983"/>
    </row>
    <row r="2984" spans="29:30" x14ac:dyDescent="0.25">
      <c r="AC2984"/>
      <c r="AD2984"/>
    </row>
    <row r="2985" spans="29:30" x14ac:dyDescent="0.25">
      <c r="AC2985"/>
      <c r="AD2985"/>
    </row>
    <row r="2986" spans="29:30" x14ac:dyDescent="0.25">
      <c r="AC2986"/>
      <c r="AD2986"/>
    </row>
    <row r="2987" spans="29:30" x14ac:dyDescent="0.25">
      <c r="AC2987"/>
      <c r="AD2987"/>
    </row>
    <row r="2988" spans="29:30" x14ac:dyDescent="0.25">
      <c r="AC2988"/>
      <c r="AD2988"/>
    </row>
    <row r="2989" spans="29:30" x14ac:dyDescent="0.25">
      <c r="AC2989"/>
      <c r="AD2989"/>
    </row>
    <row r="2990" spans="29:30" x14ac:dyDescent="0.25">
      <c r="AC2990"/>
      <c r="AD2990"/>
    </row>
    <row r="2991" spans="29:30" x14ac:dyDescent="0.25">
      <c r="AC2991"/>
      <c r="AD2991"/>
    </row>
    <row r="2992" spans="29:30" x14ac:dyDescent="0.25">
      <c r="AC2992"/>
      <c r="AD2992"/>
    </row>
    <row r="2993" spans="29:30" x14ac:dyDescent="0.25">
      <c r="AC2993"/>
      <c r="AD2993"/>
    </row>
    <row r="2994" spans="29:30" x14ac:dyDescent="0.25">
      <c r="AC2994"/>
      <c r="AD2994"/>
    </row>
    <row r="2995" spans="29:30" x14ac:dyDescent="0.25">
      <c r="AC2995"/>
      <c r="AD2995"/>
    </row>
    <row r="2996" spans="29:30" x14ac:dyDescent="0.25">
      <c r="AC2996"/>
      <c r="AD2996"/>
    </row>
    <row r="2997" spans="29:30" x14ac:dyDescent="0.25">
      <c r="AC2997"/>
      <c r="AD2997"/>
    </row>
    <row r="2998" spans="29:30" x14ac:dyDescent="0.25">
      <c r="AC2998"/>
      <c r="AD2998"/>
    </row>
    <row r="2999" spans="29:30" x14ac:dyDescent="0.25">
      <c r="AC2999"/>
      <c r="AD2999"/>
    </row>
    <row r="3000" spans="29:30" x14ac:dyDescent="0.25">
      <c r="AC3000"/>
      <c r="AD3000"/>
    </row>
    <row r="3001" spans="29:30" x14ac:dyDescent="0.25">
      <c r="AC3001"/>
      <c r="AD3001"/>
    </row>
    <row r="3002" spans="29:30" x14ac:dyDescent="0.25">
      <c r="AC3002"/>
      <c r="AD3002"/>
    </row>
    <row r="3003" spans="29:30" x14ac:dyDescent="0.25">
      <c r="AC3003"/>
      <c r="AD3003"/>
    </row>
    <row r="3004" spans="29:30" x14ac:dyDescent="0.25">
      <c r="AC3004"/>
      <c r="AD3004"/>
    </row>
    <row r="3005" spans="29:30" x14ac:dyDescent="0.25">
      <c r="AC3005"/>
      <c r="AD3005"/>
    </row>
    <row r="3006" spans="29:30" x14ac:dyDescent="0.25">
      <c r="AC3006"/>
      <c r="AD3006"/>
    </row>
    <row r="3007" spans="29:30" x14ac:dyDescent="0.25">
      <c r="AC3007"/>
      <c r="AD3007"/>
    </row>
    <row r="3008" spans="29:30" x14ac:dyDescent="0.25">
      <c r="AC3008"/>
      <c r="AD3008"/>
    </row>
    <row r="3009" spans="29:30" x14ac:dyDescent="0.25">
      <c r="AC3009"/>
      <c r="AD3009"/>
    </row>
    <row r="3010" spans="29:30" x14ac:dyDescent="0.25">
      <c r="AC3010"/>
      <c r="AD3010"/>
    </row>
    <row r="3011" spans="29:30" x14ac:dyDescent="0.25">
      <c r="AC3011"/>
      <c r="AD3011"/>
    </row>
    <row r="3012" spans="29:30" x14ac:dyDescent="0.25">
      <c r="AC3012"/>
      <c r="AD3012"/>
    </row>
    <row r="3013" spans="29:30" x14ac:dyDescent="0.25">
      <c r="AC3013"/>
      <c r="AD3013"/>
    </row>
    <row r="3014" spans="29:30" x14ac:dyDescent="0.25">
      <c r="AC3014"/>
      <c r="AD3014"/>
    </row>
    <row r="3015" spans="29:30" x14ac:dyDescent="0.25">
      <c r="AC3015"/>
      <c r="AD3015"/>
    </row>
    <row r="3016" spans="29:30" x14ac:dyDescent="0.25">
      <c r="AC3016"/>
      <c r="AD3016"/>
    </row>
    <row r="3017" spans="29:30" x14ac:dyDescent="0.25">
      <c r="AC3017"/>
      <c r="AD3017"/>
    </row>
    <row r="3018" spans="29:30" x14ac:dyDescent="0.25">
      <c r="AC3018"/>
      <c r="AD3018"/>
    </row>
    <row r="3019" spans="29:30" x14ac:dyDescent="0.25">
      <c r="AC3019"/>
      <c r="AD3019"/>
    </row>
    <row r="3020" spans="29:30" x14ac:dyDescent="0.25">
      <c r="AC3020"/>
      <c r="AD3020"/>
    </row>
    <row r="3021" spans="29:30" x14ac:dyDescent="0.25">
      <c r="AC3021"/>
      <c r="AD3021"/>
    </row>
    <row r="3022" spans="29:30" x14ac:dyDescent="0.25">
      <c r="AC3022"/>
      <c r="AD3022"/>
    </row>
    <row r="3023" spans="29:30" x14ac:dyDescent="0.25">
      <c r="AC3023"/>
      <c r="AD3023"/>
    </row>
    <row r="3024" spans="29:30" x14ac:dyDescent="0.25">
      <c r="AC3024"/>
      <c r="AD3024"/>
    </row>
    <row r="3025" spans="29:30" x14ac:dyDescent="0.25">
      <c r="AC3025"/>
      <c r="AD3025"/>
    </row>
    <row r="3026" spans="29:30" x14ac:dyDescent="0.25">
      <c r="AC3026"/>
      <c r="AD3026"/>
    </row>
    <row r="3027" spans="29:30" x14ac:dyDescent="0.25">
      <c r="AC3027"/>
      <c r="AD3027"/>
    </row>
    <row r="3028" spans="29:30" x14ac:dyDescent="0.25">
      <c r="AC3028"/>
      <c r="AD3028"/>
    </row>
    <row r="3029" spans="29:30" x14ac:dyDescent="0.25">
      <c r="AC3029"/>
      <c r="AD3029"/>
    </row>
    <row r="3030" spans="29:30" x14ac:dyDescent="0.25">
      <c r="AC3030"/>
      <c r="AD3030"/>
    </row>
    <row r="3031" spans="29:30" x14ac:dyDescent="0.25">
      <c r="AC3031"/>
      <c r="AD3031"/>
    </row>
    <row r="3032" spans="29:30" x14ac:dyDescent="0.25">
      <c r="AC3032"/>
      <c r="AD3032"/>
    </row>
    <row r="3033" spans="29:30" x14ac:dyDescent="0.25">
      <c r="AC3033"/>
      <c r="AD3033"/>
    </row>
    <row r="3034" spans="29:30" x14ac:dyDescent="0.25">
      <c r="AC3034"/>
      <c r="AD3034"/>
    </row>
    <row r="3035" spans="29:30" x14ac:dyDescent="0.25">
      <c r="AC3035"/>
      <c r="AD3035"/>
    </row>
    <row r="3036" spans="29:30" x14ac:dyDescent="0.25">
      <c r="AC3036"/>
      <c r="AD3036"/>
    </row>
    <row r="3037" spans="29:30" x14ac:dyDescent="0.25">
      <c r="AC3037"/>
      <c r="AD3037"/>
    </row>
    <row r="3038" spans="29:30" x14ac:dyDescent="0.25">
      <c r="AC3038"/>
      <c r="AD3038"/>
    </row>
    <row r="3039" spans="29:30" x14ac:dyDescent="0.25">
      <c r="AC3039"/>
      <c r="AD3039"/>
    </row>
    <row r="3040" spans="29:30" x14ac:dyDescent="0.25">
      <c r="AC3040"/>
      <c r="AD3040"/>
    </row>
    <row r="3041" spans="29:30" x14ac:dyDescent="0.25">
      <c r="AC3041"/>
      <c r="AD3041"/>
    </row>
    <row r="3042" spans="29:30" x14ac:dyDescent="0.25">
      <c r="AC3042"/>
      <c r="AD3042"/>
    </row>
    <row r="3043" spans="29:30" x14ac:dyDescent="0.25">
      <c r="AC3043"/>
      <c r="AD3043"/>
    </row>
    <row r="3044" spans="29:30" x14ac:dyDescent="0.25">
      <c r="AC3044"/>
      <c r="AD3044"/>
    </row>
    <row r="3045" spans="29:30" x14ac:dyDescent="0.25">
      <c r="AC3045"/>
      <c r="AD3045"/>
    </row>
    <row r="3046" spans="29:30" x14ac:dyDescent="0.25">
      <c r="AC3046"/>
      <c r="AD3046"/>
    </row>
    <row r="3047" spans="29:30" x14ac:dyDescent="0.25">
      <c r="AC3047"/>
      <c r="AD3047"/>
    </row>
    <row r="3048" spans="29:30" x14ac:dyDescent="0.25">
      <c r="AC3048"/>
      <c r="AD3048"/>
    </row>
    <row r="3049" spans="29:30" x14ac:dyDescent="0.25">
      <c r="AC3049"/>
      <c r="AD3049"/>
    </row>
    <row r="3050" spans="29:30" x14ac:dyDescent="0.25">
      <c r="AC3050"/>
      <c r="AD3050"/>
    </row>
    <row r="3051" spans="29:30" x14ac:dyDescent="0.25">
      <c r="AC3051"/>
      <c r="AD3051"/>
    </row>
    <row r="3052" spans="29:30" x14ac:dyDescent="0.25">
      <c r="AC3052"/>
      <c r="AD3052"/>
    </row>
    <row r="3053" spans="29:30" x14ac:dyDescent="0.25">
      <c r="AC3053"/>
      <c r="AD3053"/>
    </row>
    <row r="3054" spans="29:30" x14ac:dyDescent="0.25">
      <c r="AC3054"/>
      <c r="AD3054"/>
    </row>
    <row r="3055" spans="29:30" x14ac:dyDescent="0.25">
      <c r="AC3055"/>
      <c r="AD3055"/>
    </row>
    <row r="3056" spans="29:30" x14ac:dyDescent="0.25">
      <c r="AC3056"/>
      <c r="AD3056"/>
    </row>
    <row r="3057" spans="29:30" x14ac:dyDescent="0.25">
      <c r="AC3057"/>
      <c r="AD3057"/>
    </row>
    <row r="3058" spans="29:30" x14ac:dyDescent="0.25">
      <c r="AC3058"/>
      <c r="AD3058"/>
    </row>
    <row r="3059" spans="29:30" x14ac:dyDescent="0.25">
      <c r="AC3059"/>
      <c r="AD3059"/>
    </row>
    <row r="3060" spans="29:30" x14ac:dyDescent="0.25">
      <c r="AC3060"/>
      <c r="AD3060"/>
    </row>
    <row r="3061" spans="29:30" x14ac:dyDescent="0.25">
      <c r="AC3061"/>
      <c r="AD3061"/>
    </row>
    <row r="3062" spans="29:30" x14ac:dyDescent="0.25">
      <c r="AC3062"/>
      <c r="AD3062"/>
    </row>
    <row r="3063" spans="29:30" x14ac:dyDescent="0.25">
      <c r="AC3063"/>
      <c r="AD3063"/>
    </row>
    <row r="3064" spans="29:30" x14ac:dyDescent="0.25">
      <c r="AC3064"/>
      <c r="AD3064"/>
    </row>
    <row r="3065" spans="29:30" x14ac:dyDescent="0.25">
      <c r="AC3065"/>
      <c r="AD3065"/>
    </row>
    <row r="3066" spans="29:30" x14ac:dyDescent="0.25">
      <c r="AC3066"/>
      <c r="AD3066"/>
    </row>
    <row r="3067" spans="29:30" x14ac:dyDescent="0.25">
      <c r="AC3067"/>
      <c r="AD3067"/>
    </row>
    <row r="3068" spans="29:30" x14ac:dyDescent="0.25">
      <c r="AC3068"/>
      <c r="AD3068"/>
    </row>
    <row r="3069" spans="29:30" x14ac:dyDescent="0.25">
      <c r="AC3069"/>
      <c r="AD3069"/>
    </row>
    <row r="3070" spans="29:30" x14ac:dyDescent="0.25">
      <c r="AC3070"/>
      <c r="AD3070"/>
    </row>
    <row r="3071" spans="29:30" x14ac:dyDescent="0.25">
      <c r="AC3071"/>
      <c r="AD3071"/>
    </row>
    <row r="3072" spans="29:30" x14ac:dyDescent="0.25">
      <c r="AC3072"/>
      <c r="AD3072"/>
    </row>
    <row r="3073" spans="29:30" x14ac:dyDescent="0.25">
      <c r="AC3073"/>
      <c r="AD3073"/>
    </row>
    <row r="3074" spans="29:30" x14ac:dyDescent="0.25">
      <c r="AC3074"/>
      <c r="AD3074"/>
    </row>
    <row r="3075" spans="29:30" x14ac:dyDescent="0.25">
      <c r="AC3075"/>
      <c r="AD3075"/>
    </row>
    <row r="3076" spans="29:30" x14ac:dyDescent="0.25">
      <c r="AC3076"/>
      <c r="AD3076"/>
    </row>
    <row r="3077" spans="29:30" x14ac:dyDescent="0.25">
      <c r="AC3077"/>
      <c r="AD3077"/>
    </row>
    <row r="3078" spans="29:30" x14ac:dyDescent="0.25">
      <c r="AC3078"/>
      <c r="AD3078"/>
    </row>
    <row r="3079" spans="29:30" x14ac:dyDescent="0.25">
      <c r="AC3079"/>
      <c r="AD3079"/>
    </row>
    <row r="3080" spans="29:30" x14ac:dyDescent="0.25">
      <c r="AC3080"/>
      <c r="AD3080"/>
    </row>
    <row r="3081" spans="29:30" x14ac:dyDescent="0.25">
      <c r="AC3081"/>
      <c r="AD3081"/>
    </row>
    <row r="3082" spans="29:30" x14ac:dyDescent="0.25">
      <c r="AC3082"/>
      <c r="AD3082"/>
    </row>
    <row r="3083" spans="29:30" x14ac:dyDescent="0.25">
      <c r="AC3083"/>
      <c r="AD3083"/>
    </row>
    <row r="3084" spans="29:30" x14ac:dyDescent="0.25">
      <c r="AC3084"/>
      <c r="AD3084"/>
    </row>
    <row r="3085" spans="29:30" x14ac:dyDescent="0.25">
      <c r="AC3085"/>
      <c r="AD3085"/>
    </row>
    <row r="3086" spans="29:30" x14ac:dyDescent="0.25">
      <c r="AC3086"/>
      <c r="AD3086"/>
    </row>
    <row r="3087" spans="29:30" x14ac:dyDescent="0.25">
      <c r="AC3087"/>
      <c r="AD3087"/>
    </row>
    <row r="3088" spans="29:30" x14ac:dyDescent="0.25">
      <c r="AC3088"/>
      <c r="AD3088"/>
    </row>
    <row r="3089" spans="29:30" x14ac:dyDescent="0.25">
      <c r="AC3089"/>
      <c r="AD3089"/>
    </row>
    <row r="3090" spans="29:30" x14ac:dyDescent="0.25">
      <c r="AC3090"/>
      <c r="AD3090"/>
    </row>
    <row r="3091" spans="29:30" x14ac:dyDescent="0.25">
      <c r="AC3091"/>
      <c r="AD3091"/>
    </row>
    <row r="3092" spans="29:30" x14ac:dyDescent="0.25">
      <c r="AC3092"/>
      <c r="AD3092"/>
    </row>
    <row r="3093" spans="29:30" x14ac:dyDescent="0.25">
      <c r="AC3093"/>
      <c r="AD3093"/>
    </row>
    <row r="3094" spans="29:30" x14ac:dyDescent="0.25">
      <c r="AC3094"/>
      <c r="AD3094"/>
    </row>
    <row r="3095" spans="29:30" x14ac:dyDescent="0.25">
      <c r="AC3095"/>
      <c r="AD3095"/>
    </row>
    <row r="3096" spans="29:30" x14ac:dyDescent="0.25">
      <c r="AC3096"/>
      <c r="AD3096"/>
    </row>
    <row r="3097" spans="29:30" x14ac:dyDescent="0.25">
      <c r="AC3097"/>
      <c r="AD3097"/>
    </row>
    <row r="3098" spans="29:30" x14ac:dyDescent="0.25">
      <c r="AC3098"/>
      <c r="AD3098"/>
    </row>
    <row r="3099" spans="29:30" x14ac:dyDescent="0.25">
      <c r="AC3099"/>
      <c r="AD3099"/>
    </row>
    <row r="3100" spans="29:30" x14ac:dyDescent="0.25">
      <c r="AC3100"/>
      <c r="AD3100"/>
    </row>
    <row r="3101" spans="29:30" x14ac:dyDescent="0.25">
      <c r="AC3101"/>
      <c r="AD3101"/>
    </row>
    <row r="3102" spans="29:30" x14ac:dyDescent="0.25">
      <c r="AC3102"/>
      <c r="AD3102"/>
    </row>
    <row r="3103" spans="29:30" x14ac:dyDescent="0.25">
      <c r="AC3103"/>
      <c r="AD3103"/>
    </row>
    <row r="3104" spans="29:30" x14ac:dyDescent="0.25">
      <c r="AC3104"/>
      <c r="AD3104"/>
    </row>
    <row r="3105" spans="29:30" x14ac:dyDescent="0.25">
      <c r="AC3105"/>
      <c r="AD3105"/>
    </row>
    <row r="3106" spans="29:30" x14ac:dyDescent="0.25">
      <c r="AC3106"/>
      <c r="AD3106"/>
    </row>
    <row r="3107" spans="29:30" x14ac:dyDescent="0.25">
      <c r="AC3107"/>
      <c r="AD3107"/>
    </row>
    <row r="3108" spans="29:30" x14ac:dyDescent="0.25">
      <c r="AC3108"/>
      <c r="AD3108"/>
    </row>
    <row r="3109" spans="29:30" x14ac:dyDescent="0.25">
      <c r="AC3109"/>
      <c r="AD3109"/>
    </row>
    <row r="3110" spans="29:30" x14ac:dyDescent="0.25">
      <c r="AC3110"/>
      <c r="AD3110"/>
    </row>
    <row r="3111" spans="29:30" x14ac:dyDescent="0.25">
      <c r="AC3111"/>
      <c r="AD3111"/>
    </row>
    <row r="3112" spans="29:30" x14ac:dyDescent="0.25">
      <c r="AC3112"/>
      <c r="AD3112"/>
    </row>
    <row r="3113" spans="29:30" x14ac:dyDescent="0.25">
      <c r="AC3113"/>
      <c r="AD3113"/>
    </row>
    <row r="3114" spans="29:30" x14ac:dyDescent="0.25">
      <c r="AC3114"/>
      <c r="AD3114"/>
    </row>
    <row r="3115" spans="29:30" x14ac:dyDescent="0.25">
      <c r="AC3115"/>
      <c r="AD3115"/>
    </row>
    <row r="3116" spans="29:30" x14ac:dyDescent="0.25">
      <c r="AC3116"/>
      <c r="AD3116"/>
    </row>
    <row r="3117" spans="29:30" x14ac:dyDescent="0.25">
      <c r="AC3117"/>
      <c r="AD3117"/>
    </row>
    <row r="3118" spans="29:30" x14ac:dyDescent="0.25">
      <c r="AC3118"/>
      <c r="AD3118"/>
    </row>
    <row r="3119" spans="29:30" x14ac:dyDescent="0.25">
      <c r="AC3119"/>
      <c r="AD3119"/>
    </row>
    <row r="3120" spans="29:30" x14ac:dyDescent="0.25">
      <c r="AC3120"/>
      <c r="AD3120"/>
    </row>
    <row r="3121" spans="29:30" x14ac:dyDescent="0.25">
      <c r="AC3121"/>
      <c r="AD3121"/>
    </row>
    <row r="3122" spans="29:30" x14ac:dyDescent="0.25">
      <c r="AC3122"/>
      <c r="AD3122"/>
    </row>
    <row r="3123" spans="29:30" x14ac:dyDescent="0.25">
      <c r="AC3123"/>
      <c r="AD3123"/>
    </row>
    <row r="3124" spans="29:30" x14ac:dyDescent="0.25">
      <c r="AC3124"/>
      <c r="AD3124"/>
    </row>
    <row r="3125" spans="29:30" x14ac:dyDescent="0.25">
      <c r="AC3125"/>
      <c r="AD3125"/>
    </row>
    <row r="3126" spans="29:30" x14ac:dyDescent="0.25">
      <c r="AC3126"/>
      <c r="AD3126"/>
    </row>
    <row r="3127" spans="29:30" x14ac:dyDescent="0.25">
      <c r="AC3127"/>
      <c r="AD3127"/>
    </row>
    <row r="3128" spans="29:30" x14ac:dyDescent="0.25">
      <c r="AC3128"/>
      <c r="AD3128"/>
    </row>
    <row r="3129" spans="29:30" x14ac:dyDescent="0.25">
      <c r="AC3129"/>
      <c r="AD3129"/>
    </row>
    <row r="3130" spans="29:30" x14ac:dyDescent="0.25">
      <c r="AC3130"/>
      <c r="AD3130"/>
    </row>
    <row r="3131" spans="29:30" x14ac:dyDescent="0.25">
      <c r="AC3131"/>
      <c r="AD3131"/>
    </row>
    <row r="3132" spans="29:30" x14ac:dyDescent="0.25">
      <c r="AC3132"/>
      <c r="AD3132"/>
    </row>
    <row r="3133" spans="29:30" x14ac:dyDescent="0.25">
      <c r="AC3133"/>
      <c r="AD3133"/>
    </row>
    <row r="3134" spans="29:30" x14ac:dyDescent="0.25">
      <c r="AC3134"/>
      <c r="AD3134"/>
    </row>
    <row r="3135" spans="29:30" x14ac:dyDescent="0.25">
      <c r="AC3135"/>
      <c r="AD3135"/>
    </row>
    <row r="3136" spans="29:30" x14ac:dyDescent="0.25">
      <c r="AC3136"/>
      <c r="AD3136"/>
    </row>
    <row r="3137" spans="29:30" x14ac:dyDescent="0.25">
      <c r="AC3137"/>
      <c r="AD3137"/>
    </row>
    <row r="3138" spans="29:30" x14ac:dyDescent="0.25">
      <c r="AC3138"/>
      <c r="AD3138"/>
    </row>
    <row r="3139" spans="29:30" x14ac:dyDescent="0.25">
      <c r="AC3139"/>
      <c r="AD3139"/>
    </row>
    <row r="3140" spans="29:30" x14ac:dyDescent="0.25">
      <c r="AC3140"/>
      <c r="AD3140"/>
    </row>
    <row r="3141" spans="29:30" x14ac:dyDescent="0.25">
      <c r="AC3141"/>
      <c r="AD3141"/>
    </row>
    <row r="3142" spans="29:30" x14ac:dyDescent="0.25">
      <c r="AC3142"/>
      <c r="AD3142"/>
    </row>
    <row r="3143" spans="29:30" x14ac:dyDescent="0.25">
      <c r="AC3143"/>
      <c r="AD3143"/>
    </row>
    <row r="3144" spans="29:30" x14ac:dyDescent="0.25">
      <c r="AC3144"/>
      <c r="AD3144"/>
    </row>
    <row r="3145" spans="29:30" x14ac:dyDescent="0.25">
      <c r="AC3145"/>
      <c r="AD3145"/>
    </row>
    <row r="3146" spans="29:30" x14ac:dyDescent="0.25">
      <c r="AC3146"/>
      <c r="AD3146"/>
    </row>
    <row r="3147" spans="29:30" x14ac:dyDescent="0.25">
      <c r="AC3147"/>
      <c r="AD3147"/>
    </row>
    <row r="3148" spans="29:30" x14ac:dyDescent="0.25">
      <c r="AC3148"/>
      <c r="AD3148"/>
    </row>
    <row r="3149" spans="29:30" x14ac:dyDescent="0.25">
      <c r="AC3149"/>
      <c r="AD3149"/>
    </row>
    <row r="3150" spans="29:30" x14ac:dyDescent="0.25">
      <c r="AC3150"/>
      <c r="AD3150"/>
    </row>
    <row r="3151" spans="29:30" x14ac:dyDescent="0.25">
      <c r="AC3151"/>
      <c r="AD3151"/>
    </row>
    <row r="3152" spans="29:30" x14ac:dyDescent="0.25">
      <c r="AC3152"/>
      <c r="AD3152"/>
    </row>
    <row r="3153" spans="29:30" x14ac:dyDescent="0.25">
      <c r="AC3153"/>
      <c r="AD3153"/>
    </row>
    <row r="3154" spans="29:30" x14ac:dyDescent="0.25">
      <c r="AC3154"/>
      <c r="AD3154"/>
    </row>
    <row r="3155" spans="29:30" x14ac:dyDescent="0.25">
      <c r="AC3155"/>
      <c r="AD3155"/>
    </row>
    <row r="3156" spans="29:30" x14ac:dyDescent="0.25">
      <c r="AC3156"/>
      <c r="AD3156"/>
    </row>
    <row r="3157" spans="29:30" x14ac:dyDescent="0.25">
      <c r="AC3157"/>
      <c r="AD3157"/>
    </row>
    <row r="3158" spans="29:30" x14ac:dyDescent="0.25">
      <c r="AC3158"/>
      <c r="AD3158"/>
    </row>
    <row r="3159" spans="29:30" x14ac:dyDescent="0.25">
      <c r="AC3159"/>
      <c r="AD3159"/>
    </row>
    <row r="3160" spans="29:30" x14ac:dyDescent="0.25">
      <c r="AC3160"/>
      <c r="AD3160"/>
    </row>
    <row r="3161" spans="29:30" x14ac:dyDescent="0.25">
      <c r="AC3161"/>
      <c r="AD3161"/>
    </row>
    <row r="3162" spans="29:30" x14ac:dyDescent="0.25">
      <c r="AC3162"/>
      <c r="AD3162"/>
    </row>
    <row r="3163" spans="29:30" x14ac:dyDescent="0.25">
      <c r="AC3163"/>
      <c r="AD3163"/>
    </row>
    <row r="3164" spans="29:30" x14ac:dyDescent="0.25">
      <c r="AC3164"/>
      <c r="AD3164"/>
    </row>
    <row r="3165" spans="29:30" x14ac:dyDescent="0.25">
      <c r="AC3165"/>
      <c r="AD3165"/>
    </row>
    <row r="3166" spans="29:30" x14ac:dyDescent="0.25">
      <c r="AC3166"/>
      <c r="AD3166"/>
    </row>
    <row r="3167" spans="29:30" x14ac:dyDescent="0.25">
      <c r="AC3167"/>
      <c r="AD3167"/>
    </row>
    <row r="3168" spans="29:30" x14ac:dyDescent="0.25">
      <c r="AC3168"/>
      <c r="AD3168"/>
    </row>
    <row r="3169" spans="29:30" x14ac:dyDescent="0.25">
      <c r="AC3169"/>
      <c r="AD3169"/>
    </row>
    <row r="3170" spans="29:30" x14ac:dyDescent="0.25">
      <c r="AC3170"/>
      <c r="AD3170"/>
    </row>
    <row r="3171" spans="29:30" x14ac:dyDescent="0.25">
      <c r="AC3171"/>
      <c r="AD3171"/>
    </row>
    <row r="3172" spans="29:30" x14ac:dyDescent="0.25">
      <c r="AC3172"/>
      <c r="AD3172"/>
    </row>
    <row r="3173" spans="29:30" x14ac:dyDescent="0.25">
      <c r="AC3173"/>
      <c r="AD3173"/>
    </row>
    <row r="3174" spans="29:30" x14ac:dyDescent="0.25">
      <c r="AC3174"/>
      <c r="AD3174"/>
    </row>
    <row r="3175" spans="29:30" x14ac:dyDescent="0.25">
      <c r="AC3175"/>
      <c r="AD3175"/>
    </row>
    <row r="3176" spans="29:30" x14ac:dyDescent="0.25">
      <c r="AC3176"/>
      <c r="AD3176"/>
    </row>
    <row r="3177" spans="29:30" x14ac:dyDescent="0.25">
      <c r="AC3177"/>
      <c r="AD3177"/>
    </row>
    <row r="3178" spans="29:30" x14ac:dyDescent="0.25">
      <c r="AC3178"/>
      <c r="AD3178"/>
    </row>
    <row r="3179" spans="29:30" x14ac:dyDescent="0.25">
      <c r="AC3179"/>
      <c r="AD3179"/>
    </row>
    <row r="3180" spans="29:30" x14ac:dyDescent="0.25">
      <c r="AC3180"/>
      <c r="AD3180"/>
    </row>
    <row r="3181" spans="29:30" x14ac:dyDescent="0.25">
      <c r="AC3181"/>
      <c r="AD3181"/>
    </row>
    <row r="3182" spans="29:30" x14ac:dyDescent="0.25">
      <c r="AC3182"/>
      <c r="AD3182"/>
    </row>
    <row r="3183" spans="29:30" x14ac:dyDescent="0.25">
      <c r="AC3183"/>
      <c r="AD3183"/>
    </row>
    <row r="3184" spans="29:30" x14ac:dyDescent="0.25">
      <c r="AC3184"/>
      <c r="AD3184"/>
    </row>
    <row r="3185" spans="29:30" x14ac:dyDescent="0.25">
      <c r="AC3185"/>
      <c r="AD3185"/>
    </row>
    <row r="3186" spans="29:30" x14ac:dyDescent="0.25">
      <c r="AC3186"/>
      <c r="AD3186"/>
    </row>
    <row r="3187" spans="29:30" x14ac:dyDescent="0.25">
      <c r="AC3187"/>
      <c r="AD3187"/>
    </row>
    <row r="3188" spans="29:30" x14ac:dyDescent="0.25">
      <c r="AC3188"/>
      <c r="AD3188"/>
    </row>
    <row r="3189" spans="29:30" x14ac:dyDescent="0.25">
      <c r="AC3189"/>
      <c r="AD3189"/>
    </row>
    <row r="3190" spans="29:30" x14ac:dyDescent="0.25">
      <c r="AC3190"/>
      <c r="AD3190"/>
    </row>
    <row r="3191" spans="29:30" x14ac:dyDescent="0.25">
      <c r="AC3191"/>
      <c r="AD3191"/>
    </row>
    <row r="3192" spans="29:30" x14ac:dyDescent="0.25">
      <c r="AC3192"/>
      <c r="AD3192"/>
    </row>
    <row r="3193" spans="29:30" x14ac:dyDescent="0.25">
      <c r="AC3193"/>
      <c r="AD3193"/>
    </row>
    <row r="3194" spans="29:30" x14ac:dyDescent="0.25">
      <c r="AC3194"/>
      <c r="AD3194"/>
    </row>
    <row r="3195" spans="29:30" x14ac:dyDescent="0.25">
      <c r="AC3195"/>
      <c r="AD3195"/>
    </row>
    <row r="3196" spans="29:30" x14ac:dyDescent="0.25">
      <c r="AC3196"/>
      <c r="AD3196"/>
    </row>
    <row r="3197" spans="29:30" x14ac:dyDescent="0.25">
      <c r="AC3197"/>
      <c r="AD3197"/>
    </row>
    <row r="3198" spans="29:30" x14ac:dyDescent="0.25">
      <c r="AC3198"/>
      <c r="AD3198"/>
    </row>
    <row r="3199" spans="29:30" x14ac:dyDescent="0.25">
      <c r="AC3199"/>
      <c r="AD3199"/>
    </row>
    <row r="3200" spans="29:30" x14ac:dyDescent="0.25">
      <c r="AC3200"/>
      <c r="AD3200"/>
    </row>
    <row r="3201" spans="29:30" x14ac:dyDescent="0.25">
      <c r="AC3201"/>
      <c r="AD3201"/>
    </row>
    <row r="3202" spans="29:30" x14ac:dyDescent="0.25">
      <c r="AC3202"/>
      <c r="AD3202"/>
    </row>
    <row r="3203" spans="29:30" x14ac:dyDescent="0.25">
      <c r="AC3203"/>
      <c r="AD3203"/>
    </row>
    <row r="3204" spans="29:30" x14ac:dyDescent="0.25">
      <c r="AC3204"/>
      <c r="AD3204"/>
    </row>
    <row r="3205" spans="29:30" x14ac:dyDescent="0.25">
      <c r="AC3205"/>
      <c r="AD3205"/>
    </row>
    <row r="3206" spans="29:30" x14ac:dyDescent="0.25">
      <c r="AC3206"/>
      <c r="AD3206"/>
    </row>
    <row r="3207" spans="29:30" x14ac:dyDescent="0.25">
      <c r="AC3207"/>
      <c r="AD3207"/>
    </row>
    <row r="3208" spans="29:30" x14ac:dyDescent="0.25">
      <c r="AC3208"/>
      <c r="AD3208"/>
    </row>
    <row r="3209" spans="29:30" x14ac:dyDescent="0.25">
      <c r="AC3209"/>
      <c r="AD3209"/>
    </row>
    <row r="3210" spans="29:30" x14ac:dyDescent="0.25">
      <c r="AC3210"/>
      <c r="AD3210"/>
    </row>
    <row r="3211" spans="29:30" x14ac:dyDescent="0.25">
      <c r="AC3211"/>
      <c r="AD3211"/>
    </row>
    <row r="3212" spans="29:30" x14ac:dyDescent="0.25">
      <c r="AC3212"/>
      <c r="AD3212"/>
    </row>
    <row r="3213" spans="29:30" x14ac:dyDescent="0.25">
      <c r="AC3213"/>
      <c r="AD3213"/>
    </row>
    <row r="3214" spans="29:30" x14ac:dyDescent="0.25">
      <c r="AC3214"/>
      <c r="AD3214"/>
    </row>
    <row r="3215" spans="29:30" x14ac:dyDescent="0.25">
      <c r="AC3215"/>
      <c r="AD3215"/>
    </row>
    <row r="3216" spans="29:30" x14ac:dyDescent="0.25">
      <c r="AC3216"/>
      <c r="AD3216"/>
    </row>
    <row r="3217" spans="29:30" x14ac:dyDescent="0.25">
      <c r="AC3217"/>
      <c r="AD3217"/>
    </row>
    <row r="3218" spans="29:30" x14ac:dyDescent="0.25">
      <c r="AC3218"/>
      <c r="AD3218"/>
    </row>
    <row r="3219" spans="29:30" x14ac:dyDescent="0.25">
      <c r="AC3219"/>
      <c r="AD3219"/>
    </row>
    <row r="3220" spans="29:30" x14ac:dyDescent="0.25">
      <c r="AC3220"/>
      <c r="AD3220"/>
    </row>
    <row r="3221" spans="29:30" x14ac:dyDescent="0.25">
      <c r="AC3221"/>
      <c r="AD3221"/>
    </row>
    <row r="3222" spans="29:30" x14ac:dyDescent="0.25">
      <c r="AC3222"/>
      <c r="AD3222"/>
    </row>
    <row r="3223" spans="29:30" x14ac:dyDescent="0.25">
      <c r="AC3223"/>
      <c r="AD3223"/>
    </row>
    <row r="3224" spans="29:30" x14ac:dyDescent="0.25">
      <c r="AC3224"/>
      <c r="AD3224"/>
    </row>
    <row r="3225" spans="29:30" x14ac:dyDescent="0.25">
      <c r="AC3225"/>
      <c r="AD3225"/>
    </row>
    <row r="3226" spans="29:30" x14ac:dyDescent="0.25">
      <c r="AC3226"/>
      <c r="AD3226"/>
    </row>
    <row r="3227" spans="29:30" x14ac:dyDescent="0.25">
      <c r="AC3227"/>
      <c r="AD3227"/>
    </row>
    <row r="3228" spans="29:30" x14ac:dyDescent="0.25">
      <c r="AC3228"/>
      <c r="AD3228"/>
    </row>
    <row r="3229" spans="29:30" x14ac:dyDescent="0.25">
      <c r="AC3229"/>
      <c r="AD3229"/>
    </row>
    <row r="3230" spans="29:30" x14ac:dyDescent="0.25">
      <c r="AC3230"/>
      <c r="AD3230"/>
    </row>
    <row r="3231" spans="29:30" x14ac:dyDescent="0.25">
      <c r="AC3231"/>
      <c r="AD3231"/>
    </row>
    <row r="3232" spans="29:30" x14ac:dyDescent="0.25">
      <c r="AC3232"/>
      <c r="AD3232"/>
    </row>
    <row r="3233" spans="29:30" x14ac:dyDescent="0.25">
      <c r="AC3233"/>
      <c r="AD3233"/>
    </row>
    <row r="3234" spans="29:30" x14ac:dyDescent="0.25">
      <c r="AC3234"/>
      <c r="AD3234"/>
    </row>
    <row r="3235" spans="29:30" x14ac:dyDescent="0.25">
      <c r="AC3235"/>
      <c r="AD3235"/>
    </row>
    <row r="3236" spans="29:30" x14ac:dyDescent="0.25">
      <c r="AC3236"/>
      <c r="AD3236"/>
    </row>
    <row r="3237" spans="29:30" x14ac:dyDescent="0.25">
      <c r="AC3237"/>
      <c r="AD3237"/>
    </row>
    <row r="3238" spans="29:30" x14ac:dyDescent="0.25">
      <c r="AC3238"/>
      <c r="AD3238"/>
    </row>
    <row r="3239" spans="29:30" x14ac:dyDescent="0.25">
      <c r="AC3239"/>
      <c r="AD3239"/>
    </row>
    <row r="3240" spans="29:30" x14ac:dyDescent="0.25">
      <c r="AC3240"/>
      <c r="AD3240"/>
    </row>
    <row r="3241" spans="29:30" x14ac:dyDescent="0.25">
      <c r="AC3241"/>
      <c r="AD3241"/>
    </row>
    <row r="3242" spans="29:30" x14ac:dyDescent="0.25">
      <c r="AC3242"/>
      <c r="AD3242"/>
    </row>
    <row r="3243" spans="29:30" x14ac:dyDescent="0.25">
      <c r="AC3243"/>
      <c r="AD3243"/>
    </row>
    <row r="3244" spans="29:30" x14ac:dyDescent="0.25">
      <c r="AC3244"/>
      <c r="AD3244"/>
    </row>
    <row r="3245" spans="29:30" x14ac:dyDescent="0.25">
      <c r="AC3245"/>
      <c r="AD3245"/>
    </row>
    <row r="3246" spans="29:30" x14ac:dyDescent="0.25">
      <c r="AC3246"/>
      <c r="AD3246"/>
    </row>
    <row r="3247" spans="29:30" x14ac:dyDescent="0.25">
      <c r="AC3247"/>
      <c r="AD3247"/>
    </row>
    <row r="3248" spans="29:30" x14ac:dyDescent="0.25">
      <c r="AC3248"/>
      <c r="AD3248"/>
    </row>
    <row r="3249" spans="29:30" x14ac:dyDescent="0.25">
      <c r="AC3249"/>
      <c r="AD3249"/>
    </row>
    <row r="3250" spans="29:30" x14ac:dyDescent="0.25">
      <c r="AC3250"/>
      <c r="AD3250"/>
    </row>
    <row r="3251" spans="29:30" x14ac:dyDescent="0.25">
      <c r="AC3251"/>
      <c r="AD3251"/>
    </row>
    <row r="3252" spans="29:30" x14ac:dyDescent="0.25">
      <c r="AC3252"/>
      <c r="AD3252"/>
    </row>
    <row r="3253" spans="29:30" x14ac:dyDescent="0.25">
      <c r="AC3253"/>
      <c r="AD3253"/>
    </row>
    <row r="3254" spans="29:30" x14ac:dyDescent="0.25">
      <c r="AC3254"/>
      <c r="AD3254"/>
    </row>
    <row r="3255" spans="29:30" x14ac:dyDescent="0.25">
      <c r="AC3255"/>
      <c r="AD3255"/>
    </row>
    <row r="3256" spans="29:30" x14ac:dyDescent="0.25">
      <c r="AC3256"/>
      <c r="AD3256"/>
    </row>
    <row r="3257" spans="29:30" x14ac:dyDescent="0.25">
      <c r="AC3257"/>
      <c r="AD3257"/>
    </row>
    <row r="3258" spans="29:30" x14ac:dyDescent="0.25">
      <c r="AC3258"/>
      <c r="AD3258"/>
    </row>
    <row r="3259" spans="29:30" x14ac:dyDescent="0.25">
      <c r="AC3259"/>
      <c r="AD3259"/>
    </row>
    <row r="3260" spans="29:30" x14ac:dyDescent="0.25">
      <c r="AC3260"/>
      <c r="AD3260"/>
    </row>
    <row r="3261" spans="29:30" x14ac:dyDescent="0.25">
      <c r="AC3261"/>
      <c r="AD3261"/>
    </row>
    <row r="3262" spans="29:30" x14ac:dyDescent="0.25">
      <c r="AC3262"/>
      <c r="AD3262"/>
    </row>
    <row r="3263" spans="29:30" x14ac:dyDescent="0.25">
      <c r="AC3263"/>
      <c r="AD3263"/>
    </row>
    <row r="3264" spans="29:30" x14ac:dyDescent="0.25">
      <c r="AC3264"/>
      <c r="AD3264"/>
    </row>
    <row r="3265" spans="29:30" x14ac:dyDescent="0.25">
      <c r="AC3265"/>
      <c r="AD3265"/>
    </row>
    <row r="3266" spans="29:30" x14ac:dyDescent="0.25">
      <c r="AC3266"/>
      <c r="AD3266"/>
    </row>
    <row r="3267" spans="29:30" x14ac:dyDescent="0.25">
      <c r="AC3267"/>
      <c r="AD3267"/>
    </row>
    <row r="3268" spans="29:30" x14ac:dyDescent="0.25">
      <c r="AC3268"/>
      <c r="AD3268"/>
    </row>
    <row r="3269" spans="29:30" x14ac:dyDescent="0.25">
      <c r="AC3269"/>
      <c r="AD3269"/>
    </row>
    <row r="3270" spans="29:30" x14ac:dyDescent="0.25">
      <c r="AC3270"/>
      <c r="AD3270"/>
    </row>
    <row r="3271" spans="29:30" x14ac:dyDescent="0.25">
      <c r="AC3271"/>
      <c r="AD3271"/>
    </row>
    <row r="3272" spans="29:30" x14ac:dyDescent="0.25">
      <c r="AC3272"/>
      <c r="AD3272"/>
    </row>
    <row r="3273" spans="29:30" x14ac:dyDescent="0.25">
      <c r="AC3273"/>
      <c r="AD3273"/>
    </row>
    <row r="3274" spans="29:30" x14ac:dyDescent="0.25">
      <c r="AC3274"/>
      <c r="AD3274"/>
    </row>
    <row r="3275" spans="29:30" x14ac:dyDescent="0.25">
      <c r="AC3275"/>
      <c r="AD3275"/>
    </row>
    <row r="3276" spans="29:30" x14ac:dyDescent="0.25">
      <c r="AC3276"/>
      <c r="AD3276"/>
    </row>
    <row r="3277" spans="29:30" x14ac:dyDescent="0.25">
      <c r="AC3277"/>
      <c r="AD3277"/>
    </row>
    <row r="3278" spans="29:30" x14ac:dyDescent="0.25">
      <c r="AC3278"/>
      <c r="AD3278"/>
    </row>
    <row r="3279" spans="29:30" x14ac:dyDescent="0.25">
      <c r="AC3279"/>
      <c r="AD3279"/>
    </row>
    <row r="3280" spans="29:30" x14ac:dyDescent="0.25">
      <c r="AC3280"/>
      <c r="AD3280"/>
    </row>
    <row r="3281" spans="29:30" x14ac:dyDescent="0.25">
      <c r="AC3281"/>
      <c r="AD3281"/>
    </row>
    <row r="3282" spans="29:30" x14ac:dyDescent="0.25">
      <c r="AC3282"/>
      <c r="AD3282"/>
    </row>
    <row r="3283" spans="29:30" x14ac:dyDescent="0.25">
      <c r="AC3283"/>
      <c r="AD3283"/>
    </row>
    <row r="3284" spans="29:30" x14ac:dyDescent="0.25">
      <c r="AC3284"/>
      <c r="AD3284"/>
    </row>
    <row r="3285" spans="29:30" x14ac:dyDescent="0.25">
      <c r="AC3285"/>
      <c r="AD3285"/>
    </row>
    <row r="3286" spans="29:30" x14ac:dyDescent="0.25">
      <c r="AC3286"/>
      <c r="AD3286"/>
    </row>
    <row r="3287" spans="29:30" x14ac:dyDescent="0.25">
      <c r="AC3287"/>
      <c r="AD3287"/>
    </row>
    <row r="3288" spans="29:30" x14ac:dyDescent="0.25">
      <c r="AC3288"/>
      <c r="AD3288"/>
    </row>
    <row r="3289" spans="29:30" x14ac:dyDescent="0.25">
      <c r="AC3289"/>
      <c r="AD3289"/>
    </row>
    <row r="3290" spans="29:30" x14ac:dyDescent="0.25">
      <c r="AC3290"/>
      <c r="AD3290"/>
    </row>
    <row r="3291" spans="29:30" x14ac:dyDescent="0.25">
      <c r="AC3291"/>
      <c r="AD3291"/>
    </row>
    <row r="3292" spans="29:30" x14ac:dyDescent="0.25">
      <c r="AC3292"/>
      <c r="AD3292"/>
    </row>
    <row r="3293" spans="29:30" x14ac:dyDescent="0.25">
      <c r="AC3293"/>
      <c r="AD3293"/>
    </row>
    <row r="3294" spans="29:30" x14ac:dyDescent="0.25">
      <c r="AC3294"/>
      <c r="AD3294"/>
    </row>
    <row r="3295" spans="29:30" x14ac:dyDescent="0.25">
      <c r="AC3295"/>
      <c r="AD3295"/>
    </row>
    <row r="3296" spans="29:30" x14ac:dyDescent="0.25">
      <c r="AC3296"/>
      <c r="AD3296"/>
    </row>
    <row r="3297" spans="29:30" x14ac:dyDescent="0.25">
      <c r="AC3297"/>
      <c r="AD3297"/>
    </row>
    <row r="3298" spans="29:30" x14ac:dyDescent="0.25">
      <c r="AC3298"/>
      <c r="AD3298"/>
    </row>
    <row r="3299" spans="29:30" x14ac:dyDescent="0.25">
      <c r="AC3299"/>
      <c r="AD3299"/>
    </row>
    <row r="3300" spans="29:30" x14ac:dyDescent="0.25">
      <c r="AC3300"/>
      <c r="AD3300"/>
    </row>
    <row r="3301" spans="29:30" x14ac:dyDescent="0.25">
      <c r="AC3301"/>
      <c r="AD3301"/>
    </row>
    <row r="3302" spans="29:30" x14ac:dyDescent="0.25">
      <c r="AC3302"/>
      <c r="AD3302"/>
    </row>
    <row r="3303" spans="29:30" x14ac:dyDescent="0.25">
      <c r="AC3303"/>
      <c r="AD3303"/>
    </row>
    <row r="3304" spans="29:30" x14ac:dyDescent="0.25">
      <c r="AC3304"/>
      <c r="AD3304"/>
    </row>
    <row r="3305" spans="29:30" x14ac:dyDescent="0.25">
      <c r="AC3305"/>
      <c r="AD3305"/>
    </row>
    <row r="3306" spans="29:30" x14ac:dyDescent="0.25">
      <c r="AC3306"/>
      <c r="AD3306"/>
    </row>
    <row r="3307" spans="29:30" x14ac:dyDescent="0.25">
      <c r="AC3307"/>
      <c r="AD3307"/>
    </row>
    <row r="3308" spans="29:30" x14ac:dyDescent="0.25">
      <c r="AC3308"/>
      <c r="AD3308"/>
    </row>
    <row r="3309" spans="29:30" x14ac:dyDescent="0.25">
      <c r="AC3309"/>
      <c r="AD3309"/>
    </row>
    <row r="3310" spans="29:30" x14ac:dyDescent="0.25">
      <c r="AC3310"/>
      <c r="AD3310"/>
    </row>
    <row r="3311" spans="29:30" x14ac:dyDescent="0.25">
      <c r="AC3311"/>
      <c r="AD3311"/>
    </row>
    <row r="3312" spans="29:30" x14ac:dyDescent="0.25">
      <c r="AC3312"/>
      <c r="AD3312"/>
    </row>
    <row r="3313" spans="29:30" x14ac:dyDescent="0.25">
      <c r="AC3313"/>
      <c r="AD3313"/>
    </row>
    <row r="3314" spans="29:30" x14ac:dyDescent="0.25">
      <c r="AC3314"/>
      <c r="AD3314"/>
    </row>
    <row r="3315" spans="29:30" x14ac:dyDescent="0.25">
      <c r="AC3315"/>
      <c r="AD3315"/>
    </row>
    <row r="3316" spans="29:30" x14ac:dyDescent="0.25">
      <c r="AC3316"/>
      <c r="AD3316"/>
    </row>
    <row r="3317" spans="29:30" x14ac:dyDescent="0.25">
      <c r="AC3317"/>
      <c r="AD3317"/>
    </row>
    <row r="3318" spans="29:30" x14ac:dyDescent="0.25">
      <c r="AC3318"/>
      <c r="AD3318"/>
    </row>
    <row r="3319" spans="29:30" x14ac:dyDescent="0.25">
      <c r="AC3319"/>
      <c r="AD3319"/>
    </row>
    <row r="3320" spans="29:30" x14ac:dyDescent="0.25">
      <c r="AC3320"/>
      <c r="AD3320"/>
    </row>
    <row r="3321" spans="29:30" x14ac:dyDescent="0.25">
      <c r="AC3321"/>
      <c r="AD3321"/>
    </row>
    <row r="3322" spans="29:30" x14ac:dyDescent="0.25">
      <c r="AC3322"/>
      <c r="AD3322"/>
    </row>
    <row r="3323" spans="29:30" x14ac:dyDescent="0.25">
      <c r="AC3323"/>
      <c r="AD3323"/>
    </row>
    <row r="3324" spans="29:30" x14ac:dyDescent="0.25">
      <c r="AC3324"/>
      <c r="AD3324"/>
    </row>
    <row r="3325" spans="29:30" x14ac:dyDescent="0.25">
      <c r="AC3325"/>
      <c r="AD3325"/>
    </row>
    <row r="3326" spans="29:30" x14ac:dyDescent="0.25">
      <c r="AC3326"/>
      <c r="AD3326"/>
    </row>
    <row r="3327" spans="29:30" x14ac:dyDescent="0.25">
      <c r="AC3327"/>
      <c r="AD3327"/>
    </row>
    <row r="3328" spans="29:30" x14ac:dyDescent="0.25">
      <c r="AC3328"/>
      <c r="AD3328"/>
    </row>
    <row r="3329" spans="29:30" x14ac:dyDescent="0.25">
      <c r="AC3329"/>
      <c r="AD3329"/>
    </row>
    <row r="3330" spans="29:30" x14ac:dyDescent="0.25">
      <c r="AC3330"/>
      <c r="AD3330"/>
    </row>
    <row r="3331" spans="29:30" x14ac:dyDescent="0.25">
      <c r="AC3331"/>
      <c r="AD3331"/>
    </row>
    <row r="3332" spans="29:30" x14ac:dyDescent="0.25">
      <c r="AC3332"/>
      <c r="AD3332"/>
    </row>
    <row r="3333" spans="29:30" x14ac:dyDescent="0.25">
      <c r="AC3333"/>
      <c r="AD3333"/>
    </row>
    <row r="3334" spans="29:30" x14ac:dyDescent="0.25">
      <c r="AC3334"/>
      <c r="AD3334"/>
    </row>
    <row r="3335" spans="29:30" x14ac:dyDescent="0.25">
      <c r="AC3335"/>
      <c r="AD3335"/>
    </row>
    <row r="3336" spans="29:30" x14ac:dyDescent="0.25">
      <c r="AC3336"/>
      <c r="AD3336"/>
    </row>
    <row r="3337" spans="29:30" x14ac:dyDescent="0.25">
      <c r="AC3337"/>
      <c r="AD3337"/>
    </row>
    <row r="3338" spans="29:30" x14ac:dyDescent="0.25">
      <c r="AC3338"/>
      <c r="AD3338"/>
    </row>
    <row r="3339" spans="29:30" x14ac:dyDescent="0.25">
      <c r="AC3339"/>
      <c r="AD3339"/>
    </row>
    <row r="3340" spans="29:30" x14ac:dyDescent="0.25">
      <c r="AC3340"/>
      <c r="AD3340"/>
    </row>
    <row r="3341" spans="29:30" x14ac:dyDescent="0.25">
      <c r="AC3341"/>
      <c r="AD3341"/>
    </row>
    <row r="3342" spans="29:30" x14ac:dyDescent="0.25">
      <c r="AC3342"/>
      <c r="AD3342"/>
    </row>
    <row r="3343" spans="29:30" x14ac:dyDescent="0.25">
      <c r="AC3343"/>
      <c r="AD3343"/>
    </row>
    <row r="3344" spans="29:30" x14ac:dyDescent="0.25">
      <c r="AC3344"/>
      <c r="AD3344"/>
    </row>
    <row r="3345" spans="29:30" x14ac:dyDescent="0.25">
      <c r="AC3345"/>
      <c r="AD3345"/>
    </row>
    <row r="3346" spans="29:30" x14ac:dyDescent="0.25">
      <c r="AC3346"/>
      <c r="AD3346"/>
    </row>
    <row r="3347" spans="29:30" x14ac:dyDescent="0.25">
      <c r="AC3347"/>
      <c r="AD3347"/>
    </row>
    <row r="3348" spans="29:30" x14ac:dyDescent="0.25">
      <c r="AC3348"/>
      <c r="AD3348"/>
    </row>
    <row r="3349" spans="29:30" x14ac:dyDescent="0.25">
      <c r="AC3349"/>
      <c r="AD3349"/>
    </row>
    <row r="3350" spans="29:30" x14ac:dyDescent="0.25">
      <c r="AC3350"/>
      <c r="AD3350"/>
    </row>
    <row r="3351" spans="29:30" x14ac:dyDescent="0.25">
      <c r="AC3351"/>
      <c r="AD3351"/>
    </row>
    <row r="3352" spans="29:30" x14ac:dyDescent="0.25">
      <c r="AC3352"/>
      <c r="AD3352"/>
    </row>
    <row r="3353" spans="29:30" x14ac:dyDescent="0.25">
      <c r="AC3353"/>
      <c r="AD3353"/>
    </row>
    <row r="3354" spans="29:30" x14ac:dyDescent="0.25">
      <c r="AC3354"/>
      <c r="AD3354"/>
    </row>
    <row r="3355" spans="29:30" x14ac:dyDescent="0.25">
      <c r="AC3355"/>
      <c r="AD3355"/>
    </row>
    <row r="3356" spans="29:30" x14ac:dyDescent="0.25">
      <c r="AC3356"/>
      <c r="AD3356"/>
    </row>
    <row r="3357" spans="29:30" x14ac:dyDescent="0.25">
      <c r="AC3357"/>
      <c r="AD3357"/>
    </row>
    <row r="3358" spans="29:30" x14ac:dyDescent="0.25">
      <c r="AC3358"/>
      <c r="AD3358"/>
    </row>
    <row r="3359" spans="29:30" x14ac:dyDescent="0.25">
      <c r="AC3359"/>
      <c r="AD3359"/>
    </row>
    <row r="3360" spans="29:30" x14ac:dyDescent="0.25">
      <c r="AC3360"/>
      <c r="AD3360"/>
    </row>
    <row r="3361" spans="29:30" x14ac:dyDescent="0.25">
      <c r="AC3361"/>
      <c r="AD3361"/>
    </row>
    <row r="3362" spans="29:30" x14ac:dyDescent="0.25">
      <c r="AC3362"/>
      <c r="AD3362"/>
    </row>
    <row r="3363" spans="29:30" x14ac:dyDescent="0.25">
      <c r="AC3363"/>
      <c r="AD3363"/>
    </row>
    <row r="3364" spans="29:30" x14ac:dyDescent="0.25">
      <c r="AC3364"/>
      <c r="AD3364"/>
    </row>
    <row r="3365" spans="29:30" x14ac:dyDescent="0.25">
      <c r="AC3365"/>
      <c r="AD3365"/>
    </row>
    <row r="3366" spans="29:30" x14ac:dyDescent="0.25">
      <c r="AC3366"/>
      <c r="AD3366"/>
    </row>
    <row r="3367" spans="29:30" x14ac:dyDescent="0.25">
      <c r="AC3367"/>
      <c r="AD3367"/>
    </row>
    <row r="3368" spans="29:30" x14ac:dyDescent="0.25">
      <c r="AC3368"/>
      <c r="AD3368"/>
    </row>
    <row r="3369" spans="29:30" x14ac:dyDescent="0.25">
      <c r="AC3369"/>
      <c r="AD3369"/>
    </row>
    <row r="3370" spans="29:30" x14ac:dyDescent="0.25">
      <c r="AC3370"/>
      <c r="AD3370"/>
    </row>
    <row r="3371" spans="29:30" x14ac:dyDescent="0.25">
      <c r="AC3371"/>
      <c r="AD3371"/>
    </row>
    <row r="3372" spans="29:30" x14ac:dyDescent="0.25">
      <c r="AC3372"/>
      <c r="AD3372"/>
    </row>
    <row r="3373" spans="29:30" x14ac:dyDescent="0.25">
      <c r="AC3373"/>
      <c r="AD3373"/>
    </row>
    <row r="3374" spans="29:30" x14ac:dyDescent="0.25">
      <c r="AC3374"/>
      <c r="AD3374"/>
    </row>
    <row r="3375" spans="29:30" x14ac:dyDescent="0.25">
      <c r="AC3375"/>
      <c r="AD3375"/>
    </row>
    <row r="3376" spans="29:30" x14ac:dyDescent="0.25">
      <c r="AC3376"/>
      <c r="AD3376"/>
    </row>
    <row r="3377" spans="29:30" x14ac:dyDescent="0.25">
      <c r="AC3377"/>
      <c r="AD3377"/>
    </row>
    <row r="3378" spans="29:30" x14ac:dyDescent="0.25">
      <c r="AC3378"/>
      <c r="AD3378"/>
    </row>
    <row r="3379" spans="29:30" x14ac:dyDescent="0.25">
      <c r="AC3379"/>
      <c r="AD3379"/>
    </row>
    <row r="3380" spans="29:30" x14ac:dyDescent="0.25">
      <c r="AC3380"/>
      <c r="AD3380"/>
    </row>
    <row r="3381" spans="29:30" x14ac:dyDescent="0.25">
      <c r="AC3381"/>
      <c r="AD3381"/>
    </row>
    <row r="3382" spans="29:30" x14ac:dyDescent="0.25">
      <c r="AC3382"/>
      <c r="AD3382"/>
    </row>
    <row r="3383" spans="29:30" x14ac:dyDescent="0.25">
      <c r="AC3383"/>
      <c r="AD3383"/>
    </row>
    <row r="3384" spans="29:30" x14ac:dyDescent="0.25">
      <c r="AC3384"/>
      <c r="AD3384"/>
    </row>
    <row r="3385" spans="29:30" x14ac:dyDescent="0.25">
      <c r="AC3385"/>
      <c r="AD3385"/>
    </row>
    <row r="3386" spans="29:30" x14ac:dyDescent="0.25">
      <c r="AC3386"/>
      <c r="AD3386"/>
    </row>
    <row r="3387" spans="29:30" x14ac:dyDescent="0.25">
      <c r="AC3387"/>
      <c r="AD3387"/>
    </row>
    <row r="3388" spans="29:30" x14ac:dyDescent="0.25">
      <c r="AC3388"/>
      <c r="AD3388"/>
    </row>
    <row r="3389" spans="29:30" x14ac:dyDescent="0.25">
      <c r="AC3389"/>
      <c r="AD3389"/>
    </row>
    <row r="3390" spans="29:30" x14ac:dyDescent="0.25">
      <c r="AC3390"/>
      <c r="AD3390"/>
    </row>
    <row r="3391" spans="29:30" x14ac:dyDescent="0.25">
      <c r="AC3391"/>
      <c r="AD3391"/>
    </row>
    <row r="3392" spans="29:30" x14ac:dyDescent="0.25">
      <c r="AC3392"/>
      <c r="AD3392"/>
    </row>
    <row r="3393" spans="29:30" x14ac:dyDescent="0.25">
      <c r="AC3393"/>
      <c r="AD3393"/>
    </row>
    <row r="3394" spans="29:30" x14ac:dyDescent="0.25">
      <c r="AC3394"/>
      <c r="AD3394"/>
    </row>
    <row r="3395" spans="29:30" x14ac:dyDescent="0.25">
      <c r="AC3395"/>
      <c r="AD3395"/>
    </row>
    <row r="3396" spans="29:30" x14ac:dyDescent="0.25">
      <c r="AC3396"/>
      <c r="AD3396"/>
    </row>
    <row r="3397" spans="29:30" x14ac:dyDescent="0.25">
      <c r="AC3397"/>
      <c r="AD3397"/>
    </row>
    <row r="3398" spans="29:30" x14ac:dyDescent="0.25">
      <c r="AC3398"/>
      <c r="AD3398"/>
    </row>
    <row r="3399" spans="29:30" x14ac:dyDescent="0.25">
      <c r="AC3399"/>
      <c r="AD3399"/>
    </row>
    <row r="3400" spans="29:30" x14ac:dyDescent="0.25">
      <c r="AC3400"/>
      <c r="AD3400"/>
    </row>
    <row r="3401" spans="29:30" x14ac:dyDescent="0.25">
      <c r="AC3401"/>
      <c r="AD3401"/>
    </row>
    <row r="3402" spans="29:30" x14ac:dyDescent="0.25">
      <c r="AC3402"/>
      <c r="AD3402"/>
    </row>
    <row r="3403" spans="29:30" x14ac:dyDescent="0.25">
      <c r="AC3403"/>
      <c r="AD3403"/>
    </row>
    <row r="3404" spans="29:30" x14ac:dyDescent="0.25">
      <c r="AC3404"/>
      <c r="AD3404"/>
    </row>
    <row r="3405" spans="29:30" x14ac:dyDescent="0.25">
      <c r="AC3405"/>
      <c r="AD3405"/>
    </row>
    <row r="3406" spans="29:30" x14ac:dyDescent="0.25">
      <c r="AC3406"/>
      <c r="AD3406"/>
    </row>
    <row r="3407" spans="29:30" x14ac:dyDescent="0.25">
      <c r="AC3407"/>
      <c r="AD3407"/>
    </row>
    <row r="3408" spans="29:30" x14ac:dyDescent="0.25">
      <c r="AC3408"/>
      <c r="AD3408"/>
    </row>
    <row r="3409" spans="29:30" x14ac:dyDescent="0.25">
      <c r="AC3409"/>
      <c r="AD3409"/>
    </row>
    <row r="3410" spans="29:30" x14ac:dyDescent="0.25">
      <c r="AC3410"/>
      <c r="AD3410"/>
    </row>
    <row r="3411" spans="29:30" x14ac:dyDescent="0.25">
      <c r="AC3411"/>
      <c r="AD3411"/>
    </row>
    <row r="3412" spans="29:30" x14ac:dyDescent="0.25">
      <c r="AC3412"/>
      <c r="AD3412"/>
    </row>
    <row r="3413" spans="29:30" x14ac:dyDescent="0.25">
      <c r="AC3413"/>
      <c r="AD3413"/>
    </row>
    <row r="3414" spans="29:30" x14ac:dyDescent="0.25">
      <c r="AC3414"/>
      <c r="AD3414"/>
    </row>
    <row r="3415" spans="29:30" x14ac:dyDescent="0.25">
      <c r="AC3415"/>
      <c r="AD3415"/>
    </row>
    <row r="3416" spans="29:30" x14ac:dyDescent="0.25">
      <c r="AC3416"/>
      <c r="AD3416"/>
    </row>
    <row r="3417" spans="29:30" x14ac:dyDescent="0.25">
      <c r="AC3417"/>
      <c r="AD3417"/>
    </row>
    <row r="3418" spans="29:30" x14ac:dyDescent="0.25">
      <c r="AC3418"/>
      <c r="AD3418"/>
    </row>
    <row r="3419" spans="29:30" x14ac:dyDescent="0.25">
      <c r="AC3419"/>
      <c r="AD3419"/>
    </row>
    <row r="3420" spans="29:30" x14ac:dyDescent="0.25">
      <c r="AC3420"/>
      <c r="AD3420"/>
    </row>
    <row r="3421" spans="29:30" x14ac:dyDescent="0.25">
      <c r="AC3421"/>
      <c r="AD3421"/>
    </row>
    <row r="3422" spans="29:30" x14ac:dyDescent="0.25">
      <c r="AC3422"/>
      <c r="AD3422"/>
    </row>
    <row r="3423" spans="29:30" x14ac:dyDescent="0.25">
      <c r="AC3423"/>
      <c r="AD3423"/>
    </row>
    <row r="3424" spans="29:30" x14ac:dyDescent="0.25">
      <c r="AC3424"/>
      <c r="AD3424"/>
    </row>
    <row r="3425" spans="29:30" x14ac:dyDescent="0.25">
      <c r="AC3425"/>
      <c r="AD3425"/>
    </row>
    <row r="3426" spans="29:30" x14ac:dyDescent="0.25">
      <c r="AC3426"/>
      <c r="AD3426"/>
    </row>
    <row r="3427" spans="29:30" x14ac:dyDescent="0.25">
      <c r="AC3427"/>
      <c r="AD3427"/>
    </row>
    <row r="3428" spans="29:30" x14ac:dyDescent="0.25">
      <c r="AC3428"/>
      <c r="AD3428"/>
    </row>
    <row r="3429" spans="29:30" x14ac:dyDescent="0.25">
      <c r="AC3429"/>
      <c r="AD3429"/>
    </row>
    <row r="3430" spans="29:30" x14ac:dyDescent="0.25">
      <c r="AC3430"/>
      <c r="AD3430"/>
    </row>
    <row r="3431" spans="29:30" x14ac:dyDescent="0.25">
      <c r="AC3431"/>
      <c r="AD3431"/>
    </row>
    <row r="3432" spans="29:30" x14ac:dyDescent="0.25">
      <c r="AC3432"/>
      <c r="AD3432"/>
    </row>
    <row r="3433" spans="29:30" x14ac:dyDescent="0.25">
      <c r="AC3433"/>
      <c r="AD3433"/>
    </row>
    <row r="3434" spans="29:30" x14ac:dyDescent="0.25">
      <c r="AC3434"/>
      <c r="AD3434"/>
    </row>
    <row r="3435" spans="29:30" x14ac:dyDescent="0.25">
      <c r="AC3435"/>
      <c r="AD3435"/>
    </row>
    <row r="3436" spans="29:30" x14ac:dyDescent="0.25">
      <c r="AC3436"/>
      <c r="AD3436"/>
    </row>
    <row r="3437" spans="29:30" x14ac:dyDescent="0.25">
      <c r="AC3437"/>
      <c r="AD3437"/>
    </row>
    <row r="3438" spans="29:30" x14ac:dyDescent="0.25">
      <c r="AC3438"/>
      <c r="AD3438"/>
    </row>
    <row r="3439" spans="29:30" x14ac:dyDescent="0.25">
      <c r="AC3439"/>
      <c r="AD3439"/>
    </row>
    <row r="3440" spans="29:30" x14ac:dyDescent="0.25">
      <c r="AC3440"/>
      <c r="AD3440"/>
    </row>
    <row r="3441" spans="29:30" x14ac:dyDescent="0.25">
      <c r="AC3441"/>
      <c r="AD3441"/>
    </row>
    <row r="3442" spans="29:30" x14ac:dyDescent="0.25">
      <c r="AC3442"/>
      <c r="AD3442"/>
    </row>
    <row r="3443" spans="29:30" x14ac:dyDescent="0.25">
      <c r="AC3443"/>
      <c r="AD3443"/>
    </row>
    <row r="3444" spans="29:30" x14ac:dyDescent="0.25">
      <c r="AC3444"/>
      <c r="AD3444"/>
    </row>
    <row r="3445" spans="29:30" x14ac:dyDescent="0.25">
      <c r="AC3445"/>
      <c r="AD3445"/>
    </row>
    <row r="3446" spans="29:30" x14ac:dyDescent="0.25">
      <c r="AC3446"/>
      <c r="AD3446"/>
    </row>
    <row r="3447" spans="29:30" x14ac:dyDescent="0.25">
      <c r="AC3447"/>
      <c r="AD3447"/>
    </row>
    <row r="3448" spans="29:30" x14ac:dyDescent="0.25">
      <c r="AC3448"/>
      <c r="AD3448"/>
    </row>
    <row r="3449" spans="29:30" x14ac:dyDescent="0.25">
      <c r="AC3449"/>
      <c r="AD3449"/>
    </row>
    <row r="3450" spans="29:30" x14ac:dyDescent="0.25">
      <c r="AC3450"/>
      <c r="AD3450"/>
    </row>
    <row r="3451" spans="29:30" x14ac:dyDescent="0.25">
      <c r="AC3451"/>
      <c r="AD3451"/>
    </row>
    <row r="3452" spans="29:30" x14ac:dyDescent="0.25">
      <c r="AC3452"/>
      <c r="AD3452"/>
    </row>
    <row r="3453" spans="29:30" x14ac:dyDescent="0.25">
      <c r="AC3453"/>
      <c r="AD3453"/>
    </row>
    <row r="3454" spans="29:30" x14ac:dyDescent="0.25">
      <c r="AC3454"/>
      <c r="AD3454"/>
    </row>
    <row r="3455" spans="29:30" x14ac:dyDescent="0.25">
      <c r="AC3455"/>
      <c r="AD3455"/>
    </row>
    <row r="3456" spans="29:30" x14ac:dyDescent="0.25">
      <c r="AC3456"/>
      <c r="AD3456"/>
    </row>
    <row r="3457" spans="29:30" x14ac:dyDescent="0.25">
      <c r="AC3457"/>
      <c r="AD3457"/>
    </row>
    <row r="3458" spans="29:30" x14ac:dyDescent="0.25">
      <c r="AC3458"/>
      <c r="AD3458"/>
    </row>
    <row r="3459" spans="29:30" x14ac:dyDescent="0.25">
      <c r="AC3459"/>
      <c r="AD3459"/>
    </row>
    <row r="3460" spans="29:30" x14ac:dyDescent="0.25">
      <c r="AC3460"/>
      <c r="AD3460"/>
    </row>
    <row r="3461" spans="29:30" x14ac:dyDescent="0.25">
      <c r="AC3461"/>
      <c r="AD3461"/>
    </row>
    <row r="3462" spans="29:30" x14ac:dyDescent="0.25">
      <c r="AC3462"/>
      <c r="AD3462"/>
    </row>
    <row r="3463" spans="29:30" x14ac:dyDescent="0.25">
      <c r="AC3463"/>
      <c r="AD3463"/>
    </row>
    <row r="3464" spans="29:30" x14ac:dyDescent="0.25">
      <c r="AC3464"/>
      <c r="AD3464"/>
    </row>
    <row r="3465" spans="29:30" x14ac:dyDescent="0.25">
      <c r="AC3465"/>
      <c r="AD3465"/>
    </row>
    <row r="3466" spans="29:30" x14ac:dyDescent="0.25">
      <c r="AC3466"/>
      <c r="AD3466"/>
    </row>
    <row r="3467" spans="29:30" x14ac:dyDescent="0.25">
      <c r="AC3467"/>
      <c r="AD3467"/>
    </row>
    <row r="3468" spans="29:30" x14ac:dyDescent="0.25">
      <c r="AC3468"/>
      <c r="AD3468"/>
    </row>
    <row r="3469" spans="29:30" x14ac:dyDescent="0.25">
      <c r="AC3469"/>
      <c r="AD3469"/>
    </row>
    <row r="3470" spans="29:30" x14ac:dyDescent="0.25">
      <c r="AC3470"/>
      <c r="AD3470"/>
    </row>
    <row r="3471" spans="29:30" x14ac:dyDescent="0.25">
      <c r="AC3471"/>
      <c r="AD3471"/>
    </row>
    <row r="3472" spans="29:30" x14ac:dyDescent="0.25">
      <c r="AC3472"/>
      <c r="AD3472"/>
    </row>
    <row r="3473" spans="29:30" x14ac:dyDescent="0.25">
      <c r="AC3473"/>
      <c r="AD3473"/>
    </row>
    <row r="3474" spans="29:30" x14ac:dyDescent="0.25">
      <c r="AC3474"/>
      <c r="AD3474"/>
    </row>
    <row r="3475" spans="29:30" x14ac:dyDescent="0.25">
      <c r="AC3475"/>
      <c r="AD3475"/>
    </row>
    <row r="3476" spans="29:30" x14ac:dyDescent="0.25">
      <c r="AC3476"/>
      <c r="AD3476"/>
    </row>
    <row r="3477" spans="29:30" x14ac:dyDescent="0.25">
      <c r="AC3477"/>
      <c r="AD3477"/>
    </row>
    <row r="3478" spans="29:30" x14ac:dyDescent="0.25">
      <c r="AC3478"/>
      <c r="AD3478"/>
    </row>
    <row r="3479" spans="29:30" x14ac:dyDescent="0.25">
      <c r="AC3479"/>
      <c r="AD3479"/>
    </row>
    <row r="3480" spans="29:30" x14ac:dyDescent="0.25">
      <c r="AC3480"/>
      <c r="AD3480"/>
    </row>
    <row r="3481" spans="29:30" x14ac:dyDescent="0.25">
      <c r="AC3481"/>
      <c r="AD3481"/>
    </row>
    <row r="3482" spans="29:30" x14ac:dyDescent="0.25">
      <c r="AC3482"/>
      <c r="AD3482"/>
    </row>
    <row r="3483" spans="29:30" x14ac:dyDescent="0.25">
      <c r="AC3483"/>
      <c r="AD3483"/>
    </row>
    <row r="3484" spans="29:30" x14ac:dyDescent="0.25">
      <c r="AC3484"/>
      <c r="AD3484"/>
    </row>
    <row r="3485" spans="29:30" x14ac:dyDescent="0.25">
      <c r="AC3485"/>
      <c r="AD3485"/>
    </row>
    <row r="3486" spans="29:30" x14ac:dyDescent="0.25">
      <c r="AC3486"/>
      <c r="AD3486"/>
    </row>
    <row r="3487" spans="29:30" x14ac:dyDescent="0.25">
      <c r="AC3487"/>
      <c r="AD3487"/>
    </row>
    <row r="3488" spans="29:30" x14ac:dyDescent="0.25">
      <c r="AC3488"/>
      <c r="AD3488"/>
    </row>
    <row r="3489" spans="29:30" x14ac:dyDescent="0.25">
      <c r="AC3489"/>
      <c r="AD3489"/>
    </row>
    <row r="3490" spans="29:30" x14ac:dyDescent="0.25">
      <c r="AC3490"/>
      <c r="AD3490"/>
    </row>
    <row r="3491" spans="29:30" x14ac:dyDescent="0.25">
      <c r="AC3491"/>
      <c r="AD3491"/>
    </row>
    <row r="3492" spans="29:30" x14ac:dyDescent="0.25">
      <c r="AC3492"/>
      <c r="AD3492"/>
    </row>
    <row r="3493" spans="29:30" x14ac:dyDescent="0.25">
      <c r="AC3493"/>
      <c r="AD3493"/>
    </row>
    <row r="3494" spans="29:30" x14ac:dyDescent="0.25">
      <c r="AC3494"/>
      <c r="AD3494"/>
    </row>
    <row r="3495" spans="29:30" x14ac:dyDescent="0.25">
      <c r="AC3495"/>
      <c r="AD3495"/>
    </row>
    <row r="3496" spans="29:30" x14ac:dyDescent="0.25">
      <c r="AC3496"/>
      <c r="AD3496"/>
    </row>
    <row r="3497" spans="29:30" x14ac:dyDescent="0.25">
      <c r="AC3497"/>
      <c r="AD3497"/>
    </row>
    <row r="3498" spans="29:30" x14ac:dyDescent="0.25">
      <c r="AC3498"/>
      <c r="AD3498"/>
    </row>
    <row r="3499" spans="29:30" x14ac:dyDescent="0.25">
      <c r="AC3499"/>
      <c r="AD3499"/>
    </row>
    <row r="3500" spans="29:30" x14ac:dyDescent="0.25">
      <c r="AC3500"/>
      <c r="AD3500"/>
    </row>
    <row r="3501" spans="29:30" x14ac:dyDescent="0.25">
      <c r="AC3501"/>
      <c r="AD3501"/>
    </row>
    <row r="3502" spans="29:30" x14ac:dyDescent="0.25">
      <c r="AC3502"/>
      <c r="AD3502"/>
    </row>
    <row r="3503" spans="29:30" x14ac:dyDescent="0.25">
      <c r="AC3503"/>
      <c r="AD3503"/>
    </row>
    <row r="3504" spans="29:30" x14ac:dyDescent="0.25">
      <c r="AC3504"/>
      <c r="AD3504"/>
    </row>
    <row r="3505" spans="29:30" x14ac:dyDescent="0.25">
      <c r="AC3505"/>
      <c r="AD3505"/>
    </row>
    <row r="3506" spans="29:30" x14ac:dyDescent="0.25">
      <c r="AC3506"/>
      <c r="AD3506"/>
    </row>
    <row r="3507" spans="29:30" x14ac:dyDescent="0.25">
      <c r="AC3507"/>
      <c r="AD3507"/>
    </row>
    <row r="3508" spans="29:30" x14ac:dyDescent="0.25">
      <c r="AC3508"/>
      <c r="AD3508"/>
    </row>
    <row r="3509" spans="29:30" x14ac:dyDescent="0.25">
      <c r="AC3509"/>
      <c r="AD3509"/>
    </row>
    <row r="3510" spans="29:30" x14ac:dyDescent="0.25">
      <c r="AC3510"/>
      <c r="AD3510"/>
    </row>
    <row r="3511" spans="29:30" x14ac:dyDescent="0.25">
      <c r="AC3511"/>
      <c r="AD3511"/>
    </row>
    <row r="3512" spans="29:30" x14ac:dyDescent="0.25">
      <c r="AC3512"/>
      <c r="AD3512"/>
    </row>
    <row r="3513" spans="29:30" x14ac:dyDescent="0.25">
      <c r="AC3513"/>
      <c r="AD3513"/>
    </row>
    <row r="3514" spans="29:30" x14ac:dyDescent="0.25">
      <c r="AC3514"/>
      <c r="AD3514"/>
    </row>
    <row r="3515" spans="29:30" x14ac:dyDescent="0.25">
      <c r="AC3515"/>
      <c r="AD3515"/>
    </row>
    <row r="3516" spans="29:30" x14ac:dyDescent="0.25">
      <c r="AC3516"/>
      <c r="AD3516"/>
    </row>
    <row r="3517" spans="29:30" x14ac:dyDescent="0.25">
      <c r="AC3517"/>
      <c r="AD3517"/>
    </row>
    <row r="3518" spans="29:30" x14ac:dyDescent="0.25">
      <c r="AC3518"/>
      <c r="AD3518"/>
    </row>
    <row r="3519" spans="29:30" x14ac:dyDescent="0.25">
      <c r="AC3519"/>
      <c r="AD3519"/>
    </row>
    <row r="3520" spans="29:30" x14ac:dyDescent="0.25">
      <c r="AC3520"/>
      <c r="AD3520"/>
    </row>
    <row r="3521" spans="29:30" x14ac:dyDescent="0.25">
      <c r="AC3521"/>
      <c r="AD3521"/>
    </row>
    <row r="3522" spans="29:30" x14ac:dyDescent="0.25">
      <c r="AC3522"/>
      <c r="AD3522"/>
    </row>
    <row r="3523" spans="29:30" x14ac:dyDescent="0.25">
      <c r="AC3523"/>
      <c r="AD3523"/>
    </row>
    <row r="3524" spans="29:30" x14ac:dyDescent="0.25">
      <c r="AC3524"/>
      <c r="AD3524"/>
    </row>
    <row r="3525" spans="29:30" x14ac:dyDescent="0.25">
      <c r="AC3525"/>
      <c r="AD3525"/>
    </row>
    <row r="3526" spans="29:30" x14ac:dyDescent="0.25">
      <c r="AC3526"/>
      <c r="AD3526"/>
    </row>
    <row r="3527" spans="29:30" x14ac:dyDescent="0.25">
      <c r="AC3527"/>
      <c r="AD3527"/>
    </row>
    <row r="3528" spans="29:30" x14ac:dyDescent="0.25">
      <c r="AC3528"/>
      <c r="AD3528"/>
    </row>
    <row r="3529" spans="29:30" x14ac:dyDescent="0.25">
      <c r="AC3529"/>
      <c r="AD3529"/>
    </row>
    <row r="3530" spans="29:30" x14ac:dyDescent="0.25">
      <c r="AC3530"/>
      <c r="AD3530"/>
    </row>
    <row r="3531" spans="29:30" x14ac:dyDescent="0.25">
      <c r="AC3531"/>
      <c r="AD3531"/>
    </row>
    <row r="3532" spans="29:30" x14ac:dyDescent="0.25">
      <c r="AC3532"/>
      <c r="AD3532"/>
    </row>
    <row r="3533" spans="29:30" x14ac:dyDescent="0.25">
      <c r="AC3533"/>
      <c r="AD3533"/>
    </row>
    <row r="3534" spans="29:30" x14ac:dyDescent="0.25">
      <c r="AC3534"/>
      <c r="AD3534"/>
    </row>
    <row r="3535" spans="29:30" x14ac:dyDescent="0.25">
      <c r="AC3535"/>
      <c r="AD3535"/>
    </row>
    <row r="3536" spans="29:30" x14ac:dyDescent="0.25">
      <c r="AC3536"/>
      <c r="AD3536"/>
    </row>
    <row r="3537" spans="29:30" x14ac:dyDescent="0.25">
      <c r="AC3537"/>
      <c r="AD3537"/>
    </row>
    <row r="3538" spans="29:30" x14ac:dyDescent="0.25">
      <c r="AC3538"/>
      <c r="AD3538"/>
    </row>
    <row r="3539" spans="29:30" x14ac:dyDescent="0.25">
      <c r="AC3539"/>
      <c r="AD3539"/>
    </row>
    <row r="3540" spans="29:30" x14ac:dyDescent="0.25">
      <c r="AC3540"/>
      <c r="AD3540"/>
    </row>
    <row r="3541" spans="29:30" x14ac:dyDescent="0.25">
      <c r="AC3541"/>
      <c r="AD3541"/>
    </row>
    <row r="3542" spans="29:30" x14ac:dyDescent="0.25">
      <c r="AC3542"/>
      <c r="AD3542"/>
    </row>
    <row r="3543" spans="29:30" x14ac:dyDescent="0.25">
      <c r="AC3543"/>
      <c r="AD3543"/>
    </row>
    <row r="3544" spans="29:30" x14ac:dyDescent="0.25">
      <c r="AC3544"/>
      <c r="AD3544"/>
    </row>
    <row r="3545" spans="29:30" x14ac:dyDescent="0.25">
      <c r="AC3545"/>
      <c r="AD3545"/>
    </row>
    <row r="3546" spans="29:30" x14ac:dyDescent="0.25">
      <c r="AC3546"/>
      <c r="AD3546"/>
    </row>
    <row r="3547" spans="29:30" x14ac:dyDescent="0.25">
      <c r="AC3547"/>
      <c r="AD3547"/>
    </row>
    <row r="3548" spans="29:30" x14ac:dyDescent="0.25">
      <c r="AC3548"/>
      <c r="AD3548"/>
    </row>
    <row r="3549" spans="29:30" x14ac:dyDescent="0.25">
      <c r="AC3549"/>
      <c r="AD3549"/>
    </row>
    <row r="3550" spans="29:30" x14ac:dyDescent="0.25">
      <c r="AC3550"/>
      <c r="AD3550"/>
    </row>
    <row r="3551" spans="29:30" x14ac:dyDescent="0.25">
      <c r="AC3551"/>
      <c r="AD3551"/>
    </row>
    <row r="3552" spans="29:30" x14ac:dyDescent="0.25">
      <c r="AC3552"/>
      <c r="AD3552"/>
    </row>
    <row r="3553" spans="29:30" x14ac:dyDescent="0.25">
      <c r="AC3553"/>
      <c r="AD3553"/>
    </row>
    <row r="3554" spans="29:30" x14ac:dyDescent="0.25">
      <c r="AC3554"/>
      <c r="AD3554"/>
    </row>
    <row r="3555" spans="29:30" x14ac:dyDescent="0.25">
      <c r="AC3555"/>
      <c r="AD3555"/>
    </row>
    <row r="3556" spans="29:30" x14ac:dyDescent="0.25">
      <c r="AC3556"/>
      <c r="AD3556"/>
    </row>
    <row r="3557" spans="29:30" x14ac:dyDescent="0.25">
      <c r="AC3557"/>
      <c r="AD3557"/>
    </row>
    <row r="3558" spans="29:30" x14ac:dyDescent="0.25">
      <c r="AC3558"/>
      <c r="AD3558"/>
    </row>
    <row r="3559" spans="29:30" x14ac:dyDescent="0.25">
      <c r="AC3559"/>
      <c r="AD3559"/>
    </row>
    <row r="3560" spans="29:30" x14ac:dyDescent="0.25">
      <c r="AC3560"/>
      <c r="AD3560"/>
    </row>
    <row r="3561" spans="29:30" x14ac:dyDescent="0.25">
      <c r="AC3561"/>
      <c r="AD3561"/>
    </row>
    <row r="3562" spans="29:30" x14ac:dyDescent="0.25">
      <c r="AC3562"/>
      <c r="AD3562"/>
    </row>
    <row r="3563" spans="29:30" x14ac:dyDescent="0.25">
      <c r="AC3563"/>
      <c r="AD3563"/>
    </row>
    <row r="3564" spans="29:30" x14ac:dyDescent="0.25">
      <c r="AC3564"/>
      <c r="AD3564"/>
    </row>
    <row r="3565" spans="29:30" x14ac:dyDescent="0.25">
      <c r="AC3565"/>
      <c r="AD3565"/>
    </row>
    <row r="3566" spans="29:30" x14ac:dyDescent="0.25">
      <c r="AC3566"/>
      <c r="AD3566"/>
    </row>
    <row r="3567" spans="29:30" x14ac:dyDescent="0.25">
      <c r="AC3567"/>
      <c r="AD3567"/>
    </row>
    <row r="3568" spans="29:30" x14ac:dyDescent="0.25">
      <c r="AC3568"/>
      <c r="AD3568"/>
    </row>
    <row r="3569" spans="29:30" x14ac:dyDescent="0.25">
      <c r="AC3569"/>
      <c r="AD3569"/>
    </row>
    <row r="3570" spans="29:30" x14ac:dyDescent="0.25">
      <c r="AC3570"/>
      <c r="AD3570"/>
    </row>
    <row r="3571" spans="29:30" x14ac:dyDescent="0.25">
      <c r="AC3571"/>
      <c r="AD3571"/>
    </row>
    <row r="3572" spans="29:30" x14ac:dyDescent="0.25">
      <c r="AC3572"/>
      <c r="AD3572"/>
    </row>
    <row r="3573" spans="29:30" x14ac:dyDescent="0.25">
      <c r="AC3573"/>
      <c r="AD3573"/>
    </row>
    <row r="3574" spans="29:30" x14ac:dyDescent="0.25">
      <c r="AC3574"/>
      <c r="AD3574"/>
    </row>
    <row r="3575" spans="29:30" x14ac:dyDescent="0.25">
      <c r="AC3575"/>
      <c r="AD3575"/>
    </row>
    <row r="3576" spans="29:30" x14ac:dyDescent="0.25">
      <c r="AC3576"/>
      <c r="AD3576"/>
    </row>
    <row r="3577" spans="29:30" x14ac:dyDescent="0.25">
      <c r="AC3577"/>
      <c r="AD3577"/>
    </row>
    <row r="3578" spans="29:30" x14ac:dyDescent="0.25">
      <c r="AC3578"/>
      <c r="AD3578"/>
    </row>
    <row r="3579" spans="29:30" x14ac:dyDescent="0.25">
      <c r="AC3579"/>
      <c r="AD3579"/>
    </row>
    <row r="3580" spans="29:30" x14ac:dyDescent="0.25">
      <c r="AC3580"/>
      <c r="AD3580"/>
    </row>
    <row r="3581" spans="29:30" x14ac:dyDescent="0.25">
      <c r="AC3581"/>
      <c r="AD3581"/>
    </row>
    <row r="3582" spans="29:30" x14ac:dyDescent="0.25">
      <c r="AC3582"/>
      <c r="AD3582"/>
    </row>
    <row r="3583" spans="29:30" x14ac:dyDescent="0.25">
      <c r="AC3583"/>
      <c r="AD3583"/>
    </row>
    <row r="3584" spans="29:30" x14ac:dyDescent="0.25">
      <c r="AC3584"/>
      <c r="AD3584"/>
    </row>
    <row r="3585" spans="29:30" x14ac:dyDescent="0.25">
      <c r="AC3585"/>
      <c r="AD3585"/>
    </row>
    <row r="3586" spans="29:30" x14ac:dyDescent="0.25">
      <c r="AC3586"/>
      <c r="AD3586"/>
    </row>
    <row r="3587" spans="29:30" x14ac:dyDescent="0.25">
      <c r="AC3587"/>
      <c r="AD3587"/>
    </row>
    <row r="3588" spans="29:30" x14ac:dyDescent="0.25">
      <c r="AC3588"/>
      <c r="AD3588"/>
    </row>
    <row r="3589" spans="29:30" x14ac:dyDescent="0.25">
      <c r="AC3589"/>
      <c r="AD3589"/>
    </row>
    <row r="3590" spans="29:30" x14ac:dyDescent="0.25">
      <c r="AC3590"/>
      <c r="AD3590"/>
    </row>
    <row r="3591" spans="29:30" x14ac:dyDescent="0.25">
      <c r="AC3591"/>
      <c r="AD3591"/>
    </row>
    <row r="3592" spans="29:30" x14ac:dyDescent="0.25">
      <c r="AC3592"/>
      <c r="AD3592"/>
    </row>
    <row r="3593" spans="29:30" x14ac:dyDescent="0.25">
      <c r="AC3593"/>
      <c r="AD3593"/>
    </row>
    <row r="3594" spans="29:30" x14ac:dyDescent="0.25">
      <c r="AC3594"/>
      <c r="AD3594"/>
    </row>
    <row r="3595" spans="29:30" x14ac:dyDescent="0.25">
      <c r="AC3595"/>
      <c r="AD3595"/>
    </row>
    <row r="3596" spans="29:30" x14ac:dyDescent="0.25">
      <c r="AC3596"/>
      <c r="AD3596"/>
    </row>
    <row r="3597" spans="29:30" x14ac:dyDescent="0.25">
      <c r="AC3597"/>
      <c r="AD3597"/>
    </row>
    <row r="3598" spans="29:30" x14ac:dyDescent="0.25">
      <c r="AC3598"/>
      <c r="AD3598"/>
    </row>
    <row r="3599" spans="29:30" x14ac:dyDescent="0.25">
      <c r="AC3599"/>
      <c r="AD3599"/>
    </row>
    <row r="3600" spans="29:30" x14ac:dyDescent="0.25">
      <c r="AC3600"/>
      <c r="AD3600"/>
    </row>
    <row r="3601" spans="29:30" x14ac:dyDescent="0.25">
      <c r="AC3601"/>
      <c r="AD3601"/>
    </row>
    <row r="3602" spans="29:30" x14ac:dyDescent="0.25">
      <c r="AC3602"/>
      <c r="AD3602"/>
    </row>
    <row r="3603" spans="29:30" x14ac:dyDescent="0.25">
      <c r="AC3603"/>
      <c r="AD3603"/>
    </row>
    <row r="3604" spans="29:30" x14ac:dyDescent="0.25">
      <c r="AC3604"/>
      <c r="AD3604"/>
    </row>
    <row r="3605" spans="29:30" x14ac:dyDescent="0.25">
      <c r="AC3605"/>
      <c r="AD3605"/>
    </row>
    <row r="3606" spans="29:30" x14ac:dyDescent="0.25">
      <c r="AC3606"/>
      <c r="AD3606"/>
    </row>
    <row r="3607" spans="29:30" x14ac:dyDescent="0.25">
      <c r="AC3607"/>
      <c r="AD3607"/>
    </row>
    <row r="3608" spans="29:30" x14ac:dyDescent="0.25">
      <c r="AC3608"/>
      <c r="AD3608"/>
    </row>
    <row r="3609" spans="29:30" x14ac:dyDescent="0.25">
      <c r="AC3609"/>
      <c r="AD3609"/>
    </row>
    <row r="3610" spans="29:30" x14ac:dyDescent="0.25">
      <c r="AC3610"/>
      <c r="AD3610"/>
    </row>
    <row r="3611" spans="29:30" x14ac:dyDescent="0.25">
      <c r="AC3611"/>
      <c r="AD3611"/>
    </row>
    <row r="3612" spans="29:30" x14ac:dyDescent="0.25">
      <c r="AC3612"/>
      <c r="AD3612"/>
    </row>
    <row r="3613" spans="29:30" x14ac:dyDescent="0.25">
      <c r="AC3613"/>
      <c r="AD3613"/>
    </row>
    <row r="3614" spans="29:30" x14ac:dyDescent="0.25">
      <c r="AC3614"/>
      <c r="AD3614"/>
    </row>
    <row r="3615" spans="29:30" x14ac:dyDescent="0.25">
      <c r="AC3615"/>
      <c r="AD3615"/>
    </row>
    <row r="3616" spans="29:30" x14ac:dyDescent="0.25">
      <c r="AC3616"/>
      <c r="AD3616"/>
    </row>
    <row r="3617" spans="29:30" x14ac:dyDescent="0.25">
      <c r="AC3617"/>
      <c r="AD3617"/>
    </row>
    <row r="3618" spans="29:30" x14ac:dyDescent="0.25">
      <c r="AC3618"/>
      <c r="AD3618"/>
    </row>
    <row r="3619" spans="29:30" x14ac:dyDescent="0.25">
      <c r="AC3619"/>
      <c r="AD3619"/>
    </row>
    <row r="3620" spans="29:30" x14ac:dyDescent="0.25">
      <c r="AC3620"/>
      <c r="AD3620"/>
    </row>
    <row r="3621" spans="29:30" x14ac:dyDescent="0.25">
      <c r="AC3621"/>
      <c r="AD3621"/>
    </row>
    <row r="3622" spans="29:30" x14ac:dyDescent="0.25">
      <c r="AC3622"/>
      <c r="AD3622"/>
    </row>
    <row r="3623" spans="29:30" x14ac:dyDescent="0.25">
      <c r="AC3623"/>
      <c r="AD3623"/>
    </row>
    <row r="3624" spans="29:30" x14ac:dyDescent="0.25">
      <c r="AC3624"/>
      <c r="AD3624"/>
    </row>
    <row r="3625" spans="29:30" x14ac:dyDescent="0.25">
      <c r="AC3625"/>
      <c r="AD3625"/>
    </row>
    <row r="3626" spans="29:30" x14ac:dyDescent="0.25">
      <c r="AC3626"/>
      <c r="AD3626"/>
    </row>
    <row r="3627" spans="29:30" x14ac:dyDescent="0.25">
      <c r="AC3627"/>
      <c r="AD3627"/>
    </row>
    <row r="3628" spans="29:30" x14ac:dyDescent="0.25">
      <c r="AC3628"/>
      <c r="AD3628"/>
    </row>
    <row r="3629" spans="29:30" x14ac:dyDescent="0.25">
      <c r="AC3629"/>
      <c r="AD3629"/>
    </row>
    <row r="3630" spans="29:30" x14ac:dyDescent="0.25">
      <c r="AC3630"/>
      <c r="AD3630"/>
    </row>
    <row r="3631" spans="29:30" x14ac:dyDescent="0.25">
      <c r="AC3631"/>
      <c r="AD3631"/>
    </row>
    <row r="3632" spans="29:30" x14ac:dyDescent="0.25">
      <c r="AC3632"/>
      <c r="AD3632"/>
    </row>
    <row r="3633" spans="29:30" x14ac:dyDescent="0.25">
      <c r="AC3633"/>
      <c r="AD3633"/>
    </row>
    <row r="3634" spans="29:30" x14ac:dyDescent="0.25">
      <c r="AC3634"/>
      <c r="AD3634"/>
    </row>
    <row r="3635" spans="29:30" x14ac:dyDescent="0.25">
      <c r="AC3635"/>
      <c r="AD3635"/>
    </row>
    <row r="3636" spans="29:30" x14ac:dyDescent="0.25">
      <c r="AC3636"/>
      <c r="AD3636"/>
    </row>
    <row r="3637" spans="29:30" x14ac:dyDescent="0.25">
      <c r="AC3637"/>
      <c r="AD3637"/>
    </row>
    <row r="3638" spans="29:30" x14ac:dyDescent="0.25">
      <c r="AC3638"/>
      <c r="AD3638"/>
    </row>
    <row r="3639" spans="29:30" x14ac:dyDescent="0.25">
      <c r="AC3639"/>
      <c r="AD3639"/>
    </row>
    <row r="3640" spans="29:30" x14ac:dyDescent="0.25">
      <c r="AC3640"/>
      <c r="AD3640"/>
    </row>
    <row r="3641" spans="29:30" x14ac:dyDescent="0.25">
      <c r="AC3641"/>
      <c r="AD3641"/>
    </row>
    <row r="3642" spans="29:30" x14ac:dyDescent="0.25">
      <c r="AC3642"/>
      <c r="AD3642"/>
    </row>
    <row r="3643" spans="29:30" x14ac:dyDescent="0.25">
      <c r="AC3643"/>
      <c r="AD3643"/>
    </row>
    <row r="3644" spans="29:30" x14ac:dyDescent="0.25">
      <c r="AC3644"/>
      <c r="AD3644"/>
    </row>
    <row r="3645" spans="29:30" x14ac:dyDescent="0.25">
      <c r="AC3645"/>
      <c r="AD3645"/>
    </row>
    <row r="3646" spans="29:30" x14ac:dyDescent="0.25">
      <c r="AC3646"/>
      <c r="AD3646"/>
    </row>
    <row r="3647" spans="29:30" x14ac:dyDescent="0.25">
      <c r="AC3647"/>
      <c r="AD3647"/>
    </row>
    <row r="3648" spans="29:30" x14ac:dyDescent="0.25">
      <c r="AC3648"/>
      <c r="AD3648"/>
    </row>
    <row r="3649" spans="29:30" x14ac:dyDescent="0.25">
      <c r="AC3649"/>
      <c r="AD3649"/>
    </row>
    <row r="3650" spans="29:30" x14ac:dyDescent="0.25">
      <c r="AC3650"/>
      <c r="AD3650"/>
    </row>
    <row r="3651" spans="29:30" x14ac:dyDescent="0.25">
      <c r="AC3651"/>
      <c r="AD3651"/>
    </row>
    <row r="3652" spans="29:30" x14ac:dyDescent="0.25">
      <c r="AC3652"/>
      <c r="AD3652"/>
    </row>
    <row r="3653" spans="29:30" x14ac:dyDescent="0.25">
      <c r="AC3653"/>
      <c r="AD3653"/>
    </row>
    <row r="3654" spans="29:30" x14ac:dyDescent="0.25">
      <c r="AC3654"/>
      <c r="AD3654"/>
    </row>
    <row r="3655" spans="29:30" x14ac:dyDescent="0.25">
      <c r="AC3655"/>
      <c r="AD3655"/>
    </row>
    <row r="3656" spans="29:30" x14ac:dyDescent="0.25">
      <c r="AC3656"/>
      <c r="AD3656"/>
    </row>
    <row r="3657" spans="29:30" x14ac:dyDescent="0.25">
      <c r="AC3657"/>
      <c r="AD3657"/>
    </row>
    <row r="3658" spans="29:30" x14ac:dyDescent="0.25">
      <c r="AC3658"/>
      <c r="AD3658"/>
    </row>
    <row r="3659" spans="29:30" x14ac:dyDescent="0.25">
      <c r="AC3659"/>
      <c r="AD3659"/>
    </row>
    <row r="3660" spans="29:30" x14ac:dyDescent="0.25">
      <c r="AC3660"/>
      <c r="AD3660"/>
    </row>
    <row r="3661" spans="29:30" x14ac:dyDescent="0.25">
      <c r="AC3661"/>
      <c r="AD3661"/>
    </row>
    <row r="3662" spans="29:30" x14ac:dyDescent="0.25">
      <c r="AC3662"/>
      <c r="AD3662"/>
    </row>
    <row r="3663" spans="29:30" x14ac:dyDescent="0.25">
      <c r="AC3663"/>
      <c r="AD3663"/>
    </row>
    <row r="3664" spans="29:30" x14ac:dyDescent="0.25">
      <c r="AC3664"/>
      <c r="AD3664"/>
    </row>
    <row r="3665" spans="29:30" x14ac:dyDescent="0.25">
      <c r="AC3665"/>
      <c r="AD3665"/>
    </row>
    <row r="3666" spans="29:30" x14ac:dyDescent="0.25">
      <c r="AC3666"/>
      <c r="AD3666"/>
    </row>
    <row r="3667" spans="29:30" x14ac:dyDescent="0.25">
      <c r="AC3667"/>
      <c r="AD3667"/>
    </row>
    <row r="3668" spans="29:30" x14ac:dyDescent="0.25">
      <c r="AC3668"/>
      <c r="AD3668"/>
    </row>
    <row r="3669" spans="29:30" x14ac:dyDescent="0.25">
      <c r="AC3669"/>
      <c r="AD3669"/>
    </row>
    <row r="3670" spans="29:30" x14ac:dyDescent="0.25">
      <c r="AC3670"/>
      <c r="AD3670"/>
    </row>
    <row r="3671" spans="29:30" x14ac:dyDescent="0.25">
      <c r="AC3671"/>
      <c r="AD3671"/>
    </row>
    <row r="3672" spans="29:30" x14ac:dyDescent="0.25">
      <c r="AC3672"/>
      <c r="AD3672"/>
    </row>
    <row r="3673" spans="29:30" x14ac:dyDescent="0.25">
      <c r="AC3673"/>
      <c r="AD3673"/>
    </row>
    <row r="3674" spans="29:30" x14ac:dyDescent="0.25">
      <c r="AC3674"/>
      <c r="AD3674"/>
    </row>
    <row r="3675" spans="29:30" x14ac:dyDescent="0.25">
      <c r="AC3675"/>
      <c r="AD3675"/>
    </row>
    <row r="3676" spans="29:30" x14ac:dyDescent="0.25">
      <c r="AC3676"/>
      <c r="AD3676"/>
    </row>
    <row r="3677" spans="29:30" x14ac:dyDescent="0.25">
      <c r="AC3677"/>
      <c r="AD3677"/>
    </row>
    <row r="3678" spans="29:30" x14ac:dyDescent="0.25">
      <c r="AC3678"/>
      <c r="AD3678"/>
    </row>
    <row r="3679" spans="29:30" x14ac:dyDescent="0.25">
      <c r="AC3679"/>
      <c r="AD3679"/>
    </row>
    <row r="3680" spans="29:30" x14ac:dyDescent="0.25">
      <c r="AC3680"/>
      <c r="AD3680"/>
    </row>
    <row r="3681" spans="29:30" x14ac:dyDescent="0.25">
      <c r="AC3681"/>
      <c r="AD3681"/>
    </row>
    <row r="3682" spans="29:30" x14ac:dyDescent="0.25">
      <c r="AC3682"/>
      <c r="AD3682"/>
    </row>
    <row r="3683" spans="29:30" x14ac:dyDescent="0.25">
      <c r="AC3683"/>
      <c r="AD3683"/>
    </row>
    <row r="3684" spans="29:30" x14ac:dyDescent="0.25">
      <c r="AC3684"/>
      <c r="AD3684"/>
    </row>
    <row r="3685" spans="29:30" x14ac:dyDescent="0.25">
      <c r="AC3685"/>
      <c r="AD3685"/>
    </row>
    <row r="3686" spans="29:30" x14ac:dyDescent="0.25">
      <c r="AC3686"/>
      <c r="AD3686"/>
    </row>
    <row r="3687" spans="29:30" x14ac:dyDescent="0.25">
      <c r="AC3687"/>
      <c r="AD3687"/>
    </row>
    <row r="3688" spans="29:30" x14ac:dyDescent="0.25">
      <c r="AC3688"/>
      <c r="AD3688"/>
    </row>
    <row r="3689" spans="29:30" x14ac:dyDescent="0.25">
      <c r="AC3689"/>
      <c r="AD3689"/>
    </row>
    <row r="3690" spans="29:30" x14ac:dyDescent="0.25">
      <c r="AC3690"/>
      <c r="AD3690"/>
    </row>
    <row r="3691" spans="29:30" x14ac:dyDescent="0.25">
      <c r="AC3691"/>
      <c r="AD3691"/>
    </row>
    <row r="3692" spans="29:30" x14ac:dyDescent="0.25">
      <c r="AC3692"/>
      <c r="AD3692"/>
    </row>
    <row r="3693" spans="29:30" x14ac:dyDescent="0.25">
      <c r="AC3693"/>
      <c r="AD3693"/>
    </row>
    <row r="3694" spans="29:30" x14ac:dyDescent="0.25">
      <c r="AC3694"/>
      <c r="AD3694"/>
    </row>
    <row r="3695" spans="29:30" x14ac:dyDescent="0.25">
      <c r="AC3695"/>
      <c r="AD3695"/>
    </row>
    <row r="3696" spans="29:30" x14ac:dyDescent="0.25">
      <c r="AC3696"/>
      <c r="AD3696"/>
    </row>
    <row r="3697" spans="29:30" x14ac:dyDescent="0.25">
      <c r="AC3697"/>
      <c r="AD3697"/>
    </row>
    <row r="3698" spans="29:30" x14ac:dyDescent="0.25">
      <c r="AC3698"/>
      <c r="AD3698"/>
    </row>
    <row r="3699" spans="29:30" x14ac:dyDescent="0.25">
      <c r="AC3699"/>
      <c r="AD3699"/>
    </row>
    <row r="3700" spans="29:30" x14ac:dyDescent="0.25">
      <c r="AC3700"/>
      <c r="AD3700"/>
    </row>
    <row r="3701" spans="29:30" x14ac:dyDescent="0.25">
      <c r="AC3701"/>
      <c r="AD3701"/>
    </row>
    <row r="3702" spans="29:30" x14ac:dyDescent="0.25">
      <c r="AC3702"/>
      <c r="AD3702"/>
    </row>
    <row r="3703" spans="29:30" x14ac:dyDescent="0.25">
      <c r="AC3703"/>
      <c r="AD3703"/>
    </row>
    <row r="3704" spans="29:30" x14ac:dyDescent="0.25">
      <c r="AC3704"/>
      <c r="AD3704"/>
    </row>
    <row r="3705" spans="29:30" x14ac:dyDescent="0.25">
      <c r="AC3705"/>
      <c r="AD3705"/>
    </row>
    <row r="3706" spans="29:30" x14ac:dyDescent="0.25">
      <c r="AC3706"/>
      <c r="AD3706"/>
    </row>
    <row r="3707" spans="29:30" x14ac:dyDescent="0.25">
      <c r="AC3707"/>
      <c r="AD3707"/>
    </row>
    <row r="3708" spans="29:30" x14ac:dyDescent="0.25">
      <c r="AC3708"/>
      <c r="AD3708"/>
    </row>
    <row r="3709" spans="29:30" x14ac:dyDescent="0.25">
      <c r="AC3709"/>
      <c r="AD3709"/>
    </row>
    <row r="3710" spans="29:30" x14ac:dyDescent="0.25">
      <c r="AC3710"/>
      <c r="AD3710"/>
    </row>
    <row r="3711" spans="29:30" x14ac:dyDescent="0.25">
      <c r="AC3711"/>
      <c r="AD3711"/>
    </row>
    <row r="3712" spans="29:30" x14ac:dyDescent="0.25">
      <c r="AC3712"/>
      <c r="AD3712"/>
    </row>
    <row r="3713" spans="29:30" x14ac:dyDescent="0.25">
      <c r="AC3713"/>
      <c r="AD3713"/>
    </row>
    <row r="3714" spans="29:30" x14ac:dyDescent="0.25">
      <c r="AC3714"/>
      <c r="AD3714"/>
    </row>
    <row r="3715" spans="29:30" x14ac:dyDescent="0.25">
      <c r="AC3715"/>
      <c r="AD3715"/>
    </row>
    <row r="3716" spans="29:30" x14ac:dyDescent="0.25">
      <c r="AC3716"/>
      <c r="AD3716"/>
    </row>
    <row r="3717" spans="29:30" x14ac:dyDescent="0.25">
      <c r="AC3717"/>
      <c r="AD3717"/>
    </row>
    <row r="3718" spans="29:30" x14ac:dyDescent="0.25">
      <c r="AC3718"/>
      <c r="AD3718"/>
    </row>
    <row r="3719" spans="29:30" x14ac:dyDescent="0.25">
      <c r="AC3719"/>
      <c r="AD3719"/>
    </row>
    <row r="3720" spans="29:30" x14ac:dyDescent="0.25">
      <c r="AC3720"/>
      <c r="AD3720"/>
    </row>
    <row r="3721" spans="29:30" x14ac:dyDescent="0.25">
      <c r="AC3721"/>
      <c r="AD3721"/>
    </row>
    <row r="3722" spans="29:30" x14ac:dyDescent="0.25">
      <c r="AC3722"/>
      <c r="AD3722"/>
    </row>
    <row r="3723" spans="29:30" x14ac:dyDescent="0.25">
      <c r="AC3723"/>
      <c r="AD3723"/>
    </row>
    <row r="3724" spans="29:30" x14ac:dyDescent="0.25">
      <c r="AC3724"/>
      <c r="AD3724"/>
    </row>
    <row r="3725" spans="29:30" x14ac:dyDescent="0.25">
      <c r="AC3725"/>
      <c r="AD3725"/>
    </row>
    <row r="3726" spans="29:30" x14ac:dyDescent="0.25">
      <c r="AC3726"/>
      <c r="AD3726"/>
    </row>
    <row r="3727" spans="29:30" x14ac:dyDescent="0.25">
      <c r="AC3727"/>
      <c r="AD3727"/>
    </row>
    <row r="3728" spans="29:30" x14ac:dyDescent="0.25">
      <c r="AC3728"/>
      <c r="AD3728"/>
    </row>
    <row r="3729" spans="29:30" x14ac:dyDescent="0.25">
      <c r="AC3729"/>
      <c r="AD3729"/>
    </row>
    <row r="3730" spans="29:30" x14ac:dyDescent="0.25">
      <c r="AC3730"/>
      <c r="AD3730"/>
    </row>
    <row r="3731" spans="29:30" x14ac:dyDescent="0.25">
      <c r="AC3731"/>
      <c r="AD3731"/>
    </row>
    <row r="3732" spans="29:30" x14ac:dyDescent="0.25">
      <c r="AC3732"/>
      <c r="AD3732"/>
    </row>
    <row r="3733" spans="29:30" x14ac:dyDescent="0.25">
      <c r="AC3733"/>
      <c r="AD3733"/>
    </row>
    <row r="3734" spans="29:30" x14ac:dyDescent="0.25">
      <c r="AC3734"/>
      <c r="AD3734"/>
    </row>
    <row r="3735" spans="29:30" x14ac:dyDescent="0.25">
      <c r="AC3735"/>
      <c r="AD3735"/>
    </row>
    <row r="3736" spans="29:30" x14ac:dyDescent="0.25">
      <c r="AC3736"/>
      <c r="AD3736"/>
    </row>
    <row r="3737" spans="29:30" x14ac:dyDescent="0.25">
      <c r="AC3737"/>
      <c r="AD3737"/>
    </row>
    <row r="3738" spans="29:30" x14ac:dyDescent="0.25">
      <c r="AC3738"/>
      <c r="AD3738"/>
    </row>
    <row r="3739" spans="29:30" x14ac:dyDescent="0.25">
      <c r="AC3739"/>
      <c r="AD3739"/>
    </row>
    <row r="3740" spans="29:30" x14ac:dyDescent="0.25">
      <c r="AC3740"/>
      <c r="AD3740"/>
    </row>
    <row r="3741" spans="29:30" x14ac:dyDescent="0.25">
      <c r="AC3741"/>
      <c r="AD3741"/>
    </row>
    <row r="3742" spans="29:30" x14ac:dyDescent="0.25">
      <c r="AC3742"/>
      <c r="AD3742"/>
    </row>
    <row r="3743" spans="29:30" x14ac:dyDescent="0.25">
      <c r="AC3743"/>
      <c r="AD3743"/>
    </row>
    <row r="3744" spans="29:30" x14ac:dyDescent="0.25">
      <c r="AC3744"/>
      <c r="AD3744"/>
    </row>
    <row r="3745" spans="29:30" x14ac:dyDescent="0.25">
      <c r="AC3745"/>
      <c r="AD3745"/>
    </row>
    <row r="3746" spans="29:30" x14ac:dyDescent="0.25">
      <c r="AC3746"/>
      <c r="AD3746"/>
    </row>
    <row r="3747" spans="29:30" x14ac:dyDescent="0.25">
      <c r="AC3747"/>
      <c r="AD3747"/>
    </row>
    <row r="3748" spans="29:30" x14ac:dyDescent="0.25">
      <c r="AC3748"/>
      <c r="AD3748"/>
    </row>
    <row r="3749" spans="29:30" x14ac:dyDescent="0.25">
      <c r="AC3749"/>
      <c r="AD3749"/>
    </row>
    <row r="3750" spans="29:30" x14ac:dyDescent="0.25">
      <c r="AC3750"/>
      <c r="AD3750"/>
    </row>
    <row r="3751" spans="29:30" x14ac:dyDescent="0.25">
      <c r="AC3751"/>
      <c r="AD3751"/>
    </row>
    <row r="3752" spans="29:30" x14ac:dyDescent="0.25">
      <c r="AC3752"/>
      <c r="AD3752"/>
    </row>
    <row r="3753" spans="29:30" x14ac:dyDescent="0.25">
      <c r="AC3753"/>
      <c r="AD3753"/>
    </row>
    <row r="3754" spans="29:30" x14ac:dyDescent="0.25">
      <c r="AC3754"/>
      <c r="AD3754"/>
    </row>
    <row r="3755" spans="29:30" x14ac:dyDescent="0.25">
      <c r="AC3755"/>
      <c r="AD3755"/>
    </row>
    <row r="3756" spans="29:30" x14ac:dyDescent="0.25">
      <c r="AC3756"/>
      <c r="AD3756"/>
    </row>
    <row r="3757" spans="29:30" x14ac:dyDescent="0.25">
      <c r="AC3757"/>
      <c r="AD3757"/>
    </row>
    <row r="3758" spans="29:30" x14ac:dyDescent="0.25">
      <c r="AC3758"/>
      <c r="AD3758"/>
    </row>
    <row r="3759" spans="29:30" x14ac:dyDescent="0.25">
      <c r="AC3759"/>
      <c r="AD3759"/>
    </row>
    <row r="3760" spans="29:30" x14ac:dyDescent="0.25">
      <c r="AC3760"/>
      <c r="AD3760"/>
    </row>
    <row r="3761" spans="29:30" x14ac:dyDescent="0.25">
      <c r="AC3761"/>
      <c r="AD3761"/>
    </row>
    <row r="3762" spans="29:30" x14ac:dyDescent="0.25">
      <c r="AC3762"/>
      <c r="AD3762"/>
    </row>
    <row r="3763" spans="29:30" x14ac:dyDescent="0.25">
      <c r="AC3763"/>
      <c r="AD3763"/>
    </row>
    <row r="3764" spans="29:30" x14ac:dyDescent="0.25">
      <c r="AC3764"/>
      <c r="AD3764"/>
    </row>
    <row r="3765" spans="29:30" x14ac:dyDescent="0.25">
      <c r="AC3765"/>
      <c r="AD3765"/>
    </row>
    <row r="3766" spans="29:30" x14ac:dyDescent="0.25">
      <c r="AC3766"/>
      <c r="AD3766"/>
    </row>
    <row r="3767" spans="29:30" x14ac:dyDescent="0.25">
      <c r="AC3767"/>
      <c r="AD3767"/>
    </row>
    <row r="3768" spans="29:30" x14ac:dyDescent="0.25">
      <c r="AC3768"/>
      <c r="AD3768"/>
    </row>
    <row r="3769" spans="29:30" x14ac:dyDescent="0.25">
      <c r="AC3769"/>
      <c r="AD3769"/>
    </row>
    <row r="3770" spans="29:30" x14ac:dyDescent="0.25">
      <c r="AC3770"/>
      <c r="AD3770"/>
    </row>
    <row r="3771" spans="29:30" x14ac:dyDescent="0.25">
      <c r="AC3771"/>
      <c r="AD3771"/>
    </row>
    <row r="3772" spans="29:30" x14ac:dyDescent="0.25">
      <c r="AC3772"/>
      <c r="AD3772"/>
    </row>
    <row r="3773" spans="29:30" x14ac:dyDescent="0.25">
      <c r="AC3773"/>
      <c r="AD3773"/>
    </row>
    <row r="3774" spans="29:30" x14ac:dyDescent="0.25">
      <c r="AC3774"/>
      <c r="AD3774"/>
    </row>
    <row r="3775" spans="29:30" x14ac:dyDescent="0.25">
      <c r="AC3775"/>
      <c r="AD3775"/>
    </row>
    <row r="3776" spans="29:30" x14ac:dyDescent="0.25">
      <c r="AC3776"/>
      <c r="AD3776"/>
    </row>
    <row r="3777" spans="29:30" x14ac:dyDescent="0.25">
      <c r="AC3777"/>
      <c r="AD3777"/>
    </row>
    <row r="3778" spans="29:30" x14ac:dyDescent="0.25">
      <c r="AC3778"/>
      <c r="AD3778"/>
    </row>
    <row r="3779" spans="29:30" x14ac:dyDescent="0.25">
      <c r="AC3779"/>
      <c r="AD3779"/>
    </row>
    <row r="3780" spans="29:30" x14ac:dyDescent="0.25">
      <c r="AC3780"/>
      <c r="AD3780"/>
    </row>
    <row r="3781" spans="29:30" x14ac:dyDescent="0.25">
      <c r="AC3781"/>
      <c r="AD3781"/>
    </row>
    <row r="3782" spans="29:30" x14ac:dyDescent="0.25">
      <c r="AC3782"/>
      <c r="AD3782"/>
    </row>
    <row r="3783" spans="29:30" x14ac:dyDescent="0.25">
      <c r="AC3783"/>
      <c r="AD3783"/>
    </row>
    <row r="3784" spans="29:30" x14ac:dyDescent="0.25">
      <c r="AC3784"/>
      <c r="AD3784"/>
    </row>
    <row r="3785" spans="29:30" x14ac:dyDescent="0.25">
      <c r="AC3785"/>
      <c r="AD3785"/>
    </row>
    <row r="3786" spans="29:30" x14ac:dyDescent="0.25">
      <c r="AC3786"/>
      <c r="AD3786"/>
    </row>
    <row r="3787" spans="29:30" x14ac:dyDescent="0.25">
      <c r="AC3787"/>
      <c r="AD3787"/>
    </row>
    <row r="3788" spans="29:30" x14ac:dyDescent="0.25">
      <c r="AC3788"/>
      <c r="AD3788"/>
    </row>
    <row r="3789" spans="29:30" x14ac:dyDescent="0.25">
      <c r="AC3789"/>
      <c r="AD3789"/>
    </row>
    <row r="3790" spans="29:30" x14ac:dyDescent="0.25">
      <c r="AC3790"/>
      <c r="AD3790"/>
    </row>
    <row r="3791" spans="29:30" x14ac:dyDescent="0.25">
      <c r="AC3791"/>
      <c r="AD3791"/>
    </row>
    <row r="3792" spans="29:30" x14ac:dyDescent="0.25">
      <c r="AC3792"/>
      <c r="AD3792"/>
    </row>
    <row r="3793" spans="29:30" x14ac:dyDescent="0.25">
      <c r="AC3793"/>
      <c r="AD3793"/>
    </row>
    <row r="3794" spans="29:30" x14ac:dyDescent="0.25">
      <c r="AC3794"/>
      <c r="AD3794"/>
    </row>
    <row r="3795" spans="29:30" x14ac:dyDescent="0.25">
      <c r="AC3795"/>
      <c r="AD3795"/>
    </row>
    <row r="3796" spans="29:30" x14ac:dyDescent="0.25">
      <c r="AC3796"/>
      <c r="AD3796"/>
    </row>
    <row r="3797" spans="29:30" x14ac:dyDescent="0.25">
      <c r="AC3797"/>
      <c r="AD3797"/>
    </row>
    <row r="3798" spans="29:30" x14ac:dyDescent="0.25">
      <c r="AC3798"/>
      <c r="AD3798"/>
    </row>
    <row r="3799" spans="29:30" x14ac:dyDescent="0.25">
      <c r="AC3799"/>
      <c r="AD3799"/>
    </row>
    <row r="3800" spans="29:30" x14ac:dyDescent="0.25">
      <c r="AC3800"/>
      <c r="AD3800"/>
    </row>
    <row r="3801" spans="29:30" x14ac:dyDescent="0.25">
      <c r="AC3801"/>
      <c r="AD3801"/>
    </row>
    <row r="3802" spans="29:30" x14ac:dyDescent="0.25">
      <c r="AC3802"/>
      <c r="AD3802"/>
    </row>
    <row r="3803" spans="29:30" x14ac:dyDescent="0.25">
      <c r="AC3803"/>
      <c r="AD3803"/>
    </row>
    <row r="3804" spans="29:30" x14ac:dyDescent="0.25">
      <c r="AC3804"/>
      <c r="AD3804"/>
    </row>
    <row r="3805" spans="29:30" x14ac:dyDescent="0.25">
      <c r="AC3805"/>
      <c r="AD3805"/>
    </row>
    <row r="3806" spans="29:30" x14ac:dyDescent="0.25">
      <c r="AC3806"/>
      <c r="AD3806"/>
    </row>
    <row r="3807" spans="29:30" x14ac:dyDescent="0.25">
      <c r="AC3807"/>
      <c r="AD3807"/>
    </row>
    <row r="3808" spans="29:30" x14ac:dyDescent="0.25">
      <c r="AC3808"/>
      <c r="AD3808"/>
    </row>
    <row r="3809" spans="29:30" x14ac:dyDescent="0.25">
      <c r="AC3809"/>
      <c r="AD3809"/>
    </row>
    <row r="3810" spans="29:30" x14ac:dyDescent="0.25">
      <c r="AC3810"/>
      <c r="AD3810"/>
    </row>
    <row r="3811" spans="29:30" x14ac:dyDescent="0.25">
      <c r="AC3811"/>
      <c r="AD3811"/>
    </row>
    <row r="3812" spans="29:30" x14ac:dyDescent="0.25">
      <c r="AC3812"/>
      <c r="AD3812"/>
    </row>
    <row r="3813" spans="29:30" x14ac:dyDescent="0.25">
      <c r="AC3813"/>
      <c r="AD3813"/>
    </row>
    <row r="3814" spans="29:30" x14ac:dyDescent="0.25">
      <c r="AC3814"/>
      <c r="AD3814"/>
    </row>
    <row r="3815" spans="29:30" x14ac:dyDescent="0.25">
      <c r="AC3815"/>
      <c r="AD3815"/>
    </row>
    <row r="3816" spans="29:30" x14ac:dyDescent="0.25">
      <c r="AC3816"/>
      <c r="AD3816"/>
    </row>
    <row r="3817" spans="29:30" x14ac:dyDescent="0.25">
      <c r="AC3817"/>
      <c r="AD3817"/>
    </row>
    <row r="3818" spans="29:30" x14ac:dyDescent="0.25">
      <c r="AC3818"/>
      <c r="AD3818"/>
    </row>
    <row r="3819" spans="29:30" x14ac:dyDescent="0.25">
      <c r="AC3819"/>
      <c r="AD3819"/>
    </row>
    <row r="3820" spans="29:30" x14ac:dyDescent="0.25">
      <c r="AC3820"/>
      <c r="AD3820"/>
    </row>
    <row r="3821" spans="29:30" x14ac:dyDescent="0.25">
      <c r="AC3821"/>
      <c r="AD3821"/>
    </row>
    <row r="3822" spans="29:30" x14ac:dyDescent="0.25">
      <c r="AC3822"/>
      <c r="AD3822"/>
    </row>
    <row r="3823" spans="29:30" x14ac:dyDescent="0.25">
      <c r="AC3823"/>
      <c r="AD3823"/>
    </row>
    <row r="3824" spans="29:30" x14ac:dyDescent="0.25">
      <c r="AC3824"/>
      <c r="AD3824"/>
    </row>
    <row r="3825" spans="29:30" x14ac:dyDescent="0.25">
      <c r="AC3825"/>
      <c r="AD3825"/>
    </row>
    <row r="3826" spans="29:30" x14ac:dyDescent="0.25">
      <c r="AC3826"/>
      <c r="AD3826"/>
    </row>
    <row r="3827" spans="29:30" x14ac:dyDescent="0.25">
      <c r="AC3827"/>
      <c r="AD3827"/>
    </row>
    <row r="3828" spans="29:30" x14ac:dyDescent="0.25">
      <c r="AC3828"/>
      <c r="AD3828"/>
    </row>
    <row r="3829" spans="29:30" x14ac:dyDescent="0.25">
      <c r="AC3829"/>
      <c r="AD3829"/>
    </row>
    <row r="3830" spans="29:30" x14ac:dyDescent="0.25">
      <c r="AC3830"/>
      <c r="AD3830"/>
    </row>
    <row r="3831" spans="29:30" x14ac:dyDescent="0.25">
      <c r="AC3831"/>
      <c r="AD3831"/>
    </row>
    <row r="3832" spans="29:30" x14ac:dyDescent="0.25">
      <c r="AC3832"/>
      <c r="AD3832"/>
    </row>
    <row r="3833" spans="29:30" x14ac:dyDescent="0.25">
      <c r="AC3833"/>
      <c r="AD3833"/>
    </row>
    <row r="3834" spans="29:30" x14ac:dyDescent="0.25">
      <c r="AC3834"/>
      <c r="AD3834"/>
    </row>
    <row r="3835" spans="29:30" x14ac:dyDescent="0.25">
      <c r="AC3835"/>
      <c r="AD3835"/>
    </row>
    <row r="3836" spans="29:30" x14ac:dyDescent="0.25">
      <c r="AC3836"/>
      <c r="AD3836"/>
    </row>
    <row r="3837" spans="29:30" x14ac:dyDescent="0.25">
      <c r="AC3837"/>
      <c r="AD3837"/>
    </row>
    <row r="3838" spans="29:30" x14ac:dyDescent="0.25">
      <c r="AC3838"/>
      <c r="AD3838"/>
    </row>
    <row r="3839" spans="29:30" x14ac:dyDescent="0.25">
      <c r="AC3839"/>
      <c r="AD3839"/>
    </row>
    <row r="3840" spans="29:30" x14ac:dyDescent="0.25">
      <c r="AC3840"/>
      <c r="AD3840"/>
    </row>
    <row r="3841" spans="29:30" x14ac:dyDescent="0.25">
      <c r="AC3841"/>
      <c r="AD3841"/>
    </row>
    <row r="3842" spans="29:30" x14ac:dyDescent="0.25">
      <c r="AC3842"/>
      <c r="AD3842"/>
    </row>
    <row r="3843" spans="29:30" x14ac:dyDescent="0.25">
      <c r="AC3843"/>
      <c r="AD3843"/>
    </row>
    <row r="3844" spans="29:30" x14ac:dyDescent="0.25">
      <c r="AC3844"/>
      <c r="AD3844"/>
    </row>
    <row r="3845" spans="29:30" x14ac:dyDescent="0.25">
      <c r="AC3845"/>
      <c r="AD3845"/>
    </row>
    <row r="3846" spans="29:30" x14ac:dyDescent="0.25">
      <c r="AC3846"/>
      <c r="AD3846"/>
    </row>
    <row r="3847" spans="29:30" x14ac:dyDescent="0.25">
      <c r="AC3847"/>
      <c r="AD3847"/>
    </row>
    <row r="3848" spans="29:30" x14ac:dyDescent="0.25">
      <c r="AC3848"/>
      <c r="AD3848"/>
    </row>
    <row r="3849" spans="29:30" x14ac:dyDescent="0.25">
      <c r="AC3849"/>
      <c r="AD3849"/>
    </row>
    <row r="3850" spans="29:30" x14ac:dyDescent="0.25">
      <c r="AC3850"/>
      <c r="AD3850"/>
    </row>
    <row r="3851" spans="29:30" x14ac:dyDescent="0.25">
      <c r="AC3851"/>
      <c r="AD3851"/>
    </row>
    <row r="3852" spans="29:30" x14ac:dyDescent="0.25">
      <c r="AC3852"/>
      <c r="AD3852"/>
    </row>
    <row r="3853" spans="29:30" x14ac:dyDescent="0.25">
      <c r="AC3853"/>
      <c r="AD3853"/>
    </row>
    <row r="3854" spans="29:30" x14ac:dyDescent="0.25">
      <c r="AC3854"/>
      <c r="AD3854"/>
    </row>
    <row r="3855" spans="29:30" x14ac:dyDescent="0.25">
      <c r="AC3855"/>
      <c r="AD3855"/>
    </row>
    <row r="3856" spans="29:30" x14ac:dyDescent="0.25">
      <c r="AC3856"/>
      <c r="AD3856"/>
    </row>
    <row r="3857" spans="29:30" x14ac:dyDescent="0.25">
      <c r="AC3857"/>
      <c r="AD3857"/>
    </row>
    <row r="3858" spans="29:30" x14ac:dyDescent="0.25">
      <c r="AC3858"/>
      <c r="AD3858"/>
    </row>
    <row r="3859" spans="29:30" x14ac:dyDescent="0.25">
      <c r="AC3859"/>
      <c r="AD3859"/>
    </row>
    <row r="3860" spans="29:30" x14ac:dyDescent="0.25">
      <c r="AC3860"/>
      <c r="AD3860"/>
    </row>
    <row r="3861" spans="29:30" x14ac:dyDescent="0.25">
      <c r="AC3861"/>
      <c r="AD3861"/>
    </row>
    <row r="3862" spans="29:30" x14ac:dyDescent="0.25">
      <c r="AC3862"/>
      <c r="AD3862"/>
    </row>
    <row r="3863" spans="29:30" x14ac:dyDescent="0.25">
      <c r="AC3863"/>
      <c r="AD3863"/>
    </row>
    <row r="3864" spans="29:30" x14ac:dyDescent="0.25">
      <c r="AC3864"/>
      <c r="AD3864"/>
    </row>
    <row r="3865" spans="29:30" x14ac:dyDescent="0.25">
      <c r="AC3865"/>
      <c r="AD3865"/>
    </row>
    <row r="3866" spans="29:30" x14ac:dyDescent="0.25">
      <c r="AC3866"/>
      <c r="AD3866"/>
    </row>
    <row r="3867" spans="29:30" x14ac:dyDescent="0.25">
      <c r="AC3867"/>
      <c r="AD3867"/>
    </row>
    <row r="3868" spans="29:30" x14ac:dyDescent="0.25">
      <c r="AC3868"/>
      <c r="AD3868"/>
    </row>
    <row r="3869" spans="29:30" x14ac:dyDescent="0.25">
      <c r="AC3869"/>
      <c r="AD3869"/>
    </row>
    <row r="3870" spans="29:30" x14ac:dyDescent="0.25">
      <c r="AC3870"/>
      <c r="AD3870"/>
    </row>
    <row r="3871" spans="29:30" x14ac:dyDescent="0.25">
      <c r="AC3871"/>
      <c r="AD3871"/>
    </row>
    <row r="3872" spans="29:30" x14ac:dyDescent="0.25">
      <c r="AC3872"/>
      <c r="AD3872"/>
    </row>
    <row r="3873" spans="29:30" x14ac:dyDescent="0.25">
      <c r="AC3873"/>
      <c r="AD3873"/>
    </row>
    <row r="3874" spans="29:30" x14ac:dyDescent="0.25">
      <c r="AC3874"/>
      <c r="AD3874"/>
    </row>
    <row r="3875" spans="29:30" x14ac:dyDescent="0.25">
      <c r="AC3875"/>
      <c r="AD3875"/>
    </row>
    <row r="3876" spans="29:30" x14ac:dyDescent="0.25">
      <c r="AC3876"/>
      <c r="AD3876"/>
    </row>
    <row r="3877" spans="29:30" x14ac:dyDescent="0.25">
      <c r="AC3877"/>
      <c r="AD3877"/>
    </row>
    <row r="3878" spans="29:30" x14ac:dyDescent="0.25">
      <c r="AC3878"/>
      <c r="AD3878"/>
    </row>
    <row r="3879" spans="29:30" x14ac:dyDescent="0.25">
      <c r="AC3879"/>
      <c r="AD3879"/>
    </row>
    <row r="3880" spans="29:30" x14ac:dyDescent="0.25">
      <c r="AC3880"/>
      <c r="AD3880"/>
    </row>
    <row r="3881" spans="29:30" x14ac:dyDescent="0.25">
      <c r="AC3881"/>
      <c r="AD3881"/>
    </row>
    <row r="3882" spans="29:30" x14ac:dyDescent="0.25">
      <c r="AC3882"/>
      <c r="AD3882"/>
    </row>
    <row r="3883" spans="29:30" x14ac:dyDescent="0.25">
      <c r="AC3883"/>
      <c r="AD3883"/>
    </row>
    <row r="3884" spans="29:30" x14ac:dyDescent="0.25">
      <c r="AC3884"/>
      <c r="AD3884"/>
    </row>
    <row r="3885" spans="29:30" x14ac:dyDescent="0.25">
      <c r="AC3885"/>
      <c r="AD3885"/>
    </row>
    <row r="3886" spans="29:30" x14ac:dyDescent="0.25">
      <c r="AC3886"/>
      <c r="AD3886"/>
    </row>
    <row r="3887" spans="29:30" x14ac:dyDescent="0.25">
      <c r="AC3887"/>
      <c r="AD3887"/>
    </row>
    <row r="3888" spans="29:30" x14ac:dyDescent="0.25">
      <c r="AC3888"/>
      <c r="AD3888"/>
    </row>
    <row r="3889" spans="29:30" x14ac:dyDescent="0.25">
      <c r="AC3889"/>
      <c r="AD3889"/>
    </row>
    <row r="3890" spans="29:30" x14ac:dyDescent="0.25">
      <c r="AC3890"/>
      <c r="AD3890"/>
    </row>
    <row r="3891" spans="29:30" x14ac:dyDescent="0.25">
      <c r="AC3891"/>
      <c r="AD3891"/>
    </row>
    <row r="3892" spans="29:30" x14ac:dyDescent="0.25">
      <c r="AC3892"/>
      <c r="AD3892"/>
    </row>
    <row r="3893" spans="29:30" x14ac:dyDescent="0.25">
      <c r="AC3893"/>
      <c r="AD3893"/>
    </row>
    <row r="3894" spans="29:30" x14ac:dyDescent="0.25">
      <c r="AC3894"/>
      <c r="AD3894"/>
    </row>
    <row r="3895" spans="29:30" x14ac:dyDescent="0.25">
      <c r="AC3895"/>
      <c r="AD3895"/>
    </row>
    <row r="3896" spans="29:30" x14ac:dyDescent="0.25">
      <c r="AC3896"/>
      <c r="AD3896"/>
    </row>
    <row r="3897" spans="29:30" x14ac:dyDescent="0.25">
      <c r="AC3897"/>
      <c r="AD3897"/>
    </row>
    <row r="3898" spans="29:30" x14ac:dyDescent="0.25">
      <c r="AC3898"/>
      <c r="AD3898"/>
    </row>
    <row r="3899" spans="29:30" x14ac:dyDescent="0.25">
      <c r="AC3899"/>
      <c r="AD3899"/>
    </row>
    <row r="3900" spans="29:30" x14ac:dyDescent="0.25">
      <c r="AC3900"/>
      <c r="AD3900"/>
    </row>
    <row r="3901" spans="29:30" x14ac:dyDescent="0.25">
      <c r="AC3901"/>
      <c r="AD3901"/>
    </row>
    <row r="3902" spans="29:30" x14ac:dyDescent="0.25">
      <c r="AC3902"/>
      <c r="AD3902"/>
    </row>
    <row r="3903" spans="29:30" x14ac:dyDescent="0.25">
      <c r="AC3903"/>
      <c r="AD3903"/>
    </row>
    <row r="3904" spans="29:30" x14ac:dyDescent="0.25">
      <c r="AC3904"/>
      <c r="AD3904"/>
    </row>
    <row r="3905" spans="29:30" x14ac:dyDescent="0.25">
      <c r="AC3905"/>
      <c r="AD3905"/>
    </row>
    <row r="3906" spans="29:30" x14ac:dyDescent="0.25">
      <c r="AC3906"/>
      <c r="AD3906"/>
    </row>
    <row r="3907" spans="29:30" x14ac:dyDescent="0.25">
      <c r="AC3907"/>
      <c r="AD3907"/>
    </row>
    <row r="3908" spans="29:30" x14ac:dyDescent="0.25">
      <c r="AC3908"/>
      <c r="AD3908"/>
    </row>
    <row r="3909" spans="29:30" x14ac:dyDescent="0.25">
      <c r="AC3909"/>
      <c r="AD3909"/>
    </row>
    <row r="3910" spans="29:30" x14ac:dyDescent="0.25">
      <c r="AC3910"/>
      <c r="AD3910"/>
    </row>
    <row r="3911" spans="29:30" x14ac:dyDescent="0.25">
      <c r="AC3911"/>
      <c r="AD3911"/>
    </row>
    <row r="3912" spans="29:30" x14ac:dyDescent="0.25">
      <c r="AC3912"/>
      <c r="AD3912"/>
    </row>
    <row r="3913" spans="29:30" x14ac:dyDescent="0.25">
      <c r="AC3913"/>
      <c r="AD3913"/>
    </row>
    <row r="3914" spans="29:30" x14ac:dyDescent="0.25">
      <c r="AC3914"/>
      <c r="AD3914"/>
    </row>
    <row r="3915" spans="29:30" x14ac:dyDescent="0.25">
      <c r="AC3915"/>
      <c r="AD3915"/>
    </row>
    <row r="3916" spans="29:30" x14ac:dyDescent="0.25">
      <c r="AC3916"/>
      <c r="AD3916"/>
    </row>
    <row r="3917" spans="29:30" x14ac:dyDescent="0.25">
      <c r="AC3917"/>
      <c r="AD3917"/>
    </row>
    <row r="3918" spans="29:30" x14ac:dyDescent="0.25">
      <c r="AC3918"/>
      <c r="AD3918"/>
    </row>
    <row r="3919" spans="29:30" x14ac:dyDescent="0.25">
      <c r="AC3919"/>
      <c r="AD3919"/>
    </row>
    <row r="3920" spans="29:30" x14ac:dyDescent="0.25">
      <c r="AC3920"/>
      <c r="AD3920"/>
    </row>
    <row r="3921" spans="29:30" x14ac:dyDescent="0.25">
      <c r="AC3921"/>
      <c r="AD3921"/>
    </row>
    <row r="3922" spans="29:30" x14ac:dyDescent="0.25">
      <c r="AC3922"/>
      <c r="AD3922"/>
    </row>
    <row r="3923" spans="29:30" x14ac:dyDescent="0.25">
      <c r="AC3923"/>
      <c r="AD3923"/>
    </row>
    <row r="3924" spans="29:30" x14ac:dyDescent="0.25">
      <c r="AC3924"/>
      <c r="AD3924"/>
    </row>
    <row r="3925" spans="29:30" x14ac:dyDescent="0.25">
      <c r="AC3925"/>
      <c r="AD3925"/>
    </row>
    <row r="3926" spans="29:30" x14ac:dyDescent="0.25">
      <c r="AC3926"/>
      <c r="AD3926"/>
    </row>
    <row r="3927" spans="29:30" x14ac:dyDescent="0.25">
      <c r="AC3927"/>
      <c r="AD3927"/>
    </row>
    <row r="3928" spans="29:30" x14ac:dyDescent="0.25">
      <c r="AC3928"/>
      <c r="AD3928"/>
    </row>
    <row r="3929" spans="29:30" x14ac:dyDescent="0.25">
      <c r="AC3929"/>
      <c r="AD3929"/>
    </row>
    <row r="3930" spans="29:30" x14ac:dyDescent="0.25">
      <c r="AC3930"/>
      <c r="AD3930"/>
    </row>
    <row r="3931" spans="29:30" x14ac:dyDescent="0.25">
      <c r="AC3931"/>
      <c r="AD3931"/>
    </row>
    <row r="3932" spans="29:30" x14ac:dyDescent="0.25">
      <c r="AC3932"/>
      <c r="AD3932"/>
    </row>
    <row r="3933" spans="29:30" x14ac:dyDescent="0.25">
      <c r="AC3933"/>
      <c r="AD3933"/>
    </row>
    <row r="3934" spans="29:30" x14ac:dyDescent="0.25">
      <c r="AC3934"/>
      <c r="AD3934"/>
    </row>
    <row r="3935" spans="29:30" x14ac:dyDescent="0.25">
      <c r="AC3935"/>
      <c r="AD3935"/>
    </row>
    <row r="3936" spans="29:30" x14ac:dyDescent="0.25">
      <c r="AC3936"/>
      <c r="AD3936"/>
    </row>
    <row r="3937" spans="29:30" x14ac:dyDescent="0.25">
      <c r="AC3937"/>
      <c r="AD3937"/>
    </row>
    <row r="3938" spans="29:30" x14ac:dyDescent="0.25">
      <c r="AC3938"/>
      <c r="AD3938"/>
    </row>
    <row r="3939" spans="29:30" x14ac:dyDescent="0.25">
      <c r="AC3939"/>
      <c r="AD3939"/>
    </row>
    <row r="3940" spans="29:30" x14ac:dyDescent="0.25">
      <c r="AC3940"/>
      <c r="AD3940"/>
    </row>
    <row r="3941" spans="29:30" x14ac:dyDescent="0.25">
      <c r="AC3941"/>
      <c r="AD3941"/>
    </row>
    <row r="3942" spans="29:30" x14ac:dyDescent="0.25">
      <c r="AC3942"/>
      <c r="AD3942"/>
    </row>
    <row r="3943" spans="29:30" x14ac:dyDescent="0.25">
      <c r="AC3943"/>
      <c r="AD3943"/>
    </row>
    <row r="3944" spans="29:30" x14ac:dyDescent="0.25">
      <c r="AC3944"/>
      <c r="AD3944"/>
    </row>
    <row r="3945" spans="29:30" x14ac:dyDescent="0.25">
      <c r="AC3945"/>
      <c r="AD3945"/>
    </row>
    <row r="3946" spans="29:30" x14ac:dyDescent="0.25">
      <c r="AC3946"/>
      <c r="AD3946"/>
    </row>
    <row r="3947" spans="29:30" x14ac:dyDescent="0.25">
      <c r="AC3947"/>
      <c r="AD3947"/>
    </row>
    <row r="3948" spans="29:30" x14ac:dyDescent="0.25">
      <c r="AC3948"/>
      <c r="AD3948"/>
    </row>
    <row r="3949" spans="29:30" x14ac:dyDescent="0.25">
      <c r="AC3949"/>
      <c r="AD3949"/>
    </row>
    <row r="3950" spans="29:30" x14ac:dyDescent="0.25">
      <c r="AC3950"/>
      <c r="AD3950"/>
    </row>
    <row r="3951" spans="29:30" x14ac:dyDescent="0.25">
      <c r="AC3951"/>
      <c r="AD3951"/>
    </row>
    <row r="3952" spans="29:30" x14ac:dyDescent="0.25">
      <c r="AC3952"/>
      <c r="AD3952"/>
    </row>
    <row r="3953" spans="29:30" x14ac:dyDescent="0.25">
      <c r="AC3953"/>
      <c r="AD3953"/>
    </row>
    <row r="3954" spans="29:30" x14ac:dyDescent="0.25">
      <c r="AC3954"/>
      <c r="AD3954"/>
    </row>
    <row r="3955" spans="29:30" x14ac:dyDescent="0.25">
      <c r="AC3955"/>
      <c r="AD3955"/>
    </row>
    <row r="3956" spans="29:30" x14ac:dyDescent="0.25">
      <c r="AC3956"/>
      <c r="AD3956"/>
    </row>
    <row r="3957" spans="29:30" x14ac:dyDescent="0.25">
      <c r="AC3957"/>
      <c r="AD3957"/>
    </row>
    <row r="3958" spans="29:30" x14ac:dyDescent="0.25">
      <c r="AC3958"/>
      <c r="AD3958"/>
    </row>
    <row r="3959" spans="29:30" x14ac:dyDescent="0.25">
      <c r="AC3959"/>
      <c r="AD3959"/>
    </row>
    <row r="3960" spans="29:30" x14ac:dyDescent="0.25">
      <c r="AC3960"/>
      <c r="AD3960"/>
    </row>
    <row r="3961" spans="29:30" x14ac:dyDescent="0.25">
      <c r="AC3961"/>
      <c r="AD3961"/>
    </row>
    <row r="3962" spans="29:30" x14ac:dyDescent="0.25">
      <c r="AC3962"/>
      <c r="AD3962"/>
    </row>
    <row r="3963" spans="29:30" x14ac:dyDescent="0.25">
      <c r="AC3963"/>
      <c r="AD3963"/>
    </row>
    <row r="3964" spans="29:30" x14ac:dyDescent="0.25">
      <c r="AC3964"/>
      <c r="AD3964"/>
    </row>
    <row r="3965" spans="29:30" x14ac:dyDescent="0.25">
      <c r="AC3965"/>
      <c r="AD3965"/>
    </row>
    <row r="3966" spans="29:30" x14ac:dyDescent="0.25">
      <c r="AC3966"/>
      <c r="AD3966"/>
    </row>
    <row r="3967" spans="29:30" x14ac:dyDescent="0.25">
      <c r="AC3967"/>
      <c r="AD3967"/>
    </row>
    <row r="3968" spans="29:30" x14ac:dyDescent="0.25">
      <c r="AC3968"/>
      <c r="AD3968"/>
    </row>
    <row r="3969" spans="29:30" x14ac:dyDescent="0.25">
      <c r="AC3969"/>
      <c r="AD3969"/>
    </row>
    <row r="3970" spans="29:30" x14ac:dyDescent="0.25">
      <c r="AC3970"/>
      <c r="AD3970"/>
    </row>
    <row r="3971" spans="29:30" x14ac:dyDescent="0.25">
      <c r="AC3971"/>
      <c r="AD3971"/>
    </row>
    <row r="3972" spans="29:30" x14ac:dyDescent="0.25">
      <c r="AC3972"/>
      <c r="AD3972"/>
    </row>
    <row r="3973" spans="29:30" x14ac:dyDescent="0.25">
      <c r="AC3973"/>
      <c r="AD3973"/>
    </row>
    <row r="3974" spans="29:30" x14ac:dyDescent="0.25">
      <c r="AC3974"/>
      <c r="AD3974"/>
    </row>
    <row r="3975" spans="29:30" x14ac:dyDescent="0.25">
      <c r="AC3975"/>
      <c r="AD3975"/>
    </row>
    <row r="3976" spans="29:30" x14ac:dyDescent="0.25">
      <c r="AC3976"/>
      <c r="AD3976"/>
    </row>
    <row r="3977" spans="29:30" x14ac:dyDescent="0.25">
      <c r="AC3977"/>
      <c r="AD3977"/>
    </row>
    <row r="3978" spans="29:30" x14ac:dyDescent="0.25">
      <c r="AC3978"/>
      <c r="AD3978"/>
    </row>
    <row r="3979" spans="29:30" x14ac:dyDescent="0.25">
      <c r="AC3979"/>
      <c r="AD3979"/>
    </row>
    <row r="3980" spans="29:30" x14ac:dyDescent="0.25">
      <c r="AC3980"/>
      <c r="AD3980"/>
    </row>
    <row r="3981" spans="29:30" x14ac:dyDescent="0.25">
      <c r="AC3981"/>
      <c r="AD3981"/>
    </row>
    <row r="3982" spans="29:30" x14ac:dyDescent="0.25">
      <c r="AC3982"/>
      <c r="AD3982"/>
    </row>
    <row r="3983" spans="29:30" x14ac:dyDescent="0.25">
      <c r="AC3983"/>
      <c r="AD3983"/>
    </row>
    <row r="3984" spans="29:30" x14ac:dyDescent="0.25">
      <c r="AC3984"/>
      <c r="AD3984"/>
    </row>
    <row r="3985" spans="29:30" x14ac:dyDescent="0.25">
      <c r="AC3985"/>
      <c r="AD3985"/>
    </row>
    <row r="3986" spans="29:30" x14ac:dyDescent="0.25">
      <c r="AC3986"/>
      <c r="AD3986"/>
    </row>
    <row r="3987" spans="29:30" x14ac:dyDescent="0.25">
      <c r="AC3987"/>
      <c r="AD3987"/>
    </row>
    <row r="3988" spans="29:30" x14ac:dyDescent="0.25">
      <c r="AC3988"/>
      <c r="AD3988"/>
    </row>
    <row r="3989" spans="29:30" x14ac:dyDescent="0.25">
      <c r="AC3989"/>
      <c r="AD3989"/>
    </row>
    <row r="3990" spans="29:30" x14ac:dyDescent="0.25">
      <c r="AC3990"/>
      <c r="AD3990"/>
    </row>
    <row r="3991" spans="29:30" x14ac:dyDescent="0.25">
      <c r="AC3991"/>
      <c r="AD3991"/>
    </row>
    <row r="3992" spans="29:30" x14ac:dyDescent="0.25">
      <c r="AC3992"/>
      <c r="AD3992"/>
    </row>
    <row r="3993" spans="29:30" x14ac:dyDescent="0.25">
      <c r="AC3993"/>
      <c r="AD3993"/>
    </row>
    <row r="3994" spans="29:30" x14ac:dyDescent="0.25">
      <c r="AC3994"/>
      <c r="AD3994"/>
    </row>
    <row r="3995" spans="29:30" x14ac:dyDescent="0.25">
      <c r="AC3995"/>
      <c r="AD3995"/>
    </row>
    <row r="3996" spans="29:30" x14ac:dyDescent="0.25">
      <c r="AC3996"/>
      <c r="AD3996"/>
    </row>
    <row r="3997" spans="29:30" x14ac:dyDescent="0.25">
      <c r="AC3997"/>
      <c r="AD3997"/>
    </row>
    <row r="3998" spans="29:30" x14ac:dyDescent="0.25">
      <c r="AC3998"/>
      <c r="AD3998"/>
    </row>
    <row r="3999" spans="29:30" x14ac:dyDescent="0.25">
      <c r="AC3999"/>
      <c r="AD3999"/>
    </row>
    <row r="4000" spans="29:30" x14ac:dyDescent="0.25">
      <c r="AC4000"/>
      <c r="AD4000"/>
    </row>
    <row r="4001" spans="29:30" x14ac:dyDescent="0.25">
      <c r="AC4001"/>
      <c r="AD4001"/>
    </row>
    <row r="4002" spans="29:30" x14ac:dyDescent="0.25">
      <c r="AC4002"/>
      <c r="AD4002"/>
    </row>
    <row r="4003" spans="29:30" x14ac:dyDescent="0.25">
      <c r="AC4003"/>
      <c r="AD4003"/>
    </row>
    <row r="4004" spans="29:30" x14ac:dyDescent="0.25">
      <c r="AC4004"/>
      <c r="AD4004"/>
    </row>
    <row r="4005" spans="29:30" x14ac:dyDescent="0.25">
      <c r="AC4005"/>
      <c r="AD4005"/>
    </row>
    <row r="4006" spans="29:30" x14ac:dyDescent="0.25">
      <c r="AC4006"/>
      <c r="AD4006"/>
    </row>
    <row r="4007" spans="29:30" x14ac:dyDescent="0.25">
      <c r="AC4007"/>
      <c r="AD4007"/>
    </row>
    <row r="4008" spans="29:30" x14ac:dyDescent="0.25">
      <c r="AC4008"/>
      <c r="AD4008"/>
    </row>
    <row r="4009" spans="29:30" x14ac:dyDescent="0.25">
      <c r="AC4009"/>
      <c r="AD4009"/>
    </row>
    <row r="4010" spans="29:30" x14ac:dyDescent="0.25">
      <c r="AC4010"/>
      <c r="AD4010"/>
    </row>
    <row r="4011" spans="29:30" x14ac:dyDescent="0.25">
      <c r="AC4011"/>
      <c r="AD4011"/>
    </row>
    <row r="4012" spans="29:30" x14ac:dyDescent="0.25">
      <c r="AC4012"/>
      <c r="AD4012"/>
    </row>
    <row r="4013" spans="29:30" x14ac:dyDescent="0.25">
      <c r="AC4013"/>
      <c r="AD4013"/>
    </row>
    <row r="4014" spans="29:30" x14ac:dyDescent="0.25">
      <c r="AC4014"/>
      <c r="AD4014"/>
    </row>
    <row r="4015" spans="29:30" x14ac:dyDescent="0.25">
      <c r="AC4015"/>
      <c r="AD4015"/>
    </row>
    <row r="4016" spans="29:30" x14ac:dyDescent="0.25">
      <c r="AC4016"/>
      <c r="AD4016"/>
    </row>
    <row r="4017" spans="29:30" x14ac:dyDescent="0.25">
      <c r="AC4017"/>
      <c r="AD4017"/>
    </row>
    <row r="4018" spans="29:30" x14ac:dyDescent="0.25">
      <c r="AC4018"/>
      <c r="AD4018"/>
    </row>
    <row r="4019" spans="29:30" x14ac:dyDescent="0.25">
      <c r="AC4019"/>
      <c r="AD4019"/>
    </row>
    <row r="4020" spans="29:30" x14ac:dyDescent="0.25">
      <c r="AC4020"/>
      <c r="AD4020"/>
    </row>
    <row r="4021" spans="29:30" x14ac:dyDescent="0.25">
      <c r="AC4021"/>
      <c r="AD4021"/>
    </row>
    <row r="4022" spans="29:30" x14ac:dyDescent="0.25">
      <c r="AC4022"/>
      <c r="AD4022"/>
    </row>
    <row r="4023" spans="29:30" x14ac:dyDescent="0.25">
      <c r="AC4023"/>
      <c r="AD4023"/>
    </row>
    <row r="4024" spans="29:30" x14ac:dyDescent="0.25">
      <c r="AC4024"/>
      <c r="AD4024"/>
    </row>
    <row r="4025" spans="29:30" x14ac:dyDescent="0.25">
      <c r="AC4025"/>
      <c r="AD4025"/>
    </row>
    <row r="4026" spans="29:30" x14ac:dyDescent="0.25">
      <c r="AC4026"/>
      <c r="AD4026"/>
    </row>
    <row r="4027" spans="29:30" x14ac:dyDescent="0.25">
      <c r="AC4027"/>
      <c r="AD4027"/>
    </row>
    <row r="4028" spans="29:30" x14ac:dyDescent="0.25">
      <c r="AC4028"/>
      <c r="AD4028"/>
    </row>
    <row r="4029" spans="29:30" x14ac:dyDescent="0.25">
      <c r="AC4029"/>
      <c r="AD4029"/>
    </row>
    <row r="4030" spans="29:30" x14ac:dyDescent="0.25">
      <c r="AC4030"/>
      <c r="AD4030"/>
    </row>
    <row r="4031" spans="29:30" x14ac:dyDescent="0.25">
      <c r="AC4031"/>
      <c r="AD4031"/>
    </row>
    <row r="4032" spans="29:30" x14ac:dyDescent="0.25">
      <c r="AC4032"/>
      <c r="AD4032"/>
    </row>
    <row r="4033" spans="29:30" x14ac:dyDescent="0.25">
      <c r="AC4033"/>
      <c r="AD4033"/>
    </row>
    <row r="4034" spans="29:30" x14ac:dyDescent="0.25">
      <c r="AC4034"/>
      <c r="AD4034"/>
    </row>
    <row r="4035" spans="29:30" x14ac:dyDescent="0.25">
      <c r="AC4035"/>
      <c r="AD4035"/>
    </row>
    <row r="4036" spans="29:30" x14ac:dyDescent="0.25">
      <c r="AC4036"/>
      <c r="AD4036"/>
    </row>
    <row r="4037" spans="29:30" x14ac:dyDescent="0.25">
      <c r="AC4037"/>
      <c r="AD4037"/>
    </row>
    <row r="4038" spans="29:30" x14ac:dyDescent="0.25">
      <c r="AC4038"/>
      <c r="AD4038"/>
    </row>
    <row r="4039" spans="29:30" x14ac:dyDescent="0.25">
      <c r="AC4039"/>
      <c r="AD4039"/>
    </row>
    <row r="4040" spans="29:30" x14ac:dyDescent="0.25">
      <c r="AC4040"/>
      <c r="AD4040"/>
    </row>
    <row r="4041" spans="29:30" x14ac:dyDescent="0.25">
      <c r="AC4041"/>
      <c r="AD4041"/>
    </row>
    <row r="4042" spans="29:30" x14ac:dyDescent="0.25">
      <c r="AC4042"/>
      <c r="AD4042"/>
    </row>
    <row r="4043" spans="29:30" x14ac:dyDescent="0.25">
      <c r="AC4043"/>
      <c r="AD4043"/>
    </row>
    <row r="4044" spans="29:30" x14ac:dyDescent="0.25">
      <c r="AC4044"/>
      <c r="AD4044"/>
    </row>
    <row r="4045" spans="29:30" x14ac:dyDescent="0.25">
      <c r="AC4045"/>
      <c r="AD4045"/>
    </row>
    <row r="4046" spans="29:30" x14ac:dyDescent="0.25">
      <c r="AC4046"/>
      <c r="AD4046"/>
    </row>
    <row r="4047" spans="29:30" x14ac:dyDescent="0.25">
      <c r="AC4047"/>
      <c r="AD4047"/>
    </row>
    <row r="4048" spans="29:30" x14ac:dyDescent="0.25">
      <c r="AC4048"/>
      <c r="AD4048"/>
    </row>
    <row r="4049" spans="29:30" x14ac:dyDescent="0.25">
      <c r="AC4049"/>
      <c r="AD4049"/>
    </row>
    <row r="4050" spans="29:30" x14ac:dyDescent="0.25">
      <c r="AC4050"/>
      <c r="AD4050"/>
    </row>
    <row r="4051" spans="29:30" x14ac:dyDescent="0.25">
      <c r="AC4051"/>
      <c r="AD4051"/>
    </row>
    <row r="4052" spans="29:30" x14ac:dyDescent="0.25">
      <c r="AC4052"/>
      <c r="AD4052"/>
    </row>
    <row r="4053" spans="29:30" x14ac:dyDescent="0.25">
      <c r="AC4053"/>
      <c r="AD4053"/>
    </row>
    <row r="4054" spans="29:30" x14ac:dyDescent="0.25">
      <c r="AC4054"/>
      <c r="AD4054"/>
    </row>
    <row r="4055" spans="29:30" x14ac:dyDescent="0.25">
      <c r="AC4055"/>
      <c r="AD4055"/>
    </row>
    <row r="4056" spans="29:30" x14ac:dyDescent="0.25">
      <c r="AC4056"/>
      <c r="AD4056"/>
    </row>
    <row r="4057" spans="29:30" x14ac:dyDescent="0.25">
      <c r="AC4057"/>
      <c r="AD4057"/>
    </row>
    <row r="4058" spans="29:30" x14ac:dyDescent="0.25">
      <c r="AC4058"/>
      <c r="AD4058"/>
    </row>
    <row r="4059" spans="29:30" x14ac:dyDescent="0.25">
      <c r="AC4059"/>
      <c r="AD4059"/>
    </row>
    <row r="4060" spans="29:30" x14ac:dyDescent="0.25">
      <c r="AC4060"/>
      <c r="AD4060"/>
    </row>
    <row r="4061" spans="29:30" x14ac:dyDescent="0.25">
      <c r="AC4061"/>
      <c r="AD4061"/>
    </row>
    <row r="4062" spans="29:30" x14ac:dyDescent="0.25">
      <c r="AC4062"/>
      <c r="AD4062"/>
    </row>
    <row r="4063" spans="29:30" x14ac:dyDescent="0.25">
      <c r="AC4063"/>
      <c r="AD4063"/>
    </row>
    <row r="4064" spans="29:30" x14ac:dyDescent="0.25">
      <c r="AC4064"/>
      <c r="AD4064"/>
    </row>
    <row r="4065" spans="29:30" x14ac:dyDescent="0.25">
      <c r="AC4065"/>
      <c r="AD4065"/>
    </row>
    <row r="4066" spans="29:30" x14ac:dyDescent="0.25">
      <c r="AC4066"/>
      <c r="AD4066"/>
    </row>
    <row r="4067" spans="29:30" x14ac:dyDescent="0.25">
      <c r="AC4067"/>
      <c r="AD4067"/>
    </row>
    <row r="4068" spans="29:30" x14ac:dyDescent="0.25">
      <c r="AC4068"/>
      <c r="AD4068"/>
    </row>
    <row r="4069" spans="29:30" x14ac:dyDescent="0.25">
      <c r="AC4069"/>
      <c r="AD4069"/>
    </row>
    <row r="4070" spans="29:30" x14ac:dyDescent="0.25">
      <c r="AC4070"/>
      <c r="AD4070"/>
    </row>
    <row r="4071" spans="29:30" x14ac:dyDescent="0.25">
      <c r="AC4071"/>
      <c r="AD4071"/>
    </row>
    <row r="4072" spans="29:30" x14ac:dyDescent="0.25">
      <c r="AC4072"/>
      <c r="AD4072"/>
    </row>
    <row r="4073" spans="29:30" x14ac:dyDescent="0.25">
      <c r="AC4073"/>
      <c r="AD4073"/>
    </row>
    <row r="4074" spans="29:30" x14ac:dyDescent="0.25">
      <c r="AC4074"/>
      <c r="AD4074"/>
    </row>
    <row r="4075" spans="29:30" x14ac:dyDescent="0.25">
      <c r="AC4075"/>
      <c r="AD4075"/>
    </row>
    <row r="4076" spans="29:30" x14ac:dyDescent="0.25">
      <c r="AC4076"/>
      <c r="AD4076"/>
    </row>
    <row r="4077" spans="29:30" x14ac:dyDescent="0.25">
      <c r="AC4077"/>
      <c r="AD4077"/>
    </row>
    <row r="4078" spans="29:30" x14ac:dyDescent="0.25">
      <c r="AC4078"/>
      <c r="AD4078"/>
    </row>
    <row r="4079" spans="29:30" x14ac:dyDescent="0.25">
      <c r="AC4079"/>
      <c r="AD4079"/>
    </row>
    <row r="4080" spans="29:30" x14ac:dyDescent="0.25">
      <c r="AC4080"/>
      <c r="AD4080"/>
    </row>
    <row r="4081" spans="29:30" x14ac:dyDescent="0.25">
      <c r="AC4081"/>
      <c r="AD4081"/>
    </row>
    <row r="4082" spans="29:30" x14ac:dyDescent="0.25">
      <c r="AC4082"/>
      <c r="AD4082"/>
    </row>
    <row r="4083" spans="29:30" x14ac:dyDescent="0.25">
      <c r="AC4083"/>
      <c r="AD4083"/>
    </row>
    <row r="4084" spans="29:30" x14ac:dyDescent="0.25">
      <c r="AC4084"/>
      <c r="AD4084"/>
    </row>
    <row r="4085" spans="29:30" x14ac:dyDescent="0.25">
      <c r="AC4085"/>
      <c r="AD4085"/>
    </row>
    <row r="4086" spans="29:30" x14ac:dyDescent="0.25">
      <c r="AC4086"/>
      <c r="AD4086"/>
    </row>
    <row r="4087" spans="29:30" x14ac:dyDescent="0.25">
      <c r="AC4087"/>
      <c r="AD4087"/>
    </row>
    <row r="4088" spans="29:30" x14ac:dyDescent="0.25">
      <c r="AC4088"/>
      <c r="AD4088"/>
    </row>
    <row r="4089" spans="29:30" x14ac:dyDescent="0.25">
      <c r="AC4089"/>
      <c r="AD4089"/>
    </row>
    <row r="4090" spans="29:30" x14ac:dyDescent="0.25">
      <c r="AC4090"/>
      <c r="AD4090"/>
    </row>
    <row r="4091" spans="29:30" x14ac:dyDescent="0.25">
      <c r="AC4091"/>
      <c r="AD4091"/>
    </row>
    <row r="4092" spans="29:30" x14ac:dyDescent="0.25">
      <c r="AC4092"/>
      <c r="AD4092"/>
    </row>
    <row r="4093" spans="29:30" x14ac:dyDescent="0.25">
      <c r="AC4093"/>
      <c r="AD4093"/>
    </row>
    <row r="4094" spans="29:30" x14ac:dyDescent="0.25">
      <c r="AC4094"/>
      <c r="AD4094"/>
    </row>
    <row r="4095" spans="29:30" x14ac:dyDescent="0.25">
      <c r="AC4095"/>
      <c r="AD4095"/>
    </row>
    <row r="4096" spans="29:30" x14ac:dyDescent="0.25">
      <c r="AC4096"/>
      <c r="AD4096"/>
    </row>
    <row r="4097" spans="29:30" x14ac:dyDescent="0.25">
      <c r="AC4097"/>
      <c r="AD4097"/>
    </row>
    <row r="4098" spans="29:30" x14ac:dyDescent="0.25">
      <c r="AC4098"/>
      <c r="AD4098"/>
    </row>
    <row r="4099" spans="29:30" x14ac:dyDescent="0.25">
      <c r="AC4099"/>
      <c r="AD4099"/>
    </row>
    <row r="4100" spans="29:30" x14ac:dyDescent="0.25">
      <c r="AC4100"/>
      <c r="AD4100"/>
    </row>
    <row r="4101" spans="29:30" x14ac:dyDescent="0.25">
      <c r="AC4101"/>
      <c r="AD4101"/>
    </row>
    <row r="4102" spans="29:30" x14ac:dyDescent="0.25">
      <c r="AC4102"/>
      <c r="AD4102"/>
    </row>
    <row r="4103" spans="29:30" x14ac:dyDescent="0.25">
      <c r="AC4103"/>
      <c r="AD4103"/>
    </row>
    <row r="4104" spans="29:30" x14ac:dyDescent="0.25">
      <c r="AC4104"/>
      <c r="AD4104"/>
    </row>
    <row r="4105" spans="29:30" x14ac:dyDescent="0.25">
      <c r="AC4105"/>
      <c r="AD4105"/>
    </row>
    <row r="4106" spans="29:30" x14ac:dyDescent="0.25">
      <c r="AC4106"/>
      <c r="AD4106"/>
    </row>
    <row r="4107" spans="29:30" x14ac:dyDescent="0.25">
      <c r="AC4107"/>
      <c r="AD4107"/>
    </row>
    <row r="4108" spans="29:30" x14ac:dyDescent="0.25">
      <c r="AC4108"/>
      <c r="AD4108"/>
    </row>
    <row r="4109" spans="29:30" x14ac:dyDescent="0.25">
      <c r="AC4109"/>
      <c r="AD4109"/>
    </row>
    <row r="4110" spans="29:30" x14ac:dyDescent="0.25">
      <c r="AC4110"/>
      <c r="AD4110"/>
    </row>
    <row r="4111" spans="29:30" x14ac:dyDescent="0.25">
      <c r="AC4111"/>
      <c r="AD4111"/>
    </row>
    <row r="4112" spans="29:30" x14ac:dyDescent="0.25">
      <c r="AC4112"/>
      <c r="AD4112"/>
    </row>
    <row r="4113" spans="29:30" x14ac:dyDescent="0.25">
      <c r="AC4113"/>
      <c r="AD4113"/>
    </row>
    <row r="4114" spans="29:30" x14ac:dyDescent="0.25">
      <c r="AC4114"/>
      <c r="AD4114"/>
    </row>
    <row r="4115" spans="29:30" x14ac:dyDescent="0.25">
      <c r="AC4115"/>
      <c r="AD4115"/>
    </row>
    <row r="4116" spans="29:30" x14ac:dyDescent="0.25">
      <c r="AC4116"/>
      <c r="AD4116"/>
    </row>
    <row r="4117" spans="29:30" x14ac:dyDescent="0.25">
      <c r="AC4117"/>
      <c r="AD4117"/>
    </row>
    <row r="4118" spans="29:30" x14ac:dyDescent="0.25">
      <c r="AC4118"/>
      <c r="AD4118"/>
    </row>
    <row r="4119" spans="29:30" x14ac:dyDescent="0.25">
      <c r="AC4119"/>
      <c r="AD4119"/>
    </row>
    <row r="4120" spans="29:30" x14ac:dyDescent="0.25">
      <c r="AC4120"/>
      <c r="AD4120"/>
    </row>
    <row r="4121" spans="29:30" x14ac:dyDescent="0.25">
      <c r="AC4121"/>
      <c r="AD4121"/>
    </row>
    <row r="4122" spans="29:30" x14ac:dyDescent="0.25">
      <c r="AC4122"/>
      <c r="AD4122"/>
    </row>
    <row r="4123" spans="29:30" x14ac:dyDescent="0.25">
      <c r="AC4123"/>
      <c r="AD4123"/>
    </row>
    <row r="4124" spans="29:30" x14ac:dyDescent="0.25">
      <c r="AC4124"/>
      <c r="AD4124"/>
    </row>
    <row r="4125" spans="29:30" x14ac:dyDescent="0.25">
      <c r="AC4125"/>
      <c r="AD4125"/>
    </row>
    <row r="4126" spans="29:30" x14ac:dyDescent="0.25">
      <c r="AC4126"/>
      <c r="AD4126"/>
    </row>
    <row r="4127" spans="29:30" x14ac:dyDescent="0.25">
      <c r="AC4127"/>
      <c r="AD4127"/>
    </row>
    <row r="4128" spans="29:30" x14ac:dyDescent="0.25">
      <c r="AC4128"/>
      <c r="AD4128"/>
    </row>
    <row r="4129" spans="29:30" x14ac:dyDescent="0.25">
      <c r="AC4129"/>
      <c r="AD4129"/>
    </row>
    <row r="4130" spans="29:30" x14ac:dyDescent="0.25">
      <c r="AC4130"/>
      <c r="AD4130"/>
    </row>
    <row r="4131" spans="29:30" x14ac:dyDescent="0.25">
      <c r="AC4131"/>
      <c r="AD4131"/>
    </row>
    <row r="4132" spans="29:30" x14ac:dyDescent="0.25">
      <c r="AC4132"/>
      <c r="AD4132"/>
    </row>
    <row r="4133" spans="29:30" x14ac:dyDescent="0.25">
      <c r="AC4133"/>
      <c r="AD4133"/>
    </row>
    <row r="4134" spans="29:30" x14ac:dyDescent="0.25">
      <c r="AC4134"/>
      <c r="AD4134"/>
    </row>
    <row r="4135" spans="29:30" x14ac:dyDescent="0.25">
      <c r="AC4135"/>
      <c r="AD4135"/>
    </row>
    <row r="4136" spans="29:30" x14ac:dyDescent="0.25">
      <c r="AC4136"/>
      <c r="AD4136"/>
    </row>
    <row r="4137" spans="29:30" x14ac:dyDescent="0.25">
      <c r="AC4137"/>
      <c r="AD4137"/>
    </row>
    <row r="4138" spans="29:30" x14ac:dyDescent="0.25">
      <c r="AC4138"/>
      <c r="AD4138"/>
    </row>
    <row r="4139" spans="29:30" x14ac:dyDescent="0.25">
      <c r="AC4139"/>
      <c r="AD4139"/>
    </row>
    <row r="4140" spans="29:30" x14ac:dyDescent="0.25">
      <c r="AC4140"/>
      <c r="AD4140"/>
    </row>
    <row r="4141" spans="29:30" x14ac:dyDescent="0.25">
      <c r="AC4141"/>
      <c r="AD4141"/>
    </row>
    <row r="4142" spans="29:30" x14ac:dyDescent="0.25">
      <c r="AC4142"/>
      <c r="AD4142"/>
    </row>
    <row r="4143" spans="29:30" x14ac:dyDescent="0.25">
      <c r="AC4143"/>
      <c r="AD4143"/>
    </row>
    <row r="4144" spans="29:30" x14ac:dyDescent="0.25">
      <c r="AC4144"/>
      <c r="AD4144"/>
    </row>
    <row r="4145" spans="29:30" x14ac:dyDescent="0.25">
      <c r="AC4145"/>
      <c r="AD4145"/>
    </row>
    <row r="4146" spans="29:30" x14ac:dyDescent="0.25">
      <c r="AC4146"/>
      <c r="AD4146"/>
    </row>
    <row r="4147" spans="29:30" x14ac:dyDescent="0.25">
      <c r="AC4147"/>
      <c r="AD4147"/>
    </row>
    <row r="4148" spans="29:30" x14ac:dyDescent="0.25">
      <c r="AC4148"/>
      <c r="AD4148"/>
    </row>
    <row r="4149" spans="29:30" x14ac:dyDescent="0.25">
      <c r="AC4149"/>
      <c r="AD4149"/>
    </row>
    <row r="4150" spans="29:30" x14ac:dyDescent="0.25">
      <c r="AC4150"/>
      <c r="AD4150"/>
    </row>
    <row r="4151" spans="29:30" x14ac:dyDescent="0.25">
      <c r="AC4151"/>
      <c r="AD4151"/>
    </row>
    <row r="4152" spans="29:30" x14ac:dyDescent="0.25">
      <c r="AC4152"/>
      <c r="AD4152"/>
    </row>
    <row r="4153" spans="29:30" x14ac:dyDescent="0.25">
      <c r="AC4153"/>
      <c r="AD4153"/>
    </row>
    <row r="4154" spans="29:30" x14ac:dyDescent="0.25">
      <c r="AC4154"/>
      <c r="AD4154"/>
    </row>
    <row r="4155" spans="29:30" x14ac:dyDescent="0.25">
      <c r="AC4155"/>
      <c r="AD4155"/>
    </row>
    <row r="4156" spans="29:30" x14ac:dyDescent="0.25">
      <c r="AC4156"/>
      <c r="AD4156"/>
    </row>
    <row r="4157" spans="29:30" x14ac:dyDescent="0.25">
      <c r="AC4157"/>
      <c r="AD4157"/>
    </row>
    <row r="4158" spans="29:30" x14ac:dyDescent="0.25">
      <c r="AC4158"/>
      <c r="AD4158"/>
    </row>
    <row r="4159" spans="29:30" x14ac:dyDescent="0.25">
      <c r="AC4159"/>
      <c r="AD4159"/>
    </row>
    <row r="4160" spans="29:30" x14ac:dyDescent="0.25">
      <c r="AC4160"/>
      <c r="AD4160"/>
    </row>
    <row r="4161" spans="29:30" x14ac:dyDescent="0.25">
      <c r="AC4161"/>
      <c r="AD4161"/>
    </row>
    <row r="4162" spans="29:30" x14ac:dyDescent="0.25">
      <c r="AC4162"/>
      <c r="AD4162"/>
    </row>
    <row r="4163" spans="29:30" x14ac:dyDescent="0.25">
      <c r="AC4163"/>
      <c r="AD4163"/>
    </row>
    <row r="4164" spans="29:30" x14ac:dyDescent="0.25">
      <c r="AC4164"/>
      <c r="AD4164"/>
    </row>
    <row r="4165" spans="29:30" x14ac:dyDescent="0.25">
      <c r="AC4165"/>
      <c r="AD4165"/>
    </row>
    <row r="4166" spans="29:30" x14ac:dyDescent="0.25">
      <c r="AC4166"/>
      <c r="AD4166"/>
    </row>
    <row r="4167" spans="29:30" x14ac:dyDescent="0.25">
      <c r="AC4167"/>
      <c r="AD4167"/>
    </row>
    <row r="4168" spans="29:30" x14ac:dyDescent="0.25">
      <c r="AC4168"/>
      <c r="AD4168"/>
    </row>
    <row r="4169" spans="29:30" x14ac:dyDescent="0.25">
      <c r="AC4169"/>
      <c r="AD4169"/>
    </row>
    <row r="4170" spans="29:30" x14ac:dyDescent="0.25">
      <c r="AC4170"/>
      <c r="AD4170"/>
    </row>
    <row r="4171" spans="29:30" x14ac:dyDescent="0.25">
      <c r="AC4171"/>
      <c r="AD4171"/>
    </row>
    <row r="4172" spans="29:30" x14ac:dyDescent="0.25">
      <c r="AC4172"/>
      <c r="AD4172"/>
    </row>
    <row r="4173" spans="29:30" x14ac:dyDescent="0.25">
      <c r="AC4173"/>
      <c r="AD4173"/>
    </row>
    <row r="4174" spans="29:30" x14ac:dyDescent="0.25">
      <c r="AC4174"/>
      <c r="AD4174"/>
    </row>
    <row r="4175" spans="29:30" x14ac:dyDescent="0.25">
      <c r="AC4175"/>
      <c r="AD4175"/>
    </row>
    <row r="4176" spans="29:30" x14ac:dyDescent="0.25">
      <c r="AC4176"/>
      <c r="AD4176"/>
    </row>
    <row r="4177" spans="29:30" x14ac:dyDescent="0.25">
      <c r="AC4177"/>
      <c r="AD4177"/>
    </row>
    <row r="4178" spans="29:30" x14ac:dyDescent="0.25">
      <c r="AC4178"/>
      <c r="AD4178"/>
    </row>
    <row r="4179" spans="29:30" x14ac:dyDescent="0.25">
      <c r="AC4179"/>
      <c r="AD4179"/>
    </row>
    <row r="4180" spans="29:30" x14ac:dyDescent="0.25">
      <c r="AC4180"/>
      <c r="AD4180"/>
    </row>
    <row r="4181" spans="29:30" x14ac:dyDescent="0.25">
      <c r="AC4181"/>
      <c r="AD4181"/>
    </row>
    <row r="4182" spans="29:30" x14ac:dyDescent="0.25">
      <c r="AC4182"/>
      <c r="AD4182"/>
    </row>
    <row r="4183" spans="29:30" x14ac:dyDescent="0.25">
      <c r="AC4183"/>
      <c r="AD4183"/>
    </row>
    <row r="4184" spans="29:30" x14ac:dyDescent="0.25">
      <c r="AC4184"/>
      <c r="AD4184"/>
    </row>
    <row r="4185" spans="29:30" x14ac:dyDescent="0.25">
      <c r="AC4185"/>
      <c r="AD4185"/>
    </row>
    <row r="4186" spans="29:30" x14ac:dyDescent="0.25">
      <c r="AC4186"/>
      <c r="AD4186"/>
    </row>
    <row r="4187" spans="29:30" x14ac:dyDescent="0.25">
      <c r="AC4187"/>
      <c r="AD4187"/>
    </row>
    <row r="4188" spans="29:30" x14ac:dyDescent="0.25">
      <c r="AC4188"/>
      <c r="AD4188"/>
    </row>
    <row r="4189" spans="29:30" x14ac:dyDescent="0.25">
      <c r="AC4189"/>
      <c r="AD4189"/>
    </row>
    <row r="4190" spans="29:30" x14ac:dyDescent="0.25">
      <c r="AC4190"/>
      <c r="AD4190"/>
    </row>
    <row r="4191" spans="29:30" x14ac:dyDescent="0.25">
      <c r="AC4191"/>
      <c r="AD4191"/>
    </row>
    <row r="4192" spans="29:30" x14ac:dyDescent="0.25">
      <c r="AC4192"/>
      <c r="AD4192"/>
    </row>
    <row r="4193" spans="29:30" x14ac:dyDescent="0.25">
      <c r="AC4193"/>
      <c r="AD4193"/>
    </row>
    <row r="4194" spans="29:30" x14ac:dyDescent="0.25">
      <c r="AC4194"/>
      <c r="AD4194"/>
    </row>
    <row r="4195" spans="29:30" x14ac:dyDescent="0.25">
      <c r="AC4195"/>
      <c r="AD4195"/>
    </row>
    <row r="4196" spans="29:30" x14ac:dyDescent="0.25">
      <c r="AC4196"/>
      <c r="AD4196"/>
    </row>
    <row r="4197" spans="29:30" x14ac:dyDescent="0.25">
      <c r="AC4197"/>
      <c r="AD4197"/>
    </row>
    <row r="4198" spans="29:30" x14ac:dyDescent="0.25">
      <c r="AC4198"/>
      <c r="AD4198"/>
    </row>
    <row r="4199" spans="29:30" x14ac:dyDescent="0.25">
      <c r="AC4199"/>
      <c r="AD4199"/>
    </row>
    <row r="4200" spans="29:30" x14ac:dyDescent="0.25">
      <c r="AC4200"/>
      <c r="AD4200"/>
    </row>
    <row r="4201" spans="29:30" x14ac:dyDescent="0.25">
      <c r="AC4201"/>
      <c r="AD4201"/>
    </row>
    <row r="4202" spans="29:30" x14ac:dyDescent="0.25">
      <c r="AC4202"/>
      <c r="AD4202"/>
    </row>
    <row r="4203" spans="29:30" x14ac:dyDescent="0.25">
      <c r="AC4203"/>
      <c r="AD4203"/>
    </row>
    <row r="4204" spans="29:30" x14ac:dyDescent="0.25">
      <c r="AC4204"/>
      <c r="AD4204"/>
    </row>
    <row r="4205" spans="29:30" x14ac:dyDescent="0.25">
      <c r="AC4205"/>
      <c r="AD4205"/>
    </row>
    <row r="4206" spans="29:30" x14ac:dyDescent="0.25">
      <c r="AC4206"/>
      <c r="AD4206"/>
    </row>
    <row r="4207" spans="29:30" x14ac:dyDescent="0.25">
      <c r="AC4207"/>
      <c r="AD4207"/>
    </row>
    <row r="4208" spans="29:30" x14ac:dyDescent="0.25">
      <c r="AC4208"/>
      <c r="AD4208"/>
    </row>
    <row r="4209" spans="29:30" x14ac:dyDescent="0.25">
      <c r="AC4209"/>
      <c r="AD4209"/>
    </row>
    <row r="4210" spans="29:30" x14ac:dyDescent="0.25">
      <c r="AC4210"/>
      <c r="AD4210"/>
    </row>
    <row r="4211" spans="29:30" x14ac:dyDescent="0.25">
      <c r="AC4211"/>
      <c r="AD4211"/>
    </row>
    <row r="4212" spans="29:30" x14ac:dyDescent="0.25">
      <c r="AC4212"/>
      <c r="AD4212"/>
    </row>
    <row r="4213" spans="29:30" x14ac:dyDescent="0.25">
      <c r="AC4213"/>
      <c r="AD4213"/>
    </row>
    <row r="4214" spans="29:30" x14ac:dyDescent="0.25">
      <c r="AC4214"/>
      <c r="AD4214"/>
    </row>
    <row r="4215" spans="29:30" x14ac:dyDescent="0.25">
      <c r="AC4215"/>
      <c r="AD4215"/>
    </row>
    <row r="4216" spans="29:30" x14ac:dyDescent="0.25">
      <c r="AC4216"/>
      <c r="AD4216"/>
    </row>
    <row r="4217" spans="29:30" x14ac:dyDescent="0.25">
      <c r="AC4217"/>
      <c r="AD4217"/>
    </row>
    <row r="4218" spans="29:30" x14ac:dyDescent="0.25">
      <c r="AC4218"/>
      <c r="AD4218"/>
    </row>
    <row r="4219" spans="29:30" x14ac:dyDescent="0.25">
      <c r="AC4219"/>
      <c r="AD4219"/>
    </row>
    <row r="4220" spans="29:30" x14ac:dyDescent="0.25">
      <c r="AC4220"/>
      <c r="AD4220"/>
    </row>
    <row r="4221" spans="29:30" x14ac:dyDescent="0.25">
      <c r="AC4221"/>
      <c r="AD4221"/>
    </row>
    <row r="4222" spans="29:30" x14ac:dyDescent="0.25">
      <c r="AC4222"/>
      <c r="AD4222"/>
    </row>
    <row r="4223" spans="29:30" x14ac:dyDescent="0.25">
      <c r="AC4223"/>
      <c r="AD4223"/>
    </row>
    <row r="4224" spans="29:30" x14ac:dyDescent="0.25">
      <c r="AC4224"/>
      <c r="AD4224"/>
    </row>
    <row r="4225" spans="29:30" x14ac:dyDescent="0.25">
      <c r="AC4225"/>
      <c r="AD4225"/>
    </row>
    <row r="4226" spans="29:30" x14ac:dyDescent="0.25">
      <c r="AC4226"/>
      <c r="AD4226"/>
    </row>
    <row r="4227" spans="29:30" x14ac:dyDescent="0.25">
      <c r="AC4227"/>
      <c r="AD4227"/>
    </row>
    <row r="4228" spans="29:30" x14ac:dyDescent="0.25">
      <c r="AC4228"/>
      <c r="AD4228"/>
    </row>
    <row r="4229" spans="29:30" x14ac:dyDescent="0.25">
      <c r="AC4229"/>
      <c r="AD4229"/>
    </row>
    <row r="4230" spans="29:30" x14ac:dyDescent="0.25">
      <c r="AC4230"/>
      <c r="AD4230"/>
    </row>
    <row r="4231" spans="29:30" x14ac:dyDescent="0.25">
      <c r="AC4231"/>
      <c r="AD4231"/>
    </row>
    <row r="4232" spans="29:30" x14ac:dyDescent="0.25">
      <c r="AC4232"/>
      <c r="AD4232"/>
    </row>
    <row r="4233" spans="29:30" x14ac:dyDescent="0.25">
      <c r="AC4233"/>
      <c r="AD4233"/>
    </row>
    <row r="4234" spans="29:30" x14ac:dyDescent="0.25">
      <c r="AC4234"/>
      <c r="AD4234"/>
    </row>
    <row r="4235" spans="29:30" x14ac:dyDescent="0.25">
      <c r="AC4235"/>
      <c r="AD4235"/>
    </row>
    <row r="4236" spans="29:30" x14ac:dyDescent="0.25">
      <c r="AC4236"/>
      <c r="AD4236"/>
    </row>
    <row r="4237" spans="29:30" x14ac:dyDescent="0.25">
      <c r="AC4237"/>
      <c r="AD4237"/>
    </row>
    <row r="4238" spans="29:30" x14ac:dyDescent="0.25">
      <c r="AC4238"/>
      <c r="AD4238"/>
    </row>
    <row r="4239" spans="29:30" x14ac:dyDescent="0.25">
      <c r="AC4239"/>
      <c r="AD4239"/>
    </row>
    <row r="4240" spans="29:30" x14ac:dyDescent="0.25">
      <c r="AC4240"/>
      <c r="AD4240"/>
    </row>
    <row r="4241" spans="29:30" x14ac:dyDescent="0.25">
      <c r="AC4241"/>
      <c r="AD4241"/>
    </row>
    <row r="4242" spans="29:30" x14ac:dyDescent="0.25">
      <c r="AC4242"/>
      <c r="AD4242"/>
    </row>
    <row r="4243" spans="29:30" x14ac:dyDescent="0.25">
      <c r="AC4243"/>
      <c r="AD4243"/>
    </row>
    <row r="4244" spans="29:30" x14ac:dyDescent="0.25">
      <c r="AC4244"/>
      <c r="AD4244"/>
    </row>
    <row r="4245" spans="29:30" x14ac:dyDescent="0.25">
      <c r="AC4245"/>
      <c r="AD4245"/>
    </row>
    <row r="4246" spans="29:30" x14ac:dyDescent="0.25">
      <c r="AC4246"/>
      <c r="AD4246"/>
    </row>
    <row r="4247" spans="29:30" x14ac:dyDescent="0.25">
      <c r="AC4247"/>
      <c r="AD4247"/>
    </row>
    <row r="4248" spans="29:30" x14ac:dyDescent="0.25">
      <c r="AC4248"/>
      <c r="AD4248"/>
    </row>
    <row r="4249" spans="29:30" x14ac:dyDescent="0.25">
      <c r="AC4249"/>
      <c r="AD4249"/>
    </row>
    <row r="4250" spans="29:30" x14ac:dyDescent="0.25">
      <c r="AC4250"/>
      <c r="AD4250"/>
    </row>
    <row r="4251" spans="29:30" x14ac:dyDescent="0.25">
      <c r="AC4251"/>
      <c r="AD4251"/>
    </row>
    <row r="4252" spans="29:30" x14ac:dyDescent="0.25">
      <c r="AC4252"/>
      <c r="AD4252"/>
    </row>
    <row r="4253" spans="29:30" x14ac:dyDescent="0.25">
      <c r="AC4253"/>
      <c r="AD4253"/>
    </row>
    <row r="4254" spans="29:30" x14ac:dyDescent="0.25">
      <c r="AC4254"/>
      <c r="AD4254"/>
    </row>
    <row r="4255" spans="29:30" x14ac:dyDescent="0.25">
      <c r="AC4255"/>
      <c r="AD4255"/>
    </row>
    <row r="4256" spans="29:30" x14ac:dyDescent="0.25">
      <c r="AC4256"/>
      <c r="AD4256"/>
    </row>
    <row r="4257" spans="29:30" x14ac:dyDescent="0.25">
      <c r="AC4257"/>
      <c r="AD4257"/>
    </row>
    <row r="4258" spans="29:30" x14ac:dyDescent="0.25">
      <c r="AC4258"/>
      <c r="AD4258"/>
    </row>
    <row r="4259" spans="29:30" x14ac:dyDescent="0.25">
      <c r="AC4259"/>
      <c r="AD4259"/>
    </row>
    <row r="4260" spans="29:30" x14ac:dyDescent="0.25">
      <c r="AC4260"/>
      <c r="AD4260"/>
    </row>
    <row r="4261" spans="29:30" x14ac:dyDescent="0.25">
      <c r="AC4261"/>
      <c r="AD4261"/>
    </row>
    <row r="4262" spans="29:30" x14ac:dyDescent="0.25">
      <c r="AC4262"/>
      <c r="AD4262"/>
    </row>
    <row r="4263" spans="29:30" x14ac:dyDescent="0.25">
      <c r="AC4263"/>
      <c r="AD4263"/>
    </row>
    <row r="4264" spans="29:30" x14ac:dyDescent="0.25">
      <c r="AC4264"/>
      <c r="AD4264"/>
    </row>
    <row r="4265" spans="29:30" x14ac:dyDescent="0.25">
      <c r="AC4265"/>
      <c r="AD4265"/>
    </row>
    <row r="4266" spans="29:30" x14ac:dyDescent="0.25">
      <c r="AC4266"/>
      <c r="AD4266"/>
    </row>
    <row r="4267" spans="29:30" x14ac:dyDescent="0.25">
      <c r="AC4267"/>
      <c r="AD4267"/>
    </row>
    <row r="4268" spans="29:30" x14ac:dyDescent="0.25">
      <c r="AC4268"/>
      <c r="AD4268"/>
    </row>
    <row r="4269" spans="29:30" x14ac:dyDescent="0.25">
      <c r="AC4269"/>
      <c r="AD4269"/>
    </row>
    <row r="4270" spans="29:30" x14ac:dyDescent="0.25">
      <c r="AC4270"/>
      <c r="AD4270"/>
    </row>
    <row r="4271" spans="29:30" x14ac:dyDescent="0.25">
      <c r="AC4271"/>
      <c r="AD4271"/>
    </row>
    <row r="4272" spans="29:30" x14ac:dyDescent="0.25">
      <c r="AC4272"/>
      <c r="AD4272"/>
    </row>
    <row r="4273" spans="29:30" x14ac:dyDescent="0.25">
      <c r="AC4273"/>
      <c r="AD4273"/>
    </row>
    <row r="4274" spans="29:30" x14ac:dyDescent="0.25">
      <c r="AC4274"/>
      <c r="AD4274"/>
    </row>
    <row r="4275" spans="29:30" x14ac:dyDescent="0.25">
      <c r="AC4275"/>
      <c r="AD4275"/>
    </row>
    <row r="4276" spans="29:30" x14ac:dyDescent="0.25">
      <c r="AC4276"/>
      <c r="AD4276"/>
    </row>
    <row r="4277" spans="29:30" x14ac:dyDescent="0.25">
      <c r="AC4277"/>
      <c r="AD4277"/>
    </row>
    <row r="4278" spans="29:30" x14ac:dyDescent="0.25">
      <c r="AC4278"/>
      <c r="AD4278"/>
    </row>
    <row r="4279" spans="29:30" x14ac:dyDescent="0.25">
      <c r="AC4279"/>
      <c r="AD4279"/>
    </row>
    <row r="4280" spans="29:30" x14ac:dyDescent="0.25">
      <c r="AC4280"/>
      <c r="AD4280"/>
    </row>
    <row r="4281" spans="29:30" x14ac:dyDescent="0.25">
      <c r="AC4281"/>
      <c r="AD4281"/>
    </row>
    <row r="4282" spans="29:30" x14ac:dyDescent="0.25">
      <c r="AC4282"/>
      <c r="AD4282"/>
    </row>
    <row r="4283" spans="29:30" x14ac:dyDescent="0.25">
      <c r="AC4283"/>
      <c r="AD4283"/>
    </row>
    <row r="4284" spans="29:30" x14ac:dyDescent="0.25">
      <c r="AC4284"/>
      <c r="AD4284"/>
    </row>
    <row r="4285" spans="29:30" x14ac:dyDescent="0.25">
      <c r="AC4285"/>
      <c r="AD4285"/>
    </row>
    <row r="4286" spans="29:30" x14ac:dyDescent="0.25">
      <c r="AC4286"/>
      <c r="AD4286"/>
    </row>
    <row r="4287" spans="29:30" x14ac:dyDescent="0.25">
      <c r="AC4287"/>
      <c r="AD4287"/>
    </row>
    <row r="4288" spans="29:30" x14ac:dyDescent="0.25">
      <c r="AC4288"/>
      <c r="AD4288"/>
    </row>
    <row r="4289" spans="29:30" x14ac:dyDescent="0.25">
      <c r="AC4289"/>
      <c r="AD4289"/>
    </row>
    <row r="4290" spans="29:30" x14ac:dyDescent="0.25">
      <c r="AC4290"/>
      <c r="AD4290"/>
    </row>
    <row r="4291" spans="29:30" x14ac:dyDescent="0.25">
      <c r="AC4291"/>
      <c r="AD4291"/>
    </row>
    <row r="4292" spans="29:30" x14ac:dyDescent="0.25">
      <c r="AC4292"/>
      <c r="AD4292"/>
    </row>
    <row r="4293" spans="29:30" x14ac:dyDescent="0.25">
      <c r="AC4293"/>
      <c r="AD4293"/>
    </row>
    <row r="4294" spans="29:30" x14ac:dyDescent="0.25">
      <c r="AC4294"/>
      <c r="AD4294"/>
    </row>
    <row r="4295" spans="29:30" x14ac:dyDescent="0.25">
      <c r="AC4295"/>
      <c r="AD4295"/>
    </row>
    <row r="4296" spans="29:30" x14ac:dyDescent="0.25">
      <c r="AC4296"/>
      <c r="AD4296"/>
    </row>
    <row r="4297" spans="29:30" x14ac:dyDescent="0.25">
      <c r="AC4297"/>
      <c r="AD4297"/>
    </row>
    <row r="4298" spans="29:30" x14ac:dyDescent="0.25">
      <c r="AC4298"/>
      <c r="AD4298"/>
    </row>
    <row r="4299" spans="29:30" x14ac:dyDescent="0.25">
      <c r="AC4299"/>
      <c r="AD4299"/>
    </row>
    <row r="4300" spans="29:30" x14ac:dyDescent="0.25">
      <c r="AC4300"/>
      <c r="AD4300"/>
    </row>
    <row r="4301" spans="29:30" x14ac:dyDescent="0.25">
      <c r="AC4301"/>
      <c r="AD4301"/>
    </row>
    <row r="4302" spans="29:30" x14ac:dyDescent="0.25">
      <c r="AC4302"/>
      <c r="AD4302"/>
    </row>
    <row r="4303" spans="29:30" x14ac:dyDescent="0.25">
      <c r="AC4303"/>
      <c r="AD4303"/>
    </row>
    <row r="4304" spans="29:30" x14ac:dyDescent="0.25">
      <c r="AC4304"/>
      <c r="AD4304"/>
    </row>
    <row r="4305" spans="29:30" x14ac:dyDescent="0.25">
      <c r="AC4305"/>
      <c r="AD4305"/>
    </row>
    <row r="4306" spans="29:30" x14ac:dyDescent="0.25">
      <c r="AC4306"/>
      <c r="AD4306"/>
    </row>
    <row r="4307" spans="29:30" x14ac:dyDescent="0.25">
      <c r="AC4307"/>
      <c r="AD4307"/>
    </row>
    <row r="4308" spans="29:30" x14ac:dyDescent="0.25">
      <c r="AC4308"/>
      <c r="AD4308"/>
    </row>
    <row r="4309" spans="29:30" x14ac:dyDescent="0.25">
      <c r="AC4309"/>
      <c r="AD4309"/>
    </row>
    <row r="4310" spans="29:30" x14ac:dyDescent="0.25">
      <c r="AC4310"/>
      <c r="AD4310"/>
    </row>
    <row r="4311" spans="29:30" x14ac:dyDescent="0.25">
      <c r="AC4311"/>
      <c r="AD4311"/>
    </row>
    <row r="4312" spans="29:30" x14ac:dyDescent="0.25">
      <c r="AC4312"/>
      <c r="AD4312"/>
    </row>
    <row r="4313" spans="29:30" x14ac:dyDescent="0.25">
      <c r="AC4313"/>
      <c r="AD4313"/>
    </row>
    <row r="4314" spans="29:30" x14ac:dyDescent="0.25">
      <c r="AC4314"/>
      <c r="AD4314"/>
    </row>
    <row r="4315" spans="29:30" x14ac:dyDescent="0.25">
      <c r="AC4315"/>
      <c r="AD4315"/>
    </row>
    <row r="4316" spans="29:30" x14ac:dyDescent="0.25">
      <c r="AC4316"/>
      <c r="AD4316"/>
    </row>
    <row r="4317" spans="29:30" x14ac:dyDescent="0.25">
      <c r="AC4317"/>
      <c r="AD4317"/>
    </row>
    <row r="4318" spans="29:30" x14ac:dyDescent="0.25">
      <c r="AC4318"/>
      <c r="AD4318"/>
    </row>
    <row r="4319" spans="29:30" x14ac:dyDescent="0.25">
      <c r="AC4319"/>
      <c r="AD4319"/>
    </row>
    <row r="4320" spans="29:30" x14ac:dyDescent="0.25">
      <c r="AC4320"/>
      <c r="AD4320"/>
    </row>
    <row r="4321" spans="29:30" x14ac:dyDescent="0.25">
      <c r="AC4321"/>
      <c r="AD4321"/>
    </row>
    <row r="4322" spans="29:30" x14ac:dyDescent="0.25">
      <c r="AC4322"/>
      <c r="AD4322"/>
    </row>
    <row r="4323" spans="29:30" x14ac:dyDescent="0.25">
      <c r="AC4323"/>
      <c r="AD4323"/>
    </row>
    <row r="4324" spans="29:30" x14ac:dyDescent="0.25">
      <c r="AC4324"/>
      <c r="AD4324"/>
    </row>
    <row r="4325" spans="29:30" x14ac:dyDescent="0.25">
      <c r="AC4325"/>
      <c r="AD4325"/>
    </row>
    <row r="4326" spans="29:30" x14ac:dyDescent="0.25">
      <c r="AC4326"/>
      <c r="AD4326"/>
    </row>
    <row r="4327" spans="29:30" x14ac:dyDescent="0.25">
      <c r="AC4327"/>
      <c r="AD4327"/>
    </row>
    <row r="4328" spans="29:30" x14ac:dyDescent="0.25">
      <c r="AC4328"/>
      <c r="AD4328"/>
    </row>
    <row r="4329" spans="29:30" x14ac:dyDescent="0.25">
      <c r="AC4329"/>
      <c r="AD4329"/>
    </row>
    <row r="4330" spans="29:30" x14ac:dyDescent="0.25">
      <c r="AC4330"/>
      <c r="AD4330"/>
    </row>
    <row r="4331" spans="29:30" x14ac:dyDescent="0.25">
      <c r="AC4331"/>
      <c r="AD4331"/>
    </row>
    <row r="4332" spans="29:30" x14ac:dyDescent="0.25">
      <c r="AC4332"/>
      <c r="AD4332"/>
    </row>
    <row r="4333" spans="29:30" x14ac:dyDescent="0.25">
      <c r="AC4333"/>
      <c r="AD4333"/>
    </row>
    <row r="4334" spans="29:30" x14ac:dyDescent="0.25">
      <c r="AC4334"/>
      <c r="AD4334"/>
    </row>
    <row r="4335" spans="29:30" x14ac:dyDescent="0.25">
      <c r="AC4335"/>
      <c r="AD4335"/>
    </row>
    <row r="4336" spans="29:30" x14ac:dyDescent="0.25">
      <c r="AC4336"/>
      <c r="AD4336"/>
    </row>
    <row r="4337" spans="29:30" x14ac:dyDescent="0.25">
      <c r="AC4337"/>
      <c r="AD4337"/>
    </row>
    <row r="4338" spans="29:30" x14ac:dyDescent="0.25">
      <c r="AC4338"/>
      <c r="AD4338"/>
    </row>
    <row r="4339" spans="29:30" x14ac:dyDescent="0.25">
      <c r="AC4339"/>
      <c r="AD4339"/>
    </row>
    <row r="4340" spans="29:30" x14ac:dyDescent="0.25">
      <c r="AC4340"/>
      <c r="AD4340"/>
    </row>
    <row r="4341" spans="29:30" x14ac:dyDescent="0.25">
      <c r="AC4341"/>
      <c r="AD4341"/>
    </row>
    <row r="4342" spans="29:30" x14ac:dyDescent="0.25">
      <c r="AC4342"/>
      <c r="AD4342"/>
    </row>
    <row r="4343" spans="29:30" x14ac:dyDescent="0.25">
      <c r="AC4343"/>
      <c r="AD4343"/>
    </row>
    <row r="4344" spans="29:30" x14ac:dyDescent="0.25">
      <c r="AC4344"/>
      <c r="AD4344"/>
    </row>
    <row r="4345" spans="29:30" x14ac:dyDescent="0.25">
      <c r="AC4345"/>
      <c r="AD4345"/>
    </row>
    <row r="4346" spans="29:30" x14ac:dyDescent="0.25">
      <c r="AC4346"/>
      <c r="AD4346"/>
    </row>
    <row r="4347" spans="29:30" x14ac:dyDescent="0.25">
      <c r="AC4347"/>
      <c r="AD4347"/>
    </row>
    <row r="4348" spans="29:30" x14ac:dyDescent="0.25">
      <c r="AC4348"/>
      <c r="AD4348"/>
    </row>
    <row r="4349" spans="29:30" x14ac:dyDescent="0.25">
      <c r="AC4349"/>
      <c r="AD4349"/>
    </row>
    <row r="4350" spans="29:30" x14ac:dyDescent="0.25">
      <c r="AC4350"/>
      <c r="AD4350"/>
    </row>
    <row r="4351" spans="29:30" x14ac:dyDescent="0.25">
      <c r="AC4351"/>
      <c r="AD4351"/>
    </row>
    <row r="4352" spans="29:30" x14ac:dyDescent="0.25">
      <c r="AC4352"/>
      <c r="AD4352"/>
    </row>
    <row r="4353" spans="29:30" x14ac:dyDescent="0.25">
      <c r="AC4353"/>
      <c r="AD4353"/>
    </row>
    <row r="4354" spans="29:30" x14ac:dyDescent="0.25">
      <c r="AC4354"/>
      <c r="AD4354"/>
    </row>
    <row r="4355" spans="29:30" x14ac:dyDescent="0.25">
      <c r="AC4355"/>
      <c r="AD4355"/>
    </row>
    <row r="4356" spans="29:30" x14ac:dyDescent="0.25">
      <c r="AC4356"/>
      <c r="AD4356"/>
    </row>
    <row r="4357" spans="29:30" x14ac:dyDescent="0.25">
      <c r="AC4357"/>
      <c r="AD4357"/>
    </row>
    <row r="4358" spans="29:30" x14ac:dyDescent="0.25">
      <c r="AC4358"/>
      <c r="AD4358"/>
    </row>
    <row r="4359" spans="29:30" x14ac:dyDescent="0.25">
      <c r="AC4359"/>
      <c r="AD4359"/>
    </row>
    <row r="4360" spans="29:30" x14ac:dyDescent="0.25">
      <c r="AC4360"/>
      <c r="AD4360"/>
    </row>
    <row r="4361" spans="29:30" x14ac:dyDescent="0.25">
      <c r="AC4361"/>
      <c r="AD4361"/>
    </row>
    <row r="4362" spans="29:30" x14ac:dyDescent="0.25">
      <c r="AC4362"/>
      <c r="AD4362"/>
    </row>
    <row r="4363" spans="29:30" x14ac:dyDescent="0.25">
      <c r="AC4363"/>
      <c r="AD4363"/>
    </row>
    <row r="4364" spans="29:30" x14ac:dyDescent="0.25">
      <c r="AC4364"/>
      <c r="AD4364"/>
    </row>
    <row r="4365" spans="29:30" x14ac:dyDescent="0.25">
      <c r="AC4365"/>
      <c r="AD4365"/>
    </row>
    <row r="4366" spans="29:30" x14ac:dyDescent="0.25">
      <c r="AC4366"/>
      <c r="AD4366"/>
    </row>
    <row r="4367" spans="29:30" x14ac:dyDescent="0.25">
      <c r="AC4367"/>
      <c r="AD4367"/>
    </row>
    <row r="4368" spans="29:30" x14ac:dyDescent="0.25">
      <c r="AC4368"/>
      <c r="AD4368"/>
    </row>
    <row r="4369" spans="29:30" x14ac:dyDescent="0.25">
      <c r="AC4369"/>
      <c r="AD4369"/>
    </row>
    <row r="4370" spans="29:30" x14ac:dyDescent="0.25">
      <c r="AC4370"/>
      <c r="AD4370"/>
    </row>
    <row r="4371" spans="29:30" x14ac:dyDescent="0.25">
      <c r="AC4371"/>
      <c r="AD4371"/>
    </row>
    <row r="4372" spans="29:30" x14ac:dyDescent="0.25">
      <c r="AC4372"/>
      <c r="AD4372"/>
    </row>
    <row r="4373" spans="29:30" x14ac:dyDescent="0.25">
      <c r="AC4373"/>
      <c r="AD4373"/>
    </row>
    <row r="4374" spans="29:30" x14ac:dyDescent="0.25">
      <c r="AC4374"/>
      <c r="AD4374"/>
    </row>
    <row r="4375" spans="29:30" x14ac:dyDescent="0.25">
      <c r="AC4375"/>
      <c r="AD4375"/>
    </row>
    <row r="4376" spans="29:30" x14ac:dyDescent="0.25">
      <c r="AC4376"/>
      <c r="AD4376"/>
    </row>
    <row r="4377" spans="29:30" x14ac:dyDescent="0.25">
      <c r="AC4377"/>
      <c r="AD4377"/>
    </row>
    <row r="4378" spans="29:30" x14ac:dyDescent="0.25">
      <c r="AC4378"/>
      <c r="AD4378"/>
    </row>
    <row r="4379" spans="29:30" x14ac:dyDescent="0.25">
      <c r="AC4379"/>
      <c r="AD4379"/>
    </row>
    <row r="4380" spans="29:30" x14ac:dyDescent="0.25">
      <c r="AC4380"/>
      <c r="AD4380"/>
    </row>
    <row r="4381" spans="29:30" x14ac:dyDescent="0.25">
      <c r="AC4381"/>
      <c r="AD4381"/>
    </row>
    <row r="4382" spans="29:30" x14ac:dyDescent="0.25">
      <c r="AC4382"/>
      <c r="AD4382"/>
    </row>
    <row r="4383" spans="29:30" x14ac:dyDescent="0.25">
      <c r="AC4383"/>
      <c r="AD4383"/>
    </row>
    <row r="4384" spans="29:30" x14ac:dyDescent="0.25">
      <c r="AC4384"/>
      <c r="AD4384"/>
    </row>
    <row r="4385" spans="29:30" x14ac:dyDescent="0.25">
      <c r="AC4385"/>
      <c r="AD4385"/>
    </row>
    <row r="4386" spans="29:30" x14ac:dyDescent="0.25">
      <c r="AC4386"/>
      <c r="AD4386"/>
    </row>
    <row r="4387" spans="29:30" x14ac:dyDescent="0.25">
      <c r="AC4387"/>
      <c r="AD4387"/>
    </row>
    <row r="4388" spans="29:30" x14ac:dyDescent="0.25">
      <c r="AC4388"/>
      <c r="AD4388"/>
    </row>
    <row r="4389" spans="29:30" x14ac:dyDescent="0.25">
      <c r="AC4389"/>
      <c r="AD4389"/>
    </row>
    <row r="4390" spans="29:30" x14ac:dyDescent="0.25">
      <c r="AC4390"/>
      <c r="AD4390"/>
    </row>
    <row r="4391" spans="29:30" x14ac:dyDescent="0.25">
      <c r="AC4391"/>
      <c r="AD4391"/>
    </row>
    <row r="4392" spans="29:30" x14ac:dyDescent="0.25">
      <c r="AC4392"/>
      <c r="AD4392"/>
    </row>
    <row r="4393" spans="29:30" x14ac:dyDescent="0.25">
      <c r="AC4393"/>
      <c r="AD4393"/>
    </row>
    <row r="4394" spans="29:30" x14ac:dyDescent="0.25">
      <c r="AC4394"/>
      <c r="AD4394"/>
    </row>
    <row r="4395" spans="29:30" x14ac:dyDescent="0.25">
      <c r="AC4395"/>
      <c r="AD4395"/>
    </row>
    <row r="4396" spans="29:30" x14ac:dyDescent="0.25">
      <c r="AC4396"/>
      <c r="AD4396"/>
    </row>
    <row r="4397" spans="29:30" x14ac:dyDescent="0.25">
      <c r="AC4397"/>
      <c r="AD4397"/>
    </row>
    <row r="4398" spans="29:30" x14ac:dyDescent="0.25">
      <c r="AC4398"/>
      <c r="AD4398"/>
    </row>
    <row r="4399" spans="29:30" x14ac:dyDescent="0.25">
      <c r="AC4399"/>
      <c r="AD4399"/>
    </row>
    <row r="4400" spans="29:30" x14ac:dyDescent="0.25">
      <c r="AC4400"/>
      <c r="AD4400"/>
    </row>
    <row r="4401" spans="29:30" x14ac:dyDescent="0.25">
      <c r="AC4401"/>
      <c r="AD4401"/>
    </row>
    <row r="4402" spans="29:30" x14ac:dyDescent="0.25">
      <c r="AC4402"/>
      <c r="AD4402"/>
    </row>
    <row r="4403" spans="29:30" x14ac:dyDescent="0.25">
      <c r="AC4403"/>
      <c r="AD4403"/>
    </row>
    <row r="4404" spans="29:30" x14ac:dyDescent="0.25">
      <c r="AC4404"/>
      <c r="AD4404"/>
    </row>
    <row r="4405" spans="29:30" x14ac:dyDescent="0.25">
      <c r="AC4405"/>
      <c r="AD4405"/>
    </row>
    <row r="4406" spans="29:30" x14ac:dyDescent="0.25">
      <c r="AC4406"/>
      <c r="AD4406"/>
    </row>
    <row r="4407" spans="29:30" x14ac:dyDescent="0.25">
      <c r="AC4407"/>
      <c r="AD4407"/>
    </row>
    <row r="4408" spans="29:30" x14ac:dyDescent="0.25">
      <c r="AC4408"/>
      <c r="AD4408"/>
    </row>
    <row r="4409" spans="29:30" x14ac:dyDescent="0.25">
      <c r="AC4409"/>
      <c r="AD4409"/>
    </row>
    <row r="4410" spans="29:30" x14ac:dyDescent="0.25">
      <c r="AC4410"/>
      <c r="AD4410"/>
    </row>
    <row r="4411" spans="29:30" x14ac:dyDescent="0.25">
      <c r="AC4411"/>
      <c r="AD4411"/>
    </row>
    <row r="4412" spans="29:30" x14ac:dyDescent="0.25">
      <c r="AC4412"/>
      <c r="AD4412"/>
    </row>
    <row r="4413" spans="29:30" x14ac:dyDescent="0.25">
      <c r="AC4413"/>
      <c r="AD4413"/>
    </row>
    <row r="4414" spans="29:30" x14ac:dyDescent="0.25">
      <c r="AC4414"/>
      <c r="AD4414"/>
    </row>
    <row r="4415" spans="29:30" x14ac:dyDescent="0.25">
      <c r="AC4415"/>
      <c r="AD4415"/>
    </row>
    <row r="4416" spans="29:30" x14ac:dyDescent="0.25">
      <c r="AC4416"/>
      <c r="AD4416"/>
    </row>
    <row r="4417" spans="29:30" x14ac:dyDescent="0.25">
      <c r="AC4417"/>
      <c r="AD4417"/>
    </row>
    <row r="4418" spans="29:30" x14ac:dyDescent="0.25">
      <c r="AC4418"/>
      <c r="AD4418"/>
    </row>
    <row r="4419" spans="29:30" x14ac:dyDescent="0.25">
      <c r="AC4419"/>
      <c r="AD4419"/>
    </row>
    <row r="4420" spans="29:30" x14ac:dyDescent="0.25">
      <c r="AC4420"/>
      <c r="AD4420"/>
    </row>
    <row r="4421" spans="29:30" x14ac:dyDescent="0.25">
      <c r="AC4421"/>
      <c r="AD4421"/>
    </row>
    <row r="4422" spans="29:30" x14ac:dyDescent="0.25">
      <c r="AC4422"/>
      <c r="AD4422"/>
    </row>
    <row r="4423" spans="29:30" x14ac:dyDescent="0.25">
      <c r="AC4423"/>
      <c r="AD4423"/>
    </row>
    <row r="4424" spans="29:30" x14ac:dyDescent="0.25">
      <c r="AC4424"/>
      <c r="AD4424"/>
    </row>
    <row r="4425" spans="29:30" x14ac:dyDescent="0.25">
      <c r="AC4425"/>
      <c r="AD4425"/>
    </row>
    <row r="4426" spans="29:30" x14ac:dyDescent="0.25">
      <c r="AC4426"/>
      <c r="AD4426"/>
    </row>
    <row r="4427" spans="29:30" x14ac:dyDescent="0.25">
      <c r="AC4427"/>
      <c r="AD4427"/>
    </row>
    <row r="4428" spans="29:30" x14ac:dyDescent="0.25">
      <c r="AC4428"/>
      <c r="AD4428"/>
    </row>
    <row r="4429" spans="29:30" x14ac:dyDescent="0.25">
      <c r="AC4429"/>
      <c r="AD4429"/>
    </row>
    <row r="4430" spans="29:30" x14ac:dyDescent="0.25">
      <c r="AC4430"/>
      <c r="AD4430"/>
    </row>
    <row r="4431" spans="29:30" x14ac:dyDescent="0.25">
      <c r="AC4431"/>
      <c r="AD4431"/>
    </row>
    <row r="4432" spans="29:30" x14ac:dyDescent="0.25">
      <c r="AC4432"/>
      <c r="AD4432"/>
    </row>
    <row r="4433" spans="29:30" x14ac:dyDescent="0.25">
      <c r="AC4433"/>
      <c r="AD4433"/>
    </row>
    <row r="4434" spans="29:30" x14ac:dyDescent="0.25">
      <c r="AC4434"/>
      <c r="AD4434"/>
    </row>
    <row r="4435" spans="29:30" x14ac:dyDescent="0.25">
      <c r="AC4435"/>
      <c r="AD4435"/>
    </row>
    <row r="4436" spans="29:30" x14ac:dyDescent="0.25">
      <c r="AC4436"/>
      <c r="AD4436"/>
    </row>
    <row r="4437" spans="29:30" x14ac:dyDescent="0.25">
      <c r="AC4437"/>
      <c r="AD4437"/>
    </row>
    <row r="4438" spans="29:30" x14ac:dyDescent="0.25">
      <c r="AC4438"/>
      <c r="AD4438"/>
    </row>
    <row r="4439" spans="29:30" x14ac:dyDescent="0.25">
      <c r="AC4439"/>
      <c r="AD4439"/>
    </row>
    <row r="4440" spans="29:30" x14ac:dyDescent="0.25">
      <c r="AC4440"/>
      <c r="AD4440"/>
    </row>
    <row r="4441" spans="29:30" x14ac:dyDescent="0.25">
      <c r="AC4441"/>
      <c r="AD4441"/>
    </row>
    <row r="4442" spans="29:30" x14ac:dyDescent="0.25">
      <c r="AC4442"/>
      <c r="AD4442"/>
    </row>
    <row r="4443" spans="29:30" x14ac:dyDescent="0.25">
      <c r="AC4443"/>
      <c r="AD4443"/>
    </row>
    <row r="4444" spans="29:30" x14ac:dyDescent="0.25">
      <c r="AC4444"/>
      <c r="AD4444"/>
    </row>
    <row r="4445" spans="29:30" x14ac:dyDescent="0.25">
      <c r="AC4445"/>
      <c r="AD4445"/>
    </row>
    <row r="4446" spans="29:30" x14ac:dyDescent="0.25">
      <c r="AC4446"/>
      <c r="AD4446"/>
    </row>
    <row r="4447" spans="29:30" x14ac:dyDescent="0.25">
      <c r="AC4447"/>
      <c r="AD4447"/>
    </row>
    <row r="4448" spans="29:30" x14ac:dyDescent="0.25">
      <c r="AC4448"/>
      <c r="AD4448"/>
    </row>
    <row r="4449" spans="29:30" x14ac:dyDescent="0.25">
      <c r="AC4449"/>
      <c r="AD4449"/>
    </row>
    <row r="4450" spans="29:30" x14ac:dyDescent="0.25">
      <c r="AC4450"/>
      <c r="AD4450"/>
    </row>
    <row r="4451" spans="29:30" x14ac:dyDescent="0.25">
      <c r="AC4451"/>
      <c r="AD4451"/>
    </row>
    <row r="4452" spans="29:30" x14ac:dyDescent="0.25">
      <c r="AC4452"/>
      <c r="AD4452"/>
    </row>
    <row r="4453" spans="29:30" x14ac:dyDescent="0.25">
      <c r="AC4453"/>
      <c r="AD4453"/>
    </row>
    <row r="4454" spans="29:30" x14ac:dyDescent="0.25">
      <c r="AC4454"/>
      <c r="AD4454"/>
    </row>
    <row r="4455" spans="29:30" x14ac:dyDescent="0.25">
      <c r="AC4455"/>
      <c r="AD4455"/>
    </row>
    <row r="4456" spans="29:30" x14ac:dyDescent="0.25">
      <c r="AC4456"/>
      <c r="AD4456"/>
    </row>
    <row r="4457" spans="29:30" x14ac:dyDescent="0.25">
      <c r="AC4457"/>
      <c r="AD4457"/>
    </row>
    <row r="4458" spans="29:30" x14ac:dyDescent="0.25">
      <c r="AC4458"/>
      <c r="AD4458"/>
    </row>
    <row r="4459" spans="29:30" x14ac:dyDescent="0.25">
      <c r="AC4459"/>
      <c r="AD4459"/>
    </row>
    <row r="4460" spans="29:30" x14ac:dyDescent="0.25">
      <c r="AC4460"/>
      <c r="AD4460"/>
    </row>
    <row r="4461" spans="29:30" x14ac:dyDescent="0.25">
      <c r="AC4461"/>
      <c r="AD4461"/>
    </row>
    <row r="4462" spans="29:30" x14ac:dyDescent="0.25">
      <c r="AC4462"/>
      <c r="AD4462"/>
    </row>
    <row r="4463" spans="29:30" x14ac:dyDescent="0.25">
      <c r="AC4463"/>
      <c r="AD4463"/>
    </row>
    <row r="4464" spans="29:30" x14ac:dyDescent="0.25">
      <c r="AC4464"/>
      <c r="AD4464"/>
    </row>
    <row r="4465" spans="29:30" x14ac:dyDescent="0.25">
      <c r="AC4465"/>
      <c r="AD4465"/>
    </row>
    <row r="4466" spans="29:30" x14ac:dyDescent="0.25">
      <c r="AC4466"/>
      <c r="AD4466"/>
    </row>
    <row r="4467" spans="29:30" x14ac:dyDescent="0.25">
      <c r="AC4467"/>
      <c r="AD4467"/>
    </row>
    <row r="4468" spans="29:30" x14ac:dyDescent="0.25">
      <c r="AC4468"/>
      <c r="AD4468"/>
    </row>
    <row r="4469" spans="29:30" x14ac:dyDescent="0.25">
      <c r="AC4469"/>
      <c r="AD4469"/>
    </row>
    <row r="4470" spans="29:30" x14ac:dyDescent="0.25">
      <c r="AC4470"/>
      <c r="AD4470"/>
    </row>
    <row r="4471" spans="29:30" x14ac:dyDescent="0.25">
      <c r="AC4471"/>
      <c r="AD4471"/>
    </row>
    <row r="4472" spans="29:30" x14ac:dyDescent="0.25">
      <c r="AC4472"/>
      <c r="AD4472"/>
    </row>
    <row r="4473" spans="29:30" x14ac:dyDescent="0.25">
      <c r="AC4473"/>
      <c r="AD4473"/>
    </row>
    <row r="4474" spans="29:30" x14ac:dyDescent="0.25">
      <c r="AC4474"/>
      <c r="AD4474"/>
    </row>
    <row r="4475" spans="29:30" x14ac:dyDescent="0.25">
      <c r="AC4475"/>
      <c r="AD4475"/>
    </row>
    <row r="4476" spans="29:30" x14ac:dyDescent="0.25">
      <c r="AC4476"/>
      <c r="AD4476"/>
    </row>
    <row r="4477" spans="29:30" x14ac:dyDescent="0.25">
      <c r="AC4477"/>
      <c r="AD4477"/>
    </row>
    <row r="4478" spans="29:30" x14ac:dyDescent="0.25">
      <c r="AC4478"/>
      <c r="AD4478"/>
    </row>
    <row r="4479" spans="29:30" x14ac:dyDescent="0.25">
      <c r="AC4479"/>
      <c r="AD4479"/>
    </row>
    <row r="4480" spans="29:30" x14ac:dyDescent="0.25">
      <c r="AC4480"/>
      <c r="AD4480"/>
    </row>
    <row r="4481" spans="29:30" x14ac:dyDescent="0.25">
      <c r="AC4481"/>
      <c r="AD4481"/>
    </row>
    <row r="4482" spans="29:30" x14ac:dyDescent="0.25">
      <c r="AC4482"/>
      <c r="AD4482"/>
    </row>
    <row r="4483" spans="29:30" x14ac:dyDescent="0.25">
      <c r="AC4483"/>
      <c r="AD4483"/>
    </row>
    <row r="4484" spans="29:30" x14ac:dyDescent="0.25">
      <c r="AC4484"/>
      <c r="AD4484"/>
    </row>
    <row r="4485" spans="29:30" x14ac:dyDescent="0.25">
      <c r="AC4485"/>
      <c r="AD4485"/>
    </row>
    <row r="4486" spans="29:30" x14ac:dyDescent="0.25">
      <c r="AC4486"/>
      <c r="AD4486"/>
    </row>
    <row r="4487" spans="29:30" x14ac:dyDescent="0.25">
      <c r="AC4487"/>
      <c r="AD4487"/>
    </row>
    <row r="4488" spans="29:30" x14ac:dyDescent="0.25">
      <c r="AC4488"/>
      <c r="AD4488"/>
    </row>
    <row r="4489" spans="29:30" x14ac:dyDescent="0.25">
      <c r="AC4489"/>
      <c r="AD4489"/>
    </row>
    <row r="4490" spans="29:30" x14ac:dyDescent="0.25">
      <c r="AC4490"/>
      <c r="AD4490"/>
    </row>
    <row r="4491" spans="29:30" x14ac:dyDescent="0.25">
      <c r="AC4491"/>
      <c r="AD4491"/>
    </row>
    <row r="4492" spans="29:30" x14ac:dyDescent="0.25">
      <c r="AC4492"/>
      <c r="AD4492"/>
    </row>
    <row r="4493" spans="29:30" x14ac:dyDescent="0.25">
      <c r="AC4493"/>
      <c r="AD4493"/>
    </row>
    <row r="4494" spans="29:30" x14ac:dyDescent="0.25">
      <c r="AC4494"/>
      <c r="AD4494"/>
    </row>
    <row r="4495" spans="29:30" x14ac:dyDescent="0.25">
      <c r="AC4495"/>
      <c r="AD4495"/>
    </row>
    <row r="4496" spans="29:30" x14ac:dyDescent="0.25">
      <c r="AC4496"/>
      <c r="AD4496"/>
    </row>
    <row r="4497" spans="29:30" x14ac:dyDescent="0.25">
      <c r="AC4497"/>
      <c r="AD4497"/>
    </row>
    <row r="4498" spans="29:30" x14ac:dyDescent="0.25">
      <c r="AC4498"/>
      <c r="AD4498"/>
    </row>
    <row r="4499" spans="29:30" x14ac:dyDescent="0.25">
      <c r="AC4499"/>
      <c r="AD4499"/>
    </row>
    <row r="4500" spans="29:30" x14ac:dyDescent="0.25">
      <c r="AC4500"/>
      <c r="AD4500"/>
    </row>
    <row r="4501" spans="29:30" x14ac:dyDescent="0.25">
      <c r="AC4501"/>
      <c r="AD4501"/>
    </row>
    <row r="4502" spans="29:30" x14ac:dyDescent="0.25">
      <c r="AC4502"/>
      <c r="AD4502"/>
    </row>
    <row r="4503" spans="29:30" x14ac:dyDescent="0.25">
      <c r="AC4503"/>
      <c r="AD4503"/>
    </row>
    <row r="4504" spans="29:30" x14ac:dyDescent="0.25">
      <c r="AC4504"/>
      <c r="AD4504"/>
    </row>
    <row r="4505" spans="29:30" x14ac:dyDescent="0.25">
      <c r="AC4505"/>
      <c r="AD4505"/>
    </row>
    <row r="4506" spans="29:30" x14ac:dyDescent="0.25">
      <c r="AC4506"/>
      <c r="AD4506"/>
    </row>
    <row r="4507" spans="29:30" x14ac:dyDescent="0.25">
      <c r="AC4507"/>
      <c r="AD4507"/>
    </row>
    <row r="4508" spans="29:30" x14ac:dyDescent="0.25">
      <c r="AC4508"/>
      <c r="AD4508"/>
    </row>
    <row r="4509" spans="29:30" x14ac:dyDescent="0.25">
      <c r="AC4509"/>
      <c r="AD4509"/>
    </row>
    <row r="4510" spans="29:30" x14ac:dyDescent="0.25">
      <c r="AC4510"/>
      <c r="AD4510"/>
    </row>
    <row r="4511" spans="29:30" x14ac:dyDescent="0.25">
      <c r="AC4511"/>
      <c r="AD4511"/>
    </row>
    <row r="4512" spans="29:30" x14ac:dyDescent="0.25">
      <c r="AC4512"/>
      <c r="AD4512"/>
    </row>
    <row r="4513" spans="29:30" x14ac:dyDescent="0.25">
      <c r="AC4513"/>
      <c r="AD4513"/>
    </row>
    <row r="4514" spans="29:30" x14ac:dyDescent="0.25">
      <c r="AC4514"/>
      <c r="AD4514"/>
    </row>
    <row r="4515" spans="29:30" x14ac:dyDescent="0.25">
      <c r="AC4515"/>
      <c r="AD4515"/>
    </row>
    <row r="4516" spans="29:30" x14ac:dyDescent="0.25">
      <c r="AC4516"/>
      <c r="AD4516"/>
    </row>
    <row r="4517" spans="29:30" x14ac:dyDescent="0.25">
      <c r="AC4517"/>
      <c r="AD4517"/>
    </row>
    <row r="4518" spans="29:30" x14ac:dyDescent="0.25">
      <c r="AC4518"/>
      <c r="AD4518"/>
    </row>
    <row r="4519" spans="29:30" x14ac:dyDescent="0.25">
      <c r="AC4519"/>
      <c r="AD4519"/>
    </row>
    <row r="4520" spans="29:30" x14ac:dyDescent="0.25">
      <c r="AC4520"/>
      <c r="AD4520"/>
    </row>
    <row r="4521" spans="29:30" x14ac:dyDescent="0.25">
      <c r="AC4521"/>
      <c r="AD4521"/>
    </row>
    <row r="4522" spans="29:30" x14ac:dyDescent="0.25">
      <c r="AC4522"/>
      <c r="AD4522"/>
    </row>
    <row r="4523" spans="29:30" x14ac:dyDescent="0.25">
      <c r="AC4523"/>
      <c r="AD4523"/>
    </row>
    <row r="4524" spans="29:30" x14ac:dyDescent="0.25">
      <c r="AC4524"/>
      <c r="AD4524"/>
    </row>
    <row r="4525" spans="29:30" x14ac:dyDescent="0.25">
      <c r="AC4525"/>
      <c r="AD4525"/>
    </row>
    <row r="4526" spans="29:30" x14ac:dyDescent="0.25">
      <c r="AC4526"/>
      <c r="AD4526"/>
    </row>
    <row r="4527" spans="29:30" x14ac:dyDescent="0.25">
      <c r="AC4527"/>
      <c r="AD4527"/>
    </row>
    <row r="4528" spans="29:30" x14ac:dyDescent="0.25">
      <c r="AC4528"/>
      <c r="AD4528"/>
    </row>
    <row r="4529" spans="29:30" x14ac:dyDescent="0.25">
      <c r="AC4529"/>
      <c r="AD4529"/>
    </row>
    <row r="4530" spans="29:30" x14ac:dyDescent="0.25">
      <c r="AC4530"/>
      <c r="AD4530"/>
    </row>
    <row r="4531" spans="29:30" x14ac:dyDescent="0.25">
      <c r="AC4531"/>
      <c r="AD4531"/>
    </row>
    <row r="4532" spans="29:30" x14ac:dyDescent="0.25">
      <c r="AC4532"/>
      <c r="AD4532"/>
    </row>
    <row r="4533" spans="29:30" x14ac:dyDescent="0.25">
      <c r="AC4533"/>
      <c r="AD4533"/>
    </row>
    <row r="4534" spans="29:30" x14ac:dyDescent="0.25">
      <c r="AC4534"/>
      <c r="AD4534"/>
    </row>
    <row r="4535" spans="29:30" x14ac:dyDescent="0.25">
      <c r="AC4535"/>
      <c r="AD4535"/>
    </row>
    <row r="4536" spans="29:30" x14ac:dyDescent="0.25">
      <c r="AC4536"/>
      <c r="AD4536"/>
    </row>
    <row r="4537" spans="29:30" x14ac:dyDescent="0.25">
      <c r="AC4537"/>
      <c r="AD4537"/>
    </row>
    <row r="4538" spans="29:30" x14ac:dyDescent="0.25">
      <c r="AC4538"/>
      <c r="AD4538"/>
    </row>
    <row r="4539" spans="29:30" x14ac:dyDescent="0.25">
      <c r="AC4539"/>
      <c r="AD4539"/>
    </row>
    <row r="4540" spans="29:30" x14ac:dyDescent="0.25">
      <c r="AC4540"/>
      <c r="AD4540"/>
    </row>
    <row r="4541" spans="29:30" x14ac:dyDescent="0.25">
      <c r="AC4541"/>
      <c r="AD4541"/>
    </row>
    <row r="4542" spans="29:30" x14ac:dyDescent="0.25">
      <c r="AC4542"/>
      <c r="AD4542"/>
    </row>
    <row r="4543" spans="29:30" x14ac:dyDescent="0.25">
      <c r="AC4543"/>
      <c r="AD4543"/>
    </row>
    <row r="4544" spans="29:30" x14ac:dyDescent="0.25">
      <c r="AC4544"/>
      <c r="AD4544"/>
    </row>
    <row r="4545" spans="29:30" x14ac:dyDescent="0.25">
      <c r="AC4545"/>
      <c r="AD4545"/>
    </row>
    <row r="4546" spans="29:30" x14ac:dyDescent="0.25">
      <c r="AC4546"/>
      <c r="AD4546"/>
    </row>
    <row r="4547" spans="29:30" x14ac:dyDescent="0.25">
      <c r="AC4547"/>
      <c r="AD4547"/>
    </row>
    <row r="4548" spans="29:30" x14ac:dyDescent="0.25">
      <c r="AC4548"/>
      <c r="AD4548"/>
    </row>
    <row r="4549" spans="29:30" x14ac:dyDescent="0.25">
      <c r="AC4549"/>
      <c r="AD4549"/>
    </row>
    <row r="4550" spans="29:30" x14ac:dyDescent="0.25">
      <c r="AC4550"/>
      <c r="AD4550"/>
    </row>
    <row r="4551" spans="29:30" x14ac:dyDescent="0.25">
      <c r="AC4551"/>
      <c r="AD4551"/>
    </row>
    <row r="4552" spans="29:30" x14ac:dyDescent="0.25">
      <c r="AC4552"/>
      <c r="AD4552"/>
    </row>
    <row r="4553" spans="29:30" x14ac:dyDescent="0.25">
      <c r="AC4553"/>
      <c r="AD4553"/>
    </row>
    <row r="4554" spans="29:30" x14ac:dyDescent="0.25">
      <c r="AC4554"/>
      <c r="AD4554"/>
    </row>
    <row r="4555" spans="29:30" x14ac:dyDescent="0.25">
      <c r="AC4555"/>
      <c r="AD4555"/>
    </row>
    <row r="4556" spans="29:30" x14ac:dyDescent="0.25">
      <c r="AC4556"/>
      <c r="AD4556"/>
    </row>
    <row r="4557" spans="29:30" x14ac:dyDescent="0.25">
      <c r="AC4557"/>
      <c r="AD4557"/>
    </row>
    <row r="4558" spans="29:30" x14ac:dyDescent="0.25">
      <c r="AC4558"/>
      <c r="AD4558"/>
    </row>
    <row r="4559" spans="29:30" x14ac:dyDescent="0.25">
      <c r="AC4559"/>
      <c r="AD4559"/>
    </row>
    <row r="4560" spans="29:30" x14ac:dyDescent="0.25">
      <c r="AC4560"/>
      <c r="AD4560"/>
    </row>
    <row r="4561" spans="29:30" x14ac:dyDescent="0.25">
      <c r="AC4561"/>
      <c r="AD4561"/>
    </row>
    <row r="4562" spans="29:30" x14ac:dyDescent="0.25">
      <c r="AC4562"/>
      <c r="AD4562"/>
    </row>
    <row r="4563" spans="29:30" x14ac:dyDescent="0.25">
      <c r="AC4563"/>
      <c r="AD4563"/>
    </row>
    <row r="4564" spans="29:30" x14ac:dyDescent="0.25">
      <c r="AC4564"/>
      <c r="AD4564"/>
    </row>
    <row r="4565" spans="29:30" x14ac:dyDescent="0.25">
      <c r="AC4565"/>
      <c r="AD4565"/>
    </row>
    <row r="4566" spans="29:30" x14ac:dyDescent="0.25">
      <c r="AC4566"/>
      <c r="AD4566"/>
    </row>
    <row r="4567" spans="29:30" x14ac:dyDescent="0.25">
      <c r="AC4567"/>
      <c r="AD4567"/>
    </row>
    <row r="4568" spans="29:30" x14ac:dyDescent="0.25">
      <c r="AC4568"/>
      <c r="AD4568"/>
    </row>
    <row r="4569" spans="29:30" x14ac:dyDescent="0.25">
      <c r="AC4569"/>
      <c r="AD4569"/>
    </row>
    <row r="4570" spans="29:30" x14ac:dyDescent="0.25">
      <c r="AC4570"/>
      <c r="AD4570"/>
    </row>
    <row r="4571" spans="29:30" x14ac:dyDescent="0.25">
      <c r="AC4571"/>
      <c r="AD4571"/>
    </row>
    <row r="4572" spans="29:30" x14ac:dyDescent="0.25">
      <c r="AC4572"/>
      <c r="AD4572"/>
    </row>
    <row r="4573" spans="29:30" x14ac:dyDescent="0.25">
      <c r="AC4573"/>
      <c r="AD4573"/>
    </row>
    <row r="4574" spans="29:30" x14ac:dyDescent="0.25">
      <c r="AC4574"/>
      <c r="AD4574"/>
    </row>
    <row r="4575" spans="29:30" x14ac:dyDescent="0.25">
      <c r="AC4575"/>
      <c r="AD4575"/>
    </row>
    <row r="4576" spans="29:30" x14ac:dyDescent="0.25">
      <c r="AC4576"/>
      <c r="AD4576"/>
    </row>
    <row r="4577" spans="29:30" x14ac:dyDescent="0.25">
      <c r="AC4577"/>
      <c r="AD4577"/>
    </row>
    <row r="4578" spans="29:30" x14ac:dyDescent="0.25">
      <c r="AC4578"/>
      <c r="AD4578"/>
    </row>
    <row r="4579" spans="29:30" x14ac:dyDescent="0.25">
      <c r="AC4579"/>
      <c r="AD4579"/>
    </row>
    <row r="4580" spans="29:30" x14ac:dyDescent="0.25">
      <c r="AC4580"/>
      <c r="AD4580"/>
    </row>
    <row r="4581" spans="29:30" x14ac:dyDescent="0.25">
      <c r="AC4581"/>
      <c r="AD4581"/>
    </row>
    <row r="4582" spans="29:30" x14ac:dyDescent="0.25">
      <c r="AC4582"/>
      <c r="AD4582"/>
    </row>
    <row r="4583" spans="29:30" x14ac:dyDescent="0.25">
      <c r="AC4583"/>
      <c r="AD4583"/>
    </row>
    <row r="4584" spans="29:30" x14ac:dyDescent="0.25">
      <c r="AC4584"/>
      <c r="AD4584"/>
    </row>
    <row r="4585" spans="29:30" x14ac:dyDescent="0.25">
      <c r="AC4585"/>
      <c r="AD4585"/>
    </row>
    <row r="4586" spans="29:30" x14ac:dyDescent="0.25">
      <c r="AC4586"/>
      <c r="AD4586"/>
    </row>
    <row r="4587" spans="29:30" x14ac:dyDescent="0.25">
      <c r="AC4587"/>
      <c r="AD4587"/>
    </row>
    <row r="4588" spans="29:30" x14ac:dyDescent="0.25">
      <c r="AC4588"/>
      <c r="AD4588"/>
    </row>
    <row r="4589" spans="29:30" x14ac:dyDescent="0.25">
      <c r="AC4589"/>
      <c r="AD4589"/>
    </row>
    <row r="4590" spans="29:30" x14ac:dyDescent="0.25">
      <c r="AC4590"/>
      <c r="AD4590"/>
    </row>
    <row r="4591" spans="29:30" x14ac:dyDescent="0.25">
      <c r="AC4591"/>
      <c r="AD4591"/>
    </row>
    <row r="4592" spans="29:30" x14ac:dyDescent="0.25">
      <c r="AC4592"/>
      <c r="AD4592"/>
    </row>
    <row r="4593" spans="29:30" x14ac:dyDescent="0.25">
      <c r="AC4593"/>
      <c r="AD4593"/>
    </row>
    <row r="4594" spans="29:30" x14ac:dyDescent="0.25">
      <c r="AC4594"/>
      <c r="AD4594"/>
    </row>
    <row r="4595" spans="29:30" x14ac:dyDescent="0.25">
      <c r="AC4595"/>
      <c r="AD4595"/>
    </row>
    <row r="4596" spans="29:30" x14ac:dyDescent="0.25">
      <c r="AC4596"/>
      <c r="AD4596"/>
    </row>
    <row r="4597" spans="29:30" x14ac:dyDescent="0.25">
      <c r="AC4597"/>
      <c r="AD4597"/>
    </row>
    <row r="4598" spans="29:30" x14ac:dyDescent="0.25">
      <c r="AC4598"/>
      <c r="AD4598"/>
    </row>
    <row r="4599" spans="29:30" x14ac:dyDescent="0.25">
      <c r="AC4599"/>
      <c r="AD4599"/>
    </row>
    <row r="4600" spans="29:30" x14ac:dyDescent="0.25">
      <c r="AC4600"/>
      <c r="AD4600"/>
    </row>
    <row r="4601" spans="29:30" x14ac:dyDescent="0.25">
      <c r="AC4601"/>
      <c r="AD4601"/>
    </row>
    <row r="4602" spans="29:30" x14ac:dyDescent="0.25">
      <c r="AC4602"/>
      <c r="AD4602"/>
    </row>
    <row r="4603" spans="29:30" x14ac:dyDescent="0.25">
      <c r="AC4603"/>
      <c r="AD4603"/>
    </row>
    <row r="4604" spans="29:30" x14ac:dyDescent="0.25">
      <c r="AC4604"/>
      <c r="AD4604"/>
    </row>
    <row r="4605" spans="29:30" x14ac:dyDescent="0.25">
      <c r="AC4605"/>
      <c r="AD4605"/>
    </row>
    <row r="4606" spans="29:30" x14ac:dyDescent="0.25">
      <c r="AC4606"/>
      <c r="AD4606"/>
    </row>
    <row r="4607" spans="29:30" x14ac:dyDescent="0.25">
      <c r="AC4607"/>
      <c r="AD4607"/>
    </row>
    <row r="4608" spans="29:30" x14ac:dyDescent="0.25">
      <c r="AC4608"/>
      <c r="AD4608"/>
    </row>
    <row r="4609" spans="29:30" x14ac:dyDescent="0.25">
      <c r="AC4609"/>
      <c r="AD4609"/>
    </row>
    <row r="4610" spans="29:30" x14ac:dyDescent="0.25">
      <c r="AC4610"/>
      <c r="AD4610"/>
    </row>
    <row r="4611" spans="29:30" x14ac:dyDescent="0.25">
      <c r="AC4611"/>
      <c r="AD4611"/>
    </row>
    <row r="4612" spans="29:30" x14ac:dyDescent="0.25">
      <c r="AC4612"/>
      <c r="AD4612"/>
    </row>
    <row r="4613" spans="29:30" x14ac:dyDescent="0.25">
      <c r="AC4613"/>
      <c r="AD4613"/>
    </row>
    <row r="4614" spans="29:30" x14ac:dyDescent="0.25">
      <c r="AC4614"/>
      <c r="AD4614"/>
    </row>
    <row r="4615" spans="29:30" x14ac:dyDescent="0.25">
      <c r="AC4615"/>
      <c r="AD4615"/>
    </row>
    <row r="4616" spans="29:30" x14ac:dyDescent="0.25">
      <c r="AC4616"/>
      <c r="AD4616"/>
    </row>
    <row r="4617" spans="29:30" x14ac:dyDescent="0.25">
      <c r="AC4617"/>
      <c r="AD4617"/>
    </row>
    <row r="4618" spans="29:30" x14ac:dyDescent="0.25">
      <c r="AC4618"/>
      <c r="AD4618"/>
    </row>
    <row r="4619" spans="29:30" x14ac:dyDescent="0.25">
      <c r="AC4619"/>
      <c r="AD4619"/>
    </row>
    <row r="4620" spans="29:30" x14ac:dyDescent="0.25">
      <c r="AC4620"/>
      <c r="AD4620"/>
    </row>
    <row r="4621" spans="29:30" x14ac:dyDescent="0.25">
      <c r="AC4621"/>
      <c r="AD4621"/>
    </row>
    <row r="4622" spans="29:30" x14ac:dyDescent="0.25">
      <c r="AC4622"/>
      <c r="AD4622"/>
    </row>
    <row r="4623" spans="29:30" x14ac:dyDescent="0.25">
      <c r="AC4623"/>
      <c r="AD4623"/>
    </row>
    <row r="4624" spans="29:30" x14ac:dyDescent="0.25">
      <c r="AC4624"/>
      <c r="AD4624"/>
    </row>
    <row r="4625" spans="29:30" x14ac:dyDescent="0.25">
      <c r="AC4625"/>
      <c r="AD4625"/>
    </row>
    <row r="4626" spans="29:30" x14ac:dyDescent="0.25">
      <c r="AC4626"/>
      <c r="AD4626"/>
    </row>
    <row r="4627" spans="29:30" x14ac:dyDescent="0.25">
      <c r="AC4627"/>
      <c r="AD4627"/>
    </row>
    <row r="4628" spans="29:30" x14ac:dyDescent="0.25">
      <c r="AC4628"/>
      <c r="AD4628"/>
    </row>
    <row r="4629" spans="29:30" x14ac:dyDescent="0.25">
      <c r="AC4629"/>
      <c r="AD4629"/>
    </row>
    <row r="4630" spans="29:30" x14ac:dyDescent="0.25">
      <c r="AC4630"/>
      <c r="AD4630"/>
    </row>
    <row r="4631" spans="29:30" x14ac:dyDescent="0.25">
      <c r="AC4631"/>
      <c r="AD4631"/>
    </row>
    <row r="4632" spans="29:30" x14ac:dyDescent="0.25">
      <c r="AC4632"/>
      <c r="AD4632"/>
    </row>
    <row r="4633" spans="29:30" x14ac:dyDescent="0.25">
      <c r="AC4633"/>
      <c r="AD4633"/>
    </row>
    <row r="4634" spans="29:30" x14ac:dyDescent="0.25">
      <c r="AC4634"/>
      <c r="AD4634"/>
    </row>
    <row r="4635" spans="29:30" x14ac:dyDescent="0.25">
      <c r="AC4635"/>
      <c r="AD4635"/>
    </row>
    <row r="4636" spans="29:30" x14ac:dyDescent="0.25">
      <c r="AC4636"/>
      <c r="AD4636"/>
    </row>
    <row r="4637" spans="29:30" x14ac:dyDescent="0.25">
      <c r="AC4637"/>
      <c r="AD4637"/>
    </row>
    <row r="4638" spans="29:30" x14ac:dyDescent="0.25">
      <c r="AC4638"/>
      <c r="AD4638"/>
    </row>
    <row r="4639" spans="29:30" x14ac:dyDescent="0.25">
      <c r="AC4639"/>
      <c r="AD4639"/>
    </row>
    <row r="4640" spans="29:30" x14ac:dyDescent="0.25">
      <c r="AC4640"/>
      <c r="AD4640"/>
    </row>
    <row r="4641" spans="29:30" x14ac:dyDescent="0.25">
      <c r="AC4641"/>
      <c r="AD4641"/>
    </row>
    <row r="4642" spans="29:30" x14ac:dyDescent="0.25">
      <c r="AC4642"/>
      <c r="AD4642"/>
    </row>
    <row r="4643" spans="29:30" x14ac:dyDescent="0.25">
      <c r="AC4643"/>
      <c r="AD4643"/>
    </row>
    <row r="4644" spans="29:30" x14ac:dyDescent="0.25">
      <c r="AC4644"/>
      <c r="AD4644"/>
    </row>
    <row r="4645" spans="29:30" x14ac:dyDescent="0.25">
      <c r="AC4645"/>
      <c r="AD4645"/>
    </row>
    <row r="4646" spans="29:30" x14ac:dyDescent="0.25">
      <c r="AC4646"/>
      <c r="AD4646"/>
    </row>
    <row r="4647" spans="29:30" x14ac:dyDescent="0.25">
      <c r="AC4647"/>
      <c r="AD4647"/>
    </row>
    <row r="4648" spans="29:30" x14ac:dyDescent="0.25">
      <c r="AC4648"/>
      <c r="AD4648"/>
    </row>
    <row r="4649" spans="29:30" x14ac:dyDescent="0.25">
      <c r="AC4649"/>
      <c r="AD4649"/>
    </row>
    <row r="4650" spans="29:30" x14ac:dyDescent="0.25">
      <c r="AC4650"/>
      <c r="AD4650"/>
    </row>
    <row r="4651" spans="29:30" x14ac:dyDescent="0.25">
      <c r="AC4651"/>
      <c r="AD4651"/>
    </row>
    <row r="4652" spans="29:30" x14ac:dyDescent="0.25">
      <c r="AC4652"/>
      <c r="AD4652"/>
    </row>
    <row r="4653" spans="29:30" x14ac:dyDescent="0.25">
      <c r="AC4653"/>
      <c r="AD4653"/>
    </row>
    <row r="4654" spans="29:30" x14ac:dyDescent="0.25">
      <c r="AC4654"/>
      <c r="AD4654"/>
    </row>
    <row r="4655" spans="29:30" x14ac:dyDescent="0.25">
      <c r="AC4655"/>
      <c r="AD4655"/>
    </row>
    <row r="4656" spans="29:30" x14ac:dyDescent="0.25">
      <c r="AC4656"/>
      <c r="AD4656"/>
    </row>
    <row r="4657" spans="29:30" x14ac:dyDescent="0.25">
      <c r="AC4657"/>
      <c r="AD4657"/>
    </row>
    <row r="4658" spans="29:30" x14ac:dyDescent="0.25">
      <c r="AC4658"/>
      <c r="AD4658"/>
    </row>
    <row r="4659" spans="29:30" x14ac:dyDescent="0.25">
      <c r="AC4659"/>
      <c r="AD4659"/>
    </row>
    <row r="4660" spans="29:30" x14ac:dyDescent="0.25">
      <c r="AC4660"/>
      <c r="AD4660"/>
    </row>
    <row r="4661" spans="29:30" x14ac:dyDescent="0.25">
      <c r="AC4661"/>
      <c r="AD4661"/>
    </row>
    <row r="4662" spans="29:30" x14ac:dyDescent="0.25">
      <c r="AC4662"/>
      <c r="AD4662"/>
    </row>
    <row r="4663" spans="29:30" x14ac:dyDescent="0.25">
      <c r="AC4663"/>
      <c r="AD4663"/>
    </row>
    <row r="4664" spans="29:30" x14ac:dyDescent="0.25">
      <c r="AC4664"/>
      <c r="AD4664"/>
    </row>
    <row r="4665" spans="29:30" x14ac:dyDescent="0.25">
      <c r="AC4665"/>
      <c r="AD4665"/>
    </row>
    <row r="4666" spans="29:30" x14ac:dyDescent="0.25">
      <c r="AC4666"/>
      <c r="AD4666"/>
    </row>
    <row r="4667" spans="29:30" x14ac:dyDescent="0.25">
      <c r="AC4667"/>
      <c r="AD4667"/>
    </row>
    <row r="4668" spans="29:30" x14ac:dyDescent="0.25">
      <c r="AC4668"/>
      <c r="AD4668"/>
    </row>
    <row r="4669" spans="29:30" x14ac:dyDescent="0.25">
      <c r="AC4669"/>
      <c r="AD4669"/>
    </row>
    <row r="4670" spans="29:30" x14ac:dyDescent="0.25">
      <c r="AC4670"/>
      <c r="AD4670"/>
    </row>
    <row r="4671" spans="29:30" x14ac:dyDescent="0.25">
      <c r="AC4671"/>
      <c r="AD4671"/>
    </row>
    <row r="4672" spans="29:30" x14ac:dyDescent="0.25">
      <c r="AC4672"/>
      <c r="AD4672"/>
    </row>
    <row r="4673" spans="29:30" x14ac:dyDescent="0.25">
      <c r="AC4673"/>
      <c r="AD4673"/>
    </row>
    <row r="4674" spans="29:30" x14ac:dyDescent="0.25">
      <c r="AC4674"/>
      <c r="AD4674"/>
    </row>
    <row r="4675" spans="29:30" x14ac:dyDescent="0.25">
      <c r="AC4675"/>
      <c r="AD4675"/>
    </row>
    <row r="4676" spans="29:30" x14ac:dyDescent="0.25">
      <c r="AC4676"/>
      <c r="AD4676"/>
    </row>
    <row r="4677" spans="29:30" x14ac:dyDescent="0.25">
      <c r="AC4677"/>
      <c r="AD4677"/>
    </row>
    <row r="4678" spans="29:30" x14ac:dyDescent="0.25">
      <c r="AC4678"/>
      <c r="AD4678"/>
    </row>
    <row r="4679" spans="29:30" x14ac:dyDescent="0.25">
      <c r="AC4679"/>
      <c r="AD4679"/>
    </row>
    <row r="4680" spans="29:30" x14ac:dyDescent="0.25">
      <c r="AC4680"/>
      <c r="AD4680"/>
    </row>
    <row r="4681" spans="29:30" x14ac:dyDescent="0.25">
      <c r="AC4681"/>
      <c r="AD4681"/>
    </row>
    <row r="4682" spans="29:30" x14ac:dyDescent="0.25">
      <c r="AC4682"/>
      <c r="AD4682"/>
    </row>
    <row r="4683" spans="29:30" x14ac:dyDescent="0.25">
      <c r="AC4683"/>
      <c r="AD4683"/>
    </row>
    <row r="4684" spans="29:30" x14ac:dyDescent="0.25">
      <c r="AC4684"/>
      <c r="AD4684"/>
    </row>
    <row r="4685" spans="29:30" x14ac:dyDescent="0.25">
      <c r="AC4685"/>
      <c r="AD4685"/>
    </row>
    <row r="4686" spans="29:30" x14ac:dyDescent="0.25">
      <c r="AC4686"/>
      <c r="AD4686"/>
    </row>
    <row r="4687" spans="29:30" x14ac:dyDescent="0.25">
      <c r="AC4687"/>
      <c r="AD4687"/>
    </row>
    <row r="4688" spans="29:30" x14ac:dyDescent="0.25">
      <c r="AC4688"/>
      <c r="AD4688"/>
    </row>
    <row r="4689" spans="29:30" x14ac:dyDescent="0.25">
      <c r="AC4689"/>
      <c r="AD4689"/>
    </row>
    <row r="4690" spans="29:30" x14ac:dyDescent="0.25">
      <c r="AC4690"/>
      <c r="AD4690"/>
    </row>
    <row r="4691" spans="29:30" x14ac:dyDescent="0.25">
      <c r="AC4691"/>
      <c r="AD4691"/>
    </row>
    <row r="4692" spans="29:30" x14ac:dyDescent="0.25">
      <c r="AC4692"/>
      <c r="AD4692"/>
    </row>
    <row r="4693" spans="29:30" x14ac:dyDescent="0.25">
      <c r="AC4693"/>
      <c r="AD4693"/>
    </row>
    <row r="4694" spans="29:30" x14ac:dyDescent="0.25">
      <c r="AC4694"/>
      <c r="AD4694"/>
    </row>
    <row r="4695" spans="29:30" x14ac:dyDescent="0.25">
      <c r="AC4695"/>
      <c r="AD4695"/>
    </row>
    <row r="4696" spans="29:30" x14ac:dyDescent="0.25">
      <c r="AC4696"/>
      <c r="AD4696"/>
    </row>
    <row r="4697" spans="29:30" x14ac:dyDescent="0.25">
      <c r="AC4697"/>
      <c r="AD4697"/>
    </row>
    <row r="4698" spans="29:30" x14ac:dyDescent="0.25">
      <c r="AC4698"/>
      <c r="AD4698"/>
    </row>
    <row r="4699" spans="29:30" x14ac:dyDescent="0.25">
      <c r="AC4699"/>
      <c r="AD4699"/>
    </row>
    <row r="4700" spans="29:30" x14ac:dyDescent="0.25">
      <c r="AC4700"/>
      <c r="AD4700"/>
    </row>
    <row r="4701" spans="29:30" x14ac:dyDescent="0.25">
      <c r="AC4701"/>
      <c r="AD4701"/>
    </row>
    <row r="4702" spans="29:30" x14ac:dyDescent="0.25">
      <c r="AC4702"/>
      <c r="AD4702"/>
    </row>
    <row r="4703" spans="29:30" x14ac:dyDescent="0.25">
      <c r="AC4703"/>
      <c r="AD4703"/>
    </row>
    <row r="4704" spans="29:30" x14ac:dyDescent="0.25">
      <c r="AC4704"/>
      <c r="AD4704"/>
    </row>
    <row r="4705" spans="29:30" x14ac:dyDescent="0.25">
      <c r="AC4705"/>
      <c r="AD4705"/>
    </row>
    <row r="4706" spans="29:30" x14ac:dyDescent="0.25">
      <c r="AC4706"/>
      <c r="AD4706"/>
    </row>
    <row r="4707" spans="29:30" x14ac:dyDescent="0.25">
      <c r="AC4707"/>
      <c r="AD4707"/>
    </row>
    <row r="4708" spans="29:30" x14ac:dyDescent="0.25">
      <c r="AC4708"/>
      <c r="AD4708"/>
    </row>
    <row r="4709" spans="29:30" x14ac:dyDescent="0.25">
      <c r="AC4709"/>
      <c r="AD4709"/>
    </row>
    <row r="4710" spans="29:30" x14ac:dyDescent="0.25">
      <c r="AC4710"/>
      <c r="AD4710"/>
    </row>
    <row r="4711" spans="29:30" x14ac:dyDescent="0.25">
      <c r="AC4711"/>
      <c r="AD4711"/>
    </row>
    <row r="4712" spans="29:30" x14ac:dyDescent="0.25">
      <c r="AC4712"/>
      <c r="AD4712"/>
    </row>
    <row r="4713" spans="29:30" x14ac:dyDescent="0.25">
      <c r="AC4713"/>
      <c r="AD4713"/>
    </row>
    <row r="4714" spans="29:30" x14ac:dyDescent="0.25">
      <c r="AC4714"/>
      <c r="AD4714"/>
    </row>
    <row r="4715" spans="29:30" x14ac:dyDescent="0.25">
      <c r="AC4715"/>
      <c r="AD4715"/>
    </row>
    <row r="4716" spans="29:30" x14ac:dyDescent="0.25">
      <c r="AC4716"/>
      <c r="AD4716"/>
    </row>
    <row r="4717" spans="29:30" x14ac:dyDescent="0.25">
      <c r="AC4717"/>
      <c r="AD4717"/>
    </row>
    <row r="4718" spans="29:30" x14ac:dyDescent="0.25">
      <c r="AC4718"/>
      <c r="AD4718"/>
    </row>
    <row r="4719" spans="29:30" x14ac:dyDescent="0.25">
      <c r="AC4719"/>
      <c r="AD4719"/>
    </row>
    <row r="4720" spans="29:30" x14ac:dyDescent="0.25">
      <c r="AC4720"/>
      <c r="AD4720"/>
    </row>
    <row r="4721" spans="29:30" x14ac:dyDescent="0.25">
      <c r="AC4721"/>
      <c r="AD4721"/>
    </row>
    <row r="4722" spans="29:30" x14ac:dyDescent="0.25">
      <c r="AC4722"/>
      <c r="AD4722"/>
    </row>
    <row r="4723" spans="29:30" x14ac:dyDescent="0.25">
      <c r="AC4723"/>
      <c r="AD4723"/>
    </row>
    <row r="4724" spans="29:30" x14ac:dyDescent="0.25">
      <c r="AC4724"/>
      <c r="AD4724"/>
    </row>
    <row r="4725" spans="29:30" x14ac:dyDescent="0.25">
      <c r="AC4725"/>
      <c r="AD4725"/>
    </row>
    <row r="4726" spans="29:30" x14ac:dyDescent="0.25">
      <c r="AC4726"/>
      <c r="AD4726"/>
    </row>
    <row r="4727" spans="29:30" x14ac:dyDescent="0.25">
      <c r="AC4727"/>
      <c r="AD4727"/>
    </row>
    <row r="4728" spans="29:30" x14ac:dyDescent="0.25">
      <c r="AC4728"/>
      <c r="AD4728"/>
    </row>
    <row r="4729" spans="29:30" x14ac:dyDescent="0.25">
      <c r="AC4729"/>
      <c r="AD4729"/>
    </row>
    <row r="4730" spans="29:30" x14ac:dyDescent="0.25">
      <c r="AC4730"/>
      <c r="AD4730"/>
    </row>
    <row r="4731" spans="29:30" x14ac:dyDescent="0.25">
      <c r="AC4731"/>
      <c r="AD4731"/>
    </row>
    <row r="4732" spans="29:30" x14ac:dyDescent="0.25">
      <c r="AC4732"/>
      <c r="AD4732"/>
    </row>
    <row r="4733" spans="29:30" x14ac:dyDescent="0.25">
      <c r="AC4733"/>
      <c r="AD4733"/>
    </row>
    <row r="4734" spans="29:30" x14ac:dyDescent="0.25">
      <c r="AC4734"/>
      <c r="AD4734"/>
    </row>
    <row r="4735" spans="29:30" x14ac:dyDescent="0.25">
      <c r="AC4735"/>
      <c r="AD4735"/>
    </row>
    <row r="4736" spans="29:30" x14ac:dyDescent="0.25">
      <c r="AC4736"/>
      <c r="AD4736"/>
    </row>
    <row r="4737" spans="29:30" x14ac:dyDescent="0.25">
      <c r="AC4737"/>
      <c r="AD4737"/>
    </row>
    <row r="4738" spans="29:30" x14ac:dyDescent="0.25">
      <c r="AC4738"/>
      <c r="AD4738"/>
    </row>
    <row r="4739" spans="29:30" x14ac:dyDescent="0.25">
      <c r="AC4739"/>
      <c r="AD4739"/>
    </row>
    <row r="4740" spans="29:30" x14ac:dyDescent="0.25">
      <c r="AC4740"/>
      <c r="AD4740"/>
    </row>
    <row r="4741" spans="29:30" x14ac:dyDescent="0.25">
      <c r="AC4741"/>
      <c r="AD4741"/>
    </row>
    <row r="4742" spans="29:30" x14ac:dyDescent="0.25">
      <c r="AC4742"/>
      <c r="AD4742"/>
    </row>
    <row r="4743" spans="29:30" x14ac:dyDescent="0.25">
      <c r="AC4743"/>
      <c r="AD4743"/>
    </row>
    <row r="4744" spans="29:30" x14ac:dyDescent="0.25">
      <c r="AC4744"/>
      <c r="AD4744"/>
    </row>
    <row r="4745" spans="29:30" x14ac:dyDescent="0.25">
      <c r="AC4745"/>
      <c r="AD4745"/>
    </row>
    <row r="4746" spans="29:30" x14ac:dyDescent="0.25">
      <c r="AC4746"/>
      <c r="AD4746"/>
    </row>
    <row r="4747" spans="29:30" x14ac:dyDescent="0.25">
      <c r="AC4747"/>
      <c r="AD4747"/>
    </row>
    <row r="4748" spans="29:30" x14ac:dyDescent="0.25">
      <c r="AC4748"/>
      <c r="AD4748"/>
    </row>
    <row r="4749" spans="29:30" x14ac:dyDescent="0.25">
      <c r="AC4749"/>
      <c r="AD4749"/>
    </row>
    <row r="4750" spans="29:30" x14ac:dyDescent="0.25">
      <c r="AC4750"/>
      <c r="AD4750"/>
    </row>
    <row r="4751" spans="29:30" x14ac:dyDescent="0.25">
      <c r="AC4751"/>
      <c r="AD4751"/>
    </row>
    <row r="4752" spans="29:30" x14ac:dyDescent="0.25">
      <c r="AC4752"/>
      <c r="AD4752"/>
    </row>
    <row r="4753" spans="29:30" x14ac:dyDescent="0.25">
      <c r="AC4753"/>
      <c r="AD4753"/>
    </row>
    <row r="4754" spans="29:30" x14ac:dyDescent="0.25">
      <c r="AC4754"/>
      <c r="AD4754"/>
    </row>
    <row r="4755" spans="29:30" x14ac:dyDescent="0.25">
      <c r="AC4755"/>
      <c r="AD4755"/>
    </row>
    <row r="4756" spans="29:30" x14ac:dyDescent="0.25">
      <c r="AC4756"/>
      <c r="AD4756"/>
    </row>
    <row r="4757" spans="29:30" x14ac:dyDescent="0.25">
      <c r="AC4757"/>
      <c r="AD4757"/>
    </row>
    <row r="4758" spans="29:30" x14ac:dyDescent="0.25">
      <c r="AC4758"/>
      <c r="AD4758"/>
    </row>
    <row r="4759" spans="29:30" x14ac:dyDescent="0.25">
      <c r="AC4759"/>
      <c r="AD4759"/>
    </row>
    <row r="4760" spans="29:30" x14ac:dyDescent="0.25">
      <c r="AC4760"/>
      <c r="AD4760"/>
    </row>
    <row r="4761" spans="29:30" x14ac:dyDescent="0.25">
      <c r="AC4761"/>
      <c r="AD4761"/>
    </row>
    <row r="4762" spans="29:30" x14ac:dyDescent="0.25">
      <c r="AC4762"/>
      <c r="AD4762"/>
    </row>
    <row r="4763" spans="29:30" x14ac:dyDescent="0.25">
      <c r="AC4763"/>
      <c r="AD4763"/>
    </row>
    <row r="4764" spans="29:30" x14ac:dyDescent="0.25">
      <c r="AC4764"/>
      <c r="AD4764"/>
    </row>
    <row r="4765" spans="29:30" x14ac:dyDescent="0.25">
      <c r="AC4765"/>
      <c r="AD4765"/>
    </row>
    <row r="4766" spans="29:30" x14ac:dyDescent="0.25">
      <c r="AC4766"/>
      <c r="AD4766"/>
    </row>
    <row r="4767" spans="29:30" x14ac:dyDescent="0.25">
      <c r="AC4767"/>
      <c r="AD4767"/>
    </row>
    <row r="4768" spans="29:30" x14ac:dyDescent="0.25">
      <c r="AC4768"/>
      <c r="AD4768"/>
    </row>
    <row r="4769" spans="29:30" x14ac:dyDescent="0.25">
      <c r="AC4769"/>
      <c r="AD4769"/>
    </row>
    <row r="4770" spans="29:30" x14ac:dyDescent="0.25">
      <c r="AC4770"/>
      <c r="AD4770"/>
    </row>
    <row r="4771" spans="29:30" x14ac:dyDescent="0.25">
      <c r="AC4771"/>
      <c r="AD4771"/>
    </row>
    <row r="4772" spans="29:30" x14ac:dyDescent="0.25">
      <c r="AC4772"/>
      <c r="AD4772"/>
    </row>
    <row r="4773" spans="29:30" x14ac:dyDescent="0.25">
      <c r="AC4773"/>
      <c r="AD4773"/>
    </row>
    <row r="4774" spans="29:30" x14ac:dyDescent="0.25">
      <c r="AC4774"/>
      <c r="AD4774"/>
    </row>
    <row r="4775" spans="29:30" x14ac:dyDescent="0.25">
      <c r="AC4775"/>
      <c r="AD4775"/>
    </row>
    <row r="4776" spans="29:30" x14ac:dyDescent="0.25">
      <c r="AC4776"/>
      <c r="AD4776"/>
    </row>
    <row r="4777" spans="29:30" x14ac:dyDescent="0.25">
      <c r="AC4777"/>
      <c r="AD4777"/>
    </row>
    <row r="4778" spans="29:30" x14ac:dyDescent="0.25">
      <c r="AC4778"/>
      <c r="AD4778"/>
    </row>
    <row r="4779" spans="29:30" x14ac:dyDescent="0.25">
      <c r="AC4779"/>
      <c r="AD4779"/>
    </row>
    <row r="4780" spans="29:30" x14ac:dyDescent="0.25">
      <c r="AC4780"/>
      <c r="AD4780"/>
    </row>
    <row r="4781" spans="29:30" x14ac:dyDescent="0.25">
      <c r="AC4781"/>
      <c r="AD4781"/>
    </row>
    <row r="4782" spans="29:30" x14ac:dyDescent="0.25">
      <c r="AC4782"/>
      <c r="AD4782"/>
    </row>
    <row r="4783" spans="29:30" x14ac:dyDescent="0.25">
      <c r="AC4783"/>
      <c r="AD4783"/>
    </row>
    <row r="4784" spans="29:30" x14ac:dyDescent="0.25">
      <c r="AC4784"/>
      <c r="AD4784"/>
    </row>
    <row r="4785" spans="29:30" x14ac:dyDescent="0.25">
      <c r="AC4785"/>
      <c r="AD4785"/>
    </row>
    <row r="4786" spans="29:30" x14ac:dyDescent="0.25">
      <c r="AC4786"/>
      <c r="AD4786"/>
    </row>
    <row r="4787" spans="29:30" x14ac:dyDescent="0.25">
      <c r="AC4787"/>
      <c r="AD4787"/>
    </row>
    <row r="4788" spans="29:30" x14ac:dyDescent="0.25">
      <c r="AC4788"/>
      <c r="AD4788"/>
    </row>
    <row r="4789" spans="29:30" x14ac:dyDescent="0.25">
      <c r="AC4789"/>
      <c r="AD4789"/>
    </row>
    <row r="4790" spans="29:30" x14ac:dyDescent="0.25">
      <c r="AC4790"/>
      <c r="AD4790"/>
    </row>
    <row r="4791" spans="29:30" x14ac:dyDescent="0.25">
      <c r="AC4791"/>
      <c r="AD4791"/>
    </row>
    <row r="4792" spans="29:30" x14ac:dyDescent="0.25">
      <c r="AC4792"/>
      <c r="AD4792"/>
    </row>
    <row r="4793" spans="29:30" x14ac:dyDescent="0.25">
      <c r="AC4793"/>
      <c r="AD4793"/>
    </row>
    <row r="4794" spans="29:30" x14ac:dyDescent="0.25">
      <c r="AC4794"/>
      <c r="AD4794"/>
    </row>
    <row r="4795" spans="29:30" x14ac:dyDescent="0.25">
      <c r="AC4795"/>
      <c r="AD4795"/>
    </row>
    <row r="4796" spans="29:30" x14ac:dyDescent="0.25">
      <c r="AC4796"/>
      <c r="AD4796"/>
    </row>
    <row r="4797" spans="29:30" x14ac:dyDescent="0.25">
      <c r="AC4797"/>
      <c r="AD4797"/>
    </row>
    <row r="4798" spans="29:30" x14ac:dyDescent="0.25">
      <c r="AC4798"/>
      <c r="AD4798"/>
    </row>
    <row r="4799" spans="29:30" x14ac:dyDescent="0.25">
      <c r="AC4799"/>
      <c r="AD4799"/>
    </row>
    <row r="4800" spans="29:30" x14ac:dyDescent="0.25">
      <c r="AC4800"/>
      <c r="AD4800"/>
    </row>
    <row r="4801" spans="29:30" x14ac:dyDescent="0.25">
      <c r="AC4801"/>
      <c r="AD4801"/>
    </row>
    <row r="4802" spans="29:30" x14ac:dyDescent="0.25">
      <c r="AC4802"/>
      <c r="AD4802"/>
    </row>
    <row r="4803" spans="29:30" x14ac:dyDescent="0.25">
      <c r="AC4803"/>
      <c r="AD4803"/>
    </row>
    <row r="4804" spans="29:30" x14ac:dyDescent="0.25">
      <c r="AC4804"/>
      <c r="AD4804"/>
    </row>
    <row r="4805" spans="29:30" x14ac:dyDescent="0.25">
      <c r="AC4805"/>
      <c r="AD4805"/>
    </row>
    <row r="4806" spans="29:30" x14ac:dyDescent="0.25">
      <c r="AC4806"/>
      <c r="AD4806"/>
    </row>
    <row r="4807" spans="29:30" x14ac:dyDescent="0.25">
      <c r="AC4807"/>
      <c r="AD4807"/>
    </row>
    <row r="4808" spans="29:30" x14ac:dyDescent="0.25">
      <c r="AC4808"/>
      <c r="AD4808"/>
    </row>
    <row r="4809" spans="29:30" x14ac:dyDescent="0.25">
      <c r="AC4809"/>
      <c r="AD4809"/>
    </row>
    <row r="4810" spans="29:30" x14ac:dyDescent="0.25">
      <c r="AC4810"/>
      <c r="AD4810"/>
    </row>
    <row r="4811" spans="29:30" x14ac:dyDescent="0.25">
      <c r="AC4811"/>
      <c r="AD4811"/>
    </row>
    <row r="4812" spans="29:30" x14ac:dyDescent="0.25">
      <c r="AC4812"/>
      <c r="AD4812"/>
    </row>
    <row r="4813" spans="29:30" x14ac:dyDescent="0.25">
      <c r="AC4813"/>
      <c r="AD4813"/>
    </row>
    <row r="4814" spans="29:30" x14ac:dyDescent="0.25">
      <c r="AC4814"/>
      <c r="AD4814"/>
    </row>
    <row r="4815" spans="29:30" x14ac:dyDescent="0.25">
      <c r="AC4815"/>
      <c r="AD4815"/>
    </row>
    <row r="4816" spans="29:30" x14ac:dyDescent="0.25">
      <c r="AC4816"/>
      <c r="AD4816"/>
    </row>
    <row r="4817" spans="29:30" x14ac:dyDescent="0.25">
      <c r="AC4817"/>
      <c r="AD4817"/>
    </row>
    <row r="4818" spans="29:30" x14ac:dyDescent="0.25">
      <c r="AC4818"/>
      <c r="AD4818"/>
    </row>
    <row r="4819" spans="29:30" x14ac:dyDescent="0.25">
      <c r="AC4819"/>
      <c r="AD4819"/>
    </row>
    <row r="4820" spans="29:30" x14ac:dyDescent="0.25">
      <c r="AC4820"/>
      <c r="AD4820"/>
    </row>
    <row r="4821" spans="29:30" x14ac:dyDescent="0.25">
      <c r="AC4821"/>
      <c r="AD4821"/>
    </row>
    <row r="4822" spans="29:30" x14ac:dyDescent="0.25">
      <c r="AC4822"/>
      <c r="AD4822"/>
    </row>
    <row r="4823" spans="29:30" x14ac:dyDescent="0.25">
      <c r="AC4823"/>
      <c r="AD4823"/>
    </row>
    <row r="4824" spans="29:30" x14ac:dyDescent="0.25">
      <c r="AC4824"/>
      <c r="AD4824"/>
    </row>
    <row r="4825" spans="29:30" x14ac:dyDescent="0.25">
      <c r="AC4825"/>
      <c r="AD4825"/>
    </row>
    <row r="4826" spans="29:30" x14ac:dyDescent="0.25">
      <c r="AC4826"/>
      <c r="AD4826"/>
    </row>
    <row r="4827" spans="29:30" x14ac:dyDescent="0.25">
      <c r="AC4827"/>
      <c r="AD4827"/>
    </row>
    <row r="4828" spans="29:30" x14ac:dyDescent="0.25">
      <c r="AC4828"/>
      <c r="AD4828"/>
    </row>
    <row r="4829" spans="29:30" x14ac:dyDescent="0.25">
      <c r="AC4829"/>
      <c r="AD4829"/>
    </row>
    <row r="4830" spans="29:30" x14ac:dyDescent="0.25">
      <c r="AC4830"/>
      <c r="AD4830"/>
    </row>
    <row r="4831" spans="29:30" x14ac:dyDescent="0.25">
      <c r="AC4831"/>
      <c r="AD4831"/>
    </row>
    <row r="4832" spans="29:30" x14ac:dyDescent="0.25">
      <c r="AC4832"/>
      <c r="AD4832"/>
    </row>
    <row r="4833" spans="29:30" x14ac:dyDescent="0.25">
      <c r="AC4833"/>
      <c r="AD4833"/>
    </row>
    <row r="4834" spans="29:30" x14ac:dyDescent="0.25">
      <c r="AC4834"/>
      <c r="AD4834"/>
    </row>
    <row r="4835" spans="29:30" x14ac:dyDescent="0.25">
      <c r="AC4835"/>
      <c r="AD4835"/>
    </row>
    <row r="4836" spans="29:30" x14ac:dyDescent="0.25">
      <c r="AC4836"/>
      <c r="AD4836"/>
    </row>
    <row r="4837" spans="29:30" x14ac:dyDescent="0.25">
      <c r="AC4837"/>
      <c r="AD4837"/>
    </row>
    <row r="4838" spans="29:30" x14ac:dyDescent="0.25">
      <c r="AC4838"/>
      <c r="AD4838"/>
    </row>
    <row r="4839" spans="29:30" x14ac:dyDescent="0.25">
      <c r="AC4839"/>
      <c r="AD4839"/>
    </row>
    <row r="4840" spans="29:30" x14ac:dyDescent="0.25">
      <c r="AC4840"/>
      <c r="AD4840"/>
    </row>
    <row r="4841" spans="29:30" x14ac:dyDescent="0.25">
      <c r="AC4841"/>
      <c r="AD4841"/>
    </row>
    <row r="4842" spans="29:30" x14ac:dyDescent="0.25">
      <c r="AC4842"/>
      <c r="AD4842"/>
    </row>
    <row r="4843" spans="29:30" x14ac:dyDescent="0.25">
      <c r="AC4843"/>
      <c r="AD4843"/>
    </row>
    <row r="4844" spans="29:30" x14ac:dyDescent="0.25">
      <c r="AC4844"/>
      <c r="AD4844"/>
    </row>
    <row r="4845" spans="29:30" x14ac:dyDescent="0.25">
      <c r="AC4845"/>
      <c r="AD4845"/>
    </row>
    <row r="4846" spans="29:30" x14ac:dyDescent="0.25">
      <c r="AC4846"/>
      <c r="AD4846"/>
    </row>
    <row r="4847" spans="29:30" x14ac:dyDescent="0.25">
      <c r="AC4847"/>
      <c r="AD4847"/>
    </row>
    <row r="4848" spans="29:30" x14ac:dyDescent="0.25">
      <c r="AC4848"/>
      <c r="AD4848"/>
    </row>
    <row r="4849" spans="29:30" x14ac:dyDescent="0.25">
      <c r="AC4849"/>
      <c r="AD4849"/>
    </row>
    <row r="4850" spans="29:30" x14ac:dyDescent="0.25">
      <c r="AC4850"/>
      <c r="AD4850"/>
    </row>
    <row r="4851" spans="29:30" x14ac:dyDescent="0.25">
      <c r="AC4851"/>
      <c r="AD4851"/>
    </row>
    <row r="4852" spans="29:30" x14ac:dyDescent="0.25">
      <c r="AC4852"/>
      <c r="AD4852"/>
    </row>
    <row r="4853" spans="29:30" x14ac:dyDescent="0.25">
      <c r="AC4853"/>
      <c r="AD4853"/>
    </row>
    <row r="4854" spans="29:30" x14ac:dyDescent="0.25">
      <c r="AC4854"/>
      <c r="AD4854"/>
    </row>
    <row r="4855" spans="29:30" x14ac:dyDescent="0.25">
      <c r="AC4855"/>
      <c r="AD4855"/>
    </row>
    <row r="4856" spans="29:30" x14ac:dyDescent="0.25">
      <c r="AC4856"/>
      <c r="AD4856"/>
    </row>
    <row r="4857" spans="29:30" x14ac:dyDescent="0.25">
      <c r="AC4857"/>
      <c r="AD4857"/>
    </row>
    <row r="4858" spans="29:30" x14ac:dyDescent="0.25">
      <c r="AC4858"/>
      <c r="AD4858"/>
    </row>
    <row r="4859" spans="29:30" x14ac:dyDescent="0.25">
      <c r="AC4859"/>
      <c r="AD4859"/>
    </row>
    <row r="4860" spans="29:30" x14ac:dyDescent="0.25">
      <c r="AC4860"/>
      <c r="AD4860"/>
    </row>
    <row r="4861" spans="29:30" x14ac:dyDescent="0.25">
      <c r="AC4861"/>
      <c r="AD4861"/>
    </row>
    <row r="4862" spans="29:30" x14ac:dyDescent="0.25">
      <c r="AC4862"/>
      <c r="AD4862"/>
    </row>
    <row r="4863" spans="29:30" x14ac:dyDescent="0.25">
      <c r="AC4863"/>
      <c r="AD4863"/>
    </row>
    <row r="4864" spans="29:30" x14ac:dyDescent="0.25">
      <c r="AC4864"/>
      <c r="AD4864"/>
    </row>
    <row r="4865" spans="29:30" x14ac:dyDescent="0.25">
      <c r="AC4865"/>
      <c r="AD4865"/>
    </row>
    <row r="4866" spans="29:30" x14ac:dyDescent="0.25">
      <c r="AC4866"/>
      <c r="AD4866"/>
    </row>
    <row r="4867" spans="29:30" x14ac:dyDescent="0.25">
      <c r="AC4867"/>
      <c r="AD4867"/>
    </row>
    <row r="4868" spans="29:30" x14ac:dyDescent="0.25">
      <c r="AC4868"/>
      <c r="AD4868"/>
    </row>
    <row r="4869" spans="29:30" x14ac:dyDescent="0.25">
      <c r="AC4869"/>
      <c r="AD4869"/>
    </row>
    <row r="4870" spans="29:30" x14ac:dyDescent="0.25">
      <c r="AC4870"/>
      <c r="AD4870"/>
    </row>
    <row r="4871" spans="29:30" x14ac:dyDescent="0.25">
      <c r="AC4871"/>
      <c r="AD4871"/>
    </row>
    <row r="4872" spans="29:30" x14ac:dyDescent="0.25">
      <c r="AC4872"/>
      <c r="AD4872"/>
    </row>
    <row r="4873" spans="29:30" x14ac:dyDescent="0.25">
      <c r="AC4873"/>
      <c r="AD4873"/>
    </row>
    <row r="4874" spans="29:30" x14ac:dyDescent="0.25">
      <c r="AC4874"/>
      <c r="AD4874"/>
    </row>
    <row r="4875" spans="29:30" x14ac:dyDescent="0.25">
      <c r="AC4875"/>
      <c r="AD4875"/>
    </row>
    <row r="4876" spans="29:30" x14ac:dyDescent="0.25">
      <c r="AC4876"/>
      <c r="AD4876"/>
    </row>
    <row r="4877" spans="29:30" x14ac:dyDescent="0.25">
      <c r="AC4877"/>
      <c r="AD4877"/>
    </row>
    <row r="4878" spans="29:30" x14ac:dyDescent="0.25">
      <c r="AC4878"/>
      <c r="AD4878"/>
    </row>
    <row r="4879" spans="29:30" x14ac:dyDescent="0.25">
      <c r="AC4879"/>
      <c r="AD4879"/>
    </row>
    <row r="4880" spans="29:30" x14ac:dyDescent="0.25">
      <c r="AC4880"/>
      <c r="AD4880"/>
    </row>
    <row r="4881" spans="29:30" x14ac:dyDescent="0.25">
      <c r="AC4881"/>
      <c r="AD4881"/>
    </row>
    <row r="4882" spans="29:30" x14ac:dyDescent="0.25">
      <c r="AC4882"/>
      <c r="AD4882"/>
    </row>
    <row r="4883" spans="29:30" x14ac:dyDescent="0.25">
      <c r="AC4883"/>
      <c r="AD4883"/>
    </row>
    <row r="4884" spans="29:30" x14ac:dyDescent="0.25">
      <c r="AC4884"/>
      <c r="AD4884"/>
    </row>
    <row r="4885" spans="29:30" x14ac:dyDescent="0.25">
      <c r="AC4885"/>
      <c r="AD4885"/>
    </row>
    <row r="4886" spans="29:30" x14ac:dyDescent="0.25">
      <c r="AC4886"/>
      <c r="AD4886"/>
    </row>
    <row r="4887" spans="29:30" x14ac:dyDescent="0.25">
      <c r="AC4887"/>
      <c r="AD4887"/>
    </row>
    <row r="4888" spans="29:30" x14ac:dyDescent="0.25">
      <c r="AC4888"/>
      <c r="AD4888"/>
    </row>
    <row r="4889" spans="29:30" x14ac:dyDescent="0.25">
      <c r="AC4889"/>
      <c r="AD4889"/>
    </row>
    <row r="4890" spans="29:30" x14ac:dyDescent="0.25">
      <c r="AC4890"/>
      <c r="AD4890"/>
    </row>
    <row r="4891" spans="29:30" x14ac:dyDescent="0.25">
      <c r="AC4891"/>
      <c r="AD4891"/>
    </row>
    <row r="4892" spans="29:30" x14ac:dyDescent="0.25">
      <c r="AC4892"/>
      <c r="AD4892"/>
    </row>
    <row r="4893" spans="29:30" x14ac:dyDescent="0.25">
      <c r="AC4893"/>
      <c r="AD4893"/>
    </row>
    <row r="4894" spans="29:30" x14ac:dyDescent="0.25">
      <c r="AC4894"/>
      <c r="AD4894"/>
    </row>
    <row r="4895" spans="29:30" x14ac:dyDescent="0.25">
      <c r="AC4895"/>
      <c r="AD4895"/>
    </row>
    <row r="4896" spans="29:30" x14ac:dyDescent="0.25">
      <c r="AC4896"/>
      <c r="AD4896"/>
    </row>
    <row r="4897" spans="29:30" x14ac:dyDescent="0.25">
      <c r="AC4897"/>
      <c r="AD4897"/>
    </row>
    <row r="4898" spans="29:30" x14ac:dyDescent="0.25">
      <c r="AC4898"/>
      <c r="AD4898"/>
    </row>
    <row r="4899" spans="29:30" x14ac:dyDescent="0.25">
      <c r="AC4899"/>
      <c r="AD4899"/>
    </row>
    <row r="4900" spans="29:30" x14ac:dyDescent="0.25">
      <c r="AC4900"/>
      <c r="AD4900"/>
    </row>
    <row r="4901" spans="29:30" x14ac:dyDescent="0.25">
      <c r="AC4901"/>
      <c r="AD4901"/>
    </row>
    <row r="4902" spans="29:30" x14ac:dyDescent="0.25">
      <c r="AC4902"/>
      <c r="AD4902"/>
    </row>
    <row r="4903" spans="29:30" x14ac:dyDescent="0.25">
      <c r="AC4903"/>
      <c r="AD4903"/>
    </row>
    <row r="4904" spans="29:30" x14ac:dyDescent="0.25">
      <c r="AC4904"/>
      <c r="AD4904"/>
    </row>
    <row r="4905" spans="29:30" x14ac:dyDescent="0.25">
      <c r="AC4905"/>
      <c r="AD4905"/>
    </row>
    <row r="4906" spans="29:30" x14ac:dyDescent="0.25">
      <c r="AC4906"/>
      <c r="AD4906"/>
    </row>
    <row r="4907" spans="29:30" x14ac:dyDescent="0.25">
      <c r="AC4907"/>
      <c r="AD4907"/>
    </row>
    <row r="4908" spans="29:30" x14ac:dyDescent="0.25">
      <c r="AC4908"/>
      <c r="AD4908"/>
    </row>
    <row r="4909" spans="29:30" x14ac:dyDescent="0.25">
      <c r="AC4909"/>
      <c r="AD4909"/>
    </row>
    <row r="4910" spans="29:30" x14ac:dyDescent="0.25">
      <c r="AC4910"/>
      <c r="AD4910"/>
    </row>
    <row r="4911" spans="29:30" x14ac:dyDescent="0.25">
      <c r="AC4911"/>
      <c r="AD4911"/>
    </row>
    <row r="4912" spans="29:30" x14ac:dyDescent="0.25">
      <c r="AC4912"/>
      <c r="AD4912"/>
    </row>
    <row r="4913" spans="29:30" x14ac:dyDescent="0.25">
      <c r="AC4913"/>
      <c r="AD4913"/>
    </row>
    <row r="4914" spans="29:30" x14ac:dyDescent="0.25">
      <c r="AC4914"/>
      <c r="AD4914"/>
    </row>
    <row r="4915" spans="29:30" x14ac:dyDescent="0.25">
      <c r="AC4915"/>
      <c r="AD4915"/>
    </row>
    <row r="4916" spans="29:30" x14ac:dyDescent="0.25">
      <c r="AC4916"/>
      <c r="AD4916"/>
    </row>
    <row r="4917" spans="29:30" x14ac:dyDescent="0.25">
      <c r="AC4917"/>
      <c r="AD4917"/>
    </row>
    <row r="4918" spans="29:30" x14ac:dyDescent="0.25">
      <c r="AC4918"/>
      <c r="AD4918"/>
    </row>
    <row r="4919" spans="29:30" x14ac:dyDescent="0.25">
      <c r="AC4919"/>
      <c r="AD4919"/>
    </row>
    <row r="4920" spans="29:30" x14ac:dyDescent="0.25">
      <c r="AC4920"/>
      <c r="AD4920"/>
    </row>
    <row r="4921" spans="29:30" x14ac:dyDescent="0.25">
      <c r="AC4921"/>
      <c r="AD4921"/>
    </row>
    <row r="4922" spans="29:30" x14ac:dyDescent="0.25">
      <c r="AC4922"/>
      <c r="AD4922"/>
    </row>
    <row r="4923" spans="29:30" x14ac:dyDescent="0.25">
      <c r="AC4923"/>
      <c r="AD4923"/>
    </row>
    <row r="4924" spans="29:30" x14ac:dyDescent="0.25">
      <c r="AC4924"/>
      <c r="AD4924"/>
    </row>
    <row r="4925" spans="29:30" x14ac:dyDescent="0.25">
      <c r="AC4925"/>
      <c r="AD4925"/>
    </row>
    <row r="4926" spans="29:30" x14ac:dyDescent="0.25">
      <c r="AC4926"/>
      <c r="AD4926"/>
    </row>
    <row r="4927" spans="29:30" x14ac:dyDescent="0.25">
      <c r="AC4927"/>
      <c r="AD4927"/>
    </row>
    <row r="4928" spans="29:30" x14ac:dyDescent="0.25">
      <c r="AC4928"/>
      <c r="AD4928"/>
    </row>
    <row r="4929" spans="29:30" x14ac:dyDescent="0.25">
      <c r="AC4929"/>
      <c r="AD4929"/>
    </row>
    <row r="4930" spans="29:30" x14ac:dyDescent="0.25">
      <c r="AC4930"/>
      <c r="AD4930"/>
    </row>
    <row r="4931" spans="29:30" x14ac:dyDescent="0.25">
      <c r="AC4931"/>
      <c r="AD4931"/>
    </row>
    <row r="4932" spans="29:30" x14ac:dyDescent="0.25">
      <c r="AC4932"/>
      <c r="AD4932"/>
    </row>
    <row r="4933" spans="29:30" x14ac:dyDescent="0.25">
      <c r="AC4933"/>
      <c r="AD4933"/>
    </row>
    <row r="4934" spans="29:30" x14ac:dyDescent="0.25">
      <c r="AC4934"/>
      <c r="AD4934"/>
    </row>
    <row r="4935" spans="29:30" x14ac:dyDescent="0.25">
      <c r="AC4935"/>
      <c r="AD4935"/>
    </row>
    <row r="4936" spans="29:30" x14ac:dyDescent="0.25">
      <c r="AC4936"/>
      <c r="AD4936"/>
    </row>
    <row r="4937" spans="29:30" x14ac:dyDescent="0.25">
      <c r="AC4937"/>
      <c r="AD4937"/>
    </row>
    <row r="4938" spans="29:30" x14ac:dyDescent="0.25">
      <c r="AC4938"/>
      <c r="AD4938"/>
    </row>
    <row r="4939" spans="29:30" x14ac:dyDescent="0.25">
      <c r="AC4939"/>
      <c r="AD4939"/>
    </row>
    <row r="4940" spans="29:30" x14ac:dyDescent="0.25">
      <c r="AC4940"/>
      <c r="AD4940"/>
    </row>
    <row r="4941" spans="29:30" x14ac:dyDescent="0.25">
      <c r="AC4941"/>
      <c r="AD4941"/>
    </row>
    <row r="4942" spans="29:30" x14ac:dyDescent="0.25">
      <c r="AC4942"/>
      <c r="AD4942"/>
    </row>
    <row r="4943" spans="29:30" x14ac:dyDescent="0.25">
      <c r="AC4943"/>
      <c r="AD4943"/>
    </row>
    <row r="4944" spans="29:30" x14ac:dyDescent="0.25">
      <c r="AC4944"/>
      <c r="AD4944"/>
    </row>
    <row r="4945" spans="29:30" x14ac:dyDescent="0.25">
      <c r="AC4945"/>
      <c r="AD4945"/>
    </row>
    <row r="4946" spans="29:30" x14ac:dyDescent="0.25">
      <c r="AC4946"/>
      <c r="AD4946"/>
    </row>
    <row r="4947" spans="29:30" x14ac:dyDescent="0.25">
      <c r="AC4947"/>
      <c r="AD4947"/>
    </row>
    <row r="4948" spans="29:30" x14ac:dyDescent="0.25">
      <c r="AC4948"/>
      <c r="AD4948"/>
    </row>
    <row r="4949" spans="29:30" x14ac:dyDescent="0.25">
      <c r="AC4949"/>
      <c r="AD4949"/>
    </row>
    <row r="4950" spans="29:30" x14ac:dyDescent="0.25">
      <c r="AC4950"/>
      <c r="AD4950"/>
    </row>
    <row r="4951" spans="29:30" x14ac:dyDescent="0.25">
      <c r="AC4951"/>
      <c r="AD4951"/>
    </row>
    <row r="4952" spans="29:30" x14ac:dyDescent="0.25">
      <c r="AC4952"/>
      <c r="AD4952"/>
    </row>
    <row r="4953" spans="29:30" x14ac:dyDescent="0.25">
      <c r="AC4953"/>
      <c r="AD4953"/>
    </row>
    <row r="4954" spans="29:30" x14ac:dyDescent="0.25">
      <c r="AC4954"/>
      <c r="AD4954"/>
    </row>
    <row r="4955" spans="29:30" x14ac:dyDescent="0.25">
      <c r="AC4955"/>
      <c r="AD4955"/>
    </row>
    <row r="4956" spans="29:30" x14ac:dyDescent="0.25">
      <c r="AC4956"/>
      <c r="AD4956"/>
    </row>
    <row r="4957" spans="29:30" x14ac:dyDescent="0.25">
      <c r="AC4957"/>
      <c r="AD4957"/>
    </row>
    <row r="4958" spans="29:30" x14ac:dyDescent="0.25">
      <c r="AC4958"/>
      <c r="AD4958"/>
    </row>
    <row r="4959" spans="29:30" x14ac:dyDescent="0.25">
      <c r="AC4959"/>
      <c r="AD4959"/>
    </row>
    <row r="4960" spans="29:30" x14ac:dyDescent="0.25">
      <c r="AC4960"/>
      <c r="AD4960"/>
    </row>
    <row r="4961" spans="29:30" x14ac:dyDescent="0.25">
      <c r="AC4961"/>
      <c r="AD4961"/>
    </row>
    <row r="4962" spans="29:30" x14ac:dyDescent="0.25">
      <c r="AC4962"/>
      <c r="AD4962"/>
    </row>
    <row r="4963" spans="29:30" x14ac:dyDescent="0.25">
      <c r="AC4963"/>
      <c r="AD4963"/>
    </row>
    <row r="4964" spans="29:30" x14ac:dyDescent="0.25">
      <c r="AC4964"/>
      <c r="AD4964"/>
    </row>
    <row r="4965" spans="29:30" x14ac:dyDescent="0.25">
      <c r="AC4965"/>
      <c r="AD4965"/>
    </row>
    <row r="4966" spans="29:30" x14ac:dyDescent="0.25">
      <c r="AC4966"/>
      <c r="AD4966"/>
    </row>
    <row r="4967" spans="29:30" x14ac:dyDescent="0.25">
      <c r="AC4967"/>
      <c r="AD4967"/>
    </row>
    <row r="4968" spans="29:30" x14ac:dyDescent="0.25">
      <c r="AC4968"/>
      <c r="AD4968"/>
    </row>
    <row r="4969" spans="29:30" x14ac:dyDescent="0.25">
      <c r="AC4969"/>
      <c r="AD4969"/>
    </row>
    <row r="4970" spans="29:30" x14ac:dyDescent="0.25">
      <c r="AC4970"/>
      <c r="AD4970"/>
    </row>
    <row r="4971" spans="29:30" x14ac:dyDescent="0.25">
      <c r="AC4971"/>
      <c r="AD4971"/>
    </row>
    <row r="4972" spans="29:30" x14ac:dyDescent="0.25">
      <c r="AC4972"/>
      <c r="AD4972"/>
    </row>
    <row r="4973" spans="29:30" x14ac:dyDescent="0.25">
      <c r="AC4973"/>
      <c r="AD4973"/>
    </row>
    <row r="4974" spans="29:30" x14ac:dyDescent="0.25">
      <c r="AC4974"/>
      <c r="AD4974"/>
    </row>
    <row r="4975" spans="29:30" x14ac:dyDescent="0.25">
      <c r="AC4975"/>
      <c r="AD4975"/>
    </row>
    <row r="4976" spans="29:30" x14ac:dyDescent="0.25">
      <c r="AC4976"/>
      <c r="AD4976"/>
    </row>
    <row r="4977" spans="29:30" x14ac:dyDescent="0.25">
      <c r="AC4977"/>
      <c r="AD4977"/>
    </row>
    <row r="4978" spans="29:30" x14ac:dyDescent="0.25">
      <c r="AC4978"/>
      <c r="AD4978"/>
    </row>
    <row r="4979" spans="29:30" x14ac:dyDescent="0.25">
      <c r="AC4979"/>
      <c r="AD4979"/>
    </row>
    <row r="4980" spans="29:30" x14ac:dyDescent="0.25">
      <c r="AC4980"/>
      <c r="AD4980"/>
    </row>
    <row r="4981" spans="29:30" x14ac:dyDescent="0.25">
      <c r="AC4981"/>
      <c r="AD4981"/>
    </row>
    <row r="4982" spans="29:30" x14ac:dyDescent="0.25">
      <c r="AC4982"/>
      <c r="AD4982"/>
    </row>
    <row r="4983" spans="29:30" x14ac:dyDescent="0.25">
      <c r="AC4983"/>
      <c r="AD4983"/>
    </row>
    <row r="4984" spans="29:30" x14ac:dyDescent="0.25">
      <c r="AC4984"/>
      <c r="AD4984"/>
    </row>
    <row r="4985" spans="29:30" x14ac:dyDescent="0.25">
      <c r="AC4985"/>
      <c r="AD4985"/>
    </row>
    <row r="4986" spans="29:30" x14ac:dyDescent="0.25">
      <c r="AC4986"/>
      <c r="AD4986"/>
    </row>
    <row r="4987" spans="29:30" x14ac:dyDescent="0.25">
      <c r="AC4987"/>
      <c r="AD4987"/>
    </row>
    <row r="4988" spans="29:30" x14ac:dyDescent="0.25">
      <c r="AC4988"/>
      <c r="AD4988"/>
    </row>
    <row r="4989" spans="29:30" x14ac:dyDescent="0.25">
      <c r="AC4989"/>
      <c r="AD4989"/>
    </row>
    <row r="4990" spans="29:30" x14ac:dyDescent="0.25">
      <c r="AC4990"/>
      <c r="AD4990"/>
    </row>
    <row r="4991" spans="29:30" x14ac:dyDescent="0.25">
      <c r="AC4991"/>
      <c r="AD4991"/>
    </row>
    <row r="4992" spans="29:30" x14ac:dyDescent="0.25">
      <c r="AC4992"/>
      <c r="AD4992"/>
    </row>
    <row r="4993" spans="29:30" x14ac:dyDescent="0.25">
      <c r="AC4993"/>
      <c r="AD4993"/>
    </row>
    <row r="4994" spans="29:30" x14ac:dyDescent="0.25">
      <c r="AC4994"/>
      <c r="AD4994"/>
    </row>
    <row r="4995" spans="29:30" x14ac:dyDescent="0.25">
      <c r="AC4995"/>
      <c r="AD4995"/>
    </row>
    <row r="4996" spans="29:30" x14ac:dyDescent="0.25">
      <c r="AC4996"/>
      <c r="AD4996"/>
    </row>
    <row r="4997" spans="29:30" x14ac:dyDescent="0.25">
      <c r="AC4997"/>
      <c r="AD4997"/>
    </row>
    <row r="4998" spans="29:30" x14ac:dyDescent="0.25">
      <c r="AC4998"/>
      <c r="AD4998"/>
    </row>
    <row r="4999" spans="29:30" x14ac:dyDescent="0.25">
      <c r="AC4999"/>
      <c r="AD4999"/>
    </row>
    <row r="5000" spans="29:30" x14ac:dyDescent="0.25">
      <c r="AC5000"/>
      <c r="AD5000"/>
    </row>
    <row r="5001" spans="29:30" x14ac:dyDescent="0.25">
      <c r="AC5001"/>
      <c r="AD5001"/>
    </row>
    <row r="5002" spans="29:30" x14ac:dyDescent="0.25">
      <c r="AC5002"/>
      <c r="AD5002"/>
    </row>
    <row r="5003" spans="29:30" x14ac:dyDescent="0.25">
      <c r="AC5003"/>
      <c r="AD5003"/>
    </row>
    <row r="5004" spans="29:30" x14ac:dyDescent="0.25">
      <c r="AC5004"/>
      <c r="AD5004"/>
    </row>
    <row r="5005" spans="29:30" x14ac:dyDescent="0.25">
      <c r="AC5005"/>
      <c r="AD5005"/>
    </row>
    <row r="5006" spans="29:30" x14ac:dyDescent="0.25">
      <c r="AC5006"/>
      <c r="AD5006"/>
    </row>
    <row r="5007" spans="29:30" x14ac:dyDescent="0.25">
      <c r="AC5007"/>
      <c r="AD5007"/>
    </row>
    <row r="5008" spans="29:30" x14ac:dyDescent="0.25">
      <c r="AC5008"/>
      <c r="AD5008"/>
    </row>
    <row r="5009" spans="29:30" x14ac:dyDescent="0.25">
      <c r="AC5009"/>
      <c r="AD5009"/>
    </row>
    <row r="5010" spans="29:30" x14ac:dyDescent="0.25">
      <c r="AC5010"/>
      <c r="AD5010"/>
    </row>
    <row r="5011" spans="29:30" x14ac:dyDescent="0.25">
      <c r="AC5011"/>
      <c r="AD5011"/>
    </row>
    <row r="5012" spans="29:30" x14ac:dyDescent="0.25">
      <c r="AC5012"/>
      <c r="AD5012"/>
    </row>
    <row r="5013" spans="29:30" x14ac:dyDescent="0.25">
      <c r="AC5013"/>
      <c r="AD5013"/>
    </row>
    <row r="5014" spans="29:30" x14ac:dyDescent="0.25">
      <c r="AC5014"/>
      <c r="AD5014"/>
    </row>
    <row r="5015" spans="29:30" x14ac:dyDescent="0.25">
      <c r="AC5015"/>
      <c r="AD5015"/>
    </row>
    <row r="5016" spans="29:30" x14ac:dyDescent="0.25">
      <c r="AC5016"/>
      <c r="AD5016"/>
    </row>
    <row r="5017" spans="29:30" x14ac:dyDescent="0.25">
      <c r="AC5017"/>
      <c r="AD5017"/>
    </row>
    <row r="5018" spans="29:30" x14ac:dyDescent="0.25">
      <c r="AC5018"/>
      <c r="AD5018"/>
    </row>
    <row r="5019" spans="29:30" x14ac:dyDescent="0.25">
      <c r="AC5019"/>
      <c r="AD5019"/>
    </row>
    <row r="5020" spans="29:30" x14ac:dyDescent="0.25">
      <c r="AC5020"/>
      <c r="AD5020"/>
    </row>
    <row r="5021" spans="29:30" x14ac:dyDescent="0.25">
      <c r="AC5021"/>
      <c r="AD5021"/>
    </row>
    <row r="5022" spans="29:30" x14ac:dyDescent="0.25">
      <c r="AC5022"/>
      <c r="AD5022"/>
    </row>
    <row r="5023" spans="29:30" x14ac:dyDescent="0.25">
      <c r="AC5023"/>
      <c r="AD5023"/>
    </row>
    <row r="5024" spans="29:30" x14ac:dyDescent="0.25">
      <c r="AC5024"/>
      <c r="AD5024"/>
    </row>
    <row r="5025" spans="29:30" x14ac:dyDescent="0.25">
      <c r="AC5025"/>
      <c r="AD5025"/>
    </row>
    <row r="5026" spans="29:30" x14ac:dyDescent="0.25">
      <c r="AC5026"/>
      <c r="AD5026"/>
    </row>
    <row r="5027" spans="29:30" x14ac:dyDescent="0.25">
      <c r="AC5027"/>
      <c r="AD5027"/>
    </row>
    <row r="5028" spans="29:30" x14ac:dyDescent="0.25">
      <c r="AC5028"/>
      <c r="AD5028"/>
    </row>
    <row r="5029" spans="29:30" x14ac:dyDescent="0.25">
      <c r="AC5029"/>
      <c r="AD5029"/>
    </row>
    <row r="5030" spans="29:30" x14ac:dyDescent="0.25">
      <c r="AC5030"/>
      <c r="AD5030"/>
    </row>
    <row r="5031" spans="29:30" x14ac:dyDescent="0.25">
      <c r="AC5031"/>
      <c r="AD5031"/>
    </row>
    <row r="5032" spans="29:30" x14ac:dyDescent="0.25">
      <c r="AC5032"/>
      <c r="AD5032"/>
    </row>
    <row r="5033" spans="29:30" x14ac:dyDescent="0.25">
      <c r="AC5033"/>
      <c r="AD5033"/>
    </row>
    <row r="5034" spans="29:30" x14ac:dyDescent="0.25">
      <c r="AC5034"/>
      <c r="AD5034"/>
    </row>
    <row r="5035" spans="29:30" x14ac:dyDescent="0.25">
      <c r="AC5035"/>
      <c r="AD5035"/>
    </row>
    <row r="5036" spans="29:30" x14ac:dyDescent="0.25">
      <c r="AC5036"/>
      <c r="AD5036"/>
    </row>
    <row r="5037" spans="29:30" x14ac:dyDescent="0.25">
      <c r="AC5037"/>
      <c r="AD5037"/>
    </row>
    <row r="5038" spans="29:30" x14ac:dyDescent="0.25">
      <c r="AC5038"/>
      <c r="AD5038"/>
    </row>
    <row r="5039" spans="29:30" x14ac:dyDescent="0.25">
      <c r="AC5039"/>
      <c r="AD5039"/>
    </row>
    <row r="5040" spans="29:30" x14ac:dyDescent="0.25">
      <c r="AC5040"/>
      <c r="AD5040"/>
    </row>
    <row r="5041" spans="29:30" x14ac:dyDescent="0.25">
      <c r="AC5041"/>
      <c r="AD5041"/>
    </row>
    <row r="5042" spans="29:30" x14ac:dyDescent="0.25">
      <c r="AC5042"/>
      <c r="AD5042"/>
    </row>
    <row r="5043" spans="29:30" x14ac:dyDescent="0.25">
      <c r="AC5043"/>
      <c r="AD5043"/>
    </row>
    <row r="5044" spans="29:30" x14ac:dyDescent="0.25">
      <c r="AC5044"/>
      <c r="AD5044"/>
    </row>
    <row r="5045" spans="29:30" x14ac:dyDescent="0.25">
      <c r="AC5045"/>
      <c r="AD5045"/>
    </row>
    <row r="5046" spans="29:30" x14ac:dyDescent="0.25">
      <c r="AC5046"/>
      <c r="AD5046"/>
    </row>
    <row r="5047" spans="29:30" x14ac:dyDescent="0.25">
      <c r="AC5047"/>
      <c r="AD5047"/>
    </row>
    <row r="5048" spans="29:30" x14ac:dyDescent="0.25">
      <c r="AC5048"/>
      <c r="AD5048"/>
    </row>
    <row r="5049" spans="29:30" x14ac:dyDescent="0.25">
      <c r="AC5049"/>
      <c r="AD5049"/>
    </row>
    <row r="5050" spans="29:30" x14ac:dyDescent="0.25">
      <c r="AC5050"/>
      <c r="AD5050"/>
    </row>
    <row r="5051" spans="29:30" x14ac:dyDescent="0.25">
      <c r="AC5051"/>
      <c r="AD5051"/>
    </row>
    <row r="5052" spans="29:30" x14ac:dyDescent="0.25">
      <c r="AC5052"/>
      <c r="AD5052"/>
    </row>
    <row r="5053" spans="29:30" x14ac:dyDescent="0.25">
      <c r="AC5053"/>
      <c r="AD5053"/>
    </row>
    <row r="5054" spans="29:30" x14ac:dyDescent="0.25">
      <c r="AC5054"/>
      <c r="AD5054"/>
    </row>
    <row r="5055" spans="29:30" x14ac:dyDescent="0.25">
      <c r="AC5055"/>
      <c r="AD5055"/>
    </row>
    <row r="5056" spans="29:30" x14ac:dyDescent="0.25">
      <c r="AC5056"/>
      <c r="AD5056"/>
    </row>
    <row r="5057" spans="29:30" x14ac:dyDescent="0.25">
      <c r="AC5057"/>
      <c r="AD5057"/>
    </row>
    <row r="5058" spans="29:30" x14ac:dyDescent="0.25">
      <c r="AC5058"/>
      <c r="AD5058"/>
    </row>
    <row r="5059" spans="29:30" x14ac:dyDescent="0.25">
      <c r="AC5059"/>
      <c r="AD5059"/>
    </row>
    <row r="5060" spans="29:30" x14ac:dyDescent="0.25">
      <c r="AC5060"/>
      <c r="AD5060"/>
    </row>
    <row r="5061" spans="29:30" x14ac:dyDescent="0.25">
      <c r="AC5061"/>
      <c r="AD5061"/>
    </row>
    <row r="5062" spans="29:30" x14ac:dyDescent="0.25">
      <c r="AC5062"/>
      <c r="AD5062"/>
    </row>
    <row r="5063" spans="29:30" x14ac:dyDescent="0.25">
      <c r="AC5063"/>
      <c r="AD5063"/>
    </row>
    <row r="5064" spans="29:30" x14ac:dyDescent="0.25">
      <c r="AC5064"/>
      <c r="AD5064"/>
    </row>
    <row r="5065" spans="29:30" x14ac:dyDescent="0.25">
      <c r="AC5065"/>
      <c r="AD5065"/>
    </row>
    <row r="5066" spans="29:30" x14ac:dyDescent="0.25">
      <c r="AC5066"/>
      <c r="AD5066"/>
    </row>
    <row r="5067" spans="29:30" x14ac:dyDescent="0.25">
      <c r="AC5067"/>
      <c r="AD5067"/>
    </row>
    <row r="5068" spans="29:30" x14ac:dyDescent="0.25">
      <c r="AC5068"/>
      <c r="AD5068"/>
    </row>
    <row r="5069" spans="29:30" x14ac:dyDescent="0.25">
      <c r="AC5069"/>
      <c r="AD5069"/>
    </row>
    <row r="5070" spans="29:30" x14ac:dyDescent="0.25">
      <c r="AC5070"/>
      <c r="AD5070"/>
    </row>
    <row r="5071" spans="29:30" x14ac:dyDescent="0.25">
      <c r="AC5071"/>
      <c r="AD5071"/>
    </row>
    <row r="5072" spans="29:30" x14ac:dyDescent="0.25">
      <c r="AC5072"/>
      <c r="AD5072"/>
    </row>
    <row r="5073" spans="29:30" x14ac:dyDescent="0.25">
      <c r="AC5073"/>
      <c r="AD5073"/>
    </row>
    <row r="5074" spans="29:30" x14ac:dyDescent="0.25">
      <c r="AC5074"/>
      <c r="AD5074"/>
    </row>
    <row r="5075" spans="29:30" x14ac:dyDescent="0.25">
      <c r="AC5075"/>
      <c r="AD5075"/>
    </row>
    <row r="5076" spans="29:30" x14ac:dyDescent="0.25">
      <c r="AC5076"/>
      <c r="AD5076"/>
    </row>
    <row r="5077" spans="29:30" x14ac:dyDescent="0.25">
      <c r="AC5077"/>
      <c r="AD5077"/>
    </row>
    <row r="5078" spans="29:30" x14ac:dyDescent="0.25">
      <c r="AC5078"/>
      <c r="AD5078"/>
    </row>
    <row r="5079" spans="29:30" x14ac:dyDescent="0.25">
      <c r="AC5079"/>
      <c r="AD5079"/>
    </row>
    <row r="5080" spans="29:30" x14ac:dyDescent="0.25">
      <c r="AC5080"/>
      <c r="AD5080"/>
    </row>
    <row r="5081" spans="29:30" x14ac:dyDescent="0.25">
      <c r="AC5081"/>
      <c r="AD5081"/>
    </row>
    <row r="5082" spans="29:30" x14ac:dyDescent="0.25">
      <c r="AC5082"/>
      <c r="AD5082"/>
    </row>
    <row r="5083" spans="29:30" x14ac:dyDescent="0.25">
      <c r="AC5083"/>
      <c r="AD5083"/>
    </row>
    <row r="5084" spans="29:30" x14ac:dyDescent="0.25">
      <c r="AC5084"/>
      <c r="AD5084"/>
    </row>
    <row r="5085" spans="29:30" x14ac:dyDescent="0.25">
      <c r="AC5085"/>
      <c r="AD5085"/>
    </row>
    <row r="5086" spans="29:30" x14ac:dyDescent="0.25">
      <c r="AC5086"/>
      <c r="AD5086"/>
    </row>
    <row r="5087" spans="29:30" x14ac:dyDescent="0.25">
      <c r="AC5087"/>
      <c r="AD5087"/>
    </row>
    <row r="5088" spans="29:30" x14ac:dyDescent="0.25">
      <c r="AC5088"/>
      <c r="AD5088"/>
    </row>
    <row r="5089" spans="29:30" x14ac:dyDescent="0.25">
      <c r="AC5089"/>
      <c r="AD5089"/>
    </row>
    <row r="5090" spans="29:30" x14ac:dyDescent="0.25">
      <c r="AC5090"/>
      <c r="AD5090"/>
    </row>
    <row r="5091" spans="29:30" x14ac:dyDescent="0.25">
      <c r="AC5091"/>
      <c r="AD5091"/>
    </row>
    <row r="5092" spans="29:30" x14ac:dyDescent="0.25">
      <c r="AC5092"/>
      <c r="AD5092"/>
    </row>
    <row r="5093" spans="29:30" x14ac:dyDescent="0.25">
      <c r="AC5093"/>
      <c r="AD5093"/>
    </row>
    <row r="5094" spans="29:30" x14ac:dyDescent="0.25">
      <c r="AC5094"/>
      <c r="AD5094"/>
    </row>
    <row r="5095" spans="29:30" x14ac:dyDescent="0.25">
      <c r="AC5095"/>
      <c r="AD5095"/>
    </row>
    <row r="5096" spans="29:30" x14ac:dyDescent="0.25">
      <c r="AC5096"/>
      <c r="AD5096"/>
    </row>
    <row r="5097" spans="29:30" x14ac:dyDescent="0.25">
      <c r="AC5097"/>
      <c r="AD5097"/>
    </row>
    <row r="5098" spans="29:30" x14ac:dyDescent="0.25">
      <c r="AC5098"/>
      <c r="AD5098"/>
    </row>
    <row r="5099" spans="29:30" x14ac:dyDescent="0.25">
      <c r="AC5099"/>
      <c r="AD5099"/>
    </row>
    <row r="5100" spans="29:30" x14ac:dyDescent="0.25">
      <c r="AC5100"/>
      <c r="AD5100"/>
    </row>
    <row r="5101" spans="29:30" x14ac:dyDescent="0.25">
      <c r="AC5101"/>
      <c r="AD5101"/>
    </row>
    <row r="5102" spans="29:30" x14ac:dyDescent="0.25">
      <c r="AC5102"/>
      <c r="AD5102"/>
    </row>
    <row r="5103" spans="29:30" x14ac:dyDescent="0.25">
      <c r="AC5103"/>
      <c r="AD5103"/>
    </row>
    <row r="5104" spans="29:30" x14ac:dyDescent="0.25">
      <c r="AC5104"/>
      <c r="AD5104"/>
    </row>
    <row r="5105" spans="29:30" x14ac:dyDescent="0.25">
      <c r="AC5105"/>
      <c r="AD5105"/>
    </row>
    <row r="5106" spans="29:30" x14ac:dyDescent="0.25">
      <c r="AC5106"/>
      <c r="AD5106"/>
    </row>
    <row r="5107" spans="29:30" x14ac:dyDescent="0.25">
      <c r="AC5107"/>
      <c r="AD5107"/>
    </row>
    <row r="5108" spans="29:30" x14ac:dyDescent="0.25">
      <c r="AC5108"/>
      <c r="AD5108"/>
    </row>
    <row r="5109" spans="29:30" x14ac:dyDescent="0.25">
      <c r="AC5109"/>
      <c r="AD5109"/>
    </row>
    <row r="5110" spans="29:30" x14ac:dyDescent="0.25">
      <c r="AC5110"/>
      <c r="AD5110"/>
    </row>
    <row r="5111" spans="29:30" x14ac:dyDescent="0.25">
      <c r="AC5111"/>
      <c r="AD5111"/>
    </row>
    <row r="5112" spans="29:30" x14ac:dyDescent="0.25">
      <c r="AC5112"/>
      <c r="AD5112"/>
    </row>
    <row r="5113" spans="29:30" x14ac:dyDescent="0.25">
      <c r="AC5113"/>
      <c r="AD5113"/>
    </row>
    <row r="5114" spans="29:30" x14ac:dyDescent="0.25">
      <c r="AC5114"/>
      <c r="AD5114"/>
    </row>
    <row r="5115" spans="29:30" x14ac:dyDescent="0.25">
      <c r="AC5115"/>
      <c r="AD5115"/>
    </row>
    <row r="5116" spans="29:30" x14ac:dyDescent="0.25">
      <c r="AC5116"/>
      <c r="AD5116"/>
    </row>
    <row r="5117" spans="29:30" x14ac:dyDescent="0.25">
      <c r="AC5117"/>
      <c r="AD5117"/>
    </row>
    <row r="5118" spans="29:30" x14ac:dyDescent="0.25">
      <c r="AC5118"/>
      <c r="AD5118"/>
    </row>
    <row r="5119" spans="29:30" x14ac:dyDescent="0.25">
      <c r="AC5119"/>
      <c r="AD5119"/>
    </row>
    <row r="5120" spans="29:30" x14ac:dyDescent="0.25">
      <c r="AC5120"/>
      <c r="AD5120"/>
    </row>
    <row r="5121" spans="29:30" x14ac:dyDescent="0.25">
      <c r="AC5121"/>
      <c r="AD5121"/>
    </row>
    <row r="5122" spans="29:30" x14ac:dyDescent="0.25">
      <c r="AC5122"/>
      <c r="AD5122"/>
    </row>
    <row r="5123" spans="29:30" x14ac:dyDescent="0.25">
      <c r="AC5123"/>
      <c r="AD5123"/>
    </row>
    <row r="5124" spans="29:30" x14ac:dyDescent="0.25">
      <c r="AC5124"/>
      <c r="AD5124"/>
    </row>
    <row r="5125" spans="29:30" x14ac:dyDescent="0.25">
      <c r="AC5125"/>
      <c r="AD5125"/>
    </row>
    <row r="5126" spans="29:30" x14ac:dyDescent="0.25">
      <c r="AC5126"/>
      <c r="AD5126"/>
    </row>
    <row r="5127" spans="29:30" x14ac:dyDescent="0.25">
      <c r="AC5127"/>
      <c r="AD5127"/>
    </row>
    <row r="5128" spans="29:30" x14ac:dyDescent="0.25">
      <c r="AC5128"/>
      <c r="AD5128"/>
    </row>
    <row r="5129" spans="29:30" x14ac:dyDescent="0.25">
      <c r="AC5129"/>
      <c r="AD5129"/>
    </row>
    <row r="5130" spans="29:30" x14ac:dyDescent="0.25">
      <c r="AC5130"/>
      <c r="AD5130"/>
    </row>
    <row r="5131" spans="29:30" x14ac:dyDescent="0.25">
      <c r="AC5131"/>
      <c r="AD5131"/>
    </row>
    <row r="5132" spans="29:30" x14ac:dyDescent="0.25">
      <c r="AC5132"/>
      <c r="AD5132"/>
    </row>
    <row r="5133" spans="29:30" x14ac:dyDescent="0.25">
      <c r="AC5133"/>
      <c r="AD5133"/>
    </row>
    <row r="5134" spans="29:30" x14ac:dyDescent="0.25">
      <c r="AC5134"/>
      <c r="AD5134"/>
    </row>
    <row r="5135" spans="29:30" x14ac:dyDescent="0.25">
      <c r="AC5135"/>
      <c r="AD5135"/>
    </row>
    <row r="5136" spans="29:30" x14ac:dyDescent="0.25">
      <c r="AC5136"/>
      <c r="AD5136"/>
    </row>
    <row r="5137" spans="29:30" x14ac:dyDescent="0.25">
      <c r="AC5137"/>
      <c r="AD5137"/>
    </row>
    <row r="5138" spans="29:30" x14ac:dyDescent="0.25">
      <c r="AC5138"/>
      <c r="AD5138"/>
    </row>
    <row r="5139" spans="29:30" x14ac:dyDescent="0.25">
      <c r="AC5139"/>
      <c r="AD5139"/>
    </row>
    <row r="5140" spans="29:30" x14ac:dyDescent="0.25">
      <c r="AC5140"/>
      <c r="AD5140"/>
    </row>
    <row r="5141" spans="29:30" x14ac:dyDescent="0.25">
      <c r="AC5141"/>
      <c r="AD5141"/>
    </row>
    <row r="5142" spans="29:30" x14ac:dyDescent="0.25">
      <c r="AC5142"/>
      <c r="AD5142"/>
    </row>
    <row r="5143" spans="29:30" x14ac:dyDescent="0.25">
      <c r="AC5143"/>
      <c r="AD5143"/>
    </row>
    <row r="5144" spans="29:30" x14ac:dyDescent="0.25">
      <c r="AC5144"/>
      <c r="AD5144"/>
    </row>
    <row r="5145" spans="29:30" x14ac:dyDescent="0.25">
      <c r="AC5145"/>
      <c r="AD5145"/>
    </row>
    <row r="5146" spans="29:30" x14ac:dyDescent="0.25">
      <c r="AC5146"/>
      <c r="AD5146"/>
    </row>
    <row r="5147" spans="29:30" x14ac:dyDescent="0.25">
      <c r="AC5147"/>
      <c r="AD5147"/>
    </row>
    <row r="5148" spans="29:30" x14ac:dyDescent="0.25">
      <c r="AC5148"/>
      <c r="AD5148"/>
    </row>
    <row r="5149" spans="29:30" x14ac:dyDescent="0.25">
      <c r="AC5149"/>
      <c r="AD5149"/>
    </row>
    <row r="5150" spans="29:30" x14ac:dyDescent="0.25">
      <c r="AC5150"/>
      <c r="AD5150"/>
    </row>
    <row r="5151" spans="29:30" x14ac:dyDescent="0.25">
      <c r="AC5151"/>
      <c r="AD5151"/>
    </row>
    <row r="5152" spans="29:30" x14ac:dyDescent="0.25">
      <c r="AC5152"/>
      <c r="AD5152"/>
    </row>
    <row r="5153" spans="29:30" x14ac:dyDescent="0.25">
      <c r="AC5153"/>
      <c r="AD5153"/>
    </row>
    <row r="5154" spans="29:30" x14ac:dyDescent="0.25">
      <c r="AC5154"/>
      <c r="AD5154"/>
    </row>
    <row r="5155" spans="29:30" x14ac:dyDescent="0.25">
      <c r="AC5155"/>
      <c r="AD5155"/>
    </row>
    <row r="5156" spans="29:30" x14ac:dyDescent="0.25">
      <c r="AC5156"/>
      <c r="AD5156"/>
    </row>
    <row r="5157" spans="29:30" x14ac:dyDescent="0.25">
      <c r="AC5157"/>
      <c r="AD5157"/>
    </row>
    <row r="5158" spans="29:30" x14ac:dyDescent="0.25">
      <c r="AC5158"/>
      <c r="AD5158"/>
    </row>
    <row r="5159" spans="29:30" x14ac:dyDescent="0.25">
      <c r="AC5159"/>
      <c r="AD5159"/>
    </row>
    <row r="5160" spans="29:30" x14ac:dyDescent="0.25">
      <c r="AC5160"/>
      <c r="AD5160"/>
    </row>
    <row r="5161" spans="29:30" x14ac:dyDescent="0.25">
      <c r="AC5161"/>
      <c r="AD5161"/>
    </row>
    <row r="5162" spans="29:30" x14ac:dyDescent="0.25">
      <c r="AC5162"/>
      <c r="AD5162"/>
    </row>
    <row r="5163" spans="29:30" x14ac:dyDescent="0.25">
      <c r="AC5163"/>
      <c r="AD5163"/>
    </row>
    <row r="5164" spans="29:30" x14ac:dyDescent="0.25">
      <c r="AC5164"/>
      <c r="AD5164"/>
    </row>
    <row r="5165" spans="29:30" x14ac:dyDescent="0.25">
      <c r="AC5165"/>
      <c r="AD5165"/>
    </row>
    <row r="5166" spans="29:30" x14ac:dyDescent="0.25">
      <c r="AC5166"/>
      <c r="AD5166"/>
    </row>
    <row r="5167" spans="29:30" x14ac:dyDescent="0.25">
      <c r="AC5167"/>
      <c r="AD5167"/>
    </row>
    <row r="5168" spans="29:30" x14ac:dyDescent="0.25">
      <c r="AC5168"/>
      <c r="AD5168"/>
    </row>
    <row r="5169" spans="29:30" x14ac:dyDescent="0.25">
      <c r="AC5169"/>
      <c r="AD5169"/>
    </row>
    <row r="5170" spans="29:30" x14ac:dyDescent="0.25">
      <c r="AC5170"/>
      <c r="AD5170"/>
    </row>
    <row r="5171" spans="29:30" x14ac:dyDescent="0.25">
      <c r="AC5171"/>
      <c r="AD5171"/>
    </row>
    <row r="5172" spans="29:30" x14ac:dyDescent="0.25">
      <c r="AC5172"/>
      <c r="AD5172"/>
    </row>
    <row r="5173" spans="29:30" x14ac:dyDescent="0.25">
      <c r="AC5173"/>
      <c r="AD5173"/>
    </row>
    <row r="5174" spans="29:30" x14ac:dyDescent="0.25">
      <c r="AC5174"/>
      <c r="AD5174"/>
    </row>
    <row r="5175" spans="29:30" x14ac:dyDescent="0.25">
      <c r="AC5175"/>
      <c r="AD5175"/>
    </row>
    <row r="5176" spans="29:30" x14ac:dyDescent="0.25">
      <c r="AC5176"/>
      <c r="AD5176"/>
    </row>
    <row r="5177" spans="29:30" x14ac:dyDescent="0.25">
      <c r="AC5177"/>
      <c r="AD5177"/>
    </row>
    <row r="5178" spans="29:30" x14ac:dyDescent="0.25">
      <c r="AC5178"/>
      <c r="AD5178"/>
    </row>
    <row r="5179" spans="29:30" x14ac:dyDescent="0.25">
      <c r="AC5179"/>
      <c r="AD5179"/>
    </row>
    <row r="5180" spans="29:30" x14ac:dyDescent="0.25">
      <c r="AC5180"/>
      <c r="AD5180"/>
    </row>
    <row r="5181" spans="29:30" x14ac:dyDescent="0.25">
      <c r="AC5181"/>
      <c r="AD5181"/>
    </row>
    <row r="5182" spans="29:30" x14ac:dyDescent="0.25">
      <c r="AC5182"/>
      <c r="AD5182"/>
    </row>
    <row r="5183" spans="29:30" x14ac:dyDescent="0.25">
      <c r="AC5183"/>
      <c r="AD5183"/>
    </row>
    <row r="5184" spans="29:30" x14ac:dyDescent="0.25">
      <c r="AC5184"/>
      <c r="AD5184"/>
    </row>
    <row r="5185" spans="29:30" x14ac:dyDescent="0.25">
      <c r="AC5185"/>
      <c r="AD5185"/>
    </row>
    <row r="5186" spans="29:30" x14ac:dyDescent="0.25">
      <c r="AC5186"/>
      <c r="AD5186"/>
    </row>
    <row r="5187" spans="29:30" x14ac:dyDescent="0.25">
      <c r="AC5187"/>
      <c r="AD5187"/>
    </row>
    <row r="5188" spans="29:30" x14ac:dyDescent="0.25">
      <c r="AC5188"/>
      <c r="AD5188"/>
    </row>
    <row r="5189" spans="29:30" x14ac:dyDescent="0.25">
      <c r="AC5189"/>
      <c r="AD5189"/>
    </row>
    <row r="5190" spans="29:30" x14ac:dyDescent="0.25">
      <c r="AC5190"/>
      <c r="AD5190"/>
    </row>
    <row r="5191" spans="29:30" x14ac:dyDescent="0.25">
      <c r="AC5191"/>
      <c r="AD5191"/>
    </row>
    <row r="5192" spans="29:30" x14ac:dyDescent="0.25">
      <c r="AC5192"/>
      <c r="AD5192"/>
    </row>
    <row r="5193" spans="29:30" x14ac:dyDescent="0.25">
      <c r="AC5193"/>
      <c r="AD5193"/>
    </row>
    <row r="5194" spans="29:30" x14ac:dyDescent="0.25">
      <c r="AC5194"/>
      <c r="AD5194"/>
    </row>
    <row r="5195" spans="29:30" x14ac:dyDescent="0.25">
      <c r="AC5195"/>
      <c r="AD5195"/>
    </row>
    <row r="5196" spans="29:30" x14ac:dyDescent="0.25">
      <c r="AC5196"/>
      <c r="AD5196"/>
    </row>
    <row r="5197" spans="29:30" x14ac:dyDescent="0.25">
      <c r="AC5197"/>
      <c r="AD5197"/>
    </row>
    <row r="5198" spans="29:30" x14ac:dyDescent="0.25">
      <c r="AC5198"/>
      <c r="AD5198"/>
    </row>
    <row r="5199" spans="29:30" x14ac:dyDescent="0.25">
      <c r="AC5199"/>
      <c r="AD5199"/>
    </row>
    <row r="5200" spans="29:30" x14ac:dyDescent="0.25">
      <c r="AC5200"/>
      <c r="AD5200"/>
    </row>
    <row r="5201" spans="29:30" x14ac:dyDescent="0.25">
      <c r="AC5201"/>
      <c r="AD5201"/>
    </row>
    <row r="5202" spans="29:30" x14ac:dyDescent="0.25">
      <c r="AC5202"/>
      <c r="AD5202"/>
    </row>
    <row r="5203" spans="29:30" x14ac:dyDescent="0.25">
      <c r="AC5203"/>
      <c r="AD5203"/>
    </row>
    <row r="5204" spans="29:30" x14ac:dyDescent="0.25">
      <c r="AC5204"/>
      <c r="AD5204"/>
    </row>
    <row r="5205" spans="29:30" x14ac:dyDescent="0.25">
      <c r="AC5205"/>
      <c r="AD5205"/>
    </row>
    <row r="5206" spans="29:30" x14ac:dyDescent="0.25">
      <c r="AC5206"/>
      <c r="AD5206"/>
    </row>
    <row r="5207" spans="29:30" x14ac:dyDescent="0.25">
      <c r="AC5207"/>
      <c r="AD5207"/>
    </row>
    <row r="5208" spans="29:30" x14ac:dyDescent="0.25">
      <c r="AC5208"/>
      <c r="AD5208"/>
    </row>
    <row r="5209" spans="29:30" x14ac:dyDescent="0.25">
      <c r="AC5209"/>
      <c r="AD5209"/>
    </row>
    <row r="5210" spans="29:30" x14ac:dyDescent="0.25">
      <c r="AC5210"/>
      <c r="AD5210"/>
    </row>
    <row r="5211" spans="29:30" x14ac:dyDescent="0.25">
      <c r="AC5211"/>
      <c r="AD5211"/>
    </row>
    <row r="5212" spans="29:30" x14ac:dyDescent="0.25">
      <c r="AC5212"/>
      <c r="AD5212"/>
    </row>
    <row r="5213" spans="29:30" x14ac:dyDescent="0.25">
      <c r="AC5213"/>
      <c r="AD5213"/>
    </row>
    <row r="5214" spans="29:30" x14ac:dyDescent="0.25">
      <c r="AC5214"/>
      <c r="AD5214"/>
    </row>
    <row r="5215" spans="29:30" x14ac:dyDescent="0.25">
      <c r="AC5215"/>
      <c r="AD5215"/>
    </row>
    <row r="5216" spans="29:30" x14ac:dyDescent="0.25">
      <c r="AC5216"/>
      <c r="AD5216"/>
    </row>
    <row r="5217" spans="29:30" x14ac:dyDescent="0.25">
      <c r="AC5217"/>
      <c r="AD5217"/>
    </row>
    <row r="5218" spans="29:30" x14ac:dyDescent="0.25">
      <c r="AC5218"/>
      <c r="AD5218"/>
    </row>
    <row r="5219" spans="29:30" x14ac:dyDescent="0.25">
      <c r="AC5219"/>
      <c r="AD5219"/>
    </row>
    <row r="5220" spans="29:30" x14ac:dyDescent="0.25">
      <c r="AC5220"/>
      <c r="AD5220"/>
    </row>
    <row r="5221" spans="29:30" x14ac:dyDescent="0.25">
      <c r="AC5221"/>
      <c r="AD5221"/>
    </row>
    <row r="5222" spans="29:30" x14ac:dyDescent="0.25">
      <c r="AC5222"/>
      <c r="AD5222"/>
    </row>
    <row r="5223" spans="29:30" x14ac:dyDescent="0.25">
      <c r="AC5223"/>
      <c r="AD5223"/>
    </row>
    <row r="5224" spans="29:30" x14ac:dyDescent="0.25">
      <c r="AC5224"/>
      <c r="AD5224"/>
    </row>
    <row r="5225" spans="29:30" x14ac:dyDescent="0.25">
      <c r="AC5225"/>
      <c r="AD5225"/>
    </row>
    <row r="5226" spans="29:30" x14ac:dyDescent="0.25">
      <c r="AC5226"/>
      <c r="AD5226"/>
    </row>
    <row r="5227" spans="29:30" x14ac:dyDescent="0.25">
      <c r="AC5227"/>
      <c r="AD5227"/>
    </row>
    <row r="5228" spans="29:30" x14ac:dyDescent="0.25">
      <c r="AC5228"/>
      <c r="AD5228"/>
    </row>
    <row r="5229" spans="29:30" x14ac:dyDescent="0.25">
      <c r="AC5229"/>
      <c r="AD5229"/>
    </row>
    <row r="5230" spans="29:30" x14ac:dyDescent="0.25">
      <c r="AC5230"/>
      <c r="AD5230"/>
    </row>
    <row r="5231" spans="29:30" x14ac:dyDescent="0.25">
      <c r="AC5231"/>
      <c r="AD5231"/>
    </row>
    <row r="5232" spans="29:30" x14ac:dyDescent="0.25">
      <c r="AC5232"/>
      <c r="AD5232"/>
    </row>
    <row r="5233" spans="29:30" x14ac:dyDescent="0.25">
      <c r="AC5233"/>
      <c r="AD5233"/>
    </row>
    <row r="5234" spans="29:30" x14ac:dyDescent="0.25">
      <c r="AC5234"/>
      <c r="AD5234"/>
    </row>
    <row r="5235" spans="29:30" x14ac:dyDescent="0.25">
      <c r="AC5235"/>
      <c r="AD5235"/>
    </row>
    <row r="5236" spans="29:30" x14ac:dyDescent="0.25">
      <c r="AC5236"/>
      <c r="AD5236"/>
    </row>
    <row r="5237" spans="29:30" x14ac:dyDescent="0.25">
      <c r="AC5237"/>
      <c r="AD5237"/>
    </row>
    <row r="5238" spans="29:30" x14ac:dyDescent="0.25">
      <c r="AC5238"/>
      <c r="AD5238"/>
    </row>
    <row r="5239" spans="29:30" x14ac:dyDescent="0.25">
      <c r="AC5239"/>
      <c r="AD5239"/>
    </row>
    <row r="5240" spans="29:30" x14ac:dyDescent="0.25">
      <c r="AC5240"/>
      <c r="AD5240"/>
    </row>
    <row r="5241" spans="29:30" x14ac:dyDescent="0.25">
      <c r="AC5241"/>
      <c r="AD5241"/>
    </row>
    <row r="5242" spans="29:30" x14ac:dyDescent="0.25">
      <c r="AC5242"/>
      <c r="AD5242"/>
    </row>
    <row r="5243" spans="29:30" x14ac:dyDescent="0.25">
      <c r="AC5243"/>
      <c r="AD5243"/>
    </row>
    <row r="5244" spans="29:30" x14ac:dyDescent="0.25">
      <c r="AC5244"/>
      <c r="AD5244"/>
    </row>
    <row r="5245" spans="29:30" x14ac:dyDescent="0.25">
      <c r="AC5245"/>
      <c r="AD5245"/>
    </row>
    <row r="5246" spans="29:30" x14ac:dyDescent="0.25">
      <c r="AC5246"/>
      <c r="AD5246"/>
    </row>
    <row r="5247" spans="29:30" x14ac:dyDescent="0.25">
      <c r="AC5247"/>
      <c r="AD5247"/>
    </row>
    <row r="5248" spans="29:30" x14ac:dyDescent="0.25">
      <c r="AC5248"/>
      <c r="AD5248"/>
    </row>
    <row r="5249" spans="29:30" x14ac:dyDescent="0.25">
      <c r="AC5249"/>
      <c r="AD5249"/>
    </row>
    <row r="5250" spans="29:30" x14ac:dyDescent="0.25">
      <c r="AC5250"/>
      <c r="AD5250"/>
    </row>
    <row r="5251" spans="29:30" x14ac:dyDescent="0.25">
      <c r="AC5251"/>
      <c r="AD5251"/>
    </row>
    <row r="5252" spans="29:30" x14ac:dyDescent="0.25">
      <c r="AC5252"/>
      <c r="AD5252"/>
    </row>
    <row r="5253" spans="29:30" x14ac:dyDescent="0.25">
      <c r="AC5253"/>
      <c r="AD5253"/>
    </row>
    <row r="5254" spans="29:30" x14ac:dyDescent="0.25">
      <c r="AC5254"/>
      <c r="AD5254"/>
    </row>
    <row r="5255" spans="29:30" x14ac:dyDescent="0.25">
      <c r="AC5255"/>
      <c r="AD5255"/>
    </row>
    <row r="5256" spans="29:30" x14ac:dyDescent="0.25">
      <c r="AC5256"/>
      <c r="AD5256"/>
    </row>
    <row r="5257" spans="29:30" x14ac:dyDescent="0.25">
      <c r="AC5257"/>
      <c r="AD5257"/>
    </row>
    <row r="5258" spans="29:30" x14ac:dyDescent="0.25">
      <c r="AC5258"/>
      <c r="AD5258"/>
    </row>
    <row r="5259" spans="29:30" x14ac:dyDescent="0.25">
      <c r="AC5259"/>
      <c r="AD5259"/>
    </row>
    <row r="5260" spans="29:30" x14ac:dyDescent="0.25">
      <c r="AC5260"/>
      <c r="AD5260"/>
    </row>
    <row r="5261" spans="29:30" x14ac:dyDescent="0.25">
      <c r="AC5261"/>
      <c r="AD5261"/>
    </row>
    <row r="5262" spans="29:30" x14ac:dyDescent="0.25">
      <c r="AC5262"/>
      <c r="AD5262"/>
    </row>
    <row r="5263" spans="29:30" x14ac:dyDescent="0.25">
      <c r="AC5263"/>
      <c r="AD5263"/>
    </row>
    <row r="5264" spans="29:30" x14ac:dyDescent="0.25">
      <c r="AC5264"/>
      <c r="AD5264"/>
    </row>
    <row r="5265" spans="29:30" x14ac:dyDescent="0.25">
      <c r="AC5265"/>
      <c r="AD5265"/>
    </row>
    <row r="5266" spans="29:30" x14ac:dyDescent="0.25">
      <c r="AC5266"/>
      <c r="AD5266"/>
    </row>
    <row r="5267" spans="29:30" x14ac:dyDescent="0.25">
      <c r="AC5267"/>
      <c r="AD5267"/>
    </row>
    <row r="5268" spans="29:30" x14ac:dyDescent="0.25">
      <c r="AC5268"/>
      <c r="AD5268"/>
    </row>
    <row r="5269" spans="29:30" x14ac:dyDescent="0.25">
      <c r="AC5269"/>
      <c r="AD5269"/>
    </row>
    <row r="5270" spans="29:30" x14ac:dyDescent="0.25">
      <c r="AC5270"/>
      <c r="AD5270"/>
    </row>
    <row r="5271" spans="29:30" x14ac:dyDescent="0.25">
      <c r="AC5271"/>
      <c r="AD5271"/>
    </row>
    <row r="5272" spans="29:30" x14ac:dyDescent="0.25">
      <c r="AC5272"/>
      <c r="AD5272"/>
    </row>
    <row r="5273" spans="29:30" x14ac:dyDescent="0.25">
      <c r="AC5273"/>
      <c r="AD5273"/>
    </row>
    <row r="5274" spans="29:30" x14ac:dyDescent="0.25">
      <c r="AC5274"/>
      <c r="AD5274"/>
    </row>
    <row r="5275" spans="29:30" x14ac:dyDescent="0.25">
      <c r="AC5275"/>
      <c r="AD5275"/>
    </row>
    <row r="5276" spans="29:30" x14ac:dyDescent="0.25">
      <c r="AC5276"/>
      <c r="AD5276"/>
    </row>
    <row r="5277" spans="29:30" x14ac:dyDescent="0.25">
      <c r="AC5277"/>
      <c r="AD5277"/>
    </row>
    <row r="5278" spans="29:30" x14ac:dyDescent="0.25">
      <c r="AC5278"/>
      <c r="AD5278"/>
    </row>
    <row r="5279" spans="29:30" x14ac:dyDescent="0.25">
      <c r="AC5279"/>
      <c r="AD5279"/>
    </row>
    <row r="5280" spans="29:30" x14ac:dyDescent="0.25">
      <c r="AC5280"/>
      <c r="AD5280"/>
    </row>
    <row r="5281" spans="29:30" x14ac:dyDescent="0.25">
      <c r="AC5281"/>
      <c r="AD5281"/>
    </row>
    <row r="5282" spans="29:30" x14ac:dyDescent="0.25">
      <c r="AC5282"/>
      <c r="AD5282"/>
    </row>
    <row r="5283" spans="29:30" x14ac:dyDescent="0.25">
      <c r="AC5283"/>
      <c r="AD5283"/>
    </row>
    <row r="5284" spans="29:30" x14ac:dyDescent="0.25">
      <c r="AC5284"/>
      <c r="AD5284"/>
    </row>
    <row r="5285" spans="29:30" x14ac:dyDescent="0.25">
      <c r="AC5285"/>
      <c r="AD5285"/>
    </row>
    <row r="5286" spans="29:30" x14ac:dyDescent="0.25">
      <c r="AC5286"/>
      <c r="AD5286"/>
    </row>
    <row r="5287" spans="29:30" x14ac:dyDescent="0.25">
      <c r="AC5287"/>
      <c r="AD5287"/>
    </row>
    <row r="5288" spans="29:30" x14ac:dyDescent="0.25">
      <c r="AC5288"/>
      <c r="AD5288"/>
    </row>
    <row r="5289" spans="29:30" x14ac:dyDescent="0.25">
      <c r="AC5289"/>
      <c r="AD5289"/>
    </row>
    <row r="5290" spans="29:30" x14ac:dyDescent="0.25">
      <c r="AC5290"/>
      <c r="AD5290"/>
    </row>
    <row r="5291" spans="29:30" x14ac:dyDescent="0.25">
      <c r="AC5291"/>
      <c r="AD5291"/>
    </row>
    <row r="5292" spans="29:30" x14ac:dyDescent="0.25">
      <c r="AC5292"/>
      <c r="AD5292"/>
    </row>
    <row r="5293" spans="29:30" x14ac:dyDescent="0.25">
      <c r="AC5293"/>
      <c r="AD5293"/>
    </row>
    <row r="5294" spans="29:30" x14ac:dyDescent="0.25">
      <c r="AC5294"/>
      <c r="AD5294"/>
    </row>
    <row r="5295" spans="29:30" x14ac:dyDescent="0.25">
      <c r="AC5295"/>
      <c r="AD5295"/>
    </row>
    <row r="5296" spans="29:30" x14ac:dyDescent="0.25">
      <c r="AC5296"/>
      <c r="AD5296"/>
    </row>
    <row r="5297" spans="29:30" x14ac:dyDescent="0.25">
      <c r="AC5297"/>
      <c r="AD5297"/>
    </row>
    <row r="5298" spans="29:30" x14ac:dyDescent="0.25">
      <c r="AC5298"/>
      <c r="AD5298"/>
    </row>
    <row r="5299" spans="29:30" x14ac:dyDescent="0.25">
      <c r="AC5299"/>
      <c r="AD5299"/>
    </row>
    <row r="5300" spans="29:30" x14ac:dyDescent="0.25">
      <c r="AC5300"/>
      <c r="AD5300"/>
    </row>
    <row r="5301" spans="29:30" x14ac:dyDescent="0.25">
      <c r="AC5301"/>
      <c r="AD5301"/>
    </row>
    <row r="5302" spans="29:30" x14ac:dyDescent="0.25">
      <c r="AC5302"/>
      <c r="AD5302"/>
    </row>
    <row r="5303" spans="29:30" x14ac:dyDescent="0.25">
      <c r="AC5303"/>
      <c r="AD5303"/>
    </row>
    <row r="5304" spans="29:30" x14ac:dyDescent="0.25">
      <c r="AC5304"/>
      <c r="AD5304"/>
    </row>
    <row r="5305" spans="29:30" x14ac:dyDescent="0.25">
      <c r="AC5305"/>
      <c r="AD5305"/>
    </row>
    <row r="5306" spans="29:30" x14ac:dyDescent="0.25">
      <c r="AC5306"/>
      <c r="AD5306"/>
    </row>
    <row r="5307" spans="29:30" x14ac:dyDescent="0.25">
      <c r="AC5307"/>
      <c r="AD5307"/>
    </row>
    <row r="5308" spans="29:30" x14ac:dyDescent="0.25">
      <c r="AC5308"/>
      <c r="AD5308"/>
    </row>
    <row r="5309" spans="29:30" x14ac:dyDescent="0.25">
      <c r="AC5309"/>
      <c r="AD5309"/>
    </row>
    <row r="5310" spans="29:30" x14ac:dyDescent="0.25">
      <c r="AC5310"/>
      <c r="AD5310"/>
    </row>
    <row r="5311" spans="29:30" x14ac:dyDescent="0.25">
      <c r="AC5311"/>
      <c r="AD5311"/>
    </row>
    <row r="5312" spans="29:30" x14ac:dyDescent="0.25">
      <c r="AC5312"/>
      <c r="AD5312"/>
    </row>
    <row r="5313" spans="29:30" x14ac:dyDescent="0.25">
      <c r="AC5313"/>
      <c r="AD5313"/>
    </row>
    <row r="5314" spans="29:30" x14ac:dyDescent="0.25">
      <c r="AC5314"/>
      <c r="AD5314"/>
    </row>
    <row r="5315" spans="29:30" x14ac:dyDescent="0.25">
      <c r="AC5315"/>
      <c r="AD5315"/>
    </row>
    <row r="5316" spans="29:30" x14ac:dyDescent="0.25">
      <c r="AC5316"/>
      <c r="AD5316"/>
    </row>
    <row r="5317" spans="29:30" x14ac:dyDescent="0.25">
      <c r="AC5317"/>
      <c r="AD5317"/>
    </row>
    <row r="5318" spans="29:30" x14ac:dyDescent="0.25">
      <c r="AC5318"/>
      <c r="AD5318"/>
    </row>
    <row r="5319" spans="29:30" x14ac:dyDescent="0.25">
      <c r="AC5319"/>
      <c r="AD5319"/>
    </row>
    <row r="5320" spans="29:30" x14ac:dyDescent="0.25">
      <c r="AC5320"/>
      <c r="AD5320"/>
    </row>
    <row r="5321" spans="29:30" x14ac:dyDescent="0.25">
      <c r="AC5321"/>
      <c r="AD5321"/>
    </row>
    <row r="5322" spans="29:30" x14ac:dyDescent="0.25">
      <c r="AC5322"/>
      <c r="AD5322"/>
    </row>
    <row r="5323" spans="29:30" x14ac:dyDescent="0.25">
      <c r="AC5323"/>
      <c r="AD5323"/>
    </row>
    <row r="5324" spans="29:30" x14ac:dyDescent="0.25">
      <c r="AC5324"/>
      <c r="AD5324"/>
    </row>
    <row r="5325" spans="29:30" x14ac:dyDescent="0.25">
      <c r="AC5325"/>
      <c r="AD5325"/>
    </row>
    <row r="5326" spans="29:30" x14ac:dyDescent="0.25">
      <c r="AC5326"/>
      <c r="AD5326"/>
    </row>
    <row r="5327" spans="29:30" x14ac:dyDescent="0.25">
      <c r="AC5327"/>
      <c r="AD5327"/>
    </row>
    <row r="5328" spans="29:30" x14ac:dyDescent="0.25">
      <c r="AC5328"/>
      <c r="AD5328"/>
    </row>
    <row r="5329" spans="29:30" x14ac:dyDescent="0.25">
      <c r="AC5329"/>
      <c r="AD5329"/>
    </row>
    <row r="5330" spans="29:30" x14ac:dyDescent="0.25">
      <c r="AC5330"/>
      <c r="AD5330"/>
    </row>
    <row r="5331" spans="29:30" x14ac:dyDescent="0.25">
      <c r="AC5331"/>
      <c r="AD5331"/>
    </row>
    <row r="5332" spans="29:30" x14ac:dyDescent="0.25">
      <c r="AC5332"/>
      <c r="AD5332"/>
    </row>
    <row r="5333" spans="29:30" x14ac:dyDescent="0.25">
      <c r="AC5333"/>
      <c r="AD5333"/>
    </row>
    <row r="5334" spans="29:30" x14ac:dyDescent="0.25">
      <c r="AC5334"/>
      <c r="AD5334"/>
    </row>
    <row r="5335" spans="29:30" x14ac:dyDescent="0.25">
      <c r="AC5335"/>
      <c r="AD5335"/>
    </row>
    <row r="5336" spans="29:30" x14ac:dyDescent="0.25">
      <c r="AC5336"/>
      <c r="AD5336"/>
    </row>
    <row r="5337" spans="29:30" x14ac:dyDescent="0.25">
      <c r="AC5337"/>
      <c r="AD5337"/>
    </row>
    <row r="5338" spans="29:30" x14ac:dyDescent="0.25">
      <c r="AC5338"/>
      <c r="AD5338"/>
    </row>
    <row r="5339" spans="29:30" x14ac:dyDescent="0.25">
      <c r="AC5339"/>
      <c r="AD5339"/>
    </row>
    <row r="5340" spans="29:30" x14ac:dyDescent="0.25">
      <c r="AC5340"/>
      <c r="AD5340"/>
    </row>
    <row r="5341" spans="29:30" x14ac:dyDescent="0.25">
      <c r="AC5341"/>
      <c r="AD5341"/>
    </row>
    <row r="5342" spans="29:30" x14ac:dyDescent="0.25">
      <c r="AC5342"/>
      <c r="AD5342"/>
    </row>
    <row r="5343" spans="29:30" x14ac:dyDescent="0.25">
      <c r="AC5343"/>
      <c r="AD5343"/>
    </row>
    <row r="5344" spans="29:30" x14ac:dyDescent="0.25">
      <c r="AC5344"/>
      <c r="AD5344"/>
    </row>
    <row r="5345" spans="29:30" x14ac:dyDescent="0.25">
      <c r="AC5345"/>
      <c r="AD5345"/>
    </row>
    <row r="5346" spans="29:30" x14ac:dyDescent="0.25">
      <c r="AC5346"/>
      <c r="AD5346"/>
    </row>
    <row r="5347" spans="29:30" x14ac:dyDescent="0.25">
      <c r="AC5347"/>
      <c r="AD5347"/>
    </row>
    <row r="5348" spans="29:30" x14ac:dyDescent="0.25">
      <c r="AC5348"/>
      <c r="AD5348"/>
    </row>
    <row r="5349" spans="29:30" x14ac:dyDescent="0.25">
      <c r="AC5349"/>
      <c r="AD5349"/>
    </row>
    <row r="5350" spans="29:30" x14ac:dyDescent="0.25">
      <c r="AC5350"/>
      <c r="AD5350"/>
    </row>
    <row r="5351" spans="29:30" x14ac:dyDescent="0.25">
      <c r="AC5351"/>
      <c r="AD5351"/>
    </row>
    <row r="5352" spans="29:30" x14ac:dyDescent="0.25">
      <c r="AC5352"/>
      <c r="AD5352"/>
    </row>
    <row r="5353" spans="29:30" x14ac:dyDescent="0.25">
      <c r="AC5353"/>
      <c r="AD5353"/>
    </row>
    <row r="5354" spans="29:30" x14ac:dyDescent="0.25">
      <c r="AC5354"/>
      <c r="AD5354"/>
    </row>
    <row r="5355" spans="29:30" x14ac:dyDescent="0.25">
      <c r="AC5355"/>
      <c r="AD5355"/>
    </row>
    <row r="5356" spans="29:30" x14ac:dyDescent="0.25">
      <c r="AC5356"/>
      <c r="AD5356"/>
    </row>
    <row r="5357" spans="29:30" x14ac:dyDescent="0.25">
      <c r="AC5357"/>
      <c r="AD5357"/>
    </row>
    <row r="5358" spans="29:30" x14ac:dyDescent="0.25">
      <c r="AC5358"/>
      <c r="AD5358"/>
    </row>
    <row r="5359" spans="29:30" x14ac:dyDescent="0.25">
      <c r="AC5359"/>
      <c r="AD5359"/>
    </row>
    <row r="5360" spans="29:30" x14ac:dyDescent="0.25">
      <c r="AC5360"/>
      <c r="AD5360"/>
    </row>
    <row r="5361" spans="29:30" x14ac:dyDescent="0.25">
      <c r="AC5361"/>
      <c r="AD5361"/>
    </row>
    <row r="5362" spans="29:30" x14ac:dyDescent="0.25">
      <c r="AC5362"/>
      <c r="AD5362"/>
    </row>
    <row r="5363" spans="29:30" x14ac:dyDescent="0.25">
      <c r="AC5363"/>
      <c r="AD5363"/>
    </row>
    <row r="5364" spans="29:30" x14ac:dyDescent="0.25">
      <c r="AC5364"/>
      <c r="AD5364"/>
    </row>
    <row r="5365" spans="29:30" x14ac:dyDescent="0.25">
      <c r="AC5365"/>
      <c r="AD5365"/>
    </row>
    <row r="5366" spans="29:30" x14ac:dyDescent="0.25">
      <c r="AC5366"/>
      <c r="AD5366"/>
    </row>
    <row r="5367" spans="29:30" x14ac:dyDescent="0.25">
      <c r="AC5367"/>
      <c r="AD5367"/>
    </row>
    <row r="5368" spans="29:30" x14ac:dyDescent="0.25">
      <c r="AC5368"/>
      <c r="AD5368"/>
    </row>
    <row r="5369" spans="29:30" x14ac:dyDescent="0.25">
      <c r="AC5369"/>
      <c r="AD5369"/>
    </row>
    <row r="5370" spans="29:30" x14ac:dyDescent="0.25">
      <c r="AC5370"/>
      <c r="AD5370"/>
    </row>
    <row r="5371" spans="29:30" x14ac:dyDescent="0.25">
      <c r="AC5371"/>
      <c r="AD5371"/>
    </row>
    <row r="5372" spans="29:30" x14ac:dyDescent="0.25">
      <c r="AC5372"/>
      <c r="AD5372"/>
    </row>
    <row r="5373" spans="29:30" x14ac:dyDescent="0.25">
      <c r="AC5373"/>
      <c r="AD5373"/>
    </row>
    <row r="5374" spans="29:30" x14ac:dyDescent="0.25">
      <c r="AC5374"/>
      <c r="AD5374"/>
    </row>
    <row r="5375" spans="29:30" x14ac:dyDescent="0.25">
      <c r="AC5375"/>
      <c r="AD5375"/>
    </row>
    <row r="5376" spans="29:30" x14ac:dyDescent="0.25">
      <c r="AC5376"/>
      <c r="AD5376"/>
    </row>
    <row r="5377" spans="29:30" x14ac:dyDescent="0.25">
      <c r="AC5377"/>
      <c r="AD5377"/>
    </row>
    <row r="5378" spans="29:30" x14ac:dyDescent="0.25">
      <c r="AC5378"/>
      <c r="AD5378"/>
    </row>
    <row r="5379" spans="29:30" x14ac:dyDescent="0.25">
      <c r="AC5379"/>
      <c r="AD5379"/>
    </row>
    <row r="5380" spans="29:30" x14ac:dyDescent="0.25">
      <c r="AC5380"/>
      <c r="AD5380"/>
    </row>
    <row r="5381" spans="29:30" x14ac:dyDescent="0.25">
      <c r="AC5381"/>
      <c r="AD5381"/>
    </row>
    <row r="5382" spans="29:30" x14ac:dyDescent="0.25">
      <c r="AC5382"/>
      <c r="AD5382"/>
    </row>
    <row r="5383" spans="29:30" x14ac:dyDescent="0.25">
      <c r="AC5383"/>
      <c r="AD5383"/>
    </row>
    <row r="5384" spans="29:30" x14ac:dyDescent="0.25">
      <c r="AC5384"/>
      <c r="AD5384"/>
    </row>
    <row r="5385" spans="29:30" x14ac:dyDescent="0.25">
      <c r="AC5385"/>
      <c r="AD5385"/>
    </row>
    <row r="5386" spans="29:30" x14ac:dyDescent="0.25">
      <c r="AC5386"/>
      <c r="AD5386"/>
    </row>
    <row r="5387" spans="29:30" x14ac:dyDescent="0.25">
      <c r="AC5387"/>
      <c r="AD5387"/>
    </row>
    <row r="5388" spans="29:30" x14ac:dyDescent="0.25">
      <c r="AC5388"/>
      <c r="AD5388"/>
    </row>
    <row r="5389" spans="29:30" x14ac:dyDescent="0.25">
      <c r="AC5389"/>
      <c r="AD5389"/>
    </row>
    <row r="5390" spans="29:30" x14ac:dyDescent="0.25">
      <c r="AC5390"/>
      <c r="AD5390"/>
    </row>
    <row r="5391" spans="29:30" x14ac:dyDescent="0.25">
      <c r="AC5391"/>
      <c r="AD5391"/>
    </row>
    <row r="5392" spans="29:30" x14ac:dyDescent="0.25">
      <c r="AC5392"/>
      <c r="AD5392"/>
    </row>
    <row r="5393" spans="29:30" x14ac:dyDescent="0.25">
      <c r="AC5393"/>
      <c r="AD5393"/>
    </row>
    <row r="5394" spans="29:30" x14ac:dyDescent="0.25">
      <c r="AC5394"/>
      <c r="AD5394"/>
    </row>
    <row r="5395" spans="29:30" x14ac:dyDescent="0.25">
      <c r="AC5395"/>
      <c r="AD5395"/>
    </row>
    <row r="5396" spans="29:30" x14ac:dyDescent="0.25">
      <c r="AC5396"/>
      <c r="AD5396"/>
    </row>
    <row r="5397" spans="29:30" x14ac:dyDescent="0.25">
      <c r="AC5397"/>
      <c r="AD5397"/>
    </row>
    <row r="5398" spans="29:30" x14ac:dyDescent="0.25">
      <c r="AC5398"/>
      <c r="AD5398"/>
    </row>
    <row r="5399" spans="29:30" x14ac:dyDescent="0.25">
      <c r="AC5399"/>
      <c r="AD5399"/>
    </row>
    <row r="5400" spans="29:30" x14ac:dyDescent="0.25">
      <c r="AC5400"/>
      <c r="AD5400"/>
    </row>
    <row r="5401" spans="29:30" x14ac:dyDescent="0.25">
      <c r="AC5401"/>
      <c r="AD5401"/>
    </row>
    <row r="5402" spans="29:30" x14ac:dyDescent="0.25">
      <c r="AC5402"/>
      <c r="AD5402"/>
    </row>
    <row r="5403" spans="29:30" x14ac:dyDescent="0.25">
      <c r="AC5403"/>
      <c r="AD5403"/>
    </row>
    <row r="5404" spans="29:30" x14ac:dyDescent="0.25">
      <c r="AC5404"/>
      <c r="AD5404"/>
    </row>
    <row r="5405" spans="29:30" x14ac:dyDescent="0.25">
      <c r="AC5405"/>
      <c r="AD5405"/>
    </row>
    <row r="5406" spans="29:30" x14ac:dyDescent="0.25">
      <c r="AC5406"/>
      <c r="AD5406"/>
    </row>
    <row r="5407" spans="29:30" x14ac:dyDescent="0.25">
      <c r="AC5407"/>
      <c r="AD5407"/>
    </row>
    <row r="5408" spans="29:30" x14ac:dyDescent="0.25">
      <c r="AC5408"/>
      <c r="AD5408"/>
    </row>
    <row r="5409" spans="29:30" x14ac:dyDescent="0.25">
      <c r="AC5409"/>
      <c r="AD5409"/>
    </row>
    <row r="5410" spans="29:30" x14ac:dyDescent="0.25">
      <c r="AC5410"/>
      <c r="AD5410"/>
    </row>
    <row r="5411" spans="29:30" x14ac:dyDescent="0.25">
      <c r="AC5411"/>
      <c r="AD5411"/>
    </row>
    <row r="5412" spans="29:30" x14ac:dyDescent="0.25">
      <c r="AC5412"/>
      <c r="AD5412"/>
    </row>
    <row r="5413" spans="29:30" x14ac:dyDescent="0.25">
      <c r="AC5413"/>
      <c r="AD5413"/>
    </row>
    <row r="5414" spans="29:30" x14ac:dyDescent="0.25">
      <c r="AC5414"/>
      <c r="AD5414"/>
    </row>
    <row r="5415" spans="29:30" x14ac:dyDescent="0.25">
      <c r="AC5415"/>
      <c r="AD5415"/>
    </row>
    <row r="5416" spans="29:30" x14ac:dyDescent="0.25">
      <c r="AC5416"/>
      <c r="AD5416"/>
    </row>
    <row r="5417" spans="29:30" x14ac:dyDescent="0.25">
      <c r="AC5417"/>
      <c r="AD5417"/>
    </row>
    <row r="5418" spans="29:30" x14ac:dyDescent="0.25">
      <c r="AC5418"/>
      <c r="AD5418"/>
    </row>
    <row r="5419" spans="29:30" x14ac:dyDescent="0.25">
      <c r="AC5419"/>
      <c r="AD5419"/>
    </row>
    <row r="5420" spans="29:30" x14ac:dyDescent="0.25">
      <c r="AC5420"/>
      <c r="AD5420"/>
    </row>
    <row r="5421" spans="29:30" x14ac:dyDescent="0.25">
      <c r="AC5421"/>
      <c r="AD5421"/>
    </row>
    <row r="5422" spans="29:30" x14ac:dyDescent="0.25">
      <c r="AC5422"/>
      <c r="AD5422"/>
    </row>
    <row r="5423" spans="29:30" x14ac:dyDescent="0.25">
      <c r="AC5423"/>
      <c r="AD5423"/>
    </row>
    <row r="5424" spans="29:30" x14ac:dyDescent="0.25">
      <c r="AC5424"/>
      <c r="AD5424"/>
    </row>
    <row r="5425" spans="29:30" x14ac:dyDescent="0.25">
      <c r="AC5425"/>
      <c r="AD5425"/>
    </row>
    <row r="5426" spans="29:30" x14ac:dyDescent="0.25">
      <c r="AC5426"/>
      <c r="AD5426"/>
    </row>
    <row r="5427" spans="29:30" x14ac:dyDescent="0.25">
      <c r="AC5427"/>
      <c r="AD5427"/>
    </row>
    <row r="5428" spans="29:30" x14ac:dyDescent="0.25">
      <c r="AC5428"/>
      <c r="AD5428"/>
    </row>
    <row r="5429" spans="29:30" x14ac:dyDescent="0.25">
      <c r="AC5429"/>
      <c r="AD5429"/>
    </row>
    <row r="5430" spans="29:30" x14ac:dyDescent="0.25">
      <c r="AC5430"/>
      <c r="AD5430"/>
    </row>
    <row r="5431" spans="29:30" x14ac:dyDescent="0.25">
      <c r="AC5431"/>
      <c r="AD5431"/>
    </row>
    <row r="5432" spans="29:30" x14ac:dyDescent="0.25">
      <c r="AC5432"/>
      <c r="AD5432"/>
    </row>
    <row r="5433" spans="29:30" x14ac:dyDescent="0.25">
      <c r="AC5433"/>
      <c r="AD5433"/>
    </row>
    <row r="5434" spans="29:30" x14ac:dyDescent="0.25">
      <c r="AC5434"/>
      <c r="AD5434"/>
    </row>
    <row r="5435" spans="29:30" x14ac:dyDescent="0.25">
      <c r="AC5435"/>
      <c r="AD5435"/>
    </row>
    <row r="5436" spans="29:30" x14ac:dyDescent="0.25">
      <c r="AC5436"/>
      <c r="AD5436"/>
    </row>
    <row r="5437" spans="29:30" x14ac:dyDescent="0.25">
      <c r="AC5437"/>
      <c r="AD5437"/>
    </row>
    <row r="5438" spans="29:30" x14ac:dyDescent="0.25">
      <c r="AC5438"/>
      <c r="AD5438"/>
    </row>
    <row r="5439" spans="29:30" x14ac:dyDescent="0.25">
      <c r="AC5439"/>
      <c r="AD5439"/>
    </row>
    <row r="5440" spans="29:30" x14ac:dyDescent="0.25">
      <c r="AC5440"/>
      <c r="AD5440"/>
    </row>
    <row r="5441" spans="29:30" x14ac:dyDescent="0.25">
      <c r="AC5441"/>
      <c r="AD5441"/>
    </row>
    <row r="5442" spans="29:30" x14ac:dyDescent="0.25">
      <c r="AC5442"/>
      <c r="AD5442"/>
    </row>
    <row r="5443" spans="29:30" x14ac:dyDescent="0.25">
      <c r="AC5443"/>
      <c r="AD5443"/>
    </row>
    <row r="5444" spans="29:30" x14ac:dyDescent="0.25">
      <c r="AC5444"/>
      <c r="AD5444"/>
    </row>
    <row r="5445" spans="29:30" x14ac:dyDescent="0.25">
      <c r="AC5445"/>
      <c r="AD5445"/>
    </row>
    <row r="5446" spans="29:30" x14ac:dyDescent="0.25">
      <c r="AC5446"/>
      <c r="AD5446"/>
    </row>
    <row r="5447" spans="29:30" x14ac:dyDescent="0.25">
      <c r="AC5447"/>
      <c r="AD5447"/>
    </row>
    <row r="5448" spans="29:30" x14ac:dyDescent="0.25">
      <c r="AC5448"/>
      <c r="AD5448"/>
    </row>
    <row r="5449" spans="29:30" x14ac:dyDescent="0.25">
      <c r="AC5449"/>
      <c r="AD5449"/>
    </row>
    <row r="5450" spans="29:30" x14ac:dyDescent="0.25">
      <c r="AC5450"/>
      <c r="AD5450"/>
    </row>
    <row r="5451" spans="29:30" x14ac:dyDescent="0.25">
      <c r="AC5451"/>
      <c r="AD5451"/>
    </row>
    <row r="5452" spans="29:30" x14ac:dyDescent="0.25">
      <c r="AC5452"/>
      <c r="AD5452"/>
    </row>
    <row r="5453" spans="29:30" x14ac:dyDescent="0.25">
      <c r="AC5453"/>
      <c r="AD5453"/>
    </row>
    <row r="5454" spans="29:30" x14ac:dyDescent="0.25">
      <c r="AC5454"/>
      <c r="AD5454"/>
    </row>
    <row r="5455" spans="29:30" x14ac:dyDescent="0.25">
      <c r="AC5455"/>
      <c r="AD5455"/>
    </row>
    <row r="5456" spans="29:30" x14ac:dyDescent="0.25">
      <c r="AC5456"/>
      <c r="AD5456"/>
    </row>
    <row r="5457" spans="29:30" x14ac:dyDescent="0.25">
      <c r="AC5457"/>
      <c r="AD5457"/>
    </row>
    <row r="5458" spans="29:30" x14ac:dyDescent="0.25">
      <c r="AC5458"/>
      <c r="AD5458"/>
    </row>
    <row r="5459" spans="29:30" x14ac:dyDescent="0.25">
      <c r="AC5459"/>
      <c r="AD5459"/>
    </row>
    <row r="5460" spans="29:30" x14ac:dyDescent="0.25">
      <c r="AC5460"/>
      <c r="AD5460"/>
    </row>
    <row r="5461" spans="29:30" x14ac:dyDescent="0.25">
      <c r="AC5461"/>
      <c r="AD5461"/>
    </row>
    <row r="5462" spans="29:30" x14ac:dyDescent="0.25">
      <c r="AC5462"/>
      <c r="AD5462"/>
    </row>
    <row r="5463" spans="29:30" x14ac:dyDescent="0.25">
      <c r="AC5463"/>
      <c r="AD5463"/>
    </row>
    <row r="5464" spans="29:30" x14ac:dyDescent="0.25">
      <c r="AC5464"/>
      <c r="AD5464"/>
    </row>
    <row r="5465" spans="29:30" x14ac:dyDescent="0.25">
      <c r="AC5465"/>
      <c r="AD5465"/>
    </row>
    <row r="5466" spans="29:30" x14ac:dyDescent="0.25">
      <c r="AC5466"/>
      <c r="AD5466"/>
    </row>
    <row r="5467" spans="29:30" x14ac:dyDescent="0.25">
      <c r="AC5467"/>
      <c r="AD5467"/>
    </row>
    <row r="5468" spans="29:30" x14ac:dyDescent="0.25">
      <c r="AC5468"/>
      <c r="AD5468"/>
    </row>
    <row r="5469" spans="29:30" x14ac:dyDescent="0.25">
      <c r="AC5469"/>
      <c r="AD5469"/>
    </row>
    <row r="5470" spans="29:30" x14ac:dyDescent="0.25">
      <c r="AC5470"/>
      <c r="AD5470"/>
    </row>
    <row r="5471" spans="29:30" x14ac:dyDescent="0.25">
      <c r="AC5471"/>
      <c r="AD5471"/>
    </row>
    <row r="5472" spans="29:30" x14ac:dyDescent="0.25">
      <c r="AC5472"/>
      <c r="AD5472"/>
    </row>
    <row r="5473" spans="29:30" x14ac:dyDescent="0.25">
      <c r="AC5473"/>
      <c r="AD5473"/>
    </row>
    <row r="5474" spans="29:30" x14ac:dyDescent="0.25">
      <c r="AC5474"/>
      <c r="AD5474"/>
    </row>
    <row r="5475" spans="29:30" x14ac:dyDescent="0.25">
      <c r="AC5475"/>
      <c r="AD5475"/>
    </row>
    <row r="5476" spans="29:30" x14ac:dyDescent="0.25">
      <c r="AC5476"/>
      <c r="AD5476"/>
    </row>
    <row r="5477" spans="29:30" x14ac:dyDescent="0.25">
      <c r="AC5477"/>
      <c r="AD5477"/>
    </row>
    <row r="5478" spans="29:30" x14ac:dyDescent="0.25">
      <c r="AC5478"/>
      <c r="AD5478"/>
    </row>
    <row r="5479" spans="29:30" x14ac:dyDescent="0.25">
      <c r="AC5479"/>
      <c r="AD5479"/>
    </row>
    <row r="5480" spans="29:30" x14ac:dyDescent="0.25">
      <c r="AC5480"/>
      <c r="AD5480"/>
    </row>
    <row r="5481" spans="29:30" x14ac:dyDescent="0.25">
      <c r="AC5481"/>
      <c r="AD5481"/>
    </row>
    <row r="5482" spans="29:30" x14ac:dyDescent="0.25">
      <c r="AC5482"/>
      <c r="AD5482"/>
    </row>
    <row r="5483" spans="29:30" x14ac:dyDescent="0.25">
      <c r="AC5483"/>
      <c r="AD5483"/>
    </row>
    <row r="5484" spans="29:30" x14ac:dyDescent="0.25">
      <c r="AC5484"/>
      <c r="AD5484"/>
    </row>
    <row r="5485" spans="29:30" x14ac:dyDescent="0.25">
      <c r="AC5485"/>
      <c r="AD5485"/>
    </row>
    <row r="5486" spans="29:30" x14ac:dyDescent="0.25">
      <c r="AC5486"/>
      <c r="AD5486"/>
    </row>
    <row r="5487" spans="29:30" x14ac:dyDescent="0.25">
      <c r="AC5487"/>
      <c r="AD5487"/>
    </row>
    <row r="5488" spans="29:30" x14ac:dyDescent="0.25">
      <c r="AC5488"/>
      <c r="AD5488"/>
    </row>
    <row r="5489" spans="29:30" x14ac:dyDescent="0.25">
      <c r="AC5489"/>
      <c r="AD5489"/>
    </row>
    <row r="5490" spans="29:30" x14ac:dyDescent="0.25">
      <c r="AC5490"/>
      <c r="AD5490"/>
    </row>
    <row r="5491" spans="29:30" x14ac:dyDescent="0.25">
      <c r="AC5491"/>
      <c r="AD5491"/>
    </row>
    <row r="5492" spans="29:30" x14ac:dyDescent="0.25">
      <c r="AC5492"/>
      <c r="AD5492"/>
    </row>
    <row r="5493" spans="29:30" x14ac:dyDescent="0.25">
      <c r="AC5493"/>
      <c r="AD5493"/>
    </row>
    <row r="5494" spans="29:30" x14ac:dyDescent="0.25">
      <c r="AC5494"/>
      <c r="AD5494"/>
    </row>
    <row r="5495" spans="29:30" x14ac:dyDescent="0.25">
      <c r="AC5495"/>
      <c r="AD5495"/>
    </row>
    <row r="5496" spans="29:30" x14ac:dyDescent="0.25">
      <c r="AC5496"/>
      <c r="AD5496"/>
    </row>
    <row r="5497" spans="29:30" x14ac:dyDescent="0.25">
      <c r="AC5497"/>
      <c r="AD5497"/>
    </row>
    <row r="5498" spans="29:30" x14ac:dyDescent="0.25">
      <c r="AC5498"/>
      <c r="AD5498"/>
    </row>
    <row r="5499" spans="29:30" x14ac:dyDescent="0.25">
      <c r="AC5499"/>
      <c r="AD5499"/>
    </row>
    <row r="5500" spans="29:30" x14ac:dyDescent="0.25">
      <c r="AC5500"/>
      <c r="AD5500"/>
    </row>
    <row r="5501" spans="29:30" x14ac:dyDescent="0.25">
      <c r="AC5501"/>
      <c r="AD5501"/>
    </row>
    <row r="5502" spans="29:30" x14ac:dyDescent="0.25">
      <c r="AC5502"/>
      <c r="AD5502"/>
    </row>
    <row r="5503" spans="29:30" x14ac:dyDescent="0.25">
      <c r="AC5503"/>
      <c r="AD5503"/>
    </row>
    <row r="5504" spans="29:30" x14ac:dyDescent="0.25">
      <c r="AC5504"/>
      <c r="AD5504"/>
    </row>
    <row r="5505" spans="29:30" x14ac:dyDescent="0.25">
      <c r="AC5505"/>
      <c r="AD5505"/>
    </row>
    <row r="5506" spans="29:30" x14ac:dyDescent="0.25">
      <c r="AC5506"/>
      <c r="AD5506"/>
    </row>
    <row r="5507" spans="29:30" x14ac:dyDescent="0.25">
      <c r="AC5507"/>
      <c r="AD5507"/>
    </row>
    <row r="5508" spans="29:30" x14ac:dyDescent="0.25">
      <c r="AC5508"/>
      <c r="AD5508"/>
    </row>
    <row r="5509" spans="29:30" x14ac:dyDescent="0.25">
      <c r="AC5509"/>
      <c r="AD5509"/>
    </row>
    <row r="5510" spans="29:30" x14ac:dyDescent="0.25">
      <c r="AC5510"/>
      <c r="AD5510"/>
    </row>
    <row r="5511" spans="29:30" x14ac:dyDescent="0.25">
      <c r="AC5511"/>
      <c r="AD5511"/>
    </row>
    <row r="5512" spans="29:30" x14ac:dyDescent="0.25">
      <c r="AC5512"/>
      <c r="AD5512"/>
    </row>
    <row r="5513" spans="29:30" x14ac:dyDescent="0.25">
      <c r="AC5513"/>
      <c r="AD5513"/>
    </row>
    <row r="5514" spans="29:30" x14ac:dyDescent="0.25">
      <c r="AC5514"/>
      <c r="AD5514"/>
    </row>
    <row r="5515" spans="29:30" x14ac:dyDescent="0.25">
      <c r="AC5515"/>
      <c r="AD5515"/>
    </row>
    <row r="5516" spans="29:30" x14ac:dyDescent="0.25">
      <c r="AC5516"/>
      <c r="AD5516"/>
    </row>
    <row r="5517" spans="29:30" x14ac:dyDescent="0.25">
      <c r="AC5517"/>
      <c r="AD5517"/>
    </row>
    <row r="5518" spans="29:30" x14ac:dyDescent="0.25">
      <c r="AC5518"/>
      <c r="AD5518"/>
    </row>
    <row r="5519" spans="29:30" x14ac:dyDescent="0.25">
      <c r="AC5519"/>
      <c r="AD5519"/>
    </row>
    <row r="5520" spans="29:30" x14ac:dyDescent="0.25">
      <c r="AC5520"/>
      <c r="AD5520"/>
    </row>
    <row r="5521" spans="29:30" x14ac:dyDescent="0.25">
      <c r="AC5521"/>
      <c r="AD5521"/>
    </row>
    <row r="5522" spans="29:30" x14ac:dyDescent="0.25">
      <c r="AC5522"/>
      <c r="AD5522"/>
    </row>
    <row r="5523" spans="29:30" x14ac:dyDescent="0.25">
      <c r="AC5523"/>
      <c r="AD5523"/>
    </row>
    <row r="5524" spans="29:30" x14ac:dyDescent="0.25">
      <c r="AC5524"/>
      <c r="AD5524"/>
    </row>
    <row r="5525" spans="29:30" x14ac:dyDescent="0.25">
      <c r="AC5525"/>
      <c r="AD5525"/>
    </row>
    <row r="5526" spans="29:30" x14ac:dyDescent="0.25">
      <c r="AC5526"/>
      <c r="AD5526"/>
    </row>
    <row r="5527" spans="29:30" x14ac:dyDescent="0.25">
      <c r="AC5527"/>
      <c r="AD5527"/>
    </row>
    <row r="5528" spans="29:30" x14ac:dyDescent="0.25">
      <c r="AC5528"/>
      <c r="AD5528"/>
    </row>
    <row r="5529" spans="29:30" x14ac:dyDescent="0.25">
      <c r="AC5529"/>
      <c r="AD5529"/>
    </row>
    <row r="5530" spans="29:30" x14ac:dyDescent="0.25">
      <c r="AC5530"/>
      <c r="AD5530"/>
    </row>
    <row r="5531" spans="29:30" x14ac:dyDescent="0.25">
      <c r="AC5531"/>
      <c r="AD5531"/>
    </row>
    <row r="5532" spans="29:30" x14ac:dyDescent="0.25">
      <c r="AC5532"/>
      <c r="AD5532"/>
    </row>
    <row r="5533" spans="29:30" x14ac:dyDescent="0.25">
      <c r="AC5533"/>
      <c r="AD5533"/>
    </row>
    <row r="5534" spans="29:30" x14ac:dyDescent="0.25">
      <c r="AC5534"/>
      <c r="AD5534"/>
    </row>
    <row r="5535" spans="29:30" x14ac:dyDescent="0.25">
      <c r="AC5535"/>
      <c r="AD5535"/>
    </row>
    <row r="5536" spans="29:30" x14ac:dyDescent="0.25">
      <c r="AC5536"/>
      <c r="AD5536"/>
    </row>
    <row r="5537" spans="29:30" x14ac:dyDescent="0.25">
      <c r="AC5537"/>
      <c r="AD5537"/>
    </row>
    <row r="5538" spans="29:30" x14ac:dyDescent="0.25">
      <c r="AC5538"/>
      <c r="AD5538"/>
    </row>
    <row r="5539" spans="29:30" x14ac:dyDescent="0.25">
      <c r="AC5539"/>
      <c r="AD5539"/>
    </row>
    <row r="5540" spans="29:30" x14ac:dyDescent="0.25">
      <c r="AC5540"/>
      <c r="AD5540"/>
    </row>
    <row r="5541" spans="29:30" x14ac:dyDescent="0.25">
      <c r="AC5541"/>
      <c r="AD5541"/>
    </row>
    <row r="5542" spans="29:30" x14ac:dyDescent="0.25">
      <c r="AC5542"/>
      <c r="AD5542"/>
    </row>
    <row r="5543" spans="29:30" x14ac:dyDescent="0.25">
      <c r="AC5543"/>
      <c r="AD5543"/>
    </row>
    <row r="5544" spans="29:30" x14ac:dyDescent="0.25">
      <c r="AC5544"/>
      <c r="AD5544"/>
    </row>
    <row r="5545" spans="29:30" x14ac:dyDescent="0.25">
      <c r="AC5545"/>
      <c r="AD5545"/>
    </row>
    <row r="5546" spans="29:30" x14ac:dyDescent="0.25">
      <c r="AC5546"/>
      <c r="AD5546"/>
    </row>
    <row r="5547" spans="29:30" x14ac:dyDescent="0.25">
      <c r="AC5547"/>
      <c r="AD5547"/>
    </row>
    <row r="5548" spans="29:30" x14ac:dyDescent="0.25">
      <c r="AC5548"/>
      <c r="AD5548"/>
    </row>
    <row r="5549" spans="29:30" x14ac:dyDescent="0.25">
      <c r="AC5549"/>
      <c r="AD5549"/>
    </row>
    <row r="5550" spans="29:30" x14ac:dyDescent="0.25">
      <c r="AC5550"/>
      <c r="AD5550"/>
    </row>
    <row r="5551" spans="29:30" x14ac:dyDescent="0.25">
      <c r="AC5551"/>
      <c r="AD5551"/>
    </row>
    <row r="5552" spans="29:30" x14ac:dyDescent="0.25">
      <c r="AC5552"/>
      <c r="AD5552"/>
    </row>
    <row r="5553" spans="29:30" x14ac:dyDescent="0.25">
      <c r="AC5553"/>
      <c r="AD5553"/>
    </row>
    <row r="5554" spans="29:30" x14ac:dyDescent="0.25">
      <c r="AC5554"/>
      <c r="AD5554"/>
    </row>
    <row r="5555" spans="29:30" x14ac:dyDescent="0.25">
      <c r="AC5555"/>
      <c r="AD5555"/>
    </row>
    <row r="5556" spans="29:30" x14ac:dyDescent="0.25">
      <c r="AC5556"/>
      <c r="AD5556"/>
    </row>
    <row r="5557" spans="29:30" x14ac:dyDescent="0.25">
      <c r="AC5557"/>
      <c r="AD5557"/>
    </row>
    <row r="5558" spans="29:30" x14ac:dyDescent="0.25">
      <c r="AC5558"/>
      <c r="AD5558"/>
    </row>
    <row r="5559" spans="29:30" x14ac:dyDescent="0.25">
      <c r="AC5559"/>
      <c r="AD5559"/>
    </row>
    <row r="5560" spans="29:30" x14ac:dyDescent="0.25">
      <c r="AC5560"/>
      <c r="AD5560"/>
    </row>
    <row r="5561" spans="29:30" x14ac:dyDescent="0.25">
      <c r="AC5561"/>
      <c r="AD5561"/>
    </row>
    <row r="5562" spans="29:30" x14ac:dyDescent="0.25">
      <c r="AC5562"/>
      <c r="AD5562"/>
    </row>
    <row r="5563" spans="29:30" x14ac:dyDescent="0.25">
      <c r="AC5563"/>
      <c r="AD5563"/>
    </row>
    <row r="5564" spans="29:30" x14ac:dyDescent="0.25">
      <c r="AC5564"/>
      <c r="AD5564"/>
    </row>
    <row r="5565" spans="29:30" x14ac:dyDescent="0.25">
      <c r="AC5565"/>
      <c r="AD5565"/>
    </row>
    <row r="5566" spans="29:30" x14ac:dyDescent="0.25">
      <c r="AC5566"/>
      <c r="AD5566"/>
    </row>
    <row r="5567" spans="29:30" x14ac:dyDescent="0.25">
      <c r="AC5567"/>
      <c r="AD5567"/>
    </row>
    <row r="5568" spans="29:30" x14ac:dyDescent="0.25">
      <c r="AC5568"/>
      <c r="AD5568"/>
    </row>
    <row r="5569" spans="29:30" x14ac:dyDescent="0.25">
      <c r="AC5569"/>
      <c r="AD5569"/>
    </row>
    <row r="5570" spans="29:30" x14ac:dyDescent="0.25">
      <c r="AC5570"/>
      <c r="AD5570"/>
    </row>
    <row r="5571" spans="29:30" x14ac:dyDescent="0.25">
      <c r="AC5571"/>
      <c r="AD5571"/>
    </row>
    <row r="5572" spans="29:30" x14ac:dyDescent="0.25">
      <c r="AC5572"/>
      <c r="AD5572"/>
    </row>
    <row r="5573" spans="29:30" x14ac:dyDescent="0.25">
      <c r="AC5573"/>
      <c r="AD5573"/>
    </row>
    <row r="5574" spans="29:30" x14ac:dyDescent="0.25">
      <c r="AC5574"/>
      <c r="AD5574"/>
    </row>
    <row r="5575" spans="29:30" x14ac:dyDescent="0.25">
      <c r="AC5575"/>
      <c r="AD5575"/>
    </row>
    <row r="5576" spans="29:30" x14ac:dyDescent="0.25">
      <c r="AC5576"/>
      <c r="AD5576"/>
    </row>
    <row r="5577" spans="29:30" x14ac:dyDescent="0.25">
      <c r="AC5577"/>
      <c r="AD5577"/>
    </row>
    <row r="5578" spans="29:30" x14ac:dyDescent="0.25">
      <c r="AC5578"/>
      <c r="AD5578"/>
    </row>
    <row r="5579" spans="29:30" x14ac:dyDescent="0.25">
      <c r="AC5579"/>
      <c r="AD5579"/>
    </row>
    <row r="5580" spans="29:30" x14ac:dyDescent="0.25">
      <c r="AC5580"/>
      <c r="AD5580"/>
    </row>
    <row r="5581" spans="29:30" x14ac:dyDescent="0.25">
      <c r="AC5581"/>
      <c r="AD5581"/>
    </row>
    <row r="5582" spans="29:30" x14ac:dyDescent="0.25">
      <c r="AC5582"/>
      <c r="AD5582"/>
    </row>
    <row r="5583" spans="29:30" x14ac:dyDescent="0.25">
      <c r="AC5583"/>
      <c r="AD5583"/>
    </row>
    <row r="5584" spans="29:30" x14ac:dyDescent="0.25">
      <c r="AC5584"/>
      <c r="AD5584"/>
    </row>
    <row r="5585" spans="29:30" x14ac:dyDescent="0.25">
      <c r="AC5585"/>
      <c r="AD5585"/>
    </row>
    <row r="5586" spans="29:30" x14ac:dyDescent="0.25">
      <c r="AC5586"/>
      <c r="AD5586"/>
    </row>
    <row r="5587" spans="29:30" x14ac:dyDescent="0.25">
      <c r="AC5587"/>
      <c r="AD5587"/>
    </row>
    <row r="5588" spans="29:30" x14ac:dyDescent="0.25">
      <c r="AC5588"/>
      <c r="AD5588"/>
    </row>
    <row r="5589" spans="29:30" x14ac:dyDescent="0.25">
      <c r="AC5589"/>
      <c r="AD5589"/>
    </row>
    <row r="5590" spans="29:30" x14ac:dyDescent="0.25">
      <c r="AC5590"/>
      <c r="AD5590"/>
    </row>
    <row r="5591" spans="29:30" x14ac:dyDescent="0.25">
      <c r="AC5591"/>
      <c r="AD5591"/>
    </row>
    <row r="5592" spans="29:30" x14ac:dyDescent="0.25">
      <c r="AC5592"/>
      <c r="AD5592"/>
    </row>
    <row r="5593" spans="29:30" x14ac:dyDescent="0.25">
      <c r="AC5593"/>
      <c r="AD5593"/>
    </row>
    <row r="5594" spans="29:30" x14ac:dyDescent="0.25">
      <c r="AC5594"/>
      <c r="AD5594"/>
    </row>
    <row r="5595" spans="29:30" x14ac:dyDescent="0.25">
      <c r="AC5595"/>
      <c r="AD5595"/>
    </row>
    <row r="5596" spans="29:30" x14ac:dyDescent="0.25">
      <c r="AC5596"/>
      <c r="AD5596"/>
    </row>
    <row r="5597" spans="29:30" x14ac:dyDescent="0.25">
      <c r="AC5597"/>
      <c r="AD5597"/>
    </row>
    <row r="5598" spans="29:30" x14ac:dyDescent="0.25">
      <c r="AC5598"/>
      <c r="AD5598"/>
    </row>
    <row r="5599" spans="29:30" x14ac:dyDescent="0.25">
      <c r="AC5599"/>
      <c r="AD5599"/>
    </row>
    <row r="5600" spans="29:30" x14ac:dyDescent="0.25">
      <c r="AC5600"/>
      <c r="AD5600"/>
    </row>
    <row r="5601" spans="29:30" x14ac:dyDescent="0.25">
      <c r="AC5601"/>
      <c r="AD5601"/>
    </row>
    <row r="5602" spans="29:30" x14ac:dyDescent="0.25">
      <c r="AC5602"/>
      <c r="AD5602"/>
    </row>
    <row r="5603" spans="29:30" x14ac:dyDescent="0.25">
      <c r="AC5603"/>
      <c r="AD5603"/>
    </row>
    <row r="5604" spans="29:30" x14ac:dyDescent="0.25">
      <c r="AC5604"/>
      <c r="AD5604"/>
    </row>
    <row r="5605" spans="29:30" x14ac:dyDescent="0.25">
      <c r="AC5605"/>
      <c r="AD5605"/>
    </row>
    <row r="5606" spans="29:30" x14ac:dyDescent="0.25">
      <c r="AC5606"/>
      <c r="AD5606"/>
    </row>
    <row r="5607" spans="29:30" x14ac:dyDescent="0.25">
      <c r="AC5607"/>
      <c r="AD5607"/>
    </row>
    <row r="5608" spans="29:30" x14ac:dyDescent="0.25">
      <c r="AC5608"/>
      <c r="AD5608"/>
    </row>
    <row r="5609" spans="29:30" x14ac:dyDescent="0.25">
      <c r="AC5609"/>
      <c r="AD5609"/>
    </row>
    <row r="5610" spans="29:30" x14ac:dyDescent="0.25">
      <c r="AC5610"/>
      <c r="AD5610"/>
    </row>
    <row r="5611" spans="29:30" x14ac:dyDescent="0.25">
      <c r="AC5611"/>
      <c r="AD5611"/>
    </row>
    <row r="5612" spans="29:30" x14ac:dyDescent="0.25">
      <c r="AC5612"/>
      <c r="AD5612"/>
    </row>
    <row r="5613" spans="29:30" x14ac:dyDescent="0.25">
      <c r="AC5613"/>
      <c r="AD5613"/>
    </row>
    <row r="5614" spans="29:30" x14ac:dyDescent="0.25">
      <c r="AC5614"/>
      <c r="AD5614"/>
    </row>
    <row r="5615" spans="29:30" x14ac:dyDescent="0.25">
      <c r="AC5615"/>
      <c r="AD5615"/>
    </row>
    <row r="5616" spans="29:30" x14ac:dyDescent="0.25">
      <c r="AC5616"/>
      <c r="AD5616"/>
    </row>
    <row r="5617" spans="29:30" x14ac:dyDescent="0.25">
      <c r="AC5617"/>
      <c r="AD5617"/>
    </row>
    <row r="5618" spans="29:30" x14ac:dyDescent="0.25">
      <c r="AC5618"/>
      <c r="AD5618"/>
    </row>
    <row r="5619" spans="29:30" x14ac:dyDescent="0.25">
      <c r="AC5619"/>
      <c r="AD5619"/>
    </row>
    <row r="5620" spans="29:30" x14ac:dyDescent="0.25">
      <c r="AC5620"/>
      <c r="AD5620"/>
    </row>
    <row r="5621" spans="29:30" x14ac:dyDescent="0.25">
      <c r="AC5621"/>
      <c r="AD5621"/>
    </row>
    <row r="5622" spans="29:30" x14ac:dyDescent="0.25">
      <c r="AC5622"/>
      <c r="AD5622"/>
    </row>
    <row r="5623" spans="29:30" x14ac:dyDescent="0.25">
      <c r="AC5623"/>
      <c r="AD5623"/>
    </row>
    <row r="5624" spans="29:30" x14ac:dyDescent="0.25">
      <c r="AC5624"/>
      <c r="AD5624"/>
    </row>
    <row r="5625" spans="29:30" x14ac:dyDescent="0.25">
      <c r="AC5625"/>
      <c r="AD5625"/>
    </row>
    <row r="5626" spans="29:30" x14ac:dyDescent="0.25">
      <c r="AC5626"/>
      <c r="AD5626"/>
    </row>
    <row r="5627" spans="29:30" x14ac:dyDescent="0.25">
      <c r="AC5627"/>
      <c r="AD5627"/>
    </row>
    <row r="5628" spans="29:30" x14ac:dyDescent="0.25">
      <c r="AC5628"/>
      <c r="AD5628"/>
    </row>
    <row r="5629" spans="29:30" x14ac:dyDescent="0.25">
      <c r="AC5629"/>
      <c r="AD5629"/>
    </row>
    <row r="5630" spans="29:30" x14ac:dyDescent="0.25">
      <c r="AC5630"/>
      <c r="AD5630"/>
    </row>
    <row r="5631" spans="29:30" x14ac:dyDescent="0.25">
      <c r="AC5631"/>
      <c r="AD5631"/>
    </row>
    <row r="5632" spans="29:30" x14ac:dyDescent="0.25">
      <c r="AC5632"/>
      <c r="AD5632"/>
    </row>
    <row r="5633" spans="29:30" x14ac:dyDescent="0.25">
      <c r="AC5633"/>
      <c r="AD5633"/>
    </row>
    <row r="5634" spans="29:30" x14ac:dyDescent="0.25">
      <c r="AC5634"/>
      <c r="AD5634"/>
    </row>
    <row r="5635" spans="29:30" x14ac:dyDescent="0.25">
      <c r="AC5635"/>
      <c r="AD5635"/>
    </row>
    <row r="5636" spans="29:30" x14ac:dyDescent="0.25">
      <c r="AC5636"/>
      <c r="AD5636"/>
    </row>
    <row r="5637" spans="29:30" x14ac:dyDescent="0.25">
      <c r="AC5637"/>
      <c r="AD5637"/>
    </row>
    <row r="5638" spans="29:30" x14ac:dyDescent="0.25">
      <c r="AC5638"/>
      <c r="AD5638"/>
    </row>
    <row r="5639" spans="29:30" x14ac:dyDescent="0.25">
      <c r="AC5639"/>
      <c r="AD5639"/>
    </row>
    <row r="5640" spans="29:30" x14ac:dyDescent="0.25">
      <c r="AC5640"/>
      <c r="AD5640"/>
    </row>
    <row r="5641" spans="29:30" x14ac:dyDescent="0.25">
      <c r="AC5641"/>
      <c r="AD5641"/>
    </row>
    <row r="5642" spans="29:30" x14ac:dyDescent="0.25">
      <c r="AC5642"/>
      <c r="AD5642"/>
    </row>
    <row r="5643" spans="29:30" x14ac:dyDescent="0.25">
      <c r="AC5643"/>
      <c r="AD5643"/>
    </row>
    <row r="5644" spans="29:30" x14ac:dyDescent="0.25">
      <c r="AC5644"/>
      <c r="AD5644"/>
    </row>
    <row r="5645" spans="29:30" x14ac:dyDescent="0.25">
      <c r="AC5645"/>
      <c r="AD5645"/>
    </row>
    <row r="5646" spans="29:30" x14ac:dyDescent="0.25">
      <c r="AC5646"/>
      <c r="AD5646"/>
    </row>
    <row r="5647" spans="29:30" x14ac:dyDescent="0.25">
      <c r="AC5647"/>
      <c r="AD5647"/>
    </row>
    <row r="5648" spans="29:30" x14ac:dyDescent="0.25">
      <c r="AC5648"/>
      <c r="AD5648"/>
    </row>
    <row r="5649" spans="29:30" x14ac:dyDescent="0.25">
      <c r="AC5649"/>
      <c r="AD5649"/>
    </row>
    <row r="5650" spans="29:30" x14ac:dyDescent="0.25">
      <c r="AC5650"/>
      <c r="AD5650"/>
    </row>
    <row r="5651" spans="29:30" x14ac:dyDescent="0.25">
      <c r="AC5651"/>
      <c r="AD5651"/>
    </row>
    <row r="5652" spans="29:30" x14ac:dyDescent="0.25">
      <c r="AC5652"/>
      <c r="AD5652"/>
    </row>
    <row r="5653" spans="29:30" x14ac:dyDescent="0.25">
      <c r="AC5653"/>
      <c r="AD5653"/>
    </row>
    <row r="5654" spans="29:30" x14ac:dyDescent="0.25">
      <c r="AC5654"/>
      <c r="AD5654"/>
    </row>
    <row r="5655" spans="29:30" x14ac:dyDescent="0.25">
      <c r="AC5655"/>
      <c r="AD5655"/>
    </row>
    <row r="5656" spans="29:30" x14ac:dyDescent="0.25">
      <c r="AC5656"/>
      <c r="AD5656"/>
    </row>
    <row r="5657" spans="29:30" x14ac:dyDescent="0.25">
      <c r="AC5657"/>
      <c r="AD5657"/>
    </row>
    <row r="5658" spans="29:30" x14ac:dyDescent="0.25">
      <c r="AC5658"/>
      <c r="AD5658"/>
    </row>
    <row r="5659" spans="29:30" x14ac:dyDescent="0.25">
      <c r="AC5659"/>
      <c r="AD5659"/>
    </row>
    <row r="5660" spans="29:30" x14ac:dyDescent="0.25">
      <c r="AC5660"/>
      <c r="AD5660"/>
    </row>
    <row r="5661" spans="29:30" x14ac:dyDescent="0.25">
      <c r="AC5661"/>
      <c r="AD5661"/>
    </row>
    <row r="5662" spans="29:30" x14ac:dyDescent="0.25">
      <c r="AC5662"/>
      <c r="AD5662"/>
    </row>
    <row r="5663" spans="29:30" x14ac:dyDescent="0.25">
      <c r="AC5663"/>
      <c r="AD5663"/>
    </row>
    <row r="5664" spans="29:30" x14ac:dyDescent="0.25">
      <c r="AC5664"/>
      <c r="AD5664"/>
    </row>
    <row r="5665" spans="29:30" x14ac:dyDescent="0.25">
      <c r="AC5665"/>
      <c r="AD5665"/>
    </row>
    <row r="5666" spans="29:30" x14ac:dyDescent="0.25">
      <c r="AC5666"/>
      <c r="AD5666"/>
    </row>
    <row r="5667" spans="29:30" x14ac:dyDescent="0.25">
      <c r="AC5667"/>
      <c r="AD5667"/>
    </row>
    <row r="5668" spans="29:30" x14ac:dyDescent="0.25">
      <c r="AC5668"/>
      <c r="AD5668"/>
    </row>
    <row r="5669" spans="29:30" x14ac:dyDescent="0.25">
      <c r="AC5669"/>
      <c r="AD5669"/>
    </row>
    <row r="5670" spans="29:30" x14ac:dyDescent="0.25">
      <c r="AC5670"/>
      <c r="AD5670"/>
    </row>
    <row r="5671" spans="29:30" x14ac:dyDescent="0.25">
      <c r="AC5671"/>
      <c r="AD5671"/>
    </row>
    <row r="5672" spans="29:30" x14ac:dyDescent="0.25">
      <c r="AC5672"/>
      <c r="AD5672"/>
    </row>
    <row r="5673" spans="29:30" x14ac:dyDescent="0.25">
      <c r="AC5673"/>
      <c r="AD5673"/>
    </row>
    <row r="5674" spans="29:30" x14ac:dyDescent="0.25">
      <c r="AC5674"/>
      <c r="AD5674"/>
    </row>
    <row r="5675" spans="29:30" x14ac:dyDescent="0.25">
      <c r="AC5675"/>
      <c r="AD5675"/>
    </row>
    <row r="5676" spans="29:30" x14ac:dyDescent="0.25">
      <c r="AC5676"/>
      <c r="AD5676"/>
    </row>
    <row r="5677" spans="29:30" x14ac:dyDescent="0.25">
      <c r="AC5677"/>
      <c r="AD5677"/>
    </row>
    <row r="5678" spans="29:30" x14ac:dyDescent="0.25">
      <c r="AC5678"/>
      <c r="AD5678"/>
    </row>
    <row r="5679" spans="29:30" x14ac:dyDescent="0.25">
      <c r="AC5679"/>
      <c r="AD5679"/>
    </row>
    <row r="5680" spans="29:30" x14ac:dyDescent="0.25">
      <c r="AC5680"/>
      <c r="AD5680"/>
    </row>
    <row r="5681" spans="29:30" x14ac:dyDescent="0.25">
      <c r="AC5681"/>
      <c r="AD5681"/>
    </row>
    <row r="5682" spans="29:30" x14ac:dyDescent="0.25">
      <c r="AC5682"/>
      <c r="AD5682"/>
    </row>
    <row r="5683" spans="29:30" x14ac:dyDescent="0.25">
      <c r="AC5683"/>
      <c r="AD5683"/>
    </row>
    <row r="5684" spans="29:30" x14ac:dyDescent="0.25">
      <c r="AC5684"/>
      <c r="AD5684"/>
    </row>
    <row r="5685" spans="29:30" x14ac:dyDescent="0.25">
      <c r="AC5685"/>
      <c r="AD5685"/>
    </row>
    <row r="5686" spans="29:30" x14ac:dyDescent="0.25">
      <c r="AC5686"/>
      <c r="AD5686"/>
    </row>
    <row r="5687" spans="29:30" x14ac:dyDescent="0.25">
      <c r="AC5687"/>
      <c r="AD5687"/>
    </row>
    <row r="5688" spans="29:30" x14ac:dyDescent="0.25">
      <c r="AC5688"/>
      <c r="AD5688"/>
    </row>
    <row r="5689" spans="29:30" x14ac:dyDescent="0.25">
      <c r="AC5689"/>
      <c r="AD5689"/>
    </row>
    <row r="5690" spans="29:30" x14ac:dyDescent="0.25">
      <c r="AC5690"/>
      <c r="AD5690"/>
    </row>
    <row r="5691" spans="29:30" x14ac:dyDescent="0.25">
      <c r="AC5691"/>
      <c r="AD5691"/>
    </row>
    <row r="5692" spans="29:30" x14ac:dyDescent="0.25">
      <c r="AC5692"/>
      <c r="AD5692"/>
    </row>
    <row r="5693" spans="29:30" x14ac:dyDescent="0.25">
      <c r="AC5693"/>
      <c r="AD5693"/>
    </row>
    <row r="5694" spans="29:30" x14ac:dyDescent="0.25">
      <c r="AC5694"/>
      <c r="AD5694"/>
    </row>
    <row r="5695" spans="29:30" x14ac:dyDescent="0.25">
      <c r="AC5695"/>
      <c r="AD5695"/>
    </row>
    <row r="5696" spans="29:30" x14ac:dyDescent="0.25">
      <c r="AC5696"/>
      <c r="AD5696"/>
    </row>
    <row r="5697" spans="29:30" x14ac:dyDescent="0.25">
      <c r="AC5697"/>
      <c r="AD5697"/>
    </row>
    <row r="5698" spans="29:30" x14ac:dyDescent="0.25">
      <c r="AC5698"/>
      <c r="AD5698"/>
    </row>
    <row r="5699" spans="29:30" x14ac:dyDescent="0.25">
      <c r="AC5699"/>
      <c r="AD5699"/>
    </row>
    <row r="5700" spans="29:30" x14ac:dyDescent="0.25">
      <c r="AC5700"/>
      <c r="AD5700"/>
    </row>
    <row r="5701" spans="29:30" x14ac:dyDescent="0.25">
      <c r="AC5701"/>
      <c r="AD5701"/>
    </row>
    <row r="5702" spans="29:30" x14ac:dyDescent="0.25">
      <c r="AC5702"/>
      <c r="AD5702"/>
    </row>
    <row r="5703" spans="29:30" x14ac:dyDescent="0.25">
      <c r="AC5703"/>
      <c r="AD5703"/>
    </row>
    <row r="5704" spans="29:30" x14ac:dyDescent="0.25">
      <c r="AC5704"/>
      <c r="AD5704"/>
    </row>
    <row r="5705" spans="29:30" x14ac:dyDescent="0.25">
      <c r="AC5705"/>
      <c r="AD5705"/>
    </row>
    <row r="5706" spans="29:30" x14ac:dyDescent="0.25">
      <c r="AC5706"/>
      <c r="AD5706"/>
    </row>
    <row r="5707" spans="29:30" x14ac:dyDescent="0.25">
      <c r="AC5707"/>
      <c r="AD5707"/>
    </row>
    <row r="5708" spans="29:30" x14ac:dyDescent="0.25">
      <c r="AC5708"/>
      <c r="AD5708"/>
    </row>
    <row r="5709" spans="29:30" x14ac:dyDescent="0.25">
      <c r="AC5709"/>
      <c r="AD5709"/>
    </row>
    <row r="5710" spans="29:30" x14ac:dyDescent="0.25">
      <c r="AC5710"/>
      <c r="AD5710"/>
    </row>
    <row r="5711" spans="29:30" x14ac:dyDescent="0.25">
      <c r="AC5711"/>
      <c r="AD5711"/>
    </row>
    <row r="5712" spans="29:30" x14ac:dyDescent="0.25">
      <c r="AC5712"/>
      <c r="AD5712"/>
    </row>
    <row r="5713" spans="29:30" x14ac:dyDescent="0.25">
      <c r="AC5713"/>
      <c r="AD5713"/>
    </row>
    <row r="5714" spans="29:30" x14ac:dyDescent="0.25">
      <c r="AC5714"/>
      <c r="AD5714"/>
    </row>
    <row r="5715" spans="29:30" x14ac:dyDescent="0.25">
      <c r="AC5715"/>
      <c r="AD5715"/>
    </row>
    <row r="5716" spans="29:30" x14ac:dyDescent="0.25">
      <c r="AC5716"/>
      <c r="AD5716"/>
    </row>
    <row r="5717" spans="29:30" x14ac:dyDescent="0.25">
      <c r="AC5717"/>
      <c r="AD5717"/>
    </row>
    <row r="5718" spans="29:30" x14ac:dyDescent="0.25">
      <c r="AC5718"/>
      <c r="AD5718"/>
    </row>
    <row r="5719" spans="29:30" x14ac:dyDescent="0.25">
      <c r="AC5719"/>
      <c r="AD5719"/>
    </row>
    <row r="5720" spans="29:30" x14ac:dyDescent="0.25">
      <c r="AC5720"/>
      <c r="AD5720"/>
    </row>
    <row r="5721" spans="29:30" x14ac:dyDescent="0.25">
      <c r="AC5721"/>
      <c r="AD5721"/>
    </row>
    <row r="5722" spans="29:30" x14ac:dyDescent="0.25">
      <c r="AC5722"/>
      <c r="AD5722"/>
    </row>
    <row r="5723" spans="29:30" x14ac:dyDescent="0.25">
      <c r="AC5723"/>
      <c r="AD5723"/>
    </row>
    <row r="5724" spans="29:30" x14ac:dyDescent="0.25">
      <c r="AC5724"/>
      <c r="AD5724"/>
    </row>
    <row r="5725" spans="29:30" x14ac:dyDescent="0.25">
      <c r="AC5725"/>
      <c r="AD5725"/>
    </row>
    <row r="5726" spans="29:30" x14ac:dyDescent="0.25">
      <c r="AC5726"/>
      <c r="AD5726"/>
    </row>
    <row r="5727" spans="29:30" x14ac:dyDescent="0.25">
      <c r="AC5727"/>
      <c r="AD5727"/>
    </row>
    <row r="5728" spans="29:30" x14ac:dyDescent="0.25">
      <c r="AC5728"/>
      <c r="AD5728"/>
    </row>
    <row r="5729" spans="29:30" x14ac:dyDescent="0.25">
      <c r="AC5729"/>
      <c r="AD5729"/>
    </row>
    <row r="5730" spans="29:30" x14ac:dyDescent="0.25">
      <c r="AC5730"/>
      <c r="AD5730"/>
    </row>
    <row r="5731" spans="29:30" x14ac:dyDescent="0.25">
      <c r="AC5731"/>
      <c r="AD5731"/>
    </row>
    <row r="5732" spans="29:30" x14ac:dyDescent="0.25">
      <c r="AC5732"/>
      <c r="AD5732"/>
    </row>
    <row r="5733" spans="29:30" x14ac:dyDescent="0.25">
      <c r="AC5733"/>
      <c r="AD5733"/>
    </row>
    <row r="5734" spans="29:30" x14ac:dyDescent="0.25">
      <c r="AC5734"/>
      <c r="AD5734"/>
    </row>
    <row r="5735" spans="29:30" x14ac:dyDescent="0.25">
      <c r="AC5735"/>
      <c r="AD5735"/>
    </row>
    <row r="5736" spans="29:30" x14ac:dyDescent="0.25">
      <c r="AC5736"/>
      <c r="AD5736"/>
    </row>
    <row r="5737" spans="29:30" x14ac:dyDescent="0.25">
      <c r="AC5737"/>
      <c r="AD5737"/>
    </row>
    <row r="5738" spans="29:30" x14ac:dyDescent="0.25">
      <c r="AC5738"/>
      <c r="AD5738"/>
    </row>
    <row r="5739" spans="29:30" x14ac:dyDescent="0.25">
      <c r="AC5739"/>
      <c r="AD5739"/>
    </row>
    <row r="5740" spans="29:30" x14ac:dyDescent="0.25">
      <c r="AC5740"/>
      <c r="AD5740"/>
    </row>
    <row r="5741" spans="29:30" x14ac:dyDescent="0.25">
      <c r="AC5741"/>
      <c r="AD5741"/>
    </row>
    <row r="5742" spans="29:30" x14ac:dyDescent="0.25">
      <c r="AC5742"/>
      <c r="AD5742"/>
    </row>
    <row r="5743" spans="29:30" x14ac:dyDescent="0.25">
      <c r="AC5743"/>
      <c r="AD5743"/>
    </row>
    <row r="5744" spans="29:30" x14ac:dyDescent="0.25">
      <c r="AC5744"/>
      <c r="AD5744"/>
    </row>
    <row r="5745" spans="29:30" x14ac:dyDescent="0.25">
      <c r="AC5745"/>
      <c r="AD5745"/>
    </row>
    <row r="5746" spans="29:30" x14ac:dyDescent="0.25">
      <c r="AC5746"/>
      <c r="AD5746"/>
    </row>
    <row r="5747" spans="29:30" x14ac:dyDescent="0.25">
      <c r="AC5747"/>
      <c r="AD5747"/>
    </row>
    <row r="5748" spans="29:30" x14ac:dyDescent="0.25">
      <c r="AC5748"/>
      <c r="AD5748"/>
    </row>
    <row r="5749" spans="29:30" x14ac:dyDescent="0.25">
      <c r="AC5749"/>
      <c r="AD5749"/>
    </row>
    <row r="5750" spans="29:30" x14ac:dyDescent="0.25">
      <c r="AC5750"/>
      <c r="AD5750"/>
    </row>
    <row r="5751" spans="29:30" x14ac:dyDescent="0.25">
      <c r="AC5751"/>
      <c r="AD5751"/>
    </row>
    <row r="5752" spans="29:30" x14ac:dyDescent="0.25">
      <c r="AC5752"/>
      <c r="AD5752"/>
    </row>
    <row r="5753" spans="29:30" x14ac:dyDescent="0.25">
      <c r="AC5753"/>
      <c r="AD5753"/>
    </row>
    <row r="5754" spans="29:30" x14ac:dyDescent="0.25">
      <c r="AC5754"/>
      <c r="AD5754"/>
    </row>
    <row r="5755" spans="29:30" x14ac:dyDescent="0.25">
      <c r="AC5755"/>
      <c r="AD5755"/>
    </row>
    <row r="5756" spans="29:30" x14ac:dyDescent="0.25">
      <c r="AC5756"/>
      <c r="AD5756"/>
    </row>
    <row r="5757" spans="29:30" x14ac:dyDescent="0.25">
      <c r="AC5757"/>
      <c r="AD5757"/>
    </row>
    <row r="5758" spans="29:30" x14ac:dyDescent="0.25">
      <c r="AC5758"/>
      <c r="AD5758"/>
    </row>
    <row r="5759" spans="29:30" x14ac:dyDescent="0.25">
      <c r="AC5759"/>
      <c r="AD5759"/>
    </row>
    <row r="5760" spans="29:30" x14ac:dyDescent="0.25">
      <c r="AC5760"/>
      <c r="AD5760"/>
    </row>
    <row r="5761" spans="29:30" x14ac:dyDescent="0.25">
      <c r="AC5761"/>
      <c r="AD5761"/>
    </row>
    <row r="5762" spans="29:30" x14ac:dyDescent="0.25">
      <c r="AC5762"/>
      <c r="AD5762"/>
    </row>
    <row r="5763" spans="29:30" x14ac:dyDescent="0.25">
      <c r="AC5763"/>
      <c r="AD5763"/>
    </row>
    <row r="5764" spans="29:30" x14ac:dyDescent="0.25">
      <c r="AC5764"/>
      <c r="AD5764"/>
    </row>
    <row r="5765" spans="29:30" x14ac:dyDescent="0.25">
      <c r="AC5765"/>
      <c r="AD5765"/>
    </row>
    <row r="5766" spans="29:30" x14ac:dyDescent="0.25">
      <c r="AC5766"/>
      <c r="AD5766"/>
    </row>
    <row r="5767" spans="29:30" x14ac:dyDescent="0.25">
      <c r="AC5767"/>
      <c r="AD5767"/>
    </row>
    <row r="5768" spans="29:30" x14ac:dyDescent="0.25">
      <c r="AC5768"/>
      <c r="AD5768"/>
    </row>
    <row r="5769" spans="29:30" x14ac:dyDescent="0.25">
      <c r="AC5769"/>
      <c r="AD5769"/>
    </row>
    <row r="5770" spans="29:30" x14ac:dyDescent="0.25">
      <c r="AC5770"/>
      <c r="AD5770"/>
    </row>
    <row r="5771" spans="29:30" x14ac:dyDescent="0.25">
      <c r="AC5771"/>
      <c r="AD5771"/>
    </row>
    <row r="5772" spans="29:30" x14ac:dyDescent="0.25">
      <c r="AC5772"/>
      <c r="AD5772"/>
    </row>
    <row r="5773" spans="29:30" x14ac:dyDescent="0.25">
      <c r="AC5773"/>
      <c r="AD5773"/>
    </row>
    <row r="5774" spans="29:30" x14ac:dyDescent="0.25">
      <c r="AC5774"/>
      <c r="AD5774"/>
    </row>
    <row r="5775" spans="29:30" x14ac:dyDescent="0.25">
      <c r="AC5775"/>
      <c r="AD5775"/>
    </row>
    <row r="5776" spans="29:30" x14ac:dyDescent="0.25">
      <c r="AC5776"/>
      <c r="AD5776"/>
    </row>
    <row r="5777" spans="29:30" x14ac:dyDescent="0.25">
      <c r="AC5777"/>
      <c r="AD5777"/>
    </row>
    <row r="5778" spans="29:30" x14ac:dyDescent="0.25">
      <c r="AC5778"/>
      <c r="AD5778"/>
    </row>
    <row r="5779" spans="29:30" x14ac:dyDescent="0.25">
      <c r="AC5779"/>
      <c r="AD5779"/>
    </row>
    <row r="5780" spans="29:30" x14ac:dyDescent="0.25">
      <c r="AC5780"/>
      <c r="AD5780"/>
    </row>
    <row r="5781" spans="29:30" x14ac:dyDescent="0.25">
      <c r="AC5781"/>
      <c r="AD5781"/>
    </row>
    <row r="5782" spans="29:30" x14ac:dyDescent="0.25">
      <c r="AC5782"/>
      <c r="AD5782"/>
    </row>
    <row r="5783" spans="29:30" x14ac:dyDescent="0.25">
      <c r="AC5783"/>
      <c r="AD5783"/>
    </row>
    <row r="5784" spans="29:30" x14ac:dyDescent="0.25">
      <c r="AC5784"/>
      <c r="AD5784"/>
    </row>
    <row r="5785" spans="29:30" x14ac:dyDescent="0.25">
      <c r="AC5785"/>
      <c r="AD5785"/>
    </row>
    <row r="5786" spans="29:30" x14ac:dyDescent="0.25">
      <c r="AC5786"/>
      <c r="AD5786"/>
    </row>
    <row r="5787" spans="29:30" x14ac:dyDescent="0.25">
      <c r="AC5787"/>
      <c r="AD5787"/>
    </row>
    <row r="5788" spans="29:30" x14ac:dyDescent="0.25">
      <c r="AC5788"/>
      <c r="AD5788"/>
    </row>
    <row r="5789" spans="29:30" x14ac:dyDescent="0.25">
      <c r="AC5789"/>
      <c r="AD5789"/>
    </row>
    <row r="5790" spans="29:30" x14ac:dyDescent="0.25">
      <c r="AC5790"/>
      <c r="AD5790"/>
    </row>
    <row r="5791" spans="29:30" x14ac:dyDescent="0.25">
      <c r="AC5791"/>
      <c r="AD5791"/>
    </row>
    <row r="5792" spans="29:30" x14ac:dyDescent="0.25">
      <c r="AC5792"/>
      <c r="AD5792"/>
    </row>
    <row r="5793" spans="29:30" x14ac:dyDescent="0.25">
      <c r="AC5793"/>
      <c r="AD5793"/>
    </row>
    <row r="5794" spans="29:30" x14ac:dyDescent="0.25">
      <c r="AC5794"/>
      <c r="AD5794"/>
    </row>
    <row r="5795" spans="29:30" x14ac:dyDescent="0.25">
      <c r="AC5795"/>
      <c r="AD5795"/>
    </row>
    <row r="5796" spans="29:30" x14ac:dyDescent="0.25">
      <c r="AC5796"/>
      <c r="AD5796"/>
    </row>
    <row r="5797" spans="29:30" x14ac:dyDescent="0.25">
      <c r="AC5797"/>
      <c r="AD5797"/>
    </row>
    <row r="5798" spans="29:30" x14ac:dyDescent="0.25">
      <c r="AC5798"/>
      <c r="AD5798"/>
    </row>
    <row r="5799" spans="29:30" x14ac:dyDescent="0.25">
      <c r="AC5799"/>
      <c r="AD5799"/>
    </row>
    <row r="5800" spans="29:30" x14ac:dyDescent="0.25">
      <c r="AC5800"/>
      <c r="AD5800"/>
    </row>
    <row r="5801" spans="29:30" x14ac:dyDescent="0.25">
      <c r="AC5801"/>
      <c r="AD5801"/>
    </row>
    <row r="5802" spans="29:30" x14ac:dyDescent="0.25">
      <c r="AC5802"/>
      <c r="AD5802"/>
    </row>
    <row r="5803" spans="29:30" x14ac:dyDescent="0.25">
      <c r="AC5803"/>
      <c r="AD5803"/>
    </row>
    <row r="5804" spans="29:30" x14ac:dyDescent="0.25">
      <c r="AC5804"/>
      <c r="AD5804"/>
    </row>
    <row r="5805" spans="29:30" x14ac:dyDescent="0.25">
      <c r="AC5805"/>
      <c r="AD5805"/>
    </row>
    <row r="5806" spans="29:30" x14ac:dyDescent="0.25">
      <c r="AC5806"/>
      <c r="AD5806"/>
    </row>
    <row r="5807" spans="29:30" x14ac:dyDescent="0.25">
      <c r="AC5807"/>
      <c r="AD5807"/>
    </row>
    <row r="5808" spans="29:30" x14ac:dyDescent="0.25">
      <c r="AC5808"/>
      <c r="AD5808"/>
    </row>
    <row r="5809" spans="29:30" x14ac:dyDescent="0.25">
      <c r="AC5809"/>
      <c r="AD5809"/>
    </row>
    <row r="5810" spans="29:30" x14ac:dyDescent="0.25">
      <c r="AC5810"/>
      <c r="AD5810"/>
    </row>
    <row r="5811" spans="29:30" x14ac:dyDescent="0.25">
      <c r="AC5811"/>
      <c r="AD5811"/>
    </row>
    <row r="5812" spans="29:30" x14ac:dyDescent="0.25">
      <c r="AC5812"/>
      <c r="AD5812"/>
    </row>
    <row r="5813" spans="29:30" x14ac:dyDescent="0.25">
      <c r="AC5813"/>
      <c r="AD5813"/>
    </row>
    <row r="5814" spans="29:30" x14ac:dyDescent="0.25">
      <c r="AC5814"/>
      <c r="AD5814"/>
    </row>
    <row r="5815" spans="29:30" x14ac:dyDescent="0.25">
      <c r="AC5815"/>
      <c r="AD5815"/>
    </row>
    <row r="5816" spans="29:30" x14ac:dyDescent="0.25">
      <c r="AC5816"/>
      <c r="AD5816"/>
    </row>
    <row r="5817" spans="29:30" x14ac:dyDescent="0.25">
      <c r="AC5817"/>
      <c r="AD5817"/>
    </row>
    <row r="5818" spans="29:30" x14ac:dyDescent="0.25">
      <c r="AC5818"/>
      <c r="AD5818"/>
    </row>
    <row r="5819" spans="29:30" x14ac:dyDescent="0.25">
      <c r="AC5819"/>
      <c r="AD5819"/>
    </row>
    <row r="5820" spans="29:30" x14ac:dyDescent="0.25">
      <c r="AC5820"/>
      <c r="AD5820"/>
    </row>
    <row r="5821" spans="29:30" x14ac:dyDescent="0.25">
      <c r="AC5821"/>
      <c r="AD5821"/>
    </row>
    <row r="5822" spans="29:30" x14ac:dyDescent="0.25">
      <c r="AC5822"/>
      <c r="AD5822"/>
    </row>
    <row r="5823" spans="29:30" x14ac:dyDescent="0.25">
      <c r="AC5823"/>
      <c r="AD5823"/>
    </row>
    <row r="5824" spans="29:30" x14ac:dyDescent="0.25">
      <c r="AC5824"/>
      <c r="AD5824"/>
    </row>
    <row r="5825" spans="29:30" x14ac:dyDescent="0.25">
      <c r="AC5825"/>
      <c r="AD5825"/>
    </row>
    <row r="5826" spans="29:30" x14ac:dyDescent="0.25">
      <c r="AC5826"/>
      <c r="AD5826"/>
    </row>
    <row r="5827" spans="29:30" x14ac:dyDescent="0.25">
      <c r="AC5827"/>
      <c r="AD5827"/>
    </row>
    <row r="5828" spans="29:30" x14ac:dyDescent="0.25">
      <c r="AC5828"/>
      <c r="AD5828"/>
    </row>
    <row r="5829" spans="29:30" x14ac:dyDescent="0.25">
      <c r="AC5829"/>
      <c r="AD5829"/>
    </row>
    <row r="5830" spans="29:30" x14ac:dyDescent="0.25">
      <c r="AC5830"/>
      <c r="AD5830"/>
    </row>
    <row r="5831" spans="29:30" x14ac:dyDescent="0.25">
      <c r="AC5831"/>
      <c r="AD5831"/>
    </row>
    <row r="5832" spans="29:30" x14ac:dyDescent="0.25">
      <c r="AC5832"/>
      <c r="AD5832"/>
    </row>
    <row r="5833" spans="29:30" x14ac:dyDescent="0.25">
      <c r="AC5833"/>
      <c r="AD5833"/>
    </row>
    <row r="5834" spans="29:30" x14ac:dyDescent="0.25">
      <c r="AC5834"/>
      <c r="AD5834"/>
    </row>
    <row r="5835" spans="29:30" x14ac:dyDescent="0.25">
      <c r="AC5835"/>
      <c r="AD5835"/>
    </row>
    <row r="5836" spans="29:30" x14ac:dyDescent="0.25">
      <c r="AC5836"/>
      <c r="AD5836"/>
    </row>
    <row r="5837" spans="29:30" x14ac:dyDescent="0.25">
      <c r="AC5837"/>
      <c r="AD5837"/>
    </row>
    <row r="5838" spans="29:30" x14ac:dyDescent="0.25">
      <c r="AC5838"/>
      <c r="AD5838"/>
    </row>
    <row r="5839" spans="29:30" x14ac:dyDescent="0.25">
      <c r="AC5839"/>
      <c r="AD5839"/>
    </row>
    <row r="5840" spans="29:30" x14ac:dyDescent="0.25">
      <c r="AC5840"/>
      <c r="AD5840"/>
    </row>
    <row r="5841" spans="29:30" x14ac:dyDescent="0.25">
      <c r="AC5841"/>
      <c r="AD5841"/>
    </row>
    <row r="5842" spans="29:30" x14ac:dyDescent="0.25">
      <c r="AC5842"/>
      <c r="AD5842"/>
    </row>
    <row r="5843" spans="29:30" x14ac:dyDescent="0.25">
      <c r="AC5843"/>
      <c r="AD5843"/>
    </row>
    <row r="5844" spans="29:30" x14ac:dyDescent="0.25">
      <c r="AC5844"/>
      <c r="AD5844"/>
    </row>
    <row r="5845" spans="29:30" x14ac:dyDescent="0.25">
      <c r="AC5845"/>
      <c r="AD5845"/>
    </row>
    <row r="5846" spans="29:30" x14ac:dyDescent="0.25">
      <c r="AC5846"/>
      <c r="AD5846"/>
    </row>
    <row r="5847" spans="29:30" x14ac:dyDescent="0.25">
      <c r="AC5847"/>
      <c r="AD5847"/>
    </row>
    <row r="5848" spans="29:30" x14ac:dyDescent="0.25">
      <c r="AC5848"/>
      <c r="AD5848"/>
    </row>
    <row r="5849" spans="29:30" x14ac:dyDescent="0.25">
      <c r="AC5849"/>
      <c r="AD5849"/>
    </row>
    <row r="5850" spans="29:30" x14ac:dyDescent="0.25">
      <c r="AC5850"/>
      <c r="AD5850"/>
    </row>
    <row r="5851" spans="29:30" x14ac:dyDescent="0.25">
      <c r="AC5851"/>
      <c r="AD5851"/>
    </row>
    <row r="5852" spans="29:30" x14ac:dyDescent="0.25">
      <c r="AC5852"/>
      <c r="AD5852"/>
    </row>
    <row r="5853" spans="29:30" x14ac:dyDescent="0.25">
      <c r="AC5853"/>
      <c r="AD5853"/>
    </row>
    <row r="5854" spans="29:30" x14ac:dyDescent="0.25">
      <c r="AC5854"/>
      <c r="AD5854"/>
    </row>
    <row r="5855" spans="29:30" x14ac:dyDescent="0.25">
      <c r="AC5855"/>
      <c r="AD5855"/>
    </row>
    <row r="5856" spans="29:30" x14ac:dyDescent="0.25">
      <c r="AC5856"/>
      <c r="AD5856"/>
    </row>
    <row r="5857" spans="29:30" x14ac:dyDescent="0.25">
      <c r="AC5857"/>
      <c r="AD5857"/>
    </row>
    <row r="5858" spans="29:30" x14ac:dyDescent="0.25">
      <c r="AC5858"/>
      <c r="AD5858"/>
    </row>
    <row r="5859" spans="29:30" x14ac:dyDescent="0.25">
      <c r="AC5859"/>
      <c r="AD5859"/>
    </row>
    <row r="5860" spans="29:30" x14ac:dyDescent="0.25">
      <c r="AC5860"/>
      <c r="AD5860"/>
    </row>
    <row r="5861" spans="29:30" x14ac:dyDescent="0.25">
      <c r="AC5861"/>
      <c r="AD5861"/>
    </row>
    <row r="5862" spans="29:30" x14ac:dyDescent="0.25">
      <c r="AC5862"/>
      <c r="AD5862"/>
    </row>
    <row r="5863" spans="29:30" x14ac:dyDescent="0.25">
      <c r="AC5863"/>
      <c r="AD5863"/>
    </row>
    <row r="5864" spans="29:30" x14ac:dyDescent="0.25">
      <c r="AC5864"/>
      <c r="AD5864"/>
    </row>
    <row r="5865" spans="29:30" x14ac:dyDescent="0.25">
      <c r="AC5865"/>
      <c r="AD5865"/>
    </row>
    <row r="5866" spans="29:30" x14ac:dyDescent="0.25">
      <c r="AC5866"/>
      <c r="AD5866"/>
    </row>
    <row r="5867" spans="29:30" x14ac:dyDescent="0.25">
      <c r="AC5867"/>
      <c r="AD5867"/>
    </row>
    <row r="5868" spans="29:30" x14ac:dyDescent="0.25">
      <c r="AC5868"/>
      <c r="AD5868"/>
    </row>
    <row r="5869" spans="29:30" x14ac:dyDescent="0.25">
      <c r="AC5869"/>
      <c r="AD5869"/>
    </row>
    <row r="5870" spans="29:30" x14ac:dyDescent="0.25">
      <c r="AC5870"/>
      <c r="AD5870"/>
    </row>
    <row r="5871" spans="29:30" x14ac:dyDescent="0.25">
      <c r="AC5871"/>
      <c r="AD5871"/>
    </row>
    <row r="5872" spans="29:30" x14ac:dyDescent="0.25">
      <c r="AC5872"/>
      <c r="AD5872"/>
    </row>
    <row r="5873" spans="29:30" x14ac:dyDescent="0.25">
      <c r="AC5873"/>
      <c r="AD5873"/>
    </row>
    <row r="5874" spans="29:30" x14ac:dyDescent="0.25">
      <c r="AC5874"/>
      <c r="AD5874"/>
    </row>
    <row r="5875" spans="29:30" x14ac:dyDescent="0.25">
      <c r="AC5875"/>
      <c r="AD5875"/>
    </row>
    <row r="5876" spans="29:30" x14ac:dyDescent="0.25">
      <c r="AC5876"/>
      <c r="AD5876"/>
    </row>
    <row r="5877" spans="29:30" x14ac:dyDescent="0.25">
      <c r="AC5877"/>
      <c r="AD5877"/>
    </row>
    <row r="5878" spans="29:30" x14ac:dyDescent="0.25">
      <c r="AC5878"/>
      <c r="AD5878"/>
    </row>
    <row r="5879" spans="29:30" x14ac:dyDescent="0.25">
      <c r="AC5879"/>
      <c r="AD5879"/>
    </row>
    <row r="5880" spans="29:30" x14ac:dyDescent="0.25">
      <c r="AC5880"/>
      <c r="AD5880"/>
    </row>
    <row r="5881" spans="29:30" x14ac:dyDescent="0.25">
      <c r="AC5881"/>
      <c r="AD5881"/>
    </row>
    <row r="5882" spans="29:30" x14ac:dyDescent="0.25">
      <c r="AC5882"/>
      <c r="AD5882"/>
    </row>
    <row r="5883" spans="29:30" x14ac:dyDescent="0.25">
      <c r="AC5883"/>
      <c r="AD5883"/>
    </row>
    <row r="5884" spans="29:30" x14ac:dyDescent="0.25">
      <c r="AC5884"/>
      <c r="AD5884"/>
    </row>
    <row r="5885" spans="29:30" x14ac:dyDescent="0.25">
      <c r="AC5885"/>
      <c r="AD5885"/>
    </row>
    <row r="5886" spans="29:30" x14ac:dyDescent="0.25">
      <c r="AC5886"/>
      <c r="AD5886"/>
    </row>
    <row r="5887" spans="29:30" x14ac:dyDescent="0.25">
      <c r="AC5887"/>
      <c r="AD5887"/>
    </row>
    <row r="5888" spans="29:30" x14ac:dyDescent="0.25">
      <c r="AC5888"/>
      <c r="AD5888"/>
    </row>
    <row r="5889" spans="29:30" x14ac:dyDescent="0.25">
      <c r="AC5889"/>
      <c r="AD5889"/>
    </row>
    <row r="5890" spans="29:30" x14ac:dyDescent="0.25">
      <c r="AC5890"/>
      <c r="AD5890"/>
    </row>
    <row r="5891" spans="29:30" x14ac:dyDescent="0.25">
      <c r="AC5891"/>
      <c r="AD5891"/>
    </row>
    <row r="5892" spans="29:30" x14ac:dyDescent="0.25">
      <c r="AC5892"/>
      <c r="AD5892"/>
    </row>
    <row r="5893" spans="29:30" x14ac:dyDescent="0.25">
      <c r="AC5893"/>
      <c r="AD5893"/>
    </row>
    <row r="5894" spans="29:30" x14ac:dyDescent="0.25">
      <c r="AC5894"/>
      <c r="AD5894"/>
    </row>
    <row r="5895" spans="29:30" x14ac:dyDescent="0.25">
      <c r="AC5895"/>
      <c r="AD5895"/>
    </row>
    <row r="5896" spans="29:30" x14ac:dyDescent="0.25">
      <c r="AC5896"/>
      <c r="AD5896"/>
    </row>
    <row r="5897" spans="29:30" x14ac:dyDescent="0.25">
      <c r="AC5897"/>
      <c r="AD5897"/>
    </row>
    <row r="5898" spans="29:30" x14ac:dyDescent="0.25">
      <c r="AC5898"/>
      <c r="AD5898"/>
    </row>
    <row r="5899" spans="29:30" x14ac:dyDescent="0.25">
      <c r="AC5899"/>
      <c r="AD5899"/>
    </row>
    <row r="5900" spans="29:30" x14ac:dyDescent="0.25">
      <c r="AC5900"/>
      <c r="AD5900"/>
    </row>
    <row r="5901" spans="29:30" x14ac:dyDescent="0.25">
      <c r="AC5901"/>
      <c r="AD5901"/>
    </row>
    <row r="5902" spans="29:30" x14ac:dyDescent="0.25">
      <c r="AC5902"/>
      <c r="AD5902"/>
    </row>
    <row r="5903" spans="29:30" x14ac:dyDescent="0.25">
      <c r="AC5903"/>
      <c r="AD5903"/>
    </row>
    <row r="5904" spans="29:30" x14ac:dyDescent="0.25">
      <c r="AC5904"/>
      <c r="AD5904"/>
    </row>
    <row r="5905" spans="29:30" x14ac:dyDescent="0.25">
      <c r="AC5905"/>
      <c r="AD5905"/>
    </row>
    <row r="5906" spans="29:30" x14ac:dyDescent="0.25">
      <c r="AC5906"/>
      <c r="AD5906"/>
    </row>
    <row r="5907" spans="29:30" x14ac:dyDescent="0.25">
      <c r="AC5907"/>
      <c r="AD5907"/>
    </row>
    <row r="5908" spans="29:30" x14ac:dyDescent="0.25">
      <c r="AC5908"/>
      <c r="AD5908"/>
    </row>
    <row r="5909" spans="29:30" x14ac:dyDescent="0.25">
      <c r="AC5909"/>
      <c r="AD5909"/>
    </row>
    <row r="5910" spans="29:30" x14ac:dyDescent="0.25">
      <c r="AC5910"/>
      <c r="AD5910"/>
    </row>
    <row r="5911" spans="29:30" x14ac:dyDescent="0.25">
      <c r="AC5911"/>
      <c r="AD5911"/>
    </row>
    <row r="5912" spans="29:30" x14ac:dyDescent="0.25">
      <c r="AC5912"/>
      <c r="AD5912"/>
    </row>
    <row r="5913" spans="29:30" x14ac:dyDescent="0.25">
      <c r="AC5913"/>
      <c r="AD5913"/>
    </row>
    <row r="5914" spans="29:30" x14ac:dyDescent="0.25">
      <c r="AC5914"/>
      <c r="AD5914"/>
    </row>
    <row r="5915" spans="29:30" x14ac:dyDescent="0.25">
      <c r="AC5915"/>
      <c r="AD5915"/>
    </row>
    <row r="5916" spans="29:30" x14ac:dyDescent="0.25">
      <c r="AC5916"/>
      <c r="AD5916"/>
    </row>
    <row r="5917" spans="29:30" x14ac:dyDescent="0.25">
      <c r="AC5917"/>
      <c r="AD5917"/>
    </row>
    <row r="5918" spans="29:30" x14ac:dyDescent="0.25">
      <c r="AC5918"/>
      <c r="AD5918"/>
    </row>
    <row r="5919" spans="29:30" x14ac:dyDescent="0.25">
      <c r="AC5919"/>
      <c r="AD5919"/>
    </row>
    <row r="5920" spans="29:30" x14ac:dyDescent="0.25">
      <c r="AC5920"/>
      <c r="AD5920"/>
    </row>
    <row r="5921" spans="29:30" x14ac:dyDescent="0.25">
      <c r="AC5921"/>
      <c r="AD5921"/>
    </row>
    <row r="5922" spans="29:30" x14ac:dyDescent="0.25">
      <c r="AC5922"/>
      <c r="AD5922"/>
    </row>
    <row r="5923" spans="29:30" x14ac:dyDescent="0.25">
      <c r="AC5923"/>
      <c r="AD5923"/>
    </row>
    <row r="5924" spans="29:30" x14ac:dyDescent="0.25">
      <c r="AC5924"/>
      <c r="AD5924"/>
    </row>
    <row r="5925" spans="29:30" x14ac:dyDescent="0.25">
      <c r="AC5925"/>
      <c r="AD5925"/>
    </row>
    <row r="5926" spans="29:30" x14ac:dyDescent="0.25">
      <c r="AC5926"/>
      <c r="AD5926"/>
    </row>
    <row r="5927" spans="29:30" x14ac:dyDescent="0.25">
      <c r="AC5927"/>
      <c r="AD5927"/>
    </row>
    <row r="5928" spans="29:30" x14ac:dyDescent="0.25">
      <c r="AC5928"/>
      <c r="AD5928"/>
    </row>
    <row r="5929" spans="29:30" x14ac:dyDescent="0.25">
      <c r="AC5929"/>
      <c r="AD5929"/>
    </row>
    <row r="5930" spans="29:30" x14ac:dyDescent="0.25">
      <c r="AC5930"/>
      <c r="AD5930"/>
    </row>
    <row r="5931" spans="29:30" x14ac:dyDescent="0.25">
      <c r="AC5931"/>
      <c r="AD5931"/>
    </row>
    <row r="5932" spans="29:30" x14ac:dyDescent="0.25">
      <c r="AC5932"/>
      <c r="AD5932"/>
    </row>
    <row r="5933" spans="29:30" x14ac:dyDescent="0.25">
      <c r="AC5933"/>
      <c r="AD5933"/>
    </row>
    <row r="5934" spans="29:30" x14ac:dyDescent="0.25">
      <c r="AC5934"/>
      <c r="AD5934"/>
    </row>
    <row r="5935" spans="29:30" x14ac:dyDescent="0.25">
      <c r="AC5935"/>
      <c r="AD5935"/>
    </row>
    <row r="5936" spans="29:30" x14ac:dyDescent="0.25">
      <c r="AC5936"/>
      <c r="AD5936"/>
    </row>
    <row r="5937" spans="29:30" x14ac:dyDescent="0.25">
      <c r="AC5937"/>
      <c r="AD5937"/>
    </row>
    <row r="5938" spans="29:30" x14ac:dyDescent="0.25">
      <c r="AC5938"/>
      <c r="AD5938"/>
    </row>
    <row r="5939" spans="29:30" x14ac:dyDescent="0.25">
      <c r="AC5939"/>
      <c r="AD5939"/>
    </row>
    <row r="5940" spans="29:30" x14ac:dyDescent="0.25">
      <c r="AC5940"/>
      <c r="AD5940"/>
    </row>
    <row r="5941" spans="29:30" x14ac:dyDescent="0.25">
      <c r="AC5941"/>
      <c r="AD5941"/>
    </row>
    <row r="5942" spans="29:30" x14ac:dyDescent="0.25">
      <c r="AC5942"/>
      <c r="AD5942"/>
    </row>
    <row r="5943" spans="29:30" x14ac:dyDescent="0.25">
      <c r="AC5943"/>
      <c r="AD5943"/>
    </row>
    <row r="5944" spans="29:30" x14ac:dyDescent="0.25">
      <c r="AC5944"/>
      <c r="AD5944"/>
    </row>
    <row r="5945" spans="29:30" x14ac:dyDescent="0.25">
      <c r="AC5945"/>
      <c r="AD5945"/>
    </row>
    <row r="5946" spans="29:30" x14ac:dyDescent="0.25">
      <c r="AC5946"/>
      <c r="AD5946"/>
    </row>
    <row r="5947" spans="29:30" x14ac:dyDescent="0.25">
      <c r="AC5947"/>
      <c r="AD5947"/>
    </row>
    <row r="5948" spans="29:30" x14ac:dyDescent="0.25">
      <c r="AC5948"/>
      <c r="AD5948"/>
    </row>
    <row r="5949" spans="29:30" x14ac:dyDescent="0.25">
      <c r="AC5949"/>
      <c r="AD5949"/>
    </row>
    <row r="5950" spans="29:30" x14ac:dyDescent="0.25">
      <c r="AC5950"/>
      <c r="AD5950"/>
    </row>
    <row r="5951" spans="29:30" x14ac:dyDescent="0.25">
      <c r="AC5951"/>
      <c r="AD5951"/>
    </row>
    <row r="5952" spans="29:30" x14ac:dyDescent="0.25">
      <c r="AC5952"/>
      <c r="AD5952"/>
    </row>
    <row r="5953" spans="29:30" x14ac:dyDescent="0.25">
      <c r="AC5953"/>
      <c r="AD5953"/>
    </row>
    <row r="5954" spans="29:30" x14ac:dyDescent="0.25">
      <c r="AC5954"/>
      <c r="AD5954"/>
    </row>
    <row r="5955" spans="29:30" x14ac:dyDescent="0.25">
      <c r="AC5955"/>
      <c r="AD5955"/>
    </row>
    <row r="5956" spans="29:30" x14ac:dyDescent="0.25">
      <c r="AC5956"/>
      <c r="AD5956"/>
    </row>
    <row r="5957" spans="29:30" x14ac:dyDescent="0.25">
      <c r="AC5957"/>
      <c r="AD5957"/>
    </row>
    <row r="5958" spans="29:30" x14ac:dyDescent="0.25">
      <c r="AC5958"/>
      <c r="AD5958"/>
    </row>
    <row r="5959" spans="29:30" x14ac:dyDescent="0.25">
      <c r="AC5959"/>
      <c r="AD5959"/>
    </row>
    <row r="5960" spans="29:30" x14ac:dyDescent="0.25">
      <c r="AC5960"/>
      <c r="AD5960"/>
    </row>
    <row r="5961" spans="29:30" x14ac:dyDescent="0.25">
      <c r="AC5961"/>
      <c r="AD5961"/>
    </row>
    <row r="5962" spans="29:30" x14ac:dyDescent="0.25">
      <c r="AC5962"/>
      <c r="AD5962"/>
    </row>
    <row r="5963" spans="29:30" x14ac:dyDescent="0.25">
      <c r="AC5963"/>
      <c r="AD5963"/>
    </row>
    <row r="5964" spans="29:30" x14ac:dyDescent="0.25">
      <c r="AC5964"/>
      <c r="AD5964"/>
    </row>
    <row r="5965" spans="29:30" x14ac:dyDescent="0.25">
      <c r="AC5965"/>
      <c r="AD5965"/>
    </row>
    <row r="5966" spans="29:30" x14ac:dyDescent="0.25">
      <c r="AC5966"/>
      <c r="AD5966"/>
    </row>
    <row r="5967" spans="29:30" x14ac:dyDescent="0.25">
      <c r="AC5967"/>
      <c r="AD5967"/>
    </row>
    <row r="5968" spans="29:30" x14ac:dyDescent="0.25">
      <c r="AC5968"/>
      <c r="AD5968"/>
    </row>
    <row r="5969" spans="29:30" x14ac:dyDescent="0.25">
      <c r="AC5969"/>
      <c r="AD5969"/>
    </row>
    <row r="5970" spans="29:30" x14ac:dyDescent="0.25">
      <c r="AC5970"/>
      <c r="AD5970"/>
    </row>
    <row r="5971" spans="29:30" x14ac:dyDescent="0.25">
      <c r="AC5971"/>
      <c r="AD5971"/>
    </row>
    <row r="5972" spans="29:30" x14ac:dyDescent="0.25">
      <c r="AC5972"/>
      <c r="AD5972"/>
    </row>
    <row r="5973" spans="29:30" x14ac:dyDescent="0.25">
      <c r="AC5973"/>
      <c r="AD5973"/>
    </row>
    <row r="5974" spans="29:30" x14ac:dyDescent="0.25">
      <c r="AC5974"/>
      <c r="AD5974"/>
    </row>
    <row r="5975" spans="29:30" x14ac:dyDescent="0.25">
      <c r="AC5975"/>
      <c r="AD5975"/>
    </row>
    <row r="5976" spans="29:30" x14ac:dyDescent="0.25">
      <c r="AC5976"/>
      <c r="AD5976"/>
    </row>
    <row r="5977" spans="29:30" x14ac:dyDescent="0.25">
      <c r="AC5977"/>
      <c r="AD5977"/>
    </row>
    <row r="5978" spans="29:30" x14ac:dyDescent="0.25">
      <c r="AC5978"/>
      <c r="AD5978"/>
    </row>
    <row r="5979" spans="29:30" x14ac:dyDescent="0.25">
      <c r="AC5979"/>
      <c r="AD5979"/>
    </row>
    <row r="5980" spans="29:30" x14ac:dyDescent="0.25">
      <c r="AC5980"/>
      <c r="AD5980"/>
    </row>
    <row r="5981" spans="29:30" x14ac:dyDescent="0.25">
      <c r="AC5981"/>
      <c r="AD5981"/>
    </row>
    <row r="5982" spans="29:30" x14ac:dyDescent="0.25">
      <c r="AC5982"/>
      <c r="AD5982"/>
    </row>
    <row r="5983" spans="29:30" x14ac:dyDescent="0.25">
      <c r="AC5983"/>
      <c r="AD5983"/>
    </row>
    <row r="5984" spans="29:30" x14ac:dyDescent="0.25">
      <c r="AC5984"/>
      <c r="AD5984"/>
    </row>
    <row r="5985" spans="29:30" x14ac:dyDescent="0.25">
      <c r="AC5985"/>
      <c r="AD5985"/>
    </row>
    <row r="5986" spans="29:30" x14ac:dyDescent="0.25">
      <c r="AC5986"/>
      <c r="AD5986"/>
    </row>
    <row r="5987" spans="29:30" x14ac:dyDescent="0.25">
      <c r="AC5987"/>
      <c r="AD5987"/>
    </row>
    <row r="5988" spans="29:30" x14ac:dyDescent="0.25">
      <c r="AC5988"/>
      <c r="AD5988"/>
    </row>
    <row r="5989" spans="29:30" x14ac:dyDescent="0.25">
      <c r="AC5989"/>
      <c r="AD5989"/>
    </row>
    <row r="5990" spans="29:30" x14ac:dyDescent="0.25">
      <c r="AC5990"/>
      <c r="AD5990"/>
    </row>
    <row r="5991" spans="29:30" x14ac:dyDescent="0.25">
      <c r="AC5991"/>
      <c r="AD5991"/>
    </row>
    <row r="5992" spans="29:30" x14ac:dyDescent="0.25">
      <c r="AC5992"/>
      <c r="AD5992"/>
    </row>
    <row r="5993" spans="29:30" x14ac:dyDescent="0.25">
      <c r="AC5993"/>
      <c r="AD5993"/>
    </row>
    <row r="5994" spans="29:30" x14ac:dyDescent="0.25">
      <c r="AC5994"/>
      <c r="AD5994"/>
    </row>
    <row r="5995" spans="29:30" x14ac:dyDescent="0.25">
      <c r="AC5995"/>
      <c r="AD5995"/>
    </row>
    <row r="5996" spans="29:30" x14ac:dyDescent="0.25">
      <c r="AC5996"/>
      <c r="AD5996"/>
    </row>
    <row r="5997" spans="29:30" x14ac:dyDescent="0.25">
      <c r="AC5997"/>
      <c r="AD5997"/>
    </row>
    <row r="5998" spans="29:30" x14ac:dyDescent="0.25">
      <c r="AC5998"/>
      <c r="AD5998"/>
    </row>
    <row r="5999" spans="29:30" x14ac:dyDescent="0.25">
      <c r="AC5999"/>
      <c r="AD5999"/>
    </row>
    <row r="6000" spans="29:30" x14ac:dyDescent="0.25">
      <c r="AC6000"/>
      <c r="AD6000"/>
    </row>
    <row r="6001" spans="29:30" x14ac:dyDescent="0.25">
      <c r="AC6001"/>
      <c r="AD6001"/>
    </row>
    <row r="6002" spans="29:30" x14ac:dyDescent="0.25">
      <c r="AC6002"/>
      <c r="AD6002"/>
    </row>
    <row r="6003" spans="29:30" x14ac:dyDescent="0.25">
      <c r="AC6003"/>
      <c r="AD6003"/>
    </row>
    <row r="6004" spans="29:30" x14ac:dyDescent="0.25">
      <c r="AC6004"/>
      <c r="AD6004"/>
    </row>
    <row r="6005" spans="29:30" x14ac:dyDescent="0.25">
      <c r="AC6005"/>
      <c r="AD6005"/>
    </row>
    <row r="6006" spans="29:30" x14ac:dyDescent="0.25">
      <c r="AC6006"/>
      <c r="AD6006"/>
    </row>
    <row r="6007" spans="29:30" x14ac:dyDescent="0.25">
      <c r="AC6007"/>
      <c r="AD6007"/>
    </row>
    <row r="6008" spans="29:30" x14ac:dyDescent="0.25">
      <c r="AC6008"/>
      <c r="AD6008"/>
    </row>
    <row r="6009" spans="29:30" x14ac:dyDescent="0.25">
      <c r="AC6009"/>
      <c r="AD6009"/>
    </row>
    <row r="6010" spans="29:30" x14ac:dyDescent="0.25">
      <c r="AC6010"/>
      <c r="AD6010"/>
    </row>
    <row r="6011" spans="29:30" x14ac:dyDescent="0.25">
      <c r="AC6011"/>
      <c r="AD6011"/>
    </row>
    <row r="6012" spans="29:30" x14ac:dyDescent="0.25">
      <c r="AC6012"/>
      <c r="AD6012"/>
    </row>
    <row r="6013" spans="29:30" x14ac:dyDescent="0.25">
      <c r="AC6013"/>
      <c r="AD6013"/>
    </row>
    <row r="6014" spans="29:30" x14ac:dyDescent="0.25">
      <c r="AC6014"/>
      <c r="AD6014"/>
    </row>
    <row r="6015" spans="29:30" x14ac:dyDescent="0.25">
      <c r="AC6015"/>
      <c r="AD6015"/>
    </row>
    <row r="6016" spans="29:30" x14ac:dyDescent="0.25">
      <c r="AC6016"/>
      <c r="AD6016"/>
    </row>
    <row r="6017" spans="29:30" x14ac:dyDescent="0.25">
      <c r="AC6017"/>
      <c r="AD6017"/>
    </row>
    <row r="6018" spans="29:30" x14ac:dyDescent="0.25">
      <c r="AC6018"/>
      <c r="AD6018"/>
    </row>
    <row r="6019" spans="29:30" x14ac:dyDescent="0.25">
      <c r="AC6019"/>
      <c r="AD6019"/>
    </row>
    <row r="6020" spans="29:30" x14ac:dyDescent="0.25">
      <c r="AC6020"/>
      <c r="AD6020"/>
    </row>
    <row r="6021" spans="29:30" x14ac:dyDescent="0.25">
      <c r="AC6021"/>
      <c r="AD6021"/>
    </row>
    <row r="6022" spans="29:30" x14ac:dyDescent="0.25">
      <c r="AC6022"/>
      <c r="AD6022"/>
    </row>
    <row r="6023" spans="29:30" x14ac:dyDescent="0.25">
      <c r="AC6023"/>
      <c r="AD6023"/>
    </row>
    <row r="6024" spans="29:30" x14ac:dyDescent="0.25">
      <c r="AC6024"/>
      <c r="AD6024"/>
    </row>
    <row r="6025" spans="29:30" x14ac:dyDescent="0.25">
      <c r="AC6025"/>
      <c r="AD6025"/>
    </row>
    <row r="6026" spans="29:30" x14ac:dyDescent="0.25">
      <c r="AC6026"/>
      <c r="AD6026"/>
    </row>
    <row r="6027" spans="29:30" x14ac:dyDescent="0.25">
      <c r="AC6027"/>
      <c r="AD6027"/>
    </row>
    <row r="6028" spans="29:30" x14ac:dyDescent="0.25">
      <c r="AC6028"/>
      <c r="AD6028"/>
    </row>
    <row r="6029" spans="29:30" x14ac:dyDescent="0.25">
      <c r="AC6029"/>
      <c r="AD6029"/>
    </row>
    <row r="6030" spans="29:30" x14ac:dyDescent="0.25">
      <c r="AC6030"/>
      <c r="AD6030"/>
    </row>
    <row r="6031" spans="29:30" x14ac:dyDescent="0.25">
      <c r="AC6031"/>
      <c r="AD6031"/>
    </row>
    <row r="6032" spans="29:30" x14ac:dyDescent="0.25">
      <c r="AC6032"/>
      <c r="AD6032"/>
    </row>
    <row r="6033" spans="29:30" x14ac:dyDescent="0.25">
      <c r="AC6033"/>
      <c r="AD6033"/>
    </row>
    <row r="6034" spans="29:30" x14ac:dyDescent="0.25">
      <c r="AC6034"/>
      <c r="AD6034"/>
    </row>
    <row r="6035" spans="29:30" x14ac:dyDescent="0.25">
      <c r="AC6035"/>
      <c r="AD6035"/>
    </row>
    <row r="6036" spans="29:30" x14ac:dyDescent="0.25">
      <c r="AC6036"/>
      <c r="AD6036"/>
    </row>
    <row r="6037" spans="29:30" x14ac:dyDescent="0.25">
      <c r="AC6037"/>
      <c r="AD6037"/>
    </row>
    <row r="6038" spans="29:30" x14ac:dyDescent="0.25">
      <c r="AC6038"/>
      <c r="AD6038"/>
    </row>
    <row r="6039" spans="29:30" x14ac:dyDescent="0.25">
      <c r="AC6039"/>
      <c r="AD6039"/>
    </row>
    <row r="6040" spans="29:30" x14ac:dyDescent="0.25">
      <c r="AC6040"/>
      <c r="AD6040"/>
    </row>
    <row r="6041" spans="29:30" x14ac:dyDescent="0.25">
      <c r="AC6041"/>
      <c r="AD6041"/>
    </row>
    <row r="6042" spans="29:30" x14ac:dyDescent="0.25">
      <c r="AC6042"/>
      <c r="AD6042"/>
    </row>
    <row r="6043" spans="29:30" x14ac:dyDescent="0.25">
      <c r="AC6043"/>
      <c r="AD6043"/>
    </row>
    <row r="6044" spans="29:30" x14ac:dyDescent="0.25">
      <c r="AC6044"/>
      <c r="AD6044"/>
    </row>
    <row r="6045" spans="29:30" x14ac:dyDescent="0.25">
      <c r="AC6045"/>
      <c r="AD6045"/>
    </row>
    <row r="6046" spans="29:30" x14ac:dyDescent="0.25">
      <c r="AC6046"/>
      <c r="AD6046"/>
    </row>
    <row r="6047" spans="29:30" x14ac:dyDescent="0.25">
      <c r="AC6047"/>
      <c r="AD6047"/>
    </row>
    <row r="6048" spans="29:30" x14ac:dyDescent="0.25">
      <c r="AC6048"/>
      <c r="AD6048"/>
    </row>
    <row r="6049" spans="29:30" x14ac:dyDescent="0.25">
      <c r="AC6049"/>
      <c r="AD6049"/>
    </row>
    <row r="6050" spans="29:30" x14ac:dyDescent="0.25">
      <c r="AC6050"/>
      <c r="AD6050"/>
    </row>
    <row r="6051" spans="29:30" x14ac:dyDescent="0.25">
      <c r="AC6051"/>
      <c r="AD6051"/>
    </row>
    <row r="6052" spans="29:30" x14ac:dyDescent="0.25">
      <c r="AC6052"/>
      <c r="AD6052"/>
    </row>
    <row r="6053" spans="29:30" x14ac:dyDescent="0.25">
      <c r="AC6053"/>
      <c r="AD6053"/>
    </row>
    <row r="6054" spans="29:30" x14ac:dyDescent="0.25">
      <c r="AC6054"/>
      <c r="AD6054"/>
    </row>
    <row r="6055" spans="29:30" x14ac:dyDescent="0.25">
      <c r="AC6055"/>
      <c r="AD6055"/>
    </row>
    <row r="6056" spans="29:30" x14ac:dyDescent="0.25">
      <c r="AC6056"/>
      <c r="AD6056"/>
    </row>
    <row r="6057" spans="29:30" x14ac:dyDescent="0.25">
      <c r="AC6057"/>
      <c r="AD6057"/>
    </row>
    <row r="6058" spans="29:30" x14ac:dyDescent="0.25">
      <c r="AC6058"/>
      <c r="AD6058"/>
    </row>
    <row r="6059" spans="29:30" x14ac:dyDescent="0.25">
      <c r="AC6059"/>
      <c r="AD6059"/>
    </row>
    <row r="6060" spans="29:30" x14ac:dyDescent="0.25">
      <c r="AC6060"/>
      <c r="AD6060"/>
    </row>
    <row r="6061" spans="29:30" x14ac:dyDescent="0.25">
      <c r="AC6061"/>
      <c r="AD6061"/>
    </row>
    <row r="6062" spans="29:30" x14ac:dyDescent="0.25">
      <c r="AC6062"/>
      <c r="AD6062"/>
    </row>
    <row r="6063" spans="29:30" x14ac:dyDescent="0.25">
      <c r="AC6063"/>
      <c r="AD6063"/>
    </row>
    <row r="6064" spans="29:30" x14ac:dyDescent="0.25">
      <c r="AC6064"/>
      <c r="AD6064"/>
    </row>
    <row r="6065" spans="29:30" x14ac:dyDescent="0.25">
      <c r="AC6065"/>
      <c r="AD6065"/>
    </row>
    <row r="6066" spans="29:30" x14ac:dyDescent="0.25">
      <c r="AC6066"/>
      <c r="AD6066"/>
    </row>
    <row r="6067" spans="29:30" x14ac:dyDescent="0.25">
      <c r="AC6067"/>
      <c r="AD6067"/>
    </row>
    <row r="6068" spans="29:30" x14ac:dyDescent="0.25">
      <c r="AC6068"/>
      <c r="AD6068"/>
    </row>
    <row r="6069" spans="29:30" x14ac:dyDescent="0.25">
      <c r="AC6069"/>
      <c r="AD6069"/>
    </row>
    <row r="6070" spans="29:30" x14ac:dyDescent="0.25">
      <c r="AC6070"/>
      <c r="AD6070"/>
    </row>
    <row r="6071" spans="29:30" x14ac:dyDescent="0.25">
      <c r="AC6071"/>
      <c r="AD6071"/>
    </row>
    <row r="6072" spans="29:30" x14ac:dyDescent="0.25">
      <c r="AC6072"/>
      <c r="AD6072"/>
    </row>
    <row r="6073" spans="29:30" x14ac:dyDescent="0.25">
      <c r="AC6073"/>
      <c r="AD6073"/>
    </row>
    <row r="6074" spans="29:30" x14ac:dyDescent="0.25">
      <c r="AC6074"/>
      <c r="AD6074"/>
    </row>
    <row r="6075" spans="29:30" x14ac:dyDescent="0.25">
      <c r="AC6075"/>
      <c r="AD6075"/>
    </row>
    <row r="6076" spans="29:30" x14ac:dyDescent="0.25">
      <c r="AC6076"/>
      <c r="AD6076"/>
    </row>
    <row r="6077" spans="29:30" x14ac:dyDescent="0.25">
      <c r="AC6077"/>
      <c r="AD6077"/>
    </row>
    <row r="6078" spans="29:30" x14ac:dyDescent="0.25">
      <c r="AC6078"/>
      <c r="AD6078"/>
    </row>
    <row r="6079" spans="29:30" x14ac:dyDescent="0.25">
      <c r="AC6079"/>
      <c r="AD6079"/>
    </row>
    <row r="6080" spans="29:30" x14ac:dyDescent="0.25">
      <c r="AC6080"/>
      <c r="AD6080"/>
    </row>
    <row r="6081" spans="29:30" x14ac:dyDescent="0.25">
      <c r="AC6081"/>
      <c r="AD6081"/>
    </row>
    <row r="6082" spans="29:30" x14ac:dyDescent="0.25">
      <c r="AC6082"/>
      <c r="AD6082"/>
    </row>
    <row r="6083" spans="29:30" x14ac:dyDescent="0.25">
      <c r="AC6083"/>
      <c r="AD6083"/>
    </row>
    <row r="6084" spans="29:30" x14ac:dyDescent="0.25">
      <c r="AC6084"/>
      <c r="AD6084"/>
    </row>
    <row r="6085" spans="29:30" x14ac:dyDescent="0.25">
      <c r="AC6085"/>
      <c r="AD6085"/>
    </row>
    <row r="6086" spans="29:30" x14ac:dyDescent="0.25">
      <c r="AC6086"/>
      <c r="AD6086"/>
    </row>
    <row r="6087" spans="29:30" x14ac:dyDescent="0.25">
      <c r="AC6087"/>
      <c r="AD6087"/>
    </row>
    <row r="6088" spans="29:30" x14ac:dyDescent="0.25">
      <c r="AC6088"/>
      <c r="AD6088"/>
    </row>
    <row r="6089" spans="29:30" x14ac:dyDescent="0.25">
      <c r="AC6089"/>
      <c r="AD6089"/>
    </row>
    <row r="6090" spans="29:30" x14ac:dyDescent="0.25">
      <c r="AC6090"/>
      <c r="AD6090"/>
    </row>
    <row r="6091" spans="29:30" x14ac:dyDescent="0.25">
      <c r="AC6091"/>
      <c r="AD6091"/>
    </row>
    <row r="6092" spans="29:30" x14ac:dyDescent="0.25">
      <c r="AC6092"/>
      <c r="AD6092"/>
    </row>
    <row r="6093" spans="29:30" x14ac:dyDescent="0.25">
      <c r="AC6093"/>
      <c r="AD6093"/>
    </row>
    <row r="6094" spans="29:30" x14ac:dyDescent="0.25">
      <c r="AC6094"/>
      <c r="AD6094"/>
    </row>
    <row r="6095" spans="29:30" x14ac:dyDescent="0.25">
      <c r="AC6095"/>
      <c r="AD6095"/>
    </row>
    <row r="6096" spans="29:30" x14ac:dyDescent="0.25">
      <c r="AC6096"/>
      <c r="AD6096"/>
    </row>
    <row r="6097" spans="29:30" x14ac:dyDescent="0.25">
      <c r="AC6097"/>
      <c r="AD6097"/>
    </row>
    <row r="6098" spans="29:30" x14ac:dyDescent="0.25">
      <c r="AC6098"/>
      <c r="AD6098"/>
    </row>
    <row r="6099" spans="29:30" x14ac:dyDescent="0.25">
      <c r="AC6099"/>
      <c r="AD6099"/>
    </row>
    <row r="6100" spans="29:30" x14ac:dyDescent="0.25">
      <c r="AC6100"/>
      <c r="AD6100"/>
    </row>
    <row r="6101" spans="29:30" x14ac:dyDescent="0.25">
      <c r="AC6101"/>
      <c r="AD6101"/>
    </row>
    <row r="6102" spans="29:30" x14ac:dyDescent="0.25">
      <c r="AC6102"/>
      <c r="AD6102"/>
    </row>
    <row r="6103" spans="29:30" x14ac:dyDescent="0.25">
      <c r="AC6103"/>
      <c r="AD6103"/>
    </row>
    <row r="6104" spans="29:30" x14ac:dyDescent="0.25">
      <c r="AC6104"/>
      <c r="AD6104"/>
    </row>
    <row r="6105" spans="29:30" x14ac:dyDescent="0.25">
      <c r="AC6105"/>
      <c r="AD6105"/>
    </row>
    <row r="6106" spans="29:30" x14ac:dyDescent="0.25">
      <c r="AC6106"/>
      <c r="AD6106"/>
    </row>
    <row r="6107" spans="29:30" x14ac:dyDescent="0.25">
      <c r="AC6107"/>
      <c r="AD6107"/>
    </row>
    <row r="6108" spans="29:30" x14ac:dyDescent="0.25">
      <c r="AC6108"/>
      <c r="AD6108"/>
    </row>
    <row r="6109" spans="29:30" x14ac:dyDescent="0.25">
      <c r="AC6109"/>
      <c r="AD6109"/>
    </row>
    <row r="6110" spans="29:30" x14ac:dyDescent="0.25">
      <c r="AC6110"/>
      <c r="AD6110"/>
    </row>
    <row r="6111" spans="29:30" x14ac:dyDescent="0.25">
      <c r="AC6111"/>
      <c r="AD6111"/>
    </row>
    <row r="6112" spans="29:30" x14ac:dyDescent="0.25">
      <c r="AC6112"/>
      <c r="AD6112"/>
    </row>
    <row r="6113" spans="29:30" x14ac:dyDescent="0.25">
      <c r="AC6113"/>
      <c r="AD6113"/>
    </row>
    <row r="6114" spans="29:30" x14ac:dyDescent="0.25">
      <c r="AC6114"/>
      <c r="AD6114"/>
    </row>
    <row r="6115" spans="29:30" x14ac:dyDescent="0.25">
      <c r="AC6115"/>
      <c r="AD6115"/>
    </row>
    <row r="6116" spans="29:30" x14ac:dyDescent="0.25">
      <c r="AC6116"/>
      <c r="AD6116"/>
    </row>
    <row r="6117" spans="29:30" x14ac:dyDescent="0.25">
      <c r="AC6117"/>
      <c r="AD6117"/>
    </row>
    <row r="6118" spans="29:30" x14ac:dyDescent="0.25">
      <c r="AC6118"/>
      <c r="AD6118"/>
    </row>
    <row r="6119" spans="29:30" x14ac:dyDescent="0.25">
      <c r="AC6119"/>
      <c r="AD6119"/>
    </row>
    <row r="6120" spans="29:30" x14ac:dyDescent="0.25">
      <c r="AC6120"/>
      <c r="AD6120"/>
    </row>
    <row r="6121" spans="29:30" x14ac:dyDescent="0.25">
      <c r="AC6121"/>
      <c r="AD6121"/>
    </row>
    <row r="6122" spans="29:30" x14ac:dyDescent="0.25">
      <c r="AC6122"/>
      <c r="AD6122"/>
    </row>
    <row r="6123" spans="29:30" x14ac:dyDescent="0.25">
      <c r="AC6123"/>
      <c r="AD6123"/>
    </row>
    <row r="6124" spans="29:30" x14ac:dyDescent="0.25">
      <c r="AC6124"/>
      <c r="AD6124"/>
    </row>
    <row r="6125" spans="29:30" x14ac:dyDescent="0.25">
      <c r="AC6125"/>
      <c r="AD6125"/>
    </row>
    <row r="6126" spans="29:30" x14ac:dyDescent="0.25">
      <c r="AC6126"/>
      <c r="AD6126"/>
    </row>
    <row r="6127" spans="29:30" x14ac:dyDescent="0.25">
      <c r="AC6127"/>
      <c r="AD6127"/>
    </row>
    <row r="6128" spans="29:30" x14ac:dyDescent="0.25">
      <c r="AC6128"/>
      <c r="AD6128"/>
    </row>
    <row r="6129" spans="29:30" x14ac:dyDescent="0.25">
      <c r="AC6129"/>
      <c r="AD6129"/>
    </row>
    <row r="6130" spans="29:30" x14ac:dyDescent="0.25">
      <c r="AC6130"/>
      <c r="AD6130"/>
    </row>
    <row r="6131" spans="29:30" x14ac:dyDescent="0.25">
      <c r="AC6131"/>
      <c r="AD6131"/>
    </row>
    <row r="6132" spans="29:30" x14ac:dyDescent="0.25">
      <c r="AC6132"/>
      <c r="AD6132"/>
    </row>
    <row r="6133" spans="29:30" x14ac:dyDescent="0.25">
      <c r="AC6133"/>
      <c r="AD6133"/>
    </row>
    <row r="6134" spans="29:30" x14ac:dyDescent="0.25">
      <c r="AC6134"/>
      <c r="AD6134"/>
    </row>
    <row r="6135" spans="29:30" x14ac:dyDescent="0.25">
      <c r="AC6135"/>
      <c r="AD6135"/>
    </row>
    <row r="6136" spans="29:30" x14ac:dyDescent="0.25">
      <c r="AC6136"/>
      <c r="AD6136"/>
    </row>
    <row r="6137" spans="29:30" x14ac:dyDescent="0.25">
      <c r="AC6137"/>
      <c r="AD6137"/>
    </row>
    <row r="6138" spans="29:30" x14ac:dyDescent="0.25">
      <c r="AC6138"/>
      <c r="AD6138"/>
    </row>
    <row r="6139" spans="29:30" x14ac:dyDescent="0.25">
      <c r="AC6139"/>
      <c r="AD6139"/>
    </row>
    <row r="6140" spans="29:30" x14ac:dyDescent="0.25">
      <c r="AC6140"/>
      <c r="AD6140"/>
    </row>
    <row r="6141" spans="29:30" x14ac:dyDescent="0.25">
      <c r="AC6141"/>
      <c r="AD6141"/>
    </row>
    <row r="6142" spans="29:30" x14ac:dyDescent="0.25">
      <c r="AC6142"/>
      <c r="AD6142"/>
    </row>
    <row r="6143" spans="29:30" x14ac:dyDescent="0.25">
      <c r="AC6143"/>
      <c r="AD6143"/>
    </row>
    <row r="6144" spans="29:30" x14ac:dyDescent="0.25">
      <c r="AC6144"/>
      <c r="AD6144"/>
    </row>
    <row r="6145" spans="29:30" x14ac:dyDescent="0.25">
      <c r="AC6145"/>
      <c r="AD6145"/>
    </row>
    <row r="6146" spans="29:30" x14ac:dyDescent="0.25">
      <c r="AC6146"/>
      <c r="AD6146"/>
    </row>
    <row r="6147" spans="29:30" x14ac:dyDescent="0.25">
      <c r="AC6147"/>
      <c r="AD6147"/>
    </row>
    <row r="6148" spans="29:30" x14ac:dyDescent="0.25">
      <c r="AC6148"/>
      <c r="AD6148"/>
    </row>
    <row r="6149" spans="29:30" x14ac:dyDescent="0.25">
      <c r="AC6149"/>
      <c r="AD6149"/>
    </row>
    <row r="6150" spans="29:30" x14ac:dyDescent="0.25">
      <c r="AC6150"/>
      <c r="AD6150"/>
    </row>
    <row r="6151" spans="29:30" x14ac:dyDescent="0.25">
      <c r="AC6151"/>
      <c r="AD6151"/>
    </row>
    <row r="6152" spans="29:30" x14ac:dyDescent="0.25">
      <c r="AC6152"/>
      <c r="AD6152"/>
    </row>
    <row r="6153" spans="29:30" x14ac:dyDescent="0.25">
      <c r="AC6153"/>
      <c r="AD6153"/>
    </row>
    <row r="6154" spans="29:30" x14ac:dyDescent="0.25">
      <c r="AC6154"/>
      <c r="AD6154"/>
    </row>
    <row r="6155" spans="29:30" x14ac:dyDescent="0.25">
      <c r="AC6155"/>
      <c r="AD6155"/>
    </row>
    <row r="6156" spans="29:30" x14ac:dyDescent="0.25">
      <c r="AC6156"/>
      <c r="AD6156"/>
    </row>
    <row r="6157" spans="29:30" x14ac:dyDescent="0.25">
      <c r="AC6157"/>
      <c r="AD6157"/>
    </row>
    <row r="6158" spans="29:30" x14ac:dyDescent="0.25">
      <c r="AC6158"/>
      <c r="AD6158"/>
    </row>
    <row r="6159" spans="29:30" x14ac:dyDescent="0.25">
      <c r="AC6159"/>
      <c r="AD6159"/>
    </row>
    <row r="6160" spans="29:30" x14ac:dyDescent="0.25">
      <c r="AC6160"/>
      <c r="AD6160"/>
    </row>
    <row r="6161" spans="29:30" x14ac:dyDescent="0.25">
      <c r="AC6161"/>
      <c r="AD6161"/>
    </row>
    <row r="6162" spans="29:30" x14ac:dyDescent="0.25">
      <c r="AC6162"/>
      <c r="AD6162"/>
    </row>
    <row r="6163" spans="29:30" x14ac:dyDescent="0.25">
      <c r="AC6163"/>
      <c r="AD6163"/>
    </row>
    <row r="6164" spans="29:30" x14ac:dyDescent="0.25">
      <c r="AC6164"/>
      <c r="AD6164"/>
    </row>
    <row r="6165" spans="29:30" x14ac:dyDescent="0.25">
      <c r="AC6165"/>
      <c r="AD6165"/>
    </row>
    <row r="6166" spans="29:30" x14ac:dyDescent="0.25">
      <c r="AC6166"/>
      <c r="AD6166"/>
    </row>
    <row r="6167" spans="29:30" x14ac:dyDescent="0.25">
      <c r="AC6167"/>
      <c r="AD6167"/>
    </row>
    <row r="6168" spans="29:30" x14ac:dyDescent="0.25">
      <c r="AC6168"/>
      <c r="AD6168"/>
    </row>
    <row r="6169" spans="29:30" x14ac:dyDescent="0.25">
      <c r="AC6169"/>
      <c r="AD6169"/>
    </row>
    <row r="6170" spans="29:30" x14ac:dyDescent="0.25">
      <c r="AC6170"/>
      <c r="AD6170"/>
    </row>
    <row r="6171" spans="29:30" x14ac:dyDescent="0.25">
      <c r="AC6171"/>
      <c r="AD6171"/>
    </row>
    <row r="6172" spans="29:30" x14ac:dyDescent="0.25">
      <c r="AC6172"/>
      <c r="AD6172"/>
    </row>
    <row r="6173" spans="29:30" x14ac:dyDescent="0.25">
      <c r="AC6173"/>
      <c r="AD6173"/>
    </row>
    <row r="6174" spans="29:30" x14ac:dyDescent="0.25">
      <c r="AC6174"/>
      <c r="AD6174"/>
    </row>
    <row r="6175" spans="29:30" x14ac:dyDescent="0.25">
      <c r="AC6175"/>
      <c r="AD6175"/>
    </row>
    <row r="6176" spans="29:30" x14ac:dyDescent="0.25">
      <c r="AC6176"/>
      <c r="AD6176"/>
    </row>
    <row r="6177" spans="29:30" x14ac:dyDescent="0.25">
      <c r="AC6177"/>
      <c r="AD6177"/>
    </row>
    <row r="6178" spans="29:30" x14ac:dyDescent="0.25">
      <c r="AC6178"/>
      <c r="AD6178"/>
    </row>
    <row r="6179" spans="29:30" x14ac:dyDescent="0.25">
      <c r="AC6179"/>
      <c r="AD6179"/>
    </row>
    <row r="6180" spans="29:30" x14ac:dyDescent="0.25">
      <c r="AC6180"/>
      <c r="AD6180"/>
    </row>
    <row r="6181" spans="29:30" x14ac:dyDescent="0.25">
      <c r="AC6181"/>
      <c r="AD6181"/>
    </row>
    <row r="6182" spans="29:30" x14ac:dyDescent="0.25">
      <c r="AC6182"/>
      <c r="AD6182"/>
    </row>
    <row r="6183" spans="29:30" x14ac:dyDescent="0.25">
      <c r="AC6183"/>
      <c r="AD6183"/>
    </row>
    <row r="6184" spans="29:30" x14ac:dyDescent="0.25">
      <c r="AC6184"/>
      <c r="AD6184"/>
    </row>
    <row r="6185" spans="29:30" x14ac:dyDescent="0.25">
      <c r="AC6185"/>
      <c r="AD6185"/>
    </row>
    <row r="6186" spans="29:30" x14ac:dyDescent="0.25">
      <c r="AC6186"/>
      <c r="AD6186"/>
    </row>
    <row r="6187" spans="29:30" x14ac:dyDescent="0.25">
      <c r="AC6187"/>
      <c r="AD6187"/>
    </row>
    <row r="6188" spans="29:30" x14ac:dyDescent="0.25">
      <c r="AC6188"/>
      <c r="AD6188"/>
    </row>
    <row r="6189" spans="29:30" x14ac:dyDescent="0.25">
      <c r="AC6189"/>
      <c r="AD6189"/>
    </row>
    <row r="6190" spans="29:30" x14ac:dyDescent="0.25">
      <c r="AC6190"/>
      <c r="AD6190"/>
    </row>
    <row r="6191" spans="29:30" x14ac:dyDescent="0.25">
      <c r="AC6191"/>
      <c r="AD6191"/>
    </row>
    <row r="6192" spans="29:30" x14ac:dyDescent="0.25">
      <c r="AC6192"/>
      <c r="AD6192"/>
    </row>
    <row r="6193" spans="29:30" x14ac:dyDescent="0.25">
      <c r="AC6193"/>
      <c r="AD6193"/>
    </row>
    <row r="6194" spans="29:30" x14ac:dyDescent="0.25">
      <c r="AC6194"/>
      <c r="AD6194"/>
    </row>
    <row r="6195" spans="29:30" x14ac:dyDescent="0.25">
      <c r="AC6195"/>
      <c r="AD6195"/>
    </row>
    <row r="6196" spans="29:30" x14ac:dyDescent="0.25">
      <c r="AC6196"/>
      <c r="AD6196"/>
    </row>
    <row r="6197" spans="29:30" x14ac:dyDescent="0.25">
      <c r="AC6197"/>
      <c r="AD6197"/>
    </row>
    <row r="6198" spans="29:30" x14ac:dyDescent="0.25">
      <c r="AC6198"/>
      <c r="AD6198"/>
    </row>
    <row r="6199" spans="29:30" x14ac:dyDescent="0.25">
      <c r="AC6199"/>
      <c r="AD6199"/>
    </row>
    <row r="6200" spans="29:30" x14ac:dyDescent="0.25">
      <c r="AC6200"/>
      <c r="AD6200"/>
    </row>
    <row r="6201" spans="29:30" x14ac:dyDescent="0.25">
      <c r="AC6201"/>
      <c r="AD6201"/>
    </row>
    <row r="6202" spans="29:30" x14ac:dyDescent="0.25">
      <c r="AC6202"/>
      <c r="AD6202"/>
    </row>
    <row r="6203" spans="29:30" x14ac:dyDescent="0.25">
      <c r="AC6203"/>
      <c r="AD6203"/>
    </row>
    <row r="6204" spans="29:30" x14ac:dyDescent="0.25">
      <c r="AC6204"/>
      <c r="AD6204"/>
    </row>
    <row r="6205" spans="29:30" x14ac:dyDescent="0.25">
      <c r="AC6205"/>
      <c r="AD6205"/>
    </row>
    <row r="6206" spans="29:30" x14ac:dyDescent="0.25">
      <c r="AC6206"/>
      <c r="AD6206"/>
    </row>
    <row r="6207" spans="29:30" x14ac:dyDescent="0.25">
      <c r="AC6207"/>
      <c r="AD6207"/>
    </row>
    <row r="6208" spans="29:30" x14ac:dyDescent="0.25">
      <c r="AC6208"/>
      <c r="AD6208"/>
    </row>
    <row r="6209" spans="29:30" x14ac:dyDescent="0.25">
      <c r="AC6209"/>
      <c r="AD6209"/>
    </row>
    <row r="6210" spans="29:30" x14ac:dyDescent="0.25">
      <c r="AC6210"/>
      <c r="AD6210"/>
    </row>
    <row r="6211" spans="29:30" x14ac:dyDescent="0.25">
      <c r="AC6211"/>
      <c r="AD6211"/>
    </row>
    <row r="6212" spans="29:30" x14ac:dyDescent="0.25">
      <c r="AC6212"/>
      <c r="AD6212"/>
    </row>
    <row r="6213" spans="29:30" x14ac:dyDescent="0.25">
      <c r="AC6213"/>
      <c r="AD6213"/>
    </row>
    <row r="6214" spans="29:30" x14ac:dyDescent="0.25">
      <c r="AC6214"/>
      <c r="AD6214"/>
    </row>
    <row r="6215" spans="29:30" x14ac:dyDescent="0.25">
      <c r="AC6215"/>
      <c r="AD6215"/>
    </row>
    <row r="6216" spans="29:30" x14ac:dyDescent="0.25">
      <c r="AC6216"/>
      <c r="AD6216"/>
    </row>
    <row r="6217" spans="29:30" x14ac:dyDescent="0.25">
      <c r="AC6217"/>
      <c r="AD6217"/>
    </row>
    <row r="6218" spans="29:30" x14ac:dyDescent="0.25">
      <c r="AC6218"/>
      <c r="AD6218"/>
    </row>
    <row r="6219" spans="29:30" x14ac:dyDescent="0.25">
      <c r="AC6219"/>
      <c r="AD6219"/>
    </row>
    <row r="6220" spans="29:30" x14ac:dyDescent="0.25">
      <c r="AC6220"/>
      <c r="AD6220"/>
    </row>
    <row r="6221" spans="29:30" x14ac:dyDescent="0.25">
      <c r="AC6221"/>
      <c r="AD6221"/>
    </row>
    <row r="6222" spans="29:30" x14ac:dyDescent="0.25">
      <c r="AC6222"/>
      <c r="AD6222"/>
    </row>
    <row r="6223" spans="29:30" x14ac:dyDescent="0.25">
      <c r="AC6223"/>
      <c r="AD6223"/>
    </row>
    <row r="6224" spans="29:30" x14ac:dyDescent="0.25">
      <c r="AC6224"/>
      <c r="AD6224"/>
    </row>
    <row r="6225" spans="29:30" x14ac:dyDescent="0.25">
      <c r="AC6225"/>
      <c r="AD6225"/>
    </row>
    <row r="6226" spans="29:30" x14ac:dyDescent="0.25">
      <c r="AC6226"/>
      <c r="AD6226"/>
    </row>
    <row r="6227" spans="29:30" x14ac:dyDescent="0.25">
      <c r="AC6227"/>
      <c r="AD6227"/>
    </row>
    <row r="6228" spans="29:30" x14ac:dyDescent="0.25">
      <c r="AC6228"/>
      <c r="AD6228"/>
    </row>
    <row r="6229" spans="29:30" x14ac:dyDescent="0.25">
      <c r="AC6229"/>
      <c r="AD6229"/>
    </row>
    <row r="6230" spans="29:30" x14ac:dyDescent="0.25">
      <c r="AC6230"/>
      <c r="AD6230"/>
    </row>
    <row r="6231" spans="29:30" x14ac:dyDescent="0.25">
      <c r="AC6231"/>
      <c r="AD6231"/>
    </row>
    <row r="6232" spans="29:30" x14ac:dyDescent="0.25">
      <c r="AC6232"/>
      <c r="AD6232"/>
    </row>
    <row r="6233" spans="29:30" x14ac:dyDescent="0.25">
      <c r="AC6233"/>
      <c r="AD6233"/>
    </row>
    <row r="6234" spans="29:30" x14ac:dyDescent="0.25">
      <c r="AC6234"/>
      <c r="AD6234"/>
    </row>
    <row r="6235" spans="29:30" x14ac:dyDescent="0.25">
      <c r="AC6235"/>
      <c r="AD6235"/>
    </row>
    <row r="6236" spans="29:30" x14ac:dyDescent="0.25">
      <c r="AC6236"/>
      <c r="AD6236"/>
    </row>
    <row r="6237" spans="29:30" x14ac:dyDescent="0.25">
      <c r="AC6237"/>
      <c r="AD6237"/>
    </row>
    <row r="6238" spans="29:30" x14ac:dyDescent="0.25">
      <c r="AC6238"/>
      <c r="AD6238"/>
    </row>
    <row r="6239" spans="29:30" x14ac:dyDescent="0.25">
      <c r="AC6239"/>
      <c r="AD6239"/>
    </row>
    <row r="6240" spans="29:30" x14ac:dyDescent="0.25">
      <c r="AC6240"/>
      <c r="AD6240"/>
    </row>
    <row r="6241" spans="29:30" x14ac:dyDescent="0.25">
      <c r="AC6241"/>
      <c r="AD6241"/>
    </row>
    <row r="6242" spans="29:30" x14ac:dyDescent="0.25">
      <c r="AC6242"/>
      <c r="AD6242"/>
    </row>
    <row r="6243" spans="29:30" x14ac:dyDescent="0.25">
      <c r="AC6243"/>
      <c r="AD6243"/>
    </row>
    <row r="6244" spans="29:30" x14ac:dyDescent="0.25">
      <c r="AC6244"/>
      <c r="AD6244"/>
    </row>
    <row r="6245" spans="29:30" x14ac:dyDescent="0.25">
      <c r="AC6245"/>
      <c r="AD6245"/>
    </row>
    <row r="6246" spans="29:30" x14ac:dyDescent="0.25">
      <c r="AC6246"/>
      <c r="AD6246"/>
    </row>
    <row r="6247" spans="29:30" x14ac:dyDescent="0.25">
      <c r="AC6247"/>
      <c r="AD6247"/>
    </row>
    <row r="6248" spans="29:30" x14ac:dyDescent="0.25">
      <c r="AC6248"/>
      <c r="AD6248"/>
    </row>
    <row r="6249" spans="29:30" x14ac:dyDescent="0.25">
      <c r="AC6249"/>
      <c r="AD6249"/>
    </row>
    <row r="6250" spans="29:30" x14ac:dyDescent="0.25">
      <c r="AC6250"/>
      <c r="AD6250"/>
    </row>
    <row r="6251" spans="29:30" x14ac:dyDescent="0.25">
      <c r="AC6251"/>
      <c r="AD6251"/>
    </row>
    <row r="6252" spans="29:30" x14ac:dyDescent="0.25">
      <c r="AC6252"/>
      <c r="AD6252"/>
    </row>
    <row r="6253" spans="29:30" x14ac:dyDescent="0.25">
      <c r="AC6253"/>
      <c r="AD6253"/>
    </row>
    <row r="6254" spans="29:30" x14ac:dyDescent="0.25">
      <c r="AC6254"/>
      <c r="AD6254"/>
    </row>
    <row r="6255" spans="29:30" x14ac:dyDescent="0.25">
      <c r="AC6255"/>
      <c r="AD6255"/>
    </row>
    <row r="6256" spans="29:30" x14ac:dyDescent="0.25">
      <c r="AC6256"/>
      <c r="AD6256"/>
    </row>
    <row r="6257" spans="29:30" x14ac:dyDescent="0.25">
      <c r="AC6257"/>
      <c r="AD6257"/>
    </row>
    <row r="6258" spans="29:30" x14ac:dyDescent="0.25">
      <c r="AC6258"/>
      <c r="AD6258"/>
    </row>
    <row r="6259" spans="29:30" x14ac:dyDescent="0.25">
      <c r="AC6259"/>
      <c r="AD6259"/>
    </row>
    <row r="6260" spans="29:30" x14ac:dyDescent="0.25">
      <c r="AC6260"/>
      <c r="AD6260"/>
    </row>
    <row r="6261" spans="29:30" x14ac:dyDescent="0.25">
      <c r="AC6261"/>
      <c r="AD6261"/>
    </row>
    <row r="6262" spans="29:30" x14ac:dyDescent="0.25">
      <c r="AC6262"/>
      <c r="AD6262"/>
    </row>
    <row r="6263" spans="29:30" x14ac:dyDescent="0.25">
      <c r="AC6263"/>
      <c r="AD6263"/>
    </row>
    <row r="6264" spans="29:30" x14ac:dyDescent="0.25">
      <c r="AC6264"/>
      <c r="AD6264"/>
    </row>
    <row r="6265" spans="29:30" x14ac:dyDescent="0.25">
      <c r="AC6265"/>
      <c r="AD6265"/>
    </row>
    <row r="6266" spans="29:30" x14ac:dyDescent="0.25">
      <c r="AC6266"/>
      <c r="AD6266"/>
    </row>
    <row r="6267" spans="29:30" x14ac:dyDescent="0.25">
      <c r="AC6267"/>
      <c r="AD6267"/>
    </row>
    <row r="6268" spans="29:30" x14ac:dyDescent="0.25">
      <c r="AC6268"/>
      <c r="AD6268"/>
    </row>
    <row r="6269" spans="29:30" x14ac:dyDescent="0.25">
      <c r="AC6269"/>
      <c r="AD6269"/>
    </row>
    <row r="6270" spans="29:30" x14ac:dyDescent="0.25">
      <c r="AC6270"/>
      <c r="AD6270"/>
    </row>
    <row r="6271" spans="29:30" x14ac:dyDescent="0.25">
      <c r="AC6271"/>
      <c r="AD6271"/>
    </row>
    <row r="6272" spans="29:30" x14ac:dyDescent="0.25">
      <c r="AC6272"/>
      <c r="AD6272"/>
    </row>
    <row r="6273" spans="29:30" x14ac:dyDescent="0.25">
      <c r="AC6273"/>
      <c r="AD6273"/>
    </row>
    <row r="6274" spans="29:30" x14ac:dyDescent="0.25">
      <c r="AC6274"/>
      <c r="AD6274"/>
    </row>
    <row r="6275" spans="29:30" x14ac:dyDescent="0.25">
      <c r="AC6275"/>
      <c r="AD6275"/>
    </row>
    <row r="6276" spans="29:30" x14ac:dyDescent="0.25">
      <c r="AC6276"/>
      <c r="AD6276"/>
    </row>
    <row r="6277" spans="29:30" x14ac:dyDescent="0.25">
      <c r="AC6277"/>
      <c r="AD6277"/>
    </row>
    <row r="6278" spans="29:30" x14ac:dyDescent="0.25">
      <c r="AC6278"/>
      <c r="AD6278"/>
    </row>
    <row r="6279" spans="29:30" x14ac:dyDescent="0.25">
      <c r="AC6279"/>
      <c r="AD6279"/>
    </row>
    <row r="6280" spans="29:30" x14ac:dyDescent="0.25">
      <c r="AC6280"/>
      <c r="AD6280"/>
    </row>
    <row r="6281" spans="29:30" x14ac:dyDescent="0.25">
      <c r="AC6281"/>
      <c r="AD6281"/>
    </row>
    <row r="6282" spans="29:30" x14ac:dyDescent="0.25">
      <c r="AC6282"/>
      <c r="AD6282"/>
    </row>
    <row r="6283" spans="29:30" x14ac:dyDescent="0.25">
      <c r="AC6283"/>
      <c r="AD6283"/>
    </row>
    <row r="6284" spans="29:30" x14ac:dyDescent="0.25">
      <c r="AC6284"/>
      <c r="AD6284"/>
    </row>
    <row r="6285" spans="29:30" x14ac:dyDescent="0.25">
      <c r="AC6285"/>
      <c r="AD6285"/>
    </row>
    <row r="6286" spans="29:30" x14ac:dyDescent="0.25">
      <c r="AC6286"/>
      <c r="AD6286"/>
    </row>
    <row r="6287" spans="29:30" x14ac:dyDescent="0.25">
      <c r="AC6287"/>
      <c r="AD6287"/>
    </row>
    <row r="6288" spans="29:30" x14ac:dyDescent="0.25">
      <c r="AC6288"/>
      <c r="AD6288"/>
    </row>
    <row r="6289" spans="29:30" x14ac:dyDescent="0.25">
      <c r="AC6289"/>
      <c r="AD6289"/>
    </row>
    <row r="6290" spans="29:30" x14ac:dyDescent="0.25">
      <c r="AC6290"/>
      <c r="AD6290"/>
    </row>
    <row r="6291" spans="29:30" x14ac:dyDescent="0.25">
      <c r="AC6291"/>
      <c r="AD6291"/>
    </row>
    <row r="6292" spans="29:30" x14ac:dyDescent="0.25">
      <c r="AC6292"/>
      <c r="AD6292"/>
    </row>
    <row r="6293" spans="29:30" x14ac:dyDescent="0.25">
      <c r="AC6293"/>
      <c r="AD6293"/>
    </row>
    <row r="6294" spans="29:30" x14ac:dyDescent="0.25">
      <c r="AC6294"/>
      <c r="AD6294"/>
    </row>
    <row r="6295" spans="29:30" x14ac:dyDescent="0.25">
      <c r="AC6295"/>
      <c r="AD6295"/>
    </row>
    <row r="6296" spans="29:30" x14ac:dyDescent="0.25">
      <c r="AC6296"/>
      <c r="AD6296"/>
    </row>
    <row r="6297" spans="29:30" x14ac:dyDescent="0.25">
      <c r="AC6297"/>
      <c r="AD6297"/>
    </row>
    <row r="6298" spans="29:30" x14ac:dyDescent="0.25">
      <c r="AC6298"/>
      <c r="AD6298"/>
    </row>
    <row r="6299" spans="29:30" x14ac:dyDescent="0.25">
      <c r="AC6299"/>
      <c r="AD6299"/>
    </row>
    <row r="6300" spans="29:30" x14ac:dyDescent="0.25">
      <c r="AC6300"/>
      <c r="AD6300"/>
    </row>
    <row r="6301" spans="29:30" x14ac:dyDescent="0.25">
      <c r="AC6301"/>
      <c r="AD6301"/>
    </row>
    <row r="6302" spans="29:30" x14ac:dyDescent="0.25">
      <c r="AC6302"/>
      <c r="AD6302"/>
    </row>
    <row r="6303" spans="29:30" x14ac:dyDescent="0.25">
      <c r="AC6303"/>
      <c r="AD6303"/>
    </row>
    <row r="6304" spans="29:30" x14ac:dyDescent="0.25">
      <c r="AC6304"/>
      <c r="AD6304"/>
    </row>
    <row r="6305" spans="29:30" x14ac:dyDescent="0.25">
      <c r="AC6305"/>
      <c r="AD6305"/>
    </row>
    <row r="6306" spans="29:30" x14ac:dyDescent="0.25">
      <c r="AC6306"/>
      <c r="AD6306"/>
    </row>
    <row r="6307" spans="29:30" x14ac:dyDescent="0.25">
      <c r="AC6307"/>
      <c r="AD6307"/>
    </row>
    <row r="6308" spans="29:30" x14ac:dyDescent="0.25">
      <c r="AC6308"/>
      <c r="AD6308"/>
    </row>
    <row r="6309" spans="29:30" x14ac:dyDescent="0.25">
      <c r="AC6309"/>
      <c r="AD6309"/>
    </row>
    <row r="6310" spans="29:30" x14ac:dyDescent="0.25">
      <c r="AC6310"/>
      <c r="AD6310"/>
    </row>
    <row r="6311" spans="29:30" x14ac:dyDescent="0.25">
      <c r="AC6311"/>
      <c r="AD6311"/>
    </row>
    <row r="6312" spans="29:30" x14ac:dyDescent="0.25">
      <c r="AC6312"/>
      <c r="AD6312"/>
    </row>
    <row r="6313" spans="29:30" x14ac:dyDescent="0.25">
      <c r="AC6313"/>
      <c r="AD6313"/>
    </row>
    <row r="6314" spans="29:30" x14ac:dyDescent="0.25">
      <c r="AC6314"/>
      <c r="AD6314"/>
    </row>
    <row r="6315" spans="29:30" x14ac:dyDescent="0.25">
      <c r="AC6315"/>
      <c r="AD6315"/>
    </row>
    <row r="6316" spans="29:30" x14ac:dyDescent="0.25">
      <c r="AC6316"/>
      <c r="AD6316"/>
    </row>
    <row r="6317" spans="29:30" x14ac:dyDescent="0.25">
      <c r="AC6317"/>
      <c r="AD6317"/>
    </row>
    <row r="6318" spans="29:30" x14ac:dyDescent="0.25">
      <c r="AC6318"/>
      <c r="AD6318"/>
    </row>
    <row r="6319" spans="29:30" x14ac:dyDescent="0.25">
      <c r="AC6319"/>
      <c r="AD6319"/>
    </row>
    <row r="6320" spans="29:30" x14ac:dyDescent="0.25">
      <c r="AC6320"/>
      <c r="AD6320"/>
    </row>
    <row r="6321" spans="29:30" x14ac:dyDescent="0.25">
      <c r="AC6321"/>
      <c r="AD6321"/>
    </row>
    <row r="6322" spans="29:30" x14ac:dyDescent="0.25">
      <c r="AC6322"/>
      <c r="AD6322"/>
    </row>
    <row r="6323" spans="29:30" x14ac:dyDescent="0.25">
      <c r="AC6323"/>
      <c r="AD6323"/>
    </row>
    <row r="6324" spans="29:30" x14ac:dyDescent="0.25">
      <c r="AC6324"/>
      <c r="AD6324"/>
    </row>
    <row r="6325" spans="29:30" x14ac:dyDescent="0.25">
      <c r="AC6325"/>
      <c r="AD6325"/>
    </row>
    <row r="6326" spans="29:30" x14ac:dyDescent="0.25">
      <c r="AC6326"/>
      <c r="AD6326"/>
    </row>
    <row r="6327" spans="29:30" x14ac:dyDescent="0.25">
      <c r="AC6327"/>
      <c r="AD6327"/>
    </row>
    <row r="6328" spans="29:30" x14ac:dyDescent="0.25">
      <c r="AC6328"/>
      <c r="AD6328"/>
    </row>
    <row r="6329" spans="29:30" x14ac:dyDescent="0.25">
      <c r="AC6329"/>
      <c r="AD6329"/>
    </row>
    <row r="6330" spans="29:30" x14ac:dyDescent="0.25">
      <c r="AC6330"/>
      <c r="AD6330"/>
    </row>
    <row r="6331" spans="29:30" x14ac:dyDescent="0.25">
      <c r="AC6331"/>
      <c r="AD6331"/>
    </row>
    <row r="6332" spans="29:30" x14ac:dyDescent="0.25">
      <c r="AC6332"/>
      <c r="AD6332"/>
    </row>
    <row r="6333" spans="29:30" x14ac:dyDescent="0.25">
      <c r="AC6333"/>
      <c r="AD6333"/>
    </row>
    <row r="6334" spans="29:30" x14ac:dyDescent="0.25">
      <c r="AC6334"/>
      <c r="AD6334"/>
    </row>
    <row r="6335" spans="29:30" x14ac:dyDescent="0.25">
      <c r="AC6335"/>
      <c r="AD6335"/>
    </row>
    <row r="6336" spans="29:30" x14ac:dyDescent="0.25">
      <c r="AC6336"/>
      <c r="AD6336"/>
    </row>
    <row r="6337" spans="29:30" x14ac:dyDescent="0.25">
      <c r="AC6337"/>
      <c r="AD6337"/>
    </row>
    <row r="6338" spans="29:30" x14ac:dyDescent="0.25">
      <c r="AC6338"/>
      <c r="AD6338"/>
    </row>
    <row r="6339" spans="29:30" x14ac:dyDescent="0.25">
      <c r="AC6339"/>
      <c r="AD6339"/>
    </row>
    <row r="6340" spans="29:30" x14ac:dyDescent="0.25">
      <c r="AC6340"/>
      <c r="AD6340"/>
    </row>
    <row r="6341" spans="29:30" x14ac:dyDescent="0.25">
      <c r="AC6341"/>
      <c r="AD6341"/>
    </row>
    <row r="6342" spans="29:30" x14ac:dyDescent="0.25">
      <c r="AC6342"/>
      <c r="AD6342"/>
    </row>
    <row r="6343" spans="29:30" x14ac:dyDescent="0.25">
      <c r="AC6343"/>
      <c r="AD6343"/>
    </row>
    <row r="6344" spans="29:30" x14ac:dyDescent="0.25">
      <c r="AC6344"/>
      <c r="AD6344"/>
    </row>
    <row r="6345" spans="29:30" x14ac:dyDescent="0.25">
      <c r="AC6345"/>
      <c r="AD6345"/>
    </row>
    <row r="6346" spans="29:30" x14ac:dyDescent="0.25">
      <c r="AC6346"/>
      <c r="AD6346"/>
    </row>
    <row r="6347" spans="29:30" x14ac:dyDescent="0.25">
      <c r="AC6347"/>
      <c r="AD6347"/>
    </row>
    <row r="6348" spans="29:30" x14ac:dyDescent="0.25">
      <c r="AC6348"/>
      <c r="AD6348"/>
    </row>
    <row r="6349" spans="29:30" x14ac:dyDescent="0.25">
      <c r="AC6349"/>
      <c r="AD6349"/>
    </row>
    <row r="6350" spans="29:30" x14ac:dyDescent="0.25">
      <c r="AC6350"/>
      <c r="AD6350"/>
    </row>
    <row r="6351" spans="29:30" x14ac:dyDescent="0.25">
      <c r="AC6351"/>
      <c r="AD6351"/>
    </row>
    <row r="6352" spans="29:30" x14ac:dyDescent="0.25">
      <c r="AC6352"/>
      <c r="AD6352"/>
    </row>
    <row r="6353" spans="29:30" x14ac:dyDescent="0.25">
      <c r="AC6353"/>
      <c r="AD6353"/>
    </row>
    <row r="6354" spans="29:30" x14ac:dyDescent="0.25">
      <c r="AC6354"/>
      <c r="AD6354"/>
    </row>
    <row r="6355" spans="29:30" x14ac:dyDescent="0.25">
      <c r="AC6355"/>
      <c r="AD6355"/>
    </row>
    <row r="6356" spans="29:30" x14ac:dyDescent="0.25">
      <c r="AC6356"/>
      <c r="AD6356"/>
    </row>
    <row r="6357" spans="29:30" x14ac:dyDescent="0.25">
      <c r="AC6357"/>
      <c r="AD6357"/>
    </row>
    <row r="6358" spans="29:30" x14ac:dyDescent="0.25">
      <c r="AC6358"/>
      <c r="AD6358"/>
    </row>
    <row r="6359" spans="29:30" x14ac:dyDescent="0.25">
      <c r="AC6359"/>
      <c r="AD6359"/>
    </row>
    <row r="6360" spans="29:30" x14ac:dyDescent="0.25">
      <c r="AC6360"/>
      <c r="AD6360"/>
    </row>
    <row r="6361" spans="29:30" x14ac:dyDescent="0.25">
      <c r="AC6361"/>
      <c r="AD6361"/>
    </row>
    <row r="6362" spans="29:30" x14ac:dyDescent="0.25">
      <c r="AC6362"/>
      <c r="AD6362"/>
    </row>
    <row r="6363" spans="29:30" x14ac:dyDescent="0.25">
      <c r="AC6363"/>
      <c r="AD6363"/>
    </row>
    <row r="6364" spans="29:30" x14ac:dyDescent="0.25">
      <c r="AC6364"/>
      <c r="AD6364"/>
    </row>
    <row r="6365" spans="29:30" x14ac:dyDescent="0.25">
      <c r="AC6365"/>
      <c r="AD6365"/>
    </row>
    <row r="6366" spans="29:30" x14ac:dyDescent="0.25">
      <c r="AC6366"/>
      <c r="AD6366"/>
    </row>
    <row r="6367" spans="29:30" x14ac:dyDescent="0.25">
      <c r="AC6367"/>
      <c r="AD6367"/>
    </row>
    <row r="6368" spans="29:30" x14ac:dyDescent="0.25">
      <c r="AC6368"/>
      <c r="AD6368"/>
    </row>
    <row r="6369" spans="29:30" x14ac:dyDescent="0.25">
      <c r="AC6369"/>
      <c r="AD6369"/>
    </row>
    <row r="6370" spans="29:30" x14ac:dyDescent="0.25">
      <c r="AC6370"/>
      <c r="AD6370"/>
    </row>
    <row r="6371" spans="29:30" x14ac:dyDescent="0.25">
      <c r="AC6371"/>
      <c r="AD6371"/>
    </row>
    <row r="6372" spans="29:30" x14ac:dyDescent="0.25">
      <c r="AC6372"/>
      <c r="AD6372"/>
    </row>
    <row r="6373" spans="29:30" x14ac:dyDescent="0.25">
      <c r="AC6373"/>
      <c r="AD6373"/>
    </row>
    <row r="6374" spans="29:30" x14ac:dyDescent="0.25">
      <c r="AC6374"/>
      <c r="AD6374"/>
    </row>
    <row r="6375" spans="29:30" x14ac:dyDescent="0.25">
      <c r="AC6375"/>
      <c r="AD6375"/>
    </row>
    <row r="6376" spans="29:30" x14ac:dyDescent="0.25">
      <c r="AC6376"/>
      <c r="AD6376"/>
    </row>
    <row r="6377" spans="29:30" x14ac:dyDescent="0.25">
      <c r="AC6377"/>
      <c r="AD6377"/>
    </row>
    <row r="6378" spans="29:30" x14ac:dyDescent="0.25">
      <c r="AC6378"/>
      <c r="AD6378"/>
    </row>
    <row r="6379" spans="29:30" x14ac:dyDescent="0.25">
      <c r="AC6379"/>
      <c r="AD6379"/>
    </row>
    <row r="6380" spans="29:30" x14ac:dyDescent="0.25">
      <c r="AC6380"/>
      <c r="AD6380"/>
    </row>
    <row r="6381" spans="29:30" x14ac:dyDescent="0.25">
      <c r="AC6381"/>
      <c r="AD6381"/>
    </row>
    <row r="6382" spans="29:30" x14ac:dyDescent="0.25">
      <c r="AC6382"/>
      <c r="AD6382"/>
    </row>
    <row r="6383" spans="29:30" x14ac:dyDescent="0.25">
      <c r="AC6383"/>
      <c r="AD6383"/>
    </row>
    <row r="6384" spans="29:30" x14ac:dyDescent="0.25">
      <c r="AC6384"/>
      <c r="AD6384"/>
    </row>
    <row r="6385" spans="29:30" x14ac:dyDescent="0.25">
      <c r="AC6385"/>
      <c r="AD6385"/>
    </row>
    <row r="6386" spans="29:30" x14ac:dyDescent="0.25">
      <c r="AC6386"/>
      <c r="AD6386"/>
    </row>
    <row r="6387" spans="29:30" x14ac:dyDescent="0.25">
      <c r="AC6387"/>
      <c r="AD6387"/>
    </row>
    <row r="6388" spans="29:30" x14ac:dyDescent="0.25">
      <c r="AC6388"/>
      <c r="AD6388"/>
    </row>
    <row r="6389" spans="29:30" x14ac:dyDescent="0.25">
      <c r="AC6389"/>
      <c r="AD6389"/>
    </row>
    <row r="6390" spans="29:30" x14ac:dyDescent="0.25">
      <c r="AC6390"/>
      <c r="AD6390"/>
    </row>
    <row r="6391" spans="29:30" x14ac:dyDescent="0.25">
      <c r="AC6391"/>
      <c r="AD6391"/>
    </row>
    <row r="6392" spans="29:30" x14ac:dyDescent="0.25">
      <c r="AC6392"/>
      <c r="AD6392"/>
    </row>
    <row r="6393" spans="29:30" x14ac:dyDescent="0.25">
      <c r="AC6393"/>
      <c r="AD6393"/>
    </row>
    <row r="6394" spans="29:30" x14ac:dyDescent="0.25">
      <c r="AC6394"/>
      <c r="AD6394"/>
    </row>
    <row r="6395" spans="29:30" x14ac:dyDescent="0.25">
      <c r="AC6395"/>
      <c r="AD6395"/>
    </row>
    <row r="6396" spans="29:30" x14ac:dyDescent="0.25">
      <c r="AC6396"/>
      <c r="AD6396"/>
    </row>
    <row r="6397" spans="29:30" x14ac:dyDescent="0.25">
      <c r="AC6397"/>
      <c r="AD6397"/>
    </row>
    <row r="6398" spans="29:30" x14ac:dyDescent="0.25">
      <c r="AC6398"/>
      <c r="AD6398"/>
    </row>
    <row r="6399" spans="29:30" x14ac:dyDescent="0.25">
      <c r="AC6399"/>
      <c r="AD6399"/>
    </row>
    <row r="6400" spans="29:30" x14ac:dyDescent="0.25">
      <c r="AC6400"/>
      <c r="AD6400"/>
    </row>
    <row r="6401" spans="29:30" x14ac:dyDescent="0.25">
      <c r="AC6401"/>
      <c r="AD6401"/>
    </row>
    <row r="6402" spans="29:30" x14ac:dyDescent="0.25">
      <c r="AC6402"/>
      <c r="AD6402"/>
    </row>
    <row r="6403" spans="29:30" x14ac:dyDescent="0.25">
      <c r="AC6403"/>
      <c r="AD6403"/>
    </row>
    <row r="6404" spans="29:30" x14ac:dyDescent="0.25">
      <c r="AC6404"/>
      <c r="AD6404"/>
    </row>
    <row r="6405" spans="29:30" x14ac:dyDescent="0.25">
      <c r="AC6405"/>
      <c r="AD6405"/>
    </row>
    <row r="6406" spans="29:30" x14ac:dyDescent="0.25">
      <c r="AC6406"/>
      <c r="AD6406"/>
    </row>
    <row r="6407" spans="29:30" x14ac:dyDescent="0.25">
      <c r="AC6407"/>
      <c r="AD6407"/>
    </row>
    <row r="6408" spans="29:30" x14ac:dyDescent="0.25">
      <c r="AC6408"/>
      <c r="AD6408"/>
    </row>
    <row r="6409" spans="29:30" x14ac:dyDescent="0.25">
      <c r="AC6409"/>
      <c r="AD6409"/>
    </row>
    <row r="6410" spans="29:30" x14ac:dyDescent="0.25">
      <c r="AC6410"/>
      <c r="AD6410"/>
    </row>
    <row r="6411" spans="29:30" x14ac:dyDescent="0.25">
      <c r="AC6411"/>
      <c r="AD6411"/>
    </row>
    <row r="6412" spans="29:30" x14ac:dyDescent="0.25">
      <c r="AC6412"/>
      <c r="AD6412"/>
    </row>
    <row r="6413" spans="29:30" x14ac:dyDescent="0.25">
      <c r="AC6413"/>
      <c r="AD6413"/>
    </row>
    <row r="6414" spans="29:30" x14ac:dyDescent="0.25">
      <c r="AC6414"/>
      <c r="AD6414"/>
    </row>
    <row r="6415" spans="29:30" x14ac:dyDescent="0.25">
      <c r="AC6415"/>
      <c r="AD6415"/>
    </row>
    <row r="6416" spans="29:30" x14ac:dyDescent="0.25">
      <c r="AC6416"/>
      <c r="AD6416"/>
    </row>
    <row r="6417" spans="29:30" x14ac:dyDescent="0.25">
      <c r="AC6417"/>
      <c r="AD6417"/>
    </row>
    <row r="6418" spans="29:30" x14ac:dyDescent="0.25">
      <c r="AC6418"/>
      <c r="AD6418"/>
    </row>
    <row r="6419" spans="29:30" x14ac:dyDescent="0.25">
      <c r="AC6419"/>
      <c r="AD6419"/>
    </row>
    <row r="6420" spans="29:30" x14ac:dyDescent="0.25">
      <c r="AC6420"/>
      <c r="AD6420"/>
    </row>
    <row r="6421" spans="29:30" x14ac:dyDescent="0.25">
      <c r="AC6421"/>
      <c r="AD6421"/>
    </row>
    <row r="6422" spans="29:30" x14ac:dyDescent="0.25">
      <c r="AC6422"/>
      <c r="AD6422"/>
    </row>
    <row r="6423" spans="29:30" x14ac:dyDescent="0.25">
      <c r="AC6423"/>
      <c r="AD6423"/>
    </row>
    <row r="6424" spans="29:30" x14ac:dyDescent="0.25">
      <c r="AC6424"/>
      <c r="AD6424"/>
    </row>
    <row r="6425" spans="29:30" x14ac:dyDescent="0.25">
      <c r="AC6425"/>
      <c r="AD6425"/>
    </row>
    <row r="6426" spans="29:30" x14ac:dyDescent="0.25">
      <c r="AC6426"/>
      <c r="AD6426"/>
    </row>
    <row r="6427" spans="29:30" x14ac:dyDescent="0.25">
      <c r="AC6427"/>
      <c r="AD6427"/>
    </row>
    <row r="6428" spans="29:30" x14ac:dyDescent="0.25">
      <c r="AC6428"/>
      <c r="AD6428"/>
    </row>
    <row r="6429" spans="29:30" x14ac:dyDescent="0.25">
      <c r="AC6429"/>
      <c r="AD6429"/>
    </row>
    <row r="6430" spans="29:30" x14ac:dyDescent="0.25">
      <c r="AC6430"/>
      <c r="AD6430"/>
    </row>
    <row r="6431" spans="29:30" x14ac:dyDescent="0.25">
      <c r="AC6431"/>
      <c r="AD6431"/>
    </row>
    <row r="6432" spans="29:30" x14ac:dyDescent="0.25">
      <c r="AC6432"/>
      <c r="AD6432"/>
    </row>
    <row r="6433" spans="29:30" x14ac:dyDescent="0.25">
      <c r="AC6433"/>
      <c r="AD6433"/>
    </row>
    <row r="6434" spans="29:30" x14ac:dyDescent="0.25">
      <c r="AC6434"/>
      <c r="AD6434"/>
    </row>
    <row r="6435" spans="29:30" x14ac:dyDescent="0.25">
      <c r="AC6435"/>
      <c r="AD6435"/>
    </row>
    <row r="6436" spans="29:30" x14ac:dyDescent="0.25">
      <c r="AC6436"/>
      <c r="AD6436"/>
    </row>
    <row r="6437" spans="29:30" x14ac:dyDescent="0.25">
      <c r="AC6437"/>
      <c r="AD6437"/>
    </row>
    <row r="6438" spans="29:30" x14ac:dyDescent="0.25">
      <c r="AC6438"/>
      <c r="AD6438"/>
    </row>
    <row r="6439" spans="29:30" x14ac:dyDescent="0.25">
      <c r="AC6439"/>
      <c r="AD6439"/>
    </row>
    <row r="6440" spans="29:30" x14ac:dyDescent="0.25">
      <c r="AC6440"/>
      <c r="AD6440"/>
    </row>
    <row r="6441" spans="29:30" x14ac:dyDescent="0.25">
      <c r="AC6441"/>
      <c r="AD6441"/>
    </row>
    <row r="6442" spans="29:30" x14ac:dyDescent="0.25">
      <c r="AC6442"/>
      <c r="AD6442"/>
    </row>
    <row r="6443" spans="29:30" x14ac:dyDescent="0.25">
      <c r="AC6443"/>
      <c r="AD6443"/>
    </row>
    <row r="6444" spans="29:30" x14ac:dyDescent="0.25">
      <c r="AC6444"/>
      <c r="AD6444"/>
    </row>
    <row r="6445" spans="29:30" x14ac:dyDescent="0.25">
      <c r="AC6445"/>
      <c r="AD6445"/>
    </row>
    <row r="6446" spans="29:30" x14ac:dyDescent="0.25">
      <c r="AC6446"/>
      <c r="AD6446"/>
    </row>
    <row r="6447" spans="29:30" x14ac:dyDescent="0.25">
      <c r="AC6447"/>
      <c r="AD6447"/>
    </row>
    <row r="6448" spans="29:30" x14ac:dyDescent="0.25">
      <c r="AC6448"/>
      <c r="AD6448"/>
    </row>
    <row r="6449" spans="29:30" x14ac:dyDescent="0.25">
      <c r="AC6449"/>
      <c r="AD6449"/>
    </row>
    <row r="6450" spans="29:30" x14ac:dyDescent="0.25">
      <c r="AC6450"/>
      <c r="AD6450"/>
    </row>
    <row r="6451" spans="29:30" x14ac:dyDescent="0.25">
      <c r="AC6451"/>
      <c r="AD6451"/>
    </row>
    <row r="6452" spans="29:30" x14ac:dyDescent="0.25">
      <c r="AC6452"/>
      <c r="AD6452"/>
    </row>
    <row r="6453" spans="29:30" x14ac:dyDescent="0.25">
      <c r="AC6453"/>
      <c r="AD6453"/>
    </row>
    <row r="6454" spans="29:30" x14ac:dyDescent="0.25">
      <c r="AC6454"/>
      <c r="AD6454"/>
    </row>
    <row r="6455" spans="29:30" x14ac:dyDescent="0.25">
      <c r="AC6455"/>
      <c r="AD6455"/>
    </row>
    <row r="6456" spans="29:30" x14ac:dyDescent="0.25">
      <c r="AC6456"/>
      <c r="AD6456"/>
    </row>
    <row r="6457" spans="29:30" x14ac:dyDescent="0.25">
      <c r="AC6457"/>
      <c r="AD6457"/>
    </row>
    <row r="6458" spans="29:30" x14ac:dyDescent="0.25">
      <c r="AC6458"/>
      <c r="AD6458"/>
    </row>
    <row r="6459" spans="29:30" x14ac:dyDescent="0.25">
      <c r="AC6459"/>
      <c r="AD6459"/>
    </row>
    <row r="6460" spans="29:30" x14ac:dyDescent="0.25">
      <c r="AC6460"/>
      <c r="AD6460"/>
    </row>
    <row r="6461" spans="29:30" x14ac:dyDescent="0.25">
      <c r="AC6461"/>
      <c r="AD6461"/>
    </row>
    <row r="6462" spans="29:30" x14ac:dyDescent="0.25">
      <c r="AC6462"/>
      <c r="AD6462"/>
    </row>
    <row r="6463" spans="29:30" x14ac:dyDescent="0.25">
      <c r="AC6463"/>
      <c r="AD6463"/>
    </row>
    <row r="6464" spans="29:30" x14ac:dyDescent="0.25">
      <c r="AC6464"/>
      <c r="AD6464"/>
    </row>
    <row r="6465" spans="29:30" x14ac:dyDescent="0.25">
      <c r="AC6465"/>
      <c r="AD6465"/>
    </row>
    <row r="6466" spans="29:30" x14ac:dyDescent="0.25">
      <c r="AC6466"/>
      <c r="AD6466"/>
    </row>
    <row r="6467" spans="29:30" x14ac:dyDescent="0.25">
      <c r="AC6467"/>
      <c r="AD6467"/>
    </row>
    <row r="6468" spans="29:30" x14ac:dyDescent="0.25">
      <c r="AC6468"/>
      <c r="AD6468"/>
    </row>
    <row r="6469" spans="29:30" x14ac:dyDescent="0.25">
      <c r="AC6469"/>
      <c r="AD6469"/>
    </row>
    <row r="6470" spans="29:30" x14ac:dyDescent="0.25">
      <c r="AC6470"/>
      <c r="AD6470"/>
    </row>
    <row r="6471" spans="29:30" x14ac:dyDescent="0.25">
      <c r="AC6471"/>
      <c r="AD6471"/>
    </row>
    <row r="6472" spans="29:30" x14ac:dyDescent="0.25">
      <c r="AC6472"/>
      <c r="AD6472"/>
    </row>
    <row r="6473" spans="29:30" x14ac:dyDescent="0.25">
      <c r="AC6473"/>
      <c r="AD6473"/>
    </row>
    <row r="6474" spans="29:30" x14ac:dyDescent="0.25">
      <c r="AC6474"/>
      <c r="AD6474"/>
    </row>
    <row r="6475" spans="29:30" x14ac:dyDescent="0.25">
      <c r="AC6475"/>
      <c r="AD6475"/>
    </row>
    <row r="6476" spans="29:30" x14ac:dyDescent="0.25">
      <c r="AC6476"/>
      <c r="AD6476"/>
    </row>
    <row r="6477" spans="29:30" x14ac:dyDescent="0.25">
      <c r="AC6477"/>
      <c r="AD6477"/>
    </row>
    <row r="6478" spans="29:30" x14ac:dyDescent="0.25">
      <c r="AC6478"/>
      <c r="AD6478"/>
    </row>
    <row r="6479" spans="29:30" x14ac:dyDescent="0.25">
      <c r="AC6479"/>
      <c r="AD6479"/>
    </row>
    <row r="6480" spans="29:30" x14ac:dyDescent="0.25">
      <c r="AC6480"/>
      <c r="AD6480"/>
    </row>
    <row r="6481" spans="29:30" x14ac:dyDescent="0.25">
      <c r="AC6481"/>
      <c r="AD6481"/>
    </row>
    <row r="6482" spans="29:30" x14ac:dyDescent="0.25">
      <c r="AC6482"/>
      <c r="AD6482"/>
    </row>
    <row r="6483" spans="29:30" x14ac:dyDescent="0.25">
      <c r="AC6483"/>
      <c r="AD6483"/>
    </row>
    <row r="6484" spans="29:30" x14ac:dyDescent="0.25">
      <c r="AC6484"/>
      <c r="AD6484"/>
    </row>
    <row r="6485" spans="29:30" x14ac:dyDescent="0.25">
      <c r="AC6485"/>
      <c r="AD6485"/>
    </row>
    <row r="6486" spans="29:30" x14ac:dyDescent="0.25">
      <c r="AC6486"/>
      <c r="AD6486"/>
    </row>
    <row r="6487" spans="29:30" x14ac:dyDescent="0.25">
      <c r="AC6487"/>
      <c r="AD6487"/>
    </row>
    <row r="6488" spans="29:30" x14ac:dyDescent="0.25">
      <c r="AC6488"/>
      <c r="AD6488"/>
    </row>
    <row r="6489" spans="29:30" x14ac:dyDescent="0.25">
      <c r="AC6489"/>
      <c r="AD6489"/>
    </row>
    <row r="6490" spans="29:30" x14ac:dyDescent="0.25">
      <c r="AC6490"/>
      <c r="AD6490"/>
    </row>
    <row r="6491" spans="29:30" x14ac:dyDescent="0.25">
      <c r="AC6491"/>
      <c r="AD6491"/>
    </row>
    <row r="6492" spans="29:30" x14ac:dyDescent="0.25">
      <c r="AC6492"/>
      <c r="AD6492"/>
    </row>
    <row r="6493" spans="29:30" x14ac:dyDescent="0.25">
      <c r="AC6493"/>
      <c r="AD6493"/>
    </row>
    <row r="6494" spans="29:30" x14ac:dyDescent="0.25">
      <c r="AC6494"/>
      <c r="AD6494"/>
    </row>
    <row r="6495" spans="29:30" x14ac:dyDescent="0.25">
      <c r="AC6495"/>
      <c r="AD6495"/>
    </row>
    <row r="6496" spans="29:30" x14ac:dyDescent="0.25">
      <c r="AC6496"/>
      <c r="AD6496"/>
    </row>
    <row r="6497" spans="29:30" x14ac:dyDescent="0.25">
      <c r="AC6497"/>
      <c r="AD6497"/>
    </row>
    <row r="6498" spans="29:30" x14ac:dyDescent="0.25">
      <c r="AC6498"/>
      <c r="AD6498"/>
    </row>
    <row r="6499" spans="29:30" x14ac:dyDescent="0.25">
      <c r="AC6499"/>
      <c r="AD6499"/>
    </row>
    <row r="6500" spans="29:30" x14ac:dyDescent="0.25">
      <c r="AC6500"/>
      <c r="AD6500"/>
    </row>
    <row r="6501" spans="29:30" x14ac:dyDescent="0.25">
      <c r="AC6501"/>
      <c r="AD6501"/>
    </row>
    <row r="6502" spans="29:30" x14ac:dyDescent="0.25">
      <c r="AC6502"/>
      <c r="AD6502"/>
    </row>
    <row r="6503" spans="29:30" x14ac:dyDescent="0.25">
      <c r="AC6503"/>
      <c r="AD6503"/>
    </row>
    <row r="6504" spans="29:30" x14ac:dyDescent="0.25">
      <c r="AC6504"/>
      <c r="AD6504"/>
    </row>
    <row r="6505" spans="29:30" x14ac:dyDescent="0.25">
      <c r="AC6505"/>
      <c r="AD6505"/>
    </row>
    <row r="6506" spans="29:30" x14ac:dyDescent="0.25">
      <c r="AC6506"/>
      <c r="AD6506"/>
    </row>
    <row r="6507" spans="29:30" x14ac:dyDescent="0.25">
      <c r="AC6507"/>
      <c r="AD6507"/>
    </row>
    <row r="6508" spans="29:30" x14ac:dyDescent="0.25">
      <c r="AC6508"/>
      <c r="AD6508"/>
    </row>
    <row r="6509" spans="29:30" x14ac:dyDescent="0.25">
      <c r="AC6509"/>
      <c r="AD6509"/>
    </row>
    <row r="6510" spans="29:30" x14ac:dyDescent="0.25">
      <c r="AC6510"/>
      <c r="AD6510"/>
    </row>
    <row r="6511" spans="29:30" x14ac:dyDescent="0.25">
      <c r="AC6511"/>
      <c r="AD6511"/>
    </row>
    <row r="6512" spans="29:30" x14ac:dyDescent="0.25">
      <c r="AC6512"/>
      <c r="AD6512"/>
    </row>
    <row r="6513" spans="29:30" x14ac:dyDescent="0.25">
      <c r="AC6513"/>
      <c r="AD6513"/>
    </row>
    <row r="6514" spans="29:30" x14ac:dyDescent="0.25">
      <c r="AC6514"/>
      <c r="AD6514"/>
    </row>
    <row r="6515" spans="29:30" x14ac:dyDescent="0.25">
      <c r="AC6515"/>
      <c r="AD6515"/>
    </row>
    <row r="6516" spans="29:30" x14ac:dyDescent="0.25">
      <c r="AC6516"/>
      <c r="AD6516"/>
    </row>
    <row r="6517" spans="29:30" x14ac:dyDescent="0.25">
      <c r="AC6517"/>
      <c r="AD6517"/>
    </row>
    <row r="6518" spans="29:30" x14ac:dyDescent="0.25">
      <c r="AC6518"/>
      <c r="AD6518"/>
    </row>
    <row r="6519" spans="29:30" x14ac:dyDescent="0.25">
      <c r="AC6519"/>
      <c r="AD6519"/>
    </row>
    <row r="6520" spans="29:30" x14ac:dyDescent="0.25">
      <c r="AC6520"/>
      <c r="AD6520"/>
    </row>
    <row r="6521" spans="29:30" x14ac:dyDescent="0.25">
      <c r="AC6521"/>
      <c r="AD6521"/>
    </row>
    <row r="6522" spans="29:30" x14ac:dyDescent="0.25">
      <c r="AC6522"/>
      <c r="AD6522"/>
    </row>
    <row r="6523" spans="29:30" x14ac:dyDescent="0.25">
      <c r="AC6523"/>
      <c r="AD6523"/>
    </row>
    <row r="6524" spans="29:30" x14ac:dyDescent="0.25">
      <c r="AC6524"/>
      <c r="AD6524"/>
    </row>
    <row r="6525" spans="29:30" x14ac:dyDescent="0.25">
      <c r="AC6525"/>
      <c r="AD6525"/>
    </row>
    <row r="6526" spans="29:30" x14ac:dyDescent="0.25">
      <c r="AC6526"/>
      <c r="AD6526"/>
    </row>
    <row r="6527" spans="29:30" x14ac:dyDescent="0.25">
      <c r="AC6527"/>
      <c r="AD6527"/>
    </row>
    <row r="6528" spans="29:30" x14ac:dyDescent="0.25">
      <c r="AC6528"/>
      <c r="AD6528"/>
    </row>
    <row r="6529" spans="29:30" x14ac:dyDescent="0.25">
      <c r="AC6529"/>
      <c r="AD6529"/>
    </row>
    <row r="6530" spans="29:30" x14ac:dyDescent="0.25">
      <c r="AC6530"/>
      <c r="AD6530"/>
    </row>
    <row r="6531" spans="29:30" x14ac:dyDescent="0.25">
      <c r="AC6531"/>
      <c r="AD6531"/>
    </row>
    <row r="6532" spans="29:30" x14ac:dyDescent="0.25">
      <c r="AC6532"/>
      <c r="AD6532"/>
    </row>
    <row r="6533" spans="29:30" x14ac:dyDescent="0.25">
      <c r="AC6533"/>
      <c r="AD6533"/>
    </row>
    <row r="6534" spans="29:30" x14ac:dyDescent="0.25">
      <c r="AC6534"/>
      <c r="AD6534"/>
    </row>
    <row r="6535" spans="29:30" x14ac:dyDescent="0.25">
      <c r="AC6535"/>
      <c r="AD6535"/>
    </row>
    <row r="6536" spans="29:30" x14ac:dyDescent="0.25">
      <c r="AC6536"/>
      <c r="AD6536"/>
    </row>
    <row r="6537" spans="29:30" x14ac:dyDescent="0.25">
      <c r="AC6537"/>
      <c r="AD6537"/>
    </row>
    <row r="6538" spans="29:30" x14ac:dyDescent="0.25">
      <c r="AC6538"/>
      <c r="AD6538"/>
    </row>
    <row r="6539" spans="29:30" x14ac:dyDescent="0.25">
      <c r="AC6539"/>
      <c r="AD6539"/>
    </row>
    <row r="6540" spans="29:30" x14ac:dyDescent="0.25">
      <c r="AC6540"/>
      <c r="AD6540"/>
    </row>
    <row r="6541" spans="29:30" x14ac:dyDescent="0.25">
      <c r="AC6541"/>
      <c r="AD6541"/>
    </row>
    <row r="6542" spans="29:30" x14ac:dyDescent="0.25">
      <c r="AC6542"/>
      <c r="AD6542"/>
    </row>
    <row r="6543" spans="29:30" x14ac:dyDescent="0.25">
      <c r="AC6543"/>
      <c r="AD6543"/>
    </row>
    <row r="6544" spans="29:30" x14ac:dyDescent="0.25">
      <c r="AC6544"/>
      <c r="AD6544"/>
    </row>
    <row r="6545" spans="29:30" x14ac:dyDescent="0.25">
      <c r="AC6545"/>
      <c r="AD6545"/>
    </row>
    <row r="6546" spans="29:30" x14ac:dyDescent="0.25">
      <c r="AC6546"/>
      <c r="AD6546"/>
    </row>
    <row r="6547" spans="29:30" x14ac:dyDescent="0.25">
      <c r="AC6547"/>
      <c r="AD6547"/>
    </row>
    <row r="6548" spans="29:30" x14ac:dyDescent="0.25">
      <c r="AC6548"/>
      <c r="AD6548"/>
    </row>
    <row r="6549" spans="29:30" x14ac:dyDescent="0.25">
      <c r="AC6549"/>
      <c r="AD6549"/>
    </row>
    <row r="6550" spans="29:30" x14ac:dyDescent="0.25">
      <c r="AC6550"/>
      <c r="AD6550"/>
    </row>
    <row r="6551" spans="29:30" x14ac:dyDescent="0.25">
      <c r="AC6551"/>
      <c r="AD6551"/>
    </row>
    <row r="6552" spans="29:30" x14ac:dyDescent="0.25">
      <c r="AC6552"/>
      <c r="AD6552"/>
    </row>
    <row r="6553" spans="29:30" x14ac:dyDescent="0.25">
      <c r="AC6553"/>
      <c r="AD6553"/>
    </row>
    <row r="6554" spans="29:30" x14ac:dyDescent="0.25">
      <c r="AC6554"/>
      <c r="AD6554"/>
    </row>
    <row r="6555" spans="29:30" x14ac:dyDescent="0.25">
      <c r="AC6555"/>
      <c r="AD6555"/>
    </row>
    <row r="6556" spans="29:30" x14ac:dyDescent="0.25">
      <c r="AC6556"/>
      <c r="AD6556"/>
    </row>
    <row r="6557" spans="29:30" x14ac:dyDescent="0.25">
      <c r="AC6557"/>
      <c r="AD6557"/>
    </row>
    <row r="6558" spans="29:30" x14ac:dyDescent="0.25">
      <c r="AC6558"/>
      <c r="AD6558"/>
    </row>
    <row r="6559" spans="29:30" x14ac:dyDescent="0.25">
      <c r="AC6559"/>
      <c r="AD6559"/>
    </row>
    <row r="6560" spans="29:30" x14ac:dyDescent="0.25">
      <c r="AC6560"/>
      <c r="AD6560"/>
    </row>
    <row r="6561" spans="29:30" x14ac:dyDescent="0.25">
      <c r="AC6561"/>
      <c r="AD6561"/>
    </row>
    <row r="6562" spans="29:30" x14ac:dyDescent="0.25">
      <c r="AC6562"/>
      <c r="AD6562"/>
    </row>
    <row r="6563" spans="29:30" x14ac:dyDescent="0.25">
      <c r="AC6563"/>
      <c r="AD6563"/>
    </row>
    <row r="6564" spans="29:30" x14ac:dyDescent="0.25">
      <c r="AC6564"/>
      <c r="AD6564"/>
    </row>
    <row r="6565" spans="29:30" x14ac:dyDescent="0.25">
      <c r="AC6565"/>
      <c r="AD6565"/>
    </row>
    <row r="6566" spans="29:30" x14ac:dyDescent="0.25">
      <c r="AC6566"/>
      <c r="AD6566"/>
    </row>
    <row r="6567" spans="29:30" x14ac:dyDescent="0.25">
      <c r="AC6567"/>
      <c r="AD6567"/>
    </row>
    <row r="6568" spans="29:30" x14ac:dyDescent="0.25">
      <c r="AC6568"/>
      <c r="AD6568"/>
    </row>
    <row r="6569" spans="29:30" x14ac:dyDescent="0.25">
      <c r="AC6569"/>
      <c r="AD6569"/>
    </row>
    <row r="6570" spans="29:30" x14ac:dyDescent="0.25">
      <c r="AC6570"/>
      <c r="AD6570"/>
    </row>
    <row r="6571" spans="29:30" x14ac:dyDescent="0.25">
      <c r="AC6571"/>
      <c r="AD6571"/>
    </row>
    <row r="6572" spans="29:30" x14ac:dyDescent="0.25">
      <c r="AC6572"/>
      <c r="AD6572"/>
    </row>
    <row r="6573" spans="29:30" x14ac:dyDescent="0.25">
      <c r="AC6573"/>
      <c r="AD6573"/>
    </row>
    <row r="6574" spans="29:30" x14ac:dyDescent="0.25">
      <c r="AC6574"/>
      <c r="AD6574"/>
    </row>
    <row r="6575" spans="29:30" x14ac:dyDescent="0.25">
      <c r="AC6575"/>
      <c r="AD6575"/>
    </row>
    <row r="6576" spans="29:30" x14ac:dyDescent="0.25">
      <c r="AC6576"/>
      <c r="AD6576"/>
    </row>
    <row r="6577" spans="29:30" x14ac:dyDescent="0.25">
      <c r="AC6577"/>
      <c r="AD6577"/>
    </row>
    <row r="6578" spans="29:30" x14ac:dyDescent="0.25">
      <c r="AC6578"/>
      <c r="AD6578"/>
    </row>
    <row r="6579" spans="29:30" x14ac:dyDescent="0.25">
      <c r="AC6579"/>
      <c r="AD6579"/>
    </row>
    <row r="6580" spans="29:30" x14ac:dyDescent="0.25">
      <c r="AC6580"/>
      <c r="AD6580"/>
    </row>
    <row r="6581" spans="29:30" x14ac:dyDescent="0.25">
      <c r="AC6581"/>
      <c r="AD6581"/>
    </row>
    <row r="6582" spans="29:30" x14ac:dyDescent="0.25">
      <c r="AC6582"/>
      <c r="AD6582"/>
    </row>
    <row r="6583" spans="29:30" x14ac:dyDescent="0.25">
      <c r="AC6583"/>
      <c r="AD6583"/>
    </row>
    <row r="6584" spans="29:30" x14ac:dyDescent="0.25">
      <c r="AC6584"/>
      <c r="AD6584"/>
    </row>
    <row r="6585" spans="29:30" x14ac:dyDescent="0.25">
      <c r="AC6585"/>
      <c r="AD6585"/>
    </row>
    <row r="6586" spans="29:30" x14ac:dyDescent="0.25">
      <c r="AC6586"/>
      <c r="AD6586"/>
    </row>
    <row r="6587" spans="29:30" x14ac:dyDescent="0.25">
      <c r="AC6587"/>
      <c r="AD6587"/>
    </row>
    <row r="6588" spans="29:30" x14ac:dyDescent="0.25">
      <c r="AC6588"/>
      <c r="AD6588"/>
    </row>
    <row r="6589" spans="29:30" x14ac:dyDescent="0.25">
      <c r="AC6589"/>
      <c r="AD6589"/>
    </row>
    <row r="6590" spans="29:30" x14ac:dyDescent="0.25">
      <c r="AC6590"/>
      <c r="AD6590"/>
    </row>
    <row r="6591" spans="29:30" x14ac:dyDescent="0.25">
      <c r="AC6591"/>
      <c r="AD6591"/>
    </row>
    <row r="6592" spans="29:30" x14ac:dyDescent="0.25">
      <c r="AC6592"/>
      <c r="AD6592"/>
    </row>
    <row r="6593" spans="29:30" x14ac:dyDescent="0.25">
      <c r="AC6593"/>
      <c r="AD6593"/>
    </row>
    <row r="6594" spans="29:30" x14ac:dyDescent="0.25">
      <c r="AC6594"/>
      <c r="AD6594"/>
    </row>
    <row r="6595" spans="29:30" x14ac:dyDescent="0.25">
      <c r="AC6595"/>
      <c r="AD6595"/>
    </row>
    <row r="6596" spans="29:30" x14ac:dyDescent="0.25">
      <c r="AC6596"/>
      <c r="AD6596"/>
    </row>
    <row r="6597" spans="29:30" x14ac:dyDescent="0.25">
      <c r="AC6597"/>
      <c r="AD6597"/>
    </row>
    <row r="6598" spans="29:30" x14ac:dyDescent="0.25">
      <c r="AC6598"/>
      <c r="AD6598"/>
    </row>
    <row r="6599" spans="29:30" x14ac:dyDescent="0.25">
      <c r="AC6599"/>
      <c r="AD6599"/>
    </row>
    <row r="6600" spans="29:30" x14ac:dyDescent="0.25">
      <c r="AC6600"/>
      <c r="AD6600"/>
    </row>
    <row r="6601" spans="29:30" x14ac:dyDescent="0.25">
      <c r="AC6601"/>
      <c r="AD6601"/>
    </row>
    <row r="6602" spans="29:30" x14ac:dyDescent="0.25">
      <c r="AC6602"/>
      <c r="AD6602"/>
    </row>
    <row r="6603" spans="29:30" x14ac:dyDescent="0.25">
      <c r="AC6603"/>
      <c r="AD6603"/>
    </row>
    <row r="6604" spans="29:30" x14ac:dyDescent="0.25">
      <c r="AC6604"/>
      <c r="AD6604"/>
    </row>
    <row r="6605" spans="29:30" x14ac:dyDescent="0.25">
      <c r="AC6605"/>
      <c r="AD6605"/>
    </row>
    <row r="6606" spans="29:30" x14ac:dyDescent="0.25">
      <c r="AC6606"/>
      <c r="AD6606"/>
    </row>
    <row r="6607" spans="29:30" x14ac:dyDescent="0.25">
      <c r="AC6607"/>
      <c r="AD6607"/>
    </row>
    <row r="6608" spans="29:30" x14ac:dyDescent="0.25">
      <c r="AC6608"/>
      <c r="AD6608"/>
    </row>
    <row r="6609" spans="29:30" x14ac:dyDescent="0.25">
      <c r="AC6609"/>
      <c r="AD6609"/>
    </row>
    <row r="6610" spans="29:30" x14ac:dyDescent="0.25">
      <c r="AC6610"/>
      <c r="AD6610"/>
    </row>
    <row r="6611" spans="29:30" x14ac:dyDescent="0.25">
      <c r="AC6611"/>
      <c r="AD6611"/>
    </row>
    <row r="6612" spans="29:30" x14ac:dyDescent="0.25">
      <c r="AC6612"/>
      <c r="AD6612"/>
    </row>
    <row r="6613" spans="29:30" x14ac:dyDescent="0.25">
      <c r="AC6613"/>
      <c r="AD6613"/>
    </row>
    <row r="6614" spans="29:30" x14ac:dyDescent="0.25">
      <c r="AC6614"/>
      <c r="AD6614"/>
    </row>
    <row r="6615" spans="29:30" x14ac:dyDescent="0.25">
      <c r="AC6615"/>
      <c r="AD6615"/>
    </row>
    <row r="6616" spans="29:30" x14ac:dyDescent="0.25">
      <c r="AC6616"/>
      <c r="AD6616"/>
    </row>
    <row r="6617" spans="29:30" x14ac:dyDescent="0.25">
      <c r="AC6617"/>
      <c r="AD6617"/>
    </row>
    <row r="6618" spans="29:30" x14ac:dyDescent="0.25">
      <c r="AC6618"/>
      <c r="AD6618"/>
    </row>
    <row r="6619" spans="29:30" x14ac:dyDescent="0.25">
      <c r="AC6619"/>
      <c r="AD6619"/>
    </row>
    <row r="6620" spans="29:30" x14ac:dyDescent="0.25">
      <c r="AC6620"/>
      <c r="AD6620"/>
    </row>
    <row r="6621" spans="29:30" x14ac:dyDescent="0.25">
      <c r="AC6621"/>
      <c r="AD6621"/>
    </row>
    <row r="6622" spans="29:30" x14ac:dyDescent="0.25">
      <c r="AC6622"/>
      <c r="AD6622"/>
    </row>
    <row r="6623" spans="29:30" x14ac:dyDescent="0.25">
      <c r="AC6623"/>
      <c r="AD6623"/>
    </row>
    <row r="6624" spans="29:30" x14ac:dyDescent="0.25">
      <c r="AC6624"/>
      <c r="AD6624"/>
    </row>
    <row r="6625" spans="29:30" x14ac:dyDescent="0.25">
      <c r="AC6625"/>
      <c r="AD6625"/>
    </row>
    <row r="6626" spans="29:30" x14ac:dyDescent="0.25">
      <c r="AC6626"/>
      <c r="AD6626"/>
    </row>
    <row r="6627" spans="29:30" x14ac:dyDescent="0.25">
      <c r="AC6627"/>
      <c r="AD6627"/>
    </row>
    <row r="6628" spans="29:30" x14ac:dyDescent="0.25">
      <c r="AC6628"/>
      <c r="AD6628"/>
    </row>
    <row r="6629" spans="29:30" x14ac:dyDescent="0.25">
      <c r="AC6629"/>
      <c r="AD6629"/>
    </row>
    <row r="6630" spans="29:30" x14ac:dyDescent="0.25">
      <c r="AC6630"/>
      <c r="AD6630"/>
    </row>
    <row r="6631" spans="29:30" x14ac:dyDescent="0.25">
      <c r="AC6631"/>
      <c r="AD6631"/>
    </row>
    <row r="6632" spans="29:30" x14ac:dyDescent="0.25">
      <c r="AC6632"/>
      <c r="AD6632"/>
    </row>
    <row r="6633" spans="29:30" x14ac:dyDescent="0.25">
      <c r="AC6633"/>
      <c r="AD6633"/>
    </row>
    <row r="6634" spans="29:30" x14ac:dyDescent="0.25">
      <c r="AC6634"/>
      <c r="AD6634"/>
    </row>
    <row r="6635" spans="29:30" x14ac:dyDescent="0.25">
      <c r="AC6635"/>
      <c r="AD6635"/>
    </row>
    <row r="6636" spans="29:30" x14ac:dyDescent="0.25">
      <c r="AC6636"/>
      <c r="AD6636"/>
    </row>
    <row r="6637" spans="29:30" x14ac:dyDescent="0.25">
      <c r="AC6637"/>
      <c r="AD6637"/>
    </row>
    <row r="6638" spans="29:30" x14ac:dyDescent="0.25">
      <c r="AC6638"/>
      <c r="AD6638"/>
    </row>
    <row r="6639" spans="29:30" x14ac:dyDescent="0.25">
      <c r="AC6639"/>
      <c r="AD6639"/>
    </row>
    <row r="6640" spans="29:30" x14ac:dyDescent="0.25">
      <c r="AC6640"/>
      <c r="AD6640"/>
    </row>
    <row r="6641" spans="29:30" x14ac:dyDescent="0.25">
      <c r="AC6641"/>
      <c r="AD6641"/>
    </row>
    <row r="6642" spans="29:30" x14ac:dyDescent="0.25">
      <c r="AC6642"/>
      <c r="AD6642"/>
    </row>
    <row r="6643" spans="29:30" x14ac:dyDescent="0.25">
      <c r="AC6643"/>
      <c r="AD6643"/>
    </row>
    <row r="6644" spans="29:30" x14ac:dyDescent="0.25">
      <c r="AC6644"/>
      <c r="AD6644"/>
    </row>
    <row r="6645" spans="29:30" x14ac:dyDescent="0.25">
      <c r="AC6645"/>
      <c r="AD6645"/>
    </row>
    <row r="6646" spans="29:30" x14ac:dyDescent="0.25">
      <c r="AC6646"/>
      <c r="AD6646"/>
    </row>
    <row r="6647" spans="29:30" x14ac:dyDescent="0.25">
      <c r="AC6647"/>
      <c r="AD6647"/>
    </row>
    <row r="6648" spans="29:30" x14ac:dyDescent="0.25">
      <c r="AC6648"/>
      <c r="AD6648"/>
    </row>
    <row r="6649" spans="29:30" x14ac:dyDescent="0.25">
      <c r="AC6649"/>
      <c r="AD6649"/>
    </row>
    <row r="6650" spans="29:30" x14ac:dyDescent="0.25">
      <c r="AC6650"/>
      <c r="AD6650"/>
    </row>
    <row r="6651" spans="29:30" x14ac:dyDescent="0.25">
      <c r="AC6651"/>
      <c r="AD6651"/>
    </row>
    <row r="6652" spans="29:30" x14ac:dyDescent="0.25">
      <c r="AC6652"/>
      <c r="AD6652"/>
    </row>
    <row r="6653" spans="29:30" x14ac:dyDescent="0.25">
      <c r="AC6653"/>
      <c r="AD6653"/>
    </row>
    <row r="6654" spans="29:30" x14ac:dyDescent="0.25">
      <c r="AC6654"/>
      <c r="AD6654"/>
    </row>
    <row r="6655" spans="29:30" x14ac:dyDescent="0.25">
      <c r="AC6655"/>
      <c r="AD6655"/>
    </row>
    <row r="6656" spans="29:30" x14ac:dyDescent="0.25">
      <c r="AC6656"/>
      <c r="AD6656"/>
    </row>
    <row r="6657" spans="29:30" x14ac:dyDescent="0.25">
      <c r="AC6657"/>
      <c r="AD6657"/>
    </row>
    <row r="6658" spans="29:30" x14ac:dyDescent="0.25">
      <c r="AC6658"/>
      <c r="AD6658"/>
    </row>
    <row r="6659" spans="29:30" x14ac:dyDescent="0.25">
      <c r="AC6659"/>
      <c r="AD6659"/>
    </row>
    <row r="6660" spans="29:30" x14ac:dyDescent="0.25">
      <c r="AC6660"/>
      <c r="AD6660"/>
    </row>
    <row r="6661" spans="29:30" x14ac:dyDescent="0.25">
      <c r="AC6661"/>
      <c r="AD6661"/>
    </row>
    <row r="6662" spans="29:30" x14ac:dyDescent="0.25">
      <c r="AC6662"/>
      <c r="AD6662"/>
    </row>
    <row r="6663" spans="29:30" x14ac:dyDescent="0.25">
      <c r="AC6663"/>
      <c r="AD6663"/>
    </row>
    <row r="6664" spans="29:30" x14ac:dyDescent="0.25">
      <c r="AC6664"/>
      <c r="AD6664"/>
    </row>
    <row r="6665" spans="29:30" x14ac:dyDescent="0.25">
      <c r="AC6665"/>
      <c r="AD6665"/>
    </row>
    <row r="6666" spans="29:30" x14ac:dyDescent="0.25">
      <c r="AC6666"/>
      <c r="AD6666"/>
    </row>
    <row r="6667" spans="29:30" x14ac:dyDescent="0.25">
      <c r="AC6667"/>
      <c r="AD6667"/>
    </row>
    <row r="6668" spans="29:30" x14ac:dyDescent="0.25">
      <c r="AC6668"/>
      <c r="AD6668"/>
    </row>
    <row r="6669" spans="29:30" x14ac:dyDescent="0.25">
      <c r="AC6669"/>
      <c r="AD6669"/>
    </row>
    <row r="6670" spans="29:30" x14ac:dyDescent="0.25">
      <c r="AC6670"/>
      <c r="AD6670"/>
    </row>
    <row r="6671" spans="29:30" x14ac:dyDescent="0.25">
      <c r="AC6671"/>
      <c r="AD6671"/>
    </row>
    <row r="6672" spans="29:30" x14ac:dyDescent="0.25">
      <c r="AC6672"/>
      <c r="AD6672"/>
    </row>
    <row r="6673" spans="29:30" x14ac:dyDescent="0.25">
      <c r="AC6673"/>
      <c r="AD6673"/>
    </row>
    <row r="6674" spans="29:30" x14ac:dyDescent="0.25">
      <c r="AC6674"/>
      <c r="AD6674"/>
    </row>
    <row r="6675" spans="29:30" x14ac:dyDescent="0.25">
      <c r="AC6675"/>
      <c r="AD6675"/>
    </row>
    <row r="6676" spans="29:30" x14ac:dyDescent="0.25">
      <c r="AC6676"/>
      <c r="AD6676"/>
    </row>
    <row r="6677" spans="29:30" x14ac:dyDescent="0.25">
      <c r="AC6677"/>
      <c r="AD6677"/>
    </row>
    <row r="6678" spans="29:30" x14ac:dyDescent="0.25">
      <c r="AC6678"/>
      <c r="AD6678"/>
    </row>
    <row r="6679" spans="29:30" x14ac:dyDescent="0.25">
      <c r="AC6679"/>
      <c r="AD6679"/>
    </row>
    <row r="6680" spans="29:30" x14ac:dyDescent="0.25">
      <c r="AC6680"/>
      <c r="AD6680"/>
    </row>
    <row r="6681" spans="29:30" x14ac:dyDescent="0.25">
      <c r="AC6681"/>
      <c r="AD6681"/>
    </row>
    <row r="6682" spans="29:30" x14ac:dyDescent="0.25">
      <c r="AC6682"/>
      <c r="AD6682"/>
    </row>
    <row r="6683" spans="29:30" x14ac:dyDescent="0.25">
      <c r="AC6683"/>
      <c r="AD6683"/>
    </row>
    <row r="6684" spans="29:30" x14ac:dyDescent="0.25">
      <c r="AC6684"/>
      <c r="AD6684"/>
    </row>
    <row r="6685" spans="29:30" x14ac:dyDescent="0.25">
      <c r="AC6685"/>
      <c r="AD6685"/>
    </row>
    <row r="6686" spans="29:30" x14ac:dyDescent="0.25">
      <c r="AC6686"/>
      <c r="AD6686"/>
    </row>
    <row r="6687" spans="29:30" x14ac:dyDescent="0.25">
      <c r="AC6687"/>
      <c r="AD6687"/>
    </row>
    <row r="6688" spans="29:30" x14ac:dyDescent="0.25">
      <c r="AC6688"/>
      <c r="AD6688"/>
    </row>
    <row r="6689" spans="29:30" x14ac:dyDescent="0.25">
      <c r="AC6689"/>
      <c r="AD6689"/>
    </row>
    <row r="6690" spans="29:30" x14ac:dyDescent="0.25">
      <c r="AC6690"/>
      <c r="AD6690"/>
    </row>
    <row r="6691" spans="29:30" x14ac:dyDescent="0.25">
      <c r="AC6691"/>
      <c r="AD6691"/>
    </row>
    <row r="6692" spans="29:30" x14ac:dyDescent="0.25">
      <c r="AC6692"/>
      <c r="AD6692"/>
    </row>
    <row r="6693" spans="29:30" x14ac:dyDescent="0.25">
      <c r="AC6693"/>
      <c r="AD6693"/>
    </row>
    <row r="6694" spans="29:30" x14ac:dyDescent="0.25">
      <c r="AC6694"/>
      <c r="AD6694"/>
    </row>
    <row r="6695" spans="29:30" x14ac:dyDescent="0.25">
      <c r="AC6695"/>
      <c r="AD6695"/>
    </row>
    <row r="6696" spans="29:30" x14ac:dyDescent="0.25">
      <c r="AC6696"/>
      <c r="AD6696"/>
    </row>
    <row r="6697" spans="29:30" x14ac:dyDescent="0.25">
      <c r="AC6697"/>
      <c r="AD6697"/>
    </row>
    <row r="6698" spans="29:30" x14ac:dyDescent="0.25">
      <c r="AC6698"/>
      <c r="AD6698"/>
    </row>
    <row r="6699" spans="29:30" x14ac:dyDescent="0.25">
      <c r="AC6699"/>
      <c r="AD6699"/>
    </row>
    <row r="6700" spans="29:30" x14ac:dyDescent="0.25">
      <c r="AC6700"/>
      <c r="AD6700"/>
    </row>
    <row r="6701" spans="29:30" x14ac:dyDescent="0.25">
      <c r="AC6701"/>
      <c r="AD6701"/>
    </row>
    <row r="6702" spans="29:30" x14ac:dyDescent="0.25">
      <c r="AC6702"/>
      <c r="AD6702"/>
    </row>
    <row r="6703" spans="29:30" x14ac:dyDescent="0.25">
      <c r="AC6703"/>
      <c r="AD6703"/>
    </row>
    <row r="6704" spans="29:30" x14ac:dyDescent="0.25">
      <c r="AC6704"/>
      <c r="AD6704"/>
    </row>
    <row r="6705" spans="29:30" x14ac:dyDescent="0.25">
      <c r="AC6705"/>
      <c r="AD6705"/>
    </row>
    <row r="6706" spans="29:30" x14ac:dyDescent="0.25">
      <c r="AC6706"/>
      <c r="AD6706"/>
    </row>
    <row r="6707" spans="29:30" x14ac:dyDescent="0.25">
      <c r="AC6707"/>
      <c r="AD6707"/>
    </row>
    <row r="6708" spans="29:30" x14ac:dyDescent="0.25">
      <c r="AC6708"/>
      <c r="AD6708"/>
    </row>
    <row r="6709" spans="29:30" x14ac:dyDescent="0.25">
      <c r="AC6709"/>
      <c r="AD6709"/>
    </row>
    <row r="6710" spans="29:30" x14ac:dyDescent="0.25">
      <c r="AC6710"/>
      <c r="AD6710"/>
    </row>
    <row r="6711" spans="29:30" x14ac:dyDescent="0.25">
      <c r="AC6711"/>
      <c r="AD6711"/>
    </row>
    <row r="6712" spans="29:30" x14ac:dyDescent="0.25">
      <c r="AC6712"/>
      <c r="AD6712"/>
    </row>
    <row r="6713" spans="29:30" x14ac:dyDescent="0.25">
      <c r="AC6713"/>
      <c r="AD6713"/>
    </row>
    <row r="6714" spans="29:30" x14ac:dyDescent="0.25">
      <c r="AC6714"/>
      <c r="AD6714"/>
    </row>
    <row r="6715" spans="29:30" x14ac:dyDescent="0.25">
      <c r="AC6715"/>
      <c r="AD6715"/>
    </row>
    <row r="6716" spans="29:30" x14ac:dyDescent="0.25">
      <c r="AC6716"/>
      <c r="AD6716"/>
    </row>
    <row r="6717" spans="29:30" x14ac:dyDescent="0.25">
      <c r="AC6717"/>
      <c r="AD6717"/>
    </row>
    <row r="6718" spans="29:30" x14ac:dyDescent="0.25">
      <c r="AC6718"/>
      <c r="AD6718"/>
    </row>
    <row r="6719" spans="29:30" x14ac:dyDescent="0.25">
      <c r="AC6719"/>
      <c r="AD6719"/>
    </row>
    <row r="6720" spans="29:30" x14ac:dyDescent="0.25">
      <c r="AC6720"/>
      <c r="AD6720"/>
    </row>
    <row r="6721" spans="29:30" x14ac:dyDescent="0.25">
      <c r="AC6721"/>
      <c r="AD6721"/>
    </row>
    <row r="6722" spans="29:30" x14ac:dyDescent="0.25">
      <c r="AC6722"/>
      <c r="AD6722"/>
    </row>
    <row r="6723" spans="29:30" x14ac:dyDescent="0.25">
      <c r="AC6723"/>
      <c r="AD6723"/>
    </row>
    <row r="6724" spans="29:30" x14ac:dyDescent="0.25">
      <c r="AC6724"/>
      <c r="AD6724"/>
    </row>
    <row r="6725" spans="29:30" x14ac:dyDescent="0.25">
      <c r="AC6725"/>
      <c r="AD6725"/>
    </row>
    <row r="6726" spans="29:30" x14ac:dyDescent="0.25">
      <c r="AC6726"/>
      <c r="AD6726"/>
    </row>
    <row r="6727" spans="29:30" x14ac:dyDescent="0.25">
      <c r="AC6727"/>
      <c r="AD6727"/>
    </row>
    <row r="6728" spans="29:30" x14ac:dyDescent="0.25">
      <c r="AC6728"/>
      <c r="AD6728"/>
    </row>
    <row r="6729" spans="29:30" x14ac:dyDescent="0.25">
      <c r="AC6729"/>
      <c r="AD6729"/>
    </row>
    <row r="6730" spans="29:30" x14ac:dyDescent="0.25">
      <c r="AC6730"/>
      <c r="AD6730"/>
    </row>
    <row r="6731" spans="29:30" x14ac:dyDescent="0.25">
      <c r="AC6731"/>
      <c r="AD6731"/>
    </row>
    <row r="6732" spans="29:30" x14ac:dyDescent="0.25">
      <c r="AC6732"/>
      <c r="AD6732"/>
    </row>
    <row r="6733" spans="29:30" x14ac:dyDescent="0.25">
      <c r="AC6733"/>
      <c r="AD6733"/>
    </row>
    <row r="6734" spans="29:30" x14ac:dyDescent="0.25">
      <c r="AC6734"/>
      <c r="AD6734"/>
    </row>
    <row r="6735" spans="29:30" x14ac:dyDescent="0.25">
      <c r="AC6735"/>
      <c r="AD6735"/>
    </row>
    <row r="6736" spans="29:30" x14ac:dyDescent="0.25">
      <c r="AC6736"/>
      <c r="AD6736"/>
    </row>
    <row r="6737" spans="29:30" x14ac:dyDescent="0.25">
      <c r="AC6737"/>
      <c r="AD6737"/>
    </row>
    <row r="6738" spans="29:30" x14ac:dyDescent="0.25">
      <c r="AC6738"/>
      <c r="AD6738"/>
    </row>
    <row r="6739" spans="29:30" x14ac:dyDescent="0.25">
      <c r="AC6739"/>
      <c r="AD6739"/>
    </row>
    <row r="6740" spans="29:30" x14ac:dyDescent="0.25">
      <c r="AC6740"/>
      <c r="AD6740"/>
    </row>
    <row r="6741" spans="29:30" x14ac:dyDescent="0.25">
      <c r="AC6741"/>
      <c r="AD6741"/>
    </row>
    <row r="6742" spans="29:30" x14ac:dyDescent="0.25">
      <c r="AC6742"/>
      <c r="AD6742"/>
    </row>
    <row r="6743" spans="29:30" x14ac:dyDescent="0.25">
      <c r="AC6743"/>
      <c r="AD6743"/>
    </row>
    <row r="6744" spans="29:30" x14ac:dyDescent="0.25">
      <c r="AC6744"/>
      <c r="AD6744"/>
    </row>
    <row r="6745" spans="29:30" x14ac:dyDescent="0.25">
      <c r="AC6745"/>
      <c r="AD6745"/>
    </row>
    <row r="6746" spans="29:30" x14ac:dyDescent="0.25">
      <c r="AC6746"/>
      <c r="AD6746"/>
    </row>
    <row r="6747" spans="29:30" x14ac:dyDescent="0.25">
      <c r="AC6747"/>
      <c r="AD6747"/>
    </row>
    <row r="6748" spans="29:30" x14ac:dyDescent="0.25">
      <c r="AC6748"/>
      <c r="AD6748"/>
    </row>
    <row r="6749" spans="29:30" x14ac:dyDescent="0.25">
      <c r="AC6749"/>
      <c r="AD6749"/>
    </row>
    <row r="6750" spans="29:30" x14ac:dyDescent="0.25">
      <c r="AC6750"/>
      <c r="AD6750"/>
    </row>
    <row r="6751" spans="29:30" x14ac:dyDescent="0.25">
      <c r="AC6751"/>
      <c r="AD6751"/>
    </row>
    <row r="6752" spans="29:30" x14ac:dyDescent="0.25">
      <c r="AC6752"/>
      <c r="AD6752"/>
    </row>
    <row r="6753" spans="29:30" x14ac:dyDescent="0.25">
      <c r="AC6753"/>
      <c r="AD6753"/>
    </row>
    <row r="6754" spans="29:30" x14ac:dyDescent="0.25">
      <c r="AC6754"/>
      <c r="AD6754"/>
    </row>
    <row r="6755" spans="29:30" x14ac:dyDescent="0.25">
      <c r="AC6755"/>
      <c r="AD6755"/>
    </row>
    <row r="6756" spans="29:30" x14ac:dyDescent="0.25">
      <c r="AC6756"/>
      <c r="AD6756"/>
    </row>
    <row r="6757" spans="29:30" x14ac:dyDescent="0.25">
      <c r="AC6757"/>
      <c r="AD6757"/>
    </row>
    <row r="6758" spans="29:30" x14ac:dyDescent="0.25">
      <c r="AC6758"/>
      <c r="AD6758"/>
    </row>
    <row r="6759" spans="29:30" x14ac:dyDescent="0.25">
      <c r="AC6759"/>
      <c r="AD6759"/>
    </row>
    <row r="6760" spans="29:30" x14ac:dyDescent="0.25">
      <c r="AC6760"/>
      <c r="AD6760"/>
    </row>
    <row r="6761" spans="29:30" x14ac:dyDescent="0.25">
      <c r="AC6761"/>
      <c r="AD6761"/>
    </row>
    <row r="6762" spans="29:30" x14ac:dyDescent="0.25">
      <c r="AC6762"/>
      <c r="AD6762"/>
    </row>
    <row r="6763" spans="29:30" x14ac:dyDescent="0.25">
      <c r="AC6763"/>
      <c r="AD6763"/>
    </row>
    <row r="6764" spans="29:30" x14ac:dyDescent="0.25">
      <c r="AC6764"/>
      <c r="AD6764"/>
    </row>
    <row r="6765" spans="29:30" x14ac:dyDescent="0.25">
      <c r="AC6765"/>
      <c r="AD6765"/>
    </row>
    <row r="6766" spans="29:30" x14ac:dyDescent="0.25">
      <c r="AC6766"/>
      <c r="AD6766"/>
    </row>
    <row r="6767" spans="29:30" x14ac:dyDescent="0.25">
      <c r="AC6767"/>
      <c r="AD6767"/>
    </row>
    <row r="6768" spans="29:30" x14ac:dyDescent="0.25">
      <c r="AC6768"/>
      <c r="AD6768"/>
    </row>
    <row r="6769" spans="29:30" x14ac:dyDescent="0.25">
      <c r="AC6769"/>
      <c r="AD6769"/>
    </row>
    <row r="6770" spans="29:30" x14ac:dyDescent="0.25">
      <c r="AC6770"/>
      <c r="AD6770"/>
    </row>
    <row r="6771" spans="29:30" x14ac:dyDescent="0.25">
      <c r="AC6771"/>
      <c r="AD6771"/>
    </row>
    <row r="6772" spans="29:30" x14ac:dyDescent="0.25">
      <c r="AC6772"/>
      <c r="AD6772"/>
    </row>
    <row r="6773" spans="29:30" x14ac:dyDescent="0.25">
      <c r="AC6773"/>
      <c r="AD6773"/>
    </row>
    <row r="6774" spans="29:30" x14ac:dyDescent="0.25">
      <c r="AC6774"/>
      <c r="AD6774"/>
    </row>
    <row r="6775" spans="29:30" x14ac:dyDescent="0.25">
      <c r="AC6775"/>
      <c r="AD6775"/>
    </row>
    <row r="6776" spans="29:30" x14ac:dyDescent="0.25">
      <c r="AC6776"/>
      <c r="AD6776"/>
    </row>
    <row r="6777" spans="29:30" x14ac:dyDescent="0.25">
      <c r="AC6777"/>
      <c r="AD6777"/>
    </row>
    <row r="6778" spans="29:30" x14ac:dyDescent="0.25">
      <c r="AC6778"/>
      <c r="AD6778"/>
    </row>
    <row r="6779" spans="29:30" x14ac:dyDescent="0.25">
      <c r="AC6779"/>
      <c r="AD6779"/>
    </row>
    <row r="6780" spans="29:30" x14ac:dyDescent="0.25">
      <c r="AC6780"/>
      <c r="AD6780"/>
    </row>
    <row r="6781" spans="29:30" x14ac:dyDescent="0.25">
      <c r="AC6781"/>
      <c r="AD6781"/>
    </row>
    <row r="6782" spans="29:30" x14ac:dyDescent="0.25">
      <c r="AC6782"/>
      <c r="AD6782"/>
    </row>
    <row r="6783" spans="29:30" x14ac:dyDescent="0.25">
      <c r="AC6783"/>
      <c r="AD6783"/>
    </row>
    <row r="6784" spans="29:30" x14ac:dyDescent="0.25">
      <c r="AC6784"/>
      <c r="AD6784"/>
    </row>
    <row r="6785" spans="29:30" x14ac:dyDescent="0.25">
      <c r="AC6785"/>
      <c r="AD6785"/>
    </row>
    <row r="6786" spans="29:30" x14ac:dyDescent="0.25">
      <c r="AC6786"/>
      <c r="AD6786"/>
    </row>
    <row r="6787" spans="29:30" x14ac:dyDescent="0.25">
      <c r="AC6787"/>
      <c r="AD6787"/>
    </row>
    <row r="6788" spans="29:30" x14ac:dyDescent="0.25">
      <c r="AC6788"/>
      <c r="AD6788"/>
    </row>
    <row r="6789" spans="29:30" x14ac:dyDescent="0.25">
      <c r="AC6789"/>
      <c r="AD6789"/>
    </row>
    <row r="6790" spans="29:30" x14ac:dyDescent="0.25">
      <c r="AC6790"/>
      <c r="AD6790"/>
    </row>
    <row r="6791" spans="29:30" x14ac:dyDescent="0.25">
      <c r="AC6791"/>
      <c r="AD6791"/>
    </row>
    <row r="6792" spans="29:30" x14ac:dyDescent="0.25">
      <c r="AC6792"/>
      <c r="AD6792"/>
    </row>
    <row r="6793" spans="29:30" x14ac:dyDescent="0.25">
      <c r="AC6793"/>
      <c r="AD6793"/>
    </row>
    <row r="6794" spans="29:30" x14ac:dyDescent="0.25">
      <c r="AC6794"/>
      <c r="AD6794"/>
    </row>
    <row r="6795" spans="29:30" x14ac:dyDescent="0.25">
      <c r="AC6795"/>
      <c r="AD6795"/>
    </row>
    <row r="6796" spans="29:30" x14ac:dyDescent="0.25">
      <c r="AC6796"/>
      <c r="AD6796"/>
    </row>
    <row r="6797" spans="29:30" x14ac:dyDescent="0.25">
      <c r="AC6797"/>
      <c r="AD6797"/>
    </row>
    <row r="6798" spans="29:30" x14ac:dyDescent="0.25">
      <c r="AC6798"/>
      <c r="AD6798"/>
    </row>
    <row r="6799" spans="29:30" x14ac:dyDescent="0.25">
      <c r="AC6799"/>
      <c r="AD6799"/>
    </row>
    <row r="6800" spans="29:30" x14ac:dyDescent="0.25">
      <c r="AC6800"/>
      <c r="AD6800"/>
    </row>
    <row r="6801" spans="29:30" x14ac:dyDescent="0.25">
      <c r="AC6801"/>
      <c r="AD6801"/>
    </row>
    <row r="6802" spans="29:30" x14ac:dyDescent="0.25">
      <c r="AC6802"/>
      <c r="AD6802"/>
    </row>
    <row r="6803" spans="29:30" x14ac:dyDescent="0.25">
      <c r="AC6803"/>
      <c r="AD6803"/>
    </row>
    <row r="6804" spans="29:30" x14ac:dyDescent="0.25">
      <c r="AC6804"/>
      <c r="AD6804"/>
    </row>
    <row r="6805" spans="29:30" x14ac:dyDescent="0.25">
      <c r="AC6805"/>
      <c r="AD6805"/>
    </row>
    <row r="6806" spans="29:30" x14ac:dyDescent="0.25">
      <c r="AC6806"/>
      <c r="AD6806"/>
    </row>
    <row r="6807" spans="29:30" x14ac:dyDescent="0.25">
      <c r="AC6807"/>
      <c r="AD6807"/>
    </row>
    <row r="6808" spans="29:30" x14ac:dyDescent="0.25">
      <c r="AC6808"/>
      <c r="AD6808"/>
    </row>
    <row r="6809" spans="29:30" x14ac:dyDescent="0.25">
      <c r="AC6809"/>
      <c r="AD6809"/>
    </row>
    <row r="6810" spans="29:30" x14ac:dyDescent="0.25">
      <c r="AC6810"/>
      <c r="AD6810"/>
    </row>
    <row r="6811" spans="29:30" x14ac:dyDescent="0.25">
      <c r="AC6811"/>
      <c r="AD6811"/>
    </row>
    <row r="6812" spans="29:30" x14ac:dyDescent="0.25">
      <c r="AC6812"/>
      <c r="AD6812"/>
    </row>
    <row r="6813" spans="29:30" x14ac:dyDescent="0.25">
      <c r="AC6813"/>
      <c r="AD6813"/>
    </row>
    <row r="6814" spans="29:30" x14ac:dyDescent="0.25">
      <c r="AC6814"/>
      <c r="AD6814"/>
    </row>
    <row r="6815" spans="29:30" x14ac:dyDescent="0.25">
      <c r="AC6815"/>
      <c r="AD6815"/>
    </row>
    <row r="6816" spans="29:30" x14ac:dyDescent="0.25">
      <c r="AC6816"/>
      <c r="AD6816"/>
    </row>
    <row r="6817" spans="29:30" x14ac:dyDescent="0.25">
      <c r="AC6817"/>
      <c r="AD6817"/>
    </row>
    <row r="6818" spans="29:30" x14ac:dyDescent="0.25">
      <c r="AC6818"/>
      <c r="AD6818"/>
    </row>
    <row r="6819" spans="29:30" x14ac:dyDescent="0.25">
      <c r="AC6819"/>
      <c r="AD6819"/>
    </row>
    <row r="6820" spans="29:30" x14ac:dyDescent="0.25">
      <c r="AC6820"/>
      <c r="AD6820"/>
    </row>
    <row r="6821" spans="29:30" x14ac:dyDescent="0.25">
      <c r="AC6821"/>
      <c r="AD6821"/>
    </row>
    <row r="6822" spans="29:30" x14ac:dyDescent="0.25">
      <c r="AC6822"/>
      <c r="AD6822"/>
    </row>
    <row r="6823" spans="29:30" x14ac:dyDescent="0.25">
      <c r="AC6823"/>
      <c r="AD6823"/>
    </row>
    <row r="6824" spans="29:30" x14ac:dyDescent="0.25">
      <c r="AC6824"/>
      <c r="AD6824"/>
    </row>
    <row r="6825" spans="29:30" x14ac:dyDescent="0.25">
      <c r="AC6825"/>
      <c r="AD6825"/>
    </row>
    <row r="6826" spans="29:30" x14ac:dyDescent="0.25">
      <c r="AC6826"/>
      <c r="AD6826"/>
    </row>
    <row r="6827" spans="29:30" x14ac:dyDescent="0.25">
      <c r="AC6827"/>
      <c r="AD6827"/>
    </row>
    <row r="6828" spans="29:30" x14ac:dyDescent="0.25">
      <c r="AC6828"/>
      <c r="AD6828"/>
    </row>
    <row r="6829" spans="29:30" x14ac:dyDescent="0.25">
      <c r="AC6829"/>
      <c r="AD6829"/>
    </row>
    <row r="6830" spans="29:30" x14ac:dyDescent="0.25">
      <c r="AC6830"/>
      <c r="AD6830"/>
    </row>
    <row r="6831" spans="29:30" x14ac:dyDescent="0.25">
      <c r="AC6831"/>
      <c r="AD6831"/>
    </row>
    <row r="6832" spans="29:30" x14ac:dyDescent="0.25">
      <c r="AC6832"/>
      <c r="AD6832"/>
    </row>
    <row r="6833" spans="29:30" x14ac:dyDescent="0.25">
      <c r="AC6833"/>
      <c r="AD6833"/>
    </row>
    <row r="6834" spans="29:30" x14ac:dyDescent="0.25">
      <c r="AC6834"/>
      <c r="AD6834"/>
    </row>
    <row r="6835" spans="29:30" x14ac:dyDescent="0.25">
      <c r="AC6835"/>
      <c r="AD6835"/>
    </row>
    <row r="6836" spans="29:30" x14ac:dyDescent="0.25">
      <c r="AC6836"/>
      <c r="AD6836"/>
    </row>
    <row r="6837" spans="29:30" x14ac:dyDescent="0.25">
      <c r="AC6837"/>
      <c r="AD6837"/>
    </row>
    <row r="6838" spans="29:30" x14ac:dyDescent="0.25">
      <c r="AC6838"/>
      <c r="AD6838"/>
    </row>
    <row r="6839" spans="29:30" x14ac:dyDescent="0.25">
      <c r="AC6839"/>
      <c r="AD6839"/>
    </row>
    <row r="6840" spans="29:30" x14ac:dyDescent="0.25">
      <c r="AC6840"/>
      <c r="AD6840"/>
    </row>
    <row r="6841" spans="29:30" x14ac:dyDescent="0.25">
      <c r="AC6841"/>
      <c r="AD6841"/>
    </row>
    <row r="6842" spans="29:30" x14ac:dyDescent="0.25">
      <c r="AC6842"/>
      <c r="AD6842"/>
    </row>
    <row r="6843" spans="29:30" x14ac:dyDescent="0.25">
      <c r="AC6843"/>
      <c r="AD6843"/>
    </row>
    <row r="6844" spans="29:30" x14ac:dyDescent="0.25">
      <c r="AC6844"/>
      <c r="AD6844"/>
    </row>
    <row r="6845" spans="29:30" x14ac:dyDescent="0.25">
      <c r="AC6845"/>
      <c r="AD6845"/>
    </row>
    <row r="6846" spans="29:30" x14ac:dyDescent="0.25">
      <c r="AC6846"/>
      <c r="AD6846"/>
    </row>
    <row r="6847" spans="29:30" x14ac:dyDescent="0.25">
      <c r="AC6847"/>
      <c r="AD6847"/>
    </row>
    <row r="6848" spans="29:30" x14ac:dyDescent="0.25">
      <c r="AC6848"/>
      <c r="AD6848"/>
    </row>
    <row r="6849" spans="29:30" x14ac:dyDescent="0.25">
      <c r="AC6849"/>
      <c r="AD6849"/>
    </row>
    <row r="6850" spans="29:30" x14ac:dyDescent="0.25">
      <c r="AC6850"/>
      <c r="AD6850"/>
    </row>
    <row r="6851" spans="29:30" x14ac:dyDescent="0.25">
      <c r="AC6851"/>
      <c r="AD6851"/>
    </row>
    <row r="6852" spans="29:30" x14ac:dyDescent="0.25">
      <c r="AC6852"/>
      <c r="AD6852"/>
    </row>
    <row r="6853" spans="29:30" x14ac:dyDescent="0.25">
      <c r="AC6853"/>
      <c r="AD6853"/>
    </row>
    <row r="6854" spans="29:30" x14ac:dyDescent="0.25">
      <c r="AC6854"/>
      <c r="AD6854"/>
    </row>
    <row r="6855" spans="29:30" x14ac:dyDescent="0.25">
      <c r="AC6855"/>
      <c r="AD6855"/>
    </row>
    <row r="6856" spans="29:30" x14ac:dyDescent="0.25">
      <c r="AC6856"/>
      <c r="AD6856"/>
    </row>
    <row r="6857" spans="29:30" x14ac:dyDescent="0.25">
      <c r="AC6857"/>
      <c r="AD6857"/>
    </row>
    <row r="6858" spans="29:30" x14ac:dyDescent="0.25">
      <c r="AC6858"/>
      <c r="AD6858"/>
    </row>
    <row r="6859" spans="29:30" x14ac:dyDescent="0.25">
      <c r="AC6859"/>
      <c r="AD6859"/>
    </row>
    <row r="6860" spans="29:30" x14ac:dyDescent="0.25">
      <c r="AC6860"/>
      <c r="AD6860"/>
    </row>
    <row r="6861" spans="29:30" x14ac:dyDescent="0.25">
      <c r="AC6861"/>
      <c r="AD6861"/>
    </row>
    <row r="6862" spans="29:30" x14ac:dyDescent="0.25">
      <c r="AC6862"/>
      <c r="AD6862"/>
    </row>
    <row r="6863" spans="29:30" x14ac:dyDescent="0.25">
      <c r="AC6863"/>
      <c r="AD6863"/>
    </row>
    <row r="6864" spans="29:30" x14ac:dyDescent="0.25">
      <c r="AC6864"/>
      <c r="AD6864"/>
    </row>
    <row r="6865" spans="29:30" x14ac:dyDescent="0.25">
      <c r="AC6865"/>
      <c r="AD6865"/>
    </row>
    <row r="6866" spans="29:30" x14ac:dyDescent="0.25">
      <c r="AC6866"/>
      <c r="AD6866"/>
    </row>
    <row r="6867" spans="29:30" x14ac:dyDescent="0.25">
      <c r="AC6867"/>
      <c r="AD6867"/>
    </row>
    <row r="6868" spans="29:30" x14ac:dyDescent="0.25">
      <c r="AC6868"/>
      <c r="AD6868"/>
    </row>
    <row r="6869" spans="29:30" x14ac:dyDescent="0.25">
      <c r="AC6869"/>
      <c r="AD6869"/>
    </row>
    <row r="6870" spans="29:30" x14ac:dyDescent="0.25">
      <c r="AC6870"/>
      <c r="AD6870"/>
    </row>
    <row r="6871" spans="29:30" x14ac:dyDescent="0.25">
      <c r="AC6871"/>
      <c r="AD6871"/>
    </row>
    <row r="6872" spans="29:30" x14ac:dyDescent="0.25">
      <c r="AC6872"/>
      <c r="AD6872"/>
    </row>
    <row r="6873" spans="29:30" x14ac:dyDescent="0.25">
      <c r="AC6873"/>
      <c r="AD6873"/>
    </row>
    <row r="6874" spans="29:30" x14ac:dyDescent="0.25">
      <c r="AC6874"/>
      <c r="AD6874"/>
    </row>
    <row r="6875" spans="29:30" x14ac:dyDescent="0.25">
      <c r="AC6875"/>
      <c r="AD6875"/>
    </row>
    <row r="6876" spans="29:30" x14ac:dyDescent="0.25">
      <c r="AC6876"/>
      <c r="AD6876"/>
    </row>
    <row r="6877" spans="29:30" x14ac:dyDescent="0.25">
      <c r="AC6877"/>
      <c r="AD6877"/>
    </row>
    <row r="6878" spans="29:30" x14ac:dyDescent="0.25">
      <c r="AC6878"/>
      <c r="AD6878"/>
    </row>
    <row r="6879" spans="29:30" x14ac:dyDescent="0.25">
      <c r="AC6879"/>
      <c r="AD6879"/>
    </row>
    <row r="6880" spans="29:30" x14ac:dyDescent="0.25">
      <c r="AC6880"/>
      <c r="AD6880"/>
    </row>
    <row r="6881" spans="29:30" x14ac:dyDescent="0.25">
      <c r="AC6881"/>
      <c r="AD6881"/>
    </row>
    <row r="6882" spans="29:30" x14ac:dyDescent="0.25">
      <c r="AC6882"/>
      <c r="AD6882"/>
    </row>
    <row r="6883" spans="29:30" x14ac:dyDescent="0.25">
      <c r="AC6883"/>
      <c r="AD6883"/>
    </row>
    <row r="6884" spans="29:30" x14ac:dyDescent="0.25">
      <c r="AC6884"/>
      <c r="AD6884"/>
    </row>
    <row r="6885" spans="29:30" x14ac:dyDescent="0.25">
      <c r="AC6885"/>
      <c r="AD6885"/>
    </row>
    <row r="6886" spans="29:30" x14ac:dyDescent="0.25">
      <c r="AC6886"/>
      <c r="AD6886"/>
    </row>
    <row r="6887" spans="29:30" x14ac:dyDescent="0.25">
      <c r="AC6887"/>
      <c r="AD6887"/>
    </row>
    <row r="6888" spans="29:30" x14ac:dyDescent="0.25">
      <c r="AC6888"/>
      <c r="AD6888"/>
    </row>
    <row r="6889" spans="29:30" x14ac:dyDescent="0.25">
      <c r="AC6889"/>
      <c r="AD6889"/>
    </row>
    <row r="6890" spans="29:30" x14ac:dyDescent="0.25">
      <c r="AC6890"/>
      <c r="AD6890"/>
    </row>
    <row r="6891" spans="29:30" x14ac:dyDescent="0.25">
      <c r="AC6891"/>
      <c r="AD6891"/>
    </row>
    <row r="6892" spans="29:30" x14ac:dyDescent="0.25">
      <c r="AC6892"/>
      <c r="AD6892"/>
    </row>
    <row r="6893" spans="29:30" x14ac:dyDescent="0.25">
      <c r="AC6893"/>
      <c r="AD6893"/>
    </row>
    <row r="6894" spans="29:30" x14ac:dyDescent="0.25">
      <c r="AC6894"/>
      <c r="AD6894"/>
    </row>
    <row r="6895" spans="29:30" x14ac:dyDescent="0.25">
      <c r="AC6895"/>
      <c r="AD6895"/>
    </row>
    <row r="6896" spans="29:30" x14ac:dyDescent="0.25">
      <c r="AC6896"/>
      <c r="AD6896"/>
    </row>
    <row r="6897" spans="29:30" x14ac:dyDescent="0.25">
      <c r="AC6897"/>
      <c r="AD6897"/>
    </row>
    <row r="6898" spans="29:30" x14ac:dyDescent="0.25">
      <c r="AC6898"/>
      <c r="AD6898"/>
    </row>
    <row r="6899" spans="29:30" x14ac:dyDescent="0.25">
      <c r="AC6899"/>
      <c r="AD6899"/>
    </row>
    <row r="6900" spans="29:30" x14ac:dyDescent="0.25">
      <c r="AC6900"/>
      <c r="AD6900"/>
    </row>
    <row r="6901" spans="29:30" x14ac:dyDescent="0.25">
      <c r="AC6901"/>
      <c r="AD6901"/>
    </row>
    <row r="6902" spans="29:30" x14ac:dyDescent="0.25">
      <c r="AC6902"/>
      <c r="AD6902"/>
    </row>
    <row r="6903" spans="29:30" x14ac:dyDescent="0.25">
      <c r="AC6903"/>
      <c r="AD6903"/>
    </row>
    <row r="6904" spans="29:30" x14ac:dyDescent="0.25">
      <c r="AC6904"/>
      <c r="AD6904"/>
    </row>
    <row r="6905" spans="29:30" x14ac:dyDescent="0.25">
      <c r="AC6905"/>
      <c r="AD6905"/>
    </row>
    <row r="6906" spans="29:30" x14ac:dyDescent="0.25">
      <c r="AC6906"/>
      <c r="AD6906"/>
    </row>
    <row r="6907" spans="29:30" x14ac:dyDescent="0.25">
      <c r="AC6907"/>
      <c r="AD6907"/>
    </row>
    <row r="6908" spans="29:30" x14ac:dyDescent="0.25">
      <c r="AC6908"/>
      <c r="AD6908"/>
    </row>
    <row r="6909" spans="29:30" x14ac:dyDescent="0.25">
      <c r="AC6909"/>
      <c r="AD6909"/>
    </row>
    <row r="6910" spans="29:30" x14ac:dyDescent="0.25">
      <c r="AC6910"/>
      <c r="AD6910"/>
    </row>
    <row r="6911" spans="29:30" x14ac:dyDescent="0.25">
      <c r="AC6911"/>
      <c r="AD6911"/>
    </row>
    <row r="6912" spans="29:30" x14ac:dyDescent="0.25">
      <c r="AC6912"/>
      <c r="AD6912"/>
    </row>
    <row r="6913" spans="29:30" x14ac:dyDescent="0.25">
      <c r="AC6913"/>
      <c r="AD6913"/>
    </row>
    <row r="6914" spans="29:30" x14ac:dyDescent="0.25">
      <c r="AC6914"/>
      <c r="AD6914"/>
    </row>
    <row r="6915" spans="29:30" x14ac:dyDescent="0.25">
      <c r="AC6915"/>
      <c r="AD6915"/>
    </row>
    <row r="6916" spans="29:30" x14ac:dyDescent="0.25">
      <c r="AC6916"/>
      <c r="AD6916"/>
    </row>
    <row r="6917" spans="29:30" x14ac:dyDescent="0.25">
      <c r="AC6917"/>
      <c r="AD6917"/>
    </row>
    <row r="6918" spans="29:30" x14ac:dyDescent="0.25">
      <c r="AC6918"/>
      <c r="AD6918"/>
    </row>
    <row r="6919" spans="29:30" x14ac:dyDescent="0.25">
      <c r="AC6919"/>
      <c r="AD6919"/>
    </row>
    <row r="6920" spans="29:30" x14ac:dyDescent="0.25">
      <c r="AC6920"/>
      <c r="AD6920"/>
    </row>
    <row r="6921" spans="29:30" x14ac:dyDescent="0.25">
      <c r="AC6921"/>
      <c r="AD6921"/>
    </row>
    <row r="6922" spans="29:30" x14ac:dyDescent="0.25">
      <c r="AC6922"/>
      <c r="AD6922"/>
    </row>
    <row r="6923" spans="29:30" x14ac:dyDescent="0.25">
      <c r="AC6923"/>
      <c r="AD6923"/>
    </row>
    <row r="6924" spans="29:30" x14ac:dyDescent="0.25">
      <c r="AC6924"/>
      <c r="AD6924"/>
    </row>
    <row r="6925" spans="29:30" x14ac:dyDescent="0.25">
      <c r="AC6925"/>
      <c r="AD6925"/>
    </row>
    <row r="6926" spans="29:30" x14ac:dyDescent="0.25">
      <c r="AC6926"/>
      <c r="AD6926"/>
    </row>
    <row r="6927" spans="29:30" x14ac:dyDescent="0.25">
      <c r="AC6927"/>
      <c r="AD6927"/>
    </row>
    <row r="6928" spans="29:30" x14ac:dyDescent="0.25">
      <c r="AC6928"/>
      <c r="AD6928"/>
    </row>
    <row r="6929" spans="29:30" x14ac:dyDescent="0.25">
      <c r="AC6929"/>
      <c r="AD6929"/>
    </row>
    <row r="6930" spans="29:30" x14ac:dyDescent="0.25">
      <c r="AC6930"/>
      <c r="AD6930"/>
    </row>
    <row r="6931" spans="29:30" x14ac:dyDescent="0.25">
      <c r="AC6931"/>
      <c r="AD6931"/>
    </row>
    <row r="6932" spans="29:30" x14ac:dyDescent="0.25">
      <c r="AC6932"/>
      <c r="AD6932"/>
    </row>
    <row r="6933" spans="29:30" x14ac:dyDescent="0.25">
      <c r="AC6933"/>
      <c r="AD6933"/>
    </row>
    <row r="6934" spans="29:30" x14ac:dyDescent="0.25">
      <c r="AC6934"/>
      <c r="AD6934"/>
    </row>
    <row r="6935" spans="29:30" x14ac:dyDescent="0.25">
      <c r="AC6935"/>
      <c r="AD6935"/>
    </row>
    <row r="6936" spans="29:30" x14ac:dyDescent="0.25">
      <c r="AC6936"/>
      <c r="AD6936"/>
    </row>
    <row r="6937" spans="29:30" x14ac:dyDescent="0.25">
      <c r="AC6937"/>
      <c r="AD6937"/>
    </row>
    <row r="6938" spans="29:30" x14ac:dyDescent="0.25">
      <c r="AC6938"/>
      <c r="AD6938"/>
    </row>
    <row r="6939" spans="29:30" x14ac:dyDescent="0.25">
      <c r="AC6939"/>
      <c r="AD6939"/>
    </row>
    <row r="6940" spans="29:30" x14ac:dyDescent="0.25">
      <c r="AC6940"/>
      <c r="AD6940"/>
    </row>
    <row r="6941" spans="29:30" x14ac:dyDescent="0.25">
      <c r="AC6941"/>
      <c r="AD6941"/>
    </row>
    <row r="6942" spans="29:30" x14ac:dyDescent="0.25">
      <c r="AC6942"/>
      <c r="AD6942"/>
    </row>
    <row r="6943" spans="29:30" x14ac:dyDescent="0.25">
      <c r="AC6943"/>
      <c r="AD6943"/>
    </row>
    <row r="6944" spans="29:30" x14ac:dyDescent="0.25">
      <c r="AC6944"/>
      <c r="AD6944"/>
    </row>
    <row r="6945" spans="29:30" x14ac:dyDescent="0.25">
      <c r="AC6945"/>
      <c r="AD6945"/>
    </row>
    <row r="6946" spans="29:30" x14ac:dyDescent="0.25">
      <c r="AC6946"/>
      <c r="AD6946"/>
    </row>
    <row r="6947" spans="29:30" x14ac:dyDescent="0.25">
      <c r="AC6947"/>
      <c r="AD6947"/>
    </row>
    <row r="6948" spans="29:30" x14ac:dyDescent="0.25">
      <c r="AC6948"/>
      <c r="AD6948"/>
    </row>
    <row r="6949" spans="29:30" x14ac:dyDescent="0.25">
      <c r="AC6949"/>
      <c r="AD6949"/>
    </row>
    <row r="6950" spans="29:30" x14ac:dyDescent="0.25">
      <c r="AC6950"/>
      <c r="AD6950"/>
    </row>
    <row r="6951" spans="29:30" x14ac:dyDescent="0.25">
      <c r="AC6951"/>
      <c r="AD6951"/>
    </row>
    <row r="6952" spans="29:30" x14ac:dyDescent="0.25">
      <c r="AC6952"/>
      <c r="AD6952"/>
    </row>
    <row r="6953" spans="29:30" x14ac:dyDescent="0.25">
      <c r="AC6953"/>
      <c r="AD6953"/>
    </row>
    <row r="6954" spans="29:30" x14ac:dyDescent="0.25">
      <c r="AC6954"/>
      <c r="AD6954"/>
    </row>
    <row r="6955" spans="29:30" x14ac:dyDescent="0.25">
      <c r="AC6955"/>
      <c r="AD6955"/>
    </row>
    <row r="6956" spans="29:30" x14ac:dyDescent="0.25">
      <c r="AC6956"/>
      <c r="AD6956"/>
    </row>
    <row r="6957" spans="29:30" x14ac:dyDescent="0.25">
      <c r="AC6957"/>
      <c r="AD6957"/>
    </row>
    <row r="6958" spans="29:30" x14ac:dyDescent="0.25">
      <c r="AC6958"/>
      <c r="AD6958"/>
    </row>
    <row r="6959" spans="29:30" x14ac:dyDescent="0.25">
      <c r="AC6959"/>
      <c r="AD6959"/>
    </row>
    <row r="6960" spans="29:30" x14ac:dyDescent="0.25">
      <c r="AC6960"/>
      <c r="AD6960"/>
    </row>
    <row r="6961" spans="29:30" x14ac:dyDescent="0.25">
      <c r="AC6961"/>
      <c r="AD6961"/>
    </row>
    <row r="6962" spans="29:30" x14ac:dyDescent="0.25">
      <c r="AC6962"/>
      <c r="AD6962"/>
    </row>
    <row r="6963" spans="29:30" x14ac:dyDescent="0.25">
      <c r="AC6963"/>
      <c r="AD6963"/>
    </row>
    <row r="6964" spans="29:30" x14ac:dyDescent="0.25">
      <c r="AC6964"/>
      <c r="AD6964"/>
    </row>
    <row r="6965" spans="29:30" x14ac:dyDescent="0.25">
      <c r="AC6965"/>
      <c r="AD6965"/>
    </row>
    <row r="6966" spans="29:30" x14ac:dyDescent="0.25">
      <c r="AC6966"/>
      <c r="AD6966"/>
    </row>
    <row r="6967" spans="29:30" x14ac:dyDescent="0.25">
      <c r="AC6967"/>
      <c r="AD6967"/>
    </row>
    <row r="6968" spans="29:30" x14ac:dyDescent="0.25">
      <c r="AC6968"/>
      <c r="AD6968"/>
    </row>
    <row r="6969" spans="29:30" x14ac:dyDescent="0.25">
      <c r="AC6969"/>
      <c r="AD6969"/>
    </row>
    <row r="6970" spans="29:30" x14ac:dyDescent="0.25">
      <c r="AC6970"/>
      <c r="AD6970"/>
    </row>
    <row r="6971" spans="29:30" x14ac:dyDescent="0.25">
      <c r="AC6971"/>
      <c r="AD6971"/>
    </row>
    <row r="6972" spans="29:30" x14ac:dyDescent="0.25">
      <c r="AC6972"/>
      <c r="AD6972"/>
    </row>
    <row r="6973" spans="29:30" x14ac:dyDescent="0.25">
      <c r="AC6973"/>
      <c r="AD6973"/>
    </row>
    <row r="6974" spans="29:30" x14ac:dyDescent="0.25">
      <c r="AC6974"/>
      <c r="AD6974"/>
    </row>
    <row r="6975" spans="29:30" x14ac:dyDescent="0.25">
      <c r="AC6975"/>
      <c r="AD6975"/>
    </row>
    <row r="6976" spans="29:30" x14ac:dyDescent="0.25">
      <c r="AC6976"/>
      <c r="AD6976"/>
    </row>
    <row r="6977" spans="29:30" x14ac:dyDescent="0.25">
      <c r="AC6977"/>
      <c r="AD6977"/>
    </row>
    <row r="6978" spans="29:30" x14ac:dyDescent="0.25">
      <c r="AC6978"/>
      <c r="AD6978"/>
    </row>
    <row r="6979" spans="29:30" x14ac:dyDescent="0.25">
      <c r="AC6979"/>
      <c r="AD6979"/>
    </row>
    <row r="6980" spans="29:30" x14ac:dyDescent="0.25">
      <c r="AC6980"/>
      <c r="AD6980"/>
    </row>
    <row r="6981" spans="29:30" x14ac:dyDescent="0.25">
      <c r="AC6981"/>
      <c r="AD6981"/>
    </row>
    <row r="6982" spans="29:30" x14ac:dyDescent="0.25">
      <c r="AC6982"/>
      <c r="AD6982"/>
    </row>
    <row r="6983" spans="29:30" x14ac:dyDescent="0.25">
      <c r="AC6983"/>
      <c r="AD6983"/>
    </row>
    <row r="6984" spans="29:30" x14ac:dyDescent="0.25">
      <c r="AC6984"/>
      <c r="AD6984"/>
    </row>
    <row r="6985" spans="29:30" x14ac:dyDescent="0.25">
      <c r="AC6985"/>
      <c r="AD6985"/>
    </row>
    <row r="6986" spans="29:30" x14ac:dyDescent="0.25">
      <c r="AC6986"/>
      <c r="AD6986"/>
    </row>
    <row r="6987" spans="29:30" x14ac:dyDescent="0.25">
      <c r="AC6987"/>
      <c r="AD6987"/>
    </row>
    <row r="6988" spans="29:30" x14ac:dyDescent="0.25">
      <c r="AC6988"/>
      <c r="AD6988"/>
    </row>
    <row r="6989" spans="29:30" x14ac:dyDescent="0.25">
      <c r="AC6989"/>
      <c r="AD6989"/>
    </row>
    <row r="6990" spans="29:30" x14ac:dyDescent="0.25">
      <c r="AC6990"/>
      <c r="AD6990"/>
    </row>
    <row r="6991" spans="29:30" x14ac:dyDescent="0.25">
      <c r="AC6991"/>
      <c r="AD6991"/>
    </row>
    <row r="6992" spans="29:30" x14ac:dyDescent="0.25">
      <c r="AC6992"/>
      <c r="AD6992"/>
    </row>
    <row r="6993" spans="29:30" x14ac:dyDescent="0.25">
      <c r="AC6993"/>
      <c r="AD6993"/>
    </row>
    <row r="6994" spans="29:30" x14ac:dyDescent="0.25">
      <c r="AC6994"/>
      <c r="AD6994"/>
    </row>
    <row r="6995" spans="29:30" x14ac:dyDescent="0.25">
      <c r="AC6995"/>
      <c r="AD6995"/>
    </row>
    <row r="6996" spans="29:30" x14ac:dyDescent="0.25">
      <c r="AC6996"/>
      <c r="AD6996"/>
    </row>
    <row r="6997" spans="29:30" x14ac:dyDescent="0.25">
      <c r="AC6997"/>
      <c r="AD6997"/>
    </row>
    <row r="6998" spans="29:30" x14ac:dyDescent="0.25">
      <c r="AC6998"/>
      <c r="AD6998"/>
    </row>
    <row r="6999" spans="29:30" x14ac:dyDescent="0.25">
      <c r="AC6999"/>
      <c r="AD6999"/>
    </row>
    <row r="7000" spans="29:30" x14ac:dyDescent="0.25">
      <c r="AC7000"/>
      <c r="AD7000"/>
    </row>
    <row r="7001" spans="29:30" x14ac:dyDescent="0.25">
      <c r="AC7001"/>
      <c r="AD7001"/>
    </row>
    <row r="7002" spans="29:30" x14ac:dyDescent="0.25">
      <c r="AC7002"/>
      <c r="AD7002"/>
    </row>
    <row r="7003" spans="29:30" x14ac:dyDescent="0.25">
      <c r="AC7003"/>
      <c r="AD7003"/>
    </row>
    <row r="7004" spans="29:30" x14ac:dyDescent="0.25">
      <c r="AC7004"/>
      <c r="AD7004"/>
    </row>
    <row r="7005" spans="29:30" x14ac:dyDescent="0.25">
      <c r="AC7005"/>
      <c r="AD7005"/>
    </row>
    <row r="7006" spans="29:30" x14ac:dyDescent="0.25">
      <c r="AC7006"/>
      <c r="AD7006"/>
    </row>
    <row r="7007" spans="29:30" x14ac:dyDescent="0.25">
      <c r="AC7007"/>
      <c r="AD7007"/>
    </row>
    <row r="7008" spans="29:30" x14ac:dyDescent="0.25">
      <c r="AC7008"/>
      <c r="AD7008"/>
    </row>
    <row r="7009" spans="29:30" x14ac:dyDescent="0.25">
      <c r="AC7009"/>
      <c r="AD7009"/>
    </row>
    <row r="7010" spans="29:30" x14ac:dyDescent="0.25">
      <c r="AC7010"/>
      <c r="AD7010"/>
    </row>
    <row r="7011" spans="29:30" x14ac:dyDescent="0.25">
      <c r="AC7011"/>
      <c r="AD7011"/>
    </row>
    <row r="7012" spans="29:30" x14ac:dyDescent="0.25">
      <c r="AC7012"/>
      <c r="AD7012"/>
    </row>
    <row r="7013" spans="29:30" x14ac:dyDescent="0.25">
      <c r="AC7013"/>
      <c r="AD7013"/>
    </row>
    <row r="7014" spans="29:30" x14ac:dyDescent="0.25">
      <c r="AC7014"/>
      <c r="AD7014"/>
    </row>
    <row r="7015" spans="29:30" x14ac:dyDescent="0.25">
      <c r="AC7015"/>
      <c r="AD7015"/>
    </row>
    <row r="7016" spans="29:30" x14ac:dyDescent="0.25">
      <c r="AC7016"/>
      <c r="AD7016"/>
    </row>
    <row r="7017" spans="29:30" x14ac:dyDescent="0.25">
      <c r="AC7017"/>
      <c r="AD7017"/>
    </row>
    <row r="7018" spans="29:30" x14ac:dyDescent="0.25">
      <c r="AC7018"/>
      <c r="AD7018"/>
    </row>
    <row r="7019" spans="29:30" x14ac:dyDescent="0.25">
      <c r="AC7019"/>
      <c r="AD7019"/>
    </row>
    <row r="7020" spans="29:30" x14ac:dyDescent="0.25">
      <c r="AC7020"/>
      <c r="AD7020"/>
    </row>
    <row r="7021" spans="29:30" x14ac:dyDescent="0.25">
      <c r="AC7021"/>
      <c r="AD7021"/>
    </row>
    <row r="7022" spans="29:30" x14ac:dyDescent="0.25">
      <c r="AC7022"/>
      <c r="AD7022"/>
    </row>
    <row r="7023" spans="29:30" x14ac:dyDescent="0.25">
      <c r="AC7023"/>
      <c r="AD7023"/>
    </row>
    <row r="7024" spans="29:30" x14ac:dyDescent="0.25">
      <c r="AC7024"/>
      <c r="AD7024"/>
    </row>
    <row r="7025" spans="29:30" x14ac:dyDescent="0.25">
      <c r="AC7025"/>
      <c r="AD7025"/>
    </row>
    <row r="7026" spans="29:30" x14ac:dyDescent="0.25">
      <c r="AC7026"/>
      <c r="AD7026"/>
    </row>
    <row r="7027" spans="29:30" x14ac:dyDescent="0.25">
      <c r="AC7027"/>
      <c r="AD7027"/>
    </row>
    <row r="7028" spans="29:30" x14ac:dyDescent="0.25">
      <c r="AC7028"/>
      <c r="AD7028"/>
    </row>
    <row r="7029" spans="29:30" x14ac:dyDescent="0.25">
      <c r="AC7029"/>
      <c r="AD7029"/>
    </row>
    <row r="7030" spans="29:30" x14ac:dyDescent="0.25">
      <c r="AC7030"/>
      <c r="AD7030"/>
    </row>
    <row r="7031" spans="29:30" x14ac:dyDescent="0.25">
      <c r="AC7031"/>
      <c r="AD7031"/>
    </row>
    <row r="7032" spans="29:30" x14ac:dyDescent="0.25">
      <c r="AC7032"/>
      <c r="AD7032"/>
    </row>
    <row r="7033" spans="29:30" x14ac:dyDescent="0.25">
      <c r="AC7033"/>
      <c r="AD7033"/>
    </row>
    <row r="7034" spans="29:30" x14ac:dyDescent="0.25">
      <c r="AC7034"/>
      <c r="AD7034"/>
    </row>
    <row r="7035" spans="29:30" x14ac:dyDescent="0.25">
      <c r="AC7035"/>
      <c r="AD7035"/>
    </row>
    <row r="7036" spans="29:30" x14ac:dyDescent="0.25">
      <c r="AC7036"/>
      <c r="AD7036"/>
    </row>
    <row r="7037" spans="29:30" x14ac:dyDescent="0.25">
      <c r="AC7037"/>
      <c r="AD7037"/>
    </row>
    <row r="7038" spans="29:30" x14ac:dyDescent="0.25">
      <c r="AC7038"/>
      <c r="AD7038"/>
    </row>
    <row r="7039" spans="29:30" x14ac:dyDescent="0.25">
      <c r="AC7039"/>
      <c r="AD7039"/>
    </row>
    <row r="7040" spans="29:30" x14ac:dyDescent="0.25">
      <c r="AC7040"/>
      <c r="AD7040"/>
    </row>
    <row r="7041" spans="29:30" x14ac:dyDescent="0.25">
      <c r="AC7041"/>
      <c r="AD7041"/>
    </row>
    <row r="7042" spans="29:30" x14ac:dyDescent="0.25">
      <c r="AC7042"/>
      <c r="AD7042"/>
    </row>
    <row r="7043" spans="29:30" x14ac:dyDescent="0.25">
      <c r="AC7043"/>
      <c r="AD7043"/>
    </row>
    <row r="7044" spans="29:30" x14ac:dyDescent="0.25">
      <c r="AC7044"/>
      <c r="AD7044"/>
    </row>
    <row r="7045" spans="29:30" x14ac:dyDescent="0.25">
      <c r="AC7045"/>
      <c r="AD7045"/>
    </row>
    <row r="7046" spans="29:30" x14ac:dyDescent="0.25">
      <c r="AC7046"/>
      <c r="AD7046"/>
    </row>
    <row r="7047" spans="29:30" x14ac:dyDescent="0.25">
      <c r="AC7047"/>
      <c r="AD7047"/>
    </row>
    <row r="7048" spans="29:30" x14ac:dyDescent="0.25">
      <c r="AC7048"/>
      <c r="AD7048"/>
    </row>
    <row r="7049" spans="29:30" x14ac:dyDescent="0.25">
      <c r="AC7049"/>
      <c r="AD7049"/>
    </row>
    <row r="7050" spans="29:30" x14ac:dyDescent="0.25">
      <c r="AC7050"/>
      <c r="AD7050"/>
    </row>
    <row r="7051" spans="29:30" x14ac:dyDescent="0.25">
      <c r="AC7051"/>
      <c r="AD7051"/>
    </row>
    <row r="7052" spans="29:30" x14ac:dyDescent="0.25">
      <c r="AC7052"/>
      <c r="AD7052"/>
    </row>
    <row r="7053" spans="29:30" x14ac:dyDescent="0.25">
      <c r="AC7053"/>
      <c r="AD7053"/>
    </row>
    <row r="7054" spans="29:30" x14ac:dyDescent="0.25">
      <c r="AC7054"/>
      <c r="AD7054"/>
    </row>
    <row r="7055" spans="29:30" x14ac:dyDescent="0.25">
      <c r="AC7055"/>
      <c r="AD7055"/>
    </row>
    <row r="7056" spans="29:30" x14ac:dyDescent="0.25">
      <c r="AC7056"/>
      <c r="AD7056"/>
    </row>
    <row r="7057" spans="29:30" x14ac:dyDescent="0.25">
      <c r="AC7057"/>
      <c r="AD7057"/>
    </row>
    <row r="7058" spans="29:30" x14ac:dyDescent="0.25">
      <c r="AC7058"/>
      <c r="AD7058"/>
    </row>
    <row r="7059" spans="29:30" x14ac:dyDescent="0.25">
      <c r="AC7059"/>
      <c r="AD7059"/>
    </row>
    <row r="7060" spans="29:30" x14ac:dyDescent="0.25">
      <c r="AC7060"/>
      <c r="AD7060"/>
    </row>
    <row r="7061" spans="29:30" x14ac:dyDescent="0.25">
      <c r="AC7061"/>
      <c r="AD7061"/>
    </row>
    <row r="7062" spans="29:30" x14ac:dyDescent="0.25">
      <c r="AC7062"/>
      <c r="AD7062"/>
    </row>
    <row r="7063" spans="29:30" x14ac:dyDescent="0.25">
      <c r="AC7063"/>
      <c r="AD7063"/>
    </row>
    <row r="7064" spans="29:30" x14ac:dyDescent="0.25">
      <c r="AC7064"/>
      <c r="AD7064"/>
    </row>
    <row r="7065" spans="29:30" x14ac:dyDescent="0.25">
      <c r="AC7065"/>
      <c r="AD7065"/>
    </row>
    <row r="7066" spans="29:30" x14ac:dyDescent="0.25">
      <c r="AC7066"/>
      <c r="AD7066"/>
    </row>
    <row r="7067" spans="29:30" x14ac:dyDescent="0.25">
      <c r="AC7067"/>
      <c r="AD7067"/>
    </row>
    <row r="7068" spans="29:30" x14ac:dyDescent="0.25">
      <c r="AC7068"/>
      <c r="AD7068"/>
    </row>
    <row r="7069" spans="29:30" x14ac:dyDescent="0.25">
      <c r="AC7069"/>
      <c r="AD7069"/>
    </row>
    <row r="7070" spans="29:30" x14ac:dyDescent="0.25">
      <c r="AC7070"/>
      <c r="AD7070"/>
    </row>
    <row r="7071" spans="29:30" x14ac:dyDescent="0.25">
      <c r="AC7071"/>
      <c r="AD7071"/>
    </row>
    <row r="7072" spans="29:30" x14ac:dyDescent="0.25">
      <c r="AC7072"/>
      <c r="AD7072"/>
    </row>
    <row r="7073" spans="29:30" x14ac:dyDescent="0.25">
      <c r="AC7073"/>
      <c r="AD7073"/>
    </row>
    <row r="7074" spans="29:30" x14ac:dyDescent="0.25">
      <c r="AC7074"/>
      <c r="AD7074"/>
    </row>
    <row r="7075" spans="29:30" x14ac:dyDescent="0.25">
      <c r="AC7075"/>
      <c r="AD7075"/>
    </row>
    <row r="7076" spans="29:30" x14ac:dyDescent="0.25">
      <c r="AC7076"/>
      <c r="AD7076"/>
    </row>
    <row r="7077" spans="29:30" x14ac:dyDescent="0.25">
      <c r="AC7077"/>
      <c r="AD7077"/>
    </row>
    <row r="7078" spans="29:30" x14ac:dyDescent="0.25">
      <c r="AC7078"/>
      <c r="AD7078"/>
    </row>
    <row r="7079" spans="29:30" x14ac:dyDescent="0.25">
      <c r="AC7079"/>
      <c r="AD7079"/>
    </row>
    <row r="7080" spans="29:30" x14ac:dyDescent="0.25">
      <c r="AC7080"/>
      <c r="AD7080"/>
    </row>
    <row r="7081" spans="29:30" x14ac:dyDescent="0.25">
      <c r="AC7081"/>
      <c r="AD7081"/>
    </row>
    <row r="7082" spans="29:30" x14ac:dyDescent="0.25">
      <c r="AC7082"/>
      <c r="AD7082"/>
    </row>
    <row r="7083" spans="29:30" x14ac:dyDescent="0.25">
      <c r="AC7083"/>
      <c r="AD7083"/>
    </row>
    <row r="7084" spans="29:30" x14ac:dyDescent="0.25">
      <c r="AC7084"/>
      <c r="AD7084"/>
    </row>
    <row r="7085" spans="29:30" x14ac:dyDescent="0.25">
      <c r="AC7085"/>
      <c r="AD7085"/>
    </row>
    <row r="7086" spans="29:30" x14ac:dyDescent="0.25">
      <c r="AC7086"/>
      <c r="AD7086"/>
    </row>
    <row r="7087" spans="29:30" x14ac:dyDescent="0.25">
      <c r="AC7087"/>
      <c r="AD7087"/>
    </row>
    <row r="7088" spans="29:30" x14ac:dyDescent="0.25">
      <c r="AC7088"/>
      <c r="AD7088"/>
    </row>
    <row r="7089" spans="29:30" x14ac:dyDescent="0.25">
      <c r="AC7089"/>
      <c r="AD7089"/>
    </row>
    <row r="7090" spans="29:30" x14ac:dyDescent="0.25">
      <c r="AC7090"/>
      <c r="AD7090"/>
    </row>
    <row r="7091" spans="29:30" x14ac:dyDescent="0.25">
      <c r="AC7091"/>
      <c r="AD7091"/>
    </row>
    <row r="7092" spans="29:30" x14ac:dyDescent="0.25">
      <c r="AC7092"/>
      <c r="AD7092"/>
    </row>
    <row r="7093" spans="29:30" x14ac:dyDescent="0.25">
      <c r="AC7093"/>
      <c r="AD7093"/>
    </row>
    <row r="7094" spans="29:30" x14ac:dyDescent="0.25">
      <c r="AC7094"/>
      <c r="AD7094"/>
    </row>
    <row r="7095" spans="29:30" x14ac:dyDescent="0.25">
      <c r="AC7095"/>
      <c r="AD7095"/>
    </row>
    <row r="7096" spans="29:30" x14ac:dyDescent="0.25">
      <c r="AC7096"/>
      <c r="AD7096"/>
    </row>
    <row r="7097" spans="29:30" x14ac:dyDescent="0.25">
      <c r="AC7097"/>
      <c r="AD7097"/>
    </row>
    <row r="7098" spans="29:30" x14ac:dyDescent="0.25">
      <c r="AC7098"/>
      <c r="AD7098"/>
    </row>
    <row r="7099" spans="29:30" x14ac:dyDescent="0.25">
      <c r="AC7099"/>
      <c r="AD7099"/>
    </row>
    <row r="7100" spans="29:30" x14ac:dyDescent="0.25">
      <c r="AC7100"/>
      <c r="AD7100"/>
    </row>
    <row r="7101" spans="29:30" x14ac:dyDescent="0.25">
      <c r="AC7101"/>
      <c r="AD7101"/>
    </row>
    <row r="7102" spans="29:30" x14ac:dyDescent="0.25">
      <c r="AC7102"/>
      <c r="AD7102"/>
    </row>
    <row r="7103" spans="29:30" x14ac:dyDescent="0.25">
      <c r="AC7103"/>
      <c r="AD7103"/>
    </row>
    <row r="7104" spans="29:30" x14ac:dyDescent="0.25">
      <c r="AC7104"/>
      <c r="AD7104"/>
    </row>
    <row r="7105" spans="29:30" x14ac:dyDescent="0.25">
      <c r="AC7105"/>
      <c r="AD7105"/>
    </row>
    <row r="7106" spans="29:30" x14ac:dyDescent="0.25">
      <c r="AC7106"/>
      <c r="AD7106"/>
    </row>
    <row r="7107" spans="29:30" x14ac:dyDescent="0.25">
      <c r="AC7107"/>
      <c r="AD7107"/>
    </row>
    <row r="7108" spans="29:30" x14ac:dyDescent="0.25">
      <c r="AC7108"/>
      <c r="AD7108"/>
    </row>
    <row r="7109" spans="29:30" x14ac:dyDescent="0.25">
      <c r="AC7109"/>
      <c r="AD7109"/>
    </row>
    <row r="7110" spans="29:30" x14ac:dyDescent="0.25">
      <c r="AC7110"/>
      <c r="AD7110"/>
    </row>
    <row r="7111" spans="29:30" x14ac:dyDescent="0.25">
      <c r="AC7111"/>
      <c r="AD7111"/>
    </row>
    <row r="7112" spans="29:30" x14ac:dyDescent="0.25">
      <c r="AC7112"/>
      <c r="AD7112"/>
    </row>
    <row r="7113" spans="29:30" x14ac:dyDescent="0.25">
      <c r="AC7113"/>
      <c r="AD7113"/>
    </row>
    <row r="7114" spans="29:30" x14ac:dyDescent="0.25">
      <c r="AC7114"/>
      <c r="AD7114"/>
    </row>
    <row r="7115" spans="29:30" x14ac:dyDescent="0.25">
      <c r="AC7115"/>
      <c r="AD7115"/>
    </row>
    <row r="7116" spans="29:30" x14ac:dyDescent="0.25">
      <c r="AC7116"/>
      <c r="AD7116"/>
    </row>
    <row r="7117" spans="29:30" x14ac:dyDescent="0.25">
      <c r="AC7117"/>
      <c r="AD7117"/>
    </row>
    <row r="7118" spans="29:30" x14ac:dyDescent="0.25">
      <c r="AC7118"/>
      <c r="AD7118"/>
    </row>
    <row r="7119" spans="29:30" x14ac:dyDescent="0.25">
      <c r="AC7119"/>
      <c r="AD7119"/>
    </row>
    <row r="7120" spans="29:30" x14ac:dyDescent="0.25">
      <c r="AC7120"/>
      <c r="AD7120"/>
    </row>
    <row r="7121" spans="29:30" x14ac:dyDescent="0.25">
      <c r="AC7121"/>
      <c r="AD7121"/>
    </row>
    <row r="7122" spans="29:30" x14ac:dyDescent="0.25">
      <c r="AC7122"/>
      <c r="AD7122"/>
    </row>
    <row r="7123" spans="29:30" x14ac:dyDescent="0.25">
      <c r="AC7123"/>
      <c r="AD7123"/>
    </row>
    <row r="7124" spans="29:30" x14ac:dyDescent="0.25">
      <c r="AC7124"/>
      <c r="AD7124"/>
    </row>
    <row r="7125" spans="29:30" x14ac:dyDescent="0.25">
      <c r="AC7125"/>
      <c r="AD7125"/>
    </row>
    <row r="7126" spans="29:30" x14ac:dyDescent="0.25">
      <c r="AC7126"/>
      <c r="AD7126"/>
    </row>
    <row r="7127" spans="29:30" x14ac:dyDescent="0.25">
      <c r="AC7127"/>
      <c r="AD7127"/>
    </row>
    <row r="7128" spans="29:30" x14ac:dyDescent="0.25">
      <c r="AC7128"/>
      <c r="AD7128"/>
    </row>
    <row r="7129" spans="29:30" x14ac:dyDescent="0.25">
      <c r="AC7129"/>
      <c r="AD7129"/>
    </row>
    <row r="7130" spans="29:30" x14ac:dyDescent="0.25">
      <c r="AC7130"/>
      <c r="AD7130"/>
    </row>
    <row r="7131" spans="29:30" x14ac:dyDescent="0.25">
      <c r="AC7131"/>
      <c r="AD7131"/>
    </row>
    <row r="7132" spans="29:30" x14ac:dyDescent="0.25">
      <c r="AC7132"/>
      <c r="AD7132"/>
    </row>
    <row r="7133" spans="29:30" x14ac:dyDescent="0.25">
      <c r="AC7133"/>
      <c r="AD7133"/>
    </row>
    <row r="7134" spans="29:30" x14ac:dyDescent="0.25">
      <c r="AC7134"/>
      <c r="AD7134"/>
    </row>
    <row r="7135" spans="29:30" x14ac:dyDescent="0.25">
      <c r="AC7135"/>
      <c r="AD7135"/>
    </row>
    <row r="7136" spans="29:30" x14ac:dyDescent="0.25">
      <c r="AC7136"/>
      <c r="AD7136"/>
    </row>
    <row r="7137" spans="29:30" x14ac:dyDescent="0.25">
      <c r="AC7137"/>
      <c r="AD7137"/>
    </row>
    <row r="7138" spans="29:30" x14ac:dyDescent="0.25">
      <c r="AC7138"/>
      <c r="AD7138"/>
    </row>
    <row r="7139" spans="29:30" x14ac:dyDescent="0.25">
      <c r="AC7139"/>
      <c r="AD7139"/>
    </row>
    <row r="7140" spans="29:30" x14ac:dyDescent="0.25">
      <c r="AC7140"/>
      <c r="AD7140"/>
    </row>
    <row r="7141" spans="29:30" x14ac:dyDescent="0.25">
      <c r="AC7141"/>
      <c r="AD7141"/>
    </row>
    <row r="7142" spans="29:30" x14ac:dyDescent="0.25">
      <c r="AC7142"/>
      <c r="AD7142"/>
    </row>
    <row r="7143" spans="29:30" x14ac:dyDescent="0.25">
      <c r="AC7143"/>
      <c r="AD7143"/>
    </row>
    <row r="7144" spans="29:30" x14ac:dyDescent="0.25">
      <c r="AC7144"/>
      <c r="AD7144"/>
    </row>
    <row r="7145" spans="29:30" x14ac:dyDescent="0.25">
      <c r="AC7145"/>
      <c r="AD7145"/>
    </row>
    <row r="7146" spans="29:30" x14ac:dyDescent="0.25">
      <c r="AC7146"/>
      <c r="AD7146"/>
    </row>
    <row r="7147" spans="29:30" x14ac:dyDescent="0.25">
      <c r="AC7147"/>
      <c r="AD7147"/>
    </row>
    <row r="7148" spans="29:30" x14ac:dyDescent="0.25">
      <c r="AC7148"/>
      <c r="AD7148"/>
    </row>
    <row r="7149" spans="29:30" x14ac:dyDescent="0.25">
      <c r="AC7149"/>
      <c r="AD7149"/>
    </row>
    <row r="7150" spans="29:30" x14ac:dyDescent="0.25">
      <c r="AC7150"/>
      <c r="AD7150"/>
    </row>
    <row r="7151" spans="29:30" x14ac:dyDescent="0.25">
      <c r="AC7151"/>
      <c r="AD7151"/>
    </row>
    <row r="7152" spans="29:30" x14ac:dyDescent="0.25">
      <c r="AC7152"/>
      <c r="AD7152"/>
    </row>
    <row r="7153" spans="29:30" x14ac:dyDescent="0.25">
      <c r="AC7153"/>
      <c r="AD7153"/>
    </row>
    <row r="7154" spans="29:30" x14ac:dyDescent="0.25">
      <c r="AC7154"/>
      <c r="AD7154"/>
    </row>
    <row r="7155" spans="29:30" x14ac:dyDescent="0.25">
      <c r="AC7155"/>
      <c r="AD7155"/>
    </row>
    <row r="7156" spans="29:30" x14ac:dyDescent="0.25">
      <c r="AC7156"/>
      <c r="AD7156"/>
    </row>
    <row r="7157" spans="29:30" x14ac:dyDescent="0.25">
      <c r="AC7157"/>
      <c r="AD7157"/>
    </row>
    <row r="7158" spans="29:30" x14ac:dyDescent="0.25">
      <c r="AC7158"/>
      <c r="AD7158"/>
    </row>
    <row r="7159" spans="29:30" x14ac:dyDescent="0.25">
      <c r="AC7159"/>
      <c r="AD7159"/>
    </row>
    <row r="7160" spans="29:30" x14ac:dyDescent="0.25">
      <c r="AC7160"/>
      <c r="AD7160"/>
    </row>
    <row r="7161" spans="29:30" x14ac:dyDescent="0.25">
      <c r="AC7161"/>
      <c r="AD7161"/>
    </row>
    <row r="7162" spans="29:30" x14ac:dyDescent="0.25">
      <c r="AC7162"/>
      <c r="AD7162"/>
    </row>
    <row r="7163" spans="29:30" x14ac:dyDescent="0.25">
      <c r="AC7163"/>
      <c r="AD7163"/>
    </row>
    <row r="7164" spans="29:30" x14ac:dyDescent="0.25">
      <c r="AC7164"/>
      <c r="AD7164"/>
    </row>
    <row r="7165" spans="29:30" x14ac:dyDescent="0.25">
      <c r="AC7165"/>
      <c r="AD7165"/>
    </row>
    <row r="7166" spans="29:30" x14ac:dyDescent="0.25">
      <c r="AC7166"/>
      <c r="AD7166"/>
    </row>
    <row r="7167" spans="29:30" x14ac:dyDescent="0.25">
      <c r="AC7167"/>
      <c r="AD7167"/>
    </row>
    <row r="7168" spans="29:30" x14ac:dyDescent="0.25">
      <c r="AC7168"/>
      <c r="AD7168"/>
    </row>
    <row r="7169" spans="29:30" x14ac:dyDescent="0.25">
      <c r="AC7169"/>
      <c r="AD7169"/>
    </row>
    <row r="7170" spans="29:30" x14ac:dyDescent="0.25">
      <c r="AC7170"/>
      <c r="AD7170"/>
    </row>
    <row r="7171" spans="29:30" x14ac:dyDescent="0.25">
      <c r="AC7171"/>
      <c r="AD7171"/>
    </row>
    <row r="7172" spans="29:30" x14ac:dyDescent="0.25">
      <c r="AC7172"/>
      <c r="AD7172"/>
    </row>
    <row r="7173" spans="29:30" x14ac:dyDescent="0.25">
      <c r="AC7173"/>
      <c r="AD7173"/>
    </row>
    <row r="7174" spans="29:30" x14ac:dyDescent="0.25">
      <c r="AC7174"/>
      <c r="AD7174"/>
    </row>
    <row r="7175" spans="29:30" x14ac:dyDescent="0.25">
      <c r="AC7175"/>
      <c r="AD7175"/>
    </row>
    <row r="7176" spans="29:30" x14ac:dyDescent="0.25">
      <c r="AC7176"/>
      <c r="AD7176"/>
    </row>
    <row r="7177" spans="29:30" x14ac:dyDescent="0.25">
      <c r="AC7177"/>
      <c r="AD7177"/>
    </row>
    <row r="7178" spans="29:30" x14ac:dyDescent="0.25">
      <c r="AC7178"/>
      <c r="AD7178"/>
    </row>
    <row r="7179" spans="29:30" x14ac:dyDescent="0.25">
      <c r="AC7179"/>
      <c r="AD7179"/>
    </row>
    <row r="7180" spans="29:30" x14ac:dyDescent="0.25">
      <c r="AC7180"/>
      <c r="AD7180"/>
    </row>
    <row r="7181" spans="29:30" x14ac:dyDescent="0.25">
      <c r="AC7181"/>
      <c r="AD7181"/>
    </row>
    <row r="7182" spans="29:30" x14ac:dyDescent="0.25">
      <c r="AC7182"/>
      <c r="AD7182"/>
    </row>
    <row r="7183" spans="29:30" x14ac:dyDescent="0.25">
      <c r="AC7183"/>
      <c r="AD7183"/>
    </row>
    <row r="7184" spans="29:30" x14ac:dyDescent="0.25">
      <c r="AC7184"/>
      <c r="AD7184"/>
    </row>
    <row r="7185" spans="29:30" x14ac:dyDescent="0.25">
      <c r="AC7185"/>
      <c r="AD7185"/>
    </row>
    <row r="7186" spans="29:30" x14ac:dyDescent="0.25">
      <c r="AC7186"/>
      <c r="AD7186"/>
    </row>
    <row r="7187" spans="29:30" x14ac:dyDescent="0.25">
      <c r="AC7187"/>
      <c r="AD7187"/>
    </row>
    <row r="7188" spans="29:30" x14ac:dyDescent="0.25">
      <c r="AC7188"/>
      <c r="AD7188"/>
    </row>
    <row r="7189" spans="29:30" x14ac:dyDescent="0.25">
      <c r="AC7189"/>
      <c r="AD7189"/>
    </row>
    <row r="7190" spans="29:30" x14ac:dyDescent="0.25">
      <c r="AC7190"/>
      <c r="AD7190"/>
    </row>
    <row r="7191" spans="29:30" x14ac:dyDescent="0.25">
      <c r="AC7191"/>
      <c r="AD7191"/>
    </row>
    <row r="7192" spans="29:30" x14ac:dyDescent="0.25">
      <c r="AC7192"/>
      <c r="AD7192"/>
    </row>
    <row r="7193" spans="29:30" x14ac:dyDescent="0.25">
      <c r="AC7193"/>
      <c r="AD7193"/>
    </row>
    <row r="7194" spans="29:30" x14ac:dyDescent="0.25">
      <c r="AC7194"/>
      <c r="AD7194"/>
    </row>
    <row r="7195" spans="29:30" x14ac:dyDescent="0.25">
      <c r="AC7195"/>
      <c r="AD7195"/>
    </row>
    <row r="7196" spans="29:30" x14ac:dyDescent="0.25">
      <c r="AC7196"/>
      <c r="AD7196"/>
    </row>
    <row r="7197" spans="29:30" x14ac:dyDescent="0.25">
      <c r="AC7197"/>
      <c r="AD7197"/>
    </row>
    <row r="7198" spans="29:30" x14ac:dyDescent="0.25">
      <c r="AC7198"/>
      <c r="AD7198"/>
    </row>
    <row r="7199" spans="29:30" x14ac:dyDescent="0.25">
      <c r="AC7199"/>
      <c r="AD7199"/>
    </row>
    <row r="7200" spans="29:30" x14ac:dyDescent="0.25">
      <c r="AC7200"/>
      <c r="AD7200"/>
    </row>
    <row r="7201" spans="29:30" x14ac:dyDescent="0.25">
      <c r="AC7201"/>
      <c r="AD7201"/>
    </row>
    <row r="7202" spans="29:30" x14ac:dyDescent="0.25">
      <c r="AC7202"/>
      <c r="AD7202"/>
    </row>
    <row r="7203" spans="29:30" x14ac:dyDescent="0.25">
      <c r="AC7203"/>
      <c r="AD7203"/>
    </row>
    <row r="7204" spans="29:30" x14ac:dyDescent="0.25">
      <c r="AC7204"/>
      <c r="AD7204"/>
    </row>
    <row r="7205" spans="29:30" x14ac:dyDescent="0.25">
      <c r="AC7205"/>
      <c r="AD7205"/>
    </row>
    <row r="7206" spans="29:30" x14ac:dyDescent="0.25">
      <c r="AC7206"/>
      <c r="AD7206"/>
    </row>
    <row r="7207" spans="29:30" x14ac:dyDescent="0.25">
      <c r="AC7207"/>
      <c r="AD7207"/>
    </row>
    <row r="7208" spans="29:30" x14ac:dyDescent="0.25">
      <c r="AC7208"/>
      <c r="AD7208"/>
    </row>
    <row r="7209" spans="29:30" x14ac:dyDescent="0.25">
      <c r="AC7209"/>
      <c r="AD7209"/>
    </row>
    <row r="7210" spans="29:30" x14ac:dyDescent="0.25">
      <c r="AC7210"/>
      <c r="AD7210"/>
    </row>
    <row r="7211" spans="29:30" x14ac:dyDescent="0.25">
      <c r="AC7211"/>
      <c r="AD7211"/>
    </row>
    <row r="7212" spans="29:30" x14ac:dyDescent="0.25">
      <c r="AC7212"/>
      <c r="AD7212"/>
    </row>
    <row r="7213" spans="29:30" x14ac:dyDescent="0.25">
      <c r="AC7213"/>
      <c r="AD7213"/>
    </row>
    <row r="7214" spans="29:30" x14ac:dyDescent="0.25">
      <c r="AC7214"/>
      <c r="AD7214"/>
    </row>
    <row r="7215" spans="29:30" x14ac:dyDescent="0.25">
      <c r="AC7215"/>
      <c r="AD7215"/>
    </row>
    <row r="7216" spans="29:30" x14ac:dyDescent="0.25">
      <c r="AC7216"/>
      <c r="AD7216"/>
    </row>
    <row r="7217" spans="29:30" x14ac:dyDescent="0.25">
      <c r="AC7217"/>
      <c r="AD7217"/>
    </row>
    <row r="7218" spans="29:30" x14ac:dyDescent="0.25">
      <c r="AC7218"/>
      <c r="AD7218"/>
    </row>
    <row r="7219" spans="29:30" x14ac:dyDescent="0.25">
      <c r="AC7219"/>
      <c r="AD7219"/>
    </row>
    <row r="7220" spans="29:30" x14ac:dyDescent="0.25">
      <c r="AC7220"/>
      <c r="AD7220"/>
    </row>
    <row r="7221" spans="29:30" x14ac:dyDescent="0.25">
      <c r="AC7221"/>
      <c r="AD7221"/>
    </row>
    <row r="7222" spans="29:30" x14ac:dyDescent="0.25">
      <c r="AC7222"/>
      <c r="AD7222"/>
    </row>
    <row r="7223" spans="29:30" x14ac:dyDescent="0.25">
      <c r="AC7223"/>
      <c r="AD7223"/>
    </row>
    <row r="7224" spans="29:30" x14ac:dyDescent="0.25">
      <c r="AC7224"/>
      <c r="AD7224"/>
    </row>
    <row r="7225" spans="29:30" x14ac:dyDescent="0.25">
      <c r="AC7225"/>
      <c r="AD7225"/>
    </row>
    <row r="7226" spans="29:30" x14ac:dyDescent="0.25">
      <c r="AC7226"/>
      <c r="AD7226"/>
    </row>
    <row r="7227" spans="29:30" x14ac:dyDescent="0.25">
      <c r="AC7227"/>
      <c r="AD7227"/>
    </row>
    <row r="7228" spans="29:30" x14ac:dyDescent="0.25">
      <c r="AC7228"/>
      <c r="AD7228"/>
    </row>
    <row r="7229" spans="29:30" x14ac:dyDescent="0.25">
      <c r="AC7229"/>
      <c r="AD7229"/>
    </row>
    <row r="7230" spans="29:30" x14ac:dyDescent="0.25">
      <c r="AC7230"/>
      <c r="AD7230"/>
    </row>
    <row r="7231" spans="29:30" x14ac:dyDescent="0.25">
      <c r="AC7231"/>
      <c r="AD7231"/>
    </row>
    <row r="7232" spans="29:30" x14ac:dyDescent="0.25">
      <c r="AC7232"/>
      <c r="AD7232"/>
    </row>
    <row r="7233" spans="29:30" x14ac:dyDescent="0.25">
      <c r="AC7233"/>
      <c r="AD7233"/>
    </row>
    <row r="7234" spans="29:30" x14ac:dyDescent="0.25">
      <c r="AC7234"/>
      <c r="AD7234"/>
    </row>
    <row r="7235" spans="29:30" x14ac:dyDescent="0.25">
      <c r="AC7235"/>
      <c r="AD7235"/>
    </row>
    <row r="7236" spans="29:30" x14ac:dyDescent="0.25">
      <c r="AC7236"/>
      <c r="AD7236"/>
    </row>
    <row r="7237" spans="29:30" x14ac:dyDescent="0.25">
      <c r="AC7237"/>
      <c r="AD7237"/>
    </row>
    <row r="7238" spans="29:30" x14ac:dyDescent="0.25">
      <c r="AC7238"/>
      <c r="AD7238"/>
    </row>
    <row r="7239" spans="29:30" x14ac:dyDescent="0.25">
      <c r="AC7239"/>
      <c r="AD7239"/>
    </row>
    <row r="7240" spans="29:30" x14ac:dyDescent="0.25">
      <c r="AC7240"/>
      <c r="AD7240"/>
    </row>
    <row r="7241" spans="29:30" x14ac:dyDescent="0.25">
      <c r="AC7241"/>
      <c r="AD7241"/>
    </row>
    <row r="7242" spans="29:30" x14ac:dyDescent="0.25">
      <c r="AC7242"/>
      <c r="AD7242"/>
    </row>
    <row r="7243" spans="29:30" x14ac:dyDescent="0.25">
      <c r="AC7243"/>
      <c r="AD7243"/>
    </row>
    <row r="7244" spans="29:30" x14ac:dyDescent="0.25">
      <c r="AC7244"/>
      <c r="AD7244"/>
    </row>
    <row r="7245" spans="29:30" x14ac:dyDescent="0.25">
      <c r="AC7245"/>
      <c r="AD7245"/>
    </row>
    <row r="7246" spans="29:30" x14ac:dyDescent="0.25">
      <c r="AC7246"/>
      <c r="AD7246"/>
    </row>
    <row r="7247" spans="29:30" x14ac:dyDescent="0.25">
      <c r="AC7247"/>
      <c r="AD7247"/>
    </row>
    <row r="7248" spans="29:30" x14ac:dyDescent="0.25">
      <c r="AC7248"/>
      <c r="AD7248"/>
    </row>
    <row r="7249" spans="29:30" x14ac:dyDescent="0.25">
      <c r="AC7249"/>
      <c r="AD7249"/>
    </row>
    <row r="7250" spans="29:30" x14ac:dyDescent="0.25">
      <c r="AC7250"/>
      <c r="AD7250"/>
    </row>
    <row r="7251" spans="29:30" x14ac:dyDescent="0.25">
      <c r="AC7251"/>
      <c r="AD7251"/>
    </row>
    <row r="7252" spans="29:30" x14ac:dyDescent="0.25">
      <c r="AC7252"/>
      <c r="AD7252"/>
    </row>
    <row r="7253" spans="29:30" x14ac:dyDescent="0.25">
      <c r="AC7253"/>
      <c r="AD7253"/>
    </row>
    <row r="7254" spans="29:30" x14ac:dyDescent="0.25">
      <c r="AC7254"/>
      <c r="AD7254"/>
    </row>
    <row r="7255" spans="29:30" x14ac:dyDescent="0.25">
      <c r="AC7255"/>
      <c r="AD7255"/>
    </row>
    <row r="7256" spans="29:30" x14ac:dyDescent="0.25">
      <c r="AC7256"/>
      <c r="AD7256"/>
    </row>
    <row r="7257" spans="29:30" x14ac:dyDescent="0.25">
      <c r="AC7257"/>
      <c r="AD7257"/>
    </row>
    <row r="7258" spans="29:30" x14ac:dyDescent="0.25">
      <c r="AC7258"/>
      <c r="AD7258"/>
    </row>
    <row r="7259" spans="29:30" x14ac:dyDescent="0.25">
      <c r="AC7259"/>
      <c r="AD7259"/>
    </row>
    <row r="7260" spans="29:30" x14ac:dyDescent="0.25">
      <c r="AC7260"/>
      <c r="AD7260"/>
    </row>
    <row r="7261" spans="29:30" x14ac:dyDescent="0.25">
      <c r="AC7261"/>
      <c r="AD7261"/>
    </row>
    <row r="7262" spans="29:30" x14ac:dyDescent="0.25">
      <c r="AC7262"/>
      <c r="AD7262"/>
    </row>
    <row r="7263" spans="29:30" x14ac:dyDescent="0.25">
      <c r="AC7263"/>
      <c r="AD7263"/>
    </row>
    <row r="7264" spans="29:30" x14ac:dyDescent="0.25">
      <c r="AC7264"/>
      <c r="AD7264"/>
    </row>
    <row r="7265" spans="29:30" x14ac:dyDescent="0.25">
      <c r="AC7265"/>
      <c r="AD7265"/>
    </row>
    <row r="7266" spans="29:30" x14ac:dyDescent="0.25">
      <c r="AC7266"/>
      <c r="AD7266"/>
    </row>
    <row r="7267" spans="29:30" x14ac:dyDescent="0.25">
      <c r="AC7267"/>
      <c r="AD7267"/>
    </row>
    <row r="7268" spans="29:30" x14ac:dyDescent="0.25">
      <c r="AC7268"/>
      <c r="AD7268"/>
    </row>
    <row r="7269" spans="29:30" x14ac:dyDescent="0.25">
      <c r="AC7269"/>
      <c r="AD7269"/>
    </row>
    <row r="7270" spans="29:30" x14ac:dyDescent="0.25">
      <c r="AC7270"/>
      <c r="AD7270"/>
    </row>
    <row r="7271" spans="29:30" x14ac:dyDescent="0.25">
      <c r="AC7271"/>
      <c r="AD7271"/>
    </row>
    <row r="7272" spans="29:30" x14ac:dyDescent="0.25">
      <c r="AC7272"/>
      <c r="AD7272"/>
    </row>
    <row r="7273" spans="29:30" x14ac:dyDescent="0.25">
      <c r="AC7273"/>
      <c r="AD7273"/>
    </row>
    <row r="7274" spans="29:30" x14ac:dyDescent="0.25">
      <c r="AC7274"/>
      <c r="AD7274"/>
    </row>
    <row r="7275" spans="29:30" x14ac:dyDescent="0.25">
      <c r="AC7275"/>
      <c r="AD7275"/>
    </row>
    <row r="7276" spans="29:30" x14ac:dyDescent="0.25">
      <c r="AC7276"/>
      <c r="AD7276"/>
    </row>
    <row r="7277" spans="29:30" x14ac:dyDescent="0.25">
      <c r="AC7277"/>
      <c r="AD7277"/>
    </row>
    <row r="7278" spans="29:30" x14ac:dyDescent="0.25">
      <c r="AC7278"/>
      <c r="AD7278"/>
    </row>
    <row r="7279" spans="29:30" x14ac:dyDescent="0.25">
      <c r="AC7279"/>
      <c r="AD7279"/>
    </row>
    <row r="7280" spans="29:30" x14ac:dyDescent="0.25">
      <c r="AC7280"/>
      <c r="AD7280"/>
    </row>
    <row r="7281" spans="29:30" x14ac:dyDescent="0.25">
      <c r="AC7281"/>
      <c r="AD7281"/>
    </row>
    <row r="7282" spans="29:30" x14ac:dyDescent="0.25">
      <c r="AC7282"/>
      <c r="AD7282"/>
    </row>
    <row r="7283" spans="29:30" x14ac:dyDescent="0.25">
      <c r="AC7283"/>
      <c r="AD7283"/>
    </row>
    <row r="7284" spans="29:30" x14ac:dyDescent="0.25">
      <c r="AC7284"/>
      <c r="AD7284"/>
    </row>
    <row r="7285" spans="29:30" x14ac:dyDescent="0.25">
      <c r="AC7285"/>
      <c r="AD7285"/>
    </row>
    <row r="7286" spans="29:30" x14ac:dyDescent="0.25">
      <c r="AC7286"/>
      <c r="AD7286"/>
    </row>
    <row r="7287" spans="29:30" x14ac:dyDescent="0.25">
      <c r="AC7287"/>
      <c r="AD7287"/>
    </row>
    <row r="7288" spans="29:30" x14ac:dyDescent="0.25">
      <c r="AC7288"/>
      <c r="AD7288"/>
    </row>
    <row r="7289" spans="29:30" x14ac:dyDescent="0.25">
      <c r="AC7289"/>
      <c r="AD7289"/>
    </row>
    <row r="7290" spans="29:30" x14ac:dyDescent="0.25">
      <c r="AC7290"/>
      <c r="AD7290"/>
    </row>
    <row r="7291" spans="29:30" x14ac:dyDescent="0.25">
      <c r="AC7291"/>
      <c r="AD7291"/>
    </row>
    <row r="7292" spans="29:30" x14ac:dyDescent="0.25">
      <c r="AC7292"/>
      <c r="AD7292"/>
    </row>
    <row r="7293" spans="29:30" x14ac:dyDescent="0.25">
      <c r="AC7293"/>
      <c r="AD7293"/>
    </row>
    <row r="7294" spans="29:30" x14ac:dyDescent="0.25">
      <c r="AC7294"/>
      <c r="AD7294"/>
    </row>
    <row r="7295" spans="29:30" x14ac:dyDescent="0.25">
      <c r="AC7295"/>
      <c r="AD7295"/>
    </row>
    <row r="7296" spans="29:30" x14ac:dyDescent="0.25">
      <c r="AC7296"/>
      <c r="AD7296"/>
    </row>
    <row r="7297" spans="29:30" x14ac:dyDescent="0.25">
      <c r="AC7297"/>
      <c r="AD7297"/>
    </row>
    <row r="7298" spans="29:30" x14ac:dyDescent="0.25">
      <c r="AC7298"/>
      <c r="AD7298"/>
    </row>
    <row r="7299" spans="29:30" x14ac:dyDescent="0.25">
      <c r="AC7299"/>
      <c r="AD7299"/>
    </row>
    <row r="7300" spans="29:30" x14ac:dyDescent="0.25">
      <c r="AC7300"/>
      <c r="AD7300"/>
    </row>
    <row r="7301" spans="29:30" x14ac:dyDescent="0.25">
      <c r="AC7301"/>
      <c r="AD7301"/>
    </row>
    <row r="7302" spans="29:30" x14ac:dyDescent="0.25">
      <c r="AC7302"/>
      <c r="AD7302"/>
    </row>
    <row r="7303" spans="29:30" x14ac:dyDescent="0.25">
      <c r="AC7303"/>
      <c r="AD7303"/>
    </row>
    <row r="7304" spans="29:30" x14ac:dyDescent="0.25">
      <c r="AC7304"/>
      <c r="AD7304"/>
    </row>
    <row r="7305" spans="29:30" x14ac:dyDescent="0.25">
      <c r="AC7305"/>
      <c r="AD7305"/>
    </row>
    <row r="7306" spans="29:30" x14ac:dyDescent="0.25">
      <c r="AC7306"/>
      <c r="AD7306"/>
    </row>
    <row r="7307" spans="29:30" x14ac:dyDescent="0.25">
      <c r="AC7307"/>
      <c r="AD7307"/>
    </row>
    <row r="7308" spans="29:30" x14ac:dyDescent="0.25">
      <c r="AC7308"/>
      <c r="AD7308"/>
    </row>
    <row r="7309" spans="29:30" x14ac:dyDescent="0.25">
      <c r="AC7309"/>
      <c r="AD7309"/>
    </row>
    <row r="7310" spans="29:30" x14ac:dyDescent="0.25">
      <c r="AC7310"/>
      <c r="AD7310"/>
    </row>
    <row r="7311" spans="29:30" x14ac:dyDescent="0.25">
      <c r="AC7311"/>
      <c r="AD7311"/>
    </row>
    <row r="7312" spans="29:30" x14ac:dyDescent="0.25">
      <c r="AC7312"/>
      <c r="AD7312"/>
    </row>
    <row r="7313" spans="29:30" x14ac:dyDescent="0.25">
      <c r="AC7313"/>
      <c r="AD7313"/>
    </row>
    <row r="7314" spans="29:30" x14ac:dyDescent="0.25">
      <c r="AC7314"/>
      <c r="AD7314"/>
    </row>
    <row r="7315" spans="29:30" x14ac:dyDescent="0.25">
      <c r="AC7315"/>
      <c r="AD7315"/>
    </row>
    <row r="7316" spans="29:30" x14ac:dyDescent="0.25">
      <c r="AC7316"/>
      <c r="AD7316"/>
    </row>
    <row r="7317" spans="29:30" x14ac:dyDescent="0.25">
      <c r="AC7317"/>
      <c r="AD7317"/>
    </row>
    <row r="7318" spans="29:30" x14ac:dyDescent="0.25">
      <c r="AC7318"/>
      <c r="AD7318"/>
    </row>
    <row r="7319" spans="29:30" x14ac:dyDescent="0.25">
      <c r="AC7319"/>
      <c r="AD7319"/>
    </row>
    <row r="7320" spans="29:30" x14ac:dyDescent="0.25">
      <c r="AC7320"/>
      <c r="AD7320"/>
    </row>
    <row r="7321" spans="29:30" x14ac:dyDescent="0.25">
      <c r="AC7321"/>
      <c r="AD7321"/>
    </row>
    <row r="7322" spans="29:30" x14ac:dyDescent="0.25">
      <c r="AC7322"/>
      <c r="AD7322"/>
    </row>
    <row r="7323" spans="29:30" x14ac:dyDescent="0.25">
      <c r="AC7323"/>
      <c r="AD7323"/>
    </row>
    <row r="7324" spans="29:30" x14ac:dyDescent="0.25">
      <c r="AC7324"/>
      <c r="AD7324"/>
    </row>
    <row r="7325" spans="29:30" x14ac:dyDescent="0.25">
      <c r="AC7325"/>
      <c r="AD7325"/>
    </row>
    <row r="7326" spans="29:30" x14ac:dyDescent="0.25">
      <c r="AC7326"/>
      <c r="AD7326"/>
    </row>
    <row r="7327" spans="29:30" x14ac:dyDescent="0.25">
      <c r="AC7327"/>
      <c r="AD7327"/>
    </row>
    <row r="7328" spans="29:30" x14ac:dyDescent="0.25">
      <c r="AC7328"/>
      <c r="AD7328"/>
    </row>
    <row r="7329" spans="29:30" x14ac:dyDescent="0.25">
      <c r="AC7329"/>
      <c r="AD7329"/>
    </row>
    <row r="7330" spans="29:30" x14ac:dyDescent="0.25">
      <c r="AC7330"/>
      <c r="AD7330"/>
    </row>
    <row r="7331" spans="29:30" x14ac:dyDescent="0.25">
      <c r="AC7331"/>
      <c r="AD7331"/>
    </row>
    <row r="7332" spans="29:30" x14ac:dyDescent="0.25">
      <c r="AC7332"/>
      <c r="AD7332"/>
    </row>
    <row r="7333" spans="29:30" x14ac:dyDescent="0.25">
      <c r="AC7333"/>
      <c r="AD7333"/>
    </row>
    <row r="7334" spans="29:30" x14ac:dyDescent="0.25">
      <c r="AC7334"/>
      <c r="AD7334"/>
    </row>
    <row r="7335" spans="29:30" x14ac:dyDescent="0.25">
      <c r="AC7335"/>
      <c r="AD7335"/>
    </row>
    <row r="7336" spans="29:30" x14ac:dyDescent="0.25">
      <c r="AC7336"/>
      <c r="AD7336"/>
    </row>
    <row r="7337" spans="29:30" x14ac:dyDescent="0.25">
      <c r="AC7337"/>
      <c r="AD7337"/>
    </row>
    <row r="7338" spans="29:30" x14ac:dyDescent="0.25">
      <c r="AC7338"/>
      <c r="AD7338"/>
    </row>
    <row r="7339" spans="29:30" x14ac:dyDescent="0.25">
      <c r="AC7339"/>
      <c r="AD7339"/>
    </row>
    <row r="7340" spans="29:30" x14ac:dyDescent="0.25">
      <c r="AC7340"/>
      <c r="AD7340"/>
    </row>
    <row r="7341" spans="29:30" x14ac:dyDescent="0.25">
      <c r="AC7341"/>
      <c r="AD7341"/>
    </row>
    <row r="7342" spans="29:30" x14ac:dyDescent="0.25">
      <c r="AC7342"/>
      <c r="AD7342"/>
    </row>
    <row r="7343" spans="29:30" x14ac:dyDescent="0.25">
      <c r="AC7343"/>
      <c r="AD7343"/>
    </row>
    <row r="7344" spans="29:30" x14ac:dyDescent="0.25">
      <c r="AC7344"/>
      <c r="AD7344"/>
    </row>
    <row r="7345" spans="29:30" x14ac:dyDescent="0.25">
      <c r="AC7345"/>
      <c r="AD7345"/>
    </row>
    <row r="7346" spans="29:30" x14ac:dyDescent="0.25">
      <c r="AC7346"/>
      <c r="AD7346"/>
    </row>
    <row r="7347" spans="29:30" x14ac:dyDescent="0.25">
      <c r="AC7347"/>
      <c r="AD7347"/>
    </row>
    <row r="7348" spans="29:30" x14ac:dyDescent="0.25">
      <c r="AC7348"/>
      <c r="AD7348"/>
    </row>
    <row r="7349" spans="29:30" x14ac:dyDescent="0.25">
      <c r="AC7349"/>
      <c r="AD7349"/>
    </row>
    <row r="7350" spans="29:30" x14ac:dyDescent="0.25">
      <c r="AC7350"/>
      <c r="AD7350"/>
    </row>
    <row r="7351" spans="29:30" x14ac:dyDescent="0.25">
      <c r="AC7351"/>
      <c r="AD7351"/>
    </row>
    <row r="7352" spans="29:30" x14ac:dyDescent="0.25">
      <c r="AC7352"/>
      <c r="AD7352"/>
    </row>
    <row r="7353" spans="29:30" x14ac:dyDescent="0.25">
      <c r="AC7353"/>
      <c r="AD7353"/>
    </row>
    <row r="7354" spans="29:30" x14ac:dyDescent="0.25">
      <c r="AC7354"/>
      <c r="AD7354"/>
    </row>
    <row r="7355" spans="29:30" x14ac:dyDescent="0.25">
      <c r="AC7355"/>
      <c r="AD7355"/>
    </row>
    <row r="7356" spans="29:30" x14ac:dyDescent="0.25">
      <c r="AC7356"/>
      <c r="AD7356"/>
    </row>
    <row r="7357" spans="29:30" x14ac:dyDescent="0.25">
      <c r="AC7357"/>
      <c r="AD7357"/>
    </row>
    <row r="7358" spans="29:30" x14ac:dyDescent="0.25">
      <c r="AC7358"/>
      <c r="AD7358"/>
    </row>
    <row r="7359" spans="29:30" x14ac:dyDescent="0.25">
      <c r="AC7359"/>
      <c r="AD7359"/>
    </row>
    <row r="7360" spans="29:30" x14ac:dyDescent="0.25">
      <c r="AC7360"/>
      <c r="AD7360"/>
    </row>
    <row r="7361" spans="29:30" x14ac:dyDescent="0.25">
      <c r="AC7361"/>
      <c r="AD7361"/>
    </row>
    <row r="7362" spans="29:30" x14ac:dyDescent="0.25">
      <c r="AC7362"/>
      <c r="AD7362"/>
    </row>
    <row r="7363" spans="29:30" x14ac:dyDescent="0.25">
      <c r="AC7363"/>
      <c r="AD7363"/>
    </row>
    <row r="7364" spans="29:30" x14ac:dyDescent="0.25">
      <c r="AC7364"/>
      <c r="AD7364"/>
    </row>
    <row r="7365" spans="29:30" x14ac:dyDescent="0.25">
      <c r="AC7365"/>
      <c r="AD7365"/>
    </row>
    <row r="7366" spans="29:30" x14ac:dyDescent="0.25">
      <c r="AC7366"/>
      <c r="AD7366"/>
    </row>
    <row r="7367" spans="29:30" x14ac:dyDescent="0.25">
      <c r="AC7367"/>
      <c r="AD7367"/>
    </row>
    <row r="7368" spans="29:30" x14ac:dyDescent="0.25">
      <c r="AC7368"/>
      <c r="AD7368"/>
    </row>
    <row r="7369" spans="29:30" x14ac:dyDescent="0.25">
      <c r="AC7369"/>
      <c r="AD7369"/>
    </row>
    <row r="7370" spans="29:30" x14ac:dyDescent="0.25">
      <c r="AC7370"/>
      <c r="AD7370"/>
    </row>
    <row r="7371" spans="29:30" x14ac:dyDescent="0.25">
      <c r="AC7371"/>
      <c r="AD7371"/>
    </row>
    <row r="7372" spans="29:30" x14ac:dyDescent="0.25">
      <c r="AC7372"/>
      <c r="AD7372"/>
    </row>
    <row r="7373" spans="29:30" x14ac:dyDescent="0.25">
      <c r="AC7373"/>
      <c r="AD7373"/>
    </row>
    <row r="7374" spans="29:30" x14ac:dyDescent="0.25">
      <c r="AC7374"/>
      <c r="AD7374"/>
    </row>
    <row r="7375" spans="29:30" x14ac:dyDescent="0.25">
      <c r="AC7375"/>
      <c r="AD7375"/>
    </row>
    <row r="7376" spans="29:30" x14ac:dyDescent="0.25">
      <c r="AC7376"/>
      <c r="AD7376"/>
    </row>
    <row r="7377" spans="29:30" x14ac:dyDescent="0.25">
      <c r="AC7377"/>
      <c r="AD7377"/>
    </row>
    <row r="7378" spans="29:30" x14ac:dyDescent="0.25">
      <c r="AC7378"/>
      <c r="AD7378"/>
    </row>
    <row r="7379" spans="29:30" x14ac:dyDescent="0.25">
      <c r="AC7379"/>
      <c r="AD7379"/>
    </row>
    <row r="7380" spans="29:30" x14ac:dyDescent="0.25">
      <c r="AC7380"/>
      <c r="AD7380"/>
    </row>
    <row r="7381" spans="29:30" x14ac:dyDescent="0.25">
      <c r="AC7381"/>
      <c r="AD7381"/>
    </row>
    <row r="7382" spans="29:30" x14ac:dyDescent="0.25">
      <c r="AC7382"/>
      <c r="AD7382"/>
    </row>
    <row r="7383" spans="29:30" x14ac:dyDescent="0.25">
      <c r="AC7383"/>
      <c r="AD7383"/>
    </row>
    <row r="7384" spans="29:30" x14ac:dyDescent="0.25">
      <c r="AC7384"/>
      <c r="AD7384"/>
    </row>
    <row r="7385" spans="29:30" x14ac:dyDescent="0.25">
      <c r="AC7385"/>
      <c r="AD7385"/>
    </row>
    <row r="7386" spans="29:30" x14ac:dyDescent="0.25">
      <c r="AC7386"/>
      <c r="AD7386"/>
    </row>
    <row r="7387" spans="29:30" x14ac:dyDescent="0.25">
      <c r="AC7387"/>
      <c r="AD7387"/>
    </row>
    <row r="7388" spans="29:30" x14ac:dyDescent="0.25">
      <c r="AC7388"/>
      <c r="AD7388"/>
    </row>
    <row r="7389" spans="29:30" x14ac:dyDescent="0.25">
      <c r="AC7389"/>
      <c r="AD7389"/>
    </row>
    <row r="7390" spans="29:30" x14ac:dyDescent="0.25">
      <c r="AC7390"/>
      <c r="AD7390"/>
    </row>
    <row r="7391" spans="29:30" x14ac:dyDescent="0.25">
      <c r="AC7391"/>
      <c r="AD7391"/>
    </row>
    <row r="7392" spans="29:30" x14ac:dyDescent="0.25">
      <c r="AC7392"/>
      <c r="AD7392"/>
    </row>
    <row r="7393" spans="29:30" x14ac:dyDescent="0.25">
      <c r="AC7393"/>
      <c r="AD7393"/>
    </row>
    <row r="7394" spans="29:30" x14ac:dyDescent="0.25">
      <c r="AC7394"/>
      <c r="AD7394"/>
    </row>
    <row r="7395" spans="29:30" x14ac:dyDescent="0.25">
      <c r="AC7395"/>
      <c r="AD7395"/>
    </row>
    <row r="7396" spans="29:30" x14ac:dyDescent="0.25">
      <c r="AC7396"/>
      <c r="AD7396"/>
    </row>
    <row r="7397" spans="29:30" x14ac:dyDescent="0.25">
      <c r="AC7397"/>
      <c r="AD7397"/>
    </row>
    <row r="7398" spans="29:30" x14ac:dyDescent="0.25">
      <c r="AC7398"/>
      <c r="AD7398"/>
    </row>
    <row r="7399" spans="29:30" x14ac:dyDescent="0.25">
      <c r="AC7399"/>
      <c r="AD7399"/>
    </row>
    <row r="7400" spans="29:30" x14ac:dyDescent="0.25">
      <c r="AC7400"/>
      <c r="AD7400"/>
    </row>
    <row r="7401" spans="29:30" x14ac:dyDescent="0.25">
      <c r="AC7401"/>
      <c r="AD7401"/>
    </row>
    <row r="7402" spans="29:30" x14ac:dyDescent="0.25">
      <c r="AC7402"/>
      <c r="AD7402"/>
    </row>
    <row r="7403" spans="29:30" x14ac:dyDescent="0.25">
      <c r="AC7403"/>
      <c r="AD7403"/>
    </row>
    <row r="7404" spans="29:30" x14ac:dyDescent="0.25">
      <c r="AC7404"/>
      <c r="AD7404"/>
    </row>
    <row r="7405" spans="29:30" x14ac:dyDescent="0.25">
      <c r="AC7405"/>
      <c r="AD7405"/>
    </row>
    <row r="7406" spans="29:30" x14ac:dyDescent="0.25">
      <c r="AC7406"/>
      <c r="AD7406"/>
    </row>
    <row r="7407" spans="29:30" x14ac:dyDescent="0.25">
      <c r="AC7407"/>
      <c r="AD7407"/>
    </row>
    <row r="7408" spans="29:30" x14ac:dyDescent="0.25">
      <c r="AC7408"/>
      <c r="AD7408"/>
    </row>
    <row r="7409" spans="29:30" x14ac:dyDescent="0.25">
      <c r="AC7409"/>
      <c r="AD7409"/>
    </row>
    <row r="7410" spans="29:30" x14ac:dyDescent="0.25">
      <c r="AC7410"/>
      <c r="AD7410"/>
    </row>
    <row r="7411" spans="29:30" x14ac:dyDescent="0.25">
      <c r="AC7411"/>
      <c r="AD7411"/>
    </row>
    <row r="7412" spans="29:30" x14ac:dyDescent="0.25">
      <c r="AC7412"/>
      <c r="AD7412"/>
    </row>
    <row r="7413" spans="29:30" x14ac:dyDescent="0.25">
      <c r="AC7413"/>
      <c r="AD7413"/>
    </row>
    <row r="7414" spans="29:30" x14ac:dyDescent="0.25">
      <c r="AC7414"/>
      <c r="AD7414"/>
    </row>
    <row r="7415" spans="29:30" x14ac:dyDescent="0.25">
      <c r="AC7415"/>
      <c r="AD7415"/>
    </row>
    <row r="7416" spans="29:30" x14ac:dyDescent="0.25">
      <c r="AC7416"/>
      <c r="AD7416"/>
    </row>
    <row r="7417" spans="29:30" x14ac:dyDescent="0.25">
      <c r="AC7417"/>
      <c r="AD7417"/>
    </row>
    <row r="7418" spans="29:30" x14ac:dyDescent="0.25">
      <c r="AC7418"/>
      <c r="AD7418"/>
    </row>
    <row r="7419" spans="29:30" x14ac:dyDescent="0.25">
      <c r="AC7419"/>
      <c r="AD7419"/>
    </row>
    <row r="7420" spans="29:30" x14ac:dyDescent="0.25">
      <c r="AC7420"/>
      <c r="AD7420"/>
    </row>
    <row r="7421" spans="29:30" x14ac:dyDescent="0.25">
      <c r="AC7421"/>
      <c r="AD7421"/>
    </row>
    <row r="7422" spans="29:30" x14ac:dyDescent="0.25">
      <c r="AC7422"/>
      <c r="AD7422"/>
    </row>
    <row r="7423" spans="29:30" x14ac:dyDescent="0.25">
      <c r="AC7423"/>
      <c r="AD7423"/>
    </row>
    <row r="7424" spans="29:30" x14ac:dyDescent="0.25">
      <c r="AC7424"/>
      <c r="AD7424"/>
    </row>
    <row r="7425" spans="29:30" x14ac:dyDescent="0.25">
      <c r="AC7425"/>
      <c r="AD7425"/>
    </row>
    <row r="7426" spans="29:30" x14ac:dyDescent="0.25">
      <c r="AC7426"/>
      <c r="AD7426"/>
    </row>
    <row r="7427" spans="29:30" x14ac:dyDescent="0.25">
      <c r="AC7427"/>
      <c r="AD7427"/>
    </row>
    <row r="7428" spans="29:30" x14ac:dyDescent="0.25">
      <c r="AC7428"/>
      <c r="AD7428"/>
    </row>
    <row r="7429" spans="29:30" x14ac:dyDescent="0.25">
      <c r="AC7429"/>
      <c r="AD7429"/>
    </row>
    <row r="7430" spans="29:30" x14ac:dyDescent="0.25">
      <c r="AC7430"/>
      <c r="AD7430"/>
    </row>
    <row r="7431" spans="29:30" x14ac:dyDescent="0.25">
      <c r="AC7431"/>
      <c r="AD7431"/>
    </row>
    <row r="7432" spans="29:30" x14ac:dyDescent="0.25">
      <c r="AC7432"/>
      <c r="AD7432"/>
    </row>
    <row r="7433" spans="29:30" x14ac:dyDescent="0.25">
      <c r="AC7433"/>
      <c r="AD7433"/>
    </row>
    <row r="7434" spans="29:30" x14ac:dyDescent="0.25">
      <c r="AC7434"/>
      <c r="AD7434"/>
    </row>
    <row r="7435" spans="29:30" x14ac:dyDescent="0.25">
      <c r="AC7435"/>
      <c r="AD7435"/>
    </row>
    <row r="7436" spans="29:30" x14ac:dyDescent="0.25">
      <c r="AC7436"/>
      <c r="AD7436"/>
    </row>
    <row r="7437" spans="29:30" x14ac:dyDescent="0.25">
      <c r="AC7437"/>
      <c r="AD7437"/>
    </row>
    <row r="7438" spans="29:30" x14ac:dyDescent="0.25">
      <c r="AC7438"/>
      <c r="AD7438"/>
    </row>
    <row r="7439" spans="29:30" x14ac:dyDescent="0.25">
      <c r="AC7439"/>
      <c r="AD7439"/>
    </row>
    <row r="7440" spans="29:30" x14ac:dyDescent="0.25">
      <c r="AC7440"/>
      <c r="AD7440"/>
    </row>
    <row r="7441" spans="29:30" x14ac:dyDescent="0.25">
      <c r="AC7441"/>
      <c r="AD7441"/>
    </row>
    <row r="7442" spans="29:30" x14ac:dyDescent="0.25">
      <c r="AC7442"/>
      <c r="AD7442"/>
    </row>
    <row r="7443" spans="29:30" x14ac:dyDescent="0.25">
      <c r="AC7443"/>
      <c r="AD7443"/>
    </row>
    <row r="7444" spans="29:30" x14ac:dyDescent="0.25">
      <c r="AC7444"/>
      <c r="AD7444"/>
    </row>
    <row r="7445" spans="29:30" x14ac:dyDescent="0.25">
      <c r="AC7445"/>
      <c r="AD7445"/>
    </row>
    <row r="7446" spans="29:30" x14ac:dyDescent="0.25">
      <c r="AC7446"/>
      <c r="AD7446"/>
    </row>
    <row r="7447" spans="29:30" x14ac:dyDescent="0.25">
      <c r="AC7447"/>
      <c r="AD7447"/>
    </row>
    <row r="7448" spans="29:30" x14ac:dyDescent="0.25">
      <c r="AC7448"/>
      <c r="AD7448"/>
    </row>
    <row r="7449" spans="29:30" x14ac:dyDescent="0.25">
      <c r="AC7449"/>
      <c r="AD7449"/>
    </row>
    <row r="7450" spans="29:30" x14ac:dyDescent="0.25">
      <c r="AC7450"/>
      <c r="AD7450"/>
    </row>
    <row r="7451" spans="29:30" x14ac:dyDescent="0.25">
      <c r="AC7451"/>
      <c r="AD7451"/>
    </row>
    <row r="7452" spans="29:30" x14ac:dyDescent="0.25">
      <c r="AC7452"/>
      <c r="AD7452"/>
    </row>
    <row r="7453" spans="29:30" x14ac:dyDescent="0.25">
      <c r="AC7453"/>
      <c r="AD7453"/>
    </row>
    <row r="7454" spans="29:30" x14ac:dyDescent="0.25">
      <c r="AC7454"/>
      <c r="AD7454"/>
    </row>
    <row r="7455" spans="29:30" x14ac:dyDescent="0.25">
      <c r="AC7455"/>
      <c r="AD7455"/>
    </row>
    <row r="7456" spans="29:30" x14ac:dyDescent="0.25">
      <c r="AC7456"/>
      <c r="AD7456"/>
    </row>
    <row r="7457" spans="29:30" x14ac:dyDescent="0.25">
      <c r="AC7457"/>
      <c r="AD7457"/>
    </row>
    <row r="7458" spans="29:30" x14ac:dyDescent="0.25">
      <c r="AC7458"/>
      <c r="AD7458"/>
    </row>
    <row r="7459" spans="29:30" x14ac:dyDescent="0.25">
      <c r="AC7459"/>
      <c r="AD7459"/>
    </row>
    <row r="7460" spans="29:30" x14ac:dyDescent="0.25">
      <c r="AC7460"/>
      <c r="AD7460"/>
    </row>
    <row r="7461" spans="29:30" x14ac:dyDescent="0.25">
      <c r="AC7461"/>
      <c r="AD7461"/>
    </row>
    <row r="7462" spans="29:30" x14ac:dyDescent="0.25">
      <c r="AC7462"/>
      <c r="AD7462"/>
    </row>
    <row r="7463" spans="29:30" x14ac:dyDescent="0.25">
      <c r="AC7463"/>
      <c r="AD7463"/>
    </row>
    <row r="7464" spans="29:30" x14ac:dyDescent="0.25">
      <c r="AC7464"/>
      <c r="AD7464"/>
    </row>
    <row r="7465" spans="29:30" x14ac:dyDescent="0.25">
      <c r="AC7465"/>
      <c r="AD7465"/>
    </row>
    <row r="7466" spans="29:30" x14ac:dyDescent="0.25">
      <c r="AC7466"/>
      <c r="AD7466"/>
    </row>
    <row r="7467" spans="29:30" x14ac:dyDescent="0.25">
      <c r="AC7467"/>
      <c r="AD7467"/>
    </row>
    <row r="7468" spans="29:30" x14ac:dyDescent="0.25">
      <c r="AC7468"/>
      <c r="AD7468"/>
    </row>
    <row r="7469" spans="29:30" x14ac:dyDescent="0.25">
      <c r="AC7469"/>
      <c r="AD7469"/>
    </row>
    <row r="7470" spans="29:30" x14ac:dyDescent="0.25">
      <c r="AC7470"/>
      <c r="AD7470"/>
    </row>
    <row r="7471" spans="29:30" x14ac:dyDescent="0.25">
      <c r="AC7471"/>
      <c r="AD7471"/>
    </row>
    <row r="7472" spans="29:30" x14ac:dyDescent="0.25">
      <c r="AC7472"/>
      <c r="AD7472"/>
    </row>
    <row r="7473" spans="29:30" x14ac:dyDescent="0.25">
      <c r="AC7473"/>
      <c r="AD7473"/>
    </row>
    <row r="7474" spans="29:30" x14ac:dyDescent="0.25">
      <c r="AC7474"/>
      <c r="AD7474"/>
    </row>
    <row r="7475" spans="29:30" x14ac:dyDescent="0.25">
      <c r="AC7475"/>
      <c r="AD7475"/>
    </row>
    <row r="7476" spans="29:30" x14ac:dyDescent="0.25">
      <c r="AC7476"/>
      <c r="AD7476"/>
    </row>
    <row r="7477" spans="29:30" x14ac:dyDescent="0.25">
      <c r="AC7477"/>
      <c r="AD7477"/>
    </row>
    <row r="7478" spans="29:30" x14ac:dyDescent="0.25">
      <c r="AC7478"/>
      <c r="AD7478"/>
    </row>
    <row r="7479" spans="29:30" x14ac:dyDescent="0.25">
      <c r="AC7479"/>
      <c r="AD7479"/>
    </row>
    <row r="7480" spans="29:30" x14ac:dyDescent="0.25">
      <c r="AC7480"/>
      <c r="AD7480"/>
    </row>
    <row r="7481" spans="29:30" x14ac:dyDescent="0.25">
      <c r="AC7481"/>
      <c r="AD7481"/>
    </row>
    <row r="7482" spans="29:30" x14ac:dyDescent="0.25">
      <c r="AC7482"/>
      <c r="AD7482"/>
    </row>
    <row r="7483" spans="29:30" x14ac:dyDescent="0.25">
      <c r="AC7483"/>
      <c r="AD7483"/>
    </row>
    <row r="7484" spans="29:30" x14ac:dyDescent="0.25">
      <c r="AC7484"/>
      <c r="AD7484"/>
    </row>
    <row r="7485" spans="29:30" x14ac:dyDescent="0.25">
      <c r="AC7485"/>
      <c r="AD7485"/>
    </row>
    <row r="7486" spans="29:30" x14ac:dyDescent="0.25">
      <c r="AC7486"/>
      <c r="AD7486"/>
    </row>
    <row r="7487" spans="29:30" x14ac:dyDescent="0.25">
      <c r="AC7487"/>
      <c r="AD7487"/>
    </row>
    <row r="7488" spans="29:30" x14ac:dyDescent="0.25">
      <c r="AC7488"/>
      <c r="AD7488"/>
    </row>
    <row r="7489" spans="29:30" x14ac:dyDescent="0.25">
      <c r="AC7489"/>
      <c r="AD7489"/>
    </row>
    <row r="7490" spans="29:30" x14ac:dyDescent="0.25">
      <c r="AC7490"/>
      <c r="AD7490"/>
    </row>
    <row r="7491" spans="29:30" x14ac:dyDescent="0.25">
      <c r="AC7491"/>
      <c r="AD7491"/>
    </row>
    <row r="7492" spans="29:30" x14ac:dyDescent="0.25">
      <c r="AC7492"/>
      <c r="AD7492"/>
    </row>
    <row r="7493" spans="29:30" x14ac:dyDescent="0.25">
      <c r="AC7493"/>
      <c r="AD7493"/>
    </row>
    <row r="7494" spans="29:30" x14ac:dyDescent="0.25">
      <c r="AC7494"/>
      <c r="AD7494"/>
    </row>
    <row r="7495" spans="29:30" x14ac:dyDescent="0.25">
      <c r="AC7495"/>
      <c r="AD7495"/>
    </row>
    <row r="7496" spans="29:30" x14ac:dyDescent="0.25">
      <c r="AC7496"/>
      <c r="AD7496"/>
    </row>
    <row r="7497" spans="29:30" x14ac:dyDescent="0.25">
      <c r="AC7497"/>
      <c r="AD7497"/>
    </row>
    <row r="7498" spans="29:30" x14ac:dyDescent="0.25">
      <c r="AC7498"/>
      <c r="AD7498"/>
    </row>
    <row r="7499" spans="29:30" x14ac:dyDescent="0.25">
      <c r="AC7499"/>
      <c r="AD7499"/>
    </row>
    <row r="7500" spans="29:30" x14ac:dyDescent="0.25">
      <c r="AC7500"/>
      <c r="AD7500"/>
    </row>
    <row r="7501" spans="29:30" x14ac:dyDescent="0.25">
      <c r="AC7501"/>
      <c r="AD7501"/>
    </row>
    <row r="7502" spans="29:30" x14ac:dyDescent="0.25">
      <c r="AC7502"/>
      <c r="AD7502"/>
    </row>
    <row r="7503" spans="29:30" x14ac:dyDescent="0.25">
      <c r="AC7503"/>
      <c r="AD7503"/>
    </row>
    <row r="7504" spans="29:30" x14ac:dyDescent="0.25">
      <c r="AC7504"/>
      <c r="AD7504"/>
    </row>
    <row r="7505" spans="29:30" x14ac:dyDescent="0.25">
      <c r="AC7505"/>
      <c r="AD7505"/>
    </row>
    <row r="7506" spans="29:30" x14ac:dyDescent="0.25">
      <c r="AC7506"/>
      <c r="AD7506"/>
    </row>
    <row r="7507" spans="29:30" x14ac:dyDescent="0.25">
      <c r="AC7507"/>
      <c r="AD7507"/>
    </row>
    <row r="7508" spans="29:30" x14ac:dyDescent="0.25">
      <c r="AC7508"/>
      <c r="AD7508"/>
    </row>
    <row r="7509" spans="29:30" x14ac:dyDescent="0.25">
      <c r="AC7509"/>
      <c r="AD7509"/>
    </row>
    <row r="7510" spans="29:30" x14ac:dyDescent="0.25">
      <c r="AC7510"/>
      <c r="AD7510"/>
    </row>
    <row r="7511" spans="29:30" x14ac:dyDescent="0.25">
      <c r="AC7511"/>
      <c r="AD7511"/>
    </row>
    <row r="7512" spans="29:30" x14ac:dyDescent="0.25">
      <c r="AC7512"/>
      <c r="AD7512"/>
    </row>
    <row r="7513" spans="29:30" x14ac:dyDescent="0.25">
      <c r="AC7513"/>
      <c r="AD7513"/>
    </row>
    <row r="7514" spans="29:30" x14ac:dyDescent="0.25">
      <c r="AC7514"/>
      <c r="AD7514"/>
    </row>
    <row r="7515" spans="29:30" x14ac:dyDescent="0.25">
      <c r="AC7515"/>
      <c r="AD7515"/>
    </row>
    <row r="7516" spans="29:30" x14ac:dyDescent="0.25">
      <c r="AC7516"/>
      <c r="AD7516"/>
    </row>
    <row r="7517" spans="29:30" x14ac:dyDescent="0.25">
      <c r="AC7517"/>
      <c r="AD7517"/>
    </row>
    <row r="7518" spans="29:30" x14ac:dyDescent="0.25">
      <c r="AC7518"/>
      <c r="AD7518"/>
    </row>
    <row r="7519" spans="29:30" x14ac:dyDescent="0.25">
      <c r="AC7519"/>
      <c r="AD7519"/>
    </row>
    <row r="7520" spans="29:30" x14ac:dyDescent="0.25">
      <c r="AC7520"/>
      <c r="AD7520"/>
    </row>
    <row r="7521" spans="29:30" x14ac:dyDescent="0.25">
      <c r="AC7521"/>
      <c r="AD7521"/>
    </row>
    <row r="7522" spans="29:30" x14ac:dyDescent="0.25">
      <c r="AC7522"/>
      <c r="AD7522"/>
    </row>
    <row r="7523" spans="29:30" x14ac:dyDescent="0.25">
      <c r="AC7523"/>
      <c r="AD7523"/>
    </row>
    <row r="7524" spans="29:30" x14ac:dyDescent="0.25">
      <c r="AC7524"/>
      <c r="AD7524"/>
    </row>
    <row r="7525" spans="29:30" x14ac:dyDescent="0.25">
      <c r="AC7525"/>
      <c r="AD7525"/>
    </row>
    <row r="7526" spans="29:30" x14ac:dyDescent="0.25">
      <c r="AC7526"/>
      <c r="AD7526"/>
    </row>
    <row r="7527" spans="29:30" x14ac:dyDescent="0.25">
      <c r="AC7527"/>
      <c r="AD7527"/>
    </row>
    <row r="7528" spans="29:30" x14ac:dyDescent="0.25">
      <c r="AC7528"/>
      <c r="AD7528"/>
    </row>
    <row r="7529" spans="29:30" x14ac:dyDescent="0.25">
      <c r="AC7529"/>
      <c r="AD7529"/>
    </row>
    <row r="7530" spans="29:30" x14ac:dyDescent="0.25">
      <c r="AC7530"/>
      <c r="AD7530"/>
    </row>
    <row r="7531" spans="29:30" x14ac:dyDescent="0.25">
      <c r="AC7531"/>
      <c r="AD7531"/>
    </row>
    <row r="7532" spans="29:30" x14ac:dyDescent="0.25">
      <c r="AC7532"/>
      <c r="AD7532"/>
    </row>
    <row r="7533" spans="29:30" x14ac:dyDescent="0.25">
      <c r="AC7533"/>
      <c r="AD7533"/>
    </row>
    <row r="7534" spans="29:30" x14ac:dyDescent="0.25">
      <c r="AC7534"/>
      <c r="AD7534"/>
    </row>
    <row r="7535" spans="29:30" x14ac:dyDescent="0.25">
      <c r="AC7535"/>
      <c r="AD7535"/>
    </row>
    <row r="7536" spans="29:30" x14ac:dyDescent="0.25">
      <c r="AC7536"/>
      <c r="AD7536"/>
    </row>
    <row r="7537" spans="29:30" x14ac:dyDescent="0.25">
      <c r="AC7537"/>
      <c r="AD7537"/>
    </row>
    <row r="7538" spans="29:30" x14ac:dyDescent="0.25">
      <c r="AC7538"/>
      <c r="AD7538"/>
    </row>
    <row r="7539" spans="29:30" x14ac:dyDescent="0.25">
      <c r="AC7539"/>
      <c r="AD7539"/>
    </row>
    <row r="7540" spans="29:30" x14ac:dyDescent="0.25">
      <c r="AC7540"/>
      <c r="AD7540"/>
    </row>
    <row r="7541" spans="29:30" x14ac:dyDescent="0.25">
      <c r="AC7541"/>
      <c r="AD7541"/>
    </row>
    <row r="7542" spans="29:30" x14ac:dyDescent="0.25">
      <c r="AC7542"/>
      <c r="AD7542"/>
    </row>
    <row r="7543" spans="29:30" x14ac:dyDescent="0.25">
      <c r="AC7543"/>
      <c r="AD7543"/>
    </row>
    <row r="7544" spans="29:30" x14ac:dyDescent="0.25">
      <c r="AC7544"/>
      <c r="AD7544"/>
    </row>
    <row r="7545" spans="29:30" x14ac:dyDescent="0.25">
      <c r="AC7545"/>
      <c r="AD7545"/>
    </row>
    <row r="7546" spans="29:30" x14ac:dyDescent="0.25">
      <c r="AC7546"/>
      <c r="AD7546"/>
    </row>
    <row r="7547" spans="29:30" x14ac:dyDescent="0.25">
      <c r="AC7547"/>
      <c r="AD7547"/>
    </row>
    <row r="7548" spans="29:30" x14ac:dyDescent="0.25">
      <c r="AC7548"/>
      <c r="AD7548"/>
    </row>
    <row r="7549" spans="29:30" x14ac:dyDescent="0.25">
      <c r="AC7549"/>
      <c r="AD7549"/>
    </row>
    <row r="7550" spans="29:30" x14ac:dyDescent="0.25">
      <c r="AC7550"/>
      <c r="AD7550"/>
    </row>
    <row r="7551" spans="29:30" x14ac:dyDescent="0.25">
      <c r="AC7551"/>
      <c r="AD7551"/>
    </row>
    <row r="7552" spans="29:30" x14ac:dyDescent="0.25">
      <c r="AC7552"/>
      <c r="AD7552"/>
    </row>
    <row r="7553" spans="29:30" x14ac:dyDescent="0.25">
      <c r="AC7553"/>
      <c r="AD7553"/>
    </row>
    <row r="7554" spans="29:30" x14ac:dyDescent="0.25">
      <c r="AC7554"/>
      <c r="AD7554"/>
    </row>
    <row r="7555" spans="29:30" x14ac:dyDescent="0.25">
      <c r="AC7555"/>
      <c r="AD7555"/>
    </row>
    <row r="7556" spans="29:30" x14ac:dyDescent="0.25">
      <c r="AC7556"/>
      <c r="AD7556"/>
    </row>
    <row r="7557" spans="29:30" x14ac:dyDescent="0.25">
      <c r="AC7557"/>
      <c r="AD7557"/>
    </row>
    <row r="7558" spans="29:30" x14ac:dyDescent="0.25">
      <c r="AC7558"/>
      <c r="AD7558"/>
    </row>
    <row r="7559" spans="29:30" x14ac:dyDescent="0.25">
      <c r="AC7559"/>
      <c r="AD7559"/>
    </row>
    <row r="7560" spans="29:30" x14ac:dyDescent="0.25">
      <c r="AC7560"/>
      <c r="AD7560"/>
    </row>
    <row r="7561" spans="29:30" x14ac:dyDescent="0.25">
      <c r="AC7561"/>
      <c r="AD7561"/>
    </row>
    <row r="7562" spans="29:30" x14ac:dyDescent="0.25">
      <c r="AC7562"/>
      <c r="AD7562"/>
    </row>
    <row r="7563" spans="29:30" x14ac:dyDescent="0.25">
      <c r="AC7563"/>
      <c r="AD7563"/>
    </row>
    <row r="7564" spans="29:30" x14ac:dyDescent="0.25">
      <c r="AC7564"/>
      <c r="AD7564"/>
    </row>
    <row r="7565" spans="29:30" x14ac:dyDescent="0.25">
      <c r="AC7565"/>
      <c r="AD7565"/>
    </row>
    <row r="7566" spans="29:30" x14ac:dyDescent="0.25">
      <c r="AC7566"/>
      <c r="AD7566"/>
    </row>
    <row r="7567" spans="29:30" x14ac:dyDescent="0.25">
      <c r="AC7567"/>
      <c r="AD7567"/>
    </row>
    <row r="7568" spans="29:30" x14ac:dyDescent="0.25">
      <c r="AC7568"/>
      <c r="AD7568"/>
    </row>
    <row r="7569" spans="29:30" x14ac:dyDescent="0.25">
      <c r="AC7569"/>
      <c r="AD7569"/>
    </row>
    <row r="7570" spans="29:30" x14ac:dyDescent="0.25">
      <c r="AC7570"/>
      <c r="AD7570"/>
    </row>
    <row r="7571" spans="29:30" x14ac:dyDescent="0.25">
      <c r="AC7571"/>
      <c r="AD7571"/>
    </row>
    <row r="7572" spans="29:30" x14ac:dyDescent="0.25">
      <c r="AC7572"/>
      <c r="AD7572"/>
    </row>
    <row r="7573" spans="29:30" x14ac:dyDescent="0.25">
      <c r="AC7573"/>
      <c r="AD7573"/>
    </row>
    <row r="7574" spans="29:30" x14ac:dyDescent="0.25">
      <c r="AC7574"/>
      <c r="AD7574"/>
    </row>
    <row r="7575" spans="29:30" x14ac:dyDescent="0.25">
      <c r="AC7575"/>
      <c r="AD7575"/>
    </row>
    <row r="7576" spans="29:30" x14ac:dyDescent="0.25">
      <c r="AC7576"/>
      <c r="AD7576"/>
    </row>
    <row r="7577" spans="29:30" x14ac:dyDescent="0.25">
      <c r="AC7577"/>
      <c r="AD7577"/>
    </row>
    <row r="7578" spans="29:30" x14ac:dyDescent="0.25">
      <c r="AC7578"/>
      <c r="AD7578"/>
    </row>
    <row r="7579" spans="29:30" x14ac:dyDescent="0.25">
      <c r="AC7579"/>
      <c r="AD7579"/>
    </row>
    <row r="7580" spans="29:30" x14ac:dyDescent="0.25">
      <c r="AC7580"/>
      <c r="AD7580"/>
    </row>
    <row r="7581" spans="29:30" x14ac:dyDescent="0.25">
      <c r="AC7581"/>
      <c r="AD7581"/>
    </row>
    <row r="7582" spans="29:30" x14ac:dyDescent="0.25">
      <c r="AC7582"/>
      <c r="AD7582"/>
    </row>
    <row r="7583" spans="29:30" x14ac:dyDescent="0.25">
      <c r="AC7583"/>
      <c r="AD7583"/>
    </row>
    <row r="7584" spans="29:30" x14ac:dyDescent="0.25">
      <c r="AC7584"/>
      <c r="AD7584"/>
    </row>
    <row r="7585" spans="29:30" x14ac:dyDescent="0.25">
      <c r="AC7585"/>
      <c r="AD7585"/>
    </row>
    <row r="7586" spans="29:30" x14ac:dyDescent="0.25">
      <c r="AC7586"/>
      <c r="AD7586"/>
    </row>
    <row r="7587" spans="29:30" x14ac:dyDescent="0.25">
      <c r="AC7587"/>
      <c r="AD7587"/>
    </row>
    <row r="7588" spans="29:30" x14ac:dyDescent="0.25">
      <c r="AC7588"/>
      <c r="AD7588"/>
    </row>
    <row r="7589" spans="29:30" x14ac:dyDescent="0.25">
      <c r="AC7589"/>
      <c r="AD7589"/>
    </row>
    <row r="7590" spans="29:30" x14ac:dyDescent="0.25">
      <c r="AC7590"/>
      <c r="AD7590"/>
    </row>
    <row r="7591" spans="29:30" x14ac:dyDescent="0.25">
      <c r="AC7591"/>
      <c r="AD7591"/>
    </row>
    <row r="7592" spans="29:30" x14ac:dyDescent="0.25">
      <c r="AC7592"/>
      <c r="AD7592"/>
    </row>
    <row r="7593" spans="29:30" x14ac:dyDescent="0.25">
      <c r="AC7593"/>
      <c r="AD7593"/>
    </row>
    <row r="7594" spans="29:30" x14ac:dyDescent="0.25">
      <c r="AC7594"/>
      <c r="AD7594"/>
    </row>
    <row r="7595" spans="29:30" x14ac:dyDescent="0.25">
      <c r="AC7595"/>
      <c r="AD7595"/>
    </row>
    <row r="7596" spans="29:30" x14ac:dyDescent="0.25">
      <c r="AC7596"/>
      <c r="AD7596"/>
    </row>
    <row r="7597" spans="29:30" x14ac:dyDescent="0.25">
      <c r="AC7597"/>
      <c r="AD7597"/>
    </row>
    <row r="7598" spans="29:30" x14ac:dyDescent="0.25">
      <c r="AC7598"/>
      <c r="AD7598"/>
    </row>
    <row r="7599" spans="29:30" x14ac:dyDescent="0.25">
      <c r="AC7599"/>
      <c r="AD7599"/>
    </row>
    <row r="7600" spans="29:30" x14ac:dyDescent="0.25">
      <c r="AC7600"/>
      <c r="AD7600"/>
    </row>
    <row r="7601" spans="29:30" x14ac:dyDescent="0.25">
      <c r="AC7601"/>
      <c r="AD7601"/>
    </row>
    <row r="7602" spans="29:30" x14ac:dyDescent="0.25">
      <c r="AC7602"/>
      <c r="AD7602"/>
    </row>
    <row r="7603" spans="29:30" x14ac:dyDescent="0.25">
      <c r="AC7603"/>
      <c r="AD7603"/>
    </row>
    <row r="7604" spans="29:30" x14ac:dyDescent="0.25">
      <c r="AC7604"/>
      <c r="AD7604"/>
    </row>
    <row r="7605" spans="29:30" x14ac:dyDescent="0.25">
      <c r="AC7605"/>
      <c r="AD7605"/>
    </row>
    <row r="7606" spans="29:30" x14ac:dyDescent="0.25">
      <c r="AC7606"/>
      <c r="AD7606"/>
    </row>
    <row r="7607" spans="29:30" x14ac:dyDescent="0.25">
      <c r="AC7607"/>
      <c r="AD7607"/>
    </row>
    <row r="7608" spans="29:30" x14ac:dyDescent="0.25">
      <c r="AC7608"/>
      <c r="AD7608"/>
    </row>
    <row r="7609" spans="29:30" x14ac:dyDescent="0.25">
      <c r="AC7609"/>
      <c r="AD7609"/>
    </row>
    <row r="7610" spans="29:30" x14ac:dyDescent="0.25">
      <c r="AC7610"/>
      <c r="AD7610"/>
    </row>
    <row r="7611" spans="29:30" x14ac:dyDescent="0.25">
      <c r="AC7611"/>
      <c r="AD7611"/>
    </row>
    <row r="7612" spans="29:30" x14ac:dyDescent="0.25">
      <c r="AC7612"/>
      <c r="AD7612"/>
    </row>
    <row r="7613" spans="29:30" x14ac:dyDescent="0.25">
      <c r="AC7613"/>
      <c r="AD7613"/>
    </row>
    <row r="7614" spans="29:30" x14ac:dyDescent="0.25">
      <c r="AC7614"/>
      <c r="AD7614"/>
    </row>
    <row r="7615" spans="29:30" x14ac:dyDescent="0.25">
      <c r="AC7615"/>
      <c r="AD7615"/>
    </row>
    <row r="7616" spans="29:30" x14ac:dyDescent="0.25">
      <c r="AC7616"/>
      <c r="AD7616"/>
    </row>
    <row r="7617" spans="29:30" x14ac:dyDescent="0.25">
      <c r="AC7617"/>
      <c r="AD7617"/>
    </row>
    <row r="7618" spans="29:30" x14ac:dyDescent="0.25">
      <c r="AC7618"/>
      <c r="AD7618"/>
    </row>
    <row r="7619" spans="29:30" x14ac:dyDescent="0.25">
      <c r="AC7619"/>
      <c r="AD7619"/>
    </row>
    <row r="7620" spans="29:30" x14ac:dyDescent="0.25">
      <c r="AC7620"/>
      <c r="AD7620"/>
    </row>
    <row r="7621" spans="29:30" x14ac:dyDescent="0.25">
      <c r="AC7621"/>
      <c r="AD7621"/>
    </row>
    <row r="7622" spans="29:30" x14ac:dyDescent="0.25">
      <c r="AC7622"/>
      <c r="AD7622"/>
    </row>
    <row r="7623" spans="29:30" x14ac:dyDescent="0.25">
      <c r="AC7623"/>
      <c r="AD7623"/>
    </row>
    <row r="7624" spans="29:30" x14ac:dyDescent="0.25">
      <c r="AC7624"/>
      <c r="AD7624"/>
    </row>
    <row r="7625" spans="29:30" x14ac:dyDescent="0.25">
      <c r="AC7625"/>
      <c r="AD7625"/>
    </row>
    <row r="7626" spans="29:30" x14ac:dyDescent="0.25">
      <c r="AC7626"/>
      <c r="AD7626"/>
    </row>
    <row r="7627" spans="29:30" x14ac:dyDescent="0.25">
      <c r="AC7627"/>
      <c r="AD7627"/>
    </row>
    <row r="7628" spans="29:30" x14ac:dyDescent="0.25">
      <c r="AC7628"/>
      <c r="AD7628"/>
    </row>
    <row r="7629" spans="29:30" x14ac:dyDescent="0.25">
      <c r="AC7629"/>
      <c r="AD7629"/>
    </row>
    <row r="7630" spans="29:30" x14ac:dyDescent="0.25">
      <c r="AC7630"/>
      <c r="AD7630"/>
    </row>
    <row r="7631" spans="29:30" x14ac:dyDescent="0.25">
      <c r="AC7631"/>
      <c r="AD7631"/>
    </row>
    <row r="7632" spans="29:30" x14ac:dyDescent="0.25">
      <c r="AC7632"/>
      <c r="AD7632"/>
    </row>
    <row r="7633" spans="29:30" x14ac:dyDescent="0.25">
      <c r="AC7633"/>
      <c r="AD7633"/>
    </row>
    <row r="7634" spans="29:30" x14ac:dyDescent="0.25">
      <c r="AC7634"/>
      <c r="AD7634"/>
    </row>
    <row r="7635" spans="29:30" x14ac:dyDescent="0.25">
      <c r="AC7635"/>
      <c r="AD7635"/>
    </row>
    <row r="7636" spans="29:30" x14ac:dyDescent="0.25">
      <c r="AC7636"/>
      <c r="AD7636"/>
    </row>
    <row r="7637" spans="29:30" x14ac:dyDescent="0.25">
      <c r="AC7637"/>
      <c r="AD7637"/>
    </row>
    <row r="7638" spans="29:30" x14ac:dyDescent="0.25">
      <c r="AC7638"/>
      <c r="AD7638"/>
    </row>
    <row r="7639" spans="29:30" x14ac:dyDescent="0.25">
      <c r="AC7639"/>
      <c r="AD7639"/>
    </row>
    <row r="7640" spans="29:30" x14ac:dyDescent="0.25">
      <c r="AC7640"/>
      <c r="AD7640"/>
    </row>
    <row r="7641" spans="29:30" x14ac:dyDescent="0.25">
      <c r="AC7641"/>
      <c r="AD7641"/>
    </row>
    <row r="7642" spans="29:30" x14ac:dyDescent="0.25">
      <c r="AC7642"/>
      <c r="AD7642"/>
    </row>
    <row r="7643" spans="29:30" x14ac:dyDescent="0.25">
      <c r="AC7643"/>
      <c r="AD7643"/>
    </row>
    <row r="7644" spans="29:30" x14ac:dyDescent="0.25">
      <c r="AC7644"/>
      <c r="AD7644"/>
    </row>
    <row r="7645" spans="29:30" x14ac:dyDescent="0.25">
      <c r="AC7645"/>
      <c r="AD7645"/>
    </row>
    <row r="7646" spans="29:30" x14ac:dyDescent="0.25">
      <c r="AC7646"/>
      <c r="AD7646"/>
    </row>
    <row r="7647" spans="29:30" x14ac:dyDescent="0.25">
      <c r="AC7647"/>
      <c r="AD7647"/>
    </row>
    <row r="7648" spans="29:30" x14ac:dyDescent="0.25">
      <c r="AC7648"/>
      <c r="AD7648"/>
    </row>
    <row r="7649" spans="29:30" x14ac:dyDescent="0.25">
      <c r="AC7649"/>
      <c r="AD7649"/>
    </row>
    <row r="7650" spans="29:30" x14ac:dyDescent="0.25">
      <c r="AC7650"/>
      <c r="AD7650"/>
    </row>
    <row r="7651" spans="29:30" x14ac:dyDescent="0.25">
      <c r="AC7651"/>
      <c r="AD7651"/>
    </row>
    <row r="7652" spans="29:30" x14ac:dyDescent="0.25">
      <c r="AC7652"/>
      <c r="AD7652"/>
    </row>
    <row r="7653" spans="29:30" x14ac:dyDescent="0.25">
      <c r="AC7653"/>
      <c r="AD7653"/>
    </row>
    <row r="7654" spans="29:30" x14ac:dyDescent="0.25">
      <c r="AC7654"/>
      <c r="AD7654"/>
    </row>
    <row r="7655" spans="29:30" x14ac:dyDescent="0.25">
      <c r="AC7655"/>
      <c r="AD7655"/>
    </row>
    <row r="7656" spans="29:30" x14ac:dyDescent="0.25">
      <c r="AC7656"/>
      <c r="AD7656"/>
    </row>
    <row r="7657" spans="29:30" x14ac:dyDescent="0.25">
      <c r="AC7657"/>
      <c r="AD7657"/>
    </row>
    <row r="7658" spans="29:30" x14ac:dyDescent="0.25">
      <c r="AC7658"/>
      <c r="AD7658"/>
    </row>
    <row r="7659" spans="29:30" x14ac:dyDescent="0.25">
      <c r="AC7659"/>
      <c r="AD7659"/>
    </row>
    <row r="7660" spans="29:30" x14ac:dyDescent="0.25">
      <c r="AC7660"/>
      <c r="AD7660"/>
    </row>
    <row r="7661" spans="29:30" x14ac:dyDescent="0.25">
      <c r="AC7661"/>
      <c r="AD7661"/>
    </row>
    <row r="7662" spans="29:30" x14ac:dyDescent="0.25">
      <c r="AC7662"/>
      <c r="AD7662"/>
    </row>
    <row r="7663" spans="29:30" x14ac:dyDescent="0.25">
      <c r="AC7663"/>
      <c r="AD7663"/>
    </row>
    <row r="7664" spans="29:30" x14ac:dyDescent="0.25">
      <c r="AC7664"/>
      <c r="AD7664"/>
    </row>
    <row r="7665" spans="29:30" x14ac:dyDescent="0.25">
      <c r="AC7665"/>
      <c r="AD7665"/>
    </row>
    <row r="7666" spans="29:30" x14ac:dyDescent="0.25">
      <c r="AC7666"/>
      <c r="AD7666"/>
    </row>
    <row r="7667" spans="29:30" x14ac:dyDescent="0.25">
      <c r="AC7667"/>
      <c r="AD7667"/>
    </row>
    <row r="7668" spans="29:30" x14ac:dyDescent="0.25">
      <c r="AC7668"/>
      <c r="AD7668"/>
    </row>
    <row r="7669" spans="29:30" x14ac:dyDescent="0.25">
      <c r="AC7669"/>
      <c r="AD7669"/>
    </row>
    <row r="7670" spans="29:30" x14ac:dyDescent="0.25">
      <c r="AC7670"/>
      <c r="AD7670"/>
    </row>
    <row r="7671" spans="29:30" x14ac:dyDescent="0.25">
      <c r="AC7671"/>
      <c r="AD7671"/>
    </row>
    <row r="7672" spans="29:30" x14ac:dyDescent="0.25">
      <c r="AC7672"/>
      <c r="AD7672"/>
    </row>
    <row r="7673" spans="29:30" x14ac:dyDescent="0.25">
      <c r="AC7673"/>
      <c r="AD7673"/>
    </row>
    <row r="7674" spans="29:30" x14ac:dyDescent="0.25">
      <c r="AC7674"/>
      <c r="AD7674"/>
    </row>
    <row r="7675" spans="29:30" x14ac:dyDescent="0.25">
      <c r="AC7675"/>
      <c r="AD7675"/>
    </row>
    <row r="7676" spans="29:30" x14ac:dyDescent="0.25">
      <c r="AC7676"/>
      <c r="AD7676"/>
    </row>
    <row r="7677" spans="29:30" x14ac:dyDescent="0.25">
      <c r="AC7677"/>
      <c r="AD7677"/>
    </row>
    <row r="7678" spans="29:30" x14ac:dyDescent="0.25">
      <c r="AC7678"/>
      <c r="AD7678"/>
    </row>
    <row r="7679" spans="29:30" x14ac:dyDescent="0.25">
      <c r="AC7679"/>
      <c r="AD7679"/>
    </row>
    <row r="7680" spans="29:30" x14ac:dyDescent="0.25">
      <c r="AC7680"/>
      <c r="AD7680"/>
    </row>
    <row r="7681" spans="29:30" x14ac:dyDescent="0.25">
      <c r="AC7681"/>
      <c r="AD7681"/>
    </row>
    <row r="7682" spans="29:30" x14ac:dyDescent="0.25">
      <c r="AC7682"/>
      <c r="AD7682"/>
    </row>
    <row r="7683" spans="29:30" x14ac:dyDescent="0.25">
      <c r="AC7683"/>
      <c r="AD7683"/>
    </row>
    <row r="7684" spans="29:30" x14ac:dyDescent="0.25">
      <c r="AC7684"/>
      <c r="AD7684"/>
    </row>
    <row r="7685" spans="29:30" x14ac:dyDescent="0.25">
      <c r="AC7685"/>
      <c r="AD7685"/>
    </row>
    <row r="7686" spans="29:30" x14ac:dyDescent="0.25">
      <c r="AC7686"/>
      <c r="AD7686"/>
    </row>
    <row r="7687" spans="29:30" x14ac:dyDescent="0.25">
      <c r="AC7687"/>
      <c r="AD7687"/>
    </row>
    <row r="7688" spans="29:30" x14ac:dyDescent="0.25">
      <c r="AC7688"/>
      <c r="AD7688"/>
    </row>
    <row r="7689" spans="29:30" x14ac:dyDescent="0.25">
      <c r="AC7689"/>
      <c r="AD7689"/>
    </row>
    <row r="7690" spans="29:30" x14ac:dyDescent="0.25">
      <c r="AC7690"/>
      <c r="AD7690"/>
    </row>
    <row r="7691" spans="29:30" x14ac:dyDescent="0.25">
      <c r="AC7691"/>
      <c r="AD7691"/>
    </row>
    <row r="7692" spans="29:30" x14ac:dyDescent="0.25">
      <c r="AC7692"/>
      <c r="AD7692"/>
    </row>
    <row r="7693" spans="29:30" x14ac:dyDescent="0.25">
      <c r="AC7693"/>
      <c r="AD7693"/>
    </row>
    <row r="7694" spans="29:30" x14ac:dyDescent="0.25">
      <c r="AC7694"/>
      <c r="AD7694"/>
    </row>
    <row r="7695" spans="29:30" x14ac:dyDescent="0.25">
      <c r="AC7695"/>
      <c r="AD7695"/>
    </row>
    <row r="7696" spans="29:30" x14ac:dyDescent="0.25">
      <c r="AC7696"/>
      <c r="AD7696"/>
    </row>
    <row r="7697" spans="29:30" x14ac:dyDescent="0.25">
      <c r="AC7697"/>
      <c r="AD7697"/>
    </row>
    <row r="7698" spans="29:30" x14ac:dyDescent="0.25">
      <c r="AC7698"/>
      <c r="AD7698"/>
    </row>
    <row r="7699" spans="29:30" x14ac:dyDescent="0.25">
      <c r="AC7699"/>
      <c r="AD7699"/>
    </row>
    <row r="7700" spans="29:30" x14ac:dyDescent="0.25">
      <c r="AC7700"/>
      <c r="AD7700"/>
    </row>
    <row r="7701" spans="29:30" x14ac:dyDescent="0.25">
      <c r="AC7701"/>
      <c r="AD7701"/>
    </row>
    <row r="7702" spans="29:30" x14ac:dyDescent="0.25">
      <c r="AC7702"/>
      <c r="AD7702"/>
    </row>
    <row r="7703" spans="29:30" x14ac:dyDescent="0.25">
      <c r="AC7703"/>
      <c r="AD7703"/>
    </row>
    <row r="7704" spans="29:30" x14ac:dyDescent="0.25">
      <c r="AC7704"/>
      <c r="AD7704"/>
    </row>
    <row r="7705" spans="29:30" x14ac:dyDescent="0.25">
      <c r="AC7705"/>
      <c r="AD7705"/>
    </row>
    <row r="7706" spans="29:30" x14ac:dyDescent="0.25">
      <c r="AC7706"/>
      <c r="AD7706"/>
    </row>
    <row r="7707" spans="29:30" x14ac:dyDescent="0.25">
      <c r="AC7707"/>
      <c r="AD7707"/>
    </row>
    <row r="7708" spans="29:30" x14ac:dyDescent="0.25">
      <c r="AC7708"/>
      <c r="AD7708"/>
    </row>
    <row r="7709" spans="29:30" x14ac:dyDescent="0.25">
      <c r="AC7709"/>
      <c r="AD7709"/>
    </row>
    <row r="7710" spans="29:30" x14ac:dyDescent="0.25">
      <c r="AC7710"/>
      <c r="AD7710"/>
    </row>
    <row r="7711" spans="29:30" x14ac:dyDescent="0.25">
      <c r="AC7711"/>
      <c r="AD7711"/>
    </row>
    <row r="7712" spans="29:30" x14ac:dyDescent="0.25">
      <c r="AC7712"/>
      <c r="AD7712"/>
    </row>
    <row r="7713" spans="29:30" x14ac:dyDescent="0.25">
      <c r="AC7713"/>
      <c r="AD7713"/>
    </row>
    <row r="7714" spans="29:30" x14ac:dyDescent="0.25">
      <c r="AC7714"/>
      <c r="AD7714"/>
    </row>
    <row r="7715" spans="29:30" x14ac:dyDescent="0.25">
      <c r="AC7715"/>
      <c r="AD7715"/>
    </row>
    <row r="7716" spans="29:30" x14ac:dyDescent="0.25">
      <c r="AC7716"/>
      <c r="AD7716"/>
    </row>
    <row r="7717" spans="29:30" x14ac:dyDescent="0.25">
      <c r="AC7717"/>
      <c r="AD7717"/>
    </row>
    <row r="7718" spans="29:30" x14ac:dyDescent="0.25">
      <c r="AC7718"/>
      <c r="AD7718"/>
    </row>
    <row r="7719" spans="29:30" x14ac:dyDescent="0.25">
      <c r="AC7719"/>
      <c r="AD7719"/>
    </row>
    <row r="7720" spans="29:30" x14ac:dyDescent="0.25">
      <c r="AC7720"/>
      <c r="AD7720"/>
    </row>
    <row r="7721" spans="29:30" x14ac:dyDescent="0.25">
      <c r="AC7721"/>
      <c r="AD7721"/>
    </row>
    <row r="7722" spans="29:30" x14ac:dyDescent="0.25">
      <c r="AC7722"/>
      <c r="AD7722"/>
    </row>
    <row r="7723" spans="29:30" x14ac:dyDescent="0.25">
      <c r="AC7723"/>
      <c r="AD7723"/>
    </row>
    <row r="7724" spans="29:30" x14ac:dyDescent="0.25">
      <c r="AC7724"/>
      <c r="AD7724"/>
    </row>
    <row r="7725" spans="29:30" x14ac:dyDescent="0.25">
      <c r="AC7725"/>
      <c r="AD7725"/>
    </row>
    <row r="7726" spans="29:30" x14ac:dyDescent="0.25">
      <c r="AC7726"/>
      <c r="AD7726"/>
    </row>
    <row r="7727" spans="29:30" x14ac:dyDescent="0.25">
      <c r="AC7727"/>
      <c r="AD7727"/>
    </row>
    <row r="7728" spans="29:30" x14ac:dyDescent="0.25">
      <c r="AC7728"/>
      <c r="AD7728"/>
    </row>
    <row r="7729" spans="29:30" x14ac:dyDescent="0.25">
      <c r="AC7729"/>
      <c r="AD7729"/>
    </row>
    <row r="7730" spans="29:30" x14ac:dyDescent="0.25">
      <c r="AC7730"/>
      <c r="AD7730"/>
    </row>
    <row r="7731" spans="29:30" x14ac:dyDescent="0.25">
      <c r="AC7731"/>
      <c r="AD7731"/>
    </row>
    <row r="7732" spans="29:30" x14ac:dyDescent="0.25">
      <c r="AC7732"/>
      <c r="AD7732"/>
    </row>
    <row r="7733" spans="29:30" x14ac:dyDescent="0.25">
      <c r="AC7733"/>
      <c r="AD7733"/>
    </row>
    <row r="7734" spans="29:30" x14ac:dyDescent="0.25">
      <c r="AC7734"/>
      <c r="AD7734"/>
    </row>
    <row r="7735" spans="29:30" x14ac:dyDescent="0.25">
      <c r="AC7735"/>
      <c r="AD7735"/>
    </row>
    <row r="7736" spans="29:30" x14ac:dyDescent="0.25">
      <c r="AC7736"/>
      <c r="AD7736"/>
    </row>
    <row r="7737" spans="29:30" x14ac:dyDescent="0.25">
      <c r="AC7737"/>
      <c r="AD7737"/>
    </row>
    <row r="7738" spans="29:30" x14ac:dyDescent="0.25">
      <c r="AC7738"/>
      <c r="AD7738"/>
    </row>
    <row r="7739" spans="29:30" x14ac:dyDescent="0.25">
      <c r="AC7739"/>
      <c r="AD7739"/>
    </row>
    <row r="7740" spans="29:30" x14ac:dyDescent="0.25">
      <c r="AC7740"/>
      <c r="AD7740"/>
    </row>
    <row r="7741" spans="29:30" x14ac:dyDescent="0.25">
      <c r="AC7741"/>
      <c r="AD7741"/>
    </row>
    <row r="7742" spans="29:30" x14ac:dyDescent="0.25">
      <c r="AC7742"/>
      <c r="AD7742"/>
    </row>
    <row r="7743" spans="29:30" x14ac:dyDescent="0.25">
      <c r="AC7743"/>
      <c r="AD7743"/>
    </row>
    <row r="7744" spans="29:30" x14ac:dyDescent="0.25">
      <c r="AC7744"/>
      <c r="AD7744"/>
    </row>
    <row r="7745" spans="29:30" x14ac:dyDescent="0.25">
      <c r="AC7745"/>
      <c r="AD7745"/>
    </row>
    <row r="7746" spans="29:30" x14ac:dyDescent="0.25">
      <c r="AC7746"/>
      <c r="AD7746"/>
    </row>
    <row r="7747" spans="29:30" x14ac:dyDescent="0.25">
      <c r="AC7747"/>
      <c r="AD7747"/>
    </row>
    <row r="7748" spans="29:30" x14ac:dyDescent="0.25">
      <c r="AC7748"/>
      <c r="AD7748"/>
    </row>
    <row r="7749" spans="29:30" x14ac:dyDescent="0.25">
      <c r="AC7749"/>
      <c r="AD7749"/>
    </row>
    <row r="7750" spans="29:30" x14ac:dyDescent="0.25">
      <c r="AC7750"/>
      <c r="AD7750"/>
    </row>
    <row r="7751" spans="29:30" x14ac:dyDescent="0.25">
      <c r="AC7751"/>
      <c r="AD7751"/>
    </row>
    <row r="7752" spans="29:30" x14ac:dyDescent="0.25">
      <c r="AC7752"/>
      <c r="AD7752"/>
    </row>
    <row r="7753" spans="29:30" x14ac:dyDescent="0.25">
      <c r="AC7753"/>
      <c r="AD7753"/>
    </row>
    <row r="7754" spans="29:30" x14ac:dyDescent="0.25">
      <c r="AC7754"/>
      <c r="AD7754"/>
    </row>
    <row r="7755" spans="29:30" x14ac:dyDescent="0.25">
      <c r="AC7755"/>
      <c r="AD7755"/>
    </row>
    <row r="7756" spans="29:30" x14ac:dyDescent="0.25">
      <c r="AC7756"/>
      <c r="AD7756"/>
    </row>
    <row r="7757" spans="29:30" x14ac:dyDescent="0.25">
      <c r="AC7757"/>
      <c r="AD7757"/>
    </row>
    <row r="7758" spans="29:30" x14ac:dyDescent="0.25">
      <c r="AC7758"/>
      <c r="AD7758"/>
    </row>
    <row r="7759" spans="29:30" x14ac:dyDescent="0.25">
      <c r="AC7759"/>
      <c r="AD7759"/>
    </row>
    <row r="7760" spans="29:30" x14ac:dyDescent="0.25">
      <c r="AC7760"/>
      <c r="AD7760"/>
    </row>
    <row r="7761" spans="29:30" x14ac:dyDescent="0.25">
      <c r="AC7761"/>
      <c r="AD7761"/>
    </row>
    <row r="7762" spans="29:30" x14ac:dyDescent="0.25">
      <c r="AD7762"/>
    </row>
    <row r="7763" spans="29:30" x14ac:dyDescent="0.25">
      <c r="AD7763"/>
    </row>
    <row r="7764" spans="29:30" x14ac:dyDescent="0.25">
      <c r="AD7764"/>
    </row>
    <row r="7765" spans="29:30" x14ac:dyDescent="0.25">
      <c r="AD7765"/>
    </row>
    <row r="7766" spans="29:30" x14ac:dyDescent="0.25">
      <c r="AD7766"/>
    </row>
    <row r="7767" spans="29:30" x14ac:dyDescent="0.25">
      <c r="AD7767"/>
    </row>
    <row r="7768" spans="29:30" x14ac:dyDescent="0.25">
      <c r="AD7768"/>
    </row>
    <row r="7769" spans="29:30" x14ac:dyDescent="0.25">
      <c r="AD7769"/>
    </row>
    <row r="7770" spans="29:30" x14ac:dyDescent="0.25">
      <c r="AD7770"/>
    </row>
    <row r="7771" spans="29:30" x14ac:dyDescent="0.25">
      <c r="AD7771"/>
    </row>
    <row r="7772" spans="29:30" x14ac:dyDescent="0.25">
      <c r="AD7772"/>
    </row>
    <row r="7773" spans="29:30" x14ac:dyDescent="0.25">
      <c r="AD7773"/>
    </row>
    <row r="7774" spans="29:30" x14ac:dyDescent="0.25">
      <c r="AD7774"/>
    </row>
    <row r="7775" spans="29:30" x14ac:dyDescent="0.25">
      <c r="AD7775"/>
    </row>
    <row r="7776" spans="29:30" x14ac:dyDescent="0.25">
      <c r="AD7776"/>
    </row>
    <row r="7777" spans="30:30" x14ac:dyDescent="0.25">
      <c r="AD7777"/>
    </row>
    <row r="7778" spans="30:30" x14ac:dyDescent="0.25">
      <c r="AD7778"/>
    </row>
    <row r="7779" spans="30:30" x14ac:dyDescent="0.25">
      <c r="AD7779"/>
    </row>
    <row r="7780" spans="30:30" x14ac:dyDescent="0.25">
      <c r="AD7780"/>
    </row>
    <row r="7781" spans="30:30" x14ac:dyDescent="0.25">
      <c r="AD7781"/>
    </row>
    <row r="7782" spans="30:30" x14ac:dyDescent="0.25">
      <c r="AD7782"/>
    </row>
    <row r="7783" spans="30:30" x14ac:dyDescent="0.25">
      <c r="AD7783"/>
    </row>
    <row r="7784" spans="30:30" x14ac:dyDescent="0.25">
      <c r="AD7784"/>
    </row>
    <row r="7785" spans="30:30" x14ac:dyDescent="0.25">
      <c r="AD7785"/>
    </row>
    <row r="7786" spans="30:30" x14ac:dyDescent="0.25">
      <c r="AD7786"/>
    </row>
    <row r="7787" spans="30:30" x14ac:dyDescent="0.25">
      <c r="AD7787"/>
    </row>
    <row r="7788" spans="30:30" x14ac:dyDescent="0.25">
      <c r="AD7788"/>
    </row>
    <row r="7789" spans="30:30" x14ac:dyDescent="0.25">
      <c r="AD7789"/>
    </row>
    <row r="7790" spans="30:30" x14ac:dyDescent="0.25">
      <c r="AD7790"/>
    </row>
    <row r="7791" spans="30:30" x14ac:dyDescent="0.25">
      <c r="AD7791"/>
    </row>
    <row r="7792" spans="30:30" x14ac:dyDescent="0.25">
      <c r="AD7792"/>
    </row>
    <row r="7793" spans="30:30" x14ac:dyDescent="0.25">
      <c r="AD7793"/>
    </row>
    <row r="7794" spans="30:30" x14ac:dyDescent="0.25">
      <c r="AD7794"/>
    </row>
    <row r="7795" spans="30:30" x14ac:dyDescent="0.25">
      <c r="AD7795"/>
    </row>
    <row r="7796" spans="30:30" x14ac:dyDescent="0.25">
      <c r="AD7796"/>
    </row>
    <row r="7797" spans="30:30" x14ac:dyDescent="0.25">
      <c r="AD7797"/>
    </row>
    <row r="7798" spans="30:30" x14ac:dyDescent="0.25">
      <c r="AD7798"/>
    </row>
    <row r="7799" spans="30:30" x14ac:dyDescent="0.25">
      <c r="AD7799"/>
    </row>
    <row r="7800" spans="30:30" x14ac:dyDescent="0.25">
      <c r="AD7800"/>
    </row>
    <row r="7801" spans="30:30" x14ac:dyDescent="0.25">
      <c r="AD7801"/>
    </row>
    <row r="7802" spans="30:30" x14ac:dyDescent="0.25">
      <c r="AD7802"/>
    </row>
    <row r="7803" spans="30:30" x14ac:dyDescent="0.25">
      <c r="AD7803"/>
    </row>
    <row r="7804" spans="30:30" x14ac:dyDescent="0.25">
      <c r="AD7804"/>
    </row>
    <row r="7805" spans="30:30" x14ac:dyDescent="0.25">
      <c r="AD7805"/>
    </row>
    <row r="7806" spans="30:30" x14ac:dyDescent="0.25">
      <c r="AD7806"/>
    </row>
    <row r="7807" spans="30:30" x14ac:dyDescent="0.25">
      <c r="AD7807"/>
    </row>
    <row r="7808" spans="30:30" x14ac:dyDescent="0.25">
      <c r="AD7808"/>
    </row>
    <row r="7809" spans="30:30" x14ac:dyDescent="0.25">
      <c r="AD7809"/>
    </row>
    <row r="7810" spans="30:30" x14ac:dyDescent="0.25">
      <c r="AD7810"/>
    </row>
    <row r="7811" spans="30:30" x14ac:dyDescent="0.25">
      <c r="AD7811"/>
    </row>
    <row r="7812" spans="30:30" x14ac:dyDescent="0.25">
      <c r="AD7812"/>
    </row>
    <row r="7813" spans="30:30" x14ac:dyDescent="0.25">
      <c r="AD7813"/>
    </row>
    <row r="7814" spans="30:30" x14ac:dyDescent="0.25">
      <c r="AD7814"/>
    </row>
    <row r="7815" spans="30:30" x14ac:dyDescent="0.25">
      <c r="AD7815"/>
    </row>
    <row r="7816" spans="30:30" x14ac:dyDescent="0.25">
      <c r="AD7816"/>
    </row>
    <row r="7817" spans="30:30" x14ac:dyDescent="0.25">
      <c r="AD7817"/>
    </row>
    <row r="7818" spans="30:30" x14ac:dyDescent="0.25">
      <c r="AD7818"/>
    </row>
    <row r="7819" spans="30:30" x14ac:dyDescent="0.25">
      <c r="AD7819"/>
    </row>
    <row r="7820" spans="30:30" x14ac:dyDescent="0.25">
      <c r="AD7820"/>
    </row>
    <row r="7821" spans="30:30" x14ac:dyDescent="0.25">
      <c r="AD7821"/>
    </row>
    <row r="7822" spans="30:30" x14ac:dyDescent="0.25">
      <c r="AD7822"/>
    </row>
    <row r="7823" spans="30:30" x14ac:dyDescent="0.25">
      <c r="AD7823"/>
    </row>
    <row r="7824" spans="30:30" x14ac:dyDescent="0.25">
      <c r="AD7824"/>
    </row>
    <row r="7825" spans="30:30" x14ac:dyDescent="0.25">
      <c r="AD7825"/>
    </row>
    <row r="7826" spans="30:30" x14ac:dyDescent="0.25">
      <c r="AD7826"/>
    </row>
    <row r="7827" spans="30:30" x14ac:dyDescent="0.25">
      <c r="AD7827"/>
    </row>
    <row r="7828" spans="30:30" x14ac:dyDescent="0.25">
      <c r="AD7828"/>
    </row>
    <row r="7829" spans="30:30" x14ac:dyDescent="0.25">
      <c r="AD7829"/>
    </row>
    <row r="7830" spans="30:30" x14ac:dyDescent="0.25">
      <c r="AD7830"/>
    </row>
    <row r="7831" spans="30:30" x14ac:dyDescent="0.25">
      <c r="AD7831"/>
    </row>
    <row r="7832" spans="30:30" x14ac:dyDescent="0.25">
      <c r="AD7832"/>
    </row>
    <row r="7833" spans="30:30" x14ac:dyDescent="0.25">
      <c r="AD7833"/>
    </row>
    <row r="7834" spans="30:30" x14ac:dyDescent="0.25">
      <c r="AD7834"/>
    </row>
    <row r="7835" spans="30:30" x14ac:dyDescent="0.25">
      <c r="AD7835"/>
    </row>
    <row r="7836" spans="30:30" x14ac:dyDescent="0.25">
      <c r="AD7836"/>
    </row>
    <row r="7837" spans="30:30" x14ac:dyDescent="0.25">
      <c r="AD7837"/>
    </row>
    <row r="7838" spans="30:30" x14ac:dyDescent="0.25">
      <c r="AD7838"/>
    </row>
    <row r="7839" spans="30:30" x14ac:dyDescent="0.25">
      <c r="AD7839"/>
    </row>
    <row r="7840" spans="30:30" x14ac:dyDescent="0.25">
      <c r="AD7840"/>
    </row>
    <row r="7841" spans="30:30" x14ac:dyDescent="0.25">
      <c r="AD7841"/>
    </row>
    <row r="7842" spans="30:30" x14ac:dyDescent="0.25">
      <c r="AD7842"/>
    </row>
    <row r="7843" spans="30:30" x14ac:dyDescent="0.25">
      <c r="AD7843"/>
    </row>
    <row r="7844" spans="30:30" x14ac:dyDescent="0.25">
      <c r="AD7844"/>
    </row>
    <row r="7845" spans="30:30" x14ac:dyDescent="0.25">
      <c r="AD7845"/>
    </row>
    <row r="7846" spans="30:30" x14ac:dyDescent="0.25">
      <c r="AD7846"/>
    </row>
    <row r="7847" spans="30:30" x14ac:dyDescent="0.25">
      <c r="AD7847"/>
    </row>
    <row r="7848" spans="30:30" x14ac:dyDescent="0.25">
      <c r="AD7848"/>
    </row>
    <row r="7849" spans="30:30" x14ac:dyDescent="0.25">
      <c r="AD7849"/>
    </row>
    <row r="7850" spans="30:30" x14ac:dyDescent="0.25">
      <c r="AD7850"/>
    </row>
    <row r="7851" spans="30:30" x14ac:dyDescent="0.25">
      <c r="AD7851"/>
    </row>
    <row r="7852" spans="30:30" x14ac:dyDescent="0.25">
      <c r="AD7852"/>
    </row>
    <row r="7853" spans="30:30" x14ac:dyDescent="0.25">
      <c r="AD7853"/>
    </row>
    <row r="7854" spans="30:30" x14ac:dyDescent="0.25">
      <c r="AD7854"/>
    </row>
    <row r="7855" spans="30:30" x14ac:dyDescent="0.25">
      <c r="AD7855"/>
    </row>
    <row r="7856" spans="30:30" x14ac:dyDescent="0.25">
      <c r="AD7856"/>
    </row>
    <row r="7857" spans="30:30" x14ac:dyDescent="0.25">
      <c r="AD7857"/>
    </row>
    <row r="7858" spans="30:30" x14ac:dyDescent="0.25">
      <c r="AD7858"/>
    </row>
    <row r="7859" spans="30:30" x14ac:dyDescent="0.25">
      <c r="AD7859"/>
    </row>
    <row r="7860" spans="30:30" x14ac:dyDescent="0.25">
      <c r="AD7860"/>
    </row>
    <row r="7861" spans="30:30" x14ac:dyDescent="0.25">
      <c r="AD7861"/>
    </row>
    <row r="7862" spans="30:30" x14ac:dyDescent="0.25">
      <c r="AD7862"/>
    </row>
    <row r="7863" spans="30:30" x14ac:dyDescent="0.25">
      <c r="AD7863"/>
    </row>
    <row r="7864" spans="30:30" x14ac:dyDescent="0.25">
      <c r="AD7864"/>
    </row>
    <row r="7865" spans="30:30" x14ac:dyDescent="0.25">
      <c r="AD7865"/>
    </row>
    <row r="7866" spans="30:30" x14ac:dyDescent="0.25">
      <c r="AD7866"/>
    </row>
    <row r="7867" spans="30:30" x14ac:dyDescent="0.25">
      <c r="AD7867"/>
    </row>
    <row r="7868" spans="30:30" x14ac:dyDescent="0.25">
      <c r="AD7868"/>
    </row>
    <row r="7869" spans="30:30" x14ac:dyDescent="0.25">
      <c r="AD7869"/>
    </row>
    <row r="7870" spans="30:30" x14ac:dyDescent="0.25">
      <c r="AD7870"/>
    </row>
    <row r="7871" spans="30:30" x14ac:dyDescent="0.25">
      <c r="AD7871"/>
    </row>
    <row r="7872" spans="30:30" x14ac:dyDescent="0.25">
      <c r="AD7872"/>
    </row>
    <row r="7873" spans="30:30" x14ac:dyDescent="0.25">
      <c r="AD7873"/>
    </row>
    <row r="7874" spans="30:30" x14ac:dyDescent="0.25">
      <c r="AD7874"/>
    </row>
    <row r="7875" spans="30:30" x14ac:dyDescent="0.25">
      <c r="AD7875"/>
    </row>
    <row r="7876" spans="30:30" x14ac:dyDescent="0.25">
      <c r="AD7876"/>
    </row>
    <row r="7877" spans="30:30" x14ac:dyDescent="0.25">
      <c r="AD7877"/>
    </row>
    <row r="7878" spans="30:30" x14ac:dyDescent="0.25">
      <c r="AD7878"/>
    </row>
    <row r="7879" spans="30:30" x14ac:dyDescent="0.25">
      <c r="AD7879"/>
    </row>
    <row r="7880" spans="30:30" x14ac:dyDescent="0.25">
      <c r="AD7880"/>
    </row>
    <row r="7881" spans="30:30" x14ac:dyDescent="0.25">
      <c r="AD7881"/>
    </row>
    <row r="7882" spans="30:30" x14ac:dyDescent="0.25">
      <c r="AD7882"/>
    </row>
    <row r="7883" spans="30:30" x14ac:dyDescent="0.25">
      <c r="AD7883"/>
    </row>
    <row r="7884" spans="30:30" x14ac:dyDescent="0.25">
      <c r="AD7884"/>
    </row>
    <row r="7885" spans="30:30" x14ac:dyDescent="0.25">
      <c r="AD7885"/>
    </row>
    <row r="7886" spans="30:30" x14ac:dyDescent="0.25">
      <c r="AD7886"/>
    </row>
    <row r="7887" spans="30:30" x14ac:dyDescent="0.25">
      <c r="AD7887"/>
    </row>
    <row r="7888" spans="30:30" x14ac:dyDescent="0.25">
      <c r="AD7888"/>
    </row>
    <row r="7889" spans="30:30" x14ac:dyDescent="0.25">
      <c r="AD7889"/>
    </row>
    <row r="7890" spans="30:30" x14ac:dyDescent="0.25">
      <c r="AD7890"/>
    </row>
    <row r="7891" spans="30:30" x14ac:dyDescent="0.25">
      <c r="AD7891"/>
    </row>
    <row r="7892" spans="30:30" x14ac:dyDescent="0.25">
      <c r="AD7892"/>
    </row>
    <row r="7893" spans="30:30" x14ac:dyDescent="0.25">
      <c r="AD7893"/>
    </row>
    <row r="7894" spans="30:30" x14ac:dyDescent="0.25">
      <c r="AD7894"/>
    </row>
    <row r="7895" spans="30:30" x14ac:dyDescent="0.25">
      <c r="AD7895"/>
    </row>
    <row r="7896" spans="30:30" x14ac:dyDescent="0.25">
      <c r="AD7896"/>
    </row>
    <row r="7897" spans="30:30" x14ac:dyDescent="0.25">
      <c r="AD7897"/>
    </row>
    <row r="7898" spans="30:30" x14ac:dyDescent="0.25">
      <c r="AD7898"/>
    </row>
    <row r="7899" spans="30:30" x14ac:dyDescent="0.25">
      <c r="AD7899"/>
    </row>
    <row r="7900" spans="30:30" x14ac:dyDescent="0.25">
      <c r="AD7900"/>
    </row>
    <row r="7901" spans="30:30" x14ac:dyDescent="0.25">
      <c r="AD7901"/>
    </row>
    <row r="7902" spans="30:30" x14ac:dyDescent="0.25">
      <c r="AD7902"/>
    </row>
    <row r="7903" spans="30:30" x14ac:dyDescent="0.25">
      <c r="AD7903"/>
    </row>
    <row r="7904" spans="30:30" x14ac:dyDescent="0.25">
      <c r="AD7904"/>
    </row>
    <row r="7905" spans="30:30" x14ac:dyDescent="0.25">
      <c r="AD7905"/>
    </row>
    <row r="7906" spans="30:30" x14ac:dyDescent="0.25">
      <c r="AD7906"/>
    </row>
    <row r="7907" spans="30:30" x14ac:dyDescent="0.25">
      <c r="AD7907"/>
    </row>
    <row r="7908" spans="30:30" x14ac:dyDescent="0.25">
      <c r="AD7908"/>
    </row>
    <row r="7909" spans="30:30" x14ac:dyDescent="0.25">
      <c r="AD7909"/>
    </row>
    <row r="7910" spans="30:30" x14ac:dyDescent="0.25">
      <c r="AD7910"/>
    </row>
    <row r="7911" spans="30:30" x14ac:dyDescent="0.25">
      <c r="AD7911"/>
    </row>
    <row r="7912" spans="30:30" x14ac:dyDescent="0.25">
      <c r="AD7912"/>
    </row>
    <row r="7913" spans="30:30" x14ac:dyDescent="0.25">
      <c r="AD7913"/>
    </row>
    <row r="7914" spans="30:30" x14ac:dyDescent="0.25">
      <c r="AD7914"/>
    </row>
    <row r="7915" spans="30:30" x14ac:dyDescent="0.25">
      <c r="AD7915"/>
    </row>
    <row r="7916" spans="30:30" x14ac:dyDescent="0.25">
      <c r="AD7916"/>
    </row>
    <row r="7917" spans="30:30" x14ac:dyDescent="0.25">
      <c r="AD7917"/>
    </row>
    <row r="7918" spans="30:30" x14ac:dyDescent="0.25">
      <c r="AD7918"/>
    </row>
    <row r="7919" spans="30:30" x14ac:dyDescent="0.25">
      <c r="AD7919"/>
    </row>
    <row r="7920" spans="30:30" x14ac:dyDescent="0.25">
      <c r="AD7920"/>
    </row>
    <row r="7921" spans="30:30" x14ac:dyDescent="0.25">
      <c r="AD7921"/>
    </row>
    <row r="7922" spans="30:30" x14ac:dyDescent="0.25">
      <c r="AD7922"/>
    </row>
    <row r="7923" spans="30:30" x14ac:dyDescent="0.25">
      <c r="AD7923"/>
    </row>
    <row r="7924" spans="30:30" x14ac:dyDescent="0.25">
      <c r="AD7924"/>
    </row>
    <row r="7925" spans="30:30" x14ac:dyDescent="0.25">
      <c r="AD7925"/>
    </row>
    <row r="7926" spans="30:30" x14ac:dyDescent="0.25">
      <c r="AD7926"/>
    </row>
    <row r="7927" spans="30:30" x14ac:dyDescent="0.25">
      <c r="AD7927"/>
    </row>
    <row r="7928" spans="30:30" x14ac:dyDescent="0.25">
      <c r="AD7928"/>
    </row>
    <row r="7929" spans="30:30" x14ac:dyDescent="0.25">
      <c r="AD7929"/>
    </row>
    <row r="7930" spans="30:30" x14ac:dyDescent="0.25">
      <c r="AD7930"/>
    </row>
    <row r="7931" spans="30:30" x14ac:dyDescent="0.25">
      <c r="AD7931"/>
    </row>
    <row r="7932" spans="30:30" x14ac:dyDescent="0.25">
      <c r="AD7932"/>
    </row>
    <row r="7933" spans="30:30" x14ac:dyDescent="0.25">
      <c r="AD7933"/>
    </row>
    <row r="7934" spans="30:30" x14ac:dyDescent="0.25">
      <c r="AD7934"/>
    </row>
    <row r="7935" spans="30:30" x14ac:dyDescent="0.25">
      <c r="AD7935"/>
    </row>
    <row r="7936" spans="30:30" x14ac:dyDescent="0.25">
      <c r="AD7936"/>
    </row>
    <row r="7937" spans="30:30" x14ac:dyDescent="0.25">
      <c r="AD7937"/>
    </row>
    <row r="7938" spans="30:30" x14ac:dyDescent="0.25">
      <c r="AD7938"/>
    </row>
    <row r="7939" spans="30:30" x14ac:dyDescent="0.25">
      <c r="AD7939"/>
    </row>
    <row r="7940" spans="30:30" x14ac:dyDescent="0.25">
      <c r="AD7940"/>
    </row>
    <row r="7941" spans="30:30" x14ac:dyDescent="0.25">
      <c r="AD7941"/>
    </row>
    <row r="7942" spans="30:30" x14ac:dyDescent="0.25">
      <c r="AD7942"/>
    </row>
    <row r="7943" spans="30:30" x14ac:dyDescent="0.25">
      <c r="AD7943"/>
    </row>
    <row r="7944" spans="30:30" x14ac:dyDescent="0.25">
      <c r="AD7944"/>
    </row>
    <row r="7945" spans="30:30" x14ac:dyDescent="0.25">
      <c r="AD7945"/>
    </row>
    <row r="7946" spans="30:30" x14ac:dyDescent="0.25">
      <c r="AD7946"/>
    </row>
    <row r="7947" spans="30:30" x14ac:dyDescent="0.25">
      <c r="AD7947"/>
    </row>
    <row r="7948" spans="30:30" x14ac:dyDescent="0.25">
      <c r="AD7948"/>
    </row>
    <row r="7949" spans="30:30" x14ac:dyDescent="0.25">
      <c r="AD7949"/>
    </row>
    <row r="7950" spans="30:30" x14ac:dyDescent="0.25">
      <c r="AD7950"/>
    </row>
    <row r="7951" spans="30:30" x14ac:dyDescent="0.25">
      <c r="AD7951"/>
    </row>
    <row r="7952" spans="30:30" x14ac:dyDescent="0.25">
      <c r="AD7952"/>
    </row>
    <row r="7953" spans="30:30" x14ac:dyDescent="0.25">
      <c r="AD7953"/>
    </row>
    <row r="7954" spans="30:30" x14ac:dyDescent="0.25">
      <c r="AD7954"/>
    </row>
    <row r="7955" spans="30:30" x14ac:dyDescent="0.25">
      <c r="AD7955"/>
    </row>
    <row r="7956" spans="30:30" x14ac:dyDescent="0.25">
      <c r="AD7956"/>
    </row>
    <row r="7957" spans="30:30" x14ac:dyDescent="0.25">
      <c r="AD7957"/>
    </row>
    <row r="7958" spans="30:30" x14ac:dyDescent="0.25">
      <c r="AD7958"/>
    </row>
    <row r="7959" spans="30:30" x14ac:dyDescent="0.25">
      <c r="AD7959"/>
    </row>
    <row r="7960" spans="30:30" x14ac:dyDescent="0.25">
      <c r="AD7960"/>
    </row>
    <row r="7961" spans="30:30" x14ac:dyDescent="0.25">
      <c r="AD7961"/>
    </row>
    <row r="7962" spans="30:30" x14ac:dyDescent="0.25">
      <c r="AD7962"/>
    </row>
    <row r="7963" spans="30:30" x14ac:dyDescent="0.25">
      <c r="AD7963"/>
    </row>
    <row r="7964" spans="30:30" x14ac:dyDescent="0.25">
      <c r="AD7964"/>
    </row>
    <row r="7965" spans="30:30" x14ac:dyDescent="0.25">
      <c r="AD7965"/>
    </row>
    <row r="7966" spans="30:30" x14ac:dyDescent="0.25">
      <c r="AD7966"/>
    </row>
    <row r="7967" spans="30:30" x14ac:dyDescent="0.25">
      <c r="AD7967"/>
    </row>
    <row r="7968" spans="30:30" x14ac:dyDescent="0.25">
      <c r="AD7968"/>
    </row>
    <row r="7969" spans="30:30" x14ac:dyDescent="0.25">
      <c r="AD7969"/>
    </row>
    <row r="7970" spans="30:30" x14ac:dyDescent="0.25">
      <c r="AD7970"/>
    </row>
    <row r="7971" spans="30:30" x14ac:dyDescent="0.25">
      <c r="AD7971"/>
    </row>
    <row r="7972" spans="30:30" x14ac:dyDescent="0.25">
      <c r="AD7972"/>
    </row>
    <row r="7973" spans="30:30" x14ac:dyDescent="0.25">
      <c r="AD7973"/>
    </row>
    <row r="7974" spans="30:30" x14ac:dyDescent="0.25">
      <c r="AD7974"/>
    </row>
    <row r="7975" spans="30:30" x14ac:dyDescent="0.25">
      <c r="AD7975"/>
    </row>
    <row r="7976" spans="30:30" x14ac:dyDescent="0.25">
      <c r="AD7976"/>
    </row>
    <row r="7977" spans="30:30" x14ac:dyDescent="0.25">
      <c r="AD7977"/>
    </row>
    <row r="7978" spans="30:30" x14ac:dyDescent="0.25">
      <c r="AD7978"/>
    </row>
    <row r="7979" spans="30:30" x14ac:dyDescent="0.25">
      <c r="AD7979"/>
    </row>
    <row r="7980" spans="30:30" x14ac:dyDescent="0.25">
      <c r="AD7980"/>
    </row>
    <row r="7981" spans="30:30" x14ac:dyDescent="0.25">
      <c r="AD7981"/>
    </row>
    <row r="7982" spans="30:30" x14ac:dyDescent="0.25">
      <c r="AD7982"/>
    </row>
    <row r="7983" spans="30:30" x14ac:dyDescent="0.25">
      <c r="AD7983"/>
    </row>
    <row r="7984" spans="30:30" x14ac:dyDescent="0.25">
      <c r="AD7984"/>
    </row>
    <row r="7985" spans="30:30" x14ac:dyDescent="0.25">
      <c r="AD7985"/>
    </row>
    <row r="7986" spans="30:30" x14ac:dyDescent="0.25">
      <c r="AD7986"/>
    </row>
    <row r="7987" spans="30:30" x14ac:dyDescent="0.25">
      <c r="AD7987"/>
    </row>
    <row r="7988" spans="30:30" x14ac:dyDescent="0.25">
      <c r="AD7988"/>
    </row>
    <row r="7989" spans="30:30" x14ac:dyDescent="0.25">
      <c r="AD7989"/>
    </row>
    <row r="7990" spans="30:30" x14ac:dyDescent="0.25">
      <c r="AD7990"/>
    </row>
    <row r="7991" spans="30:30" x14ac:dyDescent="0.25">
      <c r="AD7991"/>
    </row>
    <row r="7992" spans="30:30" x14ac:dyDescent="0.25">
      <c r="AD7992"/>
    </row>
    <row r="7993" spans="30:30" x14ac:dyDescent="0.25">
      <c r="AD7993"/>
    </row>
    <row r="7994" spans="30:30" x14ac:dyDescent="0.25">
      <c r="AD7994"/>
    </row>
    <row r="7995" spans="30:30" x14ac:dyDescent="0.25">
      <c r="AD7995"/>
    </row>
    <row r="7996" spans="30:30" x14ac:dyDescent="0.25">
      <c r="AD7996"/>
    </row>
    <row r="7997" spans="30:30" x14ac:dyDescent="0.25">
      <c r="AD7997"/>
    </row>
    <row r="7998" spans="30:30" x14ac:dyDescent="0.25">
      <c r="AD7998"/>
    </row>
    <row r="7999" spans="30:30" x14ac:dyDescent="0.25">
      <c r="AD7999"/>
    </row>
    <row r="8000" spans="30:30" x14ac:dyDescent="0.25">
      <c r="AD8000"/>
    </row>
    <row r="8001" spans="30:30" x14ac:dyDescent="0.25">
      <c r="AD8001"/>
    </row>
    <row r="8002" spans="30:30" x14ac:dyDescent="0.25">
      <c r="AD8002"/>
    </row>
    <row r="8003" spans="30:30" x14ac:dyDescent="0.25">
      <c r="AD8003"/>
    </row>
    <row r="8004" spans="30:30" x14ac:dyDescent="0.25">
      <c r="AD8004"/>
    </row>
    <row r="8005" spans="30:30" x14ac:dyDescent="0.25">
      <c r="AD8005"/>
    </row>
    <row r="8006" spans="30:30" x14ac:dyDescent="0.25">
      <c r="AD8006"/>
    </row>
    <row r="8007" spans="30:30" x14ac:dyDescent="0.25">
      <c r="AD8007"/>
    </row>
    <row r="8008" spans="30:30" x14ac:dyDescent="0.25">
      <c r="AD8008"/>
    </row>
    <row r="8009" spans="30:30" x14ac:dyDescent="0.25">
      <c r="AD8009"/>
    </row>
    <row r="8010" spans="30:30" x14ac:dyDescent="0.25">
      <c r="AD8010"/>
    </row>
    <row r="8011" spans="30:30" x14ac:dyDescent="0.25">
      <c r="AD8011"/>
    </row>
    <row r="8012" spans="30:30" x14ac:dyDescent="0.25">
      <c r="AD8012"/>
    </row>
    <row r="8013" spans="30:30" x14ac:dyDescent="0.25">
      <c r="AD8013"/>
    </row>
    <row r="8014" spans="30:30" x14ac:dyDescent="0.25">
      <c r="AD8014"/>
    </row>
    <row r="8015" spans="30:30" x14ac:dyDescent="0.25">
      <c r="AD8015"/>
    </row>
    <row r="8016" spans="30:30" x14ac:dyDescent="0.25">
      <c r="AD8016"/>
    </row>
    <row r="8017" spans="30:30" x14ac:dyDescent="0.25">
      <c r="AD8017"/>
    </row>
    <row r="8018" spans="30:30" x14ac:dyDescent="0.25">
      <c r="AD8018"/>
    </row>
    <row r="8019" spans="30:30" x14ac:dyDescent="0.25">
      <c r="AD8019"/>
    </row>
    <row r="8020" spans="30:30" x14ac:dyDescent="0.25">
      <c r="AD8020"/>
    </row>
    <row r="8021" spans="30:30" x14ac:dyDescent="0.25">
      <c r="AD8021"/>
    </row>
    <row r="8022" spans="30:30" x14ac:dyDescent="0.25">
      <c r="AD8022"/>
    </row>
    <row r="8023" spans="30:30" x14ac:dyDescent="0.25">
      <c r="AD8023"/>
    </row>
    <row r="8024" spans="30:30" x14ac:dyDescent="0.25">
      <c r="AD8024"/>
    </row>
    <row r="8025" spans="30:30" x14ac:dyDescent="0.25">
      <c r="AD8025"/>
    </row>
    <row r="8026" spans="30:30" x14ac:dyDescent="0.25">
      <c r="AD8026"/>
    </row>
    <row r="8027" spans="30:30" x14ac:dyDescent="0.25">
      <c r="AD8027"/>
    </row>
    <row r="8028" spans="30:30" x14ac:dyDescent="0.25">
      <c r="AD8028"/>
    </row>
    <row r="8029" spans="30:30" x14ac:dyDescent="0.25">
      <c r="AD8029"/>
    </row>
    <row r="8030" spans="30:30" x14ac:dyDescent="0.25">
      <c r="AD8030"/>
    </row>
    <row r="8031" spans="30:30" x14ac:dyDescent="0.25">
      <c r="AD8031"/>
    </row>
    <row r="8032" spans="30:30" x14ac:dyDescent="0.25">
      <c r="AD8032"/>
    </row>
    <row r="8033" spans="30:30" x14ac:dyDescent="0.25">
      <c r="AD8033"/>
    </row>
    <row r="8034" spans="30:30" x14ac:dyDescent="0.25">
      <c r="AD8034"/>
    </row>
    <row r="8035" spans="30:30" x14ac:dyDescent="0.25">
      <c r="AD8035"/>
    </row>
    <row r="8036" spans="30:30" x14ac:dyDescent="0.25">
      <c r="AD8036"/>
    </row>
    <row r="8037" spans="30:30" x14ac:dyDescent="0.25">
      <c r="AD8037"/>
    </row>
    <row r="8038" spans="30:30" x14ac:dyDescent="0.25">
      <c r="AD8038"/>
    </row>
    <row r="8039" spans="30:30" x14ac:dyDescent="0.25">
      <c r="AD8039"/>
    </row>
    <row r="8040" spans="30:30" x14ac:dyDescent="0.25">
      <c r="AD8040"/>
    </row>
    <row r="8041" spans="30:30" x14ac:dyDescent="0.25">
      <c r="AD8041"/>
    </row>
    <row r="8042" spans="30:30" x14ac:dyDescent="0.25">
      <c r="AD8042"/>
    </row>
    <row r="8043" spans="30:30" x14ac:dyDescent="0.25">
      <c r="AD8043"/>
    </row>
    <row r="8044" spans="30:30" x14ac:dyDescent="0.25">
      <c r="AD8044"/>
    </row>
    <row r="8045" spans="30:30" x14ac:dyDescent="0.25">
      <c r="AD8045"/>
    </row>
    <row r="8046" spans="30:30" x14ac:dyDescent="0.25">
      <c r="AD8046"/>
    </row>
    <row r="8047" spans="30:30" x14ac:dyDescent="0.25">
      <c r="AD8047"/>
    </row>
    <row r="8048" spans="30:30" x14ac:dyDescent="0.25">
      <c r="AD8048"/>
    </row>
    <row r="8049" spans="30:30" x14ac:dyDescent="0.25">
      <c r="AD8049"/>
    </row>
    <row r="8050" spans="30:30" x14ac:dyDescent="0.25">
      <c r="AD8050"/>
    </row>
    <row r="8051" spans="30:30" x14ac:dyDescent="0.25">
      <c r="AD8051"/>
    </row>
    <row r="8052" spans="30:30" x14ac:dyDescent="0.25">
      <c r="AD8052"/>
    </row>
    <row r="8053" spans="30:30" x14ac:dyDescent="0.25">
      <c r="AD8053"/>
    </row>
    <row r="8054" spans="30:30" x14ac:dyDescent="0.25">
      <c r="AD8054"/>
    </row>
    <row r="8055" spans="30:30" x14ac:dyDescent="0.25">
      <c r="AD8055"/>
    </row>
    <row r="8056" spans="30:30" x14ac:dyDescent="0.25">
      <c r="AD8056"/>
    </row>
    <row r="8057" spans="30:30" x14ac:dyDescent="0.25">
      <c r="AD8057"/>
    </row>
    <row r="8058" spans="30:30" x14ac:dyDescent="0.25">
      <c r="AD8058"/>
    </row>
    <row r="8059" spans="30:30" x14ac:dyDescent="0.25">
      <c r="AD8059"/>
    </row>
    <row r="8060" spans="30:30" x14ac:dyDescent="0.25">
      <c r="AD8060"/>
    </row>
    <row r="8061" spans="30:30" x14ac:dyDescent="0.25">
      <c r="AD8061"/>
    </row>
    <row r="8062" spans="30:30" x14ac:dyDescent="0.25">
      <c r="AD8062"/>
    </row>
    <row r="8063" spans="30:30" x14ac:dyDescent="0.25">
      <c r="AD8063"/>
    </row>
    <row r="8064" spans="30:30" x14ac:dyDescent="0.25">
      <c r="AD8064"/>
    </row>
    <row r="8065" spans="30:30" x14ac:dyDescent="0.25">
      <c r="AD8065"/>
    </row>
    <row r="8066" spans="30:30" x14ac:dyDescent="0.25">
      <c r="AD8066"/>
    </row>
    <row r="8067" spans="30:30" x14ac:dyDescent="0.25">
      <c r="AD8067"/>
    </row>
    <row r="8068" spans="30:30" x14ac:dyDescent="0.25">
      <c r="AD8068"/>
    </row>
    <row r="8069" spans="30:30" x14ac:dyDescent="0.25">
      <c r="AD8069"/>
    </row>
    <row r="8070" spans="30:30" x14ac:dyDescent="0.25">
      <c r="AD8070"/>
    </row>
    <row r="8071" spans="30:30" x14ac:dyDescent="0.25">
      <c r="AD8071"/>
    </row>
    <row r="8072" spans="30:30" x14ac:dyDescent="0.25">
      <c r="AD8072"/>
    </row>
    <row r="8073" spans="30:30" x14ac:dyDescent="0.25">
      <c r="AD8073"/>
    </row>
    <row r="8074" spans="30:30" x14ac:dyDescent="0.25">
      <c r="AD8074"/>
    </row>
    <row r="8075" spans="30:30" x14ac:dyDescent="0.25">
      <c r="AD8075"/>
    </row>
    <row r="8076" spans="30:30" x14ac:dyDescent="0.25">
      <c r="AD8076"/>
    </row>
    <row r="8077" spans="30:30" x14ac:dyDescent="0.25">
      <c r="AD8077"/>
    </row>
    <row r="8078" spans="30:30" x14ac:dyDescent="0.25">
      <c r="AD8078"/>
    </row>
    <row r="8079" spans="30:30" x14ac:dyDescent="0.25">
      <c r="AD8079"/>
    </row>
    <row r="8080" spans="30:30" x14ac:dyDescent="0.25">
      <c r="AD8080"/>
    </row>
    <row r="8081" spans="30:30" x14ac:dyDescent="0.25">
      <c r="AD8081"/>
    </row>
    <row r="8082" spans="30:30" x14ac:dyDescent="0.25">
      <c r="AD8082"/>
    </row>
    <row r="8083" spans="30:30" x14ac:dyDescent="0.25">
      <c r="AD8083"/>
    </row>
    <row r="8084" spans="30:30" x14ac:dyDescent="0.25">
      <c r="AD8084"/>
    </row>
    <row r="8085" spans="30:30" x14ac:dyDescent="0.25">
      <c r="AD8085"/>
    </row>
    <row r="8086" spans="30:30" x14ac:dyDescent="0.25">
      <c r="AD8086"/>
    </row>
    <row r="8087" spans="30:30" x14ac:dyDescent="0.25">
      <c r="AD8087"/>
    </row>
    <row r="8088" spans="30:30" x14ac:dyDescent="0.25">
      <c r="AD8088"/>
    </row>
    <row r="8089" spans="30:30" x14ac:dyDescent="0.25">
      <c r="AD8089"/>
    </row>
    <row r="8090" spans="30:30" x14ac:dyDescent="0.25">
      <c r="AD8090"/>
    </row>
    <row r="8091" spans="30:30" x14ac:dyDescent="0.25">
      <c r="AD8091"/>
    </row>
    <row r="8092" spans="30:30" x14ac:dyDescent="0.25">
      <c r="AD8092"/>
    </row>
    <row r="8093" spans="30:30" x14ac:dyDescent="0.25">
      <c r="AD8093"/>
    </row>
    <row r="8094" spans="30:30" x14ac:dyDescent="0.25">
      <c r="AD8094"/>
    </row>
    <row r="8095" spans="30:30" x14ac:dyDescent="0.25">
      <c r="AD8095"/>
    </row>
    <row r="8096" spans="30:30" x14ac:dyDescent="0.25">
      <c r="AD8096"/>
    </row>
    <row r="8097" spans="30:30" x14ac:dyDescent="0.25">
      <c r="AD8097"/>
    </row>
    <row r="8098" spans="30:30" x14ac:dyDescent="0.25">
      <c r="AD8098"/>
    </row>
    <row r="8099" spans="30:30" x14ac:dyDescent="0.25">
      <c r="AD8099"/>
    </row>
    <row r="8100" spans="30:30" x14ac:dyDescent="0.25">
      <c r="AD8100"/>
    </row>
    <row r="8101" spans="30:30" x14ac:dyDescent="0.25">
      <c r="AD8101"/>
    </row>
    <row r="8102" spans="30:30" x14ac:dyDescent="0.25">
      <c r="AD8102"/>
    </row>
    <row r="8103" spans="30:30" x14ac:dyDescent="0.25">
      <c r="AD8103"/>
    </row>
    <row r="8104" spans="30:30" x14ac:dyDescent="0.25">
      <c r="AD8104"/>
    </row>
    <row r="8105" spans="30:30" x14ac:dyDescent="0.25">
      <c r="AD8105"/>
    </row>
    <row r="8106" spans="30:30" x14ac:dyDescent="0.25">
      <c r="AD8106"/>
    </row>
    <row r="8107" spans="30:30" x14ac:dyDescent="0.25">
      <c r="AD8107"/>
    </row>
    <row r="8108" spans="30:30" x14ac:dyDescent="0.25">
      <c r="AD8108"/>
    </row>
    <row r="8109" spans="30:30" x14ac:dyDescent="0.25">
      <c r="AD8109"/>
    </row>
    <row r="8110" spans="30:30" x14ac:dyDescent="0.25">
      <c r="AD8110"/>
    </row>
    <row r="8111" spans="30:30" x14ac:dyDescent="0.25">
      <c r="AD8111"/>
    </row>
    <row r="8112" spans="30:30" x14ac:dyDescent="0.25">
      <c r="AD8112"/>
    </row>
    <row r="8113" spans="30:30" x14ac:dyDescent="0.25">
      <c r="AD8113"/>
    </row>
    <row r="8114" spans="30:30" x14ac:dyDescent="0.25">
      <c r="AD8114"/>
    </row>
    <row r="8115" spans="30:30" x14ac:dyDescent="0.25">
      <c r="AD8115"/>
    </row>
    <row r="8116" spans="30:30" x14ac:dyDescent="0.25">
      <c r="AD8116"/>
    </row>
    <row r="8117" spans="30:30" x14ac:dyDescent="0.25">
      <c r="AD8117"/>
    </row>
    <row r="8118" spans="30:30" x14ac:dyDescent="0.25">
      <c r="AD8118"/>
    </row>
    <row r="8119" spans="30:30" x14ac:dyDescent="0.25">
      <c r="AD8119"/>
    </row>
    <row r="8120" spans="30:30" x14ac:dyDescent="0.25">
      <c r="AD8120"/>
    </row>
    <row r="8121" spans="30:30" x14ac:dyDescent="0.25">
      <c r="AD8121"/>
    </row>
    <row r="8122" spans="30:30" x14ac:dyDescent="0.25">
      <c r="AD8122"/>
    </row>
    <row r="8123" spans="30:30" x14ac:dyDescent="0.25">
      <c r="AD8123"/>
    </row>
    <row r="8124" spans="30:30" x14ac:dyDescent="0.25">
      <c r="AD8124"/>
    </row>
    <row r="8125" spans="30:30" x14ac:dyDescent="0.25">
      <c r="AD8125"/>
    </row>
    <row r="8126" spans="30:30" x14ac:dyDescent="0.25">
      <c r="AD8126"/>
    </row>
    <row r="8127" spans="30:30" x14ac:dyDescent="0.25">
      <c r="AD8127"/>
    </row>
    <row r="8128" spans="30:30" x14ac:dyDescent="0.25">
      <c r="AD8128"/>
    </row>
    <row r="8129" spans="30:30" x14ac:dyDescent="0.25">
      <c r="AD8129"/>
    </row>
    <row r="8130" spans="30:30" x14ac:dyDescent="0.25">
      <c r="AD8130"/>
    </row>
    <row r="8131" spans="30:30" x14ac:dyDescent="0.25">
      <c r="AD8131"/>
    </row>
    <row r="8132" spans="30:30" x14ac:dyDescent="0.25">
      <c r="AD8132"/>
    </row>
    <row r="8133" spans="30:30" x14ac:dyDescent="0.25">
      <c r="AD8133"/>
    </row>
    <row r="8134" spans="30:30" x14ac:dyDescent="0.25">
      <c r="AD8134"/>
    </row>
    <row r="8135" spans="30:30" x14ac:dyDescent="0.25">
      <c r="AD8135"/>
    </row>
    <row r="8136" spans="30:30" x14ac:dyDescent="0.25">
      <c r="AD8136"/>
    </row>
    <row r="8137" spans="30:30" x14ac:dyDescent="0.25">
      <c r="AD8137"/>
    </row>
    <row r="8138" spans="30:30" x14ac:dyDescent="0.25">
      <c r="AD8138"/>
    </row>
    <row r="8139" spans="30:30" x14ac:dyDescent="0.25">
      <c r="AD8139"/>
    </row>
    <row r="8140" spans="30:30" x14ac:dyDescent="0.25">
      <c r="AD8140"/>
    </row>
    <row r="8141" spans="30:30" x14ac:dyDescent="0.25">
      <c r="AD8141"/>
    </row>
    <row r="8142" spans="30:30" x14ac:dyDescent="0.25">
      <c r="AD8142"/>
    </row>
    <row r="8143" spans="30:30" x14ac:dyDescent="0.25">
      <c r="AD8143"/>
    </row>
    <row r="8144" spans="30:30" x14ac:dyDescent="0.25">
      <c r="AD8144"/>
    </row>
    <row r="8145" spans="30:30" x14ac:dyDescent="0.25">
      <c r="AD8145"/>
    </row>
    <row r="8146" spans="30:30" x14ac:dyDescent="0.25">
      <c r="AD8146"/>
    </row>
    <row r="8147" spans="30:30" x14ac:dyDescent="0.25">
      <c r="AD8147"/>
    </row>
    <row r="8148" spans="30:30" x14ac:dyDescent="0.25">
      <c r="AD8148"/>
    </row>
    <row r="8149" spans="30:30" x14ac:dyDescent="0.25">
      <c r="AD8149"/>
    </row>
    <row r="8150" spans="30:30" x14ac:dyDescent="0.25">
      <c r="AD8150"/>
    </row>
    <row r="8151" spans="30:30" x14ac:dyDescent="0.25">
      <c r="AD8151"/>
    </row>
    <row r="8152" spans="30:30" x14ac:dyDescent="0.25">
      <c r="AD8152"/>
    </row>
    <row r="8153" spans="30:30" x14ac:dyDescent="0.25">
      <c r="AD8153"/>
    </row>
    <row r="8154" spans="30:30" x14ac:dyDescent="0.25">
      <c r="AD8154"/>
    </row>
    <row r="8155" spans="30:30" x14ac:dyDescent="0.25">
      <c r="AD8155"/>
    </row>
    <row r="8156" spans="30:30" x14ac:dyDescent="0.25">
      <c r="AD8156"/>
    </row>
    <row r="8157" spans="30:30" x14ac:dyDescent="0.25">
      <c r="AD8157"/>
    </row>
    <row r="8158" spans="30:30" x14ac:dyDescent="0.25">
      <c r="AD8158"/>
    </row>
    <row r="8159" spans="30:30" x14ac:dyDescent="0.25">
      <c r="AD8159"/>
    </row>
    <row r="8160" spans="30:30" x14ac:dyDescent="0.25">
      <c r="AD8160"/>
    </row>
    <row r="8161" spans="30:30" x14ac:dyDescent="0.25">
      <c r="AD8161"/>
    </row>
    <row r="8162" spans="30:30" x14ac:dyDescent="0.25">
      <c r="AD8162"/>
    </row>
    <row r="8163" spans="30:30" x14ac:dyDescent="0.25">
      <c r="AD8163"/>
    </row>
    <row r="8164" spans="30:30" x14ac:dyDescent="0.25">
      <c r="AD8164"/>
    </row>
    <row r="8165" spans="30:30" x14ac:dyDescent="0.25">
      <c r="AD8165"/>
    </row>
    <row r="8166" spans="30:30" x14ac:dyDescent="0.25">
      <c r="AD8166"/>
    </row>
    <row r="8167" spans="30:30" x14ac:dyDescent="0.25">
      <c r="AD8167"/>
    </row>
    <row r="8168" spans="30:30" x14ac:dyDescent="0.25">
      <c r="AD8168"/>
    </row>
    <row r="8169" spans="30:30" x14ac:dyDescent="0.25">
      <c r="AD8169"/>
    </row>
    <row r="8170" spans="30:30" x14ac:dyDescent="0.25">
      <c r="AD8170"/>
    </row>
    <row r="8171" spans="30:30" x14ac:dyDescent="0.25">
      <c r="AD8171"/>
    </row>
    <row r="8172" spans="30:30" x14ac:dyDescent="0.25">
      <c r="AD8172"/>
    </row>
    <row r="8173" spans="30:30" x14ac:dyDescent="0.25">
      <c r="AD8173"/>
    </row>
    <row r="8174" spans="30:30" x14ac:dyDescent="0.25">
      <c r="AD8174"/>
    </row>
    <row r="8175" spans="30:30" x14ac:dyDescent="0.25">
      <c r="AD8175"/>
    </row>
    <row r="8176" spans="30:30" x14ac:dyDescent="0.25">
      <c r="AD8176"/>
    </row>
    <row r="8177" spans="30:30" x14ac:dyDescent="0.25">
      <c r="AD8177"/>
    </row>
    <row r="8178" spans="30:30" x14ac:dyDescent="0.25">
      <c r="AD8178"/>
    </row>
    <row r="8179" spans="30:30" x14ac:dyDescent="0.25">
      <c r="AD8179"/>
    </row>
    <row r="8180" spans="30:30" x14ac:dyDescent="0.25">
      <c r="AD8180"/>
    </row>
    <row r="8181" spans="30:30" x14ac:dyDescent="0.25">
      <c r="AD8181"/>
    </row>
    <row r="8182" spans="30:30" x14ac:dyDescent="0.25">
      <c r="AD8182"/>
    </row>
    <row r="8183" spans="30:30" x14ac:dyDescent="0.25">
      <c r="AD8183"/>
    </row>
    <row r="8184" spans="30:30" x14ac:dyDescent="0.25">
      <c r="AD8184"/>
    </row>
    <row r="8185" spans="30:30" x14ac:dyDescent="0.25">
      <c r="AD8185"/>
    </row>
    <row r="8186" spans="30:30" x14ac:dyDescent="0.25">
      <c r="AD8186"/>
    </row>
    <row r="8187" spans="30:30" x14ac:dyDescent="0.25">
      <c r="AD8187"/>
    </row>
    <row r="8188" spans="30:30" x14ac:dyDescent="0.25">
      <c r="AD8188"/>
    </row>
    <row r="8189" spans="30:30" x14ac:dyDescent="0.25">
      <c r="AD8189"/>
    </row>
    <row r="8190" spans="30:30" x14ac:dyDescent="0.25">
      <c r="AD8190"/>
    </row>
    <row r="8191" spans="30:30" x14ac:dyDescent="0.25">
      <c r="AD8191"/>
    </row>
    <row r="8192" spans="30:30" x14ac:dyDescent="0.25">
      <c r="AD8192"/>
    </row>
    <row r="8193" spans="30:30" x14ac:dyDescent="0.25">
      <c r="AD8193"/>
    </row>
    <row r="8194" spans="30:30" x14ac:dyDescent="0.25">
      <c r="AD8194"/>
    </row>
    <row r="8195" spans="30:30" x14ac:dyDescent="0.25">
      <c r="AD8195"/>
    </row>
    <row r="8196" spans="30:30" x14ac:dyDescent="0.25">
      <c r="AD8196"/>
    </row>
    <row r="8197" spans="30:30" x14ac:dyDescent="0.25">
      <c r="AD8197"/>
    </row>
    <row r="8198" spans="30:30" x14ac:dyDescent="0.25">
      <c r="AD8198"/>
    </row>
    <row r="8199" spans="30:30" x14ac:dyDescent="0.25">
      <c r="AD8199"/>
    </row>
    <row r="8200" spans="30:30" x14ac:dyDescent="0.25">
      <c r="AD8200"/>
    </row>
    <row r="8201" spans="30:30" x14ac:dyDescent="0.25">
      <c r="AD8201"/>
    </row>
    <row r="8202" spans="30:30" x14ac:dyDescent="0.25">
      <c r="AD8202"/>
    </row>
    <row r="8203" spans="30:30" x14ac:dyDescent="0.25">
      <c r="AD8203"/>
    </row>
    <row r="8204" spans="30:30" x14ac:dyDescent="0.25">
      <c r="AD8204"/>
    </row>
    <row r="8205" spans="30:30" x14ac:dyDescent="0.25">
      <c r="AD8205"/>
    </row>
    <row r="8206" spans="30:30" x14ac:dyDescent="0.25">
      <c r="AD8206"/>
    </row>
    <row r="8207" spans="30:30" x14ac:dyDescent="0.25">
      <c r="AD8207"/>
    </row>
    <row r="8208" spans="30:30" x14ac:dyDescent="0.25">
      <c r="AD8208"/>
    </row>
    <row r="8209" spans="30:30" x14ac:dyDescent="0.25">
      <c r="AD8209"/>
    </row>
    <row r="8210" spans="30:30" x14ac:dyDescent="0.25">
      <c r="AD8210"/>
    </row>
    <row r="8211" spans="30:30" x14ac:dyDescent="0.25">
      <c r="AD8211"/>
    </row>
    <row r="8212" spans="30:30" x14ac:dyDescent="0.25">
      <c r="AD8212"/>
    </row>
    <row r="8213" spans="30:30" x14ac:dyDescent="0.25">
      <c r="AD8213"/>
    </row>
    <row r="8214" spans="30:30" x14ac:dyDescent="0.25">
      <c r="AD8214"/>
    </row>
    <row r="8215" spans="30:30" x14ac:dyDescent="0.25">
      <c r="AD8215"/>
    </row>
    <row r="8216" spans="30:30" x14ac:dyDescent="0.25">
      <c r="AD8216"/>
    </row>
    <row r="8217" spans="30:30" x14ac:dyDescent="0.25">
      <c r="AD8217"/>
    </row>
    <row r="8218" spans="30:30" x14ac:dyDescent="0.25">
      <c r="AD8218"/>
    </row>
    <row r="8219" spans="30:30" x14ac:dyDescent="0.25">
      <c r="AD8219"/>
    </row>
    <row r="8220" spans="30:30" x14ac:dyDescent="0.25">
      <c r="AD8220"/>
    </row>
    <row r="8221" spans="30:30" x14ac:dyDescent="0.25">
      <c r="AD8221"/>
    </row>
    <row r="8222" spans="30:30" x14ac:dyDescent="0.25">
      <c r="AD8222"/>
    </row>
    <row r="8223" spans="30:30" x14ac:dyDescent="0.25">
      <c r="AD8223"/>
    </row>
    <row r="8224" spans="30:30" x14ac:dyDescent="0.25">
      <c r="AD8224"/>
    </row>
    <row r="8225" spans="30:30" x14ac:dyDescent="0.25">
      <c r="AD8225"/>
    </row>
    <row r="8226" spans="30:30" x14ac:dyDescent="0.25">
      <c r="AD8226"/>
    </row>
    <row r="8227" spans="30:30" x14ac:dyDescent="0.25">
      <c r="AD8227"/>
    </row>
    <row r="8228" spans="30:30" x14ac:dyDescent="0.25">
      <c r="AD8228"/>
    </row>
    <row r="8229" spans="30:30" x14ac:dyDescent="0.25">
      <c r="AD8229"/>
    </row>
    <row r="8230" spans="30:30" x14ac:dyDescent="0.25">
      <c r="AD8230"/>
    </row>
    <row r="8231" spans="30:30" x14ac:dyDescent="0.25">
      <c r="AD8231"/>
    </row>
    <row r="8232" spans="30:30" x14ac:dyDescent="0.25">
      <c r="AD8232"/>
    </row>
    <row r="8233" spans="30:30" x14ac:dyDescent="0.25">
      <c r="AD8233"/>
    </row>
    <row r="8234" spans="30:30" x14ac:dyDescent="0.25">
      <c r="AD8234"/>
    </row>
    <row r="8235" spans="30:30" x14ac:dyDescent="0.25">
      <c r="AD8235"/>
    </row>
    <row r="8236" spans="30:30" x14ac:dyDescent="0.25">
      <c r="AD8236"/>
    </row>
    <row r="8237" spans="30:30" x14ac:dyDescent="0.25">
      <c r="AD8237"/>
    </row>
    <row r="8238" spans="30:30" x14ac:dyDescent="0.25">
      <c r="AD8238"/>
    </row>
    <row r="8239" spans="30:30" x14ac:dyDescent="0.25">
      <c r="AD8239"/>
    </row>
    <row r="8240" spans="30:30" x14ac:dyDescent="0.25">
      <c r="AD8240"/>
    </row>
    <row r="8241" spans="30:30" x14ac:dyDescent="0.25">
      <c r="AD8241"/>
    </row>
    <row r="8242" spans="30:30" x14ac:dyDescent="0.25">
      <c r="AD8242"/>
    </row>
    <row r="8243" spans="30:30" x14ac:dyDescent="0.25">
      <c r="AD8243"/>
    </row>
    <row r="8244" spans="30:30" x14ac:dyDescent="0.25">
      <c r="AD8244"/>
    </row>
    <row r="8245" spans="30:30" x14ac:dyDescent="0.25">
      <c r="AD8245"/>
    </row>
    <row r="8246" spans="30:30" x14ac:dyDescent="0.25">
      <c r="AD8246"/>
    </row>
    <row r="8247" spans="30:30" x14ac:dyDescent="0.25">
      <c r="AD8247"/>
    </row>
    <row r="8248" spans="30:30" x14ac:dyDescent="0.25">
      <c r="AD8248"/>
    </row>
    <row r="8249" spans="30:30" x14ac:dyDescent="0.25">
      <c r="AD8249"/>
    </row>
    <row r="8250" spans="30:30" x14ac:dyDescent="0.25">
      <c r="AD8250"/>
    </row>
    <row r="8251" spans="30:30" x14ac:dyDescent="0.25">
      <c r="AD8251"/>
    </row>
    <row r="8252" spans="30:30" x14ac:dyDescent="0.25">
      <c r="AD8252"/>
    </row>
    <row r="8253" spans="30:30" x14ac:dyDescent="0.25">
      <c r="AD8253"/>
    </row>
    <row r="8254" spans="30:30" x14ac:dyDescent="0.25">
      <c r="AD8254"/>
    </row>
    <row r="8255" spans="30:30" x14ac:dyDescent="0.25">
      <c r="AD8255"/>
    </row>
    <row r="8256" spans="30:30" x14ac:dyDescent="0.25">
      <c r="AD8256"/>
    </row>
    <row r="8257" spans="30:30" x14ac:dyDescent="0.25">
      <c r="AD8257"/>
    </row>
    <row r="8258" spans="30:30" x14ac:dyDescent="0.25">
      <c r="AD8258"/>
    </row>
    <row r="8259" spans="30:30" x14ac:dyDescent="0.25">
      <c r="AD8259"/>
    </row>
    <row r="8260" spans="30:30" x14ac:dyDescent="0.25">
      <c r="AD8260"/>
    </row>
    <row r="8261" spans="30:30" x14ac:dyDescent="0.25">
      <c r="AD8261"/>
    </row>
    <row r="8262" spans="30:30" x14ac:dyDescent="0.25">
      <c r="AD8262"/>
    </row>
    <row r="8263" spans="30:30" x14ac:dyDescent="0.25">
      <c r="AD8263"/>
    </row>
    <row r="8264" spans="30:30" x14ac:dyDescent="0.25">
      <c r="AD8264"/>
    </row>
    <row r="8265" spans="30:30" x14ac:dyDescent="0.25">
      <c r="AD8265"/>
    </row>
    <row r="8266" spans="30:30" x14ac:dyDescent="0.25">
      <c r="AD8266"/>
    </row>
    <row r="8267" spans="30:30" x14ac:dyDescent="0.25">
      <c r="AD8267"/>
    </row>
    <row r="8268" spans="30:30" x14ac:dyDescent="0.25">
      <c r="AD8268"/>
    </row>
    <row r="8269" spans="30:30" x14ac:dyDescent="0.25">
      <c r="AD8269"/>
    </row>
    <row r="8270" spans="30:30" x14ac:dyDescent="0.25">
      <c r="AD8270"/>
    </row>
    <row r="8271" spans="30:30" x14ac:dyDescent="0.25">
      <c r="AD8271"/>
    </row>
    <row r="8272" spans="30:30" x14ac:dyDescent="0.25">
      <c r="AD8272"/>
    </row>
    <row r="8273" spans="30:30" x14ac:dyDescent="0.25">
      <c r="AD8273"/>
    </row>
    <row r="8274" spans="30:30" x14ac:dyDescent="0.25">
      <c r="AD8274"/>
    </row>
    <row r="8275" spans="30:30" x14ac:dyDescent="0.25">
      <c r="AD8275"/>
    </row>
    <row r="8276" spans="30:30" x14ac:dyDescent="0.25">
      <c r="AD8276"/>
    </row>
    <row r="8277" spans="30:30" x14ac:dyDescent="0.25">
      <c r="AD8277"/>
    </row>
    <row r="8278" spans="30:30" x14ac:dyDescent="0.25">
      <c r="AD8278"/>
    </row>
    <row r="8279" spans="30:30" x14ac:dyDescent="0.25">
      <c r="AD8279"/>
    </row>
    <row r="8280" spans="30:30" x14ac:dyDescent="0.25">
      <c r="AD8280"/>
    </row>
    <row r="8281" spans="30:30" x14ac:dyDescent="0.25">
      <c r="AD8281"/>
    </row>
    <row r="8282" spans="30:30" x14ac:dyDescent="0.25">
      <c r="AD8282"/>
    </row>
    <row r="8283" spans="30:30" x14ac:dyDescent="0.25">
      <c r="AD8283"/>
    </row>
    <row r="8284" spans="30:30" x14ac:dyDescent="0.25">
      <c r="AD8284"/>
    </row>
    <row r="8285" spans="30:30" x14ac:dyDescent="0.25">
      <c r="AD8285"/>
    </row>
    <row r="8286" spans="30:30" x14ac:dyDescent="0.25">
      <c r="AD8286"/>
    </row>
    <row r="8287" spans="30:30" x14ac:dyDescent="0.25">
      <c r="AD8287"/>
    </row>
    <row r="8288" spans="30:30" x14ac:dyDescent="0.25">
      <c r="AD8288"/>
    </row>
    <row r="8289" spans="30:30" x14ac:dyDescent="0.25">
      <c r="AD8289"/>
    </row>
    <row r="8290" spans="30:30" x14ac:dyDescent="0.25">
      <c r="AD8290"/>
    </row>
    <row r="8291" spans="30:30" x14ac:dyDescent="0.25">
      <c r="AD8291"/>
    </row>
    <row r="8292" spans="30:30" x14ac:dyDescent="0.25">
      <c r="AD8292"/>
    </row>
    <row r="8293" spans="30:30" x14ac:dyDescent="0.25">
      <c r="AD8293"/>
    </row>
    <row r="8294" spans="30:30" x14ac:dyDescent="0.25">
      <c r="AD8294"/>
    </row>
    <row r="8295" spans="30:30" x14ac:dyDescent="0.25">
      <c r="AD8295"/>
    </row>
    <row r="8296" spans="30:30" x14ac:dyDescent="0.25">
      <c r="AD8296"/>
    </row>
    <row r="8297" spans="30:30" x14ac:dyDescent="0.25">
      <c r="AD8297"/>
    </row>
    <row r="8298" spans="30:30" x14ac:dyDescent="0.25">
      <c r="AD8298"/>
    </row>
    <row r="8299" spans="30:30" x14ac:dyDescent="0.25">
      <c r="AD8299"/>
    </row>
    <row r="8300" spans="30:30" x14ac:dyDescent="0.25">
      <c r="AD8300"/>
    </row>
    <row r="8301" spans="30:30" x14ac:dyDescent="0.25">
      <c r="AD8301"/>
    </row>
    <row r="8302" spans="30:30" x14ac:dyDescent="0.25">
      <c r="AD8302"/>
    </row>
    <row r="8303" spans="30:30" x14ac:dyDescent="0.25">
      <c r="AD8303"/>
    </row>
    <row r="8304" spans="30:30" x14ac:dyDescent="0.25">
      <c r="AD8304"/>
    </row>
    <row r="8305" spans="30:30" x14ac:dyDescent="0.25">
      <c r="AD8305"/>
    </row>
    <row r="8306" spans="30:30" x14ac:dyDescent="0.25">
      <c r="AD8306"/>
    </row>
    <row r="8307" spans="30:30" x14ac:dyDescent="0.25">
      <c r="AD8307"/>
    </row>
    <row r="8308" spans="30:30" x14ac:dyDescent="0.25">
      <c r="AD8308"/>
    </row>
    <row r="8309" spans="30:30" x14ac:dyDescent="0.25">
      <c r="AD8309"/>
    </row>
    <row r="8310" spans="30:30" x14ac:dyDescent="0.25">
      <c r="AD8310"/>
    </row>
    <row r="8311" spans="30:30" x14ac:dyDescent="0.25">
      <c r="AD8311"/>
    </row>
    <row r="8312" spans="30:30" x14ac:dyDescent="0.25">
      <c r="AD8312"/>
    </row>
    <row r="8313" spans="30:30" x14ac:dyDescent="0.25">
      <c r="AD8313"/>
    </row>
    <row r="8314" spans="30:30" x14ac:dyDescent="0.25">
      <c r="AD8314"/>
    </row>
    <row r="8315" spans="30:30" x14ac:dyDescent="0.25">
      <c r="AD8315"/>
    </row>
    <row r="8316" spans="30:30" x14ac:dyDescent="0.25">
      <c r="AD8316"/>
    </row>
    <row r="8317" spans="30:30" x14ac:dyDescent="0.25">
      <c r="AD8317"/>
    </row>
    <row r="8318" spans="30:30" x14ac:dyDescent="0.25">
      <c r="AD8318"/>
    </row>
    <row r="8319" spans="30:30" x14ac:dyDescent="0.25">
      <c r="AD8319"/>
    </row>
    <row r="8320" spans="30:30" x14ac:dyDescent="0.25">
      <c r="AD8320"/>
    </row>
    <row r="8321" spans="30:30" x14ac:dyDescent="0.25">
      <c r="AD8321"/>
    </row>
    <row r="8322" spans="30:30" x14ac:dyDescent="0.25">
      <c r="AD8322"/>
    </row>
    <row r="8323" spans="30:30" x14ac:dyDescent="0.25">
      <c r="AD8323"/>
    </row>
    <row r="8324" spans="30:30" x14ac:dyDescent="0.25">
      <c r="AD8324"/>
    </row>
    <row r="8325" spans="30:30" x14ac:dyDescent="0.25">
      <c r="AD8325"/>
    </row>
    <row r="8326" spans="30:30" x14ac:dyDescent="0.25">
      <c r="AD8326"/>
    </row>
    <row r="8327" spans="30:30" x14ac:dyDescent="0.25">
      <c r="AD8327"/>
    </row>
    <row r="8328" spans="30:30" x14ac:dyDescent="0.25">
      <c r="AD8328"/>
    </row>
    <row r="8329" spans="30:30" x14ac:dyDescent="0.25">
      <c r="AD8329"/>
    </row>
    <row r="8330" spans="30:30" x14ac:dyDescent="0.25">
      <c r="AD8330"/>
    </row>
    <row r="8331" spans="30:30" x14ac:dyDescent="0.25">
      <c r="AD8331"/>
    </row>
    <row r="8332" spans="30:30" x14ac:dyDescent="0.25">
      <c r="AD8332"/>
    </row>
    <row r="8333" spans="30:30" x14ac:dyDescent="0.25">
      <c r="AD8333"/>
    </row>
    <row r="8334" spans="30:30" x14ac:dyDescent="0.25">
      <c r="AD8334"/>
    </row>
    <row r="8335" spans="30:30" x14ac:dyDescent="0.25">
      <c r="AD8335"/>
    </row>
    <row r="8336" spans="30:30" x14ac:dyDescent="0.25">
      <c r="AD8336"/>
    </row>
    <row r="8337" spans="30:30" x14ac:dyDescent="0.25">
      <c r="AD8337"/>
    </row>
    <row r="8338" spans="30:30" x14ac:dyDescent="0.25">
      <c r="AD8338"/>
    </row>
    <row r="8339" spans="30:30" x14ac:dyDescent="0.25">
      <c r="AD8339"/>
    </row>
    <row r="8340" spans="30:30" x14ac:dyDescent="0.25">
      <c r="AD8340"/>
    </row>
    <row r="8341" spans="30:30" x14ac:dyDescent="0.25">
      <c r="AD8341"/>
    </row>
    <row r="8342" spans="30:30" x14ac:dyDescent="0.25">
      <c r="AD8342"/>
    </row>
    <row r="8343" spans="30:30" x14ac:dyDescent="0.25">
      <c r="AD8343"/>
    </row>
    <row r="8344" spans="30:30" x14ac:dyDescent="0.25">
      <c r="AD8344"/>
    </row>
    <row r="8345" spans="30:30" x14ac:dyDescent="0.25">
      <c r="AD8345"/>
    </row>
    <row r="8346" spans="30:30" x14ac:dyDescent="0.25">
      <c r="AD8346"/>
    </row>
    <row r="8347" spans="30:30" x14ac:dyDescent="0.25">
      <c r="AD8347"/>
    </row>
    <row r="8348" spans="30:30" x14ac:dyDescent="0.25">
      <c r="AD8348"/>
    </row>
    <row r="8349" spans="30:30" x14ac:dyDescent="0.25">
      <c r="AD8349"/>
    </row>
    <row r="8350" spans="30:30" x14ac:dyDescent="0.25">
      <c r="AD8350"/>
    </row>
    <row r="8351" spans="30:30" x14ac:dyDescent="0.25">
      <c r="AD8351"/>
    </row>
    <row r="8352" spans="30:30" x14ac:dyDescent="0.25">
      <c r="AD8352"/>
    </row>
    <row r="8353" spans="30:30" x14ac:dyDescent="0.25">
      <c r="AD8353"/>
    </row>
    <row r="8354" spans="30:30" x14ac:dyDescent="0.25">
      <c r="AD8354"/>
    </row>
    <row r="8355" spans="30:30" x14ac:dyDescent="0.25">
      <c r="AD8355"/>
    </row>
    <row r="8356" spans="30:30" x14ac:dyDescent="0.25">
      <c r="AD8356"/>
    </row>
    <row r="8357" spans="30:30" x14ac:dyDescent="0.25">
      <c r="AD8357"/>
    </row>
    <row r="8358" spans="30:30" x14ac:dyDescent="0.25">
      <c r="AD8358"/>
    </row>
    <row r="8359" spans="30:30" x14ac:dyDescent="0.25">
      <c r="AD8359"/>
    </row>
    <row r="8360" spans="30:30" x14ac:dyDescent="0.25">
      <c r="AD8360"/>
    </row>
    <row r="8361" spans="30:30" x14ac:dyDescent="0.25">
      <c r="AD8361"/>
    </row>
    <row r="8362" spans="30:30" x14ac:dyDescent="0.25">
      <c r="AD8362"/>
    </row>
    <row r="8363" spans="30:30" x14ac:dyDescent="0.25">
      <c r="AD8363"/>
    </row>
    <row r="8364" spans="30:30" x14ac:dyDescent="0.25">
      <c r="AD8364"/>
    </row>
    <row r="8365" spans="30:30" x14ac:dyDescent="0.25">
      <c r="AD8365"/>
    </row>
    <row r="8366" spans="30:30" x14ac:dyDescent="0.25">
      <c r="AD8366"/>
    </row>
    <row r="8367" spans="30:30" x14ac:dyDescent="0.25">
      <c r="AD8367"/>
    </row>
    <row r="8368" spans="30:30" x14ac:dyDescent="0.25">
      <c r="AD8368"/>
    </row>
    <row r="8369" spans="30:30" x14ac:dyDescent="0.25">
      <c r="AD8369"/>
    </row>
    <row r="8370" spans="30:30" x14ac:dyDescent="0.25">
      <c r="AD8370"/>
    </row>
    <row r="8371" spans="30:30" x14ac:dyDescent="0.25">
      <c r="AD8371"/>
    </row>
    <row r="8372" spans="30:30" x14ac:dyDescent="0.25">
      <c r="AD8372"/>
    </row>
    <row r="8373" spans="30:30" x14ac:dyDescent="0.25">
      <c r="AD8373"/>
    </row>
    <row r="8374" spans="30:30" x14ac:dyDescent="0.25">
      <c r="AD8374"/>
    </row>
    <row r="8375" spans="30:30" x14ac:dyDescent="0.25">
      <c r="AD8375"/>
    </row>
    <row r="8376" spans="30:30" x14ac:dyDescent="0.25">
      <c r="AD8376"/>
    </row>
    <row r="8377" spans="30:30" x14ac:dyDescent="0.25">
      <c r="AD8377"/>
    </row>
    <row r="8378" spans="30:30" x14ac:dyDescent="0.25">
      <c r="AD8378"/>
    </row>
    <row r="8379" spans="30:30" x14ac:dyDescent="0.25">
      <c r="AD8379"/>
    </row>
    <row r="8380" spans="30:30" x14ac:dyDescent="0.25">
      <c r="AD8380"/>
    </row>
    <row r="8381" spans="30:30" x14ac:dyDescent="0.25">
      <c r="AD8381"/>
    </row>
    <row r="8382" spans="30:30" x14ac:dyDescent="0.25">
      <c r="AD8382"/>
    </row>
    <row r="8383" spans="30:30" x14ac:dyDescent="0.25">
      <c r="AD8383"/>
    </row>
    <row r="8384" spans="30:30" x14ac:dyDescent="0.25">
      <c r="AD8384"/>
    </row>
    <row r="8385" spans="30:30" x14ac:dyDescent="0.25">
      <c r="AD8385"/>
    </row>
    <row r="8386" spans="30:30" x14ac:dyDescent="0.25">
      <c r="AD8386"/>
    </row>
    <row r="8387" spans="30:30" x14ac:dyDescent="0.25">
      <c r="AD8387"/>
    </row>
    <row r="8388" spans="30:30" x14ac:dyDescent="0.25">
      <c r="AD8388"/>
    </row>
    <row r="8389" spans="30:30" x14ac:dyDescent="0.25">
      <c r="AD8389"/>
    </row>
    <row r="8390" spans="30:30" x14ac:dyDescent="0.25">
      <c r="AD8390"/>
    </row>
    <row r="8391" spans="30:30" x14ac:dyDescent="0.25">
      <c r="AD8391"/>
    </row>
    <row r="8392" spans="30:30" x14ac:dyDescent="0.25">
      <c r="AD8392"/>
    </row>
    <row r="8393" spans="30:30" x14ac:dyDescent="0.25">
      <c r="AD8393"/>
    </row>
    <row r="8394" spans="30:30" x14ac:dyDescent="0.25">
      <c r="AD8394"/>
    </row>
    <row r="8395" spans="30:30" x14ac:dyDescent="0.25">
      <c r="AD8395"/>
    </row>
    <row r="8396" spans="30:30" x14ac:dyDescent="0.25">
      <c r="AD8396"/>
    </row>
    <row r="8397" spans="30:30" x14ac:dyDescent="0.25">
      <c r="AD8397"/>
    </row>
    <row r="8398" spans="30:30" x14ac:dyDescent="0.25">
      <c r="AD8398"/>
    </row>
    <row r="8399" spans="30:30" x14ac:dyDescent="0.25">
      <c r="AD8399"/>
    </row>
    <row r="8400" spans="30:30" x14ac:dyDescent="0.25">
      <c r="AD8400"/>
    </row>
    <row r="8401" spans="30:30" x14ac:dyDescent="0.25">
      <c r="AD840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4AD76-35F6-4DFF-ADE0-C627188CFD2A}">
  <dimension ref="A1:AE1361"/>
  <sheetViews>
    <sheetView workbookViewId="0">
      <selection activeCell="C8" sqref="C5:D8"/>
    </sheetView>
  </sheetViews>
  <sheetFormatPr defaultRowHeight="15" x14ac:dyDescent="0.25"/>
  <cols>
    <col min="1" max="3" width="10.140625" bestFit="1" customWidth="1"/>
    <col min="4" max="4" width="20.85546875" bestFit="1" customWidth="1"/>
    <col min="5" max="5" width="7.28515625" bestFit="1" customWidth="1"/>
    <col min="6" max="6" width="12" bestFit="1" customWidth="1"/>
    <col min="7" max="7" width="15.140625" bestFit="1" customWidth="1"/>
    <col min="8" max="8" width="20.5703125" bestFit="1" customWidth="1"/>
    <col min="9" max="9" width="20.7109375" bestFit="1" customWidth="1"/>
    <col min="10" max="10" width="13.28515625" bestFit="1" customWidth="1"/>
    <col min="11" max="11" width="16.7109375" bestFit="1" customWidth="1"/>
    <col min="12" max="12" width="22" bestFit="1" customWidth="1"/>
    <col min="13" max="13" width="22.140625" bestFit="1" customWidth="1"/>
    <col min="14" max="14" width="17.5703125" bestFit="1" customWidth="1"/>
    <col min="15" max="15" width="34.85546875" bestFit="1" customWidth="1"/>
    <col min="16" max="16" width="34.7109375" bestFit="1" customWidth="1"/>
    <col min="17" max="17" width="36.42578125" bestFit="1" customWidth="1"/>
    <col min="18" max="18" width="36.28515625" bestFit="1" customWidth="1"/>
    <col min="19" max="19" width="12" bestFit="1" customWidth="1"/>
    <col min="20" max="20" width="21.7109375" bestFit="1" customWidth="1"/>
    <col min="21" max="21" width="20.5703125" bestFit="1" customWidth="1"/>
    <col min="22" max="22" width="13.5703125" bestFit="1" customWidth="1"/>
    <col min="23" max="23" width="13.85546875" bestFit="1" customWidth="1"/>
    <col min="24" max="24" width="12" bestFit="1" customWidth="1"/>
    <col min="25" max="25" width="15.85546875" bestFit="1" customWidth="1"/>
    <col min="26" max="26" width="15.5703125" bestFit="1" customWidth="1"/>
    <col min="27" max="27" width="31.140625" bestFit="1" customWidth="1"/>
    <col min="28" max="28" width="31" customWidth="1"/>
    <col min="29" max="29" width="12.42578125" bestFit="1" customWidth="1"/>
    <col min="30" max="30" width="15.7109375" bestFit="1" customWidth="1"/>
    <col min="31" max="31" width="14.5703125" bestFit="1" customWidth="1"/>
    <col min="32" max="32" width="15.7109375" bestFit="1" customWidth="1"/>
    <col min="33" max="33" width="14.5703125" bestFit="1" customWidth="1"/>
    <col min="34" max="34" width="21.7109375" bestFit="1" customWidth="1"/>
    <col min="35" max="35" width="20.5703125" bestFit="1" customWidth="1"/>
    <col min="36" max="36" width="13.5703125" bestFit="1" customWidth="1"/>
    <col min="37" max="37" width="13.85546875" bestFit="1" customWidth="1"/>
    <col min="38" max="39" width="12.7109375" bestFit="1" customWidth="1"/>
    <col min="40" max="40" width="15.7109375" bestFit="1" customWidth="1"/>
    <col min="41" max="41" width="14.5703125" bestFit="1" customWidth="1"/>
    <col min="42" max="42" width="34.28515625" bestFit="1" customWidth="1"/>
    <col min="43" max="43" width="34.42578125" bestFit="1" customWidth="1"/>
    <col min="44" max="44" width="27" bestFit="1" customWidth="1"/>
    <col min="45" max="45" width="30.42578125" bestFit="1" customWidth="1"/>
    <col min="46" max="46" width="35.7109375" bestFit="1" customWidth="1"/>
    <col min="47" max="47" width="35.85546875" bestFit="1" customWidth="1"/>
    <col min="48" max="48" width="31.28515625" bestFit="1" customWidth="1"/>
    <col min="49" max="49" width="38" bestFit="1" customWidth="1"/>
    <col min="50" max="50" width="38.140625" bestFit="1" customWidth="1"/>
    <col min="51" max="51" width="39.42578125" bestFit="1" customWidth="1"/>
    <col min="52" max="52" width="39.5703125" bestFit="1" customWidth="1"/>
    <col min="53" max="53" width="36.28515625" bestFit="1" customWidth="1"/>
    <col min="54" max="54" width="36.42578125" bestFit="1" customWidth="1"/>
    <col min="55" max="55" width="35.140625" bestFit="1" customWidth="1"/>
    <col min="56" max="56" width="23.7109375" bestFit="1" customWidth="1"/>
    <col min="57" max="57" width="35.42578125" bestFit="1" customWidth="1"/>
    <col min="58" max="58" width="34.28515625" bestFit="1" customWidth="1"/>
  </cols>
  <sheetData>
    <row r="1" spans="1:31" x14ac:dyDescent="0.25">
      <c r="A1" t="s">
        <v>101</v>
      </c>
      <c r="B1" t="s">
        <v>102</v>
      </c>
      <c r="C1" t="s">
        <v>103</v>
      </c>
      <c r="D1" t="s">
        <v>104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386</v>
      </c>
      <c r="P1" t="s">
        <v>387</v>
      </c>
      <c r="Q1" t="s">
        <v>388</v>
      </c>
      <c r="R1" t="s">
        <v>389</v>
      </c>
      <c r="S1" t="s">
        <v>227</v>
      </c>
      <c r="T1" t="s">
        <v>228</v>
      </c>
      <c r="U1" t="s">
        <v>229</v>
      </c>
      <c r="V1" t="s">
        <v>230</v>
      </c>
      <c r="W1" t="s">
        <v>231</v>
      </c>
      <c r="X1" t="s">
        <v>232</v>
      </c>
      <c r="Y1" t="s">
        <v>403</v>
      </c>
      <c r="Z1" t="s">
        <v>404</v>
      </c>
      <c r="AA1" t="s">
        <v>390</v>
      </c>
      <c r="AB1" t="s">
        <v>391</v>
      </c>
      <c r="AC1" t="s">
        <v>22</v>
      </c>
      <c r="AD1" t="s">
        <v>346</v>
      </c>
      <c r="AE1" t="s">
        <v>352</v>
      </c>
    </row>
    <row r="2" spans="1:31" x14ac:dyDescent="0.25">
      <c r="A2" s="1" t="s">
        <v>105</v>
      </c>
      <c r="B2">
        <v>10</v>
      </c>
      <c r="C2" s="1" t="s">
        <v>107</v>
      </c>
      <c r="D2" s="1" t="s">
        <v>23</v>
      </c>
      <c r="E2">
        <v>2021</v>
      </c>
      <c r="F2">
        <v>70</v>
      </c>
      <c r="G2">
        <v>0.35</v>
      </c>
      <c r="H2">
        <v>0.13500000000000001</v>
      </c>
      <c r="I2">
        <v>0.13500000000000001</v>
      </c>
      <c r="J2">
        <v>9.9083496640023689</v>
      </c>
      <c r="K2">
        <v>9.2909090900775773E-2</v>
      </c>
      <c r="L2">
        <v>2.5333576962614715E-12</v>
      </c>
      <c r="M2">
        <v>2.1758908262096487E-12</v>
      </c>
      <c r="N2">
        <v>0</v>
      </c>
      <c r="O2">
        <v>0</v>
      </c>
      <c r="P2">
        <v>0</v>
      </c>
      <c r="Q2">
        <v>0</v>
      </c>
      <c r="R2">
        <v>0</v>
      </c>
      <c r="S2">
        <v>4.2432649423837319</v>
      </c>
      <c r="T2">
        <v>0</v>
      </c>
      <c r="U2">
        <v>0</v>
      </c>
      <c r="V2">
        <v>0.10356662345144087</v>
      </c>
      <c r="W2">
        <v>0.10356662345144087</v>
      </c>
      <c r="X2">
        <v>4.2432649423845401</v>
      </c>
      <c r="Y2">
        <v>3.1383825288315412</v>
      </c>
      <c r="Z2">
        <v>3.1383825288315327E-2</v>
      </c>
      <c r="AA2">
        <v>0</v>
      </c>
      <c r="AB2">
        <v>0</v>
      </c>
      <c r="AC2" s="1" t="e">
        <f>((#REF!+#REF!)*H2__2[[#This Row],[PremiumH2CN_cap]]+(#REF!+#REF!)*H2__2[[#This Row],[PremiumH2CN_prod]]*1000)*_xlfn.XLOOKUP(H2__2[[#This Row],[Year]],Graphs!$R$2:$R$41,Graphs!$T$2:$T$41)</f>
        <v>#REF!</v>
      </c>
      <c r="AD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" spans="1:31" x14ac:dyDescent="0.25">
      <c r="A3" s="1" t="s">
        <v>105</v>
      </c>
      <c r="B3">
        <v>10</v>
      </c>
      <c r="C3" s="1" t="s">
        <v>107</v>
      </c>
      <c r="D3" s="1" t="s">
        <v>23</v>
      </c>
      <c r="E3">
        <v>2022</v>
      </c>
      <c r="F3">
        <v>70</v>
      </c>
      <c r="G3">
        <v>0.35</v>
      </c>
      <c r="H3">
        <v>0.48373990721820848</v>
      </c>
      <c r="I3">
        <v>1.4849999999861354</v>
      </c>
      <c r="J3">
        <v>11.074519802210636</v>
      </c>
      <c r="K3">
        <v>1.2692844142523102E-11</v>
      </c>
      <c r="L3">
        <v>1.0282707783899118E-2</v>
      </c>
      <c r="M3">
        <v>2.7573479833552995E-2</v>
      </c>
      <c r="N3">
        <v>0</v>
      </c>
      <c r="O3">
        <v>0</v>
      </c>
      <c r="P3">
        <v>0</v>
      </c>
      <c r="Q3">
        <v>0</v>
      </c>
      <c r="R3">
        <v>0</v>
      </c>
      <c r="S3">
        <v>7.3232651142556486</v>
      </c>
      <c r="T3">
        <v>0</v>
      </c>
      <c r="U3">
        <v>0</v>
      </c>
      <c r="V3">
        <v>0.10356662345144087</v>
      </c>
      <c r="W3">
        <v>0.10356662345144087</v>
      </c>
      <c r="X3">
        <v>7.3232651105347548</v>
      </c>
      <c r="Y3">
        <v>3.1383825288315412</v>
      </c>
      <c r="Z3">
        <v>3.1383825288315327E-2</v>
      </c>
      <c r="AA3">
        <v>0</v>
      </c>
      <c r="AB3">
        <v>0</v>
      </c>
      <c r="AC3" s="1" t="e">
        <f>((#REF!+#REF!)*H2__2[[#This Row],[PremiumH2CN_cap]]+(#REF!+#REF!)*H2__2[[#This Row],[PremiumH2CN_prod]]*1000)*_xlfn.XLOOKUP(H2__2[[#This Row],[Year]],Graphs!$R$2:$R$41,Graphs!$T$2:$T$41)</f>
        <v>#REF!</v>
      </c>
      <c r="AD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" spans="1:31" x14ac:dyDescent="0.25">
      <c r="A4" s="1" t="s">
        <v>105</v>
      </c>
      <c r="B4">
        <v>10</v>
      </c>
      <c r="C4" s="1" t="s">
        <v>107</v>
      </c>
      <c r="D4" s="1" t="s">
        <v>23</v>
      </c>
      <c r="E4">
        <v>2023</v>
      </c>
      <c r="F4">
        <v>65.333333333334608</v>
      </c>
      <c r="G4">
        <v>3.8266666666666191</v>
      </c>
      <c r="H4">
        <v>0.47698990722099266</v>
      </c>
      <c r="I4">
        <v>1.9843106991166457</v>
      </c>
      <c r="J4">
        <v>11.1804554171629</v>
      </c>
      <c r="K4">
        <v>1.015806060601232</v>
      </c>
      <c r="L4">
        <v>5.440357358173168E-3</v>
      </c>
      <c r="M4">
        <v>2.1792453217441065E-2</v>
      </c>
      <c r="N4">
        <v>0</v>
      </c>
      <c r="O4">
        <v>0</v>
      </c>
      <c r="P4">
        <v>0</v>
      </c>
      <c r="Q4">
        <v>0</v>
      </c>
      <c r="R4">
        <v>0</v>
      </c>
      <c r="S4">
        <v>2.8132649801552332</v>
      </c>
      <c r="T4">
        <v>0</v>
      </c>
      <c r="U4">
        <v>0</v>
      </c>
      <c r="V4">
        <v>0.10356662345144087</v>
      </c>
      <c r="W4">
        <v>0.10356662345144087</v>
      </c>
      <c r="X4">
        <v>2.8132649755977286</v>
      </c>
      <c r="Y4">
        <v>3.1383825288315412</v>
      </c>
      <c r="Z4">
        <v>3.1383825288315327E-2</v>
      </c>
      <c r="AA4">
        <v>0</v>
      </c>
      <c r="AB4">
        <v>0</v>
      </c>
      <c r="AC4" s="1" t="e">
        <f>((#REF!+#REF!)*H2__2[[#This Row],[PremiumH2CN_cap]]+(#REF!+#REF!)*H2__2[[#This Row],[PremiumH2CN_prod]]*1000)*_xlfn.XLOOKUP(H2__2[[#This Row],[Year]],Graphs!$R$2:$R$41,Graphs!$T$2:$T$41)</f>
        <v>#REF!</v>
      </c>
      <c r="AD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" spans="1:31" x14ac:dyDescent="0.25">
      <c r="A5" s="1" t="s">
        <v>105</v>
      </c>
      <c r="B5">
        <v>10</v>
      </c>
      <c r="C5" s="1" t="s">
        <v>107</v>
      </c>
      <c r="D5" s="1" t="s">
        <v>23</v>
      </c>
      <c r="E5">
        <v>2024</v>
      </c>
      <c r="F5">
        <v>60.666666666669258</v>
      </c>
      <c r="G5">
        <v>7.3033333333171173</v>
      </c>
      <c r="H5">
        <v>0.47023990727619797</v>
      </c>
      <c r="I5">
        <v>21.888167690176253</v>
      </c>
      <c r="J5">
        <v>6.4551716327061266</v>
      </c>
      <c r="K5">
        <v>1.9387030302941202</v>
      </c>
      <c r="L5">
        <v>4.0556500299549575E-2</v>
      </c>
      <c r="M5">
        <v>1.4041852061485747</v>
      </c>
      <c r="N5">
        <v>3.4966673425667341</v>
      </c>
      <c r="O5">
        <v>0</v>
      </c>
      <c r="P5">
        <v>0</v>
      </c>
      <c r="Q5">
        <v>0</v>
      </c>
      <c r="R5">
        <v>0</v>
      </c>
      <c r="S5">
        <v>2.9383874115199609</v>
      </c>
      <c r="T5">
        <v>0</v>
      </c>
      <c r="U5">
        <v>0</v>
      </c>
      <c r="V5">
        <v>0.10356662345144087</v>
      </c>
      <c r="W5">
        <v>0.10356662345144087</v>
      </c>
      <c r="X5">
        <v>2.9383878166394752</v>
      </c>
      <c r="Y5">
        <v>3.1383825288315412</v>
      </c>
      <c r="Z5">
        <v>3.1383825288315327E-2</v>
      </c>
      <c r="AA5">
        <v>0</v>
      </c>
      <c r="AB5">
        <v>0</v>
      </c>
      <c r="AC5" s="1" t="e">
        <f>((#REF!+#REF!)*H2__2[[#This Row],[PremiumH2CN_cap]]+(#REF!+#REF!)*H2__2[[#This Row],[PremiumH2CN_prod]]*1000)*_xlfn.XLOOKUP(H2__2[[#This Row],[Year]],Graphs!$R$2:$R$41,Graphs!$T$2:$T$41)</f>
        <v>#REF!</v>
      </c>
      <c r="AD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" spans="1:31" x14ac:dyDescent="0.25">
      <c r="A6" s="1" t="s">
        <v>105</v>
      </c>
      <c r="B6">
        <v>10</v>
      </c>
      <c r="C6" s="1" t="s">
        <v>107</v>
      </c>
      <c r="D6" s="1" t="s">
        <v>23</v>
      </c>
      <c r="E6">
        <v>2025</v>
      </c>
      <c r="F6">
        <v>56.000000000003901</v>
      </c>
      <c r="G6">
        <v>7.2799999999855798</v>
      </c>
      <c r="H6">
        <v>5.233388979978935</v>
      </c>
      <c r="I6">
        <v>30.152451738835353</v>
      </c>
      <c r="J6">
        <v>5.7826308624934866</v>
      </c>
      <c r="K6">
        <v>1.9325090909011222</v>
      </c>
      <c r="L6">
        <v>0.65646179074105349</v>
      </c>
      <c r="M6">
        <v>2.4613810666489488</v>
      </c>
      <c r="N6">
        <v>3.6127193231334256</v>
      </c>
      <c r="O6">
        <v>0</v>
      </c>
      <c r="P6">
        <v>0</v>
      </c>
      <c r="Q6">
        <v>0</v>
      </c>
      <c r="R6">
        <v>0</v>
      </c>
      <c r="S6">
        <v>2.7129603254446413</v>
      </c>
      <c r="T6">
        <v>0</v>
      </c>
      <c r="U6">
        <v>0</v>
      </c>
      <c r="V6">
        <v>0.10356662345144087</v>
      </c>
      <c r="W6">
        <v>0.10356662345144087</v>
      </c>
      <c r="X6">
        <v>2.7168223463650545</v>
      </c>
      <c r="Y6">
        <v>3.1383825288315412</v>
      </c>
      <c r="Z6">
        <v>3.1383825288315327E-2</v>
      </c>
      <c r="AA6">
        <v>0</v>
      </c>
      <c r="AB6">
        <v>0</v>
      </c>
      <c r="AC6" s="1" t="e">
        <f>((#REF!+#REF!)*H2__2[[#This Row],[PremiumH2CN_cap]]+(#REF!+#REF!)*H2__2[[#This Row],[PremiumH2CN_prod]]*1000)*_xlfn.XLOOKUP(H2__2[[#This Row],[Year]],Graphs!$R$2:$R$41,Graphs!$T$2:$T$41)</f>
        <v>#REF!</v>
      </c>
      <c r="AD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" spans="1:31" x14ac:dyDescent="0.25">
      <c r="A7" s="1" t="s">
        <v>105</v>
      </c>
      <c r="B7">
        <v>10</v>
      </c>
      <c r="C7" s="1" t="s">
        <v>107</v>
      </c>
      <c r="D7" s="1" t="s">
        <v>23</v>
      </c>
      <c r="E7">
        <v>2026</v>
      </c>
      <c r="F7">
        <v>51.33333333333875</v>
      </c>
      <c r="G7">
        <v>7.2566666666523689</v>
      </c>
      <c r="H7">
        <v>10.162143483552313</v>
      </c>
      <c r="I7">
        <v>40.63532305847346</v>
      </c>
      <c r="J7">
        <v>2.7760086982104251</v>
      </c>
      <c r="K7">
        <v>1.7326252303166527</v>
      </c>
      <c r="L7">
        <v>1.4116094390826937</v>
      </c>
      <c r="M7">
        <v>3.6533574958658024</v>
      </c>
      <c r="N7">
        <v>5.9876219590868223</v>
      </c>
      <c r="O7">
        <v>0</v>
      </c>
      <c r="P7">
        <v>0</v>
      </c>
      <c r="Q7">
        <v>0</v>
      </c>
      <c r="R7">
        <v>0</v>
      </c>
      <c r="S7">
        <v>2.8859966819756768</v>
      </c>
      <c r="T7">
        <v>0</v>
      </c>
      <c r="U7">
        <v>0</v>
      </c>
      <c r="V7">
        <v>0.10356662345144087</v>
      </c>
      <c r="W7">
        <v>0.10356662345144087</v>
      </c>
      <c r="X7">
        <v>2.9127820221273648</v>
      </c>
      <c r="Y7">
        <v>3.1383825288315412</v>
      </c>
      <c r="Z7">
        <v>3.1383825288315327E-2</v>
      </c>
      <c r="AA7">
        <v>0</v>
      </c>
      <c r="AB7">
        <v>0</v>
      </c>
      <c r="AC7" s="1" t="e">
        <f>((#REF!+#REF!)*H2__2[[#This Row],[PremiumH2CN_cap]]+(#REF!+#REF!)*H2__2[[#This Row],[PremiumH2CN_prod]]*1000)*_xlfn.XLOOKUP(H2__2[[#This Row],[Year]],Graphs!$R$2:$R$41,Graphs!$T$2:$T$41)</f>
        <v>#REF!</v>
      </c>
      <c r="AD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" spans="1:31" x14ac:dyDescent="0.25">
      <c r="A8" s="1" t="s">
        <v>105</v>
      </c>
      <c r="B8">
        <v>10</v>
      </c>
      <c r="C8" s="1" t="s">
        <v>107</v>
      </c>
      <c r="D8" s="1" t="s">
        <v>23</v>
      </c>
      <c r="E8">
        <v>2027</v>
      </c>
      <c r="F8">
        <v>46.666666666673862</v>
      </c>
      <c r="G8">
        <v>7.2333333333190755</v>
      </c>
      <c r="H8">
        <v>10.155393483557688</v>
      </c>
      <c r="I8">
        <v>40.628573058590369</v>
      </c>
      <c r="J8">
        <v>1.9551716267601167</v>
      </c>
      <c r="K8">
        <v>1.727054088096049</v>
      </c>
      <c r="L8">
        <v>1.433953269220654</v>
      </c>
      <c r="M8">
        <v>3.8997864156476361</v>
      </c>
      <c r="N8">
        <v>7.6583648477533304</v>
      </c>
      <c r="O8">
        <v>0</v>
      </c>
      <c r="P8">
        <v>0</v>
      </c>
      <c r="Q8">
        <v>0</v>
      </c>
      <c r="R8">
        <v>0</v>
      </c>
      <c r="S8">
        <v>2.9020256475418984</v>
      </c>
      <c r="T8">
        <v>0</v>
      </c>
      <c r="U8">
        <v>0</v>
      </c>
      <c r="V8">
        <v>0.10356662345144087</v>
      </c>
      <c r="W8">
        <v>0.10356662345144087</v>
      </c>
      <c r="X8">
        <v>2.9276606374446899</v>
      </c>
      <c r="Y8">
        <v>3.1383825288315412</v>
      </c>
      <c r="Z8">
        <v>3.1383825288315327E-2</v>
      </c>
      <c r="AA8">
        <v>0</v>
      </c>
      <c r="AB8">
        <v>0</v>
      </c>
      <c r="AC8" s="1" t="e">
        <f>((#REF!+#REF!)*H2__2[[#This Row],[PremiumH2CN_cap]]+(#REF!+#REF!)*H2__2[[#This Row],[PremiumH2CN_prod]]*1000)*_xlfn.XLOOKUP(H2__2[[#This Row],[Year]],Graphs!$R$2:$R$41,Graphs!$T$2:$T$41)</f>
        <v>#REF!</v>
      </c>
      <c r="AD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" spans="1:31" x14ac:dyDescent="0.25">
      <c r="A9" s="1" t="s">
        <v>105</v>
      </c>
      <c r="B9">
        <v>10</v>
      </c>
      <c r="C9" s="1" t="s">
        <v>107</v>
      </c>
      <c r="D9" s="1" t="s">
        <v>23</v>
      </c>
      <c r="E9">
        <v>2028</v>
      </c>
      <c r="F9">
        <v>42.00000000000928</v>
      </c>
      <c r="G9">
        <v>7.2099999999857758</v>
      </c>
      <c r="H9">
        <v>10.148643483559059</v>
      </c>
      <c r="I9">
        <v>40.621823058593165</v>
      </c>
      <c r="J9">
        <v>1.181861038871292</v>
      </c>
      <c r="K9">
        <v>1.7214829458723553</v>
      </c>
      <c r="L9">
        <v>1.4451256910900816</v>
      </c>
      <c r="M9">
        <v>4.0712033197820796</v>
      </c>
      <c r="N9">
        <v>9.371438850774533</v>
      </c>
      <c r="O9">
        <v>0</v>
      </c>
      <c r="P9">
        <v>0</v>
      </c>
      <c r="Q9">
        <v>0</v>
      </c>
      <c r="R9">
        <v>0</v>
      </c>
      <c r="S9">
        <v>2.9009185664525625</v>
      </c>
      <c r="T9">
        <v>0</v>
      </c>
      <c r="U9">
        <v>0</v>
      </c>
      <c r="V9">
        <v>0.10356662345144087</v>
      </c>
      <c r="W9">
        <v>0.10356662345144087</v>
      </c>
      <c r="X9">
        <v>2.935442884213439</v>
      </c>
      <c r="Y9">
        <v>3.1383825288315412</v>
      </c>
      <c r="Z9">
        <v>3.1383825288315327E-2</v>
      </c>
      <c r="AA9">
        <v>0</v>
      </c>
      <c r="AB9">
        <v>0</v>
      </c>
      <c r="AC9" s="1" t="e">
        <f>((#REF!+#REF!)*H2__2[[#This Row],[PremiumH2CN_cap]]+(#REF!+#REF!)*H2__2[[#This Row],[PremiumH2CN_prod]]*1000)*_xlfn.XLOOKUP(H2__2[[#This Row],[Year]],Graphs!$R$2:$R$41,Graphs!$T$2:$T$41)</f>
        <v>#REF!</v>
      </c>
      <c r="AD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" spans="1:31" x14ac:dyDescent="0.25">
      <c r="A10" s="1" t="s">
        <v>105</v>
      </c>
      <c r="B10">
        <v>10</v>
      </c>
      <c r="C10" s="1" t="s">
        <v>107</v>
      </c>
      <c r="D10" s="1" t="s">
        <v>23</v>
      </c>
      <c r="E10">
        <v>2029</v>
      </c>
      <c r="F10">
        <v>37.333333333345095</v>
      </c>
      <c r="G10">
        <v>7.1866666666524726</v>
      </c>
      <c r="H10">
        <v>10.141893483559704</v>
      </c>
      <c r="I10">
        <v>40.61507305859417</v>
      </c>
      <c r="J10">
        <v>0.42171165030225249</v>
      </c>
      <c r="K10">
        <v>1.6903761641681234</v>
      </c>
      <c r="L10">
        <v>1.4604280213381331</v>
      </c>
      <c r="M10">
        <v>4.3028930814857285</v>
      </c>
      <c r="N10">
        <v>11.025950294187277</v>
      </c>
      <c r="O10">
        <v>0</v>
      </c>
      <c r="P10">
        <v>0</v>
      </c>
      <c r="Q10">
        <v>0</v>
      </c>
      <c r="R10">
        <v>0</v>
      </c>
      <c r="S10">
        <v>2.871954331532494</v>
      </c>
      <c r="T10">
        <v>0</v>
      </c>
      <c r="U10">
        <v>0</v>
      </c>
      <c r="V10">
        <v>0.10356662345144087</v>
      </c>
      <c r="W10">
        <v>0.10356662345144087</v>
      </c>
      <c r="X10">
        <v>2.9165681304326614</v>
      </c>
      <c r="Y10">
        <v>3.1383825288315412</v>
      </c>
      <c r="Z10">
        <v>3.1383825288315327E-2</v>
      </c>
      <c r="AA10">
        <v>0</v>
      </c>
      <c r="AB10">
        <v>0</v>
      </c>
      <c r="AC10" s="1" t="e">
        <f>((#REF!+#REF!)*H2__2[[#This Row],[PremiumH2CN_cap]]+(#REF!+#REF!)*H2__2[[#This Row],[PremiumH2CN_prod]]*1000)*_xlfn.XLOOKUP(H2__2[[#This Row],[Year]],Graphs!$R$2:$R$41,Graphs!$T$2:$T$41)</f>
        <v>#REF!</v>
      </c>
      <c r="AD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" spans="1:31" x14ac:dyDescent="0.25">
      <c r="A11" s="1" t="s">
        <v>105</v>
      </c>
      <c r="B11">
        <v>10</v>
      </c>
      <c r="C11" s="1" t="s">
        <v>107</v>
      </c>
      <c r="D11" s="1" t="s">
        <v>23</v>
      </c>
      <c r="E11">
        <v>2030</v>
      </c>
      <c r="F11">
        <v>32.666666666681422</v>
      </c>
      <c r="G11">
        <v>7.1633333333191667</v>
      </c>
      <c r="H11">
        <v>10.135143483560094</v>
      </c>
      <c r="I11">
        <v>40.608323058594721</v>
      </c>
      <c r="J11">
        <v>0.10557583776174329</v>
      </c>
      <c r="K11">
        <v>1.4214711443792618</v>
      </c>
      <c r="L11">
        <v>1.5071496947045913</v>
      </c>
      <c r="M11">
        <v>4.646878162739589</v>
      </c>
      <c r="N11">
        <v>12.324357709090336</v>
      </c>
      <c r="O11">
        <v>0</v>
      </c>
      <c r="P11">
        <v>0</v>
      </c>
      <c r="Q11">
        <v>0</v>
      </c>
      <c r="R11">
        <v>0</v>
      </c>
      <c r="S11">
        <v>2.7851992796168688</v>
      </c>
      <c r="T11">
        <v>0</v>
      </c>
      <c r="U11">
        <v>0</v>
      </c>
      <c r="V11">
        <v>0.10356662345144087</v>
      </c>
      <c r="W11">
        <v>0.10356662345144087</v>
      </c>
      <c r="X11">
        <v>2.8312338093955964</v>
      </c>
      <c r="Y11">
        <v>3.1383825288315412</v>
      </c>
      <c r="Z11">
        <v>3.1383825288315327E-2</v>
      </c>
      <c r="AA11">
        <v>0</v>
      </c>
      <c r="AB11">
        <v>0</v>
      </c>
      <c r="AC11" s="1" t="e">
        <f>((#REF!+#REF!)*H2__2[[#This Row],[PremiumH2CN_cap]]+(#REF!+#REF!)*H2__2[[#This Row],[PremiumH2CN_prod]]*1000)*_xlfn.XLOOKUP(H2__2[[#This Row],[Year]],Graphs!$R$2:$R$41,Graphs!$T$2:$T$41)</f>
        <v>#REF!</v>
      </c>
      <c r="AD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" spans="1:31" x14ac:dyDescent="0.25">
      <c r="A12" s="1" t="s">
        <v>105</v>
      </c>
      <c r="B12">
        <v>10</v>
      </c>
      <c r="C12" s="1" t="s">
        <v>107</v>
      </c>
      <c r="D12" s="1" t="s">
        <v>23</v>
      </c>
      <c r="E12">
        <v>2031</v>
      </c>
      <c r="F12">
        <v>28.000000000018442</v>
      </c>
      <c r="G12">
        <v>7.1399999999858599</v>
      </c>
      <c r="H12">
        <v>10.128393483560361</v>
      </c>
      <c r="I12">
        <v>40.601573058595065</v>
      </c>
      <c r="J12">
        <v>7.6173659561643986E-2</v>
      </c>
      <c r="K12">
        <v>0.97924762010594391</v>
      </c>
      <c r="L12">
        <v>0.79400119398069779</v>
      </c>
      <c r="M12">
        <v>1.4820588933386742</v>
      </c>
      <c r="N12">
        <v>8.1757959267644349</v>
      </c>
      <c r="O12">
        <v>0</v>
      </c>
      <c r="P12">
        <v>0</v>
      </c>
      <c r="Q12">
        <v>4.3938538333704145</v>
      </c>
      <c r="R12">
        <v>5.606143916211229</v>
      </c>
      <c r="S12">
        <v>2.0336300924531683</v>
      </c>
      <c r="T12">
        <v>1.0356662345144081E-2</v>
      </c>
      <c r="U12">
        <v>0</v>
      </c>
      <c r="V12">
        <v>0.10356662345144087</v>
      </c>
      <c r="W12">
        <v>0.10356662345144087</v>
      </c>
      <c r="X12">
        <v>2.1375177980823183</v>
      </c>
      <c r="Y12">
        <v>3.1383825288315412</v>
      </c>
      <c r="Z12">
        <v>3.1383825288315327E-2</v>
      </c>
      <c r="AA12">
        <v>34.783614899007034</v>
      </c>
      <c r="AB12">
        <v>35.167852251756109</v>
      </c>
      <c r="AC12" s="1" t="e">
        <f>((#REF!+#REF!)*H2__2[[#This Row],[PremiumH2CN_cap]]+(#REF!+#REF!)*H2__2[[#This Row],[PremiumH2CN_prod]]*1000)*_xlfn.XLOOKUP(H2__2[[#This Row],[Year]],Graphs!$R$2:$R$41,Graphs!$T$2:$T$41)</f>
        <v>#REF!</v>
      </c>
      <c r="AD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" spans="1:31" x14ac:dyDescent="0.25">
      <c r="A13" s="1" t="s">
        <v>105</v>
      </c>
      <c r="B13">
        <v>10</v>
      </c>
      <c r="C13" s="1" t="s">
        <v>107</v>
      </c>
      <c r="D13" s="1" t="s">
        <v>23</v>
      </c>
      <c r="E13">
        <v>2032</v>
      </c>
      <c r="F13">
        <v>23.333333333356446</v>
      </c>
      <c r="G13">
        <v>7.1166666666525575</v>
      </c>
      <c r="H13">
        <v>10.121643483560748</v>
      </c>
      <c r="I13">
        <v>40.594823058595559</v>
      </c>
      <c r="J13">
        <v>2.8716985180059978E-2</v>
      </c>
      <c r="K13">
        <v>1.0168735331522529</v>
      </c>
      <c r="L13">
        <v>0.79309918257919931</v>
      </c>
      <c r="M13">
        <v>1.8166821484718529</v>
      </c>
      <c r="N13">
        <v>9.3539183079658592</v>
      </c>
      <c r="O13">
        <v>0</v>
      </c>
      <c r="P13">
        <v>0</v>
      </c>
      <c r="Q13">
        <v>4.3938538333704145</v>
      </c>
      <c r="R13">
        <v>5.606143916211229</v>
      </c>
      <c r="S13">
        <v>2.1716725261754677</v>
      </c>
      <c r="T13">
        <v>1.0356662345144081E-2</v>
      </c>
      <c r="U13">
        <v>0</v>
      </c>
      <c r="V13">
        <v>0.10356662345144087</v>
      </c>
      <c r="W13">
        <v>0.10356662345144087</v>
      </c>
      <c r="X13">
        <v>2.2797537598521131</v>
      </c>
      <c r="Y13">
        <v>3.1383825288315412</v>
      </c>
      <c r="Z13">
        <v>3.1383825288315327E-2</v>
      </c>
      <c r="AA13">
        <v>34.783614899007034</v>
      </c>
      <c r="AB13">
        <v>35.167852251756109</v>
      </c>
      <c r="AC13" s="1" t="e">
        <f>((#REF!+#REF!)*H2__2[[#This Row],[PremiumH2CN_cap]]+(#REF!+#REF!)*H2__2[[#This Row],[PremiumH2CN_prod]]*1000)*_xlfn.XLOOKUP(H2__2[[#This Row],[Year]],Graphs!$R$2:$R$41,Graphs!$T$2:$T$41)</f>
        <v>#REF!</v>
      </c>
      <c r="AD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" spans="1:31" x14ac:dyDescent="0.25">
      <c r="A14" s="1" t="s">
        <v>105</v>
      </c>
      <c r="B14">
        <v>10</v>
      </c>
      <c r="C14" s="1" t="s">
        <v>107</v>
      </c>
      <c r="D14" s="1" t="s">
        <v>23</v>
      </c>
      <c r="E14">
        <v>2033</v>
      </c>
      <c r="F14">
        <v>18.66666666669596</v>
      </c>
      <c r="G14">
        <v>7.0933333333192587</v>
      </c>
      <c r="H14">
        <v>10.114893483561358</v>
      </c>
      <c r="I14">
        <v>40.588073058596308</v>
      </c>
      <c r="J14">
        <v>2.0478489832605199E-9</v>
      </c>
      <c r="K14">
        <v>1.0329558967570698</v>
      </c>
      <c r="L14">
        <v>0.96190535292083401</v>
      </c>
      <c r="M14">
        <v>2.1792063137491464</v>
      </c>
      <c r="N14">
        <v>10.325188127446889</v>
      </c>
      <c r="O14">
        <v>0</v>
      </c>
      <c r="P14">
        <v>0</v>
      </c>
      <c r="Q14">
        <v>4.3938538333704145</v>
      </c>
      <c r="R14">
        <v>5.606143916211229</v>
      </c>
      <c r="S14">
        <v>2.2348987109061409</v>
      </c>
      <c r="T14">
        <v>1.0356662345144081E-2</v>
      </c>
      <c r="U14">
        <v>0</v>
      </c>
      <c r="V14">
        <v>0.10356662345144087</v>
      </c>
      <c r="W14">
        <v>0.10356662345144087</v>
      </c>
      <c r="X14">
        <v>2.3439123736909431</v>
      </c>
      <c r="Y14">
        <v>3.1383825288315412</v>
      </c>
      <c r="Z14">
        <v>3.1383825288315327E-2</v>
      </c>
      <c r="AA14">
        <v>34.783614899007034</v>
      </c>
      <c r="AB14">
        <v>35.167852251756109</v>
      </c>
      <c r="AC14" s="1" t="e">
        <f>((#REF!+#REF!)*H2__2[[#This Row],[PremiumH2CN_cap]]+(#REF!+#REF!)*H2__2[[#This Row],[PremiumH2CN_prod]]*1000)*_xlfn.XLOOKUP(H2__2[[#This Row],[Year]],Graphs!$R$2:$R$41,Graphs!$T$2:$T$41)</f>
        <v>#REF!</v>
      </c>
      <c r="AD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" spans="1:31" x14ac:dyDescent="0.25">
      <c r="A15" s="1" t="s">
        <v>105</v>
      </c>
      <c r="B15">
        <v>10</v>
      </c>
      <c r="C15" s="1" t="s">
        <v>107</v>
      </c>
      <c r="D15" s="1" t="s">
        <v>23</v>
      </c>
      <c r="E15">
        <v>2034</v>
      </c>
      <c r="F15">
        <v>14.000000000038041</v>
      </c>
      <c r="G15">
        <v>7.0699999999859617</v>
      </c>
      <c r="H15">
        <v>10.108143483562452</v>
      </c>
      <c r="I15">
        <v>40.581323058597569</v>
      </c>
      <c r="J15">
        <v>8.3115428974433124E-10</v>
      </c>
      <c r="K15">
        <v>1.0284965973952358</v>
      </c>
      <c r="L15">
        <v>1.2712490071757399</v>
      </c>
      <c r="M15">
        <v>2.5404108288543839</v>
      </c>
      <c r="N15">
        <v>11.153786975944296</v>
      </c>
      <c r="O15">
        <v>0</v>
      </c>
      <c r="P15">
        <v>0</v>
      </c>
      <c r="Q15">
        <v>4.3938538333704145</v>
      </c>
      <c r="R15">
        <v>5.606143916211229</v>
      </c>
      <c r="S15">
        <v>2.2789462755326935</v>
      </c>
      <c r="T15">
        <v>1.0356662345144081E-2</v>
      </c>
      <c r="U15">
        <v>0</v>
      </c>
      <c r="V15">
        <v>0.10356662345144087</v>
      </c>
      <c r="W15">
        <v>0.10356662345144087</v>
      </c>
      <c r="X15">
        <v>2.388461259329163</v>
      </c>
      <c r="Y15">
        <v>3.1383825288315412</v>
      </c>
      <c r="Z15">
        <v>3.1383825288315327E-2</v>
      </c>
      <c r="AA15">
        <v>34.783614899007034</v>
      </c>
      <c r="AB15">
        <v>35.167852251756109</v>
      </c>
      <c r="AC15" s="1" t="e">
        <f>((#REF!+#REF!)*H2__2[[#This Row],[PremiumH2CN_cap]]+(#REF!+#REF!)*H2__2[[#This Row],[PremiumH2CN_prod]]*1000)*_xlfn.XLOOKUP(H2__2[[#This Row],[Year]],Graphs!$R$2:$R$41,Graphs!$T$2:$T$41)</f>
        <v>#REF!</v>
      </c>
      <c r="AD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" spans="1:31" x14ac:dyDescent="0.25">
      <c r="A16" s="1" t="s">
        <v>105</v>
      </c>
      <c r="B16">
        <v>10</v>
      </c>
      <c r="C16" s="1" t="s">
        <v>107</v>
      </c>
      <c r="D16" s="1" t="s">
        <v>23</v>
      </c>
      <c r="E16">
        <v>2035</v>
      </c>
      <c r="F16">
        <v>9.3333333333856263</v>
      </c>
      <c r="G16">
        <v>7.0466666666526665</v>
      </c>
      <c r="H16">
        <v>10.101393483565198</v>
      </c>
      <c r="I16">
        <v>40.574573058600258</v>
      </c>
      <c r="J16">
        <v>6.1764444169011195E-10</v>
      </c>
      <c r="K16">
        <v>1.0211270214109136</v>
      </c>
      <c r="L16">
        <v>1.7264631499842833</v>
      </c>
      <c r="M16">
        <v>2.8584228438028019</v>
      </c>
      <c r="N16">
        <v>11.892981451720319</v>
      </c>
      <c r="O16">
        <v>0</v>
      </c>
      <c r="P16">
        <v>0</v>
      </c>
      <c r="Q16">
        <v>4.3938538333704145</v>
      </c>
      <c r="R16">
        <v>5.606143916211229</v>
      </c>
      <c r="S16">
        <v>2.3106553481314203</v>
      </c>
      <c r="T16">
        <v>1.0356662345144081E-2</v>
      </c>
      <c r="U16">
        <v>0</v>
      </c>
      <c r="V16">
        <v>0.10356662345144087</v>
      </c>
      <c r="W16">
        <v>0.10356662345144087</v>
      </c>
      <c r="X16">
        <v>2.4203917277170346</v>
      </c>
      <c r="Y16">
        <v>3.1383825288315412</v>
      </c>
      <c r="Z16">
        <v>3.1383825288315327E-2</v>
      </c>
      <c r="AA16">
        <v>34.783614899007034</v>
      </c>
      <c r="AB16">
        <v>35.167852251756109</v>
      </c>
      <c r="AC16" s="1" t="e">
        <f>((#REF!+#REF!)*H2__2[[#This Row],[PremiumH2CN_cap]]+(#REF!+#REF!)*H2__2[[#This Row],[PremiumH2CN_prod]]*1000)*_xlfn.XLOOKUP(H2__2[[#This Row],[Year]],Graphs!$R$2:$R$41,Graphs!$T$2:$T$41)</f>
        <v>#REF!</v>
      </c>
      <c r="AD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" spans="1:31" x14ac:dyDescent="0.25">
      <c r="A17" s="1" t="s">
        <v>105</v>
      </c>
      <c r="B17">
        <v>10</v>
      </c>
      <c r="C17" s="1" t="s">
        <v>107</v>
      </c>
      <c r="D17" s="1" t="s">
        <v>23</v>
      </c>
      <c r="E17">
        <v>2036</v>
      </c>
      <c r="F17">
        <v>4.6666666667500811</v>
      </c>
      <c r="G17">
        <v>7.0233333333193713</v>
      </c>
      <c r="H17">
        <v>10.094643483580359</v>
      </c>
      <c r="I17">
        <v>40.567823058610074</v>
      </c>
      <c r="J17">
        <v>5.179854626892008E-10</v>
      </c>
      <c r="K17">
        <v>1.0192544384175628</v>
      </c>
      <c r="L17">
        <v>1.8141519705916682</v>
      </c>
      <c r="M17">
        <v>3.4155621607604898</v>
      </c>
      <c r="N17">
        <v>12.618518310736675</v>
      </c>
      <c r="O17">
        <v>0</v>
      </c>
      <c r="P17">
        <v>0</v>
      </c>
      <c r="Q17">
        <v>4.3938538333704145</v>
      </c>
      <c r="R17">
        <v>5.606143916211229</v>
      </c>
      <c r="S17">
        <v>2.3660815445607124</v>
      </c>
      <c r="T17">
        <v>1.0356662345144081E-2</v>
      </c>
      <c r="U17">
        <v>0</v>
      </c>
      <c r="V17">
        <v>0.10356662345144087</v>
      </c>
      <c r="W17">
        <v>0.10356662345144087</v>
      </c>
      <c r="X17">
        <v>2.4887663221947576</v>
      </c>
      <c r="Y17">
        <v>3.1383825288315412</v>
      </c>
      <c r="Z17">
        <v>3.1383825288315327E-2</v>
      </c>
      <c r="AA17">
        <v>34.783614899007034</v>
      </c>
      <c r="AB17">
        <v>35.167852251756109</v>
      </c>
      <c r="AC17" s="1" t="e">
        <f>((#REF!+#REF!)*H2__2[[#This Row],[PremiumH2CN_cap]]+(#REF!+#REF!)*H2__2[[#This Row],[PremiumH2CN_prod]]*1000)*_xlfn.XLOOKUP(H2__2[[#This Row],[Year]],Graphs!$R$2:$R$41,Graphs!$T$2:$T$41)</f>
        <v>#REF!</v>
      </c>
      <c r="AD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" spans="1:31" x14ac:dyDescent="0.25">
      <c r="A18" s="1" t="s">
        <v>105</v>
      </c>
      <c r="B18">
        <v>10</v>
      </c>
      <c r="C18" s="1" t="s">
        <v>107</v>
      </c>
      <c r="D18" s="1" t="s">
        <v>23</v>
      </c>
      <c r="E18">
        <v>2037</v>
      </c>
      <c r="F18">
        <v>1.2311131609653033E-8</v>
      </c>
      <c r="G18">
        <v>6.9999999999860769</v>
      </c>
      <c r="H18">
        <v>15.224589333885623</v>
      </c>
      <c r="I18">
        <v>40.561073058650713</v>
      </c>
      <c r="J18">
        <v>3.6418340226761378E-10</v>
      </c>
      <c r="K18">
        <v>1.0473950749892706</v>
      </c>
      <c r="L18">
        <v>2.4376992141056215</v>
      </c>
      <c r="M18">
        <v>3.2890131457456899</v>
      </c>
      <c r="N18">
        <v>13.683074585485343</v>
      </c>
      <c r="O18">
        <v>0</v>
      </c>
      <c r="P18">
        <v>0</v>
      </c>
      <c r="Q18">
        <v>4.3938538333704145</v>
      </c>
      <c r="R18">
        <v>5.606143916211229</v>
      </c>
      <c r="S18">
        <v>2.425547280203197</v>
      </c>
      <c r="T18">
        <v>1.0356662345144081E-2</v>
      </c>
      <c r="U18">
        <v>0</v>
      </c>
      <c r="V18">
        <v>0.10356662345144087</v>
      </c>
      <c r="W18">
        <v>0.10356662345144087</v>
      </c>
      <c r="X18">
        <v>2.5535371214324516</v>
      </c>
      <c r="Y18">
        <v>3.1383825288315412</v>
      </c>
      <c r="Z18">
        <v>3.1383825288315327E-2</v>
      </c>
      <c r="AA18">
        <v>34.783614899007034</v>
      </c>
      <c r="AB18">
        <v>35.167852251756109</v>
      </c>
      <c r="AC18" s="1" t="e">
        <f>((#REF!+#REF!)*H2__2[[#This Row],[PremiumH2CN_cap]]+(#REF!+#REF!)*H2__2[[#This Row],[PremiumH2CN_prod]]*1000)*_xlfn.XLOOKUP(H2__2[[#This Row],[Year]],Graphs!$R$2:$R$41,Graphs!$T$2:$T$41)</f>
        <v>#REF!</v>
      </c>
      <c r="AD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" spans="1:31" x14ac:dyDescent="0.25">
      <c r="A19" s="1" t="s">
        <v>105</v>
      </c>
      <c r="B19">
        <v>10</v>
      </c>
      <c r="C19" s="1" t="s">
        <v>107</v>
      </c>
      <c r="D19" s="1" t="s">
        <v>23</v>
      </c>
      <c r="E19">
        <v>2038</v>
      </c>
      <c r="F19">
        <v>1.2470429566129035E-8</v>
      </c>
      <c r="G19">
        <v>6.9999999999861169</v>
      </c>
      <c r="H19">
        <v>21.152877151444308</v>
      </c>
      <c r="I19">
        <v>43.927660391937494</v>
      </c>
      <c r="J19">
        <v>3.3667863343069159E-10</v>
      </c>
      <c r="K19">
        <v>1.0473938663003706</v>
      </c>
      <c r="L19">
        <v>3.254418191647992</v>
      </c>
      <c r="M19">
        <v>3.447258347053618</v>
      </c>
      <c r="N19">
        <v>14.248844253893054</v>
      </c>
      <c r="O19">
        <v>0</v>
      </c>
      <c r="P19">
        <v>0</v>
      </c>
      <c r="Q19">
        <v>4.3938538333704145</v>
      </c>
      <c r="R19">
        <v>5.606143916211229</v>
      </c>
      <c r="S19">
        <v>2.4314644149240685</v>
      </c>
      <c r="T19">
        <v>1.0356662345144081E-2</v>
      </c>
      <c r="U19">
        <v>0</v>
      </c>
      <c r="V19">
        <v>0.10356662345144087</v>
      </c>
      <c r="W19">
        <v>0.10356662345144087</v>
      </c>
      <c r="X19">
        <v>2.5624071329222726</v>
      </c>
      <c r="Y19">
        <v>3.1383825288315412</v>
      </c>
      <c r="Z19">
        <v>3.1383825288315327E-2</v>
      </c>
      <c r="AA19">
        <v>34.783614899007034</v>
      </c>
      <c r="AB19">
        <v>35.167852251756109</v>
      </c>
      <c r="AC19" s="1" t="e">
        <f>((#REF!+#REF!)*H2__2[[#This Row],[PremiumH2CN_cap]]+(#REF!+#REF!)*H2__2[[#This Row],[PremiumH2CN_prod]]*1000)*_xlfn.XLOOKUP(H2__2[[#This Row],[Year]],Graphs!$R$2:$R$41,Graphs!$T$2:$T$41)</f>
        <v>#REF!</v>
      </c>
      <c r="AD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" spans="1:31" x14ac:dyDescent="0.25">
      <c r="A20" s="1" t="s">
        <v>105</v>
      </c>
      <c r="B20">
        <v>10</v>
      </c>
      <c r="C20" s="1" t="s">
        <v>107</v>
      </c>
      <c r="D20" s="1" t="s">
        <v>23</v>
      </c>
      <c r="E20">
        <v>2039</v>
      </c>
      <c r="F20">
        <v>1.315146245598877E-8</v>
      </c>
      <c r="G20">
        <v>6.9999999999861613</v>
      </c>
      <c r="H20">
        <v>25.73546562083866</v>
      </c>
      <c r="I20">
        <v>50.438512643160749</v>
      </c>
      <c r="J20">
        <v>3.3111495674642648E-10</v>
      </c>
      <c r="K20">
        <v>0.99899982426894418</v>
      </c>
      <c r="L20">
        <v>4.1040421632273958</v>
      </c>
      <c r="M20">
        <v>3.9828096371578696</v>
      </c>
      <c r="N20">
        <v>14.345739101321572</v>
      </c>
      <c r="O20">
        <v>0</v>
      </c>
      <c r="P20">
        <v>0</v>
      </c>
      <c r="Q20">
        <v>4.3938538333704145</v>
      </c>
      <c r="R20">
        <v>5.606143916211229</v>
      </c>
      <c r="S20">
        <v>2.3899538897253612</v>
      </c>
      <c r="T20">
        <v>1.0356662345144081E-2</v>
      </c>
      <c r="U20">
        <v>0</v>
      </c>
      <c r="V20">
        <v>0.10356662345144087</v>
      </c>
      <c r="W20">
        <v>0.10356662345144087</v>
      </c>
      <c r="X20">
        <v>2.5204804536488132</v>
      </c>
      <c r="Y20">
        <v>3.1383825288315412</v>
      </c>
      <c r="Z20">
        <v>3.1383825288315327E-2</v>
      </c>
      <c r="AA20">
        <v>34.783614899007034</v>
      </c>
      <c r="AB20">
        <v>35.167852251756109</v>
      </c>
      <c r="AC20" s="1" t="e">
        <f>((#REF!+#REF!)*H2__2[[#This Row],[PremiumH2CN_cap]]+(#REF!+#REF!)*H2__2[[#This Row],[PremiumH2CN_prod]]*1000)*_xlfn.XLOOKUP(H2__2[[#This Row],[Year]],Graphs!$R$2:$R$41,Graphs!$T$2:$T$41)</f>
        <v>#REF!</v>
      </c>
      <c r="AD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" spans="1:31" x14ac:dyDescent="0.25">
      <c r="A21" s="1" t="s">
        <v>105</v>
      </c>
      <c r="B21">
        <v>10</v>
      </c>
      <c r="C21" s="1" t="s">
        <v>107</v>
      </c>
      <c r="D21" s="1" t="s">
        <v>23</v>
      </c>
      <c r="E21">
        <v>2040</v>
      </c>
      <c r="F21">
        <v>1.4427991882617321E-8</v>
      </c>
      <c r="G21">
        <v>6.999999999986211</v>
      </c>
      <c r="H21">
        <v>25.728715620881651</v>
      </c>
      <c r="I21">
        <v>61.364137946362938</v>
      </c>
      <c r="J21">
        <v>3.1717699433841669E-10</v>
      </c>
      <c r="K21">
        <v>0.95907704517158254</v>
      </c>
      <c r="L21">
        <v>4.3570535036186238</v>
      </c>
      <c r="M21">
        <v>5.4377051344919751</v>
      </c>
      <c r="N21">
        <v>14.172872069492808</v>
      </c>
      <c r="O21">
        <v>0</v>
      </c>
      <c r="P21">
        <v>0</v>
      </c>
      <c r="Q21">
        <v>4.3938538333704145</v>
      </c>
      <c r="R21">
        <v>5.606143916211229</v>
      </c>
      <c r="S21">
        <v>2.3230511922964254</v>
      </c>
      <c r="T21">
        <v>1.0356662345144081E-2</v>
      </c>
      <c r="U21">
        <v>0</v>
      </c>
      <c r="V21">
        <v>0.10356662345144087</v>
      </c>
      <c r="W21">
        <v>0.10356662345144087</v>
      </c>
      <c r="X21">
        <v>2.4520517667992832</v>
      </c>
      <c r="Y21">
        <v>3.1383825288315412</v>
      </c>
      <c r="Z21">
        <v>3.1383825288315327E-2</v>
      </c>
      <c r="AA21">
        <v>34.783614899007034</v>
      </c>
      <c r="AB21">
        <v>35.167852251756109</v>
      </c>
      <c r="AC21" s="1" t="e">
        <f>((#REF!+#REF!)*H2__2[[#This Row],[PremiumH2CN_cap]]+(#REF!+#REF!)*H2__2[[#This Row],[PremiumH2CN_prod]]*1000)*_xlfn.XLOOKUP(H2__2[[#This Row],[Year]],Graphs!$R$2:$R$41,Graphs!$T$2:$T$41)</f>
        <v>#REF!</v>
      </c>
      <c r="AD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" spans="1:31" x14ac:dyDescent="0.25">
      <c r="A22" s="1" t="s">
        <v>105</v>
      </c>
      <c r="B22">
        <v>10</v>
      </c>
      <c r="C22" s="1" t="s">
        <v>107</v>
      </c>
      <c r="D22" s="1" t="s">
        <v>23</v>
      </c>
      <c r="E22">
        <v>2041</v>
      </c>
      <c r="F22">
        <v>1.6062586819962717E-8</v>
      </c>
      <c r="G22">
        <v>6.9999999999862688</v>
      </c>
      <c r="H22">
        <v>25.721965620903429</v>
      </c>
      <c r="I22">
        <v>70.133456860995921</v>
      </c>
      <c r="J22">
        <v>3.0434607148270176E-10</v>
      </c>
      <c r="K22">
        <v>0.95907704513955694</v>
      </c>
      <c r="L22">
        <v>4.8008560150836042</v>
      </c>
      <c r="M22">
        <v>8.3330120971381909</v>
      </c>
      <c r="N22">
        <v>13.967121533623242</v>
      </c>
      <c r="O22">
        <v>0</v>
      </c>
      <c r="P22">
        <v>0</v>
      </c>
      <c r="Q22">
        <v>0</v>
      </c>
      <c r="R22">
        <v>0</v>
      </c>
      <c r="S22">
        <v>2.2075843140387992</v>
      </c>
      <c r="T22">
        <v>0</v>
      </c>
      <c r="U22">
        <v>0</v>
      </c>
      <c r="V22">
        <v>0.10356662345144087</v>
      </c>
      <c r="W22">
        <v>0.10356662345144087</v>
      </c>
      <c r="X22">
        <v>2.3133045176679743</v>
      </c>
      <c r="Y22">
        <v>3.1383825288315412</v>
      </c>
      <c r="Z22">
        <v>3.1383825288315327E-2</v>
      </c>
      <c r="AA22">
        <v>34.783614899007034</v>
      </c>
      <c r="AB22">
        <v>35.167852251756109</v>
      </c>
      <c r="AC22" s="1" t="e">
        <f>((#REF!+#REF!)*H2__2[[#This Row],[PremiumH2CN_cap]]+(#REF!+#REF!)*H2__2[[#This Row],[PremiumH2CN_prod]]*1000)*_xlfn.XLOOKUP(H2__2[[#This Row],[Year]],Graphs!$R$2:$R$41,Graphs!$T$2:$T$41)</f>
        <v>#REF!</v>
      </c>
      <c r="AD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" spans="1:31" x14ac:dyDescent="0.25">
      <c r="A23" s="1" t="s">
        <v>105</v>
      </c>
      <c r="B23">
        <v>10</v>
      </c>
      <c r="C23" s="1" t="s">
        <v>107</v>
      </c>
      <c r="D23" s="1" t="s">
        <v>23</v>
      </c>
      <c r="E23">
        <v>2042</v>
      </c>
      <c r="F23">
        <v>1.7985720026969142E-8</v>
      </c>
      <c r="G23">
        <v>6.9999999999863363</v>
      </c>
      <c r="H23">
        <v>25.366475713698911</v>
      </c>
      <c r="I23">
        <v>68.776706861270767</v>
      </c>
      <c r="J23">
        <v>2.9356230486357124E-10</v>
      </c>
      <c r="K23">
        <v>0.84870267303788827</v>
      </c>
      <c r="L23">
        <v>4.9988582401580031</v>
      </c>
      <c r="M23">
        <v>8.6639285214374215</v>
      </c>
      <c r="N23">
        <v>13.981114196435156</v>
      </c>
      <c r="O23">
        <v>0</v>
      </c>
      <c r="P23">
        <v>0</v>
      </c>
      <c r="Q23">
        <v>0</v>
      </c>
      <c r="R23">
        <v>0</v>
      </c>
      <c r="S23">
        <v>2.0867729576262226</v>
      </c>
      <c r="T23">
        <v>0</v>
      </c>
      <c r="U23">
        <v>0</v>
      </c>
      <c r="V23">
        <v>0.10356662345144087</v>
      </c>
      <c r="W23">
        <v>0.10356662345144087</v>
      </c>
      <c r="X23">
        <v>2.1951442851720695</v>
      </c>
      <c r="Y23">
        <v>3.1383825288315412</v>
      </c>
      <c r="Z23">
        <v>3.1383825288315327E-2</v>
      </c>
      <c r="AA23">
        <v>34.783614899007034</v>
      </c>
      <c r="AB23">
        <v>35.167852251756109</v>
      </c>
      <c r="AC23" s="1" t="e">
        <f>((#REF!+#REF!)*H2__2[[#This Row],[PremiumH2CN_cap]]+(#REF!+#REF!)*H2__2[[#This Row],[PremiumH2CN_prod]]*1000)*_xlfn.XLOOKUP(H2__2[[#This Row],[Year]],Graphs!$R$2:$R$41,Graphs!$T$2:$T$41)</f>
        <v>#REF!</v>
      </c>
      <c r="AD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" spans="1:31" x14ac:dyDescent="0.25">
      <c r="A24" s="1" t="s">
        <v>105</v>
      </c>
      <c r="B24">
        <v>10</v>
      </c>
      <c r="C24" s="1" t="s">
        <v>107</v>
      </c>
      <c r="D24" s="1" t="s">
        <v>23</v>
      </c>
      <c r="E24">
        <v>2043</v>
      </c>
      <c r="F24">
        <v>2.0230231088919455E-8</v>
      </c>
      <c r="G24">
        <v>6.9999999999864198</v>
      </c>
      <c r="H24">
        <v>25.366475713728192</v>
      </c>
      <c r="I24">
        <v>77.867412072324242</v>
      </c>
      <c r="J24">
        <v>2.9004341245901503E-10</v>
      </c>
      <c r="K24">
        <v>0.64630831383693466</v>
      </c>
      <c r="L24">
        <v>5.0750359147079722</v>
      </c>
      <c r="M24">
        <v>10.26591930124906</v>
      </c>
      <c r="N24">
        <v>14.326961320454426</v>
      </c>
      <c r="O24">
        <v>0</v>
      </c>
      <c r="P24">
        <v>0</v>
      </c>
      <c r="Q24">
        <v>0</v>
      </c>
      <c r="R24">
        <v>0</v>
      </c>
      <c r="S24">
        <v>2.0741375658447154</v>
      </c>
      <c r="T24">
        <v>0</v>
      </c>
      <c r="U24">
        <v>0</v>
      </c>
      <c r="V24">
        <v>0.10356662345144087</v>
      </c>
      <c r="W24">
        <v>0.10356662345144087</v>
      </c>
      <c r="X24">
        <v>2.18315646928977</v>
      </c>
      <c r="Y24">
        <v>3.1383825288315412</v>
      </c>
      <c r="Z24">
        <v>3.1383825288315327E-2</v>
      </c>
      <c r="AA24">
        <v>34.783614899007034</v>
      </c>
      <c r="AB24">
        <v>35.167852251756109</v>
      </c>
      <c r="AC24" s="1" t="e">
        <f>((#REF!+#REF!)*H2__2[[#This Row],[PremiumH2CN_cap]]+(#REF!+#REF!)*H2__2[[#This Row],[PremiumH2CN_prod]]*1000)*_xlfn.XLOOKUP(H2__2[[#This Row],[Year]],Graphs!$R$2:$R$41,Graphs!$T$2:$T$41)</f>
        <v>#REF!</v>
      </c>
      <c r="AD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" spans="1:31" x14ac:dyDescent="0.25">
      <c r="A25" s="1" t="s">
        <v>105</v>
      </c>
      <c r="B25">
        <v>10</v>
      </c>
      <c r="C25" s="1" t="s">
        <v>107</v>
      </c>
      <c r="D25" s="1" t="s">
        <v>23</v>
      </c>
      <c r="E25">
        <v>2044</v>
      </c>
      <c r="F25">
        <v>2.2806131292285373E-8</v>
      </c>
      <c r="G25">
        <v>6.9999999999865219</v>
      </c>
      <c r="H25">
        <v>25.36647571377339</v>
      </c>
      <c r="I25">
        <v>93.758124369971455</v>
      </c>
      <c r="J25">
        <v>2.8434608609354915E-10</v>
      </c>
      <c r="K25">
        <v>0.4798796455253676</v>
      </c>
      <c r="L25">
        <v>5.1734224778302806</v>
      </c>
      <c r="M25">
        <v>12.510273595641396</v>
      </c>
      <c r="N25">
        <v>14.132147487084971</v>
      </c>
      <c r="O25">
        <v>0</v>
      </c>
      <c r="P25">
        <v>0</v>
      </c>
      <c r="Q25">
        <v>0</v>
      </c>
      <c r="R25">
        <v>0</v>
      </c>
      <c r="S25">
        <v>2.0133049973557791</v>
      </c>
      <c r="T25">
        <v>0</v>
      </c>
      <c r="U25">
        <v>0</v>
      </c>
      <c r="V25">
        <v>0.10356662345144087</v>
      </c>
      <c r="W25">
        <v>0.10356662345144087</v>
      </c>
      <c r="X25">
        <v>2.1225488294546158</v>
      </c>
      <c r="Y25">
        <v>3.1383825288315412</v>
      </c>
      <c r="Z25">
        <v>3.1383825288315327E-2</v>
      </c>
      <c r="AA25">
        <v>34.783614899007034</v>
      </c>
      <c r="AB25">
        <v>35.167852251756109</v>
      </c>
      <c r="AC25" s="1" t="e">
        <f>((#REF!+#REF!)*H2__2[[#This Row],[PremiumH2CN_cap]]+(#REF!+#REF!)*H2__2[[#This Row],[PremiumH2CN_prod]]*1000)*_xlfn.XLOOKUP(H2__2[[#This Row],[Year]],Graphs!$R$2:$R$41,Graphs!$T$2:$T$41)</f>
        <v>#REF!</v>
      </c>
      <c r="AD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" spans="1:31" x14ac:dyDescent="0.25">
      <c r="A26" s="1" t="s">
        <v>105</v>
      </c>
      <c r="B26">
        <v>10</v>
      </c>
      <c r="C26" s="1" t="s">
        <v>107</v>
      </c>
      <c r="D26" s="1" t="s">
        <v>23</v>
      </c>
      <c r="E26">
        <v>2045</v>
      </c>
      <c r="F26">
        <v>2.5772393852055578E-8</v>
      </c>
      <c r="G26">
        <v>6.9999999999866569</v>
      </c>
      <c r="H26">
        <v>23.99408265640416</v>
      </c>
      <c r="I26">
        <v>106.36229016614388</v>
      </c>
      <c r="J26">
        <v>2.7903468836992446E-10</v>
      </c>
      <c r="K26">
        <v>0.4604523704991545</v>
      </c>
      <c r="L26">
        <v>5.1547655692604781</v>
      </c>
      <c r="M26">
        <v>14.052150744994359</v>
      </c>
      <c r="N26">
        <v>13.998838174232803</v>
      </c>
      <c r="O26">
        <v>0</v>
      </c>
      <c r="P26">
        <v>0</v>
      </c>
      <c r="Q26">
        <v>0</v>
      </c>
      <c r="R26">
        <v>0</v>
      </c>
      <c r="S26">
        <v>1.9337809035209201</v>
      </c>
      <c r="T26">
        <v>0</v>
      </c>
      <c r="U26">
        <v>0</v>
      </c>
      <c r="V26">
        <v>0.10356662345144087</v>
      </c>
      <c r="W26">
        <v>0.10356662345144087</v>
      </c>
      <c r="X26">
        <v>2.0343113043173875</v>
      </c>
      <c r="Y26">
        <v>3.1383825288315412</v>
      </c>
      <c r="Z26">
        <v>3.1383825288315327E-2</v>
      </c>
      <c r="AA26">
        <v>34.783614899007034</v>
      </c>
      <c r="AB26">
        <v>35.167852251756109</v>
      </c>
      <c r="AC26" s="1" t="e">
        <f>((#REF!+#REF!)*H2__2[[#This Row],[PremiumH2CN_cap]]+(#REF!+#REF!)*H2__2[[#This Row],[PremiumH2CN_prod]]*1000)*_xlfn.XLOOKUP(H2__2[[#This Row],[Year]],Graphs!$R$2:$R$41,Graphs!$T$2:$T$41)</f>
        <v>#REF!</v>
      </c>
      <c r="AD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" spans="1:31" x14ac:dyDescent="0.25">
      <c r="A27" s="1" t="s">
        <v>105</v>
      </c>
      <c r="B27">
        <v>10</v>
      </c>
      <c r="C27" s="1" t="s">
        <v>107</v>
      </c>
      <c r="D27" s="1" t="s">
        <v>23</v>
      </c>
      <c r="E27">
        <v>2046</v>
      </c>
      <c r="F27">
        <v>2.9202213208268187E-8</v>
      </c>
      <c r="G27">
        <v>6.9999999999868416</v>
      </c>
      <c r="H27">
        <v>31.522196692182071</v>
      </c>
      <c r="I27">
        <v>104.87234334178784</v>
      </c>
      <c r="J27">
        <v>2.7655407355023363E-10</v>
      </c>
      <c r="K27">
        <v>0.46045237048889548</v>
      </c>
      <c r="L27">
        <v>6.7861865276921991</v>
      </c>
      <c r="M27">
        <v>14.046572421881493</v>
      </c>
      <c r="N27">
        <v>14.270269158960799</v>
      </c>
      <c r="O27">
        <v>0</v>
      </c>
      <c r="P27">
        <v>0</v>
      </c>
      <c r="Q27">
        <v>0</v>
      </c>
      <c r="R27">
        <v>0</v>
      </c>
      <c r="S27">
        <v>1.8904740624548506</v>
      </c>
      <c r="T27">
        <v>0</v>
      </c>
      <c r="U27">
        <v>0</v>
      </c>
      <c r="V27">
        <v>0.10356662345144087</v>
      </c>
      <c r="W27">
        <v>0.10356662345144087</v>
      </c>
      <c r="X27">
        <v>1.9838910494625692</v>
      </c>
      <c r="Y27">
        <v>3.1383825288315412</v>
      </c>
      <c r="Z27">
        <v>3.1383825288315327E-2</v>
      </c>
      <c r="AA27">
        <v>34.783614899007034</v>
      </c>
      <c r="AB27">
        <v>35.167852251756109</v>
      </c>
      <c r="AC27" s="1" t="e">
        <f>((#REF!+#REF!)*H2__2[[#This Row],[PremiumH2CN_cap]]+(#REF!+#REF!)*H2__2[[#This Row],[PremiumH2CN_prod]]*1000)*_xlfn.XLOOKUP(H2__2[[#This Row],[Year]],Graphs!$R$2:$R$41,Graphs!$T$2:$T$41)</f>
        <v>#REF!</v>
      </c>
      <c r="AD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" spans="1:31" x14ac:dyDescent="0.25">
      <c r="A28" s="1" t="s">
        <v>105</v>
      </c>
      <c r="B28">
        <v>10</v>
      </c>
      <c r="C28" s="1" t="s">
        <v>107</v>
      </c>
      <c r="D28" s="1" t="s">
        <v>23</v>
      </c>
      <c r="E28">
        <v>2047</v>
      </c>
      <c r="F28">
        <v>3.3159210391259037E-8</v>
      </c>
      <c r="G28">
        <v>6.9999999999871241</v>
      </c>
      <c r="H28">
        <v>39.529937066798993</v>
      </c>
      <c r="I28">
        <v>108.71271499860588</v>
      </c>
      <c r="J28">
        <v>2.7280439229586734E-10</v>
      </c>
      <c r="K28">
        <v>0.46045237047511012</v>
      </c>
      <c r="L28">
        <v>8.5132418195482966</v>
      </c>
      <c r="M28">
        <v>14.378371206029241</v>
      </c>
      <c r="N28">
        <v>14.074084443058924</v>
      </c>
      <c r="O28">
        <v>0</v>
      </c>
      <c r="P28">
        <v>0</v>
      </c>
      <c r="Q28">
        <v>0</v>
      </c>
      <c r="R28">
        <v>0</v>
      </c>
      <c r="S28">
        <v>1.8051872900205881</v>
      </c>
      <c r="T28">
        <v>0</v>
      </c>
      <c r="U28">
        <v>0</v>
      </c>
      <c r="V28">
        <v>0.10356662345144087</v>
      </c>
      <c r="W28">
        <v>0.10356662345144087</v>
      </c>
      <c r="X28">
        <v>1.8941872916800859</v>
      </c>
      <c r="Y28">
        <v>3.1383825288315412</v>
      </c>
      <c r="Z28">
        <v>3.1383825288315327E-2</v>
      </c>
      <c r="AA28">
        <v>34.783614899007034</v>
      </c>
      <c r="AB28">
        <v>35.167852251756109</v>
      </c>
      <c r="AC28" s="1" t="e">
        <f>((#REF!+#REF!)*H2__2[[#This Row],[PremiumH2CN_cap]]+(#REF!+#REF!)*H2__2[[#This Row],[PremiumH2CN_prod]]*1000)*_xlfn.XLOOKUP(H2__2[[#This Row],[Year]],Graphs!$R$2:$R$41,Graphs!$T$2:$T$41)</f>
        <v>#REF!</v>
      </c>
      <c r="AD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" spans="1:31" x14ac:dyDescent="0.25">
      <c r="A29" s="1" t="s">
        <v>105</v>
      </c>
      <c r="B29">
        <v>10</v>
      </c>
      <c r="C29" s="1" t="s">
        <v>107</v>
      </c>
      <c r="D29" s="1" t="s">
        <v>23</v>
      </c>
      <c r="E29">
        <v>2048</v>
      </c>
      <c r="F29">
        <v>3.7738924709764932E-8</v>
      </c>
      <c r="G29">
        <v>3.4999999999892526</v>
      </c>
      <c r="H29">
        <v>51.276528127986126</v>
      </c>
      <c r="I29">
        <v>109.79328025871528</v>
      </c>
      <c r="J29">
        <v>2.7016322841501735E-10</v>
      </c>
      <c r="K29">
        <v>0.23022618519505558</v>
      </c>
      <c r="L29">
        <v>11.084296953534629</v>
      </c>
      <c r="M29">
        <v>14.558288978366239</v>
      </c>
      <c r="N29">
        <v>13.87909773294721</v>
      </c>
      <c r="O29">
        <v>0</v>
      </c>
      <c r="P29">
        <v>0</v>
      </c>
      <c r="Q29">
        <v>0</v>
      </c>
      <c r="R29">
        <v>0</v>
      </c>
      <c r="S29">
        <v>1.7292381179073284</v>
      </c>
      <c r="T29">
        <v>0</v>
      </c>
      <c r="U29">
        <v>0</v>
      </c>
      <c r="V29">
        <v>0.10356662345144087</v>
      </c>
      <c r="W29">
        <v>0.10356662345144087</v>
      </c>
      <c r="X29">
        <v>1.8108592188475343</v>
      </c>
      <c r="Y29">
        <v>3.1383825288315412</v>
      </c>
      <c r="Z29">
        <v>3.1383825288315327E-2</v>
      </c>
      <c r="AA29">
        <v>34.783614899007034</v>
      </c>
      <c r="AB29">
        <v>35.167852251756109</v>
      </c>
      <c r="AC29" s="1" t="e">
        <f>((#REF!+#REF!)*H2__2[[#This Row],[PremiumH2CN_cap]]+(#REF!+#REF!)*H2__2[[#This Row],[PremiumH2CN_prod]]*1000)*_xlfn.XLOOKUP(H2__2[[#This Row],[Year]],Graphs!$R$2:$R$41,Graphs!$T$2:$T$41)</f>
        <v>#REF!</v>
      </c>
      <c r="AD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" spans="1:31" x14ac:dyDescent="0.25">
      <c r="A30" s="1" t="s">
        <v>105</v>
      </c>
      <c r="B30">
        <v>10</v>
      </c>
      <c r="C30" s="1" t="s">
        <v>107</v>
      </c>
      <c r="D30" s="1" t="s">
        <v>23</v>
      </c>
      <c r="E30">
        <v>2049</v>
      </c>
      <c r="F30">
        <v>4.3050847758025309E-8</v>
      </c>
      <c r="G30">
        <v>3.1321858605612005E-10</v>
      </c>
      <c r="H30">
        <v>64.284125412703858</v>
      </c>
      <c r="I30">
        <v>115.74014458541966</v>
      </c>
      <c r="J30">
        <v>2.681154308679081E-10</v>
      </c>
      <c r="K30">
        <v>1.9947807866451681E-11</v>
      </c>
      <c r="L30">
        <v>13.850640854051761</v>
      </c>
      <c r="M30">
        <v>14.780627739285409</v>
      </c>
      <c r="N30">
        <v>13.429862012940129</v>
      </c>
      <c r="O30">
        <v>0</v>
      </c>
      <c r="P30">
        <v>0</v>
      </c>
      <c r="Q30">
        <v>0</v>
      </c>
      <c r="R30">
        <v>0</v>
      </c>
      <c r="S30">
        <v>1.6575166615121804</v>
      </c>
      <c r="T30">
        <v>0</v>
      </c>
      <c r="U30">
        <v>0</v>
      </c>
      <c r="V30">
        <v>0.10356662345144087</v>
      </c>
      <c r="W30">
        <v>0.10356662345144087</v>
      </c>
      <c r="X30">
        <v>1.7368320981590997</v>
      </c>
      <c r="Y30">
        <v>3.1383825288315412</v>
      </c>
      <c r="Z30">
        <v>3.1383825288315327E-2</v>
      </c>
      <c r="AA30">
        <v>34.783614899007034</v>
      </c>
      <c r="AB30">
        <v>35.167852251756109</v>
      </c>
      <c r="AC30" s="1" t="e">
        <f>((#REF!+#REF!)*H2__2[[#This Row],[PremiumH2CN_cap]]+(#REF!+#REF!)*H2__2[[#This Row],[PremiumH2CN_prod]]*1000)*_xlfn.XLOOKUP(H2__2[[#This Row],[Year]],Graphs!$R$2:$R$41,Graphs!$T$2:$T$41)</f>
        <v>#REF!</v>
      </c>
      <c r="AD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" spans="1:31" x14ac:dyDescent="0.25">
      <c r="A31" s="1" t="s">
        <v>105</v>
      </c>
      <c r="B31">
        <v>10</v>
      </c>
      <c r="C31" s="1" t="s">
        <v>107</v>
      </c>
      <c r="D31" s="1" t="s">
        <v>23</v>
      </c>
      <c r="E31">
        <v>2050</v>
      </c>
      <c r="F31">
        <v>4.9224742939821558E-8</v>
      </c>
      <c r="G31">
        <v>3.381531434012579E-10</v>
      </c>
      <c r="H31">
        <v>75.079584374572264</v>
      </c>
      <c r="I31">
        <v>122.53963769209354</v>
      </c>
      <c r="J31">
        <v>2.6641645808462358E-10</v>
      </c>
      <c r="K31">
        <v>1.893593031929291E-11</v>
      </c>
      <c r="L31">
        <v>16.177039374660502</v>
      </c>
      <c r="M31">
        <v>15.021753767008768</v>
      </c>
      <c r="N31">
        <v>12.943935835849359</v>
      </c>
      <c r="O31">
        <v>0</v>
      </c>
      <c r="P31">
        <v>0</v>
      </c>
      <c r="Q31">
        <v>0</v>
      </c>
      <c r="R31">
        <v>0</v>
      </c>
      <c r="S31">
        <v>1.5861121685164328</v>
      </c>
      <c r="T31">
        <v>0</v>
      </c>
      <c r="U31">
        <v>0</v>
      </c>
      <c r="V31">
        <v>0.10356662345144087</v>
      </c>
      <c r="W31">
        <v>0.10356662345144087</v>
      </c>
      <c r="X31">
        <v>1.6623112227736412</v>
      </c>
      <c r="Y31">
        <v>3.1383825288315412</v>
      </c>
      <c r="Z31">
        <v>3.1383825288315327E-2</v>
      </c>
      <c r="AA31">
        <v>34.783614899007034</v>
      </c>
      <c r="AB31">
        <v>35.167852251756109</v>
      </c>
      <c r="AC31" s="1" t="e">
        <f>((#REF!+#REF!)*H2__2[[#This Row],[PremiumH2CN_cap]]+(#REF!+#REF!)*H2__2[[#This Row],[PremiumH2CN_prod]]*1000)*_xlfn.XLOOKUP(H2__2[[#This Row],[Year]],Graphs!$R$2:$R$41,Graphs!$T$2:$T$41)</f>
        <v>#REF!</v>
      </c>
      <c r="AD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" spans="1:31" x14ac:dyDescent="0.25">
      <c r="A32" s="1" t="s">
        <v>105</v>
      </c>
      <c r="B32">
        <v>10</v>
      </c>
      <c r="C32" s="1" t="s">
        <v>107</v>
      </c>
      <c r="D32" s="1" t="s">
        <v>23</v>
      </c>
      <c r="E32">
        <v>2051</v>
      </c>
      <c r="F32">
        <v>5.6416389375910709E-8</v>
      </c>
      <c r="G32">
        <v>3.633891136353559E-10</v>
      </c>
      <c r="H32">
        <v>107.40721883629055</v>
      </c>
      <c r="I32">
        <v>167.11255854456522</v>
      </c>
      <c r="J32">
        <v>2.6426693718257023E-10</v>
      </c>
      <c r="K32">
        <v>1.7260491940615518E-11</v>
      </c>
      <c r="L32">
        <v>22.090859576857941</v>
      </c>
      <c r="M32">
        <v>15.846187220683746</v>
      </c>
      <c r="N32">
        <v>12.061262972671337</v>
      </c>
      <c r="O32">
        <v>0</v>
      </c>
      <c r="P32">
        <v>0</v>
      </c>
      <c r="Q32">
        <v>0</v>
      </c>
      <c r="R32">
        <v>0</v>
      </c>
      <c r="S32">
        <v>1.4817205432953546</v>
      </c>
      <c r="T32">
        <v>0</v>
      </c>
      <c r="U32">
        <v>0</v>
      </c>
      <c r="V32">
        <v>0.10356662345144087</v>
      </c>
      <c r="W32">
        <v>0.10356662345144087</v>
      </c>
      <c r="X32">
        <v>1.5546175327746683</v>
      </c>
      <c r="Y32">
        <v>3.1383825288315412</v>
      </c>
      <c r="Z32">
        <v>3.1383825288315327E-2</v>
      </c>
      <c r="AA32">
        <v>0</v>
      </c>
      <c r="AB32">
        <v>0</v>
      </c>
      <c r="AC32" s="1" t="e">
        <f>((#REF!+#REF!)*H2__2[[#This Row],[PremiumH2CN_cap]]+(#REF!+#REF!)*H2__2[[#This Row],[PremiumH2CN_prod]]*1000)*_xlfn.XLOOKUP(H2__2[[#This Row],[Year]],Graphs!$R$2:$R$41,Graphs!$T$2:$T$41)</f>
        <v>#REF!</v>
      </c>
      <c r="AD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" spans="1:31" x14ac:dyDescent="0.25">
      <c r="A33" s="1" t="s">
        <v>105</v>
      </c>
      <c r="B33">
        <v>10</v>
      </c>
      <c r="C33" s="1" t="s">
        <v>107</v>
      </c>
      <c r="D33" s="1" t="s">
        <v>23</v>
      </c>
      <c r="E33">
        <v>2052</v>
      </c>
      <c r="F33">
        <v>6.4820172031970553E-8</v>
      </c>
      <c r="G33">
        <v>3.9460121667257217E-10</v>
      </c>
      <c r="H33">
        <v>113.42898329584393</v>
      </c>
      <c r="I33">
        <v>168.66813856171288</v>
      </c>
      <c r="J33">
        <v>2.623439646204603E-10</v>
      </c>
      <c r="K33" s="8">
        <v>1.5803544730799389E-11</v>
      </c>
      <c r="L33">
        <v>22.987676924643512</v>
      </c>
      <c r="M33">
        <v>16.071820783992532</v>
      </c>
      <c r="N33">
        <v>10.939106199896813</v>
      </c>
      <c r="O33">
        <v>0</v>
      </c>
      <c r="P33">
        <v>0</v>
      </c>
      <c r="Q33">
        <v>0</v>
      </c>
      <c r="R33">
        <v>0</v>
      </c>
      <c r="S33">
        <v>1.3670071607824392</v>
      </c>
      <c r="T33">
        <v>0</v>
      </c>
      <c r="U33">
        <v>0</v>
      </c>
      <c r="V33">
        <v>0.10356662345144087</v>
      </c>
      <c r="W33">
        <v>0.10356662345144087</v>
      </c>
      <c r="X33">
        <v>1.4316060149968819</v>
      </c>
      <c r="Y33">
        <v>3.1383825288315412</v>
      </c>
      <c r="Z33">
        <v>3.1383825288315327E-2</v>
      </c>
      <c r="AA33">
        <v>0</v>
      </c>
      <c r="AB33">
        <v>0</v>
      </c>
      <c r="AC33" s="1" t="e">
        <f>((#REF!+#REF!)*H2__2[[#This Row],[PremiumH2CN_cap]]+(#REF!+#REF!)*H2__2[[#This Row],[PremiumH2CN_prod]]*1000)*_xlfn.XLOOKUP(H2__2[[#This Row],[Year]],Graphs!$R$2:$R$41,Graphs!$T$2:$T$41)</f>
        <v>#REF!</v>
      </c>
      <c r="AD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" spans="1:31" x14ac:dyDescent="0.25">
      <c r="A34" s="1" t="s">
        <v>105</v>
      </c>
      <c r="B34">
        <v>10</v>
      </c>
      <c r="C34" s="1" t="s">
        <v>107</v>
      </c>
      <c r="D34" s="1" t="s">
        <v>23</v>
      </c>
      <c r="E34">
        <v>2053</v>
      </c>
      <c r="F34">
        <v>7.4670405870860493E-8</v>
      </c>
      <c r="G34">
        <v>4.3770222524773174E-10</v>
      </c>
      <c r="H34">
        <v>122.66668346161499</v>
      </c>
      <c r="I34">
        <v>168.70924754740341</v>
      </c>
      <c r="J34">
        <v>2.616597463713038E-10</v>
      </c>
      <c r="K34">
        <v>1.5107770461411025E-11</v>
      </c>
      <c r="L34">
        <v>23.833920605690945</v>
      </c>
      <c r="M34">
        <v>16.128747352110896</v>
      </c>
      <c r="N34">
        <v>10.03550855447029</v>
      </c>
      <c r="O34">
        <v>0</v>
      </c>
      <c r="P34">
        <v>0</v>
      </c>
      <c r="Q34">
        <v>0</v>
      </c>
      <c r="R34">
        <v>0</v>
      </c>
      <c r="S34">
        <v>1.272296353507117</v>
      </c>
      <c r="T34">
        <v>0</v>
      </c>
      <c r="U34">
        <v>0</v>
      </c>
      <c r="V34">
        <v>0.10356662345144087</v>
      </c>
      <c r="W34">
        <v>0.10356662345144087</v>
      </c>
      <c r="X34">
        <v>1.334111453499585</v>
      </c>
      <c r="Y34">
        <v>3.1383825288315412</v>
      </c>
      <c r="Z34">
        <v>3.1383825288315327E-2</v>
      </c>
      <c r="AA34">
        <v>0</v>
      </c>
      <c r="AB34">
        <v>0</v>
      </c>
      <c r="AC34" s="1" t="e">
        <f>((#REF!+#REF!)*H2__2[[#This Row],[PremiumH2CN_cap]]+(#REF!+#REF!)*H2__2[[#This Row],[PremiumH2CN_prod]]*1000)*_xlfn.XLOOKUP(H2__2[[#This Row],[Year]],Graphs!$R$2:$R$41,Graphs!$T$2:$T$41)</f>
        <v>#REF!</v>
      </c>
      <c r="AD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" spans="1:31" x14ac:dyDescent="0.25">
      <c r="A35" s="1" t="s">
        <v>105</v>
      </c>
      <c r="B35">
        <v>10</v>
      </c>
      <c r="C35" s="1" t="s">
        <v>107</v>
      </c>
      <c r="D35" s="1" t="s">
        <v>23</v>
      </c>
      <c r="E35">
        <v>2054</v>
      </c>
      <c r="F35">
        <v>8.6167631470322025E-8</v>
      </c>
      <c r="G35">
        <v>4.9060455719116305E-10</v>
      </c>
      <c r="H35">
        <v>128.00088259841777</v>
      </c>
      <c r="I35">
        <v>168.70924754836318</v>
      </c>
      <c r="J35">
        <v>2.6117492674567561E-10</v>
      </c>
      <c r="K35">
        <v>1.464790708477226E-11</v>
      </c>
      <c r="L35">
        <v>24.943199181640907</v>
      </c>
      <c r="M35">
        <v>15.898209022311327</v>
      </c>
      <c r="N35">
        <v>9.1597826773994058</v>
      </c>
      <c r="O35">
        <v>0</v>
      </c>
      <c r="P35">
        <v>0</v>
      </c>
      <c r="Q35">
        <v>0</v>
      </c>
      <c r="R35">
        <v>0</v>
      </c>
      <c r="S35">
        <v>1.1838306806977272</v>
      </c>
      <c r="T35">
        <v>0</v>
      </c>
      <c r="U35">
        <v>0</v>
      </c>
      <c r="V35">
        <v>0.10356662345144087</v>
      </c>
      <c r="W35">
        <v>0.10356662345144087</v>
      </c>
      <c r="X35">
        <v>1.2391834314343058</v>
      </c>
      <c r="Y35">
        <v>3.1383825288315412</v>
      </c>
      <c r="Z35">
        <v>3.1383825288315327E-2</v>
      </c>
      <c r="AA35">
        <v>0</v>
      </c>
      <c r="AB35">
        <v>0</v>
      </c>
      <c r="AC35" s="1" t="e">
        <f>((#REF!+#REF!)*H2__2[[#This Row],[PremiumH2CN_cap]]+(#REF!+#REF!)*H2__2[[#This Row],[PremiumH2CN_prod]]*1000)*_xlfn.XLOOKUP(H2__2[[#This Row],[Year]],Graphs!$R$2:$R$41,Graphs!$T$2:$T$41)</f>
        <v>#REF!</v>
      </c>
      <c r="AD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" spans="1:31" x14ac:dyDescent="0.25">
      <c r="A36" s="1" t="s">
        <v>105</v>
      </c>
      <c r="B36">
        <v>10</v>
      </c>
      <c r="C36" s="1" t="s">
        <v>107</v>
      </c>
      <c r="D36" s="1" t="s">
        <v>23</v>
      </c>
      <c r="E36">
        <v>2055</v>
      </c>
      <c r="F36">
        <v>9.8702275476308541E-8</v>
      </c>
      <c r="G36">
        <v>5.4907346606435922E-10</v>
      </c>
      <c r="H36">
        <v>128.86144825575519</v>
      </c>
      <c r="I36">
        <v>168.70924754898627</v>
      </c>
      <c r="J36">
        <v>2.6081709129143961E-10</v>
      </c>
      <c r="K36">
        <v>1.4409933279033106E-11</v>
      </c>
      <c r="L36">
        <v>25.165164137002289</v>
      </c>
      <c r="M36">
        <v>16.16459317207222</v>
      </c>
      <c r="N36">
        <v>8.6680564672570419</v>
      </c>
      <c r="O36">
        <v>0</v>
      </c>
      <c r="P36">
        <v>0</v>
      </c>
      <c r="Q36">
        <v>0</v>
      </c>
      <c r="R36">
        <v>0</v>
      </c>
      <c r="S36">
        <v>1.0868787383074969</v>
      </c>
      <c r="T36">
        <v>0</v>
      </c>
      <c r="U36">
        <v>0</v>
      </c>
      <c r="V36">
        <v>0.10356662345144087</v>
      </c>
      <c r="W36">
        <v>0.10356662345144087</v>
      </c>
      <c r="X36">
        <v>1.1261894058754625</v>
      </c>
      <c r="Y36">
        <v>3.1383825288315412</v>
      </c>
      <c r="Z36">
        <v>3.1383825288315327E-2</v>
      </c>
      <c r="AA36">
        <v>0</v>
      </c>
      <c r="AB36">
        <v>0</v>
      </c>
      <c r="AC36" s="1" t="e">
        <f>((#REF!+#REF!)*H2__2[[#This Row],[PremiumH2CN_cap]]+(#REF!+#REF!)*H2__2[[#This Row],[PremiumH2CN_prod]]*1000)*_xlfn.XLOOKUP(H2__2[[#This Row],[Year]],Graphs!$R$2:$R$41,Graphs!$T$2:$T$41)</f>
        <v>#REF!</v>
      </c>
      <c r="AD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" spans="1:31" x14ac:dyDescent="0.25">
      <c r="A37" s="1" t="s">
        <v>105</v>
      </c>
      <c r="B37">
        <v>10</v>
      </c>
      <c r="C37" s="1" t="s">
        <v>107</v>
      </c>
      <c r="D37" s="1" t="s">
        <v>23</v>
      </c>
      <c r="E37">
        <v>2056</v>
      </c>
      <c r="F37">
        <v>1.070542473806171E-7</v>
      </c>
      <c r="G37">
        <v>5.8549946664801033E-10</v>
      </c>
      <c r="H37">
        <v>128.86144825676064</v>
      </c>
      <c r="I37">
        <v>168.70924754923354</v>
      </c>
      <c r="J37">
        <v>2.6137318224864795E-10</v>
      </c>
      <c r="K37">
        <v>1.4416644873490654E-11</v>
      </c>
      <c r="L37">
        <v>25.242193783401159</v>
      </c>
      <c r="M37">
        <v>16.214553691531655</v>
      </c>
      <c r="N37">
        <v>8.5438611962072422</v>
      </c>
      <c r="O37">
        <v>0</v>
      </c>
      <c r="P37">
        <v>0</v>
      </c>
      <c r="Q37">
        <v>0</v>
      </c>
      <c r="R37">
        <v>0</v>
      </c>
      <c r="S37">
        <v>1.0190700262778918</v>
      </c>
      <c r="T37">
        <v>0</v>
      </c>
      <c r="U37">
        <v>0</v>
      </c>
      <c r="V37">
        <v>0.10356662345144087</v>
      </c>
      <c r="W37">
        <v>0.10356662345144087</v>
      </c>
      <c r="X37">
        <v>1.0705812163081307</v>
      </c>
      <c r="Y37">
        <v>3.1383825288315412</v>
      </c>
      <c r="Z37">
        <v>3.1383825288315327E-2</v>
      </c>
      <c r="AA37">
        <v>0</v>
      </c>
      <c r="AB37">
        <v>0</v>
      </c>
      <c r="AC37" s="1" t="e">
        <f>((#REF!+#REF!)*H2__2[[#This Row],[PremiumH2CN_cap]]+(#REF!+#REF!)*H2__2[[#This Row],[PremiumH2CN_prod]]*1000)*_xlfn.XLOOKUP(H2__2[[#This Row],[Year]],Graphs!$R$2:$R$41,Graphs!$T$2:$T$41)</f>
        <v>#REF!</v>
      </c>
      <c r="AD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" spans="1:31" x14ac:dyDescent="0.25">
      <c r="A38" s="1" t="s">
        <v>105</v>
      </c>
      <c r="B38">
        <v>10</v>
      </c>
      <c r="C38" s="1" t="s">
        <v>107</v>
      </c>
      <c r="D38" s="1" t="s">
        <v>23</v>
      </c>
      <c r="E38">
        <v>2057</v>
      </c>
      <c r="F38">
        <v>1.0954402976439836E-7</v>
      </c>
      <c r="G38">
        <v>5.9626865251949519E-10</v>
      </c>
      <c r="H38">
        <v>125.41232427610366</v>
      </c>
      <c r="I38">
        <v>168.70924754945671</v>
      </c>
      <c r="J38">
        <v>2.6178871889767458E-10</v>
      </c>
      <c r="K38">
        <v>1.4314393310507352E-11</v>
      </c>
      <c r="L38">
        <v>25.484081811893716</v>
      </c>
      <c r="M38">
        <v>16.263787492779187</v>
      </c>
      <c r="N38">
        <v>8.2475081663423691</v>
      </c>
      <c r="O38">
        <v>0</v>
      </c>
      <c r="P38">
        <v>0</v>
      </c>
      <c r="Q38">
        <v>0</v>
      </c>
      <c r="R38">
        <v>0</v>
      </c>
      <c r="S38">
        <v>0.95532979769684245</v>
      </c>
      <c r="T38">
        <v>0</v>
      </c>
      <c r="U38">
        <v>0</v>
      </c>
      <c r="V38">
        <v>0.10356662345144087</v>
      </c>
      <c r="W38">
        <v>0.10356662345144087</v>
      </c>
      <c r="X38">
        <v>1.0093362806402217</v>
      </c>
      <c r="Y38">
        <v>3.1383825288315412</v>
      </c>
      <c r="Z38">
        <v>3.1383825288315327E-2</v>
      </c>
      <c r="AA38">
        <v>0</v>
      </c>
      <c r="AB38">
        <v>0</v>
      </c>
      <c r="AC38" s="1" t="e">
        <f>((#REF!+#REF!)*H2__2[[#This Row],[PremiumH2CN_cap]]+(#REF!+#REF!)*H2__2[[#This Row],[PremiumH2CN_prod]]*1000)*_xlfn.XLOOKUP(H2__2[[#This Row],[Year]],Graphs!$R$2:$R$41,Graphs!$T$2:$T$41)</f>
        <v>#REF!</v>
      </c>
      <c r="AD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" spans="1:31" x14ac:dyDescent="0.25">
      <c r="A39" s="1" t="s">
        <v>105</v>
      </c>
      <c r="B39">
        <v>10</v>
      </c>
      <c r="C39" s="1" t="s">
        <v>107</v>
      </c>
      <c r="D39" s="1" t="s">
        <v>23</v>
      </c>
      <c r="E39">
        <v>2058</v>
      </c>
      <c r="F39">
        <v>1.1046114184277896E-7</v>
      </c>
      <c r="G39">
        <v>6.0041983309230351E-10</v>
      </c>
      <c r="H39">
        <v>122.63496252245139</v>
      </c>
      <c r="I39">
        <v>165.33591021652236</v>
      </c>
      <c r="J39">
        <v>2.6139088951048258E-10</v>
      </c>
      <c r="K39">
        <v>1.3884293319916376E-11</v>
      </c>
      <c r="L39">
        <v>26.197471269827002</v>
      </c>
      <c r="M39">
        <v>16.866308837020675</v>
      </c>
      <c r="N39">
        <v>6.9372441354398884</v>
      </c>
      <c r="O39">
        <v>0</v>
      </c>
      <c r="P39">
        <v>0</v>
      </c>
      <c r="Q39">
        <v>0</v>
      </c>
      <c r="R39">
        <v>0</v>
      </c>
      <c r="S39">
        <v>0.83173056285212965</v>
      </c>
      <c r="T39">
        <v>0</v>
      </c>
      <c r="U39">
        <v>0</v>
      </c>
      <c r="V39">
        <v>0.10356662345144087</v>
      </c>
      <c r="W39">
        <v>0.10356662345144087</v>
      </c>
      <c r="X39">
        <v>0.87540876998394579</v>
      </c>
      <c r="Y39">
        <v>3.1383825288315412</v>
      </c>
      <c r="Z39">
        <v>3.1383825288315327E-2</v>
      </c>
      <c r="AA39">
        <v>0</v>
      </c>
      <c r="AB39">
        <v>0</v>
      </c>
      <c r="AC39" s="1" t="e">
        <f>((#REF!+#REF!)*H2__2[[#This Row],[PremiumH2CN_cap]]+(#REF!+#REF!)*H2__2[[#This Row],[PremiumH2CN_prod]]*1000)*_xlfn.XLOOKUP(H2__2[[#This Row],[Year]],Graphs!$R$2:$R$41,Graphs!$T$2:$T$41)</f>
        <v>#REF!</v>
      </c>
      <c r="AD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" spans="1:31" x14ac:dyDescent="0.25">
      <c r="A40" s="1" t="s">
        <v>105</v>
      </c>
      <c r="B40">
        <v>10</v>
      </c>
      <c r="C40" s="1" t="s">
        <v>107</v>
      </c>
      <c r="D40" s="1" t="s">
        <v>23</v>
      </c>
      <c r="E40">
        <v>2059</v>
      </c>
      <c r="F40">
        <v>1.1091741798112041E-7</v>
      </c>
      <c r="G40">
        <v>6.0255831827797292E-10</v>
      </c>
      <c r="H40">
        <v>128.43030137776327</v>
      </c>
      <c r="I40">
        <v>158.81830804559473</v>
      </c>
      <c r="J40">
        <v>2.634109081352993E-10</v>
      </c>
      <c r="K40">
        <v>1.4379383090430757E-11</v>
      </c>
      <c r="L40">
        <v>25.855716996882418</v>
      </c>
      <c r="M40">
        <v>16.529754642547868</v>
      </c>
      <c r="N40">
        <v>7.6152597124067913</v>
      </c>
      <c r="O40">
        <v>0</v>
      </c>
      <c r="P40">
        <v>0</v>
      </c>
      <c r="Q40">
        <v>0</v>
      </c>
      <c r="R40">
        <v>0</v>
      </c>
      <c r="S40">
        <v>0.85966995998840245</v>
      </c>
      <c r="T40">
        <v>0</v>
      </c>
      <c r="U40">
        <v>0</v>
      </c>
      <c r="V40">
        <v>0.10356662345144087</v>
      </c>
      <c r="W40">
        <v>0.10356662345144087</v>
      </c>
      <c r="X40">
        <v>0.90730076739481391</v>
      </c>
      <c r="Y40">
        <v>3.1383825288315412</v>
      </c>
      <c r="Z40">
        <v>3.1383825288315327E-2</v>
      </c>
      <c r="AA40">
        <v>0</v>
      </c>
      <c r="AB40">
        <v>0</v>
      </c>
      <c r="AC40" s="1" t="e">
        <f>((#REF!+#REF!)*H2__2[[#This Row],[PremiumH2CN_cap]]+(#REF!+#REF!)*H2__2[[#This Row],[PremiumH2CN_prod]]*1000)*_xlfn.XLOOKUP(H2__2[[#This Row],[Year]],Graphs!$R$2:$R$41,Graphs!$T$2:$T$41)</f>
        <v>#REF!</v>
      </c>
      <c r="AD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" spans="1:31" x14ac:dyDescent="0.25">
      <c r="A41" s="1" t="s">
        <v>105</v>
      </c>
      <c r="B41">
        <v>10</v>
      </c>
      <c r="C41" s="1" t="s">
        <v>107</v>
      </c>
      <c r="D41" s="1" t="s">
        <v>23</v>
      </c>
      <c r="E41">
        <v>2060</v>
      </c>
      <c r="F41">
        <v>1.1090316629384037E-7</v>
      </c>
      <c r="G41">
        <v>6.0252046548912204E-10</v>
      </c>
      <c r="H41">
        <v>128.4303013777203</v>
      </c>
      <c r="I41">
        <v>147.88593274239255</v>
      </c>
      <c r="J41">
        <v>7.0573971715311524E-11</v>
      </c>
      <c r="K41">
        <v>3.8867747207999362E-12</v>
      </c>
      <c r="L41">
        <v>25.060461459834357</v>
      </c>
      <c r="M41">
        <v>16.209450962629699</v>
      </c>
      <c r="N41">
        <v>8.7282846859534917</v>
      </c>
      <c r="O41">
        <v>0</v>
      </c>
      <c r="P41">
        <v>0</v>
      </c>
      <c r="Q41">
        <v>0</v>
      </c>
      <c r="R41">
        <v>0</v>
      </c>
      <c r="S41">
        <v>0.9812497991127479</v>
      </c>
      <c r="T41">
        <v>0</v>
      </c>
      <c r="U41">
        <v>0</v>
      </c>
      <c r="V41">
        <v>0.10356662345144087</v>
      </c>
      <c r="W41">
        <v>0.10356662345144087</v>
      </c>
      <c r="X41">
        <v>1.0029349918989316</v>
      </c>
      <c r="Y41">
        <v>3.1383825288315412</v>
      </c>
      <c r="Z41">
        <v>3.1383825288315327E-2</v>
      </c>
      <c r="AA41">
        <v>0</v>
      </c>
      <c r="AB41">
        <v>0</v>
      </c>
      <c r="AC41" s="1" t="e">
        <f>((#REF!+#REF!)*H2__2[[#This Row],[PremiumH2CN_cap]]+(#REF!+#REF!)*H2__2[[#This Row],[PremiumH2CN_prod]]*1000)*_xlfn.XLOOKUP(H2__2[[#This Row],[Year]],Graphs!$R$2:$R$41,Graphs!$T$2:$T$41)</f>
        <v>#REF!</v>
      </c>
      <c r="AD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" spans="1:31" x14ac:dyDescent="0.25">
      <c r="A42" s="1" t="s">
        <v>105</v>
      </c>
      <c r="B42">
        <v>1</v>
      </c>
      <c r="C42" s="1" t="s">
        <v>107</v>
      </c>
      <c r="D42" s="1" t="s">
        <v>372</v>
      </c>
      <c r="E42">
        <v>2021</v>
      </c>
      <c r="F42">
        <v>70</v>
      </c>
      <c r="G42">
        <v>0.35</v>
      </c>
      <c r="H42">
        <v>0.13500000000000001</v>
      </c>
      <c r="I42">
        <v>0.13500000000000001</v>
      </c>
      <c r="J42">
        <v>9.9070530702648743</v>
      </c>
      <c r="K42">
        <v>9.2909090904122804E-2</v>
      </c>
      <c r="L42">
        <v>1.6328081747424947E-11</v>
      </c>
      <c r="M42">
        <v>8.8203479695550036E-14</v>
      </c>
      <c r="N42">
        <v>0</v>
      </c>
      <c r="O42">
        <v>0</v>
      </c>
      <c r="P42">
        <v>0.13500000000000001</v>
      </c>
      <c r="Q42">
        <v>0</v>
      </c>
      <c r="R42">
        <v>0</v>
      </c>
      <c r="S42">
        <v>4.2405004821894297</v>
      </c>
      <c r="T42">
        <v>0</v>
      </c>
      <c r="U42">
        <v>0</v>
      </c>
      <c r="V42">
        <v>0</v>
      </c>
      <c r="W42">
        <v>0</v>
      </c>
      <c r="X42">
        <v>4.2405004824207806</v>
      </c>
      <c r="AA42">
        <v>0</v>
      </c>
      <c r="AB42">
        <v>0.13500000000000001</v>
      </c>
      <c r="AC42" s="1" t="e">
        <f>((#REF!+#REF!)*H2__2[[#This Row],[PremiumH2CN_cap]]+(#REF!+#REF!)*H2__2[[#This Row],[PremiumH2CN_prod]]*1000)*_xlfn.XLOOKUP(H2__2[[#This Row],[Year]],Graphs!$R$2:$R$41,Graphs!$T$2:$T$41)</f>
        <v>#REF!</v>
      </c>
      <c r="AD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" spans="1:31" x14ac:dyDescent="0.25">
      <c r="A43" s="1" t="s">
        <v>105</v>
      </c>
      <c r="B43">
        <v>1</v>
      </c>
      <c r="C43" s="1" t="s">
        <v>107</v>
      </c>
      <c r="D43" s="1" t="s">
        <v>372</v>
      </c>
      <c r="E43">
        <v>2022</v>
      </c>
      <c r="F43">
        <v>70</v>
      </c>
      <c r="G43">
        <v>0.35</v>
      </c>
      <c r="H43">
        <v>0.47857596906048072</v>
      </c>
      <c r="I43">
        <v>1.4849999999994488</v>
      </c>
      <c r="J43">
        <v>11.070998246095733</v>
      </c>
      <c r="K43">
        <v>7.359568202580182E-12</v>
      </c>
      <c r="L43">
        <v>1.0172939575571249E-2</v>
      </c>
      <c r="M43">
        <v>2.702852235920172E-2</v>
      </c>
      <c r="N43">
        <v>0</v>
      </c>
      <c r="O43">
        <v>0</v>
      </c>
      <c r="P43">
        <v>0.13500000000000001</v>
      </c>
      <c r="Q43">
        <v>0</v>
      </c>
      <c r="R43">
        <v>0</v>
      </c>
      <c r="S43">
        <v>7.3205005204140434</v>
      </c>
      <c r="T43">
        <v>0</v>
      </c>
      <c r="U43">
        <v>0</v>
      </c>
      <c r="V43">
        <v>0</v>
      </c>
      <c r="W43">
        <v>0</v>
      </c>
      <c r="X43">
        <v>7.3205005014328233</v>
      </c>
      <c r="AA43">
        <v>0</v>
      </c>
      <c r="AB43">
        <v>0.13500000000000001</v>
      </c>
      <c r="AC43" s="1" t="e">
        <f>((#REF!+#REF!)*H2__2[[#This Row],[PremiumH2CN_cap]]+(#REF!+#REF!)*H2__2[[#This Row],[PremiumH2CN_prod]]*1000)*_xlfn.XLOOKUP(H2__2[[#This Row],[Year]],Graphs!$R$2:$R$41,Graphs!$T$2:$T$41)</f>
        <v>#REF!</v>
      </c>
      <c r="AD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" spans="1:31" x14ac:dyDescent="0.25">
      <c r="A44" s="1" t="s">
        <v>105</v>
      </c>
      <c r="B44">
        <v>1</v>
      </c>
      <c r="C44" s="1" t="s">
        <v>107</v>
      </c>
      <c r="D44" s="1" t="s">
        <v>372</v>
      </c>
      <c r="E44">
        <v>2023</v>
      </c>
      <c r="F44">
        <v>65.333333333334224</v>
      </c>
      <c r="G44">
        <v>3.8266666666666387</v>
      </c>
      <c r="H44">
        <v>0.47182596907842089</v>
      </c>
      <c r="I44">
        <v>1.9993524161549334</v>
      </c>
      <c r="J44">
        <v>11.177702005867495</v>
      </c>
      <c r="K44">
        <v>1.0158060606033092</v>
      </c>
      <c r="L44">
        <v>5.3814595686938922E-3</v>
      </c>
      <c r="M44">
        <v>2.1831868697384356E-2</v>
      </c>
      <c r="N44">
        <v>0</v>
      </c>
      <c r="O44">
        <v>0</v>
      </c>
      <c r="P44">
        <v>0.12825</v>
      </c>
      <c r="Q44">
        <v>0</v>
      </c>
      <c r="R44">
        <v>0</v>
      </c>
      <c r="S44">
        <v>2.8105004121058359</v>
      </c>
      <c r="T44">
        <v>0</v>
      </c>
      <c r="U44">
        <v>0</v>
      </c>
      <c r="V44">
        <v>0</v>
      </c>
      <c r="W44">
        <v>0</v>
      </c>
      <c r="X44">
        <v>2.8105004219940857</v>
      </c>
      <c r="AA44">
        <v>0</v>
      </c>
      <c r="AB44">
        <v>0.12825</v>
      </c>
      <c r="AC44" s="1" t="e">
        <f>((#REF!+#REF!)*H2__2[[#This Row],[PremiumH2CN_cap]]+(#REF!+#REF!)*H2__2[[#This Row],[PremiumH2CN_prod]]*1000)*_xlfn.XLOOKUP(H2__2[[#This Row],[Year]],Graphs!$R$2:$R$41,Graphs!$T$2:$T$41)</f>
        <v>#REF!</v>
      </c>
      <c r="AD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" spans="1:31" x14ac:dyDescent="0.25">
      <c r="A45" s="1" t="s">
        <v>105</v>
      </c>
      <c r="B45">
        <v>1</v>
      </c>
      <c r="C45" s="1" t="s">
        <v>107</v>
      </c>
      <c r="D45" s="1" t="s">
        <v>372</v>
      </c>
      <c r="E45">
        <v>2024</v>
      </c>
      <c r="F45">
        <v>60.666666666668483</v>
      </c>
      <c r="G45">
        <v>6.3326514723222873</v>
      </c>
      <c r="H45">
        <v>0.46507596929649536</v>
      </c>
      <c r="I45">
        <v>22.053626577699983</v>
      </c>
      <c r="J45">
        <v>6.7015221372043472</v>
      </c>
      <c r="K45">
        <v>1.6810311181051647</v>
      </c>
      <c r="L45">
        <v>4.0238302244200094E-2</v>
      </c>
      <c r="M45">
        <v>1.4183456014698856</v>
      </c>
      <c r="N45">
        <v>3.4816126442308946</v>
      </c>
      <c r="O45">
        <v>0</v>
      </c>
      <c r="P45">
        <v>0.12150000000000001</v>
      </c>
      <c r="Q45">
        <v>0</v>
      </c>
      <c r="R45">
        <v>0</v>
      </c>
      <c r="S45">
        <v>2.9353560914228956</v>
      </c>
      <c r="T45">
        <v>0</v>
      </c>
      <c r="U45">
        <v>0</v>
      </c>
      <c r="V45">
        <v>0</v>
      </c>
      <c r="W45">
        <v>0</v>
      </c>
      <c r="X45">
        <v>2.9353566518757215</v>
      </c>
      <c r="AA45">
        <v>0</v>
      </c>
      <c r="AB45">
        <v>0.12150000000000001</v>
      </c>
      <c r="AC45" s="1" t="e">
        <f>((#REF!+#REF!)*H2__2[[#This Row],[PremiumH2CN_cap]]+(#REF!+#REF!)*H2__2[[#This Row],[PremiumH2CN_prod]]*1000)*_xlfn.XLOOKUP(H2__2[[#This Row],[Year]],Graphs!$R$2:$R$41,Graphs!$T$2:$T$41)</f>
        <v>#REF!</v>
      </c>
      <c r="AD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" spans="1:31" x14ac:dyDescent="0.25">
      <c r="A46" s="1" t="s">
        <v>105</v>
      </c>
      <c r="B46">
        <v>1</v>
      </c>
      <c r="C46" s="1" t="s">
        <v>107</v>
      </c>
      <c r="D46" s="1" t="s">
        <v>372</v>
      </c>
      <c r="E46">
        <v>2025</v>
      </c>
      <c r="F46">
        <v>56.000000000002736</v>
      </c>
      <c r="G46">
        <v>6.3093181389889832</v>
      </c>
      <c r="H46">
        <v>5.1765856619685016</v>
      </c>
      <c r="I46">
        <v>30.302874090795157</v>
      </c>
      <c r="J46">
        <v>6.0482413887611859</v>
      </c>
      <c r="K46">
        <v>1.6748371787113543</v>
      </c>
      <c r="L46">
        <v>0.64528079416908979</v>
      </c>
      <c r="M46">
        <v>2.4444933381814486</v>
      </c>
      <c r="N46">
        <v>3.6167619585652178</v>
      </c>
      <c r="O46">
        <v>0</v>
      </c>
      <c r="P46">
        <v>0.11475</v>
      </c>
      <c r="Q46">
        <v>0</v>
      </c>
      <c r="R46">
        <v>0</v>
      </c>
      <c r="S46">
        <v>2.7137030560100173</v>
      </c>
      <c r="T46">
        <v>0</v>
      </c>
      <c r="U46">
        <v>0</v>
      </c>
      <c r="V46">
        <v>0</v>
      </c>
      <c r="W46">
        <v>0</v>
      </c>
      <c r="X46">
        <v>2.7160091563630768</v>
      </c>
      <c r="AA46">
        <v>0</v>
      </c>
      <c r="AB46">
        <v>0.11475</v>
      </c>
      <c r="AC46" s="1" t="e">
        <f>((#REF!+#REF!)*H2__2[[#This Row],[PremiumH2CN_cap]]+(#REF!+#REF!)*H2__2[[#This Row],[PremiumH2CN_prod]]*1000)*_xlfn.XLOOKUP(H2__2[[#This Row],[Year]],Graphs!$R$2:$R$41,Graphs!$T$2:$T$41)</f>
        <v>#REF!</v>
      </c>
      <c r="AD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" spans="1:31" x14ac:dyDescent="0.25">
      <c r="A47" s="1" t="s">
        <v>105</v>
      </c>
      <c r="B47">
        <v>1</v>
      </c>
      <c r="C47" s="1" t="s">
        <v>107</v>
      </c>
      <c r="D47" s="1" t="s">
        <v>372</v>
      </c>
      <c r="E47">
        <v>2026</v>
      </c>
      <c r="F47">
        <v>51.333333333337137</v>
      </c>
      <c r="G47">
        <v>6.2859848056556737</v>
      </c>
      <c r="H47">
        <v>22.10182851163556</v>
      </c>
      <c r="I47">
        <v>30.296124090834603</v>
      </c>
      <c r="J47">
        <v>2.7766390496762585</v>
      </c>
      <c r="K47">
        <v>1.5008620861312403</v>
      </c>
      <c r="L47">
        <v>2.9162283712003578</v>
      </c>
      <c r="M47">
        <v>2.4619197434048123</v>
      </c>
      <c r="N47">
        <v>5.884474375392875</v>
      </c>
      <c r="O47">
        <v>0</v>
      </c>
      <c r="P47">
        <v>0.10800000000000001</v>
      </c>
      <c r="Q47">
        <v>0</v>
      </c>
      <c r="R47">
        <v>0</v>
      </c>
      <c r="S47">
        <v>2.8687183912520204</v>
      </c>
      <c r="T47">
        <v>0</v>
      </c>
      <c r="U47">
        <v>0</v>
      </c>
      <c r="V47">
        <v>0</v>
      </c>
      <c r="W47">
        <v>0</v>
      </c>
      <c r="X47">
        <v>2.8969275450656244</v>
      </c>
      <c r="AA47">
        <v>0</v>
      </c>
      <c r="AB47">
        <v>0.10800000000000001</v>
      </c>
      <c r="AC47" s="1" t="e">
        <f>((#REF!+#REF!)*H2__2[[#This Row],[PremiumH2CN_cap]]+(#REF!+#REF!)*H2__2[[#This Row],[PremiumH2CN_prod]]*1000)*_xlfn.XLOOKUP(H2__2[[#This Row],[Year]],Graphs!$R$2:$R$41,Graphs!$T$2:$T$41)</f>
        <v>#REF!</v>
      </c>
      <c r="AD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" spans="1:31" x14ac:dyDescent="0.25">
      <c r="A48" s="1" t="s">
        <v>105</v>
      </c>
      <c r="B48">
        <v>1</v>
      </c>
      <c r="C48" s="1" t="s">
        <v>107</v>
      </c>
      <c r="D48" s="1" t="s">
        <v>372</v>
      </c>
      <c r="E48">
        <v>2027</v>
      </c>
      <c r="F48">
        <v>46.666666666671716</v>
      </c>
      <c r="G48">
        <v>6.2626514723223625</v>
      </c>
      <c r="H48">
        <v>27.371266250293846</v>
      </c>
      <c r="I48">
        <v>31.975051236901944</v>
      </c>
      <c r="J48">
        <v>1.7801548241127123</v>
      </c>
      <c r="K48">
        <v>1.4542568266262108</v>
      </c>
      <c r="L48">
        <v>3.6700043797452278</v>
      </c>
      <c r="M48">
        <v>2.6268488382023754</v>
      </c>
      <c r="N48">
        <v>7.1232097780541022</v>
      </c>
      <c r="O48">
        <v>0</v>
      </c>
      <c r="P48">
        <v>0.10125000000000001</v>
      </c>
      <c r="Q48">
        <v>0</v>
      </c>
      <c r="R48">
        <v>0</v>
      </c>
      <c r="S48">
        <v>2.8193629759407761</v>
      </c>
      <c r="T48">
        <v>0</v>
      </c>
      <c r="U48">
        <v>0</v>
      </c>
      <c r="V48">
        <v>0</v>
      </c>
      <c r="W48">
        <v>0</v>
      </c>
      <c r="X48">
        <v>2.8611532083695694</v>
      </c>
      <c r="AA48">
        <v>0</v>
      </c>
      <c r="AB48">
        <v>0.10125000000000001</v>
      </c>
      <c r="AC48" s="1" t="e">
        <f>((#REF!+#REF!)*H2__2[[#This Row],[PremiumH2CN_cap]]+(#REF!+#REF!)*H2__2[[#This Row],[PremiumH2CN_prod]]*1000)*_xlfn.XLOOKUP(H2__2[[#This Row],[Year]],Graphs!$R$2:$R$41,Graphs!$T$2:$T$41)</f>
        <v>#REF!</v>
      </c>
      <c r="AD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" spans="1:31" x14ac:dyDescent="0.25">
      <c r="A49" s="1" t="s">
        <v>105</v>
      </c>
      <c r="B49">
        <v>1</v>
      </c>
      <c r="C49" s="1" t="s">
        <v>107</v>
      </c>
      <c r="D49" s="1" t="s">
        <v>372</v>
      </c>
      <c r="E49">
        <v>2028</v>
      </c>
      <c r="F49">
        <v>42.000000000006516</v>
      </c>
      <c r="G49">
        <v>6.2393181389890495</v>
      </c>
      <c r="H49">
        <v>29.744675308701762</v>
      </c>
      <c r="I49">
        <v>35.803956420323544</v>
      </c>
      <c r="J49">
        <v>0.84467758753390976</v>
      </c>
      <c r="K49">
        <v>1.353759099928566</v>
      </c>
      <c r="L49">
        <v>4.1069731692148785</v>
      </c>
      <c r="M49">
        <v>3.1184396396720082</v>
      </c>
      <c r="N49">
        <v>8.3395664311238722</v>
      </c>
      <c r="O49">
        <v>0</v>
      </c>
      <c r="P49">
        <v>9.4500000000000001E-2</v>
      </c>
      <c r="Q49">
        <v>0</v>
      </c>
      <c r="R49">
        <v>0</v>
      </c>
      <c r="S49">
        <v>2.7548864400479731</v>
      </c>
      <c r="T49">
        <v>0</v>
      </c>
      <c r="U49">
        <v>0</v>
      </c>
      <c r="V49">
        <v>0</v>
      </c>
      <c r="W49">
        <v>0</v>
      </c>
      <c r="X49">
        <v>2.8183331647462682</v>
      </c>
      <c r="AA49">
        <v>0</v>
      </c>
      <c r="AB49">
        <v>9.4500000000000001E-2</v>
      </c>
      <c r="AC49" s="1" t="e">
        <f>((#REF!+#REF!)*H2__2[[#This Row],[PremiumH2CN_cap]]+(#REF!+#REF!)*H2__2[[#This Row],[PremiumH2CN_prod]]*1000)*_xlfn.XLOOKUP(H2__2[[#This Row],[Year]],Graphs!$R$2:$R$41,Graphs!$T$2:$T$41)</f>
        <v>#REF!</v>
      </c>
      <c r="AD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" spans="1:31" x14ac:dyDescent="0.25">
      <c r="A50" s="1" t="s">
        <v>105</v>
      </c>
      <c r="B50">
        <v>1</v>
      </c>
      <c r="C50" s="1" t="s">
        <v>107</v>
      </c>
      <c r="D50" s="1" t="s">
        <v>372</v>
      </c>
      <c r="E50">
        <v>2029</v>
      </c>
      <c r="F50">
        <v>37.333333333341592</v>
      </c>
      <c r="G50">
        <v>6.2159848056557365</v>
      </c>
      <c r="H50">
        <v>29.737925310657918</v>
      </c>
      <c r="I50">
        <v>41.324813954113949</v>
      </c>
      <c r="J50">
        <v>0.32762348707274841</v>
      </c>
      <c r="K50">
        <v>1.189503317498338</v>
      </c>
      <c r="L50">
        <v>4.2440299624859685</v>
      </c>
      <c r="M50">
        <v>3.8203968653885156</v>
      </c>
      <c r="N50">
        <v>9.2938091923126933</v>
      </c>
      <c r="O50">
        <v>0</v>
      </c>
      <c r="P50">
        <v>8.7750000000000009E-2</v>
      </c>
      <c r="Q50">
        <v>0</v>
      </c>
      <c r="R50">
        <v>0</v>
      </c>
      <c r="S50">
        <v>2.6340008531917354</v>
      </c>
      <c r="T50">
        <v>0</v>
      </c>
      <c r="U50">
        <v>0</v>
      </c>
      <c r="V50">
        <v>0</v>
      </c>
      <c r="W50">
        <v>0</v>
      </c>
      <c r="X50">
        <v>2.7092750524762819</v>
      </c>
      <c r="AA50">
        <v>0</v>
      </c>
      <c r="AB50">
        <v>8.7750000000000009E-2</v>
      </c>
      <c r="AC50" s="1" t="e">
        <f>((#REF!+#REF!)*H2__2[[#This Row],[PremiumH2CN_cap]]+(#REF!+#REF!)*H2__2[[#This Row],[PremiumH2CN_prod]]*1000)*_xlfn.XLOOKUP(H2__2[[#This Row],[Year]],Graphs!$R$2:$R$41,Graphs!$T$2:$T$41)</f>
        <v>#REF!</v>
      </c>
      <c r="AD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" spans="1:31" x14ac:dyDescent="0.25">
      <c r="A51" s="1" t="s">
        <v>105</v>
      </c>
      <c r="B51">
        <v>1</v>
      </c>
      <c r="C51" s="1" t="s">
        <v>107</v>
      </c>
      <c r="D51" s="1" t="s">
        <v>372</v>
      </c>
      <c r="E51">
        <v>2030</v>
      </c>
      <c r="F51">
        <v>32.666666666677024</v>
      </c>
      <c r="G51">
        <v>6.1926514723224235</v>
      </c>
      <c r="H51">
        <v>29.731175311659609</v>
      </c>
      <c r="I51">
        <v>45.689174118258023</v>
      </c>
      <c r="J51">
        <v>0.13427738049096846</v>
      </c>
      <c r="K51">
        <v>1.0797327292962058</v>
      </c>
      <c r="L51">
        <v>4.3761288083115586</v>
      </c>
      <c r="M51">
        <v>4.4802558101352075</v>
      </c>
      <c r="N51">
        <v>9.9228281653568864</v>
      </c>
      <c r="O51">
        <v>0</v>
      </c>
      <c r="P51">
        <v>8.1000000000000003E-2</v>
      </c>
      <c r="Q51">
        <v>0</v>
      </c>
      <c r="R51">
        <v>0</v>
      </c>
      <c r="S51">
        <v>2.4942312919347773</v>
      </c>
      <c r="T51">
        <v>0</v>
      </c>
      <c r="U51">
        <v>0</v>
      </c>
      <c r="V51">
        <v>0</v>
      </c>
      <c r="W51">
        <v>0</v>
      </c>
      <c r="X51">
        <v>2.5696410449481584</v>
      </c>
      <c r="AA51">
        <v>0</v>
      </c>
      <c r="AB51">
        <v>8.1000000000000003E-2</v>
      </c>
      <c r="AC51" s="1" t="e">
        <f>((#REF!+#REF!)*H2__2[[#This Row],[PremiumH2CN_cap]]+(#REF!+#REF!)*H2__2[[#This Row],[PremiumH2CN_prod]]*1000)*_xlfn.XLOOKUP(H2__2[[#This Row],[Year]],Graphs!$R$2:$R$41,Graphs!$T$2:$T$41)</f>
        <v>#REF!</v>
      </c>
      <c r="AD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" spans="1:31" x14ac:dyDescent="0.25">
      <c r="A52" s="1" t="s">
        <v>105</v>
      </c>
      <c r="B52">
        <v>1</v>
      </c>
      <c r="C52" s="1" t="s">
        <v>107</v>
      </c>
      <c r="D52" s="1" t="s">
        <v>372</v>
      </c>
      <c r="E52">
        <v>2031</v>
      </c>
      <c r="F52">
        <v>28.000000000012975</v>
      </c>
      <c r="G52">
        <v>6.1693181389891132</v>
      </c>
      <c r="H52">
        <v>29.724425311755773</v>
      </c>
      <c r="I52">
        <v>45.682424118258801</v>
      </c>
      <c r="J52">
        <v>0.10537193646119231</v>
      </c>
      <c r="K52">
        <v>1.0692945040811497</v>
      </c>
      <c r="L52">
        <v>4.3785006359920384</v>
      </c>
      <c r="M52">
        <v>4.5107215183766955</v>
      </c>
      <c r="N52">
        <v>10.595889846622624</v>
      </c>
      <c r="O52">
        <v>1.1953006403051132</v>
      </c>
      <c r="P52">
        <v>4.1349011313534367</v>
      </c>
      <c r="Q52">
        <v>0.1595695172316855</v>
      </c>
      <c r="R52">
        <v>0.67541485220126651</v>
      </c>
      <c r="S52">
        <v>2.4805722221099673</v>
      </c>
      <c r="T52">
        <v>0</v>
      </c>
      <c r="U52">
        <v>0</v>
      </c>
      <c r="V52">
        <v>0</v>
      </c>
      <c r="W52">
        <v>0</v>
      </c>
      <c r="X52">
        <v>2.5729305790841703</v>
      </c>
      <c r="AA52">
        <v>1.1953006403051132</v>
      </c>
      <c r="AB52">
        <v>4.1349011313534367</v>
      </c>
      <c r="AC52" s="1" t="e">
        <f>((#REF!+#REF!)*H2__2[[#This Row],[PremiumH2CN_cap]]+(#REF!+#REF!)*H2__2[[#This Row],[PremiumH2CN_prod]]*1000)*_xlfn.XLOOKUP(H2__2[[#This Row],[Year]],Graphs!$R$2:$R$41,Graphs!$T$2:$T$41)</f>
        <v>#REF!</v>
      </c>
      <c r="AD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" spans="1:31" x14ac:dyDescent="0.25">
      <c r="A53" s="1" t="s">
        <v>105</v>
      </c>
      <c r="B53">
        <v>1</v>
      </c>
      <c r="C53" s="1" t="s">
        <v>107</v>
      </c>
      <c r="D53" s="1" t="s">
        <v>372</v>
      </c>
      <c r="E53">
        <v>2032</v>
      </c>
      <c r="F53">
        <v>23.333333333349618</v>
      </c>
      <c r="G53">
        <v>6.1459848056558037</v>
      </c>
      <c r="H53">
        <v>32.319307586144767</v>
      </c>
      <c r="I53">
        <v>49.038587338174978</v>
      </c>
      <c r="J53">
        <v>5.8478732531940428E-2</v>
      </c>
      <c r="K53">
        <v>1.0533761452561092</v>
      </c>
      <c r="L53">
        <v>4.8608584751405575</v>
      </c>
      <c r="M53">
        <v>4.9307308942365626</v>
      </c>
      <c r="N53">
        <v>11.231972285563728</v>
      </c>
      <c r="O53">
        <v>1.1953006403051132</v>
      </c>
      <c r="P53">
        <v>4.1281511313534365</v>
      </c>
      <c r="Q53">
        <v>0.16232760534123702</v>
      </c>
      <c r="R53">
        <v>0.70340897758759635</v>
      </c>
      <c r="S53">
        <v>2.4941903125331475</v>
      </c>
      <c r="T53">
        <v>0</v>
      </c>
      <c r="U53">
        <v>0</v>
      </c>
      <c r="V53">
        <v>0</v>
      </c>
      <c r="W53">
        <v>0</v>
      </c>
      <c r="X53">
        <v>2.5901919262056561</v>
      </c>
      <c r="AA53">
        <v>1.1953006403051132</v>
      </c>
      <c r="AB53">
        <v>4.1281511313534365</v>
      </c>
      <c r="AC53" s="1" t="e">
        <f>((#REF!+#REF!)*H2__2[[#This Row],[PremiumH2CN_cap]]+(#REF!+#REF!)*H2__2[[#This Row],[PremiumH2CN_prod]]*1000)*_xlfn.XLOOKUP(H2__2[[#This Row],[Year]],Graphs!$R$2:$R$41,Graphs!$T$2:$T$41)</f>
        <v>#REF!</v>
      </c>
      <c r="AD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" spans="1:31" x14ac:dyDescent="0.25">
      <c r="A54" s="1" t="s">
        <v>105</v>
      </c>
      <c r="B54">
        <v>1</v>
      </c>
      <c r="C54" s="1" t="s">
        <v>107</v>
      </c>
      <c r="D54" s="1" t="s">
        <v>372</v>
      </c>
      <c r="E54">
        <v>2033</v>
      </c>
      <c r="F54">
        <v>18.666666666687554</v>
      </c>
      <c r="G54">
        <v>6.1226514723224961</v>
      </c>
      <c r="H54">
        <v>34.918858783973462</v>
      </c>
      <c r="I54">
        <v>52.047642457198322</v>
      </c>
      <c r="J54">
        <v>4.4943732633959529E-8</v>
      </c>
      <c r="K54">
        <v>1.0522195940625116</v>
      </c>
      <c r="L54">
        <v>5.3255709054750104</v>
      </c>
      <c r="M54">
        <v>5.2248484676137519</v>
      </c>
      <c r="N54">
        <v>12.011178898778571</v>
      </c>
      <c r="O54">
        <v>1.1953006403051132</v>
      </c>
      <c r="P54">
        <v>4.1214011313534362</v>
      </c>
      <c r="Q54">
        <v>0.16294797296984845</v>
      </c>
      <c r="R54">
        <v>0.72338740348038777</v>
      </c>
      <c r="S54">
        <v>2.5187010612144469</v>
      </c>
      <c r="T54">
        <v>0</v>
      </c>
      <c r="U54">
        <v>0</v>
      </c>
      <c r="V54">
        <v>0</v>
      </c>
      <c r="W54">
        <v>0</v>
      </c>
      <c r="X54">
        <v>2.6208144014125097</v>
      </c>
      <c r="AA54">
        <v>1.1953006403051132</v>
      </c>
      <c r="AB54">
        <v>4.1214011313534362</v>
      </c>
      <c r="AC54" s="1" t="e">
        <f>((#REF!+#REF!)*H2__2[[#This Row],[PremiumH2CN_cap]]+(#REF!+#REF!)*H2__2[[#This Row],[PremiumH2CN_prod]]*1000)*_xlfn.XLOOKUP(H2__2[[#This Row],[Year]],Graphs!$R$2:$R$41,Graphs!$T$2:$T$41)</f>
        <v>#REF!</v>
      </c>
      <c r="AD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" spans="1:31" x14ac:dyDescent="0.25">
      <c r="A55" s="1" t="s">
        <v>105</v>
      </c>
      <c r="B55">
        <v>1</v>
      </c>
      <c r="C55" s="1" t="s">
        <v>107</v>
      </c>
      <c r="D55" s="1" t="s">
        <v>372</v>
      </c>
      <c r="E55">
        <v>2034</v>
      </c>
      <c r="F55">
        <v>14.000000000027493</v>
      </c>
      <c r="G55">
        <v>6.0993181389891875</v>
      </c>
      <c r="H55">
        <v>37.046993641159617</v>
      </c>
      <c r="I55">
        <v>55.615229247133968</v>
      </c>
      <c r="J55">
        <v>7.3956827328269119E-10</v>
      </c>
      <c r="K55">
        <v>1.0353491464167515</v>
      </c>
      <c r="L55">
        <v>5.7372894117847482</v>
      </c>
      <c r="M55">
        <v>5.6874263451036082</v>
      </c>
      <c r="N55">
        <v>12.626754852120435</v>
      </c>
      <c r="O55">
        <v>1.1953006403051132</v>
      </c>
      <c r="P55">
        <v>4.1146511313534369</v>
      </c>
      <c r="Q55">
        <v>0.16283736112337999</v>
      </c>
      <c r="R55">
        <v>0.74984865531929445</v>
      </c>
      <c r="S55">
        <v>2.5061842459674435</v>
      </c>
      <c r="T55">
        <v>0</v>
      </c>
      <c r="U55">
        <v>0</v>
      </c>
      <c r="V55">
        <v>0</v>
      </c>
      <c r="W55">
        <v>0</v>
      </c>
      <c r="X55">
        <v>2.6191671942606987</v>
      </c>
      <c r="AA55">
        <v>1.1953006403051132</v>
      </c>
      <c r="AB55">
        <v>4.1146511313534369</v>
      </c>
      <c r="AC55" s="1" t="e">
        <f>((#REF!+#REF!)*H2__2[[#This Row],[PremiumH2CN_cap]]+(#REF!+#REF!)*H2__2[[#This Row],[PremiumH2CN_prod]]*1000)*_xlfn.XLOOKUP(H2__2[[#This Row],[Year]],Graphs!$R$2:$R$41,Graphs!$T$2:$T$41)</f>
        <v>#REF!</v>
      </c>
      <c r="AD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" spans="1:31" x14ac:dyDescent="0.25">
      <c r="A56" s="1" t="s">
        <v>105</v>
      </c>
      <c r="B56">
        <v>1</v>
      </c>
      <c r="C56" s="1" t="s">
        <v>107</v>
      </c>
      <c r="D56" s="1" t="s">
        <v>372</v>
      </c>
      <c r="E56">
        <v>2035</v>
      </c>
      <c r="F56">
        <v>9.3333333333708559</v>
      </c>
      <c r="G56">
        <v>6.0759848056558781</v>
      </c>
      <c r="H56">
        <v>40.228673523511887</v>
      </c>
      <c r="I56">
        <v>58.057369663728558</v>
      </c>
      <c r="J56">
        <v>4.964287816087127E-10</v>
      </c>
      <c r="K56">
        <v>1.0036607425112409</v>
      </c>
      <c r="L56">
        <v>6.3261538825030312</v>
      </c>
      <c r="M56">
        <v>6.1776528067696734</v>
      </c>
      <c r="N56">
        <v>13.066013570350869</v>
      </c>
      <c r="O56">
        <v>1.1953006403051132</v>
      </c>
      <c r="P56">
        <v>4.1079011313534366</v>
      </c>
      <c r="Q56">
        <v>0.16539667393908986</v>
      </c>
      <c r="R56">
        <v>0.76252311564916864</v>
      </c>
      <c r="S56">
        <v>2.4654402026311035</v>
      </c>
      <c r="T56">
        <v>0</v>
      </c>
      <c r="U56">
        <v>0</v>
      </c>
      <c r="V56">
        <v>0</v>
      </c>
      <c r="W56">
        <v>0</v>
      </c>
      <c r="X56">
        <v>2.59215578400479</v>
      </c>
      <c r="AA56">
        <v>1.1953006403051132</v>
      </c>
      <c r="AB56">
        <v>4.1079011313534366</v>
      </c>
      <c r="AC56" s="1" t="e">
        <f>((#REF!+#REF!)*H2__2[[#This Row],[PremiumH2CN_cap]]+(#REF!+#REF!)*H2__2[[#This Row],[PremiumH2CN_prod]]*1000)*_xlfn.XLOOKUP(H2__2[[#This Row],[Year]],Graphs!$R$2:$R$41,Graphs!$T$2:$T$41)</f>
        <v>#REF!</v>
      </c>
      <c r="AD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" spans="1:31" x14ac:dyDescent="0.25">
      <c r="A57" s="1" t="s">
        <v>105</v>
      </c>
      <c r="B57">
        <v>1</v>
      </c>
      <c r="C57" s="1" t="s">
        <v>107</v>
      </c>
      <c r="D57" s="1" t="s">
        <v>372</v>
      </c>
      <c r="E57">
        <v>2036</v>
      </c>
      <c r="F57">
        <v>4.6666666667278109</v>
      </c>
      <c r="G57">
        <v>6.0526514723225677</v>
      </c>
      <c r="H57">
        <v>49.128303863995619</v>
      </c>
      <c r="I57">
        <v>62.034332827997822</v>
      </c>
      <c r="J57">
        <v>3.9008174803733409E-10</v>
      </c>
      <c r="K57">
        <v>0.90247040704579518</v>
      </c>
      <c r="L57">
        <v>7.6751033743346975</v>
      </c>
      <c r="M57">
        <v>6.4460605190413718</v>
      </c>
      <c r="N57">
        <v>13.046345786513745</v>
      </c>
      <c r="O57">
        <v>1.1953006403051132</v>
      </c>
      <c r="P57">
        <v>4.1011511313534363</v>
      </c>
      <c r="Q57">
        <v>0.16429374694707308</v>
      </c>
      <c r="R57">
        <v>0.76602317686649202</v>
      </c>
      <c r="S57">
        <v>2.4110511445715446</v>
      </c>
      <c r="T57">
        <v>0</v>
      </c>
      <c r="U57">
        <v>0</v>
      </c>
      <c r="V57">
        <v>0</v>
      </c>
      <c r="W57">
        <v>0</v>
      </c>
      <c r="X57">
        <v>2.5350378244467833</v>
      </c>
      <c r="AA57">
        <v>1.1953006403051132</v>
      </c>
      <c r="AB57">
        <v>4.1011511313534363</v>
      </c>
      <c r="AC57" s="1" t="e">
        <f>((#REF!+#REF!)*H2__2[[#This Row],[PremiumH2CN_cap]]+(#REF!+#REF!)*H2__2[[#This Row],[PremiumH2CN_prod]]*1000)*_xlfn.XLOOKUP(H2__2[[#This Row],[Year]],Graphs!$R$2:$R$41,Graphs!$T$2:$T$41)</f>
        <v>#REF!</v>
      </c>
      <c r="AD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" spans="1:31" x14ac:dyDescent="0.25">
      <c r="A58" s="1" t="s">
        <v>105</v>
      </c>
      <c r="B58">
        <v>1</v>
      </c>
      <c r="C58" s="1" t="s">
        <v>107</v>
      </c>
      <c r="D58" s="1" t="s">
        <v>372</v>
      </c>
      <c r="E58">
        <v>2037</v>
      </c>
      <c r="F58">
        <v>8.8247892252631616E-9</v>
      </c>
      <c r="G58">
        <v>6.0293181389892574</v>
      </c>
      <c r="H58">
        <v>58.224706936865331</v>
      </c>
      <c r="I58">
        <v>62.027582828036401</v>
      </c>
      <c r="J58">
        <v>2.6095455126767633E-10</v>
      </c>
      <c r="K58">
        <v>0.90215401977606346</v>
      </c>
      <c r="L58">
        <v>8.6225522023270429</v>
      </c>
      <c r="M58">
        <v>6.2675928080288648</v>
      </c>
      <c r="N58">
        <v>13.814824568281272</v>
      </c>
      <c r="O58">
        <v>1.1953006403051132</v>
      </c>
      <c r="P58">
        <v>4.094401131353437</v>
      </c>
      <c r="Q58">
        <v>0.15889819300455388</v>
      </c>
      <c r="R58">
        <v>0.73363269933013298</v>
      </c>
      <c r="S58">
        <v>2.4391884230564758</v>
      </c>
      <c r="T58">
        <v>0</v>
      </c>
      <c r="U58">
        <v>0</v>
      </c>
      <c r="V58">
        <v>0</v>
      </c>
      <c r="W58">
        <v>0</v>
      </c>
      <c r="X58">
        <v>2.5692734256436638</v>
      </c>
      <c r="AA58">
        <v>1.1953006403051132</v>
      </c>
      <c r="AB58">
        <v>4.094401131353437</v>
      </c>
      <c r="AC58" s="1" t="e">
        <f>((#REF!+#REF!)*H2__2[[#This Row],[PremiumH2CN_cap]]+(#REF!+#REF!)*H2__2[[#This Row],[PremiumH2CN_prod]]*1000)*_xlfn.XLOOKUP(H2__2[[#This Row],[Year]],Graphs!$R$2:$R$41,Graphs!$T$2:$T$41)</f>
        <v>#REF!</v>
      </c>
      <c r="AD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" spans="1:31" x14ac:dyDescent="0.25">
      <c r="A59" s="1" t="s">
        <v>105</v>
      </c>
      <c r="B59">
        <v>1</v>
      </c>
      <c r="C59" s="1" t="s">
        <v>107</v>
      </c>
      <c r="D59" s="1" t="s">
        <v>372</v>
      </c>
      <c r="E59">
        <v>2038</v>
      </c>
      <c r="F59">
        <v>8.9518628640657098E-9</v>
      </c>
      <c r="G59">
        <v>6.0293181389892814</v>
      </c>
      <c r="H59">
        <v>60.371432586998438</v>
      </c>
      <c r="I59">
        <v>70.03850641256345</v>
      </c>
      <c r="J59">
        <v>2.4747316833977224E-10</v>
      </c>
      <c r="K59">
        <v>0.90215401977081022</v>
      </c>
      <c r="L59">
        <v>9.1270824733382891</v>
      </c>
      <c r="M59">
        <v>6.7334163959150466</v>
      </c>
      <c r="N59">
        <v>14.340519576040649</v>
      </c>
      <c r="O59">
        <v>1.1953006403051132</v>
      </c>
      <c r="P59">
        <v>4.0876511313534367</v>
      </c>
      <c r="Q59">
        <v>0.1598088920352482</v>
      </c>
      <c r="R59">
        <v>0.73610263477164461</v>
      </c>
      <c r="S59">
        <v>2.4406153781745359</v>
      </c>
      <c r="T59">
        <v>0</v>
      </c>
      <c r="U59">
        <v>0</v>
      </c>
      <c r="V59">
        <v>0</v>
      </c>
      <c r="W59">
        <v>0</v>
      </c>
      <c r="X59">
        <v>2.5737623661496802</v>
      </c>
      <c r="AA59">
        <v>1.1953006403051132</v>
      </c>
      <c r="AB59">
        <v>4.0876511313534367</v>
      </c>
      <c r="AC59" s="1" t="e">
        <f>((#REF!+#REF!)*H2__2[[#This Row],[PremiumH2CN_cap]]+(#REF!+#REF!)*H2__2[[#This Row],[PremiumH2CN_prod]]*1000)*_xlfn.XLOOKUP(H2__2[[#This Row],[Year]],Graphs!$R$2:$R$41,Graphs!$T$2:$T$41)</f>
        <v>#REF!</v>
      </c>
      <c r="AD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" spans="1:31" x14ac:dyDescent="0.25">
      <c r="A60" s="1" t="s">
        <v>105</v>
      </c>
      <c r="B60">
        <v>1</v>
      </c>
      <c r="C60" s="1" t="s">
        <v>107</v>
      </c>
      <c r="D60" s="1" t="s">
        <v>372</v>
      </c>
      <c r="E60">
        <v>2039</v>
      </c>
      <c r="F60">
        <v>9.3253273322991324E-9</v>
      </c>
      <c r="G60">
        <v>6.029318138989308</v>
      </c>
      <c r="H60">
        <v>60.364682587486044</v>
      </c>
      <c r="I60">
        <v>81.420280469088723</v>
      </c>
      <c r="J60">
        <v>2.3456327325512684E-10</v>
      </c>
      <c r="K60">
        <v>0.86226048619169826</v>
      </c>
      <c r="L60">
        <v>9.5225957650643771</v>
      </c>
      <c r="M60">
        <v>7.8145186462858724</v>
      </c>
      <c r="N60">
        <v>14.366900049557453</v>
      </c>
      <c r="O60">
        <v>1.1953006403051132</v>
      </c>
      <c r="P60">
        <v>4.0809011313534365</v>
      </c>
      <c r="Q60">
        <v>0.16648188630187999</v>
      </c>
      <c r="R60">
        <v>0.76747511066948626</v>
      </c>
      <c r="S60">
        <v>2.3922228713293188</v>
      </c>
      <c r="T60">
        <v>0</v>
      </c>
      <c r="U60">
        <v>0</v>
      </c>
      <c r="V60">
        <v>0</v>
      </c>
      <c r="W60">
        <v>0</v>
      </c>
      <c r="X60">
        <v>2.5242907195403661</v>
      </c>
      <c r="AA60">
        <v>1.1953006403051132</v>
      </c>
      <c r="AB60">
        <v>4.0809011313534365</v>
      </c>
      <c r="AC60" s="1" t="e">
        <f>((#REF!+#REF!)*H2__2[[#This Row],[PremiumH2CN_cap]]+(#REF!+#REF!)*H2__2[[#This Row],[PremiumH2CN_prod]]*1000)*_xlfn.XLOOKUP(H2__2[[#This Row],[Year]],Graphs!$R$2:$R$41,Graphs!$T$2:$T$41)</f>
        <v>#REF!</v>
      </c>
      <c r="AD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" spans="1:31" x14ac:dyDescent="0.25">
      <c r="A61" s="1" t="s">
        <v>105</v>
      </c>
      <c r="B61">
        <v>1</v>
      </c>
      <c r="C61" s="1" t="s">
        <v>107</v>
      </c>
      <c r="D61" s="1" t="s">
        <v>372</v>
      </c>
      <c r="E61">
        <v>2040</v>
      </c>
      <c r="F61">
        <v>1.0150394701717558E-8</v>
      </c>
      <c r="G61">
        <v>6.0293181389893373</v>
      </c>
      <c r="H61">
        <v>60.357932587661203</v>
      </c>
      <c r="I61">
        <v>92.359386057481117</v>
      </c>
      <c r="J61">
        <v>2.2422377129018699E-10</v>
      </c>
      <c r="K61">
        <v>0.82608294644791924</v>
      </c>
      <c r="L61">
        <v>9.838502882066706</v>
      </c>
      <c r="M61">
        <v>9.1722437105015739</v>
      </c>
      <c r="N61">
        <v>14.195461913902886</v>
      </c>
      <c r="O61">
        <v>1.1953006403051132</v>
      </c>
      <c r="P61">
        <v>4.0741511313534362</v>
      </c>
      <c r="Q61">
        <v>0.17046166760363951</v>
      </c>
      <c r="R61">
        <v>0.79635774189796149</v>
      </c>
      <c r="S61">
        <v>2.3252855147576645</v>
      </c>
      <c r="T61">
        <v>0</v>
      </c>
      <c r="U61">
        <v>0</v>
      </c>
      <c r="V61">
        <v>0</v>
      </c>
      <c r="W61">
        <v>0</v>
      </c>
      <c r="X61">
        <v>2.4554101913386854</v>
      </c>
      <c r="AA61">
        <v>1.1953006403051132</v>
      </c>
      <c r="AB61">
        <v>4.0741511313534362</v>
      </c>
      <c r="AC61" s="1" t="e">
        <f>((#REF!+#REF!)*H2__2[[#This Row],[PremiumH2CN_cap]]+(#REF!+#REF!)*H2__2[[#This Row],[PremiumH2CN_prod]]*1000)*_xlfn.XLOOKUP(H2__2[[#This Row],[Year]],Graphs!$R$2:$R$41,Graphs!$T$2:$T$41)</f>
        <v>#REF!</v>
      </c>
      <c r="AD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" spans="1:31" x14ac:dyDescent="0.25">
      <c r="A62" s="1" t="s">
        <v>105</v>
      </c>
      <c r="B62">
        <v>1</v>
      </c>
      <c r="C62" s="1" t="s">
        <v>107</v>
      </c>
      <c r="D62" s="1" t="s">
        <v>372</v>
      </c>
      <c r="E62">
        <v>2041</v>
      </c>
      <c r="F62">
        <v>1.1280742526977575E-8</v>
      </c>
      <c r="G62">
        <v>6.0293181389893711</v>
      </c>
      <c r="H62">
        <v>60.351182587781217</v>
      </c>
      <c r="I62">
        <v>100.98856532618674</v>
      </c>
      <c r="J62">
        <v>2.149845404403809E-10</v>
      </c>
      <c r="K62">
        <v>0.82608294643630975</v>
      </c>
      <c r="L62">
        <v>10.295691756296792</v>
      </c>
      <c r="M62">
        <v>10.359534654561202</v>
      </c>
      <c r="N62">
        <v>13.999323734902084</v>
      </c>
      <c r="O62">
        <v>1.1953006403051132</v>
      </c>
      <c r="P62">
        <v>4.0674011313534368</v>
      </c>
      <c r="Q62">
        <v>0</v>
      </c>
      <c r="R62">
        <v>0</v>
      </c>
      <c r="S62">
        <v>2.21062153982583</v>
      </c>
      <c r="T62">
        <v>0</v>
      </c>
      <c r="U62">
        <v>0</v>
      </c>
      <c r="V62">
        <v>0</v>
      </c>
      <c r="W62">
        <v>0</v>
      </c>
      <c r="X62">
        <v>2.317703739144565</v>
      </c>
      <c r="AA62">
        <v>1.1953006403051132</v>
      </c>
      <c r="AB62">
        <v>4.0674011313534368</v>
      </c>
      <c r="AC62" s="1" t="e">
        <f>((#REF!+#REF!)*H2__2[[#This Row],[PremiumH2CN_cap]]+(#REF!+#REF!)*H2__2[[#This Row],[PremiumH2CN_prod]]*1000)*_xlfn.XLOOKUP(H2__2[[#This Row],[Year]],Graphs!$R$2:$R$41,Graphs!$T$2:$T$41)</f>
        <v>#REF!</v>
      </c>
      <c r="AD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" spans="1:31" x14ac:dyDescent="0.25">
      <c r="A63" s="1" t="s">
        <v>105</v>
      </c>
      <c r="B63">
        <v>1</v>
      </c>
      <c r="C63" s="1" t="s">
        <v>107</v>
      </c>
      <c r="D63" s="1" t="s">
        <v>372</v>
      </c>
      <c r="E63">
        <v>2042</v>
      </c>
      <c r="F63">
        <v>1.2625558981672627E-8</v>
      </c>
      <c r="G63">
        <v>6.029318138989411</v>
      </c>
      <c r="H63">
        <v>60.000856618807688</v>
      </c>
      <c r="I63">
        <v>100.05587928303424</v>
      </c>
      <c r="J63">
        <v>2.0699781566200414E-10</v>
      </c>
      <c r="K63">
        <v>0.73601369333862277</v>
      </c>
      <c r="L63">
        <v>10.923874394193776</v>
      </c>
      <c r="M63">
        <v>11.317588963601425</v>
      </c>
      <c r="N63">
        <v>13.973234408661938</v>
      </c>
      <c r="O63">
        <v>1.1953006403051132</v>
      </c>
      <c r="P63">
        <v>4.0606511313534366</v>
      </c>
      <c r="Q63">
        <v>0</v>
      </c>
      <c r="R63">
        <v>0</v>
      </c>
      <c r="S63">
        <v>2.0869646350418898</v>
      </c>
      <c r="T63">
        <v>0</v>
      </c>
      <c r="U63">
        <v>0</v>
      </c>
      <c r="V63">
        <v>0</v>
      </c>
      <c r="W63">
        <v>0</v>
      </c>
      <c r="X63">
        <v>2.195950314647221</v>
      </c>
      <c r="AA63">
        <v>1.1953006403051132</v>
      </c>
      <c r="AB63">
        <v>4.0606511313534366</v>
      </c>
      <c r="AC63" s="1" t="e">
        <f>((#REF!+#REF!)*H2__2[[#This Row],[PremiumH2CN_cap]]+(#REF!+#REF!)*H2__2[[#This Row],[PremiumH2CN_prod]]*1000)*_xlfn.XLOOKUP(H2__2[[#This Row],[Year]],Graphs!$R$2:$R$41,Graphs!$T$2:$T$41)</f>
        <v>#REF!</v>
      </c>
      <c r="AD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" spans="1:31" x14ac:dyDescent="0.25">
      <c r="A64" s="1" t="s">
        <v>105</v>
      </c>
      <c r="B64">
        <v>1</v>
      </c>
      <c r="C64" s="1" t="s">
        <v>107</v>
      </c>
      <c r="D64" s="1" t="s">
        <v>372</v>
      </c>
      <c r="E64">
        <v>2043</v>
      </c>
      <c r="F64">
        <v>1.420020727118876E-8</v>
      </c>
      <c r="G64">
        <v>6.029318138989459</v>
      </c>
      <c r="H64">
        <v>60.000856618969841</v>
      </c>
      <c r="I64">
        <v>108.38355641693651</v>
      </c>
      <c r="J64">
        <v>2.0479207669426616E-10</v>
      </c>
      <c r="K64">
        <v>0.57424793305413357</v>
      </c>
      <c r="L64">
        <v>11.153666371963837</v>
      </c>
      <c r="M64">
        <v>12.316097151155887</v>
      </c>
      <c r="N64">
        <v>14.398793035919576</v>
      </c>
      <c r="O64">
        <v>1.1953006403051132</v>
      </c>
      <c r="P64">
        <v>4.0606511313534366</v>
      </c>
      <c r="Q64">
        <v>0</v>
      </c>
      <c r="R64">
        <v>0</v>
      </c>
      <c r="S64">
        <v>2.0810902362653101</v>
      </c>
      <c r="T64">
        <v>0</v>
      </c>
      <c r="U64">
        <v>0</v>
      </c>
      <c r="V64">
        <v>0</v>
      </c>
      <c r="W64">
        <v>0</v>
      </c>
      <c r="X64">
        <v>2.1900269941584316</v>
      </c>
      <c r="AA64">
        <v>1.1953006403051132</v>
      </c>
      <c r="AB64">
        <v>4.0606511313534366</v>
      </c>
      <c r="AC64" s="1" t="e">
        <f>((#REF!+#REF!)*H2__2[[#This Row],[PremiumH2CN_cap]]+(#REF!+#REF!)*H2__2[[#This Row],[PremiumH2CN_prod]]*1000)*_xlfn.XLOOKUP(H2__2[[#This Row],[Year]],Graphs!$R$2:$R$41,Graphs!$T$2:$T$41)</f>
        <v>#REF!</v>
      </c>
      <c r="AD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" spans="1:31" x14ac:dyDescent="0.25">
      <c r="A65" s="1" t="s">
        <v>105</v>
      </c>
      <c r="B65">
        <v>1</v>
      </c>
      <c r="C65" s="1" t="s">
        <v>107</v>
      </c>
      <c r="D65" s="1" t="s">
        <v>372</v>
      </c>
      <c r="E65">
        <v>2044</v>
      </c>
      <c r="F65">
        <v>1.6006617296342132E-8</v>
      </c>
      <c r="G65">
        <v>6.0293181389895185</v>
      </c>
      <c r="H65">
        <v>60.000856619279872</v>
      </c>
      <c r="I65">
        <v>124.11499314322432</v>
      </c>
      <c r="J65">
        <v>2.0051615158172904E-10</v>
      </c>
      <c r="K65">
        <v>0.4141793435863434</v>
      </c>
      <c r="L65">
        <v>11.439594544688937</v>
      </c>
      <c r="M65">
        <v>13.906718695846953</v>
      </c>
      <c r="N65">
        <v>14.163035088910295</v>
      </c>
      <c r="O65">
        <v>1.1953006403051132</v>
      </c>
      <c r="P65">
        <v>4.0606511313534366</v>
      </c>
      <c r="Q65">
        <v>0</v>
      </c>
      <c r="R65">
        <v>0</v>
      </c>
      <c r="S65">
        <v>2.0175077646392534</v>
      </c>
      <c r="T65">
        <v>0</v>
      </c>
      <c r="U65">
        <v>0</v>
      </c>
      <c r="V65">
        <v>0</v>
      </c>
      <c r="W65">
        <v>0</v>
      </c>
      <c r="X65">
        <v>2.1272834326918622</v>
      </c>
      <c r="AA65">
        <v>1.1953006403051132</v>
      </c>
      <c r="AB65">
        <v>4.0606511313534366</v>
      </c>
      <c r="AC65" s="1" t="e">
        <f>((#REF!+#REF!)*H2__2[[#This Row],[PremiumH2CN_cap]]+(#REF!+#REF!)*H2__2[[#This Row],[PremiumH2CN_prod]]*1000)*_xlfn.XLOOKUP(H2__2[[#This Row],[Year]],Graphs!$R$2:$R$41,Graphs!$T$2:$T$41)</f>
        <v>#REF!</v>
      </c>
      <c r="AD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" spans="1:31" x14ac:dyDescent="0.25">
      <c r="A66" s="1" t="s">
        <v>105</v>
      </c>
      <c r="B66">
        <v>1</v>
      </c>
      <c r="C66" s="1" t="s">
        <v>107</v>
      </c>
      <c r="D66" s="1" t="s">
        <v>372</v>
      </c>
      <c r="E66">
        <v>2045</v>
      </c>
      <c r="F66">
        <v>1.8087400494733353E-8</v>
      </c>
      <c r="G66">
        <v>6.0293181389895958</v>
      </c>
      <c r="H66">
        <v>62.352420307145906</v>
      </c>
      <c r="I66">
        <v>131.81954662864231</v>
      </c>
      <c r="J66">
        <v>1.9675987240568993E-10</v>
      </c>
      <c r="K66">
        <v>0.39660197564945809</v>
      </c>
      <c r="L66">
        <v>12.158641141541317</v>
      </c>
      <c r="M66">
        <v>14.80582726845569</v>
      </c>
      <c r="N66">
        <v>14.047959933784336</v>
      </c>
      <c r="O66">
        <v>1.1953006403051132</v>
      </c>
      <c r="P66">
        <v>4.0606511313534366</v>
      </c>
      <c r="Q66">
        <v>0</v>
      </c>
      <c r="R66">
        <v>0</v>
      </c>
      <c r="S66">
        <v>1.9406325041372532</v>
      </c>
      <c r="T66">
        <v>0</v>
      </c>
      <c r="U66">
        <v>0</v>
      </c>
      <c r="V66">
        <v>0</v>
      </c>
      <c r="W66">
        <v>0</v>
      </c>
      <c r="X66">
        <v>2.0407385481663334</v>
      </c>
      <c r="AA66">
        <v>1.1953006403051132</v>
      </c>
      <c r="AB66">
        <v>4.0606511313534366</v>
      </c>
      <c r="AC66" s="1" t="e">
        <f>((#REF!+#REF!)*H2__2[[#This Row],[PremiumH2CN_cap]]+(#REF!+#REF!)*H2__2[[#This Row],[PremiumH2CN_prod]]*1000)*_xlfn.XLOOKUP(H2__2[[#This Row],[Year]],Graphs!$R$2:$R$41,Graphs!$T$2:$T$41)</f>
        <v>#REF!</v>
      </c>
      <c r="AD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" spans="1:31" x14ac:dyDescent="0.25">
      <c r="A67" s="1" t="s">
        <v>105</v>
      </c>
      <c r="B67">
        <v>1</v>
      </c>
      <c r="C67" s="1" t="s">
        <v>107</v>
      </c>
      <c r="D67" s="1" t="s">
        <v>372</v>
      </c>
      <c r="E67">
        <v>2046</v>
      </c>
      <c r="F67">
        <v>2.0493456353476123E-8</v>
      </c>
      <c r="G67">
        <v>6.0293181389897033</v>
      </c>
      <c r="H67">
        <v>68.672732559788912</v>
      </c>
      <c r="I67">
        <v>132.21681929292524</v>
      </c>
      <c r="J67">
        <v>1.9494959366779956E-10</v>
      </c>
      <c r="K67">
        <v>0.39660197564439864</v>
      </c>
      <c r="L67">
        <v>13.474138748544382</v>
      </c>
      <c r="M67">
        <v>14.746684234231168</v>
      </c>
      <c r="N67">
        <v>14.308108388746868</v>
      </c>
      <c r="O67">
        <v>1.1953006403051132</v>
      </c>
      <c r="P67">
        <v>4.0606511313534366</v>
      </c>
      <c r="Q67">
        <v>0</v>
      </c>
      <c r="R67">
        <v>0</v>
      </c>
      <c r="S67">
        <v>1.8964899030440057</v>
      </c>
      <c r="T67">
        <v>0</v>
      </c>
      <c r="U67">
        <v>0</v>
      </c>
      <c r="V67">
        <v>0</v>
      </c>
      <c r="W67">
        <v>0</v>
      </c>
      <c r="X67">
        <v>1.9901630606846881</v>
      </c>
      <c r="AA67">
        <v>1.1953006403051132</v>
      </c>
      <c r="AB67">
        <v>4.0606511313534366</v>
      </c>
      <c r="AC67" s="1" t="e">
        <f>((#REF!+#REF!)*H2__2[[#This Row],[PremiumH2CN_cap]]+(#REF!+#REF!)*H2__2[[#This Row],[PremiumH2CN_prod]]*1000)*_xlfn.XLOOKUP(H2__2[[#This Row],[Year]],Graphs!$R$2:$R$41,Graphs!$T$2:$T$41)</f>
        <v>#REF!</v>
      </c>
      <c r="AD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" spans="1:31" x14ac:dyDescent="0.25">
      <c r="A68" s="1" t="s">
        <v>105</v>
      </c>
      <c r="B68">
        <v>1</v>
      </c>
      <c r="C68" s="1" t="s">
        <v>107</v>
      </c>
      <c r="D68" s="1" t="s">
        <v>372</v>
      </c>
      <c r="E68">
        <v>2047</v>
      </c>
      <c r="F68">
        <v>2.3268101711711165E-8</v>
      </c>
      <c r="G68">
        <v>6.0293181389898685</v>
      </c>
      <c r="H68">
        <v>76.095725089169591</v>
      </c>
      <c r="I68">
        <v>133.7954123055375</v>
      </c>
      <c r="J68">
        <v>1.9190822438558825E-10</v>
      </c>
      <c r="K68">
        <v>0.39660197563852284</v>
      </c>
      <c r="L68">
        <v>15.093315838970732</v>
      </c>
      <c r="M68">
        <v>14.77258344885759</v>
      </c>
      <c r="N68">
        <v>14.160607535952064</v>
      </c>
      <c r="O68">
        <v>1.1953006403051132</v>
      </c>
      <c r="P68">
        <v>4.0606511313534366</v>
      </c>
      <c r="Q68">
        <v>0</v>
      </c>
      <c r="R68">
        <v>0</v>
      </c>
      <c r="S68">
        <v>1.7943659528800733</v>
      </c>
      <c r="T68">
        <v>0</v>
      </c>
      <c r="U68">
        <v>0</v>
      </c>
      <c r="V68">
        <v>0</v>
      </c>
      <c r="W68">
        <v>0</v>
      </c>
      <c r="X68">
        <v>1.8796853976342016</v>
      </c>
      <c r="AA68">
        <v>1.1953006403051132</v>
      </c>
      <c r="AB68">
        <v>4.0606511313534366</v>
      </c>
      <c r="AC68" s="1" t="e">
        <f>((#REF!+#REF!)*H2__2[[#This Row],[PremiumH2CN_cap]]+(#REF!+#REF!)*H2__2[[#This Row],[PremiumH2CN_prod]]*1000)*_xlfn.XLOOKUP(H2__2[[#This Row],[Year]],Graphs!$R$2:$R$41,Graphs!$T$2:$T$41)</f>
        <v>#REF!</v>
      </c>
      <c r="AD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" spans="1:31" x14ac:dyDescent="0.25">
      <c r="A69" s="1" t="s">
        <v>105</v>
      </c>
      <c r="B69">
        <v>1</v>
      </c>
      <c r="C69" s="1" t="s">
        <v>107</v>
      </c>
      <c r="D69" s="1" t="s">
        <v>372</v>
      </c>
      <c r="E69">
        <v>2048</v>
      </c>
      <c r="F69">
        <v>2.6481176471315893E-8</v>
      </c>
      <c r="G69">
        <v>2.5293181389902388</v>
      </c>
      <c r="H69">
        <v>86.810221561767179</v>
      </c>
      <c r="I69">
        <v>142.33463431830924</v>
      </c>
      <c r="J69">
        <v>1.9003530037890928E-10</v>
      </c>
      <c r="K69">
        <v>0.16637579038742278</v>
      </c>
      <c r="L69">
        <v>17.287771031819197</v>
      </c>
      <c r="M69">
        <v>14.697137121345563</v>
      </c>
      <c r="N69">
        <v>13.75205069795356</v>
      </c>
      <c r="O69">
        <v>1.1953006403051132</v>
      </c>
      <c r="P69">
        <v>4.0606511313534366</v>
      </c>
      <c r="Q69">
        <v>0</v>
      </c>
      <c r="R69">
        <v>0</v>
      </c>
      <c r="S69">
        <v>1.7210105984437156</v>
      </c>
      <c r="T69">
        <v>0</v>
      </c>
      <c r="U69">
        <v>0</v>
      </c>
      <c r="V69">
        <v>0</v>
      </c>
      <c r="W69">
        <v>0</v>
      </c>
      <c r="X69">
        <v>1.8038118495545312</v>
      </c>
      <c r="AA69">
        <v>1.1953006403051132</v>
      </c>
      <c r="AB69">
        <v>4.0606511313534366</v>
      </c>
      <c r="AC69" s="1" t="e">
        <f>((#REF!+#REF!)*H2__2[[#This Row],[PremiumH2CN_cap]]+(#REF!+#REF!)*H2__2[[#This Row],[PremiumH2CN_prod]]*1000)*_xlfn.XLOOKUP(H2__2[[#This Row],[Year]],Graphs!$R$2:$R$41,Graphs!$T$2:$T$41)</f>
        <v>#REF!</v>
      </c>
      <c r="AD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" spans="1:31" x14ac:dyDescent="0.25">
      <c r="A70" s="1" t="s">
        <v>105</v>
      </c>
      <c r="B70">
        <v>1</v>
      </c>
      <c r="C70" s="1" t="s">
        <v>107</v>
      </c>
      <c r="D70" s="1" t="s">
        <v>372</v>
      </c>
      <c r="E70">
        <v>2049</v>
      </c>
      <c r="F70">
        <v>3.0207194630985127E-8</v>
      </c>
      <c r="G70">
        <v>1.8025460724787941E-10</v>
      </c>
      <c r="H70">
        <v>96.270245973929434</v>
      </c>
      <c r="I70">
        <v>152.41877456938346</v>
      </c>
      <c r="J70">
        <v>1.883436337019269E-10</v>
      </c>
      <c r="K70">
        <v>1.1376191346710851E-11</v>
      </c>
      <c r="L70">
        <v>19.297512858028792</v>
      </c>
      <c r="M70">
        <v>14.889049619644128</v>
      </c>
      <c r="N70">
        <v>13.193656689140953</v>
      </c>
      <c r="O70">
        <v>1.1953006403051132</v>
      </c>
      <c r="P70">
        <v>4.0606511313534366</v>
      </c>
      <c r="Q70">
        <v>0</v>
      </c>
      <c r="R70">
        <v>0</v>
      </c>
      <c r="S70">
        <v>1.6389796633363511</v>
      </c>
      <c r="T70">
        <v>0</v>
      </c>
      <c r="U70">
        <v>0</v>
      </c>
      <c r="V70">
        <v>0</v>
      </c>
      <c r="W70">
        <v>0</v>
      </c>
      <c r="X70">
        <v>1.7196622084636044</v>
      </c>
      <c r="AA70">
        <v>1.1953006403051132</v>
      </c>
      <c r="AB70">
        <v>4.0606511313534366</v>
      </c>
      <c r="AC70" s="1" t="e">
        <f>((#REF!+#REF!)*H2__2[[#This Row],[PremiumH2CN_cap]]+(#REF!+#REF!)*H2__2[[#This Row],[PremiumH2CN_prod]]*1000)*_xlfn.XLOOKUP(H2__2[[#This Row],[Year]],Graphs!$R$2:$R$41,Graphs!$T$2:$T$41)</f>
        <v>#REF!</v>
      </c>
      <c r="AD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" spans="1:31" x14ac:dyDescent="0.25">
      <c r="A71" s="1" t="s">
        <v>105</v>
      </c>
      <c r="B71">
        <v>1</v>
      </c>
      <c r="C71" s="1" t="s">
        <v>107</v>
      </c>
      <c r="D71" s="1" t="s">
        <v>372</v>
      </c>
      <c r="E71">
        <v>2050</v>
      </c>
      <c r="F71">
        <v>3.4537705017332706E-8</v>
      </c>
      <c r="G71">
        <v>1.9507435631560478E-10</v>
      </c>
      <c r="H71">
        <v>104.62330115203029</v>
      </c>
      <c r="I71">
        <v>160.10279414091809</v>
      </c>
      <c r="J71">
        <v>1.8688420643097047E-10</v>
      </c>
      <c r="K71">
        <v>1.0727090268081159E-11</v>
      </c>
      <c r="L71">
        <v>21.180925035237522</v>
      </c>
      <c r="M71">
        <v>15.089157657851951</v>
      </c>
      <c r="N71">
        <v>12.562192982117271</v>
      </c>
      <c r="O71">
        <v>1.1953006403051132</v>
      </c>
      <c r="P71">
        <v>4.0606511313534366</v>
      </c>
      <c r="Q71">
        <v>0</v>
      </c>
      <c r="R71">
        <v>0</v>
      </c>
      <c r="S71">
        <v>1.5549751453511709</v>
      </c>
      <c r="T71">
        <v>0</v>
      </c>
      <c r="U71">
        <v>0</v>
      </c>
      <c r="V71">
        <v>0</v>
      </c>
      <c r="W71">
        <v>0</v>
      </c>
      <c r="X71">
        <v>1.6312764230863555</v>
      </c>
      <c r="AA71">
        <v>1.1953006403051132</v>
      </c>
      <c r="AB71">
        <v>4.0606511313534366</v>
      </c>
      <c r="AC71" s="1" t="e">
        <f>((#REF!+#REF!)*H2__2[[#This Row],[PremiumH2CN_cap]]+(#REF!+#REF!)*H2__2[[#This Row],[PremiumH2CN_prod]]*1000)*_xlfn.XLOOKUP(H2__2[[#This Row],[Year]],Graphs!$R$2:$R$41,Graphs!$T$2:$T$41)</f>
        <v>#REF!</v>
      </c>
      <c r="AD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" spans="1:31" x14ac:dyDescent="0.25">
      <c r="A72" s="1" t="s">
        <v>105</v>
      </c>
      <c r="B72">
        <v>1</v>
      </c>
      <c r="C72" s="1" t="s">
        <v>107</v>
      </c>
      <c r="D72" s="1" t="s">
        <v>372</v>
      </c>
      <c r="E72">
        <v>2051</v>
      </c>
      <c r="F72">
        <v>3.958221879189948E-8</v>
      </c>
      <c r="G72">
        <v>2.0892597627001602E-10</v>
      </c>
      <c r="H72">
        <v>113.03578515439889</v>
      </c>
      <c r="I72">
        <v>170.33421971911045</v>
      </c>
      <c r="J72">
        <v>1.8507279647193479E-10</v>
      </c>
      <c r="K72">
        <v>9.6513342388636495E-12</v>
      </c>
      <c r="L72">
        <v>23.215729499151198</v>
      </c>
      <c r="M72">
        <v>15.460590155862491</v>
      </c>
      <c r="N72">
        <v>11.322321286204129</v>
      </c>
      <c r="O72">
        <v>0</v>
      </c>
      <c r="P72">
        <v>0</v>
      </c>
      <c r="Q72">
        <v>0</v>
      </c>
      <c r="R72">
        <v>0</v>
      </c>
      <c r="S72">
        <v>1.4326306009842498</v>
      </c>
      <c r="T72">
        <v>0</v>
      </c>
      <c r="U72">
        <v>0</v>
      </c>
      <c r="V72">
        <v>0</v>
      </c>
      <c r="W72">
        <v>0</v>
      </c>
      <c r="X72">
        <v>1.5049174943244237</v>
      </c>
      <c r="AA72">
        <v>0</v>
      </c>
      <c r="AB72">
        <v>0</v>
      </c>
      <c r="AC72" s="1" t="e">
        <f>((#REF!+#REF!)*H2__2[[#This Row],[PremiumH2CN_cap]]+(#REF!+#REF!)*H2__2[[#This Row],[PremiumH2CN_prod]]*1000)*_xlfn.XLOOKUP(H2__2[[#This Row],[Year]],Graphs!$R$2:$R$41,Graphs!$T$2:$T$41)</f>
        <v>#REF!</v>
      </c>
      <c r="AD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" spans="1:31" x14ac:dyDescent="0.25">
      <c r="A73" s="1" t="s">
        <v>105</v>
      </c>
      <c r="B73">
        <v>1</v>
      </c>
      <c r="C73" s="1" t="s">
        <v>107</v>
      </c>
      <c r="D73" s="1" t="s">
        <v>372</v>
      </c>
      <c r="E73">
        <v>2052</v>
      </c>
      <c r="F73">
        <v>4.5479375729403295E-8</v>
      </c>
      <c r="G73">
        <v>2.278418432382215E-10</v>
      </c>
      <c r="H73">
        <v>117.23142025370169</v>
      </c>
      <c r="I73">
        <v>178.26870794086688</v>
      </c>
      <c r="J73">
        <v>1.8396475785129818E-10</v>
      </c>
      <c r="K73">
        <v>8.9947362033672082E-12</v>
      </c>
      <c r="L73">
        <v>24.229317315836866</v>
      </c>
      <c r="M73">
        <v>15.545398217393933</v>
      </c>
      <c r="N73">
        <v>10.222762534782735</v>
      </c>
      <c r="O73">
        <v>0</v>
      </c>
      <c r="P73">
        <v>0</v>
      </c>
      <c r="Q73">
        <v>0</v>
      </c>
      <c r="R73">
        <v>0</v>
      </c>
      <c r="S73">
        <v>1.3187577478619092</v>
      </c>
      <c r="T73">
        <v>0</v>
      </c>
      <c r="U73">
        <v>0</v>
      </c>
      <c r="V73">
        <v>0</v>
      </c>
      <c r="W73">
        <v>0</v>
      </c>
      <c r="X73">
        <v>1.3875934049046623</v>
      </c>
      <c r="AA73">
        <v>0</v>
      </c>
      <c r="AB73">
        <v>0</v>
      </c>
      <c r="AC73" s="1" t="e">
        <f>((#REF!+#REF!)*H2__2[[#This Row],[PremiumH2CN_cap]]+(#REF!+#REF!)*H2__2[[#This Row],[PremiumH2CN_prod]]*1000)*_xlfn.XLOOKUP(H2__2[[#This Row],[Year]],Graphs!$R$2:$R$41,Graphs!$T$2:$T$41)</f>
        <v>#REF!</v>
      </c>
      <c r="AD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" spans="1:31" x14ac:dyDescent="0.25">
      <c r="A74" s="1" t="s">
        <v>105</v>
      </c>
      <c r="B74">
        <v>1</v>
      </c>
      <c r="C74" s="1" t="s">
        <v>107</v>
      </c>
      <c r="D74" s="1" t="s">
        <v>372</v>
      </c>
      <c r="E74">
        <v>2053</v>
      </c>
      <c r="F74">
        <v>5.2387171959075808E-8</v>
      </c>
      <c r="G74">
        <v>2.5199304353279309E-10</v>
      </c>
      <c r="H74">
        <v>121.40225749736871</v>
      </c>
      <c r="I74">
        <v>180.50717214025988</v>
      </c>
      <c r="J74">
        <v>1.8301076301202509E-10</v>
      </c>
      <c r="K74">
        <v>8.4397755782913122E-12</v>
      </c>
      <c r="L74">
        <v>25.42760035362603</v>
      </c>
      <c r="M74">
        <v>15.598952321819828</v>
      </c>
      <c r="N74">
        <v>8.9685358529447043</v>
      </c>
      <c r="O74">
        <v>0</v>
      </c>
      <c r="P74">
        <v>0</v>
      </c>
      <c r="Q74">
        <v>0</v>
      </c>
      <c r="R74">
        <v>0</v>
      </c>
      <c r="S74">
        <v>1.1947839147621517</v>
      </c>
      <c r="T74">
        <v>0</v>
      </c>
      <c r="U74">
        <v>0</v>
      </c>
      <c r="V74">
        <v>0</v>
      </c>
      <c r="W74">
        <v>0</v>
      </c>
      <c r="X74">
        <v>1.2570148460988377</v>
      </c>
      <c r="AA74">
        <v>0</v>
      </c>
      <c r="AB74">
        <v>0</v>
      </c>
      <c r="AC74" s="1" t="e">
        <f>((#REF!+#REF!)*H2__2[[#This Row],[PremiumH2CN_cap]]+(#REF!+#REF!)*H2__2[[#This Row],[PremiumH2CN_prod]]*1000)*_xlfn.XLOOKUP(H2__2[[#This Row],[Year]],Graphs!$R$2:$R$41,Graphs!$T$2:$T$41)</f>
        <v>#REF!</v>
      </c>
      <c r="AD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" spans="1:31" x14ac:dyDescent="0.25">
      <c r="A75" s="1" t="s">
        <v>105</v>
      </c>
      <c r="B75">
        <v>1</v>
      </c>
      <c r="C75" s="1" t="s">
        <v>107</v>
      </c>
      <c r="D75" s="1" t="s">
        <v>372</v>
      </c>
      <c r="E75">
        <v>2054</v>
      </c>
      <c r="F75">
        <v>6.0435813613131902E-8</v>
      </c>
      <c r="G75">
        <v>2.8323819014340049E-10</v>
      </c>
      <c r="H75">
        <v>124.54548072494759</v>
      </c>
      <c r="I75">
        <v>176.93283535034018</v>
      </c>
      <c r="J75">
        <v>1.8294321354684407E-10</v>
      </c>
      <c r="K75">
        <v>8.3712782259841442E-12</v>
      </c>
      <c r="L75">
        <v>25.934952719256966</v>
      </c>
      <c r="M75">
        <v>15.408685724318333</v>
      </c>
      <c r="N75">
        <v>8.6367339783052657</v>
      </c>
      <c r="O75">
        <v>0</v>
      </c>
      <c r="P75">
        <v>0</v>
      </c>
      <c r="Q75">
        <v>0</v>
      </c>
      <c r="R75">
        <v>0</v>
      </c>
      <c r="S75">
        <v>1.1105259103603886</v>
      </c>
      <c r="T75">
        <v>0</v>
      </c>
      <c r="U75">
        <v>0</v>
      </c>
      <c r="V75">
        <v>0</v>
      </c>
      <c r="W75">
        <v>0</v>
      </c>
      <c r="X75">
        <v>1.1610686836301969</v>
      </c>
      <c r="AA75">
        <v>0</v>
      </c>
      <c r="AB75">
        <v>0</v>
      </c>
      <c r="AC75" s="1" t="e">
        <f>((#REF!+#REF!)*H2__2[[#This Row],[PremiumH2CN_cap]]+(#REF!+#REF!)*H2__2[[#This Row],[PremiumH2CN_prod]]*1000)*_xlfn.XLOOKUP(H2__2[[#This Row],[Year]],Graphs!$R$2:$R$41,Graphs!$T$2:$T$41)</f>
        <v>#REF!</v>
      </c>
      <c r="AD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" spans="1:31" x14ac:dyDescent="0.25">
      <c r="A76" s="1" t="s">
        <v>105</v>
      </c>
      <c r="B76">
        <v>1</v>
      </c>
      <c r="C76" s="1" t="s">
        <v>107</v>
      </c>
      <c r="D76" s="1" t="s">
        <v>372</v>
      </c>
      <c r="E76">
        <v>2055</v>
      </c>
      <c r="F76">
        <v>6.9037238168809538E-8</v>
      </c>
      <c r="G76">
        <v>3.1474639980988915E-10</v>
      </c>
      <c r="H76">
        <v>121.35705087008442</v>
      </c>
      <c r="I76">
        <v>174.48394493375253</v>
      </c>
      <c r="J76">
        <v>1.8285409985284354E-10</v>
      </c>
      <c r="K76">
        <v>8.2087331438046746E-12</v>
      </c>
      <c r="L76">
        <v>25.969203254173333</v>
      </c>
      <c r="M76">
        <v>15.886014062172832</v>
      </c>
      <c r="N76">
        <v>8.1377855994007007</v>
      </c>
      <c r="O76">
        <v>0</v>
      </c>
      <c r="P76">
        <v>0</v>
      </c>
      <c r="Q76">
        <v>0</v>
      </c>
      <c r="R76">
        <v>0</v>
      </c>
      <c r="S76">
        <v>0.98832188638517138</v>
      </c>
      <c r="T76">
        <v>0</v>
      </c>
      <c r="U76">
        <v>0</v>
      </c>
      <c r="V76">
        <v>0</v>
      </c>
      <c r="W76">
        <v>0</v>
      </c>
      <c r="X76">
        <v>1.0608300820806198</v>
      </c>
      <c r="AA76">
        <v>0</v>
      </c>
      <c r="AB76">
        <v>0</v>
      </c>
      <c r="AC76" s="1" t="e">
        <f>((#REF!+#REF!)*H2__2[[#This Row],[PremiumH2CN_cap]]+(#REF!+#REF!)*H2__2[[#This Row],[PremiumH2CN_prod]]*1000)*_xlfn.XLOOKUP(H2__2[[#This Row],[Year]],Graphs!$R$2:$R$41,Graphs!$T$2:$T$41)</f>
        <v>#REF!</v>
      </c>
      <c r="AD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" spans="1:31" x14ac:dyDescent="0.25">
      <c r="A77" s="1" t="s">
        <v>105</v>
      </c>
      <c r="B77">
        <v>1</v>
      </c>
      <c r="C77" s="1" t="s">
        <v>107</v>
      </c>
      <c r="D77" s="1" t="s">
        <v>372</v>
      </c>
      <c r="E77">
        <v>2056</v>
      </c>
      <c r="F77">
        <v>7.4277532424356593E-8</v>
      </c>
      <c r="G77">
        <v>3.3062897249714137E-10</v>
      </c>
      <c r="H77">
        <v>122.87812380574496</v>
      </c>
      <c r="I77">
        <v>172.99043220792515</v>
      </c>
      <c r="J77">
        <v>1.8311107735439155E-10</v>
      </c>
      <c r="K77">
        <v>8.1300897889908533E-12</v>
      </c>
      <c r="L77">
        <v>26.50086242885731</v>
      </c>
      <c r="M77">
        <v>15.819788173012167</v>
      </c>
      <c r="N77">
        <v>7.6694696591581906</v>
      </c>
      <c r="O77">
        <v>0</v>
      </c>
      <c r="P77">
        <v>0</v>
      </c>
      <c r="Q77">
        <v>0</v>
      </c>
      <c r="R77">
        <v>0</v>
      </c>
      <c r="S77">
        <v>0.9199339631390322</v>
      </c>
      <c r="T77">
        <v>0</v>
      </c>
      <c r="U77">
        <v>0</v>
      </c>
      <c r="V77">
        <v>0</v>
      </c>
      <c r="W77">
        <v>0</v>
      </c>
      <c r="X77">
        <v>0.98904886605625952</v>
      </c>
      <c r="AA77">
        <v>0</v>
      </c>
      <c r="AB77">
        <v>0</v>
      </c>
      <c r="AC77" s="1" t="e">
        <f>((#REF!+#REF!)*H2__2[[#This Row],[PremiumH2CN_cap]]+(#REF!+#REF!)*H2__2[[#This Row],[PremiumH2CN_prod]]*1000)*_xlfn.XLOOKUP(H2__2[[#This Row],[Year]],Graphs!$R$2:$R$41,Graphs!$T$2:$T$41)</f>
        <v>#REF!</v>
      </c>
      <c r="AD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" spans="1:31" x14ac:dyDescent="0.25">
      <c r="A78" s="1" t="s">
        <v>105</v>
      </c>
      <c r="B78">
        <v>1</v>
      </c>
      <c r="C78" s="1" t="s">
        <v>107</v>
      </c>
      <c r="D78" s="1" t="s">
        <v>372</v>
      </c>
      <c r="E78">
        <v>2057</v>
      </c>
      <c r="F78">
        <v>7.5812535292256502E-8</v>
      </c>
      <c r="G78">
        <v>3.3542896793754473E-10</v>
      </c>
      <c r="H78">
        <v>125.23020960673153</v>
      </c>
      <c r="I78">
        <v>181.24426613940878</v>
      </c>
      <c r="J78">
        <v>1.8314043066171502E-10</v>
      </c>
      <c r="K78">
        <v>7.9869142207628186E-12</v>
      </c>
      <c r="L78">
        <v>26.97252165506114</v>
      </c>
      <c r="M78">
        <v>16.296267777058048</v>
      </c>
      <c r="N78">
        <v>6.7285550535890737</v>
      </c>
      <c r="O78">
        <v>0</v>
      </c>
      <c r="P78">
        <v>0</v>
      </c>
      <c r="Q78">
        <v>0</v>
      </c>
      <c r="R78">
        <v>0</v>
      </c>
      <c r="S78">
        <v>0.83626859727489977</v>
      </c>
      <c r="T78">
        <v>0</v>
      </c>
      <c r="U78">
        <v>0</v>
      </c>
      <c r="V78">
        <v>0</v>
      </c>
      <c r="W78">
        <v>0</v>
      </c>
      <c r="X78">
        <v>0.89692447602611403</v>
      </c>
      <c r="AA78">
        <v>0</v>
      </c>
      <c r="AB78">
        <v>0</v>
      </c>
      <c r="AC78" s="1" t="e">
        <f>((#REF!+#REF!)*H2__2[[#This Row],[PremiumH2CN_cap]]+(#REF!+#REF!)*H2__2[[#This Row],[PremiumH2CN_prod]]*1000)*_xlfn.XLOOKUP(H2__2[[#This Row],[Year]],Graphs!$R$2:$R$41,Graphs!$T$2:$T$41)</f>
        <v>#REF!</v>
      </c>
      <c r="AD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" spans="1:31" x14ac:dyDescent="0.25">
      <c r="A79" s="1" t="s">
        <v>105</v>
      </c>
      <c r="B79">
        <v>1</v>
      </c>
      <c r="C79" s="1" t="s">
        <v>107</v>
      </c>
      <c r="D79" s="1" t="s">
        <v>372</v>
      </c>
      <c r="E79">
        <v>2058</v>
      </c>
      <c r="F79">
        <v>7.6398584302721669E-8</v>
      </c>
      <c r="G79">
        <v>3.3742504678730941E-10</v>
      </c>
      <c r="H79">
        <v>123.41935236279298</v>
      </c>
      <c r="I79">
        <v>185.60010012494615</v>
      </c>
      <c r="J79">
        <v>1.8316801516217946E-10</v>
      </c>
      <c r="K79">
        <v>7.8505652024307775E-12</v>
      </c>
      <c r="L79">
        <v>27.383354376653255</v>
      </c>
      <c r="M79">
        <v>16.99221887014372</v>
      </c>
      <c r="N79">
        <v>5.634680709106374</v>
      </c>
      <c r="O79">
        <v>0</v>
      </c>
      <c r="P79">
        <v>0</v>
      </c>
      <c r="Q79">
        <v>0</v>
      </c>
      <c r="R79">
        <v>0</v>
      </c>
      <c r="S79">
        <v>0.74965297250554719</v>
      </c>
      <c r="T79">
        <v>0</v>
      </c>
      <c r="U79">
        <v>0</v>
      </c>
      <c r="V79">
        <v>0</v>
      </c>
      <c r="W79">
        <v>0</v>
      </c>
      <c r="X79">
        <v>0.77174567748887113</v>
      </c>
      <c r="AA79">
        <v>0</v>
      </c>
      <c r="AB79">
        <v>0</v>
      </c>
      <c r="AC79" s="1" t="e">
        <f>((#REF!+#REF!)*H2__2[[#This Row],[PremiumH2CN_cap]]+(#REF!+#REF!)*H2__2[[#This Row],[PremiumH2CN_prod]]*1000)*_xlfn.XLOOKUP(H2__2[[#This Row],[Year]],Graphs!$R$2:$R$41,Graphs!$T$2:$T$41)</f>
        <v>#REF!</v>
      </c>
      <c r="AD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" spans="1:31" x14ac:dyDescent="0.25">
      <c r="A80" s="1" t="s">
        <v>105</v>
      </c>
      <c r="B80">
        <v>1</v>
      </c>
      <c r="C80" s="1" t="s">
        <v>107</v>
      </c>
      <c r="D80" s="1" t="s">
        <v>372</v>
      </c>
      <c r="E80">
        <v>2059</v>
      </c>
      <c r="F80">
        <v>7.6696138309919361E-8</v>
      </c>
      <c r="G80">
        <v>3.3849596114950034E-10</v>
      </c>
      <c r="H80">
        <v>123.41935240917572</v>
      </c>
      <c r="I80">
        <v>176.59679535187971</v>
      </c>
      <c r="J80">
        <v>1.8469537033349381E-10</v>
      </c>
      <c r="K80">
        <v>8.0963793285755523E-12</v>
      </c>
      <c r="L80">
        <v>27.58215912807654</v>
      </c>
      <c r="M80">
        <v>16.662865281471039</v>
      </c>
      <c r="N80">
        <v>5.7831509973213775</v>
      </c>
      <c r="O80">
        <v>0</v>
      </c>
      <c r="P80">
        <v>0</v>
      </c>
      <c r="Q80">
        <v>0</v>
      </c>
      <c r="R80">
        <v>0</v>
      </c>
      <c r="S80">
        <v>0.78976242006880737</v>
      </c>
      <c r="T80">
        <v>0</v>
      </c>
      <c r="U80">
        <v>0</v>
      </c>
      <c r="V80">
        <v>0</v>
      </c>
      <c r="W80">
        <v>0</v>
      </c>
      <c r="X80">
        <v>0.81174910497894026</v>
      </c>
      <c r="AA80">
        <v>0</v>
      </c>
      <c r="AB80">
        <v>0</v>
      </c>
      <c r="AC80" s="1" t="e">
        <f>((#REF!+#REF!)*H2__2[[#This Row],[PremiumH2CN_cap]]+(#REF!+#REF!)*H2__2[[#This Row],[PremiumH2CN_prod]]*1000)*_xlfn.XLOOKUP(H2__2[[#This Row],[Year]],Graphs!$R$2:$R$41,Graphs!$T$2:$T$41)</f>
        <v>#REF!</v>
      </c>
      <c r="AD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" spans="1:31" x14ac:dyDescent="0.25">
      <c r="A81" s="1" t="s">
        <v>105</v>
      </c>
      <c r="B81">
        <v>1</v>
      </c>
      <c r="C81" s="1" t="s">
        <v>107</v>
      </c>
      <c r="D81" s="1" t="s">
        <v>372</v>
      </c>
      <c r="E81">
        <v>2060</v>
      </c>
      <c r="F81">
        <v>7.6686107724521775E-8</v>
      </c>
      <c r="G81">
        <v>3.384719337313044E-10</v>
      </c>
      <c r="H81">
        <v>123.41935240900055</v>
      </c>
      <c r="I81">
        <v>165.65093976348729</v>
      </c>
      <c r="J81">
        <v>3.7170976603777967E-11</v>
      </c>
      <c r="K81">
        <v>7.1483437409874219E-13</v>
      </c>
      <c r="L81">
        <v>27.266324109091883</v>
      </c>
      <c r="M81">
        <v>16.138716269785832</v>
      </c>
      <c r="N81">
        <v>6.6754691862423376</v>
      </c>
      <c r="O81">
        <v>0</v>
      </c>
      <c r="P81">
        <v>0</v>
      </c>
      <c r="Q81">
        <v>0</v>
      </c>
      <c r="R81">
        <v>0</v>
      </c>
      <c r="S81">
        <v>0.83347789120431071</v>
      </c>
      <c r="T81">
        <v>0</v>
      </c>
      <c r="U81">
        <v>0</v>
      </c>
      <c r="V81">
        <v>0</v>
      </c>
      <c r="W81">
        <v>0</v>
      </c>
      <c r="X81">
        <v>0.88277029969399989</v>
      </c>
      <c r="AA81">
        <v>0</v>
      </c>
      <c r="AB81">
        <v>0</v>
      </c>
      <c r="AC81" s="1" t="e">
        <f>((#REF!+#REF!)*H2__2[[#This Row],[PremiumH2CN_cap]]+(#REF!+#REF!)*H2__2[[#This Row],[PremiumH2CN_prod]]*1000)*_xlfn.XLOOKUP(H2__2[[#This Row],[Year]],Graphs!$R$2:$R$41,Graphs!$T$2:$T$41)</f>
        <v>#REF!</v>
      </c>
      <c r="AD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" spans="1:31" x14ac:dyDescent="0.25">
      <c r="A82" s="1" t="s">
        <v>105</v>
      </c>
      <c r="B82">
        <v>1</v>
      </c>
      <c r="C82" s="1" t="s">
        <v>107</v>
      </c>
      <c r="D82" s="1" t="s">
        <v>373</v>
      </c>
      <c r="E82">
        <v>2021</v>
      </c>
      <c r="F82">
        <v>70</v>
      </c>
      <c r="G82">
        <v>0.35</v>
      </c>
      <c r="H82">
        <v>0.13500000000000001</v>
      </c>
      <c r="I82">
        <v>0.13500000000000001</v>
      </c>
      <c r="J82">
        <v>9.907283628058309</v>
      </c>
      <c r="K82">
        <v>9.290909086609439E-2</v>
      </c>
      <c r="L82">
        <v>1.9775397042083988E-12</v>
      </c>
      <c r="M82">
        <v>6.1333011209019312E-9</v>
      </c>
      <c r="N82">
        <v>0</v>
      </c>
      <c r="O82">
        <v>0</v>
      </c>
      <c r="P82">
        <v>0.13500000000000001</v>
      </c>
      <c r="Q82">
        <v>0</v>
      </c>
      <c r="R82">
        <v>0</v>
      </c>
      <c r="S82">
        <v>4.2406804010846724</v>
      </c>
      <c r="T82">
        <v>0</v>
      </c>
      <c r="U82">
        <v>0</v>
      </c>
      <c r="V82">
        <v>0</v>
      </c>
      <c r="W82">
        <v>0</v>
      </c>
      <c r="X82">
        <v>4.2406804010859265</v>
      </c>
      <c r="AA82">
        <v>0</v>
      </c>
      <c r="AB82">
        <v>0.13500000000000001</v>
      </c>
      <c r="AC82" s="1" t="e">
        <f>((#REF!+#REF!)*H2__2[[#This Row],[PremiumH2CN_cap]]+(#REF!+#REF!)*H2__2[[#This Row],[PremiumH2CN_prod]]*1000)*_xlfn.XLOOKUP(H2__2[[#This Row],[Year]],Graphs!$R$2:$R$41,Graphs!$T$2:$T$41)</f>
        <v>#REF!</v>
      </c>
      <c r="AD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" spans="1:31" x14ac:dyDescent="0.25">
      <c r="A83" s="1" t="s">
        <v>105</v>
      </c>
      <c r="B83">
        <v>1</v>
      </c>
      <c r="C83" s="1" t="s">
        <v>107</v>
      </c>
      <c r="D83" s="1" t="s">
        <v>373</v>
      </c>
      <c r="E83">
        <v>2022</v>
      </c>
      <c r="F83">
        <v>70</v>
      </c>
      <c r="G83">
        <v>0.35</v>
      </c>
      <c r="H83">
        <v>0.4928703675333006</v>
      </c>
      <c r="I83">
        <v>1.4849999614457563</v>
      </c>
      <c r="J83">
        <v>11.070988762828209</v>
      </c>
      <c r="K83">
        <v>6.3807371790346E-11</v>
      </c>
      <c r="L83">
        <v>1.0476791120174278E-2</v>
      </c>
      <c r="M83">
        <v>2.6969246310669277E-2</v>
      </c>
      <c r="N83">
        <v>0</v>
      </c>
      <c r="O83">
        <v>0</v>
      </c>
      <c r="P83">
        <v>0.13500000000000001</v>
      </c>
      <c r="Q83">
        <v>0</v>
      </c>
      <c r="R83">
        <v>0</v>
      </c>
      <c r="S83">
        <v>7.320680462325817</v>
      </c>
      <c r="T83">
        <v>0</v>
      </c>
      <c r="U83">
        <v>0</v>
      </c>
      <c r="V83">
        <v>0</v>
      </c>
      <c r="W83">
        <v>0</v>
      </c>
      <c r="X83">
        <v>7.32068045637683</v>
      </c>
      <c r="AA83">
        <v>0</v>
      </c>
      <c r="AB83">
        <v>0.13500000000000001</v>
      </c>
      <c r="AC83" s="1" t="e">
        <f>((#REF!+#REF!)*H2__2[[#This Row],[PremiumH2CN_cap]]+(#REF!+#REF!)*H2__2[[#This Row],[PremiumH2CN_prod]]*1000)*_xlfn.XLOOKUP(H2__2[[#This Row],[Year]],Graphs!$R$2:$R$41,Graphs!$T$2:$T$41)</f>
        <v>#REF!</v>
      </c>
      <c r="AD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" spans="1:31" x14ac:dyDescent="0.25">
      <c r="A84" s="1" t="s">
        <v>105</v>
      </c>
      <c r="B84">
        <v>1</v>
      </c>
      <c r="C84" s="1" t="s">
        <v>107</v>
      </c>
      <c r="D84" s="1" t="s">
        <v>373</v>
      </c>
      <c r="E84">
        <v>2023</v>
      </c>
      <c r="F84">
        <v>65.33333333333394</v>
      </c>
      <c r="G84">
        <v>3.8266666666664242</v>
      </c>
      <c r="H84">
        <v>0.48612036753546839</v>
      </c>
      <c r="I84">
        <v>1.9917378248023714</v>
      </c>
      <c r="J84">
        <v>11.177863773675977</v>
      </c>
      <c r="K84">
        <v>1.0158060605818018</v>
      </c>
      <c r="L84">
        <v>5.5444957590831184E-3</v>
      </c>
      <c r="M84">
        <v>2.1739183357910315E-2</v>
      </c>
      <c r="N84">
        <v>0</v>
      </c>
      <c r="O84">
        <v>0</v>
      </c>
      <c r="P84">
        <v>0.12825</v>
      </c>
      <c r="Q84">
        <v>0</v>
      </c>
      <c r="R84">
        <v>0</v>
      </c>
      <c r="S84">
        <v>2.8106803180855295</v>
      </c>
      <c r="T84">
        <v>0</v>
      </c>
      <c r="U84">
        <v>0</v>
      </c>
      <c r="V84">
        <v>0</v>
      </c>
      <c r="W84">
        <v>0</v>
      </c>
      <c r="X84">
        <v>2.8106803281592274</v>
      </c>
      <c r="AA84">
        <v>0</v>
      </c>
      <c r="AB84">
        <v>0.12825</v>
      </c>
      <c r="AC84" s="1" t="e">
        <f>((#REF!+#REF!)*H2__2[[#This Row],[PremiumH2CN_cap]]+(#REF!+#REF!)*H2__2[[#This Row],[PremiumH2CN_prod]]*1000)*_xlfn.XLOOKUP(H2__2[[#This Row],[Year]],Graphs!$R$2:$R$41,Graphs!$T$2:$T$41)</f>
        <v>#REF!</v>
      </c>
      <c r="AD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" spans="1:31" x14ac:dyDescent="0.25">
      <c r="A85" s="1" t="s">
        <v>105</v>
      </c>
      <c r="B85">
        <v>1</v>
      </c>
      <c r="C85" s="1" t="s">
        <v>107</v>
      </c>
      <c r="D85" s="1" t="s">
        <v>373</v>
      </c>
      <c r="E85">
        <v>2024</v>
      </c>
      <c r="F85">
        <v>60.666666666667908</v>
      </c>
      <c r="G85">
        <v>6.3499687322272154</v>
      </c>
      <c r="H85">
        <v>0.47937036755528323</v>
      </c>
      <c r="I85">
        <v>21.969865774770614</v>
      </c>
      <c r="J85">
        <v>6.7012302969568598</v>
      </c>
      <c r="K85">
        <v>1.6856280634414211</v>
      </c>
      <c r="L85">
        <v>4.1451634687331082E-2</v>
      </c>
      <c r="M85">
        <v>1.4122592721315079</v>
      </c>
      <c r="N85">
        <v>3.4825249432459988</v>
      </c>
      <c r="O85">
        <v>0</v>
      </c>
      <c r="P85">
        <v>0.12150000000000001</v>
      </c>
      <c r="Q85">
        <v>0</v>
      </c>
      <c r="R85">
        <v>0</v>
      </c>
      <c r="S85">
        <v>2.9355397472551075</v>
      </c>
      <c r="T85">
        <v>0</v>
      </c>
      <c r="U85">
        <v>0</v>
      </c>
      <c r="V85">
        <v>0</v>
      </c>
      <c r="W85">
        <v>0</v>
      </c>
      <c r="X85">
        <v>2.9355406663731229</v>
      </c>
      <c r="AA85">
        <v>0</v>
      </c>
      <c r="AB85">
        <v>0.12150000000000001</v>
      </c>
      <c r="AC85" s="1" t="e">
        <f>((#REF!+#REF!)*H2__2[[#This Row],[PremiumH2CN_cap]]+(#REF!+#REF!)*H2__2[[#This Row],[PremiumH2CN_prod]]*1000)*_xlfn.XLOOKUP(H2__2[[#This Row],[Year]],Graphs!$R$2:$R$41,Graphs!$T$2:$T$41)</f>
        <v>#REF!</v>
      </c>
      <c r="AD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" spans="1:31" x14ac:dyDescent="0.25">
      <c r="A86" s="1" t="s">
        <v>105</v>
      </c>
      <c r="B86">
        <v>1</v>
      </c>
      <c r="C86" s="1" t="s">
        <v>107</v>
      </c>
      <c r="D86" s="1" t="s">
        <v>373</v>
      </c>
      <c r="E86">
        <v>2025</v>
      </c>
      <c r="F86">
        <v>56.000000000001862</v>
      </c>
      <c r="G86">
        <v>6.3266353988941306</v>
      </c>
      <c r="H86">
        <v>5.3338240430726298</v>
      </c>
      <c r="I86">
        <v>30.166144024844492</v>
      </c>
      <c r="J86">
        <v>6.035110565625545</v>
      </c>
      <c r="K86">
        <v>1.6794341240492914</v>
      </c>
      <c r="L86">
        <v>0.66544924575936604</v>
      </c>
      <c r="M86">
        <v>2.433470189923455</v>
      </c>
      <c r="N86">
        <v>3.6168144360117669</v>
      </c>
      <c r="O86">
        <v>0</v>
      </c>
      <c r="P86">
        <v>0.11475</v>
      </c>
      <c r="Q86">
        <v>0</v>
      </c>
      <c r="R86">
        <v>0</v>
      </c>
      <c r="S86">
        <v>2.713712901786927</v>
      </c>
      <c r="T86">
        <v>0</v>
      </c>
      <c r="U86">
        <v>0</v>
      </c>
      <c r="V86">
        <v>0</v>
      </c>
      <c r="W86">
        <v>0</v>
      </c>
      <c r="X86">
        <v>2.7161026145200733</v>
      </c>
      <c r="AA86">
        <v>0</v>
      </c>
      <c r="AB86">
        <v>0.11475</v>
      </c>
      <c r="AC86" s="1" t="e">
        <f>((#REF!+#REF!)*H2__2[[#This Row],[PremiumH2CN_cap]]+(#REF!+#REF!)*H2__2[[#This Row],[PremiumH2CN_prod]]*1000)*_xlfn.XLOOKUP(H2__2[[#This Row],[Year]],Graphs!$R$2:$R$41,Graphs!$T$2:$T$41)</f>
        <v>#REF!</v>
      </c>
      <c r="AD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" spans="1:31" x14ac:dyDescent="0.25">
      <c r="A87" s="1" t="s">
        <v>105</v>
      </c>
      <c r="B87">
        <v>1</v>
      </c>
      <c r="C87" s="1" t="s">
        <v>107</v>
      </c>
      <c r="D87" s="1" t="s">
        <v>373</v>
      </c>
      <c r="E87">
        <v>2026</v>
      </c>
      <c r="F87">
        <v>51.333333333335922</v>
      </c>
      <c r="G87">
        <v>6.3033020655610077</v>
      </c>
      <c r="H87">
        <v>22.271328025400557</v>
      </c>
      <c r="I87">
        <v>30.159396547286697</v>
      </c>
      <c r="J87">
        <v>2.7773023660153546</v>
      </c>
      <c r="K87">
        <v>1.5049968111592069</v>
      </c>
      <c r="L87">
        <v>2.935189164144866</v>
      </c>
      <c r="M87">
        <v>2.4407314926269956</v>
      </c>
      <c r="N87">
        <v>5.8831218846187676</v>
      </c>
      <c r="O87">
        <v>0</v>
      </c>
      <c r="P87">
        <v>0.10800000000000001</v>
      </c>
      <c r="Q87">
        <v>0</v>
      </c>
      <c r="R87">
        <v>0</v>
      </c>
      <c r="S87">
        <v>2.8684920616456564</v>
      </c>
      <c r="T87">
        <v>0</v>
      </c>
      <c r="U87">
        <v>0</v>
      </c>
      <c r="V87">
        <v>0</v>
      </c>
      <c r="W87">
        <v>0</v>
      </c>
      <c r="X87">
        <v>2.8966921040191673</v>
      </c>
      <c r="AA87">
        <v>0</v>
      </c>
      <c r="AB87">
        <v>0.10800000000000001</v>
      </c>
      <c r="AC87" s="1" t="e">
        <f>((#REF!+#REF!)*H2__2[[#This Row],[PremiumH2CN_cap]]+(#REF!+#REF!)*H2__2[[#This Row],[PremiumH2CN_prod]]*1000)*_xlfn.XLOOKUP(H2__2[[#This Row],[Year]],Graphs!$R$2:$R$41,Graphs!$T$2:$T$41)</f>
        <v>#REF!</v>
      </c>
      <c r="AD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" spans="1:31" x14ac:dyDescent="0.25">
      <c r="A88" s="1" t="s">
        <v>105</v>
      </c>
      <c r="B88">
        <v>1</v>
      </c>
      <c r="C88" s="1" t="s">
        <v>107</v>
      </c>
      <c r="D88" s="1" t="s">
        <v>373</v>
      </c>
      <c r="E88">
        <v>2027</v>
      </c>
      <c r="F88">
        <v>46.666666666670103</v>
      </c>
      <c r="G88">
        <v>6.279968732227867</v>
      </c>
      <c r="H88">
        <v>27.196270685820735</v>
      </c>
      <c r="I88">
        <v>32.157853058698429</v>
      </c>
      <c r="J88">
        <v>1.7786922067765825</v>
      </c>
      <c r="K88">
        <v>1.4570702925196659</v>
      </c>
      <c r="L88">
        <v>3.6524335774769159</v>
      </c>
      <c r="M88">
        <v>2.6509222402035664</v>
      </c>
      <c r="N88">
        <v>7.1150306957536928</v>
      </c>
      <c r="O88">
        <v>0</v>
      </c>
      <c r="P88">
        <v>0.10125000000000001</v>
      </c>
      <c r="Q88">
        <v>0</v>
      </c>
      <c r="R88">
        <v>0</v>
      </c>
      <c r="S88">
        <v>2.8181107164736674</v>
      </c>
      <c r="T88">
        <v>0</v>
      </c>
      <c r="U88">
        <v>0</v>
      </c>
      <c r="V88">
        <v>0</v>
      </c>
      <c r="W88">
        <v>0</v>
      </c>
      <c r="X88">
        <v>2.8599147350077438</v>
      </c>
      <c r="AA88">
        <v>0</v>
      </c>
      <c r="AB88">
        <v>0.10125000000000001</v>
      </c>
      <c r="AC88" s="1" t="e">
        <f>((#REF!+#REF!)*H2__2[[#This Row],[PremiumH2CN_cap]]+(#REF!+#REF!)*H2__2[[#This Row],[PremiumH2CN_prod]]*1000)*_xlfn.XLOOKUP(H2__2[[#This Row],[Year]],Graphs!$R$2:$R$41,Graphs!$T$2:$T$41)</f>
        <v>#REF!</v>
      </c>
      <c r="AD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" spans="1:31" x14ac:dyDescent="0.25">
      <c r="A89" s="1" t="s">
        <v>105</v>
      </c>
      <c r="B89">
        <v>1</v>
      </c>
      <c r="C89" s="1" t="s">
        <v>107</v>
      </c>
      <c r="D89" s="1" t="s">
        <v>373</v>
      </c>
      <c r="E89">
        <v>2028</v>
      </c>
      <c r="F89">
        <v>42.000000000004441</v>
      </c>
      <c r="G89">
        <v>6.2566353988947139</v>
      </c>
      <c r="H89">
        <v>29.584736981601644</v>
      </c>
      <c r="I89">
        <v>36.119498257932484</v>
      </c>
      <c r="J89">
        <v>0.83820385893170013</v>
      </c>
      <c r="K89">
        <v>1.3565281133505056</v>
      </c>
      <c r="L89">
        <v>4.0935835750738914</v>
      </c>
      <c r="M89">
        <v>3.1517961835830777</v>
      </c>
      <c r="N89">
        <v>8.3260688665884626</v>
      </c>
      <c r="O89">
        <v>0</v>
      </c>
      <c r="P89">
        <v>9.4500000000000001E-2</v>
      </c>
      <c r="Q89">
        <v>0</v>
      </c>
      <c r="R89">
        <v>0</v>
      </c>
      <c r="S89">
        <v>2.7529821139610515</v>
      </c>
      <c r="T89">
        <v>0</v>
      </c>
      <c r="U89">
        <v>0</v>
      </c>
      <c r="V89">
        <v>0</v>
      </c>
      <c r="W89">
        <v>0</v>
      </c>
      <c r="X89">
        <v>2.8167601825016004</v>
      </c>
      <c r="AA89">
        <v>0</v>
      </c>
      <c r="AB89">
        <v>9.4500000000000001E-2</v>
      </c>
      <c r="AC89" s="1" t="e">
        <f>((#REF!+#REF!)*H2__2[[#This Row],[PremiumH2CN_cap]]+(#REF!+#REF!)*H2__2[[#This Row],[PremiumH2CN_prod]]*1000)*_xlfn.XLOOKUP(H2__2[[#This Row],[Year]],Graphs!$R$2:$R$41,Graphs!$T$2:$T$41)</f>
        <v>#REF!</v>
      </c>
      <c r="AD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" spans="1:31" x14ac:dyDescent="0.25">
      <c r="A90" s="1" t="s">
        <v>105</v>
      </c>
      <c r="B90">
        <v>1</v>
      </c>
      <c r="C90" s="1" t="s">
        <v>107</v>
      </c>
      <c r="D90" s="1" t="s">
        <v>373</v>
      </c>
      <c r="E90">
        <v>2029</v>
      </c>
      <c r="F90">
        <v>37.333333333338963</v>
      </c>
      <c r="G90">
        <v>6.2333020655615554</v>
      </c>
      <c r="H90">
        <v>29.57798698234101</v>
      </c>
      <c r="I90">
        <v>41.493480880952482</v>
      </c>
      <c r="J90">
        <v>0.32698748290546575</v>
      </c>
      <c r="K90">
        <v>1.1922016596014076</v>
      </c>
      <c r="L90">
        <v>4.2249064629299644</v>
      </c>
      <c r="M90">
        <v>3.8277089610326418</v>
      </c>
      <c r="N90">
        <v>9.3050862428061496</v>
      </c>
      <c r="O90">
        <v>0</v>
      </c>
      <c r="P90">
        <v>8.7750000000000009E-2</v>
      </c>
      <c r="Q90">
        <v>0</v>
      </c>
      <c r="R90">
        <v>0</v>
      </c>
      <c r="S90">
        <v>2.6332264059668282</v>
      </c>
      <c r="T90">
        <v>0</v>
      </c>
      <c r="U90">
        <v>0</v>
      </c>
      <c r="V90">
        <v>0</v>
      </c>
      <c r="W90">
        <v>0</v>
      </c>
      <c r="X90">
        <v>2.7093712866317383</v>
      </c>
      <c r="AA90">
        <v>0</v>
      </c>
      <c r="AB90">
        <v>8.7750000000000009E-2</v>
      </c>
      <c r="AC90" s="1" t="e">
        <f>((#REF!+#REF!)*H2__2[[#This Row],[PremiumH2CN_cap]]+(#REF!+#REF!)*H2__2[[#This Row],[PremiumH2CN_prod]]*1000)*_xlfn.XLOOKUP(H2__2[[#This Row],[Year]],Graphs!$R$2:$R$41,Graphs!$T$2:$T$41)</f>
        <v>#REF!</v>
      </c>
      <c r="AD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" spans="1:31" x14ac:dyDescent="0.25">
      <c r="A91" s="1" t="s">
        <v>105</v>
      </c>
      <c r="B91">
        <v>1</v>
      </c>
      <c r="C91" s="1" t="s">
        <v>107</v>
      </c>
      <c r="D91" s="1" t="s">
        <v>373</v>
      </c>
      <c r="E91">
        <v>2030</v>
      </c>
      <c r="F91">
        <v>32.66666666667372</v>
      </c>
      <c r="G91">
        <v>6.2099687322284032</v>
      </c>
      <c r="H91">
        <v>29.57123698267355</v>
      </c>
      <c r="I91">
        <v>45.727863730111224</v>
      </c>
      <c r="J91">
        <v>0.13359685363063845</v>
      </c>
      <c r="K91">
        <v>1.0772802635657739</v>
      </c>
      <c r="L91">
        <v>4.3736614877471958</v>
      </c>
      <c r="M91">
        <v>4.541141553258889</v>
      </c>
      <c r="N91">
        <v>9.8642407940317458</v>
      </c>
      <c r="O91">
        <v>0</v>
      </c>
      <c r="P91">
        <v>8.1000000000000003E-2</v>
      </c>
      <c r="Q91">
        <v>0</v>
      </c>
      <c r="R91">
        <v>0</v>
      </c>
      <c r="S91">
        <v>2.473086847591921</v>
      </c>
      <c r="T91">
        <v>0</v>
      </c>
      <c r="U91">
        <v>0</v>
      </c>
      <c r="V91">
        <v>0</v>
      </c>
      <c r="W91">
        <v>0</v>
      </c>
      <c r="X91">
        <v>2.5531934794507052</v>
      </c>
      <c r="AA91">
        <v>0</v>
      </c>
      <c r="AB91">
        <v>8.1000000000000003E-2</v>
      </c>
      <c r="AC91" s="1" t="e">
        <f>((#REF!+#REF!)*H2__2[[#This Row],[PremiumH2CN_cap]]+(#REF!+#REF!)*H2__2[[#This Row],[PremiumH2CN_prod]]*1000)*_xlfn.XLOOKUP(H2__2[[#This Row],[Year]],Graphs!$R$2:$R$41,Graphs!$T$2:$T$41)</f>
        <v>#REF!</v>
      </c>
      <c r="AD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" spans="1:31" x14ac:dyDescent="0.25">
      <c r="A92" s="1" t="s">
        <v>105</v>
      </c>
      <c r="B92">
        <v>1</v>
      </c>
      <c r="C92" s="1" t="s">
        <v>107</v>
      </c>
      <c r="D92" s="1" t="s">
        <v>373</v>
      </c>
      <c r="E92">
        <v>2031</v>
      </c>
      <c r="F92">
        <v>28.000000000008818</v>
      </c>
      <c r="G92">
        <v>6.1866353988952696</v>
      </c>
      <c r="H92">
        <v>29.564486982761213</v>
      </c>
      <c r="I92">
        <v>45.721115352717433</v>
      </c>
      <c r="J92">
        <v>0.1046593360436415</v>
      </c>
      <c r="K92">
        <v>1.0634039073725601</v>
      </c>
      <c r="L92">
        <v>4.3566662849600215</v>
      </c>
      <c r="M92">
        <v>4.5858891440233034</v>
      </c>
      <c r="N92">
        <v>10.530157587282467</v>
      </c>
      <c r="O92">
        <v>0.85490566845696359</v>
      </c>
      <c r="P92">
        <v>4.8208240291936475</v>
      </c>
      <c r="Q92">
        <v>7.2560345425631098E-2</v>
      </c>
      <c r="R92">
        <v>0.78736112076039899</v>
      </c>
      <c r="S92">
        <v>2.4865654158012633</v>
      </c>
      <c r="T92">
        <v>0</v>
      </c>
      <c r="U92">
        <v>0</v>
      </c>
      <c r="V92">
        <v>0</v>
      </c>
      <c r="W92">
        <v>0</v>
      </c>
      <c r="X92">
        <v>2.5732297271190436</v>
      </c>
      <c r="AA92">
        <v>0.85490566845696359</v>
      </c>
      <c r="AB92">
        <v>4.8208240291936475</v>
      </c>
      <c r="AC92" s="1" t="e">
        <f>((#REF!+#REF!)*H2__2[[#This Row],[PremiumH2CN_cap]]+(#REF!+#REF!)*H2__2[[#This Row],[PremiumH2CN_prod]]*1000)*_xlfn.XLOOKUP(H2__2[[#This Row],[Year]],Graphs!$R$2:$R$41,Graphs!$T$2:$T$41)</f>
        <v>#REF!</v>
      </c>
      <c r="AD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" spans="1:31" x14ac:dyDescent="0.25">
      <c r="A93" s="1" t="s">
        <v>105</v>
      </c>
      <c r="B93">
        <v>1</v>
      </c>
      <c r="C93" s="1" t="s">
        <v>107</v>
      </c>
      <c r="D93" s="1" t="s">
        <v>373</v>
      </c>
      <c r="E93">
        <v>2032</v>
      </c>
      <c r="F93">
        <v>23.333333333344385</v>
      </c>
      <c r="G93">
        <v>6.1633020655621484</v>
      </c>
      <c r="H93">
        <v>31.017879249655017</v>
      </c>
      <c r="I93">
        <v>49.990087608542808</v>
      </c>
      <c r="J93">
        <v>5.7729923226445046E-2</v>
      </c>
      <c r="K93">
        <v>1.0532409152858673</v>
      </c>
      <c r="L93">
        <v>4.6820647924054519</v>
      </c>
      <c r="M93">
        <v>5.1395928075586381</v>
      </c>
      <c r="N93">
        <v>11.182017120565853</v>
      </c>
      <c r="O93">
        <v>0.85490566845696359</v>
      </c>
      <c r="P93">
        <v>4.8140740291936472</v>
      </c>
      <c r="Q93">
        <v>6.484688834933966E-2</v>
      </c>
      <c r="R93">
        <v>0.82155443434531983</v>
      </c>
      <c r="S93">
        <v>2.4855038662830751</v>
      </c>
      <c r="T93">
        <v>0</v>
      </c>
      <c r="U93">
        <v>0</v>
      </c>
      <c r="V93">
        <v>0</v>
      </c>
      <c r="W93">
        <v>0</v>
      </c>
      <c r="X93">
        <v>2.5820760954328268</v>
      </c>
      <c r="AA93">
        <v>0.85490566845696359</v>
      </c>
      <c r="AB93">
        <v>4.8140740291936472</v>
      </c>
      <c r="AC93" s="1" t="e">
        <f>((#REF!+#REF!)*H2__2[[#This Row],[PremiumH2CN_cap]]+(#REF!+#REF!)*H2__2[[#This Row],[PremiumH2CN_prod]]*1000)*_xlfn.XLOOKUP(H2__2[[#This Row],[Year]],Graphs!$R$2:$R$41,Graphs!$T$2:$T$41)</f>
        <v>#REF!</v>
      </c>
      <c r="AD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" spans="1:31" x14ac:dyDescent="0.25">
      <c r="A94" s="1" t="s">
        <v>105</v>
      </c>
      <c r="B94">
        <v>1</v>
      </c>
      <c r="C94" s="1" t="s">
        <v>107</v>
      </c>
      <c r="D94" s="1" t="s">
        <v>373</v>
      </c>
      <c r="E94">
        <v>2033</v>
      </c>
      <c r="F94">
        <v>18.666666666680676</v>
      </c>
      <c r="G94">
        <v>6.1399687322290326</v>
      </c>
      <c r="H94">
        <v>35.825396054137634</v>
      </c>
      <c r="I94">
        <v>50.843790425235689</v>
      </c>
      <c r="J94">
        <v>4.0633534647732976E-9</v>
      </c>
      <c r="K94">
        <v>1.0552187339893166</v>
      </c>
      <c r="L94">
        <v>5.421533380928353</v>
      </c>
      <c r="M94">
        <v>5.1166027303941677</v>
      </c>
      <c r="N94">
        <v>12.010580069956449</v>
      </c>
      <c r="O94">
        <v>0.85490566845696359</v>
      </c>
      <c r="P94">
        <v>4.807324029193647</v>
      </c>
      <c r="Q94">
        <v>5.6094919280751401E-2</v>
      </c>
      <c r="R94">
        <v>0.84117348392356961</v>
      </c>
      <c r="S94">
        <v>2.5222363654366244</v>
      </c>
      <c r="T94">
        <v>0</v>
      </c>
      <c r="U94">
        <v>0</v>
      </c>
      <c r="V94">
        <v>0</v>
      </c>
      <c r="W94">
        <v>0</v>
      </c>
      <c r="X94">
        <v>2.6230029145865092</v>
      </c>
      <c r="AA94">
        <v>0.85490566845696359</v>
      </c>
      <c r="AB94">
        <v>4.807324029193647</v>
      </c>
      <c r="AC94" s="1" t="e">
        <f>((#REF!+#REF!)*H2__2[[#This Row],[PremiumH2CN_cap]]+(#REF!+#REF!)*H2__2[[#This Row],[PremiumH2CN_prod]]*1000)*_xlfn.XLOOKUP(H2__2[[#This Row],[Year]],Graphs!$R$2:$R$41,Graphs!$T$2:$T$41)</f>
        <v>#REF!</v>
      </c>
      <c r="AD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" spans="1:31" x14ac:dyDescent="0.25">
      <c r="A95" s="1" t="s">
        <v>105</v>
      </c>
      <c r="B95">
        <v>1</v>
      </c>
      <c r="C95" s="1" t="s">
        <v>107</v>
      </c>
      <c r="D95" s="1" t="s">
        <v>373</v>
      </c>
      <c r="E95">
        <v>2034</v>
      </c>
      <c r="F95">
        <v>14.000000000018204</v>
      </c>
      <c r="G95">
        <v>6.1166353988959123</v>
      </c>
      <c r="H95">
        <v>35.818646054618654</v>
      </c>
      <c r="I95">
        <v>56.470100179434596</v>
      </c>
      <c r="J95">
        <v>5.0995112772911723E-10</v>
      </c>
      <c r="K95">
        <v>1.0386796664827549</v>
      </c>
      <c r="L95">
        <v>5.544401690215536</v>
      </c>
      <c r="M95">
        <v>5.849426247128954</v>
      </c>
      <c r="N95">
        <v>12.633565062682486</v>
      </c>
      <c r="O95">
        <v>0.85490566845696359</v>
      </c>
      <c r="P95">
        <v>4.8005740291936476</v>
      </c>
      <c r="Q95">
        <v>6.2881167607637137E-2</v>
      </c>
      <c r="R95">
        <v>0.87046694259573243</v>
      </c>
      <c r="S95">
        <v>2.5053289565537575</v>
      </c>
      <c r="T95">
        <v>0</v>
      </c>
      <c r="U95">
        <v>0</v>
      </c>
      <c r="V95">
        <v>0</v>
      </c>
      <c r="W95">
        <v>0</v>
      </c>
      <c r="X95">
        <v>2.6188254367496908</v>
      </c>
      <c r="AA95">
        <v>0.85490566845696359</v>
      </c>
      <c r="AB95">
        <v>4.8005740291936476</v>
      </c>
      <c r="AC95" s="1" t="e">
        <f>((#REF!+#REF!)*H2__2[[#This Row],[PremiumH2CN_cap]]+(#REF!+#REF!)*H2__2[[#This Row],[PremiumH2CN_prod]]*1000)*_xlfn.XLOOKUP(H2__2[[#This Row],[Year]],Graphs!$R$2:$R$41,Graphs!$T$2:$T$41)</f>
        <v>#REF!</v>
      </c>
      <c r="AD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" spans="1:31" x14ac:dyDescent="0.25">
      <c r="A96" s="1" t="s">
        <v>105</v>
      </c>
      <c r="B96">
        <v>1</v>
      </c>
      <c r="C96" s="1" t="s">
        <v>107</v>
      </c>
      <c r="D96" s="1" t="s">
        <v>373</v>
      </c>
      <c r="E96">
        <v>2035</v>
      </c>
      <c r="F96">
        <v>9.3333333333583486</v>
      </c>
      <c r="G96">
        <v>6.0933020655627885</v>
      </c>
      <c r="H96">
        <v>40.6278187147702</v>
      </c>
      <c r="I96">
        <v>58.078052063601184</v>
      </c>
      <c r="J96">
        <v>3.3927544777183386E-10</v>
      </c>
      <c r="K96">
        <v>0.99630245318242339</v>
      </c>
      <c r="L96">
        <v>6.3559474509964424</v>
      </c>
      <c r="M96">
        <v>6.2010756811544834</v>
      </c>
      <c r="N96">
        <v>13.019908599179896</v>
      </c>
      <c r="O96">
        <v>0.85490566845696359</v>
      </c>
      <c r="P96">
        <v>4.7938240291936474</v>
      </c>
      <c r="Q96">
        <v>3.8803807091840656E-2</v>
      </c>
      <c r="R96">
        <v>0.88666695147580643</v>
      </c>
      <c r="S96">
        <v>2.4602962486230298</v>
      </c>
      <c r="T96">
        <v>0</v>
      </c>
      <c r="U96">
        <v>0</v>
      </c>
      <c r="V96">
        <v>0</v>
      </c>
      <c r="W96">
        <v>0</v>
      </c>
      <c r="X96">
        <v>2.5864029001185016</v>
      </c>
      <c r="AA96">
        <v>0.85490566845696359</v>
      </c>
      <c r="AB96">
        <v>4.7938240291936474</v>
      </c>
      <c r="AC96" s="1" t="e">
        <f>((#REF!+#REF!)*H2__2[[#This Row],[PremiumH2CN_cap]]+(#REF!+#REF!)*H2__2[[#This Row],[PremiumH2CN_prod]]*1000)*_xlfn.XLOOKUP(H2__2[[#This Row],[Year]],Graphs!$R$2:$R$41,Graphs!$T$2:$T$41)</f>
        <v>#REF!</v>
      </c>
      <c r="AD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" spans="1:31" x14ac:dyDescent="0.25">
      <c r="A97" s="1" t="s">
        <v>105</v>
      </c>
      <c r="B97">
        <v>1</v>
      </c>
      <c r="C97" s="1" t="s">
        <v>107</v>
      </c>
      <c r="D97" s="1" t="s">
        <v>373</v>
      </c>
      <c r="E97">
        <v>2036</v>
      </c>
      <c r="F97">
        <v>4.6666666667060559</v>
      </c>
      <c r="G97">
        <v>6.0699687322296594</v>
      </c>
      <c r="H97">
        <v>48.881681947469566</v>
      </c>
      <c r="I97">
        <v>62.041507065405057</v>
      </c>
      <c r="J97">
        <v>2.6686333929647652E-10</v>
      </c>
      <c r="K97">
        <v>0.90529635117128271</v>
      </c>
      <c r="L97">
        <v>7.5050499560268245</v>
      </c>
      <c r="M97">
        <v>6.6206835134290323</v>
      </c>
      <c r="N97">
        <v>13.043947200182796</v>
      </c>
      <c r="O97">
        <v>0.85490566845696359</v>
      </c>
      <c r="P97">
        <v>4.7870740291936471</v>
      </c>
      <c r="Q97">
        <v>3.6584367035755044E-2</v>
      </c>
      <c r="R97">
        <v>0.88792793563707628</v>
      </c>
      <c r="S97">
        <v>2.4107262870819137</v>
      </c>
      <c r="T97">
        <v>0</v>
      </c>
      <c r="U97">
        <v>0</v>
      </c>
      <c r="V97">
        <v>0</v>
      </c>
      <c r="W97">
        <v>0</v>
      </c>
      <c r="X97">
        <v>2.5347559979174172</v>
      </c>
      <c r="AA97">
        <v>0.85490566845696359</v>
      </c>
      <c r="AB97">
        <v>4.7870740291936471</v>
      </c>
      <c r="AC97" s="1" t="e">
        <f>((#REF!+#REF!)*H2__2[[#This Row],[PremiumH2CN_cap]]+(#REF!+#REF!)*H2__2[[#This Row],[PremiumH2CN_prod]]*1000)*_xlfn.XLOOKUP(H2__2[[#This Row],[Year]],Graphs!$R$2:$R$41,Graphs!$T$2:$T$41)</f>
        <v>#REF!</v>
      </c>
      <c r="AD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" spans="1:31" x14ac:dyDescent="0.25">
      <c r="A98" s="1" t="s">
        <v>105</v>
      </c>
      <c r="B98">
        <v>1</v>
      </c>
      <c r="C98" s="1" t="s">
        <v>107</v>
      </c>
      <c r="D98" s="1" t="s">
        <v>373</v>
      </c>
      <c r="E98">
        <v>2037</v>
      </c>
      <c r="F98">
        <v>6.0168020626605791E-9</v>
      </c>
      <c r="G98">
        <v>6.0466353988965302</v>
      </c>
      <c r="H98">
        <v>57.8032084673914</v>
      </c>
      <c r="I98">
        <v>62.034759421227818</v>
      </c>
      <c r="J98">
        <v>1.780992820267573E-10</v>
      </c>
      <c r="K98">
        <v>0.90474516443192132</v>
      </c>
      <c r="L98">
        <v>8.5395633083061782</v>
      </c>
      <c r="M98">
        <v>6.3240250724644902</v>
      </c>
      <c r="N98">
        <v>13.830832834578125</v>
      </c>
      <c r="O98">
        <v>0.85490566845696359</v>
      </c>
      <c r="P98">
        <v>4.7803240291936477</v>
      </c>
      <c r="Q98">
        <v>4.769717369856423E-2</v>
      </c>
      <c r="R98">
        <v>0.85422319823287618</v>
      </c>
      <c r="S98">
        <v>2.440850771853269</v>
      </c>
      <c r="T98">
        <v>0</v>
      </c>
      <c r="U98">
        <v>0</v>
      </c>
      <c r="V98">
        <v>0</v>
      </c>
      <c r="W98">
        <v>0</v>
      </c>
      <c r="X98">
        <v>2.5710704318982671</v>
      </c>
      <c r="AA98">
        <v>0.85490566845696359</v>
      </c>
      <c r="AB98">
        <v>4.7803240291936477</v>
      </c>
      <c r="AC98" s="1" t="e">
        <f>((#REF!+#REF!)*H2__2[[#This Row],[PremiumH2CN_cap]]+(#REF!+#REF!)*H2__2[[#This Row],[PremiumH2CN_prod]]*1000)*_xlfn.XLOOKUP(H2__2[[#This Row],[Year]],Graphs!$R$2:$R$41,Graphs!$T$2:$T$41)</f>
        <v>#REF!</v>
      </c>
      <c r="AD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" spans="1:31" x14ac:dyDescent="0.25">
      <c r="A99" s="1" t="s">
        <v>105</v>
      </c>
      <c r="B99">
        <v>1</v>
      </c>
      <c r="C99" s="1" t="s">
        <v>107</v>
      </c>
      <c r="D99" s="1" t="s">
        <v>373</v>
      </c>
      <c r="E99">
        <v>2038</v>
      </c>
      <c r="F99">
        <v>6.1033745419816631E-9</v>
      </c>
      <c r="G99">
        <v>6.0466353988967354</v>
      </c>
      <c r="H99">
        <v>60.233597807744744</v>
      </c>
      <c r="I99">
        <v>69.596858551016112</v>
      </c>
      <c r="J99">
        <v>1.6897771219542826E-10</v>
      </c>
      <c r="K99">
        <v>0.90474516439252228</v>
      </c>
      <c r="L99">
        <v>8.8615084126350467</v>
      </c>
      <c r="M99">
        <v>6.9744972616015426</v>
      </c>
      <c r="N99">
        <v>14.373144937947931</v>
      </c>
      <c r="O99">
        <v>0.85490566845696359</v>
      </c>
      <c r="P99">
        <v>4.7735740291936475</v>
      </c>
      <c r="Q99">
        <v>2.9372360661599949E-2</v>
      </c>
      <c r="R99">
        <v>0.85713074024433145</v>
      </c>
      <c r="S99">
        <v>2.4438896838310789</v>
      </c>
      <c r="T99">
        <v>0</v>
      </c>
      <c r="U99">
        <v>0</v>
      </c>
      <c r="V99">
        <v>0</v>
      </c>
      <c r="W99">
        <v>0</v>
      </c>
      <c r="X99">
        <v>2.5771923178576657</v>
      </c>
      <c r="AA99">
        <v>0.85490566845696359</v>
      </c>
      <c r="AB99">
        <v>4.7735740291936475</v>
      </c>
      <c r="AC99" s="1" t="e">
        <f>((#REF!+#REF!)*H2__2[[#This Row],[PremiumH2CN_cap]]+(#REF!+#REF!)*H2__2[[#This Row],[PremiumH2CN_prod]]*1000)*_xlfn.XLOOKUP(H2__2[[#This Row],[Year]],Graphs!$R$2:$R$41,Graphs!$T$2:$T$41)</f>
        <v>#REF!</v>
      </c>
      <c r="AD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" spans="1:31" x14ac:dyDescent="0.25">
      <c r="A100" s="1" t="s">
        <v>105</v>
      </c>
      <c r="B100">
        <v>1</v>
      </c>
      <c r="C100" s="1" t="s">
        <v>107</v>
      </c>
      <c r="D100" s="1" t="s">
        <v>373</v>
      </c>
      <c r="E100">
        <v>2039</v>
      </c>
      <c r="F100">
        <v>6.3577405122143853E-9</v>
      </c>
      <c r="G100">
        <v>6.0466353988969646</v>
      </c>
      <c r="H100">
        <v>60.226847807805406</v>
      </c>
      <c r="I100">
        <v>81.769193651170013</v>
      </c>
      <c r="J100">
        <v>1.6009663314319991E-10</v>
      </c>
      <c r="K100">
        <v>0.86622446860607261</v>
      </c>
      <c r="L100">
        <v>9.4599536951653587</v>
      </c>
      <c r="M100">
        <v>7.8725071644683196</v>
      </c>
      <c r="N100">
        <v>14.384806550479631</v>
      </c>
      <c r="O100">
        <v>0.85490566845696359</v>
      </c>
      <c r="P100">
        <v>4.7668240291936472</v>
      </c>
      <c r="Q100">
        <v>2.8864811206395558E-2</v>
      </c>
      <c r="R100">
        <v>0.89169824111717955</v>
      </c>
      <c r="S100">
        <v>2.393930916577125</v>
      </c>
      <c r="T100">
        <v>0</v>
      </c>
      <c r="U100">
        <v>0</v>
      </c>
      <c r="V100">
        <v>0</v>
      </c>
      <c r="W100">
        <v>0</v>
      </c>
      <c r="X100">
        <v>2.5261937391135199</v>
      </c>
      <c r="AA100">
        <v>0.85490566845696359</v>
      </c>
      <c r="AB100">
        <v>4.7668240291936472</v>
      </c>
      <c r="AC100" s="1" t="e">
        <f>((#REF!+#REF!)*H2__2[[#This Row],[PremiumH2CN_cap]]+(#REF!+#REF!)*H2__2[[#This Row],[PremiumH2CN_prod]]*1000)*_xlfn.XLOOKUP(H2__2[[#This Row],[Year]],Graphs!$R$2:$R$41,Graphs!$T$2:$T$41)</f>
        <v>#REF!</v>
      </c>
      <c r="AD1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" spans="1:31" x14ac:dyDescent="0.25">
      <c r="A101" s="1" t="s">
        <v>105</v>
      </c>
      <c r="B101">
        <v>1</v>
      </c>
      <c r="C101" s="1" t="s">
        <v>107</v>
      </c>
      <c r="D101" s="1" t="s">
        <v>373</v>
      </c>
      <c r="E101">
        <v>2040</v>
      </c>
      <c r="F101">
        <v>6.9207053777768713E-9</v>
      </c>
      <c r="G101">
        <v>6.046635398897223</v>
      </c>
      <c r="H101">
        <v>60.220097807826477</v>
      </c>
      <c r="I101">
        <v>91.159876206651873</v>
      </c>
      <c r="J101">
        <v>1.5333317750102766E-10</v>
      </c>
      <c r="K101">
        <v>0.82845560165933596</v>
      </c>
      <c r="L101">
        <v>9.7620985072815554</v>
      </c>
      <c r="M101">
        <v>9.15880854120193</v>
      </c>
      <c r="N101">
        <v>14.290739263359315</v>
      </c>
      <c r="O101">
        <v>0.85490566845696359</v>
      </c>
      <c r="P101">
        <v>4.760074029193647</v>
      </c>
      <c r="Q101">
        <v>3.0396933043238539E-2</v>
      </c>
      <c r="R101">
        <v>0.92570048976552632</v>
      </c>
      <c r="S101">
        <v>2.3343424365971437</v>
      </c>
      <c r="T101">
        <v>0</v>
      </c>
      <c r="U101">
        <v>0</v>
      </c>
      <c r="V101">
        <v>0</v>
      </c>
      <c r="W101">
        <v>0</v>
      </c>
      <c r="X101">
        <v>2.4648038536835375</v>
      </c>
      <c r="AA101">
        <v>0.85490566845696359</v>
      </c>
      <c r="AB101">
        <v>4.760074029193647</v>
      </c>
      <c r="AC101" s="1" t="e">
        <f>((#REF!+#REF!)*H2__2[[#This Row],[PremiumH2CN_cap]]+(#REF!+#REF!)*H2__2[[#This Row],[PremiumH2CN_prod]]*1000)*_xlfn.XLOOKUP(H2__2[[#This Row],[Year]],Graphs!$R$2:$R$41,Graphs!$T$2:$T$41)</f>
        <v>#REF!</v>
      </c>
      <c r="AD1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" spans="1:31" x14ac:dyDescent="0.25">
      <c r="A102" s="1" t="s">
        <v>105</v>
      </c>
      <c r="B102">
        <v>1</v>
      </c>
      <c r="C102" s="1" t="s">
        <v>107</v>
      </c>
      <c r="D102" s="1" t="s">
        <v>373</v>
      </c>
      <c r="E102">
        <v>2041</v>
      </c>
      <c r="F102">
        <v>7.6904292553503598E-9</v>
      </c>
      <c r="G102">
        <v>6.0466353988975197</v>
      </c>
      <c r="H102">
        <v>60.213347807842467</v>
      </c>
      <c r="I102">
        <v>100.28953203900869</v>
      </c>
      <c r="J102">
        <v>1.4680993824404197E-10</v>
      </c>
      <c r="K102">
        <v>0.82845560155342424</v>
      </c>
      <c r="L102">
        <v>10.21673437535277</v>
      </c>
      <c r="M102">
        <v>10.387753986343084</v>
      </c>
      <c r="N102">
        <v>14.050273409680877</v>
      </c>
      <c r="O102">
        <v>0.85490566845696359</v>
      </c>
      <c r="P102">
        <v>4.7533240291936476</v>
      </c>
      <c r="Q102">
        <v>0</v>
      </c>
      <c r="R102">
        <v>0</v>
      </c>
      <c r="S102">
        <v>2.2154649914215341</v>
      </c>
      <c r="T102">
        <v>0</v>
      </c>
      <c r="U102">
        <v>0</v>
      </c>
      <c r="V102">
        <v>0</v>
      </c>
      <c r="W102">
        <v>0</v>
      </c>
      <c r="X102">
        <v>2.322590420200993</v>
      </c>
      <c r="AA102">
        <v>0.85490566845696359</v>
      </c>
      <c r="AB102">
        <v>4.7533240291936476</v>
      </c>
      <c r="AC102" s="1" t="e">
        <f>((#REF!+#REF!)*H2__2[[#This Row],[PremiumH2CN_cap]]+(#REF!+#REF!)*H2__2[[#This Row],[PremiumH2CN_prod]]*1000)*_xlfn.XLOOKUP(H2__2[[#This Row],[Year]],Graphs!$R$2:$R$41,Graphs!$T$2:$T$41)</f>
        <v>#REF!</v>
      </c>
      <c r="AD1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" spans="1:31" x14ac:dyDescent="0.25">
      <c r="A103" s="1" t="s">
        <v>105</v>
      </c>
      <c r="B103">
        <v>1</v>
      </c>
      <c r="C103" s="1" t="s">
        <v>107</v>
      </c>
      <c r="D103" s="1" t="s">
        <v>373</v>
      </c>
      <c r="E103">
        <v>2042</v>
      </c>
      <c r="F103">
        <v>8.606098916228279E-9</v>
      </c>
      <c r="G103">
        <v>6.0466353988978669</v>
      </c>
      <c r="H103">
        <v>59.84872744032009</v>
      </c>
      <c r="I103">
        <v>99.711641648135355</v>
      </c>
      <c r="J103">
        <v>1.4110492258709725E-10</v>
      </c>
      <c r="K103">
        <v>0.73369150541361283</v>
      </c>
      <c r="L103">
        <v>10.866354859090968</v>
      </c>
      <c r="M103">
        <v>11.388238247509157</v>
      </c>
      <c r="N103">
        <v>13.965200053765074</v>
      </c>
      <c r="O103">
        <v>0.85490566845696359</v>
      </c>
      <c r="P103">
        <v>4.7465740291936473</v>
      </c>
      <c r="Q103">
        <v>0</v>
      </c>
      <c r="R103">
        <v>0</v>
      </c>
      <c r="S103">
        <v>2.0853206063038447</v>
      </c>
      <c r="T103">
        <v>0</v>
      </c>
      <c r="U103">
        <v>0</v>
      </c>
      <c r="V103">
        <v>0</v>
      </c>
      <c r="W103">
        <v>0</v>
      </c>
      <c r="X103">
        <v>2.1940750271137071</v>
      </c>
      <c r="AA103">
        <v>0.85490566845696359</v>
      </c>
      <c r="AB103">
        <v>4.7465740291936473</v>
      </c>
      <c r="AC103" s="1" t="e">
        <f>((#REF!+#REF!)*H2__2[[#This Row],[PremiumH2CN_cap]]+(#REF!+#REF!)*H2__2[[#This Row],[PremiumH2CN_prod]]*1000)*_xlfn.XLOOKUP(H2__2[[#This Row],[Year]],Graphs!$R$2:$R$41,Graphs!$T$2:$T$41)</f>
        <v>#REF!</v>
      </c>
      <c r="AD1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" spans="1:31" x14ac:dyDescent="0.25">
      <c r="A104" s="1" t="s">
        <v>105</v>
      </c>
      <c r="B104">
        <v>1</v>
      </c>
      <c r="C104" s="1" t="s">
        <v>107</v>
      </c>
      <c r="D104" s="1" t="s">
        <v>373</v>
      </c>
      <c r="E104">
        <v>2043</v>
      </c>
      <c r="F104">
        <v>9.6803650264381832E-9</v>
      </c>
      <c r="G104">
        <v>6.0466353988982879</v>
      </c>
      <c r="H104">
        <v>59.848727440341484</v>
      </c>
      <c r="I104">
        <v>107.96736725807158</v>
      </c>
      <c r="J104">
        <v>1.3987956116284401E-10</v>
      </c>
      <c r="K104">
        <v>0.59992186682202753</v>
      </c>
      <c r="L104">
        <v>11.046950254180855</v>
      </c>
      <c r="M104">
        <v>12.341315323890184</v>
      </c>
      <c r="N104">
        <v>14.464196547103336</v>
      </c>
      <c r="O104">
        <v>0.85490566845696359</v>
      </c>
      <c r="P104">
        <v>4.7465740291936473</v>
      </c>
      <c r="Q104">
        <v>0</v>
      </c>
      <c r="R104">
        <v>0</v>
      </c>
      <c r="S104">
        <v>2.0865738102904774</v>
      </c>
      <c r="T104">
        <v>0</v>
      </c>
      <c r="U104">
        <v>0</v>
      </c>
      <c r="V104">
        <v>0</v>
      </c>
      <c r="W104">
        <v>0</v>
      </c>
      <c r="X104">
        <v>2.1965410023265068</v>
      </c>
      <c r="AA104">
        <v>0.85490566845696359</v>
      </c>
      <c r="AB104">
        <v>4.7465740291936473</v>
      </c>
      <c r="AC104" s="1" t="e">
        <f>((#REF!+#REF!)*H2__2[[#This Row],[PremiumH2CN_cap]]+(#REF!+#REF!)*H2__2[[#This Row],[PremiumH2CN_prod]]*1000)*_xlfn.XLOOKUP(H2__2[[#This Row],[Year]],Graphs!$R$2:$R$41,Graphs!$T$2:$T$41)</f>
        <v>#REF!</v>
      </c>
      <c r="AD1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" spans="1:31" x14ac:dyDescent="0.25">
      <c r="A105" s="1" t="s">
        <v>105</v>
      </c>
      <c r="B105">
        <v>1</v>
      </c>
      <c r="C105" s="1" t="s">
        <v>107</v>
      </c>
      <c r="D105" s="1" t="s">
        <v>373</v>
      </c>
      <c r="E105">
        <v>2044</v>
      </c>
      <c r="F105">
        <v>1.0910814371472296E-8</v>
      </c>
      <c r="G105">
        <v>6.0466353988988084</v>
      </c>
      <c r="H105">
        <v>60.430844395330574</v>
      </c>
      <c r="I105">
        <v>121.54326849868198</v>
      </c>
      <c r="J105">
        <v>1.3678822524083863E-10</v>
      </c>
      <c r="K105">
        <v>0.41695641924016619</v>
      </c>
      <c r="L105">
        <v>11.542144067516432</v>
      </c>
      <c r="M105">
        <v>13.714140063290065</v>
      </c>
      <c r="N105">
        <v>14.190938191173814</v>
      </c>
      <c r="O105">
        <v>0.85490566845696359</v>
      </c>
      <c r="P105">
        <v>4.7465740291936473</v>
      </c>
      <c r="Q105">
        <v>0</v>
      </c>
      <c r="R105">
        <v>0</v>
      </c>
      <c r="S105">
        <v>2.0243244479552152</v>
      </c>
      <c r="T105">
        <v>0</v>
      </c>
      <c r="U105">
        <v>0</v>
      </c>
      <c r="V105">
        <v>0</v>
      </c>
      <c r="W105">
        <v>0</v>
      </c>
      <c r="X105">
        <v>2.1320973423746308</v>
      </c>
      <c r="AA105">
        <v>0.85490566845696359</v>
      </c>
      <c r="AB105">
        <v>4.7465740291936473</v>
      </c>
      <c r="AC105" s="1" t="e">
        <f>((#REF!+#REF!)*H2__2[[#This Row],[PremiumH2CN_cap]]+(#REF!+#REF!)*H2__2[[#This Row],[PremiumH2CN_prod]]*1000)*_xlfn.XLOOKUP(H2__2[[#This Row],[Year]],Graphs!$R$2:$R$41,Graphs!$T$2:$T$41)</f>
        <v>#REF!</v>
      </c>
      <c r="AD1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" spans="1:31" x14ac:dyDescent="0.25">
      <c r="A106" s="1" t="s">
        <v>105</v>
      </c>
      <c r="B106">
        <v>1</v>
      </c>
      <c r="C106" s="1" t="s">
        <v>107</v>
      </c>
      <c r="D106" s="1" t="s">
        <v>373</v>
      </c>
      <c r="E106">
        <v>2045</v>
      </c>
      <c r="F106">
        <v>1.2329618195230704E-8</v>
      </c>
      <c r="G106">
        <v>6.0466353988994843</v>
      </c>
      <c r="H106">
        <v>66.638880021841842</v>
      </c>
      <c r="I106">
        <v>127.81339730246123</v>
      </c>
      <c r="J106">
        <v>1.3435010567585393E-10</v>
      </c>
      <c r="K106">
        <v>0.39774108622650589</v>
      </c>
      <c r="L106">
        <v>12.8281008387094</v>
      </c>
      <c r="M106">
        <v>14.077572156347605</v>
      </c>
      <c r="N106">
        <v>14.041284152560591</v>
      </c>
      <c r="O106">
        <v>0.85490566845696359</v>
      </c>
      <c r="P106">
        <v>4.7465740291936473</v>
      </c>
      <c r="Q106">
        <v>0</v>
      </c>
      <c r="R106">
        <v>0</v>
      </c>
      <c r="S106">
        <v>1.9511399910970555</v>
      </c>
      <c r="T106">
        <v>0</v>
      </c>
      <c r="U106">
        <v>0</v>
      </c>
      <c r="V106">
        <v>0</v>
      </c>
      <c r="W106">
        <v>0</v>
      </c>
      <c r="X106">
        <v>2.053077348626521</v>
      </c>
      <c r="AA106">
        <v>0.85490566845696359</v>
      </c>
      <c r="AB106">
        <v>4.7465740291936473</v>
      </c>
      <c r="AC106" s="1" t="e">
        <f>((#REF!+#REF!)*H2__2[[#This Row],[PremiumH2CN_cap]]+(#REF!+#REF!)*H2__2[[#This Row],[PremiumH2CN_prod]]*1000)*_xlfn.XLOOKUP(H2__2[[#This Row],[Year]],Graphs!$R$2:$R$41,Graphs!$T$2:$T$41)</f>
        <v>#REF!</v>
      </c>
      <c r="AD1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" spans="1:31" x14ac:dyDescent="0.25">
      <c r="A107" s="1" t="s">
        <v>105</v>
      </c>
      <c r="B107">
        <v>1</v>
      </c>
      <c r="C107" s="1" t="s">
        <v>107</v>
      </c>
      <c r="D107" s="1" t="s">
        <v>373</v>
      </c>
      <c r="E107">
        <v>2046</v>
      </c>
      <c r="F107">
        <v>1.3969201520164431E-8</v>
      </c>
      <c r="G107">
        <v>6.0466353989004196</v>
      </c>
      <c r="H107">
        <v>72.74673489616606</v>
      </c>
      <c r="I107">
        <v>129.112507059884</v>
      </c>
      <c r="J107">
        <v>1.3294182802918645E-10</v>
      </c>
      <c r="K107">
        <v>0.39774108618122533</v>
      </c>
      <c r="L107">
        <v>14.077176691546086</v>
      </c>
      <c r="M107">
        <v>14.079155843193853</v>
      </c>
      <c r="N107">
        <v>14.283338422539577</v>
      </c>
      <c r="O107">
        <v>0.85490566845696359</v>
      </c>
      <c r="P107">
        <v>4.7465740291936473</v>
      </c>
      <c r="Q107">
        <v>0</v>
      </c>
      <c r="R107">
        <v>0</v>
      </c>
      <c r="S107">
        <v>1.8969835405112354</v>
      </c>
      <c r="T107">
        <v>0</v>
      </c>
      <c r="U107">
        <v>0</v>
      </c>
      <c r="V107">
        <v>0</v>
      </c>
      <c r="W107">
        <v>0</v>
      </c>
      <c r="X107">
        <v>1.9909653158404612</v>
      </c>
      <c r="AA107">
        <v>0.85490566845696359</v>
      </c>
      <c r="AB107">
        <v>4.7465740291936473</v>
      </c>
      <c r="AC107" s="1" t="e">
        <f>((#REF!+#REF!)*H2__2[[#This Row],[PremiumH2CN_cap]]+(#REF!+#REF!)*H2__2[[#This Row],[PremiumH2CN_prod]]*1000)*_xlfn.XLOOKUP(H2__2[[#This Row],[Year]],Graphs!$R$2:$R$41,Graphs!$T$2:$T$41)</f>
        <v>#REF!</v>
      </c>
      <c r="AD1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" spans="1:31" x14ac:dyDescent="0.25">
      <c r="A108" s="1" t="s">
        <v>105</v>
      </c>
      <c r="B108">
        <v>1</v>
      </c>
      <c r="C108" s="1" t="s">
        <v>107</v>
      </c>
      <c r="D108" s="1" t="s">
        <v>373</v>
      </c>
      <c r="E108">
        <v>2047</v>
      </c>
      <c r="F108">
        <v>1.5861421907461648E-8</v>
      </c>
      <c r="G108">
        <v>6.0466353989018637</v>
      </c>
      <c r="H108">
        <v>80.435031416521298</v>
      </c>
      <c r="I108">
        <v>130.76723715499926</v>
      </c>
      <c r="J108">
        <v>1.311533073712116E-10</v>
      </c>
      <c r="K108">
        <v>0.39774108613345038</v>
      </c>
      <c r="L108">
        <v>15.660320647033872</v>
      </c>
      <c r="M108">
        <v>14.04724144980608</v>
      </c>
      <c r="N108">
        <v>14.209733611782783</v>
      </c>
      <c r="O108">
        <v>0.85490566845696359</v>
      </c>
      <c r="P108">
        <v>4.7465740291936473</v>
      </c>
      <c r="Q108">
        <v>0</v>
      </c>
      <c r="R108">
        <v>0</v>
      </c>
      <c r="S108">
        <v>1.8124423913882433</v>
      </c>
      <c r="T108">
        <v>0</v>
      </c>
      <c r="U108">
        <v>0</v>
      </c>
      <c r="V108">
        <v>0</v>
      </c>
      <c r="W108">
        <v>0</v>
      </c>
      <c r="X108">
        <v>1.8998000403255064</v>
      </c>
      <c r="AA108">
        <v>0.85490566845696359</v>
      </c>
      <c r="AB108">
        <v>4.7465740291936473</v>
      </c>
      <c r="AC108" s="1" t="e">
        <f>((#REF!+#REF!)*H2__2[[#This Row],[PremiumH2CN_cap]]+(#REF!+#REF!)*H2__2[[#This Row],[PremiumH2CN_prod]]*1000)*_xlfn.XLOOKUP(H2__2[[#This Row],[Year]],Graphs!$R$2:$R$41,Graphs!$T$2:$T$41)</f>
        <v>#REF!</v>
      </c>
      <c r="AD1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" spans="1:31" x14ac:dyDescent="0.25">
      <c r="A109" s="1" t="s">
        <v>105</v>
      </c>
      <c r="B109">
        <v>1</v>
      </c>
      <c r="C109" s="1" t="s">
        <v>107</v>
      </c>
      <c r="D109" s="1" t="s">
        <v>373</v>
      </c>
      <c r="E109">
        <v>2048</v>
      </c>
      <c r="F109">
        <v>1.8051603136490811E-8</v>
      </c>
      <c r="G109">
        <v>2.5466353989050923</v>
      </c>
      <c r="H109">
        <v>89.661805020255073</v>
      </c>
      <c r="I109">
        <v>136.31369375530952</v>
      </c>
      <c r="J109">
        <v>1.2986566962034786E-10</v>
      </c>
      <c r="K109">
        <v>0.16751490081900888</v>
      </c>
      <c r="L109">
        <v>17.641158149270055</v>
      </c>
      <c r="M109">
        <v>14.031343072990543</v>
      </c>
      <c r="N109">
        <v>13.931475423710596</v>
      </c>
      <c r="O109">
        <v>0.85490566845696359</v>
      </c>
      <c r="P109">
        <v>4.7465740291936473</v>
      </c>
      <c r="Q109">
        <v>0</v>
      </c>
      <c r="R109">
        <v>0</v>
      </c>
      <c r="S109">
        <v>1.7402628053565001</v>
      </c>
      <c r="T109">
        <v>0</v>
      </c>
      <c r="U109">
        <v>0</v>
      </c>
      <c r="V109">
        <v>0</v>
      </c>
      <c r="W109">
        <v>0</v>
      </c>
      <c r="X109">
        <v>1.8222831142967024</v>
      </c>
      <c r="AA109">
        <v>0.85490566845696359</v>
      </c>
      <c r="AB109">
        <v>4.7465740291936473</v>
      </c>
      <c r="AC109" s="1" t="e">
        <f>((#REF!+#REF!)*H2__2[[#This Row],[PremiumH2CN_cap]]+(#REF!+#REF!)*H2__2[[#This Row],[PremiumH2CN_prod]]*1000)*_xlfn.XLOOKUP(H2__2[[#This Row],[Year]],Graphs!$R$2:$R$41,Graphs!$T$2:$T$41)</f>
        <v>#REF!</v>
      </c>
      <c r="AD1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" spans="1:31" x14ac:dyDescent="0.25">
      <c r="A110" s="1" t="s">
        <v>105</v>
      </c>
      <c r="B110">
        <v>1</v>
      </c>
      <c r="C110" s="1" t="s">
        <v>107</v>
      </c>
      <c r="D110" s="1" t="s">
        <v>373</v>
      </c>
      <c r="E110">
        <v>2049</v>
      </c>
      <c r="F110">
        <v>2.0592389750552343E-8</v>
      </c>
      <c r="G110">
        <v>1.5904484865500928E-9</v>
      </c>
      <c r="H110">
        <v>97.810816438169454</v>
      </c>
      <c r="I110">
        <v>141.68152117272635</v>
      </c>
      <c r="J110">
        <v>1.2906068227039331E-10</v>
      </c>
      <c r="K110">
        <v>1.0430138058289787E-10</v>
      </c>
      <c r="L110">
        <v>19.509147697636884</v>
      </c>
      <c r="M110">
        <v>14.090209770909489</v>
      </c>
      <c r="N110">
        <v>13.716058796697</v>
      </c>
      <c r="O110">
        <v>0.85490566845696359</v>
      </c>
      <c r="P110">
        <v>4.7465740291936473</v>
      </c>
      <c r="Q110">
        <v>0</v>
      </c>
      <c r="R110">
        <v>0</v>
      </c>
      <c r="S110">
        <v>1.6846926197338126</v>
      </c>
      <c r="T110">
        <v>0</v>
      </c>
      <c r="U110">
        <v>0</v>
      </c>
      <c r="V110">
        <v>0</v>
      </c>
      <c r="W110">
        <v>0</v>
      </c>
      <c r="X110">
        <v>1.7621382861333417</v>
      </c>
      <c r="AA110">
        <v>0.85490566845696359</v>
      </c>
      <c r="AB110">
        <v>4.7465740291936473</v>
      </c>
      <c r="AC110" s="1" t="e">
        <f>((#REF!+#REF!)*H2__2[[#This Row],[PremiumH2CN_cap]]+(#REF!+#REF!)*H2__2[[#This Row],[PremiumH2CN_prod]]*1000)*_xlfn.XLOOKUP(H2__2[[#This Row],[Year]],Graphs!$R$2:$R$41,Graphs!$T$2:$T$41)</f>
        <v>#REF!</v>
      </c>
      <c r="AD1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" spans="1:31" x14ac:dyDescent="0.25">
      <c r="A111" s="1" t="s">
        <v>105</v>
      </c>
      <c r="B111">
        <v>1</v>
      </c>
      <c r="C111" s="1" t="s">
        <v>107</v>
      </c>
      <c r="D111" s="1" t="s">
        <v>373</v>
      </c>
      <c r="E111">
        <v>2050</v>
      </c>
      <c r="F111">
        <v>2.354352144662675E-8</v>
      </c>
      <c r="G111">
        <v>1.70535047724179E-9</v>
      </c>
      <c r="H111">
        <v>107.49268450083807</v>
      </c>
      <c r="I111">
        <v>153.34653495600264</v>
      </c>
      <c r="J111">
        <v>1.2784131715610286E-10</v>
      </c>
      <c r="K111">
        <v>9.578611671505387E-11</v>
      </c>
      <c r="L111">
        <v>21.487651041903856</v>
      </c>
      <c r="M111">
        <v>14.402386826498793</v>
      </c>
      <c r="N111">
        <v>12.908718936835761</v>
      </c>
      <c r="O111">
        <v>0.85490566845696359</v>
      </c>
      <c r="P111">
        <v>4.7465740291936473</v>
      </c>
      <c r="Q111">
        <v>0</v>
      </c>
      <c r="R111">
        <v>0</v>
      </c>
      <c r="S111">
        <v>1.5849032611666991</v>
      </c>
      <c r="T111">
        <v>0</v>
      </c>
      <c r="U111">
        <v>0</v>
      </c>
      <c r="V111">
        <v>0</v>
      </c>
      <c r="W111">
        <v>0</v>
      </c>
      <c r="X111">
        <v>1.6620195490881107</v>
      </c>
      <c r="AA111">
        <v>0.85490566845696359</v>
      </c>
      <c r="AB111">
        <v>4.7465740291936473</v>
      </c>
      <c r="AC111" s="1" t="e">
        <f>((#REF!+#REF!)*H2__2[[#This Row],[PremiumH2CN_cap]]+(#REF!+#REF!)*H2__2[[#This Row],[PremiumH2CN_prod]]*1000)*_xlfn.XLOOKUP(H2__2[[#This Row],[Year]],Graphs!$R$2:$R$41,Graphs!$T$2:$T$41)</f>
        <v>#REF!</v>
      </c>
      <c r="AD1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" spans="1:31" x14ac:dyDescent="0.25">
      <c r="A112" s="1" t="s">
        <v>105</v>
      </c>
      <c r="B112">
        <v>1</v>
      </c>
      <c r="C112" s="1" t="s">
        <v>107</v>
      </c>
      <c r="D112" s="1" t="s">
        <v>373</v>
      </c>
      <c r="E112">
        <v>2051</v>
      </c>
      <c r="F112">
        <v>2.6979962055884347E-8</v>
      </c>
      <c r="G112">
        <v>1.8112281215394398E-9</v>
      </c>
      <c r="H112">
        <v>117.27062153423921</v>
      </c>
      <c r="I112">
        <v>163.61498376035973</v>
      </c>
      <c r="J112">
        <v>1.2614655992345716E-10</v>
      </c>
      <c r="K112">
        <v>8.3637248150737455E-11</v>
      </c>
      <c r="L112">
        <v>24.006110112882748</v>
      </c>
      <c r="M112">
        <v>14.633316194549053</v>
      </c>
      <c r="N112">
        <v>11.357227903197639</v>
      </c>
      <c r="O112">
        <v>0</v>
      </c>
      <c r="P112">
        <v>0</v>
      </c>
      <c r="Q112">
        <v>0</v>
      </c>
      <c r="R112">
        <v>0</v>
      </c>
      <c r="S112">
        <v>1.4328984222435812</v>
      </c>
      <c r="T112">
        <v>0</v>
      </c>
      <c r="U112">
        <v>0</v>
      </c>
      <c r="V112">
        <v>0</v>
      </c>
      <c r="W112">
        <v>0</v>
      </c>
      <c r="X112">
        <v>1.5030393422505661</v>
      </c>
      <c r="AA112">
        <v>0</v>
      </c>
      <c r="AB112">
        <v>0</v>
      </c>
      <c r="AC112" s="1" t="e">
        <f>((#REF!+#REF!)*H2__2[[#This Row],[PremiumH2CN_cap]]+(#REF!+#REF!)*H2__2[[#This Row],[PremiumH2CN_prod]]*1000)*_xlfn.XLOOKUP(H2__2[[#This Row],[Year]],Graphs!$R$2:$R$41,Graphs!$T$2:$T$41)</f>
        <v>#REF!</v>
      </c>
      <c r="AD1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" spans="1:31" x14ac:dyDescent="0.25">
      <c r="A113" s="1" t="s">
        <v>105</v>
      </c>
      <c r="B113">
        <v>1</v>
      </c>
      <c r="C113" s="1" t="s">
        <v>107</v>
      </c>
      <c r="D113" s="1" t="s">
        <v>373</v>
      </c>
      <c r="E113">
        <v>2052</v>
      </c>
      <c r="F113">
        <v>3.0999065733515123E-8</v>
      </c>
      <c r="G113">
        <v>1.9705681969427314E-9</v>
      </c>
      <c r="H113">
        <v>122.51363033412689</v>
      </c>
      <c r="I113">
        <v>173.10638981141238</v>
      </c>
      <c r="J113">
        <v>1.2534254468801559E-10</v>
      </c>
      <c r="K113">
        <v>7.7338922120724787E-11</v>
      </c>
      <c r="L113">
        <v>25.157789752968611</v>
      </c>
      <c r="M113">
        <v>14.730923479288316</v>
      </c>
      <c r="N113">
        <v>10.104735832073473</v>
      </c>
      <c r="O113">
        <v>0</v>
      </c>
      <c r="P113">
        <v>0</v>
      </c>
      <c r="Q113">
        <v>0</v>
      </c>
      <c r="R113">
        <v>0</v>
      </c>
      <c r="S113">
        <v>1.3149967295040703</v>
      </c>
      <c r="T113">
        <v>0</v>
      </c>
      <c r="U113">
        <v>0</v>
      </c>
      <c r="V113">
        <v>0</v>
      </c>
      <c r="W113">
        <v>0</v>
      </c>
      <c r="X113">
        <v>1.3827950608577881</v>
      </c>
      <c r="AA113">
        <v>0</v>
      </c>
      <c r="AB113">
        <v>0</v>
      </c>
      <c r="AC113" s="1" t="e">
        <f>((#REF!+#REF!)*H2__2[[#This Row],[PremiumH2CN_cap]]+(#REF!+#REF!)*H2__2[[#This Row],[PremiumH2CN_prod]]*1000)*_xlfn.XLOOKUP(H2__2[[#This Row],[Year]],Graphs!$R$2:$R$41,Graphs!$T$2:$T$41)</f>
        <v>#REF!</v>
      </c>
      <c r="AD1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" spans="1:31" x14ac:dyDescent="0.25">
      <c r="A114" s="1" t="s">
        <v>105</v>
      </c>
      <c r="B114">
        <v>1</v>
      </c>
      <c r="C114" s="1" t="s">
        <v>107</v>
      </c>
      <c r="D114" s="1" t="s">
        <v>373</v>
      </c>
      <c r="E114">
        <v>2053</v>
      </c>
      <c r="F114">
        <v>3.5706178685067025E-8</v>
      </c>
      <c r="G114">
        <v>2.1788653841081202E-9</v>
      </c>
      <c r="H114">
        <v>126.7604112622769</v>
      </c>
      <c r="I114">
        <v>173.83863088332561</v>
      </c>
      <c r="J114">
        <v>1.2475771634826697E-10</v>
      </c>
      <c r="K114">
        <v>7.2559074568970899E-11</v>
      </c>
      <c r="L114">
        <v>26.399052602617402</v>
      </c>
      <c r="M114">
        <v>14.787215466533752</v>
      </c>
      <c r="N114">
        <v>8.7938089443620449</v>
      </c>
      <c r="O114">
        <v>0</v>
      </c>
      <c r="P114">
        <v>0</v>
      </c>
      <c r="Q114">
        <v>0</v>
      </c>
      <c r="R114">
        <v>0</v>
      </c>
      <c r="S114">
        <v>1.2024124256362989</v>
      </c>
      <c r="T114">
        <v>0</v>
      </c>
      <c r="U114">
        <v>0</v>
      </c>
      <c r="V114">
        <v>0</v>
      </c>
      <c r="W114">
        <v>0</v>
      </c>
      <c r="X114">
        <v>1.2604469356853361</v>
      </c>
      <c r="AA114">
        <v>0</v>
      </c>
      <c r="AB114">
        <v>0</v>
      </c>
      <c r="AC114" s="1" t="e">
        <f>((#REF!+#REF!)*H2__2[[#This Row],[PremiumH2CN_cap]]+(#REF!+#REF!)*H2__2[[#This Row],[PremiumH2CN_prod]]*1000)*_xlfn.XLOOKUP(H2__2[[#This Row],[Year]],Graphs!$R$2:$R$41,Graphs!$T$2:$T$41)</f>
        <v>#REF!</v>
      </c>
      <c r="AD1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" spans="1:31" x14ac:dyDescent="0.25">
      <c r="A115" s="1" t="s">
        <v>105</v>
      </c>
      <c r="B115">
        <v>1</v>
      </c>
      <c r="C115" s="1" t="s">
        <v>107</v>
      </c>
      <c r="D115" s="1" t="s">
        <v>373</v>
      </c>
      <c r="E115">
        <v>2054</v>
      </c>
      <c r="F115">
        <v>4.1175758109526713E-8</v>
      </c>
      <c r="G115">
        <v>2.4457699529944132E-9</v>
      </c>
      <c r="H115">
        <v>128.3635490907505</v>
      </c>
      <c r="I115">
        <v>168.20557278178768</v>
      </c>
      <c r="J115">
        <v>1.2455363527756395E-10</v>
      </c>
      <c r="K115">
        <v>7.1053977182771454E-11</v>
      </c>
      <c r="L115">
        <v>26.917183416614662</v>
      </c>
      <c r="M115">
        <v>14.789998009765567</v>
      </c>
      <c r="N115">
        <v>8.2666556250039385</v>
      </c>
      <c r="O115">
        <v>0</v>
      </c>
      <c r="P115">
        <v>0</v>
      </c>
      <c r="Q115">
        <v>0</v>
      </c>
      <c r="R115">
        <v>0</v>
      </c>
      <c r="S115">
        <v>1.0897784453060348</v>
      </c>
      <c r="T115">
        <v>0</v>
      </c>
      <c r="U115">
        <v>0</v>
      </c>
      <c r="V115">
        <v>0</v>
      </c>
      <c r="W115">
        <v>0</v>
      </c>
      <c r="X115">
        <v>1.1515557148944042</v>
      </c>
      <c r="AA115">
        <v>0</v>
      </c>
      <c r="AB115">
        <v>0</v>
      </c>
      <c r="AC115" s="1" t="e">
        <f>((#REF!+#REF!)*H2__2[[#This Row],[PremiumH2CN_cap]]+(#REF!+#REF!)*H2__2[[#This Row],[PremiumH2CN_prod]]*1000)*_xlfn.XLOOKUP(H2__2[[#This Row],[Year]],Graphs!$R$2:$R$41,Graphs!$T$2:$T$41)</f>
        <v>#REF!</v>
      </c>
      <c r="AD1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" spans="1:31" x14ac:dyDescent="0.25">
      <c r="A116" s="1" t="s">
        <v>105</v>
      </c>
      <c r="B116">
        <v>1</v>
      </c>
      <c r="C116" s="1" t="s">
        <v>107</v>
      </c>
      <c r="D116" s="1" t="s">
        <v>373</v>
      </c>
      <c r="E116">
        <v>2055</v>
      </c>
      <c r="F116">
        <v>4.688203240296795E-8</v>
      </c>
      <c r="G116">
        <v>2.7177655530030747E-9</v>
      </c>
      <c r="H116">
        <v>129.25015174751454</v>
      </c>
      <c r="I116">
        <v>175.96984597768272</v>
      </c>
      <c r="J116">
        <v>1.243908176033712E-10</v>
      </c>
      <c r="K116">
        <v>6.9322130688177216E-11</v>
      </c>
      <c r="L116">
        <v>27.359133222519251</v>
      </c>
      <c r="M116">
        <v>15.354637212675621</v>
      </c>
      <c r="N116">
        <v>7.2839896177647203</v>
      </c>
      <c r="O116">
        <v>0</v>
      </c>
      <c r="P116">
        <v>0</v>
      </c>
      <c r="Q116">
        <v>0</v>
      </c>
      <c r="R116">
        <v>0</v>
      </c>
      <c r="S116">
        <v>0.96947842172297638</v>
      </c>
      <c r="T116">
        <v>0</v>
      </c>
      <c r="U116">
        <v>0</v>
      </c>
      <c r="V116">
        <v>0</v>
      </c>
      <c r="W116">
        <v>0</v>
      </c>
      <c r="X116">
        <v>1.0385232926573249</v>
      </c>
      <c r="AA116">
        <v>0</v>
      </c>
      <c r="AB116">
        <v>0</v>
      </c>
      <c r="AC116" s="1" t="e">
        <f>((#REF!+#REF!)*H2__2[[#This Row],[PremiumH2CN_cap]]+(#REF!+#REF!)*H2__2[[#This Row],[PremiumH2CN_prod]]*1000)*_xlfn.XLOOKUP(H2__2[[#This Row],[Year]],Graphs!$R$2:$R$41,Graphs!$T$2:$T$41)</f>
        <v>#REF!</v>
      </c>
      <c r="AD1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" spans="1:31" x14ac:dyDescent="0.25">
      <c r="A117" s="1" t="s">
        <v>105</v>
      </c>
      <c r="B117">
        <v>1</v>
      </c>
      <c r="C117" s="1" t="s">
        <v>107</v>
      </c>
      <c r="D117" s="1" t="s">
        <v>373</v>
      </c>
      <c r="E117">
        <v>2056</v>
      </c>
      <c r="F117">
        <v>5.0046057618274136E-8</v>
      </c>
      <c r="G117">
        <v>2.855420579586663E-9</v>
      </c>
      <c r="H117">
        <v>129.21440365588037</v>
      </c>
      <c r="I117">
        <v>187.0924944076134</v>
      </c>
      <c r="J117">
        <v>1.2453854737306004E-10</v>
      </c>
      <c r="K117">
        <v>6.8444496229117652E-11</v>
      </c>
      <c r="L117">
        <v>27.609486063502104</v>
      </c>
      <c r="M117">
        <v>16.054833840619704</v>
      </c>
      <c r="N117">
        <v>6.3312368942564197</v>
      </c>
      <c r="O117">
        <v>0</v>
      </c>
      <c r="P117">
        <v>0</v>
      </c>
      <c r="Q117">
        <v>0</v>
      </c>
      <c r="R117">
        <v>0</v>
      </c>
      <c r="S117">
        <v>0.90440615335261798</v>
      </c>
      <c r="T117">
        <v>0</v>
      </c>
      <c r="U117">
        <v>0</v>
      </c>
      <c r="V117">
        <v>0</v>
      </c>
      <c r="W117">
        <v>0</v>
      </c>
      <c r="X117">
        <v>0.96525466988658049</v>
      </c>
      <c r="AA117">
        <v>0</v>
      </c>
      <c r="AB117">
        <v>0</v>
      </c>
      <c r="AC117" s="1" t="e">
        <f>((#REF!+#REF!)*H2__2[[#This Row],[PremiumH2CN_cap]]+(#REF!+#REF!)*H2__2[[#This Row],[PremiumH2CN_prod]]*1000)*_xlfn.XLOOKUP(H2__2[[#This Row],[Year]],Graphs!$R$2:$R$41,Graphs!$T$2:$T$41)</f>
        <v>#REF!</v>
      </c>
      <c r="AD1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" spans="1:31" x14ac:dyDescent="0.25">
      <c r="A118" s="1" t="s">
        <v>105</v>
      </c>
      <c r="B118">
        <v>1</v>
      </c>
      <c r="C118" s="1" t="s">
        <v>107</v>
      </c>
      <c r="D118" s="1" t="s">
        <v>373</v>
      </c>
      <c r="E118">
        <v>2057</v>
      </c>
      <c r="F118">
        <v>5.0969216634647748E-8</v>
      </c>
      <c r="G118">
        <v>2.8971713313402879E-9</v>
      </c>
      <c r="H118">
        <v>128.85855888532419</v>
      </c>
      <c r="I118">
        <v>197.97996963065131</v>
      </c>
      <c r="J118">
        <v>1.2438146135454114E-10</v>
      </c>
      <c r="K118">
        <v>6.7145468543497991E-11</v>
      </c>
      <c r="L118">
        <v>27.922141642638884</v>
      </c>
      <c r="M118">
        <v>16.850451896886455</v>
      </c>
      <c r="N118">
        <v>5.2223449284453318</v>
      </c>
      <c r="O118">
        <v>0</v>
      </c>
      <c r="P118">
        <v>0</v>
      </c>
      <c r="Q118">
        <v>0</v>
      </c>
      <c r="R118">
        <v>0</v>
      </c>
      <c r="S118">
        <v>0.80500674122812743</v>
      </c>
      <c r="T118">
        <v>0</v>
      </c>
      <c r="U118">
        <v>0</v>
      </c>
      <c r="V118">
        <v>0</v>
      </c>
      <c r="W118">
        <v>0</v>
      </c>
      <c r="X118">
        <v>0.83662284569716105</v>
      </c>
      <c r="AA118">
        <v>0</v>
      </c>
      <c r="AB118">
        <v>0</v>
      </c>
      <c r="AC118" s="1" t="e">
        <f>((#REF!+#REF!)*H2__2[[#This Row],[PremiumH2CN_cap]]+(#REF!+#REF!)*H2__2[[#This Row],[PremiumH2CN_prod]]*1000)*_xlfn.XLOOKUP(H2__2[[#This Row],[Year]],Graphs!$R$2:$R$41,Graphs!$T$2:$T$41)</f>
        <v>#REF!</v>
      </c>
      <c r="AD1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" spans="1:31" x14ac:dyDescent="0.25">
      <c r="A119" s="1" t="s">
        <v>105</v>
      </c>
      <c r="B119">
        <v>1</v>
      </c>
      <c r="C119" s="1" t="s">
        <v>107</v>
      </c>
      <c r="D119" s="1" t="s">
        <v>373</v>
      </c>
      <c r="E119">
        <v>2058</v>
      </c>
      <c r="F119">
        <v>5.1334506695770225E-8</v>
      </c>
      <c r="G119">
        <v>2.9145691937459061E-9</v>
      </c>
      <c r="H119">
        <v>127.64727241036555</v>
      </c>
      <c r="I119">
        <v>192.28706972323042</v>
      </c>
      <c r="J119">
        <v>1.2462383290533845E-10</v>
      </c>
      <c r="K119">
        <v>6.6967258677953685E-11</v>
      </c>
      <c r="L119">
        <v>27.999008104546579</v>
      </c>
      <c r="M119">
        <v>17.440470353180768</v>
      </c>
      <c r="N119">
        <v>4.5644664183790296</v>
      </c>
      <c r="O119">
        <v>0</v>
      </c>
      <c r="P119">
        <v>0</v>
      </c>
      <c r="Q119">
        <v>0</v>
      </c>
      <c r="R119">
        <v>0</v>
      </c>
      <c r="S119">
        <v>0.72263633594071852</v>
      </c>
      <c r="T119">
        <v>0</v>
      </c>
      <c r="U119">
        <v>0</v>
      </c>
      <c r="V119">
        <v>0</v>
      </c>
      <c r="W119">
        <v>0</v>
      </c>
      <c r="X119">
        <v>0.75015719578273987</v>
      </c>
      <c r="AA119">
        <v>0</v>
      </c>
      <c r="AB119">
        <v>0</v>
      </c>
      <c r="AC119" s="1" t="e">
        <f>((#REF!+#REF!)*H2__2[[#This Row],[PremiumH2CN_cap]]+(#REF!+#REF!)*H2__2[[#This Row],[PremiumH2CN_prod]]*1000)*_xlfn.XLOOKUP(H2__2[[#This Row],[Year]],Graphs!$R$2:$R$41,Graphs!$T$2:$T$41)</f>
        <v>#REF!</v>
      </c>
      <c r="AD1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" spans="1:31" x14ac:dyDescent="0.25">
      <c r="A120" s="1" t="s">
        <v>105</v>
      </c>
      <c r="B120">
        <v>1</v>
      </c>
      <c r="C120" s="1" t="s">
        <v>107</v>
      </c>
      <c r="D120" s="1" t="s">
        <v>373</v>
      </c>
      <c r="E120">
        <v>2059</v>
      </c>
      <c r="F120">
        <v>5.1523995211745585E-8</v>
      </c>
      <c r="G120">
        <v>2.9238545474031663E-9</v>
      </c>
      <c r="H120">
        <v>127.64727241090176</v>
      </c>
      <c r="I120">
        <v>180.10798544581795</v>
      </c>
      <c r="J120">
        <v>1.2570484659834224E-10</v>
      </c>
      <c r="K120">
        <v>6.9134448571716989E-11</v>
      </c>
      <c r="L120">
        <v>28.337893363411979</v>
      </c>
      <c r="M120">
        <v>17.159544844240585</v>
      </c>
      <c r="N120">
        <v>4.4820236366554678</v>
      </c>
      <c r="O120">
        <v>0</v>
      </c>
      <c r="P120">
        <v>0</v>
      </c>
      <c r="Q120">
        <v>0</v>
      </c>
      <c r="R120">
        <v>0</v>
      </c>
      <c r="S120">
        <v>0.76699414249433895</v>
      </c>
      <c r="T120">
        <v>0</v>
      </c>
      <c r="U120">
        <v>0</v>
      </c>
      <c r="V120">
        <v>0</v>
      </c>
      <c r="W120">
        <v>0</v>
      </c>
      <c r="X120">
        <v>0.7895694700055329</v>
      </c>
      <c r="AA120">
        <v>0</v>
      </c>
      <c r="AB120">
        <v>0</v>
      </c>
      <c r="AC120" s="1" t="e">
        <f>((#REF!+#REF!)*H2__2[[#This Row],[PremiumH2CN_cap]]+(#REF!+#REF!)*H2__2[[#This Row],[PremiumH2CN_prod]]*1000)*_xlfn.XLOOKUP(H2__2[[#This Row],[Year]],Graphs!$R$2:$R$41,Graphs!$T$2:$T$41)</f>
        <v>#REF!</v>
      </c>
      <c r="AD1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" spans="1:31" x14ac:dyDescent="0.25">
      <c r="A121" s="1" t="s">
        <v>105</v>
      </c>
      <c r="B121">
        <v>1</v>
      </c>
      <c r="C121" s="1" t="s">
        <v>107</v>
      </c>
      <c r="D121" s="1" t="s">
        <v>373</v>
      </c>
      <c r="E121">
        <v>2060</v>
      </c>
      <c r="F121">
        <v>5.151718575933021E-8</v>
      </c>
      <c r="G121">
        <v>2.9236453309279482E-9</v>
      </c>
      <c r="H121">
        <v>127.64727241088067</v>
      </c>
      <c r="I121">
        <v>170.71055289033606</v>
      </c>
      <c r="J121">
        <v>1.6883984683380449E-11</v>
      </c>
      <c r="K121">
        <v>5.9705643147863018E-12</v>
      </c>
      <c r="L121">
        <v>28.184697492273248</v>
      </c>
      <c r="M121">
        <v>16.645237761653092</v>
      </c>
      <c r="N121">
        <v>5.2923854857689472</v>
      </c>
      <c r="O121">
        <v>0</v>
      </c>
      <c r="P121">
        <v>0</v>
      </c>
      <c r="Q121">
        <v>0</v>
      </c>
      <c r="R121">
        <v>0</v>
      </c>
      <c r="S121">
        <v>0.85900097295450639</v>
      </c>
      <c r="T121">
        <v>0</v>
      </c>
      <c r="U121">
        <v>0</v>
      </c>
      <c r="V121">
        <v>0</v>
      </c>
      <c r="W121">
        <v>0</v>
      </c>
      <c r="X121">
        <v>0.88525546035826397</v>
      </c>
      <c r="AA121">
        <v>0</v>
      </c>
      <c r="AB121">
        <v>0</v>
      </c>
      <c r="AC121" s="1" t="e">
        <f>((#REF!+#REF!)*H2__2[[#This Row],[PremiumH2CN_cap]]+(#REF!+#REF!)*H2__2[[#This Row],[PremiumH2CN_prod]]*1000)*_xlfn.XLOOKUP(H2__2[[#This Row],[Year]],Graphs!$R$2:$R$41,Graphs!$T$2:$T$41)</f>
        <v>#REF!</v>
      </c>
      <c r="AD1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" spans="1:31" x14ac:dyDescent="0.25">
      <c r="A122" s="1" t="s">
        <v>105</v>
      </c>
      <c r="B122">
        <v>1</v>
      </c>
      <c r="C122" s="1" t="s">
        <v>107</v>
      </c>
      <c r="D122" s="1" t="s">
        <v>374</v>
      </c>
      <c r="E122">
        <v>2021</v>
      </c>
      <c r="F122">
        <v>70</v>
      </c>
      <c r="G122">
        <v>0.35</v>
      </c>
      <c r="H122">
        <v>0.13500000000000001</v>
      </c>
      <c r="I122">
        <v>0.13500000000000001</v>
      </c>
      <c r="J122">
        <v>9.9074368616949027</v>
      </c>
      <c r="K122">
        <v>9.2909090884483167E-2</v>
      </c>
      <c r="L122">
        <v>1.2750089133409412E-12</v>
      </c>
      <c r="M122">
        <v>5.064157561960063E-12</v>
      </c>
      <c r="N122">
        <v>0</v>
      </c>
      <c r="O122">
        <v>0</v>
      </c>
      <c r="P122">
        <v>0.13500000000000001</v>
      </c>
      <c r="Q122">
        <v>0</v>
      </c>
      <c r="R122">
        <v>0</v>
      </c>
      <c r="S122">
        <v>4.2364072333695804</v>
      </c>
      <c r="T122">
        <v>0</v>
      </c>
      <c r="U122">
        <v>0</v>
      </c>
      <c r="V122">
        <v>0</v>
      </c>
      <c r="W122">
        <v>0</v>
      </c>
      <c r="X122">
        <v>4.2364072333732867</v>
      </c>
      <c r="AA122">
        <v>0</v>
      </c>
      <c r="AB122">
        <v>0.13500000000000001</v>
      </c>
      <c r="AC122" s="1" t="e">
        <f>((#REF!+#REF!)*H2__2[[#This Row],[PremiumH2CN_cap]]+(#REF!+#REF!)*H2__2[[#This Row],[PremiumH2CN_prod]]*1000)*_xlfn.XLOOKUP(H2__2[[#This Row],[Year]],Graphs!$R$2:$R$41,Graphs!$T$2:$T$41)</f>
        <v>#REF!</v>
      </c>
      <c r="AD1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" spans="1:31" x14ac:dyDescent="0.25">
      <c r="A123" s="1" t="s">
        <v>105</v>
      </c>
      <c r="B123">
        <v>1</v>
      </c>
      <c r="C123" s="1" t="s">
        <v>107</v>
      </c>
      <c r="D123" s="1" t="s">
        <v>374</v>
      </c>
      <c r="E123">
        <v>2022</v>
      </c>
      <c r="F123">
        <v>70</v>
      </c>
      <c r="G123">
        <v>0.35</v>
      </c>
      <c r="H123">
        <v>0.17570278463157771</v>
      </c>
      <c r="I123">
        <v>1.4849999999784149</v>
      </c>
      <c r="J123">
        <v>11.076542620501712</v>
      </c>
      <c r="K123">
        <v>3.5510374748378972E-11</v>
      </c>
      <c r="L123">
        <v>3.734859093334477E-3</v>
      </c>
      <c r="M123">
        <v>2.8310220840979328E-2</v>
      </c>
      <c r="N123">
        <v>0</v>
      </c>
      <c r="O123">
        <v>0</v>
      </c>
      <c r="P123">
        <v>0.13500000000000001</v>
      </c>
      <c r="Q123">
        <v>0</v>
      </c>
      <c r="R123">
        <v>0</v>
      </c>
      <c r="S123">
        <v>7.3164071669559201</v>
      </c>
      <c r="T123">
        <v>0</v>
      </c>
      <c r="U123">
        <v>0</v>
      </c>
      <c r="V123">
        <v>0</v>
      </c>
      <c r="W123">
        <v>0</v>
      </c>
      <c r="X123">
        <v>7.3164071779188493</v>
      </c>
      <c r="AA123">
        <v>0</v>
      </c>
      <c r="AB123">
        <v>0.13500000000000001</v>
      </c>
      <c r="AC123" s="1" t="e">
        <f>((#REF!+#REF!)*H2__2[[#This Row],[PremiumH2CN_cap]]+(#REF!+#REF!)*H2__2[[#This Row],[PremiumH2CN_prod]]*1000)*_xlfn.XLOOKUP(H2__2[[#This Row],[Year]],Graphs!$R$2:$R$41,Graphs!$T$2:$T$41)</f>
        <v>#REF!</v>
      </c>
      <c r="AD1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" spans="1:31" x14ac:dyDescent="0.25">
      <c r="A124" s="1" t="s">
        <v>105</v>
      </c>
      <c r="B124">
        <v>1</v>
      </c>
      <c r="C124" s="1" t="s">
        <v>107</v>
      </c>
      <c r="D124" s="1" t="s">
        <v>374</v>
      </c>
      <c r="E124">
        <v>2023</v>
      </c>
      <c r="F124">
        <v>65.33333333334302</v>
      </c>
      <c r="G124">
        <v>3.8266666666665734</v>
      </c>
      <c r="H124">
        <v>0.16895278463283803</v>
      </c>
      <c r="I124">
        <v>1.7623033194281672</v>
      </c>
      <c r="J124">
        <v>11.183700572742941</v>
      </c>
      <c r="K124">
        <v>1.0158060605919059</v>
      </c>
      <c r="L124">
        <v>1.9270083321256037E-3</v>
      </c>
      <c r="M124">
        <v>1.96796808187201E-2</v>
      </c>
      <c r="N124">
        <v>0</v>
      </c>
      <c r="O124">
        <v>0</v>
      </c>
      <c r="P124">
        <v>0.12825</v>
      </c>
      <c r="Q124">
        <v>0</v>
      </c>
      <c r="R124">
        <v>0</v>
      </c>
      <c r="S124">
        <v>2.8064071504522756</v>
      </c>
      <c r="T124">
        <v>0</v>
      </c>
      <c r="U124">
        <v>0</v>
      </c>
      <c r="V124">
        <v>0</v>
      </c>
      <c r="W124">
        <v>0</v>
      </c>
      <c r="X124">
        <v>2.8064071627323357</v>
      </c>
      <c r="AA124">
        <v>0</v>
      </c>
      <c r="AB124">
        <v>0.12825</v>
      </c>
      <c r="AC124" s="1" t="e">
        <f>((#REF!+#REF!)*H2__2[[#This Row],[PremiumH2CN_cap]]+(#REF!+#REF!)*H2__2[[#This Row],[PremiumH2CN_prod]]*1000)*_xlfn.XLOOKUP(H2__2[[#This Row],[Year]],Graphs!$R$2:$R$41,Graphs!$T$2:$T$41)</f>
        <v>#REF!</v>
      </c>
      <c r="AD1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" spans="1:31" x14ac:dyDescent="0.25">
      <c r="A125" s="1" t="s">
        <v>105</v>
      </c>
      <c r="B125">
        <v>1</v>
      </c>
      <c r="C125" s="1" t="s">
        <v>107</v>
      </c>
      <c r="D125" s="1" t="s">
        <v>374</v>
      </c>
      <c r="E125">
        <v>2024</v>
      </c>
      <c r="F125">
        <v>60.666666666686183</v>
      </c>
      <c r="G125">
        <v>3.992228245790348</v>
      </c>
      <c r="H125">
        <v>0.162202784643382</v>
      </c>
      <c r="I125">
        <v>19.446086513466856</v>
      </c>
      <c r="J125">
        <v>7.6161745747099978</v>
      </c>
      <c r="K125">
        <v>1.0597551343237919</v>
      </c>
      <c r="L125">
        <v>1.3172857389077025E-2</v>
      </c>
      <c r="M125">
        <v>1.1760363440902104</v>
      </c>
      <c r="N125">
        <v>3.4591844754602485</v>
      </c>
      <c r="O125">
        <v>0</v>
      </c>
      <c r="P125">
        <v>0.12150000000000001</v>
      </c>
      <c r="Q125">
        <v>0</v>
      </c>
      <c r="R125">
        <v>0</v>
      </c>
      <c r="S125">
        <v>2.9308425405285976</v>
      </c>
      <c r="T125">
        <v>0</v>
      </c>
      <c r="U125">
        <v>0</v>
      </c>
      <c r="V125">
        <v>0</v>
      </c>
      <c r="W125">
        <v>0</v>
      </c>
      <c r="X125">
        <v>2.9308432316092903</v>
      </c>
      <c r="AA125">
        <v>0</v>
      </c>
      <c r="AB125">
        <v>0.12150000000000001</v>
      </c>
      <c r="AC125" s="1" t="e">
        <f>((#REF!+#REF!)*H2__2[[#This Row],[PremiumH2CN_cap]]+(#REF!+#REF!)*H2__2[[#This Row],[PremiumH2CN_prod]]*1000)*_xlfn.XLOOKUP(H2__2[[#This Row],[Year]],Graphs!$R$2:$R$41,Graphs!$T$2:$T$41)</f>
        <v>#REF!</v>
      </c>
      <c r="AD1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" spans="1:31" x14ac:dyDescent="0.25">
      <c r="A126" s="1" t="s">
        <v>105</v>
      </c>
      <c r="B126">
        <v>1</v>
      </c>
      <c r="C126" s="1" t="s">
        <v>107</v>
      </c>
      <c r="D126" s="1" t="s">
        <v>374</v>
      </c>
      <c r="E126">
        <v>2025</v>
      </c>
      <c r="F126">
        <v>56.000000000029452</v>
      </c>
      <c r="G126">
        <v>3.9688949124571571</v>
      </c>
      <c r="H126">
        <v>1.8449806306244216</v>
      </c>
      <c r="I126">
        <v>28.545906384703262</v>
      </c>
      <c r="J126">
        <v>7.3143690558340637</v>
      </c>
      <c r="K126">
        <v>1.0535611949313399</v>
      </c>
      <c r="L126">
        <v>0.21674317633773474</v>
      </c>
      <c r="M126">
        <v>2.2232715986517544</v>
      </c>
      <c r="N126">
        <v>3.623013082955068</v>
      </c>
      <c r="O126">
        <v>0</v>
      </c>
      <c r="P126">
        <v>0.11475</v>
      </c>
      <c r="Q126">
        <v>0</v>
      </c>
      <c r="R126">
        <v>0</v>
      </c>
      <c r="S126">
        <v>2.714855599694117</v>
      </c>
      <c r="T126">
        <v>0</v>
      </c>
      <c r="U126">
        <v>0</v>
      </c>
      <c r="V126">
        <v>0</v>
      </c>
      <c r="W126">
        <v>0</v>
      </c>
      <c r="X126">
        <v>2.7148559905199243</v>
      </c>
      <c r="AA126">
        <v>0</v>
      </c>
      <c r="AB126">
        <v>0.11475</v>
      </c>
      <c r="AC126" s="1" t="e">
        <f>((#REF!+#REF!)*H2__2[[#This Row],[PremiumH2CN_cap]]+(#REF!+#REF!)*H2__2[[#This Row],[PremiumH2CN_prod]]*1000)*_xlfn.XLOOKUP(H2__2[[#This Row],[Year]],Graphs!$R$2:$R$41,Graphs!$T$2:$T$41)</f>
        <v>#REF!</v>
      </c>
      <c r="AD1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" spans="1:31" x14ac:dyDescent="0.25">
      <c r="A127" s="1" t="s">
        <v>105</v>
      </c>
      <c r="B127">
        <v>1</v>
      </c>
      <c r="C127" s="1" t="s">
        <v>107</v>
      </c>
      <c r="D127" s="1" t="s">
        <v>374</v>
      </c>
      <c r="E127">
        <v>2026</v>
      </c>
      <c r="F127">
        <v>51.33333333337427</v>
      </c>
      <c r="G127">
        <v>3.9455615791239431</v>
      </c>
      <c r="H127">
        <v>20.355536916918474</v>
      </c>
      <c r="I127">
        <v>29.650705479627469</v>
      </c>
      <c r="J127">
        <v>3.6364002902055232</v>
      </c>
      <c r="K127">
        <v>0.94205505829975211</v>
      </c>
      <c r="L127">
        <v>2.6238777410100158</v>
      </c>
      <c r="M127">
        <v>2.3188558295576374</v>
      </c>
      <c r="N127">
        <v>6.0195758635650956</v>
      </c>
      <c r="O127">
        <v>0</v>
      </c>
      <c r="P127">
        <v>0.10800000000000001</v>
      </c>
      <c r="Q127">
        <v>0</v>
      </c>
      <c r="R127">
        <v>0</v>
      </c>
      <c r="S127">
        <v>2.8915360677285094</v>
      </c>
      <c r="T127">
        <v>0</v>
      </c>
      <c r="U127">
        <v>0</v>
      </c>
      <c r="V127">
        <v>0</v>
      </c>
      <c r="W127">
        <v>0</v>
      </c>
      <c r="X127">
        <v>2.9180633479763936</v>
      </c>
      <c r="AA127">
        <v>0</v>
      </c>
      <c r="AB127">
        <v>0.10800000000000001</v>
      </c>
      <c r="AC127" s="1" t="e">
        <f>((#REF!+#REF!)*H2__2[[#This Row],[PremiumH2CN_cap]]+(#REF!+#REF!)*H2__2[[#This Row],[PremiumH2CN_prod]]*1000)*_xlfn.XLOOKUP(H2__2[[#This Row],[Year]],Graphs!$R$2:$R$41,Graphs!$T$2:$T$41)</f>
        <v>#REF!</v>
      </c>
      <c r="AD1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" spans="1:31" x14ac:dyDescent="0.25">
      <c r="A128" s="1" t="s">
        <v>105</v>
      </c>
      <c r="B128">
        <v>1</v>
      </c>
      <c r="C128" s="1" t="s">
        <v>107</v>
      </c>
      <c r="D128" s="1" t="s">
        <v>374</v>
      </c>
      <c r="E128">
        <v>2027</v>
      </c>
      <c r="F128">
        <v>46.666666666721</v>
      </c>
      <c r="G128">
        <v>3.9222282457907141</v>
      </c>
      <c r="H128">
        <v>27.574761191936808</v>
      </c>
      <c r="I128">
        <v>30.010436076776735</v>
      </c>
      <c r="J128">
        <v>2.295544113196168</v>
      </c>
      <c r="K128">
        <v>0.93648391606898951</v>
      </c>
      <c r="L128">
        <v>3.645818918271881</v>
      </c>
      <c r="M128">
        <v>2.4076372558300085</v>
      </c>
      <c r="N128">
        <v>7.3679569479874942</v>
      </c>
      <c r="O128">
        <v>0</v>
      </c>
      <c r="P128">
        <v>0.10125000000000001</v>
      </c>
      <c r="Q128">
        <v>0</v>
      </c>
      <c r="R128">
        <v>0</v>
      </c>
      <c r="S128">
        <v>2.857199142778506</v>
      </c>
      <c r="T128">
        <v>0</v>
      </c>
      <c r="U128">
        <v>0</v>
      </c>
      <c r="V128">
        <v>0</v>
      </c>
      <c r="W128">
        <v>0</v>
      </c>
      <c r="X128">
        <v>2.8928733452932498</v>
      </c>
      <c r="AA128">
        <v>0</v>
      </c>
      <c r="AB128">
        <v>0.10125000000000001</v>
      </c>
      <c r="AC128" s="1" t="e">
        <f>((#REF!+#REF!)*H2__2[[#This Row],[PremiumH2CN_cap]]+(#REF!+#REF!)*H2__2[[#This Row],[PremiumH2CN_prod]]*1000)*_xlfn.XLOOKUP(H2__2[[#This Row],[Year]],Graphs!$R$2:$R$41,Graphs!$T$2:$T$41)</f>
        <v>#REF!</v>
      </c>
      <c r="AD1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" spans="1:31" x14ac:dyDescent="0.25">
      <c r="A129" s="1" t="s">
        <v>105</v>
      </c>
      <c r="B129">
        <v>1</v>
      </c>
      <c r="C129" s="1" t="s">
        <v>107</v>
      </c>
      <c r="D129" s="1" t="s">
        <v>374</v>
      </c>
      <c r="E129">
        <v>2028</v>
      </c>
      <c r="F129">
        <v>42.000000000070081</v>
      </c>
      <c r="G129">
        <v>3.8988949124574726</v>
      </c>
      <c r="H129">
        <v>30.883902786173085</v>
      </c>
      <c r="I129">
        <v>33.931442779252009</v>
      </c>
      <c r="J129">
        <v>1.2034632647757935</v>
      </c>
      <c r="K129">
        <v>0.86689401456038595</v>
      </c>
      <c r="L129">
        <v>4.2113001146029525</v>
      </c>
      <c r="M129">
        <v>2.8737829916264701</v>
      </c>
      <c r="N129">
        <v>8.6091260635831439</v>
      </c>
      <c r="O129">
        <v>0</v>
      </c>
      <c r="P129">
        <v>9.4500000000000001E-2</v>
      </c>
      <c r="Q129">
        <v>0</v>
      </c>
      <c r="R129">
        <v>0</v>
      </c>
      <c r="S129">
        <v>2.7930653802710372</v>
      </c>
      <c r="T129">
        <v>0</v>
      </c>
      <c r="U129">
        <v>0</v>
      </c>
      <c r="V129">
        <v>0</v>
      </c>
      <c r="W129">
        <v>0</v>
      </c>
      <c r="X129">
        <v>2.850130039443231</v>
      </c>
      <c r="AA129">
        <v>0</v>
      </c>
      <c r="AB129">
        <v>9.4500000000000001E-2</v>
      </c>
      <c r="AC129" s="1" t="e">
        <f>((#REF!+#REF!)*H2__2[[#This Row],[PremiumH2CN_cap]]+(#REF!+#REF!)*H2__2[[#This Row],[PremiumH2CN_prod]]*1000)*_xlfn.XLOOKUP(H2__2[[#This Row],[Year]],Graphs!$R$2:$R$41,Graphs!$T$2:$T$41)</f>
        <v>#REF!</v>
      </c>
      <c r="AD1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" spans="1:31" x14ac:dyDescent="0.25">
      <c r="A130" s="1" t="s">
        <v>105</v>
      </c>
      <c r="B130">
        <v>1</v>
      </c>
      <c r="C130" s="1" t="s">
        <v>107</v>
      </c>
      <c r="D130" s="1" t="s">
        <v>374</v>
      </c>
      <c r="E130">
        <v>2029</v>
      </c>
      <c r="F130">
        <v>37.333333333422146</v>
      </c>
      <c r="G130">
        <v>3.8755615791242248</v>
      </c>
      <c r="H130">
        <v>30.877152786339636</v>
      </c>
      <c r="I130">
        <v>40.233402733596513</v>
      </c>
      <c r="J130">
        <v>0.42858400138242081</v>
      </c>
      <c r="K130">
        <v>0.74218460539807785</v>
      </c>
      <c r="L130">
        <v>4.3832633734674484</v>
      </c>
      <c r="M130">
        <v>3.6858256784254624</v>
      </c>
      <c r="N130">
        <v>9.6351216283682142</v>
      </c>
      <c r="O130">
        <v>0</v>
      </c>
      <c r="P130">
        <v>8.7750000000000009E-2</v>
      </c>
      <c r="Q130">
        <v>0</v>
      </c>
      <c r="R130">
        <v>0</v>
      </c>
      <c r="S130">
        <v>2.6695283265741452</v>
      </c>
      <c r="T130">
        <v>0</v>
      </c>
      <c r="U130">
        <v>0</v>
      </c>
      <c r="V130">
        <v>0</v>
      </c>
      <c r="W130">
        <v>0</v>
      </c>
      <c r="X130">
        <v>2.7487804887485723</v>
      </c>
      <c r="AA130">
        <v>0</v>
      </c>
      <c r="AB130">
        <v>8.7750000000000009E-2</v>
      </c>
      <c r="AC130" s="1" t="e">
        <f>((#REF!+#REF!)*H2__2[[#This Row],[PremiumH2CN_cap]]+(#REF!+#REF!)*H2__2[[#This Row],[PremiumH2CN_prod]]*1000)*_xlfn.XLOOKUP(H2__2[[#This Row],[Year]],Graphs!$R$2:$R$41,Graphs!$T$2:$T$41)</f>
        <v>#REF!</v>
      </c>
      <c r="AD1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" spans="1:31" x14ac:dyDescent="0.25">
      <c r="A131" s="1" t="s">
        <v>105</v>
      </c>
      <c r="B131">
        <v>1</v>
      </c>
      <c r="C131" s="1" t="s">
        <v>107</v>
      </c>
      <c r="D131" s="1" t="s">
        <v>374</v>
      </c>
      <c r="E131">
        <v>2030</v>
      </c>
      <c r="F131">
        <v>32.666666666778085</v>
      </c>
      <c r="G131">
        <v>3.8522282457909744</v>
      </c>
      <c r="H131">
        <v>30.870402786507118</v>
      </c>
      <c r="I131">
        <v>44.675227318496574</v>
      </c>
      <c r="J131">
        <v>0.20029020120790675</v>
      </c>
      <c r="K131">
        <v>0.68163444650910732</v>
      </c>
      <c r="L131">
        <v>4.5421037920316598</v>
      </c>
      <c r="M131">
        <v>4.4352816162287114</v>
      </c>
      <c r="N131">
        <v>10.135472385992276</v>
      </c>
      <c r="O131">
        <v>0</v>
      </c>
      <c r="P131">
        <v>8.1000000000000003E-2</v>
      </c>
      <c r="Q131">
        <v>0</v>
      </c>
      <c r="R131">
        <v>0</v>
      </c>
      <c r="S131">
        <v>2.5063941035485455</v>
      </c>
      <c r="T131">
        <v>0</v>
      </c>
      <c r="U131">
        <v>0</v>
      </c>
      <c r="V131">
        <v>0</v>
      </c>
      <c r="W131">
        <v>0</v>
      </c>
      <c r="X131">
        <v>2.5867263473787347</v>
      </c>
      <c r="AA131">
        <v>0</v>
      </c>
      <c r="AB131">
        <v>8.1000000000000003E-2</v>
      </c>
      <c r="AC131" s="1" t="e">
        <f>((#REF!+#REF!)*H2__2[[#This Row],[PremiumH2CN_cap]]+(#REF!+#REF!)*H2__2[[#This Row],[PremiumH2CN_prod]]*1000)*_xlfn.XLOOKUP(H2__2[[#This Row],[Year]],Graphs!$R$2:$R$41,Graphs!$T$2:$T$41)</f>
        <v>#REF!</v>
      </c>
      <c r="AD1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" spans="1:31" x14ac:dyDescent="0.25">
      <c r="A132" s="1" t="s">
        <v>105</v>
      </c>
      <c r="B132">
        <v>1</v>
      </c>
      <c r="C132" s="1" t="s">
        <v>107</v>
      </c>
      <c r="D132" s="1" t="s">
        <v>374</v>
      </c>
      <c r="E132">
        <v>2031</v>
      </c>
      <c r="F132">
        <v>28.000000000139263</v>
      </c>
      <c r="G132">
        <v>3.8288949124577281</v>
      </c>
      <c r="H132">
        <v>30.8636527865137</v>
      </c>
      <c r="I132">
        <v>44.668477318528829</v>
      </c>
      <c r="J132">
        <v>0.17219121353772601</v>
      </c>
      <c r="K132">
        <v>0.67750571819588346</v>
      </c>
      <c r="L132">
        <v>4.6324306740479564</v>
      </c>
      <c r="M132">
        <v>4.5598075032478045</v>
      </c>
      <c r="N132">
        <v>10.730496969819784</v>
      </c>
      <c r="O132">
        <v>3.2117412885875152</v>
      </c>
      <c r="P132">
        <v>1.925854541139697</v>
      </c>
      <c r="Q132">
        <v>0.39909439023893406</v>
      </c>
      <c r="R132">
        <v>0.31860770303530878</v>
      </c>
      <c r="S132">
        <v>2.468330942267118</v>
      </c>
      <c r="T132">
        <v>0</v>
      </c>
      <c r="U132">
        <v>0</v>
      </c>
      <c r="V132">
        <v>0</v>
      </c>
      <c r="W132">
        <v>0</v>
      </c>
      <c r="X132">
        <v>2.5713186706732101</v>
      </c>
      <c r="AA132">
        <v>3.2117412885875152</v>
      </c>
      <c r="AB132">
        <v>1.925854541139697</v>
      </c>
      <c r="AC132" s="1" t="e">
        <f>((#REF!+#REF!)*H2__2[[#This Row],[PremiumH2CN_cap]]+(#REF!+#REF!)*H2__2[[#This Row],[PremiumH2CN_prod]]*1000)*_xlfn.XLOOKUP(H2__2[[#This Row],[Year]],Graphs!$R$2:$R$41,Graphs!$T$2:$T$41)</f>
        <v>#REF!</v>
      </c>
      <c r="AD1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" spans="1:31" x14ac:dyDescent="0.25">
      <c r="A133" s="1" t="s">
        <v>105</v>
      </c>
      <c r="B133">
        <v>1</v>
      </c>
      <c r="C133" s="1" t="s">
        <v>107</v>
      </c>
      <c r="D133" s="1" t="s">
        <v>374</v>
      </c>
      <c r="E133">
        <v>2032</v>
      </c>
      <c r="F133">
        <v>23.333333333507877</v>
      </c>
      <c r="G133">
        <v>3.8055615791244848</v>
      </c>
      <c r="H133">
        <v>33.205984555472256</v>
      </c>
      <c r="I133">
        <v>48.323323720252652</v>
      </c>
      <c r="J133">
        <v>0.12620273829085379</v>
      </c>
      <c r="K133">
        <v>0.67337698989474948</v>
      </c>
      <c r="L133">
        <v>5.093809664064306</v>
      </c>
      <c r="M133">
        <v>5.0242722186728956</v>
      </c>
      <c r="N133">
        <v>11.380347767981011</v>
      </c>
      <c r="O133">
        <v>3.2117412885875152</v>
      </c>
      <c r="P133">
        <v>1.919104541139697</v>
      </c>
      <c r="Q133">
        <v>0.36989536399706985</v>
      </c>
      <c r="R133">
        <v>0.33124708642120776</v>
      </c>
      <c r="S133">
        <v>2.4910291805579887</v>
      </c>
      <c r="T133">
        <v>0</v>
      </c>
      <c r="U133">
        <v>0</v>
      </c>
      <c r="V133">
        <v>0</v>
      </c>
      <c r="W133">
        <v>0</v>
      </c>
      <c r="X133">
        <v>2.5954094064890114</v>
      </c>
      <c r="AA133">
        <v>3.2117412885875152</v>
      </c>
      <c r="AB133">
        <v>1.919104541139697</v>
      </c>
      <c r="AC133" s="1" t="e">
        <f>((#REF!+#REF!)*H2__2[[#This Row],[PremiumH2CN_cap]]+(#REF!+#REF!)*H2__2[[#This Row],[PremiumH2CN_prod]]*1000)*_xlfn.XLOOKUP(H2__2[[#This Row],[Year]],Graphs!$R$2:$R$41,Graphs!$T$2:$T$41)</f>
        <v>#REF!</v>
      </c>
      <c r="AD1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" spans="1:31" x14ac:dyDescent="0.25">
      <c r="A134" s="1" t="s">
        <v>105</v>
      </c>
      <c r="B134">
        <v>1</v>
      </c>
      <c r="C134" s="1" t="s">
        <v>107</v>
      </c>
      <c r="D134" s="1" t="s">
        <v>374</v>
      </c>
      <c r="E134">
        <v>2033</v>
      </c>
      <c r="F134">
        <v>18.666666666887885</v>
      </c>
      <c r="G134">
        <v>3.7822282457912366</v>
      </c>
      <c r="H134">
        <v>35.934863454794638</v>
      </c>
      <c r="I134">
        <v>51.174748762913197</v>
      </c>
      <c r="J134">
        <v>6.0186099412090861E-2</v>
      </c>
      <c r="K134">
        <v>0.66924826159207029</v>
      </c>
      <c r="L134">
        <v>5.5993874414295908</v>
      </c>
      <c r="M134">
        <v>5.3357773217769067</v>
      </c>
      <c r="N134">
        <v>12.127086789389217</v>
      </c>
      <c r="O134">
        <v>3.2117412885875152</v>
      </c>
      <c r="P134">
        <v>1.9123545411396972</v>
      </c>
      <c r="Q134">
        <v>0.36425361433182801</v>
      </c>
      <c r="R134">
        <v>0.3415568893547975</v>
      </c>
      <c r="S134">
        <v>2.5052198636163014</v>
      </c>
      <c r="T134">
        <v>0</v>
      </c>
      <c r="U134">
        <v>0</v>
      </c>
      <c r="V134">
        <v>0</v>
      </c>
      <c r="W134">
        <v>0</v>
      </c>
      <c r="X134">
        <v>2.6175856294256876</v>
      </c>
      <c r="AA134">
        <v>3.2117412885875152</v>
      </c>
      <c r="AB134">
        <v>1.9123545411396972</v>
      </c>
      <c r="AC134" s="1" t="e">
        <f>((#REF!+#REF!)*H2__2[[#This Row],[PremiumH2CN_cap]]+(#REF!+#REF!)*H2__2[[#This Row],[PremiumH2CN_prod]]*1000)*_xlfn.XLOOKUP(H2__2[[#This Row],[Year]],Graphs!$R$2:$R$41,Graphs!$T$2:$T$41)</f>
        <v>#REF!</v>
      </c>
      <c r="AD1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" spans="1:31" x14ac:dyDescent="0.25">
      <c r="A135" s="1" t="s">
        <v>105</v>
      </c>
      <c r="B135">
        <v>1</v>
      </c>
      <c r="C135" s="1" t="s">
        <v>107</v>
      </c>
      <c r="D135" s="1" t="s">
        <v>374</v>
      </c>
      <c r="E135">
        <v>2034</v>
      </c>
      <c r="F135">
        <v>14.000000000287461</v>
      </c>
      <c r="G135">
        <v>3.7588949124579862</v>
      </c>
      <c r="H135">
        <v>38.791208628738104</v>
      </c>
      <c r="I135">
        <v>55.219545317195752</v>
      </c>
      <c r="J135">
        <v>2.0569938889485909E-8</v>
      </c>
      <c r="K135">
        <v>0.6323410929339649</v>
      </c>
      <c r="L135">
        <v>6.2145324052317799</v>
      </c>
      <c r="M135">
        <v>5.987854414567396</v>
      </c>
      <c r="N135">
        <v>12.353870428549738</v>
      </c>
      <c r="O135">
        <v>3.2117412885875152</v>
      </c>
      <c r="P135">
        <v>1.9056045411396971</v>
      </c>
      <c r="Q135">
        <v>0.45186955701369697</v>
      </c>
      <c r="R135">
        <v>0.35746559696961555</v>
      </c>
      <c r="S135">
        <v>2.4398799293208824</v>
      </c>
      <c r="T135">
        <v>0</v>
      </c>
      <c r="U135">
        <v>0</v>
      </c>
      <c r="V135">
        <v>0</v>
      </c>
      <c r="W135">
        <v>0</v>
      </c>
      <c r="X135">
        <v>2.5680364480020526</v>
      </c>
      <c r="AA135">
        <v>3.2117412885875152</v>
      </c>
      <c r="AB135">
        <v>1.9056045411396971</v>
      </c>
      <c r="AC135" s="1" t="e">
        <f>((#REF!+#REF!)*H2__2[[#This Row],[PremiumH2CN_cap]]+(#REF!+#REF!)*H2__2[[#This Row],[PremiumH2CN_prod]]*1000)*_xlfn.XLOOKUP(H2__2[[#This Row],[Year]],Graphs!$R$2:$R$41,Graphs!$T$2:$T$41)</f>
        <v>#REF!</v>
      </c>
      <c r="AD1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6" spans="1:31" x14ac:dyDescent="0.25">
      <c r="A136" s="1" t="s">
        <v>105</v>
      </c>
      <c r="B136">
        <v>1</v>
      </c>
      <c r="C136" s="1" t="s">
        <v>107</v>
      </c>
      <c r="D136" s="1" t="s">
        <v>374</v>
      </c>
      <c r="E136">
        <v>2035</v>
      </c>
      <c r="F136">
        <v>9.3333333337283193</v>
      </c>
      <c r="G136">
        <v>3.7355615791247345</v>
      </c>
      <c r="H136">
        <v>44.41872138472678</v>
      </c>
      <c r="I136">
        <v>63.658836674988173</v>
      </c>
      <c r="J136">
        <v>6.3292127627460641E-9</v>
      </c>
      <c r="K136">
        <v>0.55894408897117587</v>
      </c>
      <c r="L136">
        <v>7.127135175929892</v>
      </c>
      <c r="M136">
        <v>6.7841307208273109</v>
      </c>
      <c r="N136">
        <v>12.289113495544546</v>
      </c>
      <c r="O136">
        <v>3.2117412885875152</v>
      </c>
      <c r="P136">
        <v>1.8988545411396971</v>
      </c>
      <c r="Q136">
        <v>0.37957172461693961</v>
      </c>
      <c r="R136">
        <v>0.3585732688558057</v>
      </c>
      <c r="S136">
        <v>2.3817422426381949</v>
      </c>
      <c r="T136">
        <v>0</v>
      </c>
      <c r="U136">
        <v>0</v>
      </c>
      <c r="V136">
        <v>0</v>
      </c>
      <c r="W136">
        <v>0</v>
      </c>
      <c r="X136">
        <v>2.5080808563135775</v>
      </c>
      <c r="AA136">
        <v>3.2117412885875152</v>
      </c>
      <c r="AB136">
        <v>1.8988545411396971</v>
      </c>
      <c r="AC136" s="1" t="e">
        <f>((#REF!+#REF!)*H2__2[[#This Row],[PremiumH2CN_cap]]+(#REF!+#REF!)*H2__2[[#This Row],[PremiumH2CN_prod]]*1000)*_xlfn.XLOOKUP(H2__2[[#This Row],[Year]],Graphs!$R$2:$R$41,Graphs!$T$2:$T$41)</f>
        <v>#REF!</v>
      </c>
      <c r="AD1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7" spans="1:31" x14ac:dyDescent="0.25">
      <c r="A137" s="1" t="s">
        <v>105</v>
      </c>
      <c r="B137">
        <v>1</v>
      </c>
      <c r="C137" s="1" t="s">
        <v>107</v>
      </c>
      <c r="D137" s="1" t="s">
        <v>374</v>
      </c>
      <c r="E137">
        <v>2036</v>
      </c>
      <c r="F137">
        <v>4.6666666672886556</v>
      </c>
      <c r="G137">
        <v>3.7122282457914828</v>
      </c>
      <c r="H137">
        <v>50.97407684665054</v>
      </c>
      <c r="I137">
        <v>66.509678118951669</v>
      </c>
      <c r="J137">
        <v>4.5046227942626299E-9</v>
      </c>
      <c r="K137">
        <v>0.53514636799104265</v>
      </c>
      <c r="L137">
        <v>8.2325730011736198</v>
      </c>
      <c r="M137">
        <v>6.9413638105257025</v>
      </c>
      <c r="N137">
        <v>12.550524685623472</v>
      </c>
      <c r="O137">
        <v>3.2117412885875152</v>
      </c>
      <c r="P137">
        <v>1.8921045411396971</v>
      </c>
      <c r="Q137">
        <v>0.37239139577431046</v>
      </c>
      <c r="R137">
        <v>0.36210651385074466</v>
      </c>
      <c r="S137">
        <v>2.3590162797697709</v>
      </c>
      <c r="T137">
        <v>0</v>
      </c>
      <c r="U137">
        <v>0</v>
      </c>
      <c r="V137">
        <v>0</v>
      </c>
      <c r="W137">
        <v>0</v>
      </c>
      <c r="X137">
        <v>2.4862186525949261</v>
      </c>
      <c r="AA137">
        <v>3.2117412885875152</v>
      </c>
      <c r="AB137">
        <v>1.8921045411396971</v>
      </c>
      <c r="AC137" s="1" t="e">
        <f>((#REF!+#REF!)*H2__2[[#This Row],[PremiumH2CN_cap]]+(#REF!+#REF!)*H2__2[[#This Row],[PremiumH2CN_prod]]*1000)*_xlfn.XLOOKUP(H2__2[[#This Row],[Year]],Graphs!$R$2:$R$41,Graphs!$T$2:$T$41)</f>
        <v>#REF!</v>
      </c>
      <c r="AD1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8" spans="1:31" x14ac:dyDescent="0.25">
      <c r="A138" s="1" t="s">
        <v>105</v>
      </c>
      <c r="B138">
        <v>1</v>
      </c>
      <c r="C138" s="1" t="s">
        <v>107</v>
      </c>
      <c r="D138" s="1" t="s">
        <v>374</v>
      </c>
      <c r="E138">
        <v>2037</v>
      </c>
      <c r="F138">
        <v>9.4929280635734609E-8</v>
      </c>
      <c r="G138">
        <v>3.6888949124582306</v>
      </c>
      <c r="H138">
        <v>53.70219172621691</v>
      </c>
      <c r="I138">
        <v>75.754933186320812</v>
      </c>
      <c r="J138">
        <v>2.7955618889992717E-9</v>
      </c>
      <c r="K138">
        <v>0.54940603546927702</v>
      </c>
      <c r="L138">
        <v>8.56177567761398</v>
      </c>
      <c r="M138">
        <v>7.4081843316846676</v>
      </c>
      <c r="N138">
        <v>13.178752592975307</v>
      </c>
      <c r="O138">
        <v>3.2117412885875152</v>
      </c>
      <c r="P138">
        <v>1.885354541139697</v>
      </c>
      <c r="Q138">
        <v>0.45234896490286786</v>
      </c>
      <c r="R138">
        <v>0.34715641984941481</v>
      </c>
      <c r="S138">
        <v>2.3742482180418953</v>
      </c>
      <c r="T138">
        <v>0</v>
      </c>
      <c r="U138">
        <v>0</v>
      </c>
      <c r="V138">
        <v>0</v>
      </c>
      <c r="W138">
        <v>0</v>
      </c>
      <c r="X138">
        <v>2.5071944471835659</v>
      </c>
      <c r="AA138">
        <v>3.2117412885875152</v>
      </c>
      <c r="AB138">
        <v>1.885354541139697</v>
      </c>
      <c r="AC138" s="1" t="e">
        <f>((#REF!+#REF!)*H2__2[[#This Row],[PremiumH2CN_cap]]+(#REF!+#REF!)*H2__2[[#This Row],[PremiumH2CN_prod]]*1000)*_xlfn.XLOOKUP(H2__2[[#This Row],[Year]],Graphs!$R$2:$R$41,Graphs!$T$2:$T$41)</f>
        <v>#REF!</v>
      </c>
      <c r="AD1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9" spans="1:31" x14ac:dyDescent="0.25">
      <c r="A139" s="1" t="s">
        <v>105</v>
      </c>
      <c r="B139">
        <v>1</v>
      </c>
      <c r="C139" s="1" t="s">
        <v>107</v>
      </c>
      <c r="D139" s="1" t="s">
        <v>374</v>
      </c>
      <c r="E139">
        <v>2038</v>
      </c>
      <c r="F139">
        <v>9.627992045335718E-8</v>
      </c>
      <c r="G139">
        <v>3.6888949124583128</v>
      </c>
      <c r="H139">
        <v>53.695441726240723</v>
      </c>
      <c r="I139">
        <v>87.892040483522919</v>
      </c>
      <c r="J139">
        <v>2.6197911909646471E-9</v>
      </c>
      <c r="K139">
        <v>0.52336182911849205</v>
      </c>
      <c r="L139">
        <v>8.6766057662429859</v>
      </c>
      <c r="M139">
        <v>8.5565436823315757</v>
      </c>
      <c r="N139">
        <v>13.43506198453462</v>
      </c>
      <c r="O139">
        <v>3.2117412885875152</v>
      </c>
      <c r="P139">
        <v>1.878604541139697</v>
      </c>
      <c r="Q139">
        <v>0.4572422399572364</v>
      </c>
      <c r="R139">
        <v>0.34861863006714083</v>
      </c>
      <c r="S139">
        <v>2.3501198705891242</v>
      </c>
      <c r="T139">
        <v>0</v>
      </c>
      <c r="U139">
        <v>0</v>
      </c>
      <c r="V139">
        <v>0</v>
      </c>
      <c r="W139">
        <v>0</v>
      </c>
      <c r="X139">
        <v>2.486449703566056</v>
      </c>
      <c r="AA139">
        <v>3.2117412885875152</v>
      </c>
      <c r="AB139">
        <v>1.878604541139697</v>
      </c>
      <c r="AC139" s="1" t="e">
        <f>((#REF!+#REF!)*H2__2[[#This Row],[PremiumH2CN_cap]]+(#REF!+#REF!)*H2__2[[#This Row],[PremiumH2CN_prod]]*1000)*_xlfn.XLOOKUP(H2__2[[#This Row],[Year]],Graphs!$R$2:$R$41,Graphs!$T$2:$T$41)</f>
        <v>#REF!</v>
      </c>
      <c r="AD1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0" spans="1:31" x14ac:dyDescent="0.25">
      <c r="A140" s="1" t="s">
        <v>105</v>
      </c>
      <c r="B140">
        <v>1</v>
      </c>
      <c r="C140" s="1" t="s">
        <v>107</v>
      </c>
      <c r="D140" s="1" t="s">
        <v>374</v>
      </c>
      <c r="E140">
        <v>2039</v>
      </c>
      <c r="F140">
        <v>1.0018976831820907E-7</v>
      </c>
      <c r="G140">
        <v>3.6888949124584012</v>
      </c>
      <c r="H140">
        <v>53.688691726250859</v>
      </c>
      <c r="I140">
        <v>101.50038392346237</v>
      </c>
      <c r="J140">
        <v>2.4485606206198779E-9</v>
      </c>
      <c r="K140">
        <v>0.50541920465735113</v>
      </c>
      <c r="L140">
        <v>8.9439539798657144</v>
      </c>
      <c r="M140">
        <v>10.016422877769633</v>
      </c>
      <c r="N140">
        <v>13.197695277356779</v>
      </c>
      <c r="O140">
        <v>3.2117412885875152</v>
      </c>
      <c r="P140">
        <v>1.8718545411396972</v>
      </c>
      <c r="Q140">
        <v>0.47176542977176567</v>
      </c>
      <c r="R140">
        <v>0.36414378613178428</v>
      </c>
      <c r="S140">
        <v>2.2532659132464827</v>
      </c>
      <c r="T140">
        <v>0</v>
      </c>
      <c r="U140">
        <v>0</v>
      </c>
      <c r="V140">
        <v>0</v>
      </c>
      <c r="W140">
        <v>0</v>
      </c>
      <c r="X140">
        <v>2.3788853477696357</v>
      </c>
      <c r="AA140">
        <v>3.2117412885875152</v>
      </c>
      <c r="AB140">
        <v>1.8718545411396972</v>
      </c>
      <c r="AC140" s="1" t="e">
        <f>((#REF!+#REF!)*H2__2[[#This Row],[PremiumH2CN_cap]]+(#REF!+#REF!)*H2__2[[#This Row],[PremiumH2CN_prod]]*1000)*_xlfn.XLOOKUP(H2__2[[#This Row],[Year]],Graphs!$R$2:$R$41,Graphs!$T$2:$T$41)</f>
        <v>#REF!</v>
      </c>
      <c r="AD1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1" spans="1:31" x14ac:dyDescent="0.25">
      <c r="A141" s="1" t="s">
        <v>105</v>
      </c>
      <c r="B141">
        <v>1</v>
      </c>
      <c r="C141" s="1" t="s">
        <v>107</v>
      </c>
      <c r="D141" s="1" t="s">
        <v>374</v>
      </c>
      <c r="E141">
        <v>2040</v>
      </c>
      <c r="F141">
        <v>1.0895492056199323E-7</v>
      </c>
      <c r="G141">
        <v>3.6888949124584958</v>
      </c>
      <c r="H141">
        <v>53.68194172625801</v>
      </c>
      <c r="I141">
        <v>115.06566821721717</v>
      </c>
      <c r="J141">
        <v>2.3355210914541925E-9</v>
      </c>
      <c r="K141">
        <v>0.50541920462106493</v>
      </c>
      <c r="L141">
        <v>9.2139400608685822</v>
      </c>
      <c r="M141">
        <v>11.432557482196858</v>
      </c>
      <c r="N141">
        <v>12.984797672226199</v>
      </c>
      <c r="O141">
        <v>3.2117412885875152</v>
      </c>
      <c r="P141">
        <v>1.8651045411396971</v>
      </c>
      <c r="Q141">
        <v>0.48168474030602743</v>
      </c>
      <c r="R141">
        <v>0.37676323688477897</v>
      </c>
      <c r="S141">
        <v>2.1609923576169789</v>
      </c>
      <c r="T141">
        <v>0</v>
      </c>
      <c r="U141">
        <v>0</v>
      </c>
      <c r="V141">
        <v>0</v>
      </c>
      <c r="W141">
        <v>0</v>
      </c>
      <c r="X141">
        <v>2.2770394913354703</v>
      </c>
      <c r="AA141">
        <v>3.2117412885875152</v>
      </c>
      <c r="AB141">
        <v>1.8651045411396971</v>
      </c>
      <c r="AC141" s="1" t="e">
        <f>((#REF!+#REF!)*H2__2[[#This Row],[PremiumH2CN_cap]]+(#REF!+#REF!)*H2__2[[#This Row],[PremiumH2CN_prod]]*1000)*_xlfn.XLOOKUP(H2__2[[#This Row],[Year]],Graphs!$R$2:$R$41,Graphs!$T$2:$T$41)</f>
        <v>#REF!</v>
      </c>
      <c r="AD1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2" spans="1:31" x14ac:dyDescent="0.25">
      <c r="A142" s="1" t="s">
        <v>105</v>
      </c>
      <c r="B142">
        <v>1</v>
      </c>
      <c r="C142" s="1" t="s">
        <v>107</v>
      </c>
      <c r="D142" s="1" t="s">
        <v>374</v>
      </c>
      <c r="E142">
        <v>2041</v>
      </c>
      <c r="F142">
        <v>1.2107657917056168E-7</v>
      </c>
      <c r="G142">
        <v>3.6888949124585966</v>
      </c>
      <c r="H142">
        <v>53.675191726264138</v>
      </c>
      <c r="I142">
        <v>126.30392020887028</v>
      </c>
      <c r="J142">
        <v>2.2224187865204541E-9</v>
      </c>
      <c r="K142">
        <v>0.34446940939516912</v>
      </c>
      <c r="L142">
        <v>9.7840603746450885</v>
      </c>
      <c r="M142">
        <v>12.999235461786787</v>
      </c>
      <c r="N142">
        <v>12.480440914849201</v>
      </c>
      <c r="O142">
        <v>3.2117412885875152</v>
      </c>
      <c r="P142">
        <v>1.8583545411396971</v>
      </c>
      <c r="Q142">
        <v>0</v>
      </c>
      <c r="R142">
        <v>0</v>
      </c>
      <c r="S142">
        <v>1.9913919776778888</v>
      </c>
      <c r="T142">
        <v>0</v>
      </c>
      <c r="U142">
        <v>0</v>
      </c>
      <c r="V142">
        <v>0</v>
      </c>
      <c r="W142">
        <v>0</v>
      </c>
      <c r="X142">
        <v>2.1152107546090666</v>
      </c>
      <c r="AA142">
        <v>3.2117412885875152</v>
      </c>
      <c r="AB142">
        <v>1.8583545411396971</v>
      </c>
      <c r="AC142" s="1" t="e">
        <f>((#REF!+#REF!)*H2__2[[#This Row],[PremiumH2CN_cap]]+(#REF!+#REF!)*H2__2[[#This Row],[PremiumH2CN_prod]]*1000)*_xlfn.XLOOKUP(H2__2[[#This Row],[Year]],Graphs!$R$2:$R$41,Graphs!$T$2:$T$41)</f>
        <v>#REF!</v>
      </c>
      <c r="AD1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3" spans="1:31" x14ac:dyDescent="0.25">
      <c r="A143" s="1" t="s">
        <v>105</v>
      </c>
      <c r="B143">
        <v>1</v>
      </c>
      <c r="C143" s="1" t="s">
        <v>107</v>
      </c>
      <c r="D143" s="1" t="s">
        <v>374</v>
      </c>
      <c r="E143">
        <v>2042</v>
      </c>
      <c r="F143">
        <v>1.3558614251589076E-7</v>
      </c>
      <c r="G143">
        <v>3.6888949124587063</v>
      </c>
      <c r="H143">
        <v>53.62773894163707</v>
      </c>
      <c r="I143">
        <v>124.94717020898067</v>
      </c>
      <c r="J143">
        <v>2.1560196723044645E-9</v>
      </c>
      <c r="K143">
        <v>0.27538342711976166</v>
      </c>
      <c r="L143">
        <v>10.310184179976696</v>
      </c>
      <c r="M143">
        <v>13.925398835275104</v>
      </c>
      <c r="N143">
        <v>12.565673415426994</v>
      </c>
      <c r="O143">
        <v>3.2117412885875152</v>
      </c>
      <c r="P143">
        <v>1.8516045411396971</v>
      </c>
      <c r="Q143">
        <v>0</v>
      </c>
      <c r="R143">
        <v>0</v>
      </c>
      <c r="S143">
        <v>1.9018726083398487</v>
      </c>
      <c r="T143">
        <v>0</v>
      </c>
      <c r="U143">
        <v>0</v>
      </c>
      <c r="V143">
        <v>0</v>
      </c>
      <c r="W143">
        <v>0</v>
      </c>
      <c r="X143">
        <v>2.0075344616251107</v>
      </c>
      <c r="AA143">
        <v>3.2117412885875152</v>
      </c>
      <c r="AB143">
        <v>1.8516045411396971</v>
      </c>
      <c r="AC143" s="1" t="e">
        <f>((#REF!+#REF!)*H2__2[[#This Row],[PremiumH2CN_cap]]+(#REF!+#REF!)*H2__2[[#This Row],[PremiumH2CN_prod]]*1000)*_xlfn.XLOOKUP(H2__2[[#This Row],[Year]],Graphs!$R$2:$R$41,Graphs!$T$2:$T$41)</f>
        <v>#REF!</v>
      </c>
      <c r="AD1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4" spans="1:31" x14ac:dyDescent="0.25">
      <c r="A144" s="1" t="s">
        <v>105</v>
      </c>
      <c r="B144">
        <v>1</v>
      </c>
      <c r="C144" s="1" t="s">
        <v>107</v>
      </c>
      <c r="D144" s="1" t="s">
        <v>374</v>
      </c>
      <c r="E144">
        <v>2043</v>
      </c>
      <c r="F144">
        <v>1.5253112736059385E-7</v>
      </c>
      <c r="G144">
        <v>3.6888949124588266</v>
      </c>
      <c r="H144">
        <v>53.627738941649206</v>
      </c>
      <c r="I144">
        <v>131.62121114842938</v>
      </c>
      <c r="J144">
        <v>2.1332456809269262E-9</v>
      </c>
      <c r="K144">
        <v>0.24265155032972638</v>
      </c>
      <c r="L144">
        <v>10.510447867494493</v>
      </c>
      <c r="M144">
        <v>14.940103508525084</v>
      </c>
      <c r="N144">
        <v>12.865207829000466</v>
      </c>
      <c r="O144">
        <v>3.2117412885875152</v>
      </c>
      <c r="P144">
        <v>1.8516045411396971</v>
      </c>
      <c r="Q144">
        <v>0</v>
      </c>
      <c r="R144">
        <v>0</v>
      </c>
      <c r="S144">
        <v>1.8890252343369607</v>
      </c>
      <c r="T144">
        <v>0</v>
      </c>
      <c r="U144">
        <v>0</v>
      </c>
      <c r="V144">
        <v>0</v>
      </c>
      <c r="W144">
        <v>0</v>
      </c>
      <c r="X144">
        <v>1.9917869985084991</v>
      </c>
      <c r="AA144">
        <v>3.2117412885875152</v>
      </c>
      <c r="AB144">
        <v>1.8516045411396971</v>
      </c>
      <c r="AC144" s="1" t="e">
        <f>((#REF!+#REF!)*H2__2[[#This Row],[PremiumH2CN_cap]]+(#REF!+#REF!)*H2__2[[#This Row],[PremiumH2CN_prod]]*1000)*_xlfn.XLOOKUP(H2__2[[#This Row],[Year]],Graphs!$R$2:$R$41,Graphs!$T$2:$T$41)</f>
        <v>#REF!</v>
      </c>
      <c r="AD1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5" spans="1:31" x14ac:dyDescent="0.25">
      <c r="A145" s="1" t="s">
        <v>105</v>
      </c>
      <c r="B145">
        <v>1</v>
      </c>
      <c r="C145" s="1" t="s">
        <v>107</v>
      </c>
      <c r="D145" s="1" t="s">
        <v>374</v>
      </c>
      <c r="E145">
        <v>2044</v>
      </c>
      <c r="F145">
        <v>1.7200418746271774E-7</v>
      </c>
      <c r="G145">
        <v>3.6888949124590429</v>
      </c>
      <c r="H145">
        <v>53.627738941686637</v>
      </c>
      <c r="I145">
        <v>137.17398195868236</v>
      </c>
      <c r="J145">
        <v>2.0966569519429756E-9</v>
      </c>
      <c r="K145">
        <v>0.24265148680013357</v>
      </c>
      <c r="L145">
        <v>10.792943415605322</v>
      </c>
      <c r="M145">
        <v>16.016686781603582</v>
      </c>
      <c r="N145">
        <v>12.976485725609407</v>
      </c>
      <c r="O145">
        <v>3.2117412885875152</v>
      </c>
      <c r="P145">
        <v>1.8516045411396971</v>
      </c>
      <c r="Q145">
        <v>0</v>
      </c>
      <c r="R145">
        <v>0</v>
      </c>
      <c r="S145">
        <v>1.8196661180118581</v>
      </c>
      <c r="T145">
        <v>0</v>
      </c>
      <c r="U145">
        <v>0</v>
      </c>
      <c r="V145">
        <v>0</v>
      </c>
      <c r="W145">
        <v>0</v>
      </c>
      <c r="X145">
        <v>1.9145794565460379</v>
      </c>
      <c r="AA145">
        <v>3.2117412885875152</v>
      </c>
      <c r="AB145">
        <v>1.8516045411396971</v>
      </c>
      <c r="AC145" s="1" t="e">
        <f>((#REF!+#REF!)*H2__2[[#This Row],[PremiumH2CN_cap]]+(#REF!+#REF!)*H2__2[[#This Row],[PremiumH2CN_prod]]*1000)*_xlfn.XLOOKUP(H2__2[[#This Row],[Year]],Graphs!$R$2:$R$41,Graphs!$T$2:$T$41)</f>
        <v>#REF!</v>
      </c>
      <c r="AD1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6" spans="1:31" x14ac:dyDescent="0.25">
      <c r="A146" s="1" t="s">
        <v>105</v>
      </c>
      <c r="B146">
        <v>1</v>
      </c>
      <c r="C146" s="1" t="s">
        <v>107</v>
      </c>
      <c r="D146" s="1" t="s">
        <v>374</v>
      </c>
      <c r="E146">
        <v>2045</v>
      </c>
      <c r="F146">
        <v>1.9444757034113667E-7</v>
      </c>
      <c r="G146">
        <v>3.6888949124591974</v>
      </c>
      <c r="H146">
        <v>54.55915107254998</v>
      </c>
      <c r="I146">
        <v>151.34298735182708</v>
      </c>
      <c r="J146">
        <v>2.0672640765963579E-9</v>
      </c>
      <c r="K146">
        <v>0.24265148673042669</v>
      </c>
      <c r="L146">
        <v>11.122936704445722</v>
      </c>
      <c r="M146">
        <v>17.332626704909821</v>
      </c>
      <c r="N146">
        <v>12.815808638054349</v>
      </c>
      <c r="O146">
        <v>3.2117412885875152</v>
      </c>
      <c r="P146">
        <v>1.8516045411396971</v>
      </c>
      <c r="Q146">
        <v>0</v>
      </c>
      <c r="R146">
        <v>0</v>
      </c>
      <c r="S146">
        <v>1.7527581305204076</v>
      </c>
      <c r="T146">
        <v>0</v>
      </c>
      <c r="U146">
        <v>0</v>
      </c>
      <c r="V146">
        <v>0</v>
      </c>
      <c r="W146">
        <v>0</v>
      </c>
      <c r="X146">
        <v>1.8468742452365188</v>
      </c>
      <c r="AA146">
        <v>3.2117412885875152</v>
      </c>
      <c r="AB146">
        <v>1.8516045411396971</v>
      </c>
      <c r="AC146" s="1" t="e">
        <f>((#REF!+#REF!)*H2__2[[#This Row],[PremiumH2CN_cap]]+(#REF!+#REF!)*H2__2[[#This Row],[PremiumH2CN_prod]]*1000)*_xlfn.XLOOKUP(H2__2[[#This Row],[Year]],Graphs!$R$2:$R$41,Graphs!$T$2:$T$41)</f>
        <v>#REF!</v>
      </c>
      <c r="AD1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7" spans="1:31" x14ac:dyDescent="0.25">
      <c r="A147" s="1" t="s">
        <v>105</v>
      </c>
      <c r="B147">
        <v>1</v>
      </c>
      <c r="C147" s="1" t="s">
        <v>107</v>
      </c>
      <c r="D147" s="1" t="s">
        <v>374</v>
      </c>
      <c r="E147">
        <v>2046</v>
      </c>
      <c r="F147">
        <v>2.2031796027132801E-7</v>
      </c>
      <c r="G147">
        <v>3.6888949124594164</v>
      </c>
      <c r="H147">
        <v>64.524686868188951</v>
      </c>
      <c r="I147">
        <v>156.14464743369948</v>
      </c>
      <c r="J147">
        <v>2.0394541799539774E-9</v>
      </c>
      <c r="K147">
        <v>0.24265148625511776</v>
      </c>
      <c r="L147">
        <v>13.162912487029201</v>
      </c>
      <c r="M147">
        <v>17.18857047533189</v>
      </c>
      <c r="N147">
        <v>12.412945548174502</v>
      </c>
      <c r="O147">
        <v>3.2117412885875152</v>
      </c>
      <c r="P147">
        <v>1.8516045411396971</v>
      </c>
      <c r="Q147">
        <v>0</v>
      </c>
      <c r="R147">
        <v>0</v>
      </c>
      <c r="S147">
        <v>1.682471895825449</v>
      </c>
      <c r="T147">
        <v>0</v>
      </c>
      <c r="U147">
        <v>0</v>
      </c>
      <c r="V147">
        <v>0</v>
      </c>
      <c r="W147">
        <v>0</v>
      </c>
      <c r="X147">
        <v>1.77389508202512</v>
      </c>
      <c r="AA147">
        <v>3.2117412885875152</v>
      </c>
      <c r="AB147">
        <v>1.8516045411396971</v>
      </c>
      <c r="AC147" s="1" t="e">
        <f>((#REF!+#REF!)*H2__2[[#This Row],[PremiumH2CN_cap]]+(#REF!+#REF!)*H2__2[[#This Row],[PremiumH2CN_prod]]*1000)*_xlfn.XLOOKUP(H2__2[[#This Row],[Year]],Graphs!$R$2:$R$41,Graphs!$T$2:$T$41)</f>
        <v>#REF!</v>
      </c>
      <c r="AD1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8" spans="1:31" x14ac:dyDescent="0.25">
      <c r="A148" s="1" t="s">
        <v>105</v>
      </c>
      <c r="B148">
        <v>1</v>
      </c>
      <c r="C148" s="1" t="s">
        <v>107</v>
      </c>
      <c r="D148" s="1" t="s">
        <v>374</v>
      </c>
      <c r="E148">
        <v>2047</v>
      </c>
      <c r="F148">
        <v>2.5019509915926439E-7</v>
      </c>
      <c r="G148">
        <v>3.6888949124597565</v>
      </c>
      <c r="H148">
        <v>75.068074469406426</v>
      </c>
      <c r="I148">
        <v>163.46276758912472</v>
      </c>
      <c r="J148">
        <v>2.0141095261024932E-9</v>
      </c>
      <c r="K148">
        <v>9.3755359797660712E-2</v>
      </c>
      <c r="L148">
        <v>15.426461728521906</v>
      </c>
      <c r="M148">
        <v>17.139781238170897</v>
      </c>
      <c r="N148">
        <v>11.844073839474037</v>
      </c>
      <c r="O148">
        <v>3.2117412885875152</v>
      </c>
      <c r="P148">
        <v>1.8516045411396971</v>
      </c>
      <c r="Q148">
        <v>0</v>
      </c>
      <c r="R148">
        <v>0</v>
      </c>
      <c r="S148">
        <v>1.5997170955679199</v>
      </c>
      <c r="T148">
        <v>0</v>
      </c>
      <c r="U148">
        <v>0</v>
      </c>
      <c r="V148">
        <v>0</v>
      </c>
      <c r="W148">
        <v>0</v>
      </c>
      <c r="X148">
        <v>1.6845855622569981</v>
      </c>
      <c r="AA148">
        <v>3.2117412885875152</v>
      </c>
      <c r="AB148">
        <v>1.8516045411396971</v>
      </c>
      <c r="AC148" s="1" t="e">
        <f>((#REF!+#REF!)*H2__2[[#This Row],[PremiumH2CN_cap]]+(#REF!+#REF!)*H2__2[[#This Row],[PremiumH2CN_prod]]*1000)*_xlfn.XLOOKUP(H2__2[[#This Row],[Year]],Graphs!$R$2:$R$41,Graphs!$T$2:$T$41)</f>
        <v>#REF!</v>
      </c>
      <c r="AD1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49" spans="1:31" x14ac:dyDescent="0.25">
      <c r="A149" s="1" t="s">
        <v>105</v>
      </c>
      <c r="B149">
        <v>1</v>
      </c>
      <c r="C149" s="1" t="s">
        <v>107</v>
      </c>
      <c r="D149" s="1" t="s">
        <v>374</v>
      </c>
      <c r="E149">
        <v>2048</v>
      </c>
      <c r="F149">
        <v>2.8480490840022029E-7</v>
      </c>
      <c r="G149">
        <v>0.18889491247055029</v>
      </c>
      <c r="H149">
        <v>85.499443682747895</v>
      </c>
      <c r="I149">
        <v>171.28302695795941</v>
      </c>
      <c r="J149">
        <v>1.9993378205780562E-9</v>
      </c>
      <c r="K149">
        <v>4.8008717125630884E-3</v>
      </c>
      <c r="L149">
        <v>17.634270888763776</v>
      </c>
      <c r="M149">
        <v>17.07828874959673</v>
      </c>
      <c r="N149">
        <v>11.300908146180804</v>
      </c>
      <c r="O149">
        <v>3.2117412885875152</v>
      </c>
      <c r="P149">
        <v>1.8516045411396971</v>
      </c>
      <c r="Q149">
        <v>0</v>
      </c>
      <c r="R149">
        <v>0</v>
      </c>
      <c r="S149">
        <v>1.5218112153002035</v>
      </c>
      <c r="T149">
        <v>0</v>
      </c>
      <c r="U149">
        <v>0</v>
      </c>
      <c r="V149">
        <v>0</v>
      </c>
      <c r="W149">
        <v>0</v>
      </c>
      <c r="X149">
        <v>1.6055446738494086</v>
      </c>
      <c r="AA149">
        <v>3.2117412885875152</v>
      </c>
      <c r="AB149">
        <v>1.8516045411396971</v>
      </c>
      <c r="AC149" s="1" t="e">
        <f>((#REF!+#REF!)*H2__2[[#This Row],[PremiumH2CN_cap]]+(#REF!+#REF!)*H2__2[[#This Row],[PremiumH2CN_prod]]*1000)*_xlfn.XLOOKUP(H2__2[[#This Row],[Year]],Graphs!$R$2:$R$41,Graphs!$T$2:$T$41)</f>
        <v>#REF!</v>
      </c>
      <c r="AD1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0" spans="1:31" x14ac:dyDescent="0.25">
      <c r="A150" s="1" t="s">
        <v>105</v>
      </c>
      <c r="B150">
        <v>1</v>
      </c>
      <c r="C150" s="1" t="s">
        <v>107</v>
      </c>
      <c r="D150" s="1" t="s">
        <v>374</v>
      </c>
      <c r="E150">
        <v>2049</v>
      </c>
      <c r="F150">
        <v>3.2492180525137864E-7</v>
      </c>
      <c r="G150">
        <v>8.3827053781872645E-10</v>
      </c>
      <c r="H150">
        <v>95.313917978056551</v>
      </c>
      <c r="I150">
        <v>176.17242898322351</v>
      </c>
      <c r="J150">
        <v>1.983467643625477E-9</v>
      </c>
      <c r="K150">
        <v>4.5204524881904003E-11</v>
      </c>
      <c r="L150">
        <v>19.932103374374979</v>
      </c>
      <c r="M150">
        <v>17.023592947657811</v>
      </c>
      <c r="N150">
        <v>10.592495906667596</v>
      </c>
      <c r="O150">
        <v>3.2117412885875152</v>
      </c>
      <c r="P150">
        <v>1.8516045411396971</v>
      </c>
      <c r="Q150">
        <v>0</v>
      </c>
      <c r="R150">
        <v>0</v>
      </c>
      <c r="S150">
        <v>1.4341666461128912</v>
      </c>
      <c r="T150">
        <v>0</v>
      </c>
      <c r="U150">
        <v>0</v>
      </c>
      <c r="V150">
        <v>0</v>
      </c>
      <c r="W150">
        <v>0</v>
      </c>
      <c r="X150">
        <v>1.5117682537881676</v>
      </c>
      <c r="AA150">
        <v>3.2117412885875152</v>
      </c>
      <c r="AB150">
        <v>1.8516045411396971</v>
      </c>
      <c r="AC150" s="1" t="e">
        <f>((#REF!+#REF!)*H2__2[[#This Row],[PremiumH2CN_cap]]+(#REF!+#REF!)*H2__2[[#This Row],[PremiumH2CN_prod]]*1000)*_xlfn.XLOOKUP(H2__2[[#This Row],[Year]],Graphs!$R$2:$R$41,Graphs!$T$2:$T$41)</f>
        <v>#REF!</v>
      </c>
      <c r="AD1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1" spans="1:31" x14ac:dyDescent="0.25">
      <c r="A151" s="1" t="s">
        <v>105</v>
      </c>
      <c r="B151">
        <v>1</v>
      </c>
      <c r="C151" s="1" t="s">
        <v>107</v>
      </c>
      <c r="D151" s="1" t="s">
        <v>374</v>
      </c>
      <c r="E151">
        <v>2050</v>
      </c>
      <c r="F151">
        <v>3.715666068644569E-7</v>
      </c>
      <c r="G151">
        <v>9.3168075673209944E-10</v>
      </c>
      <c r="H151">
        <v>106.12601832013326</v>
      </c>
      <c r="I151">
        <v>188.70479536163188</v>
      </c>
      <c r="J151">
        <v>1.9740579890689272E-9</v>
      </c>
      <c r="K151">
        <v>4.4071678623164472E-11</v>
      </c>
      <c r="L151">
        <v>21.987336507762784</v>
      </c>
      <c r="M151">
        <v>17.256023727125413</v>
      </c>
      <c r="N151">
        <v>9.786833862146965</v>
      </c>
      <c r="O151">
        <v>3.2117412885875152</v>
      </c>
      <c r="P151">
        <v>1.8516045411396971</v>
      </c>
      <c r="Q151">
        <v>0</v>
      </c>
      <c r="R151">
        <v>0</v>
      </c>
      <c r="S151">
        <v>1.3416405558426281</v>
      </c>
      <c r="T151">
        <v>0</v>
      </c>
      <c r="U151">
        <v>0</v>
      </c>
      <c r="V151">
        <v>0</v>
      </c>
      <c r="W151">
        <v>0</v>
      </c>
      <c r="X151">
        <v>1.421348563361996</v>
      </c>
      <c r="AA151">
        <v>3.2117412885875152</v>
      </c>
      <c r="AB151">
        <v>1.8516045411396971</v>
      </c>
      <c r="AC151" s="1" t="e">
        <f>((#REF!+#REF!)*H2__2[[#This Row],[PremiumH2CN_cap]]+(#REF!+#REF!)*H2__2[[#This Row],[PremiumH2CN_prod]]*1000)*_xlfn.XLOOKUP(H2__2[[#This Row],[Year]],Graphs!$R$2:$R$41,Graphs!$T$2:$T$41)</f>
        <v>#REF!</v>
      </c>
      <c r="AD1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2" spans="1:31" x14ac:dyDescent="0.25">
      <c r="A152" s="1" t="s">
        <v>105</v>
      </c>
      <c r="B152">
        <v>1</v>
      </c>
      <c r="C152" s="1" t="s">
        <v>107</v>
      </c>
      <c r="D152" s="1" t="s">
        <v>374</v>
      </c>
      <c r="E152">
        <v>2051</v>
      </c>
      <c r="F152">
        <v>4.2589787525638876E-7</v>
      </c>
      <c r="G152">
        <v>1.0158133203704968E-9</v>
      </c>
      <c r="H152">
        <v>112.15771297386085</v>
      </c>
      <c r="I152">
        <v>190.79915018376815</v>
      </c>
      <c r="J152">
        <v>1.9625746138223382E-9</v>
      </c>
      <c r="K152">
        <v>4.1546086736629995E-11</v>
      </c>
      <c r="L152">
        <v>23.500380144128357</v>
      </c>
      <c r="M152">
        <v>17.741629401705161</v>
      </c>
      <c r="N152">
        <v>8.7549316574481999</v>
      </c>
      <c r="O152">
        <v>0</v>
      </c>
      <c r="P152">
        <v>0</v>
      </c>
      <c r="Q152">
        <v>0</v>
      </c>
      <c r="R152">
        <v>0</v>
      </c>
      <c r="S152">
        <v>1.2345360408481465</v>
      </c>
      <c r="T152">
        <v>0</v>
      </c>
      <c r="U152">
        <v>0</v>
      </c>
      <c r="V152">
        <v>0</v>
      </c>
      <c r="W152">
        <v>0</v>
      </c>
      <c r="X152">
        <v>1.3085725955933909</v>
      </c>
      <c r="AA152">
        <v>0</v>
      </c>
      <c r="AB152">
        <v>0</v>
      </c>
      <c r="AC152" s="1" t="e">
        <f>((#REF!+#REF!)*H2__2[[#This Row],[PremiumH2CN_cap]]+(#REF!+#REF!)*H2__2[[#This Row],[PremiumH2CN_prod]]*1000)*_xlfn.XLOOKUP(H2__2[[#This Row],[Year]],Graphs!$R$2:$R$41,Graphs!$T$2:$T$41)</f>
        <v>#REF!</v>
      </c>
      <c r="AD1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3" spans="1:31" x14ac:dyDescent="0.25">
      <c r="A153" s="1" t="s">
        <v>105</v>
      </c>
      <c r="B153">
        <v>1</v>
      </c>
      <c r="C153" s="1" t="s">
        <v>107</v>
      </c>
      <c r="D153" s="1" t="s">
        <v>374</v>
      </c>
      <c r="E153">
        <v>2052</v>
      </c>
      <c r="F153">
        <v>4.893961878887821E-7</v>
      </c>
      <c r="G153">
        <v>1.1236220705521826E-9</v>
      </c>
      <c r="H153">
        <v>113.68274933891358</v>
      </c>
      <c r="I153">
        <v>187.13755378802477</v>
      </c>
      <c r="J153">
        <v>1.9559707539174091E-9</v>
      </c>
      <c r="K153">
        <v>4.0266294064088312E-11</v>
      </c>
      <c r="L153">
        <v>24.1572872059986</v>
      </c>
      <c r="M153">
        <v>17.597602477784204</v>
      </c>
      <c r="N153">
        <v>8.241864216772246</v>
      </c>
      <c r="O153">
        <v>0</v>
      </c>
      <c r="P153">
        <v>0</v>
      </c>
      <c r="Q153">
        <v>0</v>
      </c>
      <c r="R153">
        <v>0</v>
      </c>
      <c r="S153">
        <v>1.1306120070245138</v>
      </c>
      <c r="T153">
        <v>0</v>
      </c>
      <c r="U153">
        <v>0</v>
      </c>
      <c r="V153">
        <v>0</v>
      </c>
      <c r="W153">
        <v>0</v>
      </c>
      <c r="X153">
        <v>1.1917117991408954</v>
      </c>
      <c r="AA153">
        <v>0</v>
      </c>
      <c r="AB153">
        <v>0</v>
      </c>
      <c r="AC153" s="1" t="e">
        <f>((#REF!+#REF!)*H2__2[[#This Row],[PremiumH2CN_cap]]+(#REF!+#REF!)*H2__2[[#This Row],[PremiumH2CN_prod]]*1000)*_xlfn.XLOOKUP(H2__2[[#This Row],[Year]],Graphs!$R$2:$R$41,Graphs!$T$2:$T$41)</f>
        <v>#REF!</v>
      </c>
      <c r="AD1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4" spans="1:31" x14ac:dyDescent="0.25">
      <c r="A154" s="1" t="s">
        <v>105</v>
      </c>
      <c r="B154">
        <v>1</v>
      </c>
      <c r="C154" s="1" t="s">
        <v>107</v>
      </c>
      <c r="D154" s="1" t="s">
        <v>374</v>
      </c>
      <c r="E154">
        <v>2053</v>
      </c>
      <c r="F154">
        <v>5.6378542631745532E-7</v>
      </c>
      <c r="G154">
        <v>1.2617025194457424E-9</v>
      </c>
      <c r="H154">
        <v>114.4589279942018</v>
      </c>
      <c r="I154">
        <v>184.27937874753653</v>
      </c>
      <c r="J154">
        <v>1.9589336538454062E-9</v>
      </c>
      <c r="K154">
        <v>4.0353641698062633E-11</v>
      </c>
      <c r="L154">
        <v>24.43279727058183</v>
      </c>
      <c r="M154">
        <v>17.460019579064948</v>
      </c>
      <c r="N154">
        <v>8.105154967333176</v>
      </c>
      <c r="O154">
        <v>0</v>
      </c>
      <c r="P154">
        <v>0</v>
      </c>
      <c r="Q154">
        <v>0</v>
      </c>
      <c r="R154">
        <v>0</v>
      </c>
      <c r="S154">
        <v>1.0511565907141296</v>
      </c>
      <c r="T154">
        <v>0</v>
      </c>
      <c r="U154">
        <v>0</v>
      </c>
      <c r="V154">
        <v>0</v>
      </c>
      <c r="W154">
        <v>0</v>
      </c>
      <c r="X154">
        <v>1.1196347871791028</v>
      </c>
      <c r="AA154">
        <v>0</v>
      </c>
      <c r="AB154">
        <v>0</v>
      </c>
      <c r="AC154" s="1" t="e">
        <f>((#REF!+#REF!)*H2__2[[#This Row],[PremiumH2CN_cap]]+(#REF!+#REF!)*H2__2[[#This Row],[PremiumH2CN_prod]]*1000)*_xlfn.XLOOKUP(H2__2[[#This Row],[Year]],Graphs!$R$2:$R$41,Graphs!$T$2:$T$41)</f>
        <v>#REF!</v>
      </c>
      <c r="AD1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5" spans="1:31" x14ac:dyDescent="0.25">
      <c r="A155" s="1" t="s">
        <v>105</v>
      </c>
      <c r="B155">
        <v>1</v>
      </c>
      <c r="C155" s="1" t="s">
        <v>107</v>
      </c>
      <c r="D155" s="1" t="s">
        <v>374</v>
      </c>
      <c r="E155">
        <v>2054</v>
      </c>
      <c r="F155">
        <v>6.5017671645825559E-7</v>
      </c>
      <c r="G155">
        <v>1.4209314902718878E-9</v>
      </c>
      <c r="H155">
        <v>114.30351017867264</v>
      </c>
      <c r="I155">
        <v>180.2278321940407</v>
      </c>
      <c r="J155">
        <v>1.9612698602654675E-9</v>
      </c>
      <c r="K155">
        <v>3.9960224248775419E-11</v>
      </c>
      <c r="L155">
        <v>24.886138057541359</v>
      </c>
      <c r="M155">
        <v>17.441416745167693</v>
      </c>
      <c r="N155">
        <v>7.6685923492790984</v>
      </c>
      <c r="O155">
        <v>0</v>
      </c>
      <c r="P155">
        <v>0</v>
      </c>
      <c r="Q155">
        <v>0</v>
      </c>
      <c r="R155">
        <v>0</v>
      </c>
      <c r="S155">
        <v>0.96651979521630627</v>
      </c>
      <c r="T155">
        <v>0</v>
      </c>
      <c r="U155">
        <v>0</v>
      </c>
      <c r="V155">
        <v>0</v>
      </c>
      <c r="W155">
        <v>0</v>
      </c>
      <c r="X155">
        <v>1.0405147008659903</v>
      </c>
      <c r="AA155">
        <v>0</v>
      </c>
      <c r="AB155">
        <v>0</v>
      </c>
      <c r="AC155" s="1" t="e">
        <f>((#REF!+#REF!)*H2__2[[#This Row],[PremiumH2CN_cap]]+(#REF!+#REF!)*H2__2[[#This Row],[PremiumH2CN_prod]]*1000)*_xlfn.XLOOKUP(H2__2[[#This Row],[Year]],Graphs!$R$2:$R$41,Graphs!$T$2:$T$41)</f>
        <v>#REF!</v>
      </c>
      <c r="AD1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6" spans="1:31" x14ac:dyDescent="0.25">
      <c r="A156" s="1" t="s">
        <v>105</v>
      </c>
      <c r="B156">
        <v>1</v>
      </c>
      <c r="C156" s="1" t="s">
        <v>107</v>
      </c>
      <c r="D156" s="1" t="s">
        <v>374</v>
      </c>
      <c r="E156">
        <v>2055</v>
      </c>
      <c r="F156">
        <v>7.402710150297149E-7</v>
      </c>
      <c r="G156">
        <v>1.5845141756723601E-9</v>
      </c>
      <c r="H156">
        <v>116.99307528366529</v>
      </c>
      <c r="I156">
        <v>185.66796916193516</v>
      </c>
      <c r="J156">
        <v>1.9667859442986824E-9</v>
      </c>
      <c r="K156">
        <v>4.0174166435983394E-11</v>
      </c>
      <c r="L156">
        <v>25.469692069514522</v>
      </c>
      <c r="M156">
        <v>17.314075055735454</v>
      </c>
      <c r="N156">
        <v>7.2167128436721528</v>
      </c>
      <c r="O156">
        <v>0</v>
      </c>
      <c r="P156">
        <v>0</v>
      </c>
      <c r="Q156">
        <v>0</v>
      </c>
      <c r="R156">
        <v>0</v>
      </c>
      <c r="S156">
        <v>0.90886395042426071</v>
      </c>
      <c r="T156">
        <v>0</v>
      </c>
      <c r="U156">
        <v>0</v>
      </c>
      <c r="V156">
        <v>0</v>
      </c>
      <c r="W156">
        <v>0</v>
      </c>
      <c r="X156">
        <v>0.97918107425108591</v>
      </c>
      <c r="AA156">
        <v>0</v>
      </c>
      <c r="AB156">
        <v>0</v>
      </c>
      <c r="AC156" s="1" t="e">
        <f>((#REF!+#REF!)*H2__2[[#This Row],[PremiumH2CN_cap]]+(#REF!+#REF!)*H2__2[[#This Row],[PremiumH2CN_prod]]*1000)*_xlfn.XLOOKUP(H2__2[[#This Row],[Year]],Graphs!$R$2:$R$41,Graphs!$T$2:$T$41)</f>
        <v>#REF!</v>
      </c>
      <c r="AD1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7" spans="1:31" x14ac:dyDescent="0.25">
      <c r="A157" s="1" t="s">
        <v>105</v>
      </c>
      <c r="B157">
        <v>1</v>
      </c>
      <c r="C157" s="1" t="s">
        <v>107</v>
      </c>
      <c r="D157" s="1" t="s">
        <v>374</v>
      </c>
      <c r="E157">
        <v>2056</v>
      </c>
      <c r="F157">
        <v>7.9014037817286121E-7</v>
      </c>
      <c r="G157">
        <v>1.664411477879855E-9</v>
      </c>
      <c r="H157">
        <v>120.21123902235917</v>
      </c>
      <c r="I157">
        <v>190.00650007435664</v>
      </c>
      <c r="J157">
        <v>1.9693486701003222E-9</v>
      </c>
      <c r="K157">
        <v>3.9732571195566182E-11</v>
      </c>
      <c r="L157">
        <v>26.123632478107265</v>
      </c>
      <c r="M157">
        <v>17.434993854746708</v>
      </c>
      <c r="N157">
        <v>6.440027135243664</v>
      </c>
      <c r="O157">
        <v>0</v>
      </c>
      <c r="P157">
        <v>0</v>
      </c>
      <c r="Q157">
        <v>0</v>
      </c>
      <c r="R157">
        <v>0</v>
      </c>
      <c r="S157">
        <v>0.83569441249578824</v>
      </c>
      <c r="T157">
        <v>0</v>
      </c>
      <c r="U157">
        <v>0</v>
      </c>
      <c r="V157">
        <v>0</v>
      </c>
      <c r="W157">
        <v>0</v>
      </c>
      <c r="X157">
        <v>0.89929839625264241</v>
      </c>
      <c r="AA157">
        <v>0</v>
      </c>
      <c r="AB157">
        <v>0</v>
      </c>
      <c r="AC157" s="1" t="e">
        <f>((#REF!+#REF!)*H2__2[[#This Row],[PremiumH2CN_cap]]+(#REF!+#REF!)*H2__2[[#This Row],[PremiumH2CN_prod]]*1000)*_xlfn.XLOOKUP(H2__2[[#This Row],[Year]],Graphs!$R$2:$R$41,Graphs!$T$2:$T$41)</f>
        <v>#REF!</v>
      </c>
      <c r="AD1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8" spans="1:31" x14ac:dyDescent="0.25">
      <c r="A158" s="1" t="s">
        <v>105</v>
      </c>
      <c r="B158">
        <v>1</v>
      </c>
      <c r="C158" s="1" t="s">
        <v>107</v>
      </c>
      <c r="D158" s="1" t="s">
        <v>374</v>
      </c>
      <c r="E158">
        <v>2057</v>
      </c>
      <c r="F158">
        <v>8.0469033429478682E-7</v>
      </c>
      <c r="G158">
        <v>1.6885341252493906E-9</v>
      </c>
      <c r="H158">
        <v>122.20635957675745</v>
      </c>
      <c r="I158">
        <v>182.6710711781771</v>
      </c>
      <c r="J158">
        <v>1.9618036742767872E-9</v>
      </c>
      <c r="K158">
        <v>3.8154899453266848E-11</v>
      </c>
      <c r="L158">
        <v>27.392815382210983</v>
      </c>
      <c r="M158">
        <v>17.674422254096616</v>
      </c>
      <c r="N158">
        <v>4.9368504494517218</v>
      </c>
      <c r="O158">
        <v>0</v>
      </c>
      <c r="P158">
        <v>0</v>
      </c>
      <c r="Q158">
        <v>0</v>
      </c>
      <c r="R158">
        <v>0</v>
      </c>
      <c r="S158">
        <v>0.69996878843592714</v>
      </c>
      <c r="T158">
        <v>0</v>
      </c>
      <c r="U158">
        <v>0</v>
      </c>
      <c r="V158">
        <v>0</v>
      </c>
      <c r="W158">
        <v>0</v>
      </c>
      <c r="X158">
        <v>0.7188712387563212</v>
      </c>
      <c r="AA158">
        <v>0</v>
      </c>
      <c r="AB158">
        <v>0</v>
      </c>
      <c r="AC158" s="1" t="e">
        <f>((#REF!+#REF!)*H2__2[[#This Row],[PremiumH2CN_cap]]+(#REF!+#REF!)*H2__2[[#This Row],[PremiumH2CN_prod]]*1000)*_xlfn.XLOOKUP(H2__2[[#This Row],[Year]],Graphs!$R$2:$R$41,Graphs!$T$2:$T$41)</f>
        <v>#REF!</v>
      </c>
      <c r="AD1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59" spans="1:31" x14ac:dyDescent="0.25">
      <c r="A159" s="1" t="s">
        <v>105</v>
      </c>
      <c r="B159">
        <v>1</v>
      </c>
      <c r="C159" s="1" t="s">
        <v>107</v>
      </c>
      <c r="D159" s="1" t="s">
        <v>374</v>
      </c>
      <c r="E159">
        <v>2058</v>
      </c>
      <c r="F159">
        <v>8.1045134623958202E-7</v>
      </c>
      <c r="G159">
        <v>1.6987353189964249E-9</v>
      </c>
      <c r="H159">
        <v>123.71912660552306</v>
      </c>
      <c r="I159">
        <v>174.31968003856949</v>
      </c>
      <c r="J159">
        <v>1.9673001616746564E-9</v>
      </c>
      <c r="K159">
        <v>3.8370857964864518E-11</v>
      </c>
      <c r="L159">
        <v>27.38611742212121</v>
      </c>
      <c r="M159">
        <v>18.036113601584059</v>
      </c>
      <c r="N159">
        <v>4.5718070309464762</v>
      </c>
      <c r="O159">
        <v>0</v>
      </c>
      <c r="P159">
        <v>0</v>
      </c>
      <c r="Q159">
        <v>0</v>
      </c>
      <c r="R159">
        <v>0</v>
      </c>
      <c r="S159">
        <v>0.62038546422901164</v>
      </c>
      <c r="T159">
        <v>0</v>
      </c>
      <c r="U159">
        <v>0</v>
      </c>
      <c r="V159">
        <v>0</v>
      </c>
      <c r="W159">
        <v>0</v>
      </c>
      <c r="X159">
        <v>0.63642797192735356</v>
      </c>
      <c r="AA159">
        <v>0</v>
      </c>
      <c r="AB159">
        <v>0</v>
      </c>
      <c r="AC159" s="1" t="e">
        <f>((#REF!+#REF!)*H2__2[[#This Row],[PremiumH2CN_cap]]+(#REF!+#REF!)*H2__2[[#This Row],[PremiumH2CN_prod]]*1000)*_xlfn.XLOOKUP(H2__2[[#This Row],[Year]],Graphs!$R$2:$R$41,Graphs!$T$2:$T$41)</f>
        <v>#REF!</v>
      </c>
      <c r="AD1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0" spans="1:31" x14ac:dyDescent="0.25">
      <c r="A160" s="1" t="s">
        <v>105</v>
      </c>
      <c r="B160">
        <v>1</v>
      </c>
      <c r="C160" s="1" t="s">
        <v>107</v>
      </c>
      <c r="D160" s="1" t="s">
        <v>374</v>
      </c>
      <c r="E160">
        <v>2059</v>
      </c>
      <c r="F160">
        <v>8.1344067554670997E-7</v>
      </c>
      <c r="G160">
        <v>1.7042057289998047E-9</v>
      </c>
      <c r="H160">
        <v>123.71912660733449</v>
      </c>
      <c r="I160">
        <v>168.52279837482632</v>
      </c>
      <c r="J160">
        <v>1.986832556517973E-9</v>
      </c>
      <c r="K160">
        <v>3.9943313079319357E-11</v>
      </c>
      <c r="L160">
        <v>27.197626316919202</v>
      </c>
      <c r="M160">
        <v>17.957976816225635</v>
      </c>
      <c r="N160">
        <v>4.8401060809709699</v>
      </c>
      <c r="O160">
        <v>0</v>
      </c>
      <c r="P160">
        <v>0</v>
      </c>
      <c r="Q160">
        <v>0</v>
      </c>
      <c r="R160">
        <v>0</v>
      </c>
      <c r="S160">
        <v>0.66318809916985122</v>
      </c>
      <c r="T160">
        <v>0</v>
      </c>
      <c r="U160">
        <v>0</v>
      </c>
      <c r="V160">
        <v>0</v>
      </c>
      <c r="W160">
        <v>0</v>
      </c>
      <c r="X160">
        <v>0.67579590979589943</v>
      </c>
      <c r="AA160">
        <v>0</v>
      </c>
      <c r="AB160">
        <v>0</v>
      </c>
      <c r="AC160" s="1" t="e">
        <f>((#REF!+#REF!)*H2__2[[#This Row],[PremiumH2CN_cap]]+(#REF!+#REF!)*H2__2[[#This Row],[PremiumH2CN_prod]]*1000)*_xlfn.XLOOKUP(H2__2[[#This Row],[Year]],Graphs!$R$2:$R$41,Graphs!$T$2:$T$41)</f>
        <v>#REF!</v>
      </c>
      <c r="AD1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1" spans="1:31" x14ac:dyDescent="0.25">
      <c r="A161" s="1" t="s">
        <v>105</v>
      </c>
      <c r="B161">
        <v>1</v>
      </c>
      <c r="C161" s="1" t="s">
        <v>107</v>
      </c>
      <c r="D161" s="1" t="s">
        <v>374</v>
      </c>
      <c r="E161">
        <v>2060</v>
      </c>
      <c r="F161">
        <v>8.1333315157556914E-7</v>
      </c>
      <c r="G161">
        <v>1.7041242854643582E-9</v>
      </c>
      <c r="H161">
        <v>123.71912660732735</v>
      </c>
      <c r="I161">
        <v>154.95076408107153</v>
      </c>
      <c r="J161">
        <v>1.453848387834977E-10</v>
      </c>
      <c r="K161">
        <v>3.4338512242447209E-12</v>
      </c>
      <c r="L161">
        <v>26.489368368532968</v>
      </c>
      <c r="M161">
        <v>17.692039158276796</v>
      </c>
      <c r="N161">
        <v>5.8156075968528445</v>
      </c>
      <c r="O161">
        <v>0</v>
      </c>
      <c r="P161">
        <v>0</v>
      </c>
      <c r="Q161">
        <v>0</v>
      </c>
      <c r="R161">
        <v>0</v>
      </c>
      <c r="S161">
        <v>0.71108457600365582</v>
      </c>
      <c r="T161">
        <v>0</v>
      </c>
      <c r="U161">
        <v>0</v>
      </c>
      <c r="V161">
        <v>0</v>
      </c>
      <c r="W161">
        <v>0</v>
      </c>
      <c r="X161">
        <v>0.72616492297724888</v>
      </c>
      <c r="AA161">
        <v>0</v>
      </c>
      <c r="AB161">
        <v>0</v>
      </c>
      <c r="AC161" s="1" t="e">
        <f>((#REF!+#REF!)*H2__2[[#This Row],[PremiumH2CN_cap]]+(#REF!+#REF!)*H2__2[[#This Row],[PremiumH2CN_prod]]*1000)*_xlfn.XLOOKUP(H2__2[[#This Row],[Year]],Graphs!$R$2:$R$41,Graphs!$T$2:$T$41)</f>
        <v>#REF!</v>
      </c>
      <c r="AD1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2" spans="1:31" x14ac:dyDescent="0.25">
      <c r="A162" s="1" t="s">
        <v>105</v>
      </c>
      <c r="B162">
        <v>1</v>
      </c>
      <c r="C162" s="1" t="s">
        <v>107</v>
      </c>
      <c r="D162" s="1" t="s">
        <v>375</v>
      </c>
      <c r="E162">
        <v>2021</v>
      </c>
      <c r="F162">
        <v>70</v>
      </c>
      <c r="G162">
        <v>0.35</v>
      </c>
      <c r="H162">
        <v>0.13500000000000001</v>
      </c>
      <c r="I162">
        <v>0.13500000000000001</v>
      </c>
      <c r="J162">
        <v>9.9072923034842848</v>
      </c>
      <c r="K162">
        <v>9.2909090908055852E-2</v>
      </c>
      <c r="L162">
        <v>1.1341546155432886E-11</v>
      </c>
      <c r="M162">
        <v>1.8728638228438317E-12</v>
      </c>
      <c r="N162">
        <v>0</v>
      </c>
      <c r="O162">
        <v>0</v>
      </c>
      <c r="P162">
        <v>0.13500000000000001</v>
      </c>
      <c r="Q162">
        <v>0</v>
      </c>
      <c r="R162">
        <v>0</v>
      </c>
      <c r="S162">
        <v>4.2415682763095326</v>
      </c>
      <c r="T162">
        <v>0</v>
      </c>
      <c r="U162">
        <v>0</v>
      </c>
      <c r="V162">
        <v>0</v>
      </c>
      <c r="W162">
        <v>0</v>
      </c>
      <c r="X162">
        <v>4.2415682763067943</v>
      </c>
      <c r="AA162">
        <v>0</v>
      </c>
      <c r="AB162">
        <v>0.13500000000000001</v>
      </c>
      <c r="AC162" s="1" t="e">
        <f>((#REF!+#REF!)*H2__2[[#This Row],[PremiumH2CN_cap]]+(#REF!+#REF!)*H2__2[[#This Row],[PremiumH2CN_prod]]*1000)*_xlfn.XLOOKUP(H2__2[[#This Row],[Year]],Graphs!$R$2:$R$41,Graphs!$T$2:$T$41)</f>
        <v>#REF!</v>
      </c>
      <c r="AD1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3" spans="1:31" x14ac:dyDescent="0.25">
      <c r="A163" s="1" t="s">
        <v>105</v>
      </c>
      <c r="B163">
        <v>1</v>
      </c>
      <c r="C163" s="1" t="s">
        <v>107</v>
      </c>
      <c r="D163" s="1" t="s">
        <v>375</v>
      </c>
      <c r="E163">
        <v>2022</v>
      </c>
      <c r="F163">
        <v>70</v>
      </c>
      <c r="G163">
        <v>0.35</v>
      </c>
      <c r="H163">
        <v>0.53283316276675707</v>
      </c>
      <c r="I163">
        <v>1.4849999999892498</v>
      </c>
      <c r="J163">
        <v>11.070314309164861</v>
      </c>
      <c r="K163">
        <v>1.5502163680876862E-12</v>
      </c>
      <c r="L163">
        <v>1.1326267755824704E-2</v>
      </c>
      <c r="M163">
        <v>2.6801216697139928E-2</v>
      </c>
      <c r="N163">
        <v>0</v>
      </c>
      <c r="O163">
        <v>0</v>
      </c>
      <c r="P163">
        <v>0.13500000000000001</v>
      </c>
      <c r="Q163">
        <v>0</v>
      </c>
      <c r="R163">
        <v>0</v>
      </c>
      <c r="S163">
        <v>7.3215684175950146</v>
      </c>
      <c r="T163">
        <v>0</v>
      </c>
      <c r="U163">
        <v>0</v>
      </c>
      <c r="V163">
        <v>0</v>
      </c>
      <c r="W163">
        <v>0</v>
      </c>
      <c r="X163">
        <v>7.3215684123312901</v>
      </c>
      <c r="AA163">
        <v>0</v>
      </c>
      <c r="AB163">
        <v>0.13500000000000001</v>
      </c>
      <c r="AC163" s="1" t="e">
        <f>((#REF!+#REF!)*H2__2[[#This Row],[PremiumH2CN_cap]]+(#REF!+#REF!)*H2__2[[#This Row],[PremiumH2CN_prod]]*1000)*_xlfn.XLOOKUP(H2__2[[#This Row],[Year]],Graphs!$R$2:$R$41,Graphs!$T$2:$T$41)</f>
        <v>#REF!</v>
      </c>
      <c r="AD1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4" spans="1:31" x14ac:dyDescent="0.25">
      <c r="A164" s="1" t="s">
        <v>105</v>
      </c>
      <c r="B164">
        <v>1</v>
      </c>
      <c r="C164" s="1" t="s">
        <v>107</v>
      </c>
      <c r="D164" s="1" t="s">
        <v>375</v>
      </c>
      <c r="E164">
        <v>2023</v>
      </c>
      <c r="F164">
        <v>65.333333333333329</v>
      </c>
      <c r="G164">
        <v>3.8266666666666609</v>
      </c>
      <c r="H164">
        <v>0.52608316277888412</v>
      </c>
      <c r="I164">
        <v>1.9888837000426669</v>
      </c>
      <c r="J164">
        <v>11.177480158083894</v>
      </c>
      <c r="K164">
        <v>1.015806060605482</v>
      </c>
      <c r="L164">
        <v>6.0002955476655632E-3</v>
      </c>
      <c r="M164">
        <v>2.1672055210012663E-2</v>
      </c>
      <c r="N164">
        <v>0</v>
      </c>
      <c r="O164">
        <v>0</v>
      </c>
      <c r="P164">
        <v>0.12825</v>
      </c>
      <c r="Q164">
        <v>0</v>
      </c>
      <c r="R164">
        <v>0</v>
      </c>
      <c r="S164">
        <v>2.8115683278012988</v>
      </c>
      <c r="T164">
        <v>0</v>
      </c>
      <c r="U164">
        <v>0</v>
      </c>
      <c r="V164">
        <v>0</v>
      </c>
      <c r="W164">
        <v>0</v>
      </c>
      <c r="X164">
        <v>2.8115683209555762</v>
      </c>
      <c r="AA164">
        <v>0</v>
      </c>
      <c r="AB164">
        <v>0.12825</v>
      </c>
      <c r="AC164" s="1" t="e">
        <f>((#REF!+#REF!)*H2__2[[#This Row],[PremiumH2CN_cap]]+(#REF!+#REF!)*H2__2[[#This Row],[PremiumH2CN_prod]]*1000)*_xlfn.XLOOKUP(H2__2[[#This Row],[Year]],Graphs!$R$2:$R$41,Graphs!$T$2:$T$41)</f>
        <v>#REF!</v>
      </c>
      <c r="AD1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5" spans="1:31" x14ac:dyDescent="0.25">
      <c r="A165" s="1" t="s">
        <v>105</v>
      </c>
      <c r="B165">
        <v>1</v>
      </c>
      <c r="C165" s="1" t="s">
        <v>107</v>
      </c>
      <c r="D165" s="1" t="s">
        <v>375</v>
      </c>
      <c r="E165">
        <v>2024</v>
      </c>
      <c r="F165">
        <v>60.666666666666671</v>
      </c>
      <c r="G165">
        <v>6.3307647463329486</v>
      </c>
      <c r="H165">
        <v>0.51933316289123221</v>
      </c>
      <c r="I165">
        <v>21.938470700378286</v>
      </c>
      <c r="J165">
        <v>6.7001113480449845</v>
      </c>
      <c r="K165">
        <v>1.6805302781169489</v>
      </c>
      <c r="L165">
        <v>4.4903299758998538E-2</v>
      </c>
      <c r="M165">
        <v>1.4100469483730347</v>
      </c>
      <c r="N165">
        <v>3.4873973765592323</v>
      </c>
      <c r="O165">
        <v>0</v>
      </c>
      <c r="P165">
        <v>0.12150000000000001</v>
      </c>
      <c r="Q165">
        <v>0</v>
      </c>
      <c r="R165">
        <v>0</v>
      </c>
      <c r="S165">
        <v>2.9365205248944388</v>
      </c>
      <c r="T165">
        <v>0</v>
      </c>
      <c r="U165">
        <v>0</v>
      </c>
      <c r="V165">
        <v>0</v>
      </c>
      <c r="W165">
        <v>0</v>
      </c>
      <c r="X165">
        <v>2.9365207839141911</v>
      </c>
      <c r="AA165">
        <v>0</v>
      </c>
      <c r="AB165">
        <v>0.12150000000000001</v>
      </c>
      <c r="AC165" s="1" t="e">
        <f>((#REF!+#REF!)*H2__2[[#This Row],[PremiumH2CN_cap]]+(#REF!+#REF!)*H2__2[[#This Row],[PremiumH2CN_prod]]*1000)*_xlfn.XLOOKUP(H2__2[[#This Row],[Year]],Graphs!$R$2:$R$41,Graphs!$T$2:$T$41)</f>
        <v>#REF!</v>
      </c>
      <c r="AD1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6" spans="1:31" x14ac:dyDescent="0.25">
      <c r="A166" s="1" t="s">
        <v>105</v>
      </c>
      <c r="B166">
        <v>1</v>
      </c>
      <c r="C166" s="1" t="s">
        <v>107</v>
      </c>
      <c r="D166" s="1" t="s">
        <v>375</v>
      </c>
      <c r="E166">
        <v>2025</v>
      </c>
      <c r="F166">
        <v>56</v>
      </c>
      <c r="G166">
        <v>6.3074314129996214</v>
      </c>
      <c r="H166">
        <v>5.7734147915922263</v>
      </c>
      <c r="I166">
        <v>29.997638067321667</v>
      </c>
      <c r="J166">
        <v>6.0004279302115755</v>
      </c>
      <c r="K166">
        <v>1.674336338722922</v>
      </c>
      <c r="L166">
        <v>0.72083368904590317</v>
      </c>
      <c r="M166">
        <v>2.4193959723536964</v>
      </c>
      <c r="N166">
        <v>3.614881221061006</v>
      </c>
      <c r="O166">
        <v>0</v>
      </c>
      <c r="P166">
        <v>0.11475</v>
      </c>
      <c r="Q166">
        <v>0</v>
      </c>
      <c r="R166">
        <v>0</v>
      </c>
      <c r="S166">
        <v>2.7133583242563923</v>
      </c>
      <c r="T166">
        <v>0</v>
      </c>
      <c r="U166">
        <v>0</v>
      </c>
      <c r="V166">
        <v>0</v>
      </c>
      <c r="W166">
        <v>0</v>
      </c>
      <c r="X166">
        <v>2.7162848372348063</v>
      </c>
      <c r="AA166">
        <v>0</v>
      </c>
      <c r="AB166">
        <v>0.11475</v>
      </c>
      <c r="AC166" s="1" t="e">
        <f>((#REF!+#REF!)*H2__2[[#This Row],[PremiumH2CN_cap]]+(#REF!+#REF!)*H2__2[[#This Row],[PremiumH2CN_prod]]*1000)*_xlfn.XLOOKUP(H2__2[[#This Row],[Year]],Graphs!$R$2:$R$41,Graphs!$T$2:$T$41)</f>
        <v>#REF!</v>
      </c>
      <c r="AD1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7" spans="1:31" x14ac:dyDescent="0.25">
      <c r="A167" s="1" t="s">
        <v>105</v>
      </c>
      <c r="B167">
        <v>1</v>
      </c>
      <c r="C167" s="1" t="s">
        <v>107</v>
      </c>
      <c r="D167" s="1" t="s">
        <v>375</v>
      </c>
      <c r="E167">
        <v>2026</v>
      </c>
      <c r="F167">
        <v>51.333333333333329</v>
      </c>
      <c r="G167">
        <v>6.2840980796662933</v>
      </c>
      <c r="H167">
        <v>22.21113953829898</v>
      </c>
      <c r="I167">
        <v>30.305533185204112</v>
      </c>
      <c r="J167">
        <v>2.7660351059295696</v>
      </c>
      <c r="K167">
        <v>1.5004116053266277</v>
      </c>
      <c r="L167">
        <v>2.930775840277688</v>
      </c>
      <c r="M167">
        <v>2.4580017201030762</v>
      </c>
      <c r="N167">
        <v>5.8857472607986931</v>
      </c>
      <c r="O167">
        <v>0</v>
      </c>
      <c r="P167">
        <v>0.10800000000000001</v>
      </c>
      <c r="Q167">
        <v>0</v>
      </c>
      <c r="R167">
        <v>0</v>
      </c>
      <c r="S167">
        <v>2.8689447049056631</v>
      </c>
      <c r="T167">
        <v>0</v>
      </c>
      <c r="U167">
        <v>0</v>
      </c>
      <c r="V167">
        <v>0</v>
      </c>
      <c r="W167">
        <v>0</v>
      </c>
      <c r="X167">
        <v>2.8973156188577036</v>
      </c>
      <c r="AA167">
        <v>0</v>
      </c>
      <c r="AB167">
        <v>0.10800000000000001</v>
      </c>
      <c r="AC167" s="1" t="e">
        <f>((#REF!+#REF!)*H2__2[[#This Row],[PremiumH2CN_cap]]+(#REF!+#REF!)*H2__2[[#This Row],[PremiumH2CN_prod]]*1000)*_xlfn.XLOOKUP(H2__2[[#This Row],[Year]],Graphs!$R$2:$R$41,Graphs!$T$2:$T$41)</f>
        <v>#REF!</v>
      </c>
      <c r="AD1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8" spans="1:31" x14ac:dyDescent="0.25">
      <c r="A168" s="1" t="s">
        <v>105</v>
      </c>
      <c r="B168">
        <v>1</v>
      </c>
      <c r="C168" s="1" t="s">
        <v>107</v>
      </c>
      <c r="D168" s="1" t="s">
        <v>375</v>
      </c>
      <c r="E168">
        <v>2027</v>
      </c>
      <c r="F168">
        <v>46.666666666666664</v>
      </c>
      <c r="G168">
        <v>6.2607647463329643</v>
      </c>
      <c r="H168">
        <v>27.21564835224569</v>
      </c>
      <c r="I168">
        <v>32.168853214432978</v>
      </c>
      <c r="J168">
        <v>1.7740070995579371</v>
      </c>
      <c r="K168">
        <v>1.4513649713915133</v>
      </c>
      <c r="L168">
        <v>3.659634158131476</v>
      </c>
      <c r="M168">
        <v>2.6585341885032432</v>
      </c>
      <c r="N168">
        <v>7.1107348506657146</v>
      </c>
      <c r="O168">
        <v>0</v>
      </c>
      <c r="P168">
        <v>0.10125000000000001</v>
      </c>
      <c r="Q168">
        <v>0</v>
      </c>
      <c r="R168">
        <v>0</v>
      </c>
      <c r="S168">
        <v>2.8174517259006242</v>
      </c>
      <c r="T168">
        <v>0</v>
      </c>
      <c r="U168">
        <v>0</v>
      </c>
      <c r="V168">
        <v>0</v>
      </c>
      <c r="W168">
        <v>0</v>
      </c>
      <c r="X168">
        <v>2.8593632129860369</v>
      </c>
      <c r="AA168">
        <v>0</v>
      </c>
      <c r="AB168">
        <v>0.10125000000000001</v>
      </c>
      <c r="AC168" s="1" t="e">
        <f>((#REF!+#REF!)*H2__2[[#This Row],[PremiumH2CN_cap]]+(#REF!+#REF!)*H2__2[[#This Row],[PremiumH2CN_prod]]*1000)*_xlfn.XLOOKUP(H2__2[[#This Row],[Year]],Graphs!$R$2:$R$41,Graphs!$T$2:$T$41)</f>
        <v>#REF!</v>
      </c>
      <c r="AD1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69" spans="1:31" x14ac:dyDescent="0.25">
      <c r="A169" s="1" t="s">
        <v>105</v>
      </c>
      <c r="B169">
        <v>1</v>
      </c>
      <c r="C169" s="1" t="s">
        <v>107</v>
      </c>
      <c r="D169" s="1" t="s">
        <v>375</v>
      </c>
      <c r="E169">
        <v>2028</v>
      </c>
      <c r="F169">
        <v>42</v>
      </c>
      <c r="G169">
        <v>6.2374314129996353</v>
      </c>
      <c r="H169">
        <v>29.562525426029964</v>
      </c>
      <c r="I169">
        <v>36.243945399204193</v>
      </c>
      <c r="J169">
        <v>0.83338949202183443</v>
      </c>
      <c r="K169">
        <v>1.3533655347621361</v>
      </c>
      <c r="L169">
        <v>4.0884144564234459</v>
      </c>
      <c r="M169">
        <v>3.1595861934654317</v>
      </c>
      <c r="N169">
        <v>8.3300035864110349</v>
      </c>
      <c r="O169">
        <v>0</v>
      </c>
      <c r="P169">
        <v>9.4500000000000001E-2</v>
      </c>
      <c r="Q169">
        <v>0</v>
      </c>
      <c r="R169">
        <v>0</v>
      </c>
      <c r="S169">
        <v>2.7535547524379096</v>
      </c>
      <c r="T169">
        <v>0</v>
      </c>
      <c r="U169">
        <v>0</v>
      </c>
      <c r="V169">
        <v>0</v>
      </c>
      <c r="W169">
        <v>0</v>
      </c>
      <c r="X169">
        <v>2.8175358583516359</v>
      </c>
      <c r="AA169">
        <v>0</v>
      </c>
      <c r="AB169">
        <v>9.4500000000000001E-2</v>
      </c>
      <c r="AC169" s="1" t="e">
        <f>((#REF!+#REF!)*H2__2[[#This Row],[PremiumH2CN_cap]]+(#REF!+#REF!)*H2__2[[#This Row],[PremiumH2CN_prod]]*1000)*_xlfn.XLOOKUP(H2__2[[#This Row],[Year]],Graphs!$R$2:$R$41,Graphs!$T$2:$T$41)</f>
        <v>#REF!</v>
      </c>
      <c r="AD1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0" spans="1:31" x14ac:dyDescent="0.25">
      <c r="A170" s="1" t="s">
        <v>105</v>
      </c>
      <c r="B170">
        <v>1</v>
      </c>
      <c r="C170" s="1" t="s">
        <v>107</v>
      </c>
      <c r="D170" s="1" t="s">
        <v>375</v>
      </c>
      <c r="E170">
        <v>2029</v>
      </c>
      <c r="F170">
        <v>37.333333333333336</v>
      </c>
      <c r="G170">
        <v>6.2140980796663063</v>
      </c>
      <c r="H170">
        <v>29.555775428761677</v>
      </c>
      <c r="I170">
        <v>41.502015577056902</v>
      </c>
      <c r="J170">
        <v>0.3263284919786254</v>
      </c>
      <c r="K170">
        <v>1.1900231270137218</v>
      </c>
      <c r="L170">
        <v>4.220564357805598</v>
      </c>
      <c r="M170">
        <v>3.8405508569426203</v>
      </c>
      <c r="N170">
        <v>9.2991804647717871</v>
      </c>
      <c r="O170">
        <v>0</v>
      </c>
      <c r="P170">
        <v>8.7750000000000009E-2</v>
      </c>
      <c r="Q170">
        <v>0</v>
      </c>
      <c r="R170">
        <v>0</v>
      </c>
      <c r="S170">
        <v>2.6335715268865822</v>
      </c>
      <c r="T170">
        <v>0</v>
      </c>
      <c r="U170">
        <v>0</v>
      </c>
      <c r="V170">
        <v>0</v>
      </c>
      <c r="W170">
        <v>0</v>
      </c>
      <c r="X170">
        <v>2.7093601671746774</v>
      </c>
      <c r="AA170">
        <v>0</v>
      </c>
      <c r="AB170">
        <v>8.7750000000000009E-2</v>
      </c>
      <c r="AC170" s="1" t="e">
        <f>((#REF!+#REF!)*H2__2[[#This Row],[PremiumH2CN_cap]]+(#REF!+#REF!)*H2__2[[#This Row],[PremiumH2CN_prod]]*1000)*_xlfn.XLOOKUP(H2__2[[#This Row],[Year]],Graphs!$R$2:$R$41,Graphs!$T$2:$T$41)</f>
        <v>#REF!</v>
      </c>
      <c r="AD1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1" spans="1:31" x14ac:dyDescent="0.25">
      <c r="A171" s="1" t="s">
        <v>105</v>
      </c>
      <c r="B171">
        <v>1</v>
      </c>
      <c r="C171" s="1" t="s">
        <v>107</v>
      </c>
      <c r="D171" s="1" t="s">
        <v>375</v>
      </c>
      <c r="E171">
        <v>2030</v>
      </c>
      <c r="F171">
        <v>32.666666666666664</v>
      </c>
      <c r="G171">
        <v>6.1907647463329774</v>
      </c>
      <c r="H171">
        <v>29.974864354062252</v>
      </c>
      <c r="I171">
        <v>45.323305852079798</v>
      </c>
      <c r="J171">
        <v>0.13270894202705594</v>
      </c>
      <c r="K171">
        <v>1.0862753766293263</v>
      </c>
      <c r="L171">
        <v>4.3932286302504373</v>
      </c>
      <c r="M171">
        <v>4.3938041204342433</v>
      </c>
      <c r="N171">
        <v>9.9845804803702425</v>
      </c>
      <c r="O171">
        <v>0</v>
      </c>
      <c r="P171">
        <v>8.1000000000000003E-2</v>
      </c>
      <c r="Q171">
        <v>0</v>
      </c>
      <c r="R171">
        <v>0</v>
      </c>
      <c r="S171">
        <v>2.5069275496096588</v>
      </c>
      <c r="T171">
        <v>0</v>
      </c>
      <c r="U171">
        <v>0</v>
      </c>
      <c r="V171">
        <v>0</v>
      </c>
      <c r="W171">
        <v>0</v>
      </c>
      <c r="X171">
        <v>2.5809094636413987</v>
      </c>
      <c r="AA171">
        <v>0</v>
      </c>
      <c r="AB171">
        <v>8.1000000000000003E-2</v>
      </c>
      <c r="AC171" s="1" t="e">
        <f>((#REF!+#REF!)*H2__2[[#This Row],[PremiumH2CN_cap]]+(#REF!+#REF!)*H2__2[[#This Row],[PremiumH2CN_prod]]*1000)*_xlfn.XLOOKUP(H2__2[[#This Row],[Year]],Graphs!$R$2:$R$41,Graphs!$T$2:$T$41)</f>
        <v>#REF!</v>
      </c>
      <c r="AD1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2" spans="1:31" x14ac:dyDescent="0.25">
      <c r="A172" s="1" t="s">
        <v>105</v>
      </c>
      <c r="B172">
        <v>1</v>
      </c>
      <c r="C172" s="1" t="s">
        <v>107</v>
      </c>
      <c r="D172" s="1" t="s">
        <v>375</v>
      </c>
      <c r="E172">
        <v>2031</v>
      </c>
      <c r="F172">
        <v>28.000000000000004</v>
      </c>
      <c r="G172">
        <v>6.1674314129996484</v>
      </c>
      <c r="H172">
        <v>29.968114354262738</v>
      </c>
      <c r="I172">
        <v>45.316555852133718</v>
      </c>
      <c r="J172">
        <v>0.10360360732649312</v>
      </c>
      <c r="K172">
        <v>1.0678735655079827</v>
      </c>
      <c r="L172">
        <v>4.4313895909591947</v>
      </c>
      <c r="M172">
        <v>4.4290929456026058</v>
      </c>
      <c r="N172">
        <v>10.605804801992161</v>
      </c>
      <c r="O172">
        <v>2.4693108337373273</v>
      </c>
      <c r="P172">
        <v>3.2803702318157293</v>
      </c>
      <c r="Q172">
        <v>0.32949842433151211</v>
      </c>
      <c r="R172">
        <v>0.53567876513208201</v>
      </c>
      <c r="S172">
        <v>2.4942720901365716</v>
      </c>
      <c r="T172">
        <v>0</v>
      </c>
      <c r="U172">
        <v>0</v>
      </c>
      <c r="V172">
        <v>0</v>
      </c>
      <c r="W172">
        <v>0</v>
      </c>
      <c r="X172">
        <v>2.5824269994602025</v>
      </c>
      <c r="AA172">
        <v>2.4693108337373273</v>
      </c>
      <c r="AB172">
        <v>3.2803702318157293</v>
      </c>
      <c r="AC172" s="1" t="e">
        <f>((#REF!+#REF!)*H2__2[[#This Row],[PremiumH2CN_cap]]+(#REF!+#REF!)*H2__2[[#This Row],[PremiumH2CN_prod]]*1000)*_xlfn.XLOOKUP(H2__2[[#This Row],[Year]],Graphs!$R$2:$R$41,Graphs!$T$2:$T$41)</f>
        <v>#REF!</v>
      </c>
      <c r="AD1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3" spans="1:31" x14ac:dyDescent="0.25">
      <c r="A173" s="1" t="s">
        <v>105</v>
      </c>
      <c r="B173">
        <v>1</v>
      </c>
      <c r="C173" s="1" t="s">
        <v>107</v>
      </c>
      <c r="D173" s="1" t="s">
        <v>375</v>
      </c>
      <c r="E173">
        <v>2032</v>
      </c>
      <c r="F173">
        <v>23.333333333333339</v>
      </c>
      <c r="G173">
        <v>6.1440980796663203</v>
      </c>
      <c r="H173">
        <v>33.635154010386067</v>
      </c>
      <c r="I173">
        <v>47.370605818488457</v>
      </c>
      <c r="J173">
        <v>5.6485779297824189E-2</v>
      </c>
      <c r="K173">
        <v>1.0543067277491893</v>
      </c>
      <c r="L173">
        <v>5.0535080739440925</v>
      </c>
      <c r="M173">
        <v>4.6805195647671702</v>
      </c>
      <c r="N173">
        <v>11.271343687368386</v>
      </c>
      <c r="O173">
        <v>2.4693108337373273</v>
      </c>
      <c r="P173">
        <v>3.273620231815729</v>
      </c>
      <c r="Q173">
        <v>0.3325483713374609</v>
      </c>
      <c r="R173">
        <v>0.55654128270383063</v>
      </c>
      <c r="S173">
        <v>2.4981065873224755</v>
      </c>
      <c r="T173">
        <v>0</v>
      </c>
      <c r="U173">
        <v>0</v>
      </c>
      <c r="V173">
        <v>0</v>
      </c>
      <c r="W173">
        <v>0</v>
      </c>
      <c r="X173">
        <v>2.5950845024569396</v>
      </c>
      <c r="AA173">
        <v>2.4693108337373273</v>
      </c>
      <c r="AB173">
        <v>3.273620231815729</v>
      </c>
      <c r="AC173" s="1" t="e">
        <f>((#REF!+#REF!)*H2__2[[#This Row],[PremiumH2CN_cap]]+(#REF!+#REF!)*H2__2[[#This Row],[PremiumH2CN_prod]]*1000)*_xlfn.XLOOKUP(H2__2[[#This Row],[Year]],Graphs!$R$2:$R$41,Graphs!$T$2:$T$41)</f>
        <v>#REF!</v>
      </c>
      <c r="AD1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4" spans="1:31" x14ac:dyDescent="0.25">
      <c r="A174" s="1" t="s">
        <v>105</v>
      </c>
      <c r="B174">
        <v>1</v>
      </c>
      <c r="C174" s="1" t="s">
        <v>107</v>
      </c>
      <c r="D174" s="1" t="s">
        <v>375</v>
      </c>
      <c r="E174">
        <v>2033</v>
      </c>
      <c r="F174">
        <v>18.666666666666675</v>
      </c>
      <c r="G174">
        <v>6.1207647463329931</v>
      </c>
      <c r="H174">
        <v>37.573333211064188</v>
      </c>
      <c r="I174">
        <v>49.018460303242499</v>
      </c>
      <c r="J174">
        <v>2.3327320214726784E-11</v>
      </c>
      <c r="K174">
        <v>1.0483268431953436</v>
      </c>
      <c r="L174">
        <v>5.7232673512504011</v>
      </c>
      <c r="M174">
        <v>4.8542670159038801</v>
      </c>
      <c r="N174">
        <v>11.977644289899432</v>
      </c>
      <c r="O174">
        <v>2.4693108337373273</v>
      </c>
      <c r="P174">
        <v>3.2668702318157292</v>
      </c>
      <c r="Q174">
        <v>0.32420008597202377</v>
      </c>
      <c r="R174">
        <v>0.57409185386885087</v>
      </c>
      <c r="S174">
        <v>2.5108440292844421</v>
      </c>
      <c r="T174">
        <v>0</v>
      </c>
      <c r="U174">
        <v>0</v>
      </c>
      <c r="V174">
        <v>0</v>
      </c>
      <c r="W174">
        <v>0</v>
      </c>
      <c r="X174">
        <v>2.6142938303518117</v>
      </c>
      <c r="AA174">
        <v>2.4693108337373273</v>
      </c>
      <c r="AB174">
        <v>3.2668702318157292</v>
      </c>
      <c r="AC174" s="1" t="e">
        <f>((#REF!+#REF!)*H2__2[[#This Row],[PremiumH2CN_cap]]+(#REF!+#REF!)*H2__2[[#This Row],[PremiumH2CN_prod]]*1000)*_xlfn.XLOOKUP(H2__2[[#This Row],[Year]],Graphs!$R$2:$R$41,Graphs!$T$2:$T$41)</f>
        <v>#REF!</v>
      </c>
      <c r="AD1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5" spans="1:31" x14ac:dyDescent="0.25">
      <c r="A175" s="1" t="s">
        <v>105</v>
      </c>
      <c r="B175">
        <v>1</v>
      </c>
      <c r="C175" s="1" t="s">
        <v>107</v>
      </c>
      <c r="D175" s="1" t="s">
        <v>375</v>
      </c>
      <c r="E175">
        <v>2034</v>
      </c>
      <c r="F175">
        <v>14.000000000000009</v>
      </c>
      <c r="G175">
        <v>6.097431412999665</v>
      </c>
      <c r="H175">
        <v>37.56658321979684</v>
      </c>
      <c r="I175">
        <v>54.651771951745879</v>
      </c>
      <c r="J175">
        <v>2.5476400413155936E-13</v>
      </c>
      <c r="K175">
        <v>1.0331326100442819</v>
      </c>
      <c r="L175">
        <v>5.8931646931998838</v>
      </c>
      <c r="M175">
        <v>5.5722877743126586</v>
      </c>
      <c r="N175">
        <v>12.598074427596636</v>
      </c>
      <c r="O175">
        <v>2.4693108337373273</v>
      </c>
      <c r="P175">
        <v>3.260120231815729</v>
      </c>
      <c r="Q175">
        <v>0.33688446139969419</v>
      </c>
      <c r="R175">
        <v>0.56518003799209993</v>
      </c>
      <c r="S175">
        <v>2.4976375021417008</v>
      </c>
      <c r="T175">
        <v>0</v>
      </c>
      <c r="U175">
        <v>0</v>
      </c>
      <c r="V175">
        <v>0</v>
      </c>
      <c r="W175">
        <v>0</v>
      </c>
      <c r="X175">
        <v>2.6123099349573611</v>
      </c>
      <c r="AA175">
        <v>2.4693108337373273</v>
      </c>
      <c r="AB175">
        <v>3.260120231815729</v>
      </c>
      <c r="AC175" s="1" t="e">
        <f>((#REF!+#REF!)*H2__2[[#This Row],[PremiumH2CN_cap]]+(#REF!+#REF!)*H2__2[[#This Row],[PremiumH2CN_prod]]*1000)*_xlfn.XLOOKUP(H2__2[[#This Row],[Year]],Graphs!$R$2:$R$41,Graphs!$T$2:$T$41)</f>
        <v>#REF!</v>
      </c>
      <c r="AD1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6" spans="1:31" x14ac:dyDescent="0.25">
      <c r="A176" s="1" t="s">
        <v>105</v>
      </c>
      <c r="B176">
        <v>1</v>
      </c>
      <c r="C176" s="1" t="s">
        <v>107</v>
      </c>
      <c r="D176" s="1" t="s">
        <v>375</v>
      </c>
      <c r="E176">
        <v>2035</v>
      </c>
      <c r="F176">
        <v>9.3333333333333464</v>
      </c>
      <c r="G176">
        <v>6.0740980796663369</v>
      </c>
      <c r="H176">
        <v>42.800259601442349</v>
      </c>
      <c r="I176">
        <v>55.616590942033177</v>
      </c>
      <c r="J176">
        <v>1.6917262140810163E-13</v>
      </c>
      <c r="K176">
        <v>0.99535285316988253</v>
      </c>
      <c r="L176">
        <v>6.7114701215935932</v>
      </c>
      <c r="M176">
        <v>5.9566594406153071</v>
      </c>
      <c r="N176">
        <v>13.019731065797828</v>
      </c>
      <c r="O176">
        <v>2.4693108337373273</v>
      </c>
      <c r="P176">
        <v>3.2533702318157292</v>
      </c>
      <c r="Q176">
        <v>0.20372256954060747</v>
      </c>
      <c r="R176">
        <v>0.60932530920990857</v>
      </c>
      <c r="S176">
        <v>2.4599717479367738</v>
      </c>
      <c r="T176">
        <v>0</v>
      </c>
      <c r="U176">
        <v>0</v>
      </c>
      <c r="V176">
        <v>0</v>
      </c>
      <c r="W176">
        <v>0</v>
      </c>
      <c r="X176">
        <v>2.5861436725697278</v>
      </c>
      <c r="AA176">
        <v>2.4693108337373273</v>
      </c>
      <c r="AB176">
        <v>3.2533702318157292</v>
      </c>
      <c r="AC176" s="1" t="e">
        <f>((#REF!+#REF!)*H2__2[[#This Row],[PremiumH2CN_cap]]+(#REF!+#REF!)*H2__2[[#This Row],[PremiumH2CN_prod]]*1000)*_xlfn.XLOOKUP(H2__2[[#This Row],[Year]],Graphs!$R$2:$R$41,Graphs!$T$2:$T$41)</f>
        <v>#REF!</v>
      </c>
      <c r="AD1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7" spans="1:31" x14ac:dyDescent="0.25">
      <c r="A177" s="1" t="s">
        <v>105</v>
      </c>
      <c r="B177">
        <v>1</v>
      </c>
      <c r="C177" s="1" t="s">
        <v>107</v>
      </c>
      <c r="D177" s="1" t="s">
        <v>375</v>
      </c>
      <c r="E177">
        <v>2036</v>
      </c>
      <c r="F177">
        <v>4.6666666666666883</v>
      </c>
      <c r="G177">
        <v>6.0507647463330088</v>
      </c>
      <c r="H177">
        <v>51.230480514033225</v>
      </c>
      <c r="I177">
        <v>59.788732058546124</v>
      </c>
      <c r="J177">
        <v>1.3336383546493535E-13</v>
      </c>
      <c r="K177">
        <v>0.9015858189893502</v>
      </c>
      <c r="L177">
        <v>7.8761683313291249</v>
      </c>
      <c r="M177">
        <v>6.3597628756375588</v>
      </c>
      <c r="N177">
        <v>13.03379476318589</v>
      </c>
      <c r="O177">
        <v>2.4693108337373273</v>
      </c>
      <c r="P177">
        <v>3.2466202318157293</v>
      </c>
      <c r="Q177">
        <v>0.22025866282324971</v>
      </c>
      <c r="R177">
        <v>0.60819983440478875</v>
      </c>
      <c r="S177">
        <v>2.4096090018536782</v>
      </c>
      <c r="T177">
        <v>0</v>
      </c>
      <c r="U177">
        <v>0</v>
      </c>
      <c r="V177">
        <v>0</v>
      </c>
      <c r="W177">
        <v>0</v>
      </c>
      <c r="X177">
        <v>2.5337604632153168</v>
      </c>
      <c r="AA177">
        <v>2.4693108337373273</v>
      </c>
      <c r="AB177">
        <v>3.2466202318157293</v>
      </c>
      <c r="AC177" s="1" t="e">
        <f>((#REF!+#REF!)*H2__2[[#This Row],[PremiumH2CN_cap]]+(#REF!+#REF!)*H2__2[[#This Row],[PremiumH2CN_prod]]*1000)*_xlfn.XLOOKUP(H2__2[[#This Row],[Year]],Graphs!$R$2:$R$41,Graphs!$T$2:$T$41)</f>
        <v>#REF!</v>
      </c>
      <c r="AD1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8" spans="1:31" x14ac:dyDescent="0.25">
      <c r="A178" s="1" t="s">
        <v>105</v>
      </c>
      <c r="B178">
        <v>1</v>
      </c>
      <c r="C178" s="1" t="s">
        <v>107</v>
      </c>
      <c r="D178" s="1" t="s">
        <v>375</v>
      </c>
      <c r="E178">
        <v>2037</v>
      </c>
      <c r="F178">
        <v>2.9926867811682414E-12</v>
      </c>
      <c r="G178">
        <v>6.0274314129996807</v>
      </c>
      <c r="H178">
        <v>59.91968405398714</v>
      </c>
      <c r="I178">
        <v>59.781982060407032</v>
      </c>
      <c r="J178">
        <v>8.8602554905410159E-14</v>
      </c>
      <c r="K178">
        <v>0.90187171299188662</v>
      </c>
      <c r="L178">
        <v>8.958502659703024</v>
      </c>
      <c r="M178">
        <v>6.0242566007554901</v>
      </c>
      <c r="N178">
        <v>13.837150309256877</v>
      </c>
      <c r="O178">
        <v>2.4693108337373273</v>
      </c>
      <c r="P178">
        <v>3.2398702318157291</v>
      </c>
      <c r="Q178">
        <v>0.19989499257039917</v>
      </c>
      <c r="R178">
        <v>0.58238974195822302</v>
      </c>
      <c r="S178">
        <v>2.4413626539195934</v>
      </c>
      <c r="T178">
        <v>0</v>
      </c>
      <c r="U178">
        <v>0</v>
      </c>
      <c r="V178">
        <v>0</v>
      </c>
      <c r="W178">
        <v>0</v>
      </c>
      <c r="X178">
        <v>2.5716428713984834</v>
      </c>
      <c r="AA178">
        <v>2.4693108337373273</v>
      </c>
      <c r="AB178">
        <v>3.2398702318157291</v>
      </c>
      <c r="AC178" s="1" t="e">
        <f>((#REF!+#REF!)*H2__2[[#This Row],[PremiumH2CN_cap]]+(#REF!+#REF!)*H2__2[[#This Row],[PremiumH2CN_prod]]*1000)*_xlfn.XLOOKUP(H2__2[[#This Row],[Year]],Graphs!$R$2:$R$41,Graphs!$T$2:$T$41)</f>
        <v>#REF!</v>
      </c>
      <c r="AD1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79" spans="1:31" x14ac:dyDescent="0.25">
      <c r="A179" s="1" t="s">
        <v>105</v>
      </c>
      <c r="B179">
        <v>1</v>
      </c>
      <c r="C179" s="1" t="s">
        <v>107</v>
      </c>
      <c r="D179" s="1" t="s">
        <v>375</v>
      </c>
      <c r="E179">
        <v>2038</v>
      </c>
      <c r="F179">
        <v>3.0359304568110769E-12</v>
      </c>
      <c r="G179">
        <v>6.027431412999686</v>
      </c>
      <c r="H179">
        <v>60.235467523224429</v>
      </c>
      <c r="I179">
        <v>69.324832807917502</v>
      </c>
      <c r="J179">
        <v>8.4097624664567793E-14</v>
      </c>
      <c r="K179">
        <v>0.90187171299093427</v>
      </c>
      <c r="L179">
        <v>9.2578540943802992</v>
      </c>
      <c r="M179">
        <v>6.6611875735600554</v>
      </c>
      <c r="N179">
        <v>14.394851895630383</v>
      </c>
      <c r="O179">
        <v>2.4693108337373273</v>
      </c>
      <c r="P179">
        <v>3.2331202318157293</v>
      </c>
      <c r="Q179">
        <v>0.20346326897529188</v>
      </c>
      <c r="R179">
        <v>0.58336423291823913</v>
      </c>
      <c r="S179">
        <v>2.4461210067684802</v>
      </c>
      <c r="T179">
        <v>0</v>
      </c>
      <c r="U179">
        <v>0</v>
      </c>
      <c r="V179">
        <v>0</v>
      </c>
      <c r="W179">
        <v>0</v>
      </c>
      <c r="X179">
        <v>2.5792826996950162</v>
      </c>
      <c r="AA179">
        <v>2.4693108337373273</v>
      </c>
      <c r="AB179">
        <v>3.2331202318157293</v>
      </c>
      <c r="AC179" s="1" t="e">
        <f>((#REF!+#REF!)*H2__2[[#This Row],[PremiumH2CN_cap]]+(#REF!+#REF!)*H2__2[[#This Row],[PremiumH2CN_prod]]*1000)*_xlfn.XLOOKUP(H2__2[[#This Row],[Year]],Graphs!$R$2:$R$41,Graphs!$T$2:$T$41)</f>
        <v>#REF!</v>
      </c>
      <c r="AD1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0" spans="1:31" x14ac:dyDescent="0.25">
      <c r="A180" s="1" t="s">
        <v>105</v>
      </c>
      <c r="B180">
        <v>1</v>
      </c>
      <c r="C180" s="1" t="s">
        <v>107</v>
      </c>
      <c r="D180" s="1" t="s">
        <v>375</v>
      </c>
      <c r="E180">
        <v>2039</v>
      </c>
      <c r="F180">
        <v>3.1629808317268319E-12</v>
      </c>
      <c r="G180">
        <v>6.0274314129996913</v>
      </c>
      <c r="H180">
        <v>60.228717523544674</v>
      </c>
      <c r="I180">
        <v>81.578243693635415</v>
      </c>
      <c r="J180">
        <v>7.9636901471638224E-14</v>
      </c>
      <c r="K180">
        <v>0.86246367438085803</v>
      </c>
      <c r="L180">
        <v>9.5119662675477237</v>
      </c>
      <c r="M180">
        <v>7.9288265829859261</v>
      </c>
      <c r="N180">
        <v>14.39044980367161</v>
      </c>
      <c r="O180">
        <v>2.4693108337373273</v>
      </c>
      <c r="P180">
        <v>3.226370231815729</v>
      </c>
      <c r="Q180">
        <v>0.19812802988508688</v>
      </c>
      <c r="R180">
        <v>0.60801440927841344</v>
      </c>
      <c r="S180">
        <v>2.3942626838282361</v>
      </c>
      <c r="T180">
        <v>0</v>
      </c>
      <c r="U180">
        <v>0</v>
      </c>
      <c r="V180">
        <v>0</v>
      </c>
      <c r="W180">
        <v>0</v>
      </c>
      <c r="X180">
        <v>2.5263833630685575</v>
      </c>
      <c r="AA180">
        <v>2.4693108337373273</v>
      </c>
      <c r="AB180">
        <v>3.226370231815729</v>
      </c>
      <c r="AC180" s="1" t="e">
        <f>((#REF!+#REF!)*H2__2[[#This Row],[PremiumH2CN_cap]]+(#REF!+#REF!)*H2__2[[#This Row],[PremiumH2CN_prod]]*1000)*_xlfn.XLOOKUP(H2__2[[#This Row],[Year]],Graphs!$R$2:$R$41,Graphs!$T$2:$T$41)</f>
        <v>#REF!</v>
      </c>
      <c r="AD1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1" spans="1:31" x14ac:dyDescent="0.25">
      <c r="A181" s="1" t="s">
        <v>105</v>
      </c>
      <c r="B181">
        <v>1</v>
      </c>
      <c r="C181" s="1" t="s">
        <v>107</v>
      </c>
      <c r="D181" s="1" t="s">
        <v>375</v>
      </c>
      <c r="E181">
        <v>2040</v>
      </c>
      <c r="F181">
        <v>3.4445815876344261E-12</v>
      </c>
      <c r="G181">
        <v>6.0274314129996975</v>
      </c>
      <c r="H181">
        <v>60.22196752366569</v>
      </c>
      <c r="I181">
        <v>91.543197286744075</v>
      </c>
      <c r="J181">
        <v>7.6136786783140076E-14</v>
      </c>
      <c r="K181">
        <v>0.82582444422219337</v>
      </c>
      <c r="L181">
        <v>9.8356588420239905</v>
      </c>
      <c r="M181">
        <v>9.2830562412905593</v>
      </c>
      <c r="N181">
        <v>14.23736360337179</v>
      </c>
      <c r="O181">
        <v>2.4693108337373273</v>
      </c>
      <c r="P181">
        <v>3.2196202318157292</v>
      </c>
      <c r="Q181">
        <v>0.18659773211423847</v>
      </c>
      <c r="R181">
        <v>0.63146687241692201</v>
      </c>
      <c r="S181">
        <v>2.3292454931072499</v>
      </c>
      <c r="T181">
        <v>0</v>
      </c>
      <c r="U181">
        <v>0</v>
      </c>
      <c r="V181">
        <v>0</v>
      </c>
      <c r="W181">
        <v>0</v>
      </c>
      <c r="X181">
        <v>2.4594929483732759</v>
      </c>
      <c r="AA181">
        <v>2.4693108337373273</v>
      </c>
      <c r="AB181">
        <v>3.2196202318157292</v>
      </c>
      <c r="AC181" s="1" t="e">
        <f>((#REF!+#REF!)*H2__2[[#This Row],[PremiumH2CN_cap]]+(#REF!+#REF!)*H2__2[[#This Row],[PremiumH2CN_prod]]*1000)*_xlfn.XLOOKUP(H2__2[[#This Row],[Year]],Graphs!$R$2:$R$41,Graphs!$T$2:$T$41)</f>
        <v>#REF!</v>
      </c>
      <c r="AD1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2" spans="1:31" x14ac:dyDescent="0.25">
      <c r="A182" s="1" t="s">
        <v>105</v>
      </c>
      <c r="B182">
        <v>1</v>
      </c>
      <c r="C182" s="1" t="s">
        <v>107</v>
      </c>
      <c r="D182" s="1" t="s">
        <v>375</v>
      </c>
      <c r="E182">
        <v>2041</v>
      </c>
      <c r="F182">
        <v>3.8286128436509714E-12</v>
      </c>
      <c r="G182">
        <v>6.0274314129997046</v>
      </c>
      <c r="H182">
        <v>60.215217523745061</v>
      </c>
      <c r="I182">
        <v>100.74686321414649</v>
      </c>
      <c r="J182">
        <v>7.2919209931574518E-14</v>
      </c>
      <c r="K182">
        <v>0.82582444421960244</v>
      </c>
      <c r="L182">
        <v>10.294522690178862</v>
      </c>
      <c r="M182">
        <v>10.47324261555716</v>
      </c>
      <c r="N182">
        <v>14.001198637826795</v>
      </c>
      <c r="O182">
        <v>2.4693108337373273</v>
      </c>
      <c r="P182">
        <v>3.2128702318157289</v>
      </c>
      <c r="Q182">
        <v>0</v>
      </c>
      <c r="R182">
        <v>0</v>
      </c>
      <c r="S182">
        <v>2.2107454208978523</v>
      </c>
      <c r="T182">
        <v>0</v>
      </c>
      <c r="U182">
        <v>0</v>
      </c>
      <c r="V182">
        <v>0</v>
      </c>
      <c r="W182">
        <v>0</v>
      </c>
      <c r="X182">
        <v>2.3177428249851104</v>
      </c>
      <c r="AA182">
        <v>2.4693108337373273</v>
      </c>
      <c r="AB182">
        <v>3.2128702318157289</v>
      </c>
      <c r="AC182" s="1" t="e">
        <f>((#REF!+#REF!)*H2__2[[#This Row],[PremiumH2CN_cap]]+(#REF!+#REF!)*H2__2[[#This Row],[PremiumH2CN_prod]]*1000)*_xlfn.XLOOKUP(H2__2[[#This Row],[Year]],Graphs!$R$2:$R$41,Graphs!$T$2:$T$41)</f>
        <v>#REF!</v>
      </c>
      <c r="AD1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3" spans="1:31" x14ac:dyDescent="0.25">
      <c r="A183" s="1" t="s">
        <v>105</v>
      </c>
      <c r="B183">
        <v>1</v>
      </c>
      <c r="C183" s="1" t="s">
        <v>107</v>
      </c>
      <c r="D183" s="1" t="s">
        <v>375</v>
      </c>
      <c r="E183">
        <v>2042</v>
      </c>
      <c r="F183">
        <v>4.2854986236968124E-12</v>
      </c>
      <c r="G183">
        <v>6.0274314129997126</v>
      </c>
      <c r="H183">
        <v>59.810634361031006</v>
      </c>
      <c r="I183">
        <v>99.39011321425852</v>
      </c>
      <c r="J183">
        <v>7.0312317816860518E-14</v>
      </c>
      <c r="K183">
        <v>0.74707980326342593</v>
      </c>
      <c r="L183">
        <v>10.867777590950162</v>
      </c>
      <c r="M183">
        <v>11.380156891762304</v>
      </c>
      <c r="N183">
        <v>14.031326680955114</v>
      </c>
      <c r="O183">
        <v>2.4693108337373273</v>
      </c>
      <c r="P183">
        <v>3.2061202318157291</v>
      </c>
      <c r="Q183">
        <v>0</v>
      </c>
      <c r="R183">
        <v>0</v>
      </c>
      <c r="S183">
        <v>2.0914226975562364</v>
      </c>
      <c r="T183">
        <v>0</v>
      </c>
      <c r="U183">
        <v>0</v>
      </c>
      <c r="V183">
        <v>0</v>
      </c>
      <c r="W183">
        <v>0</v>
      </c>
      <c r="X183">
        <v>2.2009565549530108</v>
      </c>
      <c r="AA183">
        <v>2.4693108337373273</v>
      </c>
      <c r="AB183">
        <v>3.2061202318157291</v>
      </c>
      <c r="AC183" s="1" t="e">
        <f>((#REF!+#REF!)*H2__2[[#This Row],[PremiumH2CN_cap]]+(#REF!+#REF!)*H2__2[[#This Row],[PremiumH2CN_prod]]*1000)*_xlfn.XLOOKUP(H2__2[[#This Row],[Year]],Graphs!$R$2:$R$41,Graphs!$T$2:$T$41)</f>
        <v>#REF!</v>
      </c>
      <c r="AD1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4" spans="1:31" x14ac:dyDescent="0.25">
      <c r="A184" s="1" t="s">
        <v>105</v>
      </c>
      <c r="B184">
        <v>1</v>
      </c>
      <c r="C184" s="1" t="s">
        <v>107</v>
      </c>
      <c r="D184" s="1" t="s">
        <v>375</v>
      </c>
      <c r="E184">
        <v>2043</v>
      </c>
      <c r="F184">
        <v>4.8197095048386919E-12</v>
      </c>
      <c r="G184">
        <v>6.0274314129997224</v>
      </c>
      <c r="H184">
        <v>59.810634361145176</v>
      </c>
      <c r="I184">
        <v>109.05527061873364</v>
      </c>
      <c r="J184">
        <v>6.9454809733817721E-14</v>
      </c>
      <c r="K184">
        <v>0.57201911168644171</v>
      </c>
      <c r="L184">
        <v>11.097230215762968</v>
      </c>
      <c r="M184">
        <v>12.542288154396351</v>
      </c>
      <c r="N184">
        <v>14.383136229432621</v>
      </c>
      <c r="O184">
        <v>2.4693108337373273</v>
      </c>
      <c r="P184">
        <v>3.2061202318157291</v>
      </c>
      <c r="Q184">
        <v>0</v>
      </c>
      <c r="R184">
        <v>0</v>
      </c>
      <c r="S184">
        <v>2.0791876595706107</v>
      </c>
      <c r="T184">
        <v>0</v>
      </c>
      <c r="U184">
        <v>0</v>
      </c>
      <c r="V184">
        <v>0</v>
      </c>
      <c r="W184">
        <v>0</v>
      </c>
      <c r="X184">
        <v>2.1892344602282878</v>
      </c>
      <c r="AA184">
        <v>2.4693108337373273</v>
      </c>
      <c r="AB184">
        <v>3.2061202318157291</v>
      </c>
      <c r="AC184" s="1" t="e">
        <f>((#REF!+#REF!)*H2__2[[#This Row],[PremiumH2CN_cap]]+(#REF!+#REF!)*H2__2[[#This Row],[PremiumH2CN_prod]]*1000)*_xlfn.XLOOKUP(H2__2[[#This Row],[Year]],Graphs!$R$2:$R$41,Graphs!$T$2:$T$41)</f>
        <v>#REF!</v>
      </c>
      <c r="AD1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5" spans="1:31" x14ac:dyDescent="0.25">
      <c r="A185" s="1" t="s">
        <v>105</v>
      </c>
      <c r="B185">
        <v>1</v>
      </c>
      <c r="C185" s="1" t="s">
        <v>107</v>
      </c>
      <c r="D185" s="1" t="s">
        <v>375</v>
      </c>
      <c r="E185">
        <v>2044</v>
      </c>
      <c r="F185">
        <v>5.432683548211322E-12</v>
      </c>
      <c r="G185">
        <v>6.0274314129997348</v>
      </c>
      <c r="H185">
        <v>59.810634361436335</v>
      </c>
      <c r="I185">
        <v>125.02724168684207</v>
      </c>
      <c r="J185">
        <v>6.7981579941446563E-14</v>
      </c>
      <c r="K185">
        <v>0.4113422480803669</v>
      </c>
      <c r="L185">
        <v>11.406672754307102</v>
      </c>
      <c r="M185">
        <v>14.130335759172896</v>
      </c>
      <c r="N185">
        <v>14.134114395389798</v>
      </c>
      <c r="O185">
        <v>2.4693108337373273</v>
      </c>
      <c r="P185">
        <v>3.2061202318157291</v>
      </c>
      <c r="Q185">
        <v>0</v>
      </c>
      <c r="R185">
        <v>0</v>
      </c>
      <c r="S185">
        <v>2.0135589221136465</v>
      </c>
      <c r="T185">
        <v>0</v>
      </c>
      <c r="U185">
        <v>0</v>
      </c>
      <c r="V185">
        <v>0</v>
      </c>
      <c r="W185">
        <v>0</v>
      </c>
      <c r="X185">
        <v>2.1240956885232616</v>
      </c>
      <c r="AA185">
        <v>2.4693108337373273</v>
      </c>
      <c r="AB185">
        <v>3.2061202318157291</v>
      </c>
      <c r="AC185" s="1" t="e">
        <f>((#REF!+#REF!)*H2__2[[#This Row],[PremiumH2CN_cap]]+(#REF!+#REF!)*H2__2[[#This Row],[PremiumH2CN_prod]]*1000)*_xlfn.XLOOKUP(H2__2[[#This Row],[Year]],Graphs!$R$2:$R$41,Graphs!$T$2:$T$41)</f>
        <v>#REF!</v>
      </c>
      <c r="AD1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6" spans="1:31" x14ac:dyDescent="0.25">
      <c r="A186" s="1" t="s">
        <v>105</v>
      </c>
      <c r="B186">
        <v>1</v>
      </c>
      <c r="C186" s="1" t="s">
        <v>107</v>
      </c>
      <c r="D186" s="1" t="s">
        <v>375</v>
      </c>
      <c r="E186">
        <v>2045</v>
      </c>
      <c r="F186">
        <v>6.138914281658876E-12</v>
      </c>
      <c r="G186">
        <v>6.0274314129997508</v>
      </c>
      <c r="H186">
        <v>57.777149388173726</v>
      </c>
      <c r="I186">
        <v>137.27397421583851</v>
      </c>
      <c r="J186">
        <v>6.6713967198345796E-14</v>
      </c>
      <c r="K186">
        <v>0.39647786886041786</v>
      </c>
      <c r="L186">
        <v>11.552452427528181</v>
      </c>
      <c r="M186">
        <v>15.524267567046667</v>
      </c>
      <c r="N186">
        <v>14.020643040730208</v>
      </c>
      <c r="O186">
        <v>2.4693108337373273</v>
      </c>
      <c r="P186">
        <v>3.2061202318157291</v>
      </c>
      <c r="Q186">
        <v>0</v>
      </c>
      <c r="R186">
        <v>0</v>
      </c>
      <c r="S186">
        <v>1.9380367827570331</v>
      </c>
      <c r="T186">
        <v>0</v>
      </c>
      <c r="U186">
        <v>0</v>
      </c>
      <c r="V186">
        <v>0</v>
      </c>
      <c r="W186">
        <v>0</v>
      </c>
      <c r="X186">
        <v>2.0392302860499534</v>
      </c>
      <c r="AA186">
        <v>2.4693108337373273</v>
      </c>
      <c r="AB186">
        <v>3.2061202318157291</v>
      </c>
      <c r="AC186" s="1" t="e">
        <f>((#REF!+#REF!)*H2__2[[#This Row],[PremiumH2CN_cap]]+(#REF!+#REF!)*H2__2[[#This Row],[PremiumH2CN_prod]]*1000)*_xlfn.XLOOKUP(H2__2[[#This Row],[Year]],Graphs!$R$2:$R$41,Graphs!$T$2:$T$41)</f>
        <v>#REF!</v>
      </c>
      <c r="AD1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7" spans="1:31" x14ac:dyDescent="0.25">
      <c r="A187" s="1" t="s">
        <v>105</v>
      </c>
      <c r="B187">
        <v>1</v>
      </c>
      <c r="C187" s="1" t="s">
        <v>107</v>
      </c>
      <c r="D187" s="1" t="s">
        <v>375</v>
      </c>
      <c r="E187">
        <v>2046</v>
      </c>
      <c r="F187">
        <v>6.9555159571498664E-12</v>
      </c>
      <c r="G187">
        <v>6.027431412999773</v>
      </c>
      <c r="H187">
        <v>64.59480970241367</v>
      </c>
      <c r="I187">
        <v>137.84631991376091</v>
      </c>
      <c r="J187">
        <v>6.6064676397016303E-14</v>
      </c>
      <c r="K187">
        <v>0.39647786885935321</v>
      </c>
      <c r="L187">
        <v>12.936997567977018</v>
      </c>
      <c r="M187">
        <v>15.410554760727804</v>
      </c>
      <c r="N187">
        <v>14.252279413033657</v>
      </c>
      <c r="O187">
        <v>2.4693108337373273</v>
      </c>
      <c r="P187">
        <v>3.2061202318157291</v>
      </c>
      <c r="Q187">
        <v>0</v>
      </c>
      <c r="R187">
        <v>0</v>
      </c>
      <c r="S187">
        <v>1.8894427264924143</v>
      </c>
      <c r="T187">
        <v>0</v>
      </c>
      <c r="U187">
        <v>0</v>
      </c>
      <c r="V187">
        <v>0</v>
      </c>
      <c r="W187">
        <v>0</v>
      </c>
      <c r="X187">
        <v>1.9838038159529798</v>
      </c>
      <c r="AA187">
        <v>2.4693108337373273</v>
      </c>
      <c r="AB187">
        <v>3.2061202318157291</v>
      </c>
      <c r="AC187" s="1" t="e">
        <f>((#REF!+#REF!)*H2__2[[#This Row],[PremiumH2CN_cap]]+(#REF!+#REF!)*H2__2[[#This Row],[PremiumH2CN_prod]]*1000)*_xlfn.XLOOKUP(H2__2[[#This Row],[Year]],Graphs!$R$2:$R$41,Graphs!$T$2:$T$41)</f>
        <v>#REF!</v>
      </c>
      <c r="AD1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8" spans="1:31" x14ac:dyDescent="0.25">
      <c r="A188" s="1" t="s">
        <v>105</v>
      </c>
      <c r="B188">
        <v>1</v>
      </c>
      <c r="C188" s="1" t="s">
        <v>107</v>
      </c>
      <c r="D188" s="1" t="s">
        <v>375</v>
      </c>
      <c r="E188">
        <v>2047</v>
      </c>
      <c r="F188">
        <v>7.8979172352371149E-12</v>
      </c>
      <c r="G188">
        <v>6.0274314129998077</v>
      </c>
      <c r="H188">
        <v>72.228155626950837</v>
      </c>
      <c r="I188">
        <v>141.45597931136805</v>
      </c>
      <c r="J188">
        <v>6.5199016820719277E-14</v>
      </c>
      <c r="K188">
        <v>0.39647786885796354</v>
      </c>
      <c r="L188">
        <v>14.511985422307971</v>
      </c>
      <c r="M188">
        <v>15.502530463394196</v>
      </c>
      <c r="N188">
        <v>14.096004481947611</v>
      </c>
      <c r="O188">
        <v>2.4693108337373273</v>
      </c>
      <c r="P188">
        <v>3.2061202318157291</v>
      </c>
      <c r="Q188">
        <v>0</v>
      </c>
      <c r="R188">
        <v>0</v>
      </c>
      <c r="S188">
        <v>1.8085499637628275</v>
      </c>
      <c r="T188">
        <v>0</v>
      </c>
      <c r="U188">
        <v>0</v>
      </c>
      <c r="V188">
        <v>0</v>
      </c>
      <c r="W188">
        <v>0</v>
      </c>
      <c r="X188">
        <v>1.8986783548835622</v>
      </c>
      <c r="AA188">
        <v>2.4693108337373273</v>
      </c>
      <c r="AB188">
        <v>3.2061202318157291</v>
      </c>
      <c r="AC188" s="1" t="e">
        <f>((#REF!+#REF!)*H2__2[[#This Row],[PremiumH2CN_cap]]+(#REF!+#REF!)*H2__2[[#This Row],[PremiumH2CN_prod]]*1000)*_xlfn.XLOOKUP(H2__2[[#This Row],[Year]],Graphs!$R$2:$R$41,Graphs!$T$2:$T$41)</f>
        <v>#REF!</v>
      </c>
      <c r="AD1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89" spans="1:31" x14ac:dyDescent="0.25">
      <c r="A189" s="1" t="s">
        <v>105</v>
      </c>
      <c r="B189">
        <v>1</v>
      </c>
      <c r="C189" s="1" t="s">
        <v>107</v>
      </c>
      <c r="D189" s="1" t="s">
        <v>375</v>
      </c>
      <c r="E189">
        <v>2048</v>
      </c>
      <c r="F189">
        <v>8.988476389381974E-12</v>
      </c>
      <c r="G189">
        <v>2.5274314129998836</v>
      </c>
      <c r="H189">
        <v>81.930286912471928</v>
      </c>
      <c r="I189">
        <v>143.62590399934774</v>
      </c>
      <c r="J189">
        <v>6.4557620059541635E-14</v>
      </c>
      <c r="K189">
        <v>0.16625168361775991</v>
      </c>
      <c r="L189">
        <v>16.678606139176914</v>
      </c>
      <c r="M189">
        <v>15.252829195903791</v>
      </c>
      <c r="N189">
        <v>13.927499768165674</v>
      </c>
      <c r="O189">
        <v>2.4693108337373273</v>
      </c>
      <c r="P189">
        <v>3.2061202318157291</v>
      </c>
      <c r="Q189">
        <v>0</v>
      </c>
      <c r="R189">
        <v>0</v>
      </c>
      <c r="S189">
        <v>1.7328852094670872</v>
      </c>
      <c r="T189">
        <v>0</v>
      </c>
      <c r="U189">
        <v>0</v>
      </c>
      <c r="V189">
        <v>0</v>
      </c>
      <c r="W189">
        <v>0</v>
      </c>
      <c r="X189">
        <v>1.8147760716393226</v>
      </c>
      <c r="AA189">
        <v>2.4693108337373273</v>
      </c>
      <c r="AB189">
        <v>3.2061202318157291</v>
      </c>
      <c r="AC189" s="1" t="e">
        <f>((#REF!+#REF!)*H2__2[[#This Row],[PremiumH2CN_cap]]+(#REF!+#REF!)*H2__2[[#This Row],[PremiumH2CN_prod]]*1000)*_xlfn.XLOOKUP(H2__2[[#This Row],[Year]],Graphs!$R$2:$R$41,Graphs!$T$2:$T$41)</f>
        <v>#REF!</v>
      </c>
      <c r="AD1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0" spans="1:31" x14ac:dyDescent="0.25">
      <c r="A190" s="1" t="s">
        <v>105</v>
      </c>
      <c r="B190">
        <v>1</v>
      </c>
      <c r="C190" s="1" t="s">
        <v>107</v>
      </c>
      <c r="D190" s="1" t="s">
        <v>375</v>
      </c>
      <c r="E190">
        <v>2049</v>
      </c>
      <c r="F190">
        <v>1.025320026798352E-11</v>
      </c>
      <c r="G190">
        <v>3.804934355175397E-11</v>
      </c>
      <c r="H190">
        <v>92.77683891379148</v>
      </c>
      <c r="I190">
        <v>151.65760501002043</v>
      </c>
      <c r="J190">
        <v>6.3991291445812019E-14</v>
      </c>
      <c r="K190">
        <v>2.4383954273494042E-12</v>
      </c>
      <c r="L190">
        <v>18.850581380539239</v>
      </c>
      <c r="M190">
        <v>15.150601582398082</v>
      </c>
      <c r="N190">
        <v>13.414300352540412</v>
      </c>
      <c r="O190">
        <v>2.4693108337373273</v>
      </c>
      <c r="P190">
        <v>3.2061202318157291</v>
      </c>
      <c r="Q190">
        <v>0</v>
      </c>
      <c r="R190">
        <v>0</v>
      </c>
      <c r="S190">
        <v>1.6554821987841857</v>
      </c>
      <c r="T190">
        <v>0</v>
      </c>
      <c r="U190">
        <v>0</v>
      </c>
      <c r="V190">
        <v>0</v>
      </c>
      <c r="W190">
        <v>0</v>
      </c>
      <c r="X190">
        <v>1.7344654438698572</v>
      </c>
      <c r="AA190">
        <v>2.4693108337373273</v>
      </c>
      <c r="AB190">
        <v>3.2061202318157291</v>
      </c>
      <c r="AC190" s="1" t="e">
        <f>((#REF!+#REF!)*H2__2[[#This Row],[PremiumH2CN_cap]]+(#REF!+#REF!)*H2__2[[#This Row],[PremiumH2CN_prod]]*1000)*_xlfn.XLOOKUP(H2__2[[#This Row],[Year]],Graphs!$R$2:$R$41,Graphs!$T$2:$T$41)</f>
        <v>#REF!</v>
      </c>
      <c r="AD1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1" spans="1:31" x14ac:dyDescent="0.25">
      <c r="A191" s="1" t="s">
        <v>105</v>
      </c>
      <c r="B191">
        <v>1</v>
      </c>
      <c r="C191" s="1" t="s">
        <v>107</v>
      </c>
      <c r="D191" s="1" t="s">
        <v>375</v>
      </c>
      <c r="E191">
        <v>2050</v>
      </c>
      <c r="F191">
        <v>1.1723508385308421E-11</v>
      </c>
      <c r="G191">
        <v>4.1267829597125015E-11</v>
      </c>
      <c r="H191">
        <v>100.84048506979455</v>
      </c>
      <c r="I191">
        <v>160.93626292099123</v>
      </c>
      <c r="J191">
        <v>6.3588642842343985E-14</v>
      </c>
      <c r="K191">
        <v>2.3325376571017054E-12</v>
      </c>
      <c r="L191">
        <v>20.554084420044386</v>
      </c>
      <c r="M191">
        <v>15.384414803602198</v>
      </c>
      <c r="N191">
        <v>12.964895481268417</v>
      </c>
      <c r="O191">
        <v>2.4693108337373273</v>
      </c>
      <c r="P191">
        <v>3.2061202318157291</v>
      </c>
      <c r="Q191">
        <v>0</v>
      </c>
      <c r="R191">
        <v>0</v>
      </c>
      <c r="S191">
        <v>1.5847592165376607</v>
      </c>
      <c r="T191">
        <v>0</v>
      </c>
      <c r="U191">
        <v>0</v>
      </c>
      <c r="V191">
        <v>0</v>
      </c>
      <c r="W191">
        <v>0</v>
      </c>
      <c r="X191">
        <v>1.6612597223531886</v>
      </c>
      <c r="AA191">
        <v>2.4693108337373273</v>
      </c>
      <c r="AB191">
        <v>3.2061202318157291</v>
      </c>
      <c r="AC191" s="1" t="e">
        <f>((#REF!+#REF!)*H2__2[[#This Row],[PremiumH2CN_cap]]+(#REF!+#REF!)*H2__2[[#This Row],[PremiumH2CN_prod]]*1000)*_xlfn.XLOOKUP(H2__2[[#This Row],[Year]],Graphs!$R$2:$R$41,Graphs!$T$2:$T$41)</f>
        <v>#REF!</v>
      </c>
      <c r="AD1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2" spans="1:31" x14ac:dyDescent="0.25">
      <c r="A192" s="1" t="s">
        <v>105</v>
      </c>
      <c r="B192">
        <v>1</v>
      </c>
      <c r="C192" s="1" t="s">
        <v>107</v>
      </c>
      <c r="D192" s="1" t="s">
        <v>375</v>
      </c>
      <c r="E192">
        <v>2051</v>
      </c>
      <c r="F192">
        <v>1.3436261127006307E-11</v>
      </c>
      <c r="G192">
        <v>4.4278788985586229E-11</v>
      </c>
      <c r="H192">
        <v>107.44162314809918</v>
      </c>
      <c r="I192">
        <v>167.63092228235496</v>
      </c>
      <c r="J192">
        <v>6.3097212669581767E-14</v>
      </c>
      <c r="K192">
        <v>2.1258067508271632E-12</v>
      </c>
      <c r="L192">
        <v>22.087853885996225</v>
      </c>
      <c r="M192">
        <v>15.841881361235737</v>
      </c>
      <c r="N192">
        <v>12.072043619015774</v>
      </c>
      <c r="O192">
        <v>0</v>
      </c>
      <c r="P192">
        <v>0</v>
      </c>
      <c r="Q192">
        <v>0</v>
      </c>
      <c r="R192">
        <v>0</v>
      </c>
      <c r="S192">
        <v>1.4828463581277638</v>
      </c>
      <c r="T192">
        <v>0</v>
      </c>
      <c r="U192">
        <v>0</v>
      </c>
      <c r="V192">
        <v>0</v>
      </c>
      <c r="W192">
        <v>0</v>
      </c>
      <c r="X192">
        <v>1.5565608463103298</v>
      </c>
      <c r="AA192">
        <v>0</v>
      </c>
      <c r="AB192">
        <v>0</v>
      </c>
      <c r="AC192" s="1" t="e">
        <f>((#REF!+#REF!)*H2__2[[#This Row],[PremiumH2CN_cap]]+(#REF!+#REF!)*H2__2[[#This Row],[PremiumH2CN_prod]]*1000)*_xlfn.XLOOKUP(H2__2[[#This Row],[Year]],Graphs!$R$2:$R$41,Graphs!$T$2:$T$41)</f>
        <v>#REF!</v>
      </c>
      <c r="AD1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3" spans="1:31" x14ac:dyDescent="0.25">
      <c r="A193" s="1" t="s">
        <v>105</v>
      </c>
      <c r="B193">
        <v>1</v>
      </c>
      <c r="C193" s="1" t="s">
        <v>107</v>
      </c>
      <c r="D193" s="1" t="s">
        <v>375</v>
      </c>
      <c r="E193">
        <v>2052</v>
      </c>
      <c r="F193">
        <v>1.5437608334199271E-11</v>
      </c>
      <c r="G193">
        <v>4.7975550390986771E-11</v>
      </c>
      <c r="H193">
        <v>111.52844012848639</v>
      </c>
      <c r="I193">
        <v>170.66135631736921</v>
      </c>
      <c r="J193">
        <v>6.2642984328445297E-14</v>
      </c>
      <c r="K193">
        <v>1.9428389414187387E-12</v>
      </c>
      <c r="L193">
        <v>22.985301195840702</v>
      </c>
      <c r="M193">
        <v>16.071766182669997</v>
      </c>
      <c r="N193">
        <v>10.943884984508685</v>
      </c>
      <c r="O193">
        <v>0</v>
      </c>
      <c r="P193">
        <v>0</v>
      </c>
      <c r="Q193">
        <v>0</v>
      </c>
      <c r="R193">
        <v>0</v>
      </c>
      <c r="S193">
        <v>1.3674175536910764</v>
      </c>
      <c r="T193">
        <v>0</v>
      </c>
      <c r="U193">
        <v>0</v>
      </c>
      <c r="V193">
        <v>0</v>
      </c>
      <c r="W193">
        <v>0</v>
      </c>
      <c r="X193">
        <v>1.4321301479138071</v>
      </c>
      <c r="AA193">
        <v>0</v>
      </c>
      <c r="AB193">
        <v>0</v>
      </c>
      <c r="AC193" s="1" t="e">
        <f>((#REF!+#REF!)*H2__2[[#This Row],[PremiumH2CN_cap]]+(#REF!+#REF!)*H2__2[[#This Row],[PremiumH2CN_prod]]*1000)*_xlfn.XLOOKUP(H2__2[[#This Row],[Year]],Graphs!$R$2:$R$41,Graphs!$T$2:$T$41)</f>
        <v>#REF!</v>
      </c>
      <c r="AD1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4" spans="1:31" x14ac:dyDescent="0.25">
      <c r="A194" s="1" t="s">
        <v>105</v>
      </c>
      <c r="B194">
        <v>1</v>
      </c>
      <c r="C194" s="1" t="s">
        <v>107</v>
      </c>
      <c r="D194" s="1" t="s">
        <v>375</v>
      </c>
      <c r="E194">
        <v>2053</v>
      </c>
      <c r="F194">
        <v>1.7783360464383697E-11</v>
      </c>
      <c r="G194">
        <v>5.3168775263172171E-11</v>
      </c>
      <c r="H194">
        <v>116.42245635743897</v>
      </c>
      <c r="I194">
        <v>176.7201903921773</v>
      </c>
      <c r="J194">
        <v>6.2453672613092103E-14</v>
      </c>
      <c r="K194">
        <v>1.8565179382784725E-12</v>
      </c>
      <c r="L194">
        <v>23.835210043687656</v>
      </c>
      <c r="M194">
        <v>16.152178930185002</v>
      </c>
      <c r="N194">
        <v>10.012531303065552</v>
      </c>
      <c r="O194">
        <v>0</v>
      </c>
      <c r="P194">
        <v>0</v>
      </c>
      <c r="Q194">
        <v>0</v>
      </c>
      <c r="R194">
        <v>0</v>
      </c>
      <c r="S194">
        <v>1.2708827497660389</v>
      </c>
      <c r="T194">
        <v>0</v>
      </c>
      <c r="U194">
        <v>0</v>
      </c>
      <c r="V194">
        <v>0</v>
      </c>
      <c r="W194">
        <v>0</v>
      </c>
      <c r="X194">
        <v>1.333646245699553</v>
      </c>
      <c r="AA194">
        <v>0</v>
      </c>
      <c r="AB194">
        <v>0</v>
      </c>
      <c r="AC194" s="1" t="e">
        <f>((#REF!+#REF!)*H2__2[[#This Row],[PremiumH2CN_cap]]+(#REF!+#REF!)*H2__2[[#This Row],[PremiumH2CN_prod]]*1000)*_xlfn.XLOOKUP(H2__2[[#This Row],[Year]],Graphs!$R$2:$R$41,Graphs!$T$2:$T$41)</f>
        <v>#REF!</v>
      </c>
      <c r="AD1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5" spans="1:31" x14ac:dyDescent="0.25">
      <c r="A195" s="1" t="s">
        <v>105</v>
      </c>
      <c r="B195">
        <v>1</v>
      </c>
      <c r="C195" s="1" t="s">
        <v>107</v>
      </c>
      <c r="D195" s="1" t="s">
        <v>375</v>
      </c>
      <c r="E195">
        <v>2054</v>
      </c>
      <c r="F195">
        <v>2.0521578451743334E-11</v>
      </c>
      <c r="G195">
        <v>5.9592718415280498E-11</v>
      </c>
      <c r="H195">
        <v>125.23254894509567</v>
      </c>
      <c r="I195">
        <v>171.66625569841241</v>
      </c>
      <c r="J195">
        <v>6.2388186133878277E-14</v>
      </c>
      <c r="K195">
        <v>1.8062145229153367E-12</v>
      </c>
      <c r="L195">
        <v>24.886792282556609</v>
      </c>
      <c r="M195">
        <v>15.881913245371328</v>
      </c>
      <c r="N195">
        <v>9.2413075049939408</v>
      </c>
      <c r="O195">
        <v>0</v>
      </c>
      <c r="P195">
        <v>0</v>
      </c>
      <c r="Q195">
        <v>0</v>
      </c>
      <c r="R195">
        <v>0</v>
      </c>
      <c r="S195">
        <v>1.189731841587647</v>
      </c>
      <c r="T195">
        <v>0</v>
      </c>
      <c r="U195">
        <v>0</v>
      </c>
      <c r="V195">
        <v>0</v>
      </c>
      <c r="W195">
        <v>0</v>
      </c>
      <c r="X195">
        <v>1.2460171515150635</v>
      </c>
      <c r="AA195">
        <v>0</v>
      </c>
      <c r="AB195">
        <v>0</v>
      </c>
      <c r="AC195" s="1" t="e">
        <f>((#REF!+#REF!)*H2__2[[#This Row],[PremiumH2CN_cap]]+(#REF!+#REF!)*H2__2[[#This Row],[PremiumH2CN_prod]]*1000)*_xlfn.XLOOKUP(H2__2[[#This Row],[Year]],Graphs!$R$2:$R$41,Graphs!$T$2:$T$41)</f>
        <v>#REF!</v>
      </c>
      <c r="AD1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6" spans="1:31" x14ac:dyDescent="0.25">
      <c r="A196" s="1" t="s">
        <v>105</v>
      </c>
      <c r="B196">
        <v>1</v>
      </c>
      <c r="C196" s="1" t="s">
        <v>107</v>
      </c>
      <c r="D196" s="1" t="s">
        <v>375</v>
      </c>
      <c r="E196">
        <v>2055</v>
      </c>
      <c r="F196">
        <v>2.3506601922135603E-11</v>
      </c>
      <c r="G196">
        <v>6.6801431902317069E-11</v>
      </c>
      <c r="H196">
        <v>127.40707543647584</v>
      </c>
      <c r="I196">
        <v>170.69468671068464</v>
      </c>
      <c r="J196">
        <v>6.2285463985577642E-14</v>
      </c>
      <c r="K196">
        <v>1.7718379263113023E-12</v>
      </c>
      <c r="L196">
        <v>25.17667161195148</v>
      </c>
      <c r="M196">
        <v>16.164466597237947</v>
      </c>
      <c r="N196">
        <v>8.6681681484527235</v>
      </c>
      <c r="O196">
        <v>0</v>
      </c>
      <c r="P196">
        <v>0</v>
      </c>
      <c r="Q196">
        <v>0</v>
      </c>
      <c r="R196">
        <v>0</v>
      </c>
      <c r="S196">
        <v>1.0893607081114582</v>
      </c>
      <c r="T196">
        <v>0</v>
      </c>
      <c r="U196">
        <v>0</v>
      </c>
      <c r="V196">
        <v>0</v>
      </c>
      <c r="W196">
        <v>0</v>
      </c>
      <c r="X196">
        <v>1.1292269307798926</v>
      </c>
      <c r="AA196">
        <v>0</v>
      </c>
      <c r="AB196">
        <v>0</v>
      </c>
      <c r="AC196" s="1" t="e">
        <f>((#REF!+#REF!)*H2__2[[#This Row],[PremiumH2CN_cap]]+(#REF!+#REF!)*H2__2[[#This Row],[PremiumH2CN_prod]]*1000)*_xlfn.XLOOKUP(H2__2[[#This Row],[Year]],Graphs!$R$2:$R$41,Graphs!$T$2:$T$41)</f>
        <v>#REF!</v>
      </c>
      <c r="AD1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7" spans="1:31" x14ac:dyDescent="0.25">
      <c r="A197" s="1" t="s">
        <v>105</v>
      </c>
      <c r="B197">
        <v>1</v>
      </c>
      <c r="C197" s="1" t="s">
        <v>107</v>
      </c>
      <c r="D197" s="1" t="s">
        <v>375</v>
      </c>
      <c r="E197">
        <v>2056</v>
      </c>
      <c r="F197">
        <v>2.5495670964041849E-11</v>
      </c>
      <c r="G197">
        <v>7.1722591563330317E-11</v>
      </c>
      <c r="H197">
        <v>131.21994795474549</v>
      </c>
      <c r="I197">
        <v>166.51579559477605</v>
      </c>
      <c r="J197">
        <v>6.2425806263632016E-14</v>
      </c>
      <c r="K197">
        <v>1.7739705107225479E-12</v>
      </c>
      <c r="L197">
        <v>25.32804655594888</v>
      </c>
      <c r="M197">
        <v>16.1305974115098</v>
      </c>
      <c r="N197">
        <v>8.5424479035593546</v>
      </c>
      <c r="O197">
        <v>0</v>
      </c>
      <c r="P197">
        <v>0</v>
      </c>
      <c r="Q197">
        <v>0</v>
      </c>
      <c r="R197">
        <v>0</v>
      </c>
      <c r="S197">
        <v>1.0246951128729131</v>
      </c>
      <c r="T197">
        <v>0</v>
      </c>
      <c r="U197">
        <v>0</v>
      </c>
      <c r="V197">
        <v>0</v>
      </c>
      <c r="W197">
        <v>0</v>
      </c>
      <c r="X197">
        <v>1.0738858970737326</v>
      </c>
      <c r="AA197">
        <v>0</v>
      </c>
      <c r="AB197">
        <v>0</v>
      </c>
      <c r="AC197" s="1" t="e">
        <f>((#REF!+#REF!)*H2__2[[#This Row],[PremiumH2CN_cap]]+(#REF!+#REF!)*H2__2[[#This Row],[PremiumH2CN_prod]]*1000)*_xlfn.XLOOKUP(H2__2[[#This Row],[Year]],Graphs!$R$2:$R$41,Graphs!$T$2:$T$41)</f>
        <v>#REF!</v>
      </c>
      <c r="AD1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8" spans="1:31" x14ac:dyDescent="0.25">
      <c r="A198" s="1" t="s">
        <v>105</v>
      </c>
      <c r="B198">
        <v>1</v>
      </c>
      <c r="C198" s="1" t="s">
        <v>107</v>
      </c>
      <c r="D198" s="1" t="s">
        <v>375</v>
      </c>
      <c r="E198">
        <v>2057</v>
      </c>
      <c r="F198">
        <v>2.6088657639457612E-11</v>
      </c>
      <c r="G198">
        <v>7.3202460281986454E-11</v>
      </c>
      <c r="H198">
        <v>127.4663409119012</v>
      </c>
      <c r="I198">
        <v>166.51579559328374</v>
      </c>
      <c r="J198">
        <v>6.2493422593110521E-14</v>
      </c>
      <c r="K198">
        <v>1.7529513905356786E-12</v>
      </c>
      <c r="L198">
        <v>25.613776162028682</v>
      </c>
      <c r="M198">
        <v>16.2596819589075</v>
      </c>
      <c r="N198">
        <v>8.1236561401697767</v>
      </c>
      <c r="O198">
        <v>0</v>
      </c>
      <c r="P198">
        <v>0</v>
      </c>
      <c r="Q198">
        <v>0</v>
      </c>
      <c r="R198">
        <v>0</v>
      </c>
      <c r="S198">
        <v>0.94811222116958693</v>
      </c>
      <c r="T198">
        <v>0</v>
      </c>
      <c r="U198">
        <v>0</v>
      </c>
      <c r="V198">
        <v>0</v>
      </c>
      <c r="W198">
        <v>0</v>
      </c>
      <c r="X198">
        <v>1.0024437944447069</v>
      </c>
      <c r="AA198">
        <v>0</v>
      </c>
      <c r="AB198">
        <v>0</v>
      </c>
      <c r="AC198" s="1" t="e">
        <f>((#REF!+#REF!)*H2__2[[#This Row],[PremiumH2CN_cap]]+(#REF!+#REF!)*H2__2[[#This Row],[PremiumH2CN_prod]]*1000)*_xlfn.XLOOKUP(H2__2[[#This Row],[Year]],Graphs!$R$2:$R$41,Graphs!$T$2:$T$41)</f>
        <v>#REF!</v>
      </c>
      <c r="AD1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99" spans="1:31" x14ac:dyDescent="0.25">
      <c r="A199" s="1" t="s">
        <v>105</v>
      </c>
      <c r="B199">
        <v>1</v>
      </c>
      <c r="C199" s="1" t="s">
        <v>107</v>
      </c>
      <c r="D199" s="1" t="s">
        <v>375</v>
      </c>
      <c r="E199">
        <v>2058</v>
      </c>
      <c r="F199">
        <v>2.630707472780152E-11</v>
      </c>
      <c r="G199">
        <v>7.3753457668033159E-11</v>
      </c>
      <c r="H199">
        <v>130.41255825858778</v>
      </c>
      <c r="I199">
        <v>156.96619484628627</v>
      </c>
      <c r="J199">
        <v>6.2462327297217379E-14</v>
      </c>
      <c r="K199">
        <v>1.7109676216999102E-12</v>
      </c>
      <c r="L199">
        <v>26.168947085481413</v>
      </c>
      <c r="M199">
        <v>16.795085812330139</v>
      </c>
      <c r="N199">
        <v>7.0428575409830767</v>
      </c>
      <c r="O199">
        <v>0</v>
      </c>
      <c r="P199">
        <v>0</v>
      </c>
      <c r="Q199">
        <v>0</v>
      </c>
      <c r="R199">
        <v>0</v>
      </c>
      <c r="S199">
        <v>0.83926284699723452</v>
      </c>
      <c r="T199">
        <v>0</v>
      </c>
      <c r="U199">
        <v>0</v>
      </c>
      <c r="V199">
        <v>0</v>
      </c>
      <c r="W199">
        <v>0</v>
      </c>
      <c r="X199">
        <v>0.88486233079728371</v>
      </c>
      <c r="AA199">
        <v>0</v>
      </c>
      <c r="AB199">
        <v>0</v>
      </c>
      <c r="AC199" s="1" t="e">
        <f>((#REF!+#REF!)*H2__2[[#This Row],[PremiumH2CN_cap]]+(#REF!+#REF!)*H2__2[[#This Row],[PremiumH2CN_prod]]*1000)*_xlfn.XLOOKUP(H2__2[[#This Row],[Year]],Graphs!$R$2:$R$41,Graphs!$T$2:$T$41)</f>
        <v>#REF!</v>
      </c>
      <c r="AD1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0" spans="1:31" x14ac:dyDescent="0.25">
      <c r="A200" s="1" t="s">
        <v>105</v>
      </c>
      <c r="B200">
        <v>1</v>
      </c>
      <c r="C200" s="1" t="s">
        <v>107</v>
      </c>
      <c r="D200" s="1" t="s">
        <v>375</v>
      </c>
      <c r="E200">
        <v>2059</v>
      </c>
      <c r="F200">
        <v>2.6415735618498355E-11</v>
      </c>
      <c r="G200">
        <v>7.4030838403764675E-11</v>
      </c>
      <c r="H200">
        <v>130.4215784490226</v>
      </c>
      <c r="I200">
        <v>156.99578242431295</v>
      </c>
      <c r="J200">
        <v>6.2939643060554934E-14</v>
      </c>
      <c r="K200">
        <v>1.7697188749703447E-12</v>
      </c>
      <c r="L200">
        <v>25.841815246586798</v>
      </c>
      <c r="M200">
        <v>16.505650575905772</v>
      </c>
      <c r="N200">
        <v>7.6515517810111504</v>
      </c>
      <c r="O200">
        <v>0</v>
      </c>
      <c r="P200">
        <v>0</v>
      </c>
      <c r="Q200">
        <v>0</v>
      </c>
      <c r="R200">
        <v>0</v>
      </c>
      <c r="S200">
        <v>0.87364765237637776</v>
      </c>
      <c r="T200">
        <v>0</v>
      </c>
      <c r="U200">
        <v>0</v>
      </c>
      <c r="V200">
        <v>0</v>
      </c>
      <c r="W200">
        <v>0</v>
      </c>
      <c r="X200">
        <v>0.91671738582804907</v>
      </c>
      <c r="AA200">
        <v>0</v>
      </c>
      <c r="AB200">
        <v>0</v>
      </c>
      <c r="AC200" s="1" t="e">
        <f>((#REF!+#REF!)*H2__2[[#This Row],[PremiumH2CN_cap]]+(#REF!+#REF!)*H2__2[[#This Row],[PremiumH2CN_prod]]*1000)*_xlfn.XLOOKUP(H2__2[[#This Row],[Year]],Graphs!$R$2:$R$41,Graphs!$T$2:$T$41)</f>
        <v>#REF!</v>
      </c>
      <c r="AD2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1" spans="1:31" x14ac:dyDescent="0.25">
      <c r="A201" s="1" t="s">
        <v>105</v>
      </c>
      <c r="B201">
        <v>1</v>
      </c>
      <c r="C201" s="1" t="s">
        <v>107</v>
      </c>
      <c r="D201" s="1" t="s">
        <v>375</v>
      </c>
      <c r="E201">
        <v>2060</v>
      </c>
      <c r="F201">
        <v>2.6412338679213667E-11</v>
      </c>
      <c r="G201">
        <v>7.4025825587274559E-11</v>
      </c>
      <c r="H201">
        <v>130.42157844890158</v>
      </c>
      <c r="I201">
        <v>147.02407883120429</v>
      </c>
      <c r="J201">
        <v>1.6842978626648511E-14</v>
      </c>
      <c r="K201">
        <v>6.2964173943995808E-13</v>
      </c>
      <c r="L201">
        <v>25.035436268635898</v>
      </c>
      <c r="M201">
        <v>16.224405034273712</v>
      </c>
      <c r="N201">
        <v>8.7427856485798188</v>
      </c>
      <c r="O201">
        <v>0</v>
      </c>
      <c r="P201">
        <v>0</v>
      </c>
      <c r="Q201">
        <v>0</v>
      </c>
      <c r="R201">
        <v>0</v>
      </c>
      <c r="S201">
        <v>0.98256786231074889</v>
      </c>
      <c r="T201">
        <v>0</v>
      </c>
      <c r="U201">
        <v>0</v>
      </c>
      <c r="V201">
        <v>0</v>
      </c>
      <c r="W201">
        <v>0</v>
      </c>
      <c r="X201">
        <v>1.0043130795143478</v>
      </c>
      <c r="AA201">
        <v>0</v>
      </c>
      <c r="AB201">
        <v>0</v>
      </c>
      <c r="AC201" s="1" t="e">
        <f>((#REF!+#REF!)*H2__2[[#This Row],[PremiumH2CN_cap]]+(#REF!+#REF!)*H2__2[[#This Row],[PremiumH2CN_prod]]*1000)*_xlfn.XLOOKUP(H2__2[[#This Row],[Year]],Graphs!$R$2:$R$41,Graphs!$T$2:$T$41)</f>
        <v>#REF!</v>
      </c>
      <c r="AD2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2" spans="1:31" x14ac:dyDescent="0.25">
      <c r="A202" s="1" t="s">
        <v>105</v>
      </c>
      <c r="B202">
        <v>1</v>
      </c>
      <c r="C202" s="1" t="s">
        <v>107</v>
      </c>
      <c r="D202" s="1" t="s">
        <v>343</v>
      </c>
      <c r="E202">
        <v>2021</v>
      </c>
      <c r="F202">
        <v>70</v>
      </c>
      <c r="G202">
        <v>0.35</v>
      </c>
      <c r="H202">
        <v>0.13500000000000001</v>
      </c>
      <c r="I202">
        <v>0.13500000000000001</v>
      </c>
      <c r="J202">
        <v>9.9083467106900009</v>
      </c>
      <c r="K202">
        <v>9.2909090617903561E-2</v>
      </c>
      <c r="L202">
        <v>1.0474397855349134E-10</v>
      </c>
      <c r="M202">
        <v>3.0291893754298395E-12</v>
      </c>
      <c r="N202">
        <v>0</v>
      </c>
      <c r="O202">
        <v>0</v>
      </c>
      <c r="P202">
        <v>0.13500000000000001</v>
      </c>
      <c r="Q202">
        <v>0</v>
      </c>
      <c r="R202">
        <v>0</v>
      </c>
      <c r="S202">
        <v>4.2476737871762742</v>
      </c>
      <c r="T202">
        <v>0</v>
      </c>
      <c r="U202">
        <v>0</v>
      </c>
      <c r="V202">
        <v>0</v>
      </c>
      <c r="W202">
        <v>0</v>
      </c>
      <c r="X202">
        <v>4.2476737871795942</v>
      </c>
      <c r="AA202">
        <v>0</v>
      </c>
      <c r="AB202">
        <v>0.13500000000000001</v>
      </c>
      <c r="AC202" s="1" t="e">
        <f>((#REF!+#REF!)*H2__2[[#This Row],[PremiumH2CN_cap]]+(#REF!+#REF!)*H2__2[[#This Row],[PremiumH2CN_prod]]*1000)*_xlfn.XLOOKUP(H2__2[[#This Row],[Year]],Graphs!$R$2:$R$41,Graphs!$T$2:$T$41)</f>
        <v>#REF!</v>
      </c>
      <c r="AD2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3" spans="1:31" x14ac:dyDescent="0.25">
      <c r="A203" s="1" t="s">
        <v>105</v>
      </c>
      <c r="B203">
        <v>1</v>
      </c>
      <c r="C203" s="1" t="s">
        <v>107</v>
      </c>
      <c r="D203" s="1" t="s">
        <v>343</v>
      </c>
      <c r="E203">
        <v>2022</v>
      </c>
      <c r="F203">
        <v>70</v>
      </c>
      <c r="G203">
        <v>0.35</v>
      </c>
      <c r="H203">
        <v>0.32514437725588952</v>
      </c>
      <c r="I203">
        <v>1.4849999999778043</v>
      </c>
      <c r="J203">
        <v>11.07491129472057</v>
      </c>
      <c r="K203">
        <v>4.1115422983962787E-10</v>
      </c>
      <c r="L203">
        <v>6.9114923167596072E-3</v>
      </c>
      <c r="M203">
        <v>2.7672378658065891E-2</v>
      </c>
      <c r="N203">
        <v>0</v>
      </c>
      <c r="O203">
        <v>0</v>
      </c>
      <c r="P203">
        <v>0.13500000000000001</v>
      </c>
      <c r="Q203">
        <v>0</v>
      </c>
      <c r="R203">
        <v>0</v>
      </c>
      <c r="S203">
        <v>7.3276735871411578</v>
      </c>
      <c r="T203">
        <v>0</v>
      </c>
      <c r="U203">
        <v>0</v>
      </c>
      <c r="V203">
        <v>0</v>
      </c>
      <c r="W203">
        <v>0</v>
      </c>
      <c r="X203">
        <v>7.3276735992759248</v>
      </c>
      <c r="AA203">
        <v>0</v>
      </c>
      <c r="AB203">
        <v>0.13500000000000001</v>
      </c>
      <c r="AC203" s="1" t="e">
        <f>((#REF!+#REF!)*H2__2[[#This Row],[PremiumH2CN_cap]]+(#REF!+#REF!)*H2__2[[#This Row],[PremiumH2CN_prod]]*1000)*_xlfn.XLOOKUP(H2__2[[#This Row],[Year]],Graphs!$R$2:$R$41,Graphs!$T$2:$T$41)</f>
        <v>#REF!</v>
      </c>
      <c r="AD2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4" spans="1:31" x14ac:dyDescent="0.25">
      <c r="A204" s="1" t="s">
        <v>105</v>
      </c>
      <c r="B204">
        <v>1</v>
      </c>
      <c r="C204" s="1" t="s">
        <v>107</v>
      </c>
      <c r="D204" s="1" t="s">
        <v>343</v>
      </c>
      <c r="E204">
        <v>2023</v>
      </c>
      <c r="F204">
        <v>65.333333333396268</v>
      </c>
      <c r="G204">
        <v>2.9617584156852321</v>
      </c>
      <c r="H204">
        <v>0.31839437737190879</v>
      </c>
      <c r="I204">
        <v>1.9877567797288536</v>
      </c>
      <c r="J204">
        <v>11.410321246446612</v>
      </c>
      <c r="K204">
        <v>0.78621223381244298</v>
      </c>
      <c r="L204">
        <v>3.6314800355917989E-3</v>
      </c>
      <c r="M204">
        <v>2.1857285408628337E-2</v>
      </c>
      <c r="N204">
        <v>0</v>
      </c>
      <c r="O204">
        <v>0</v>
      </c>
      <c r="P204">
        <v>0.12825</v>
      </c>
      <c r="Q204">
        <v>0</v>
      </c>
      <c r="R204">
        <v>0</v>
      </c>
      <c r="S204">
        <v>2.8176806969150778</v>
      </c>
      <c r="T204">
        <v>0</v>
      </c>
      <c r="U204">
        <v>0</v>
      </c>
      <c r="V204">
        <v>0</v>
      </c>
      <c r="W204">
        <v>0</v>
      </c>
      <c r="X204">
        <v>2.8176807220177316</v>
      </c>
      <c r="AA204">
        <v>0</v>
      </c>
      <c r="AB204">
        <v>0.12825</v>
      </c>
      <c r="AC204" s="1" t="e">
        <f>((#REF!+#REF!)*H2__2[[#This Row],[PremiumH2CN_cap]]+(#REF!+#REF!)*H2__2[[#This Row],[PremiumH2CN_prod]]*1000)*_xlfn.XLOOKUP(H2__2[[#This Row],[Year]],Graphs!$R$2:$R$41,Graphs!$T$2:$T$41)</f>
        <v>#REF!</v>
      </c>
      <c r="AD2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5" spans="1:31" x14ac:dyDescent="0.25">
      <c r="A205" s="1" t="s">
        <v>105</v>
      </c>
      <c r="B205">
        <v>1</v>
      </c>
      <c r="C205" s="1" t="s">
        <v>107</v>
      </c>
      <c r="D205" s="1" t="s">
        <v>343</v>
      </c>
      <c r="E205">
        <v>2024</v>
      </c>
      <c r="F205">
        <v>60.666666666793411</v>
      </c>
      <c r="G205">
        <v>2.9384250839305954</v>
      </c>
      <c r="H205">
        <v>0.31164440223892398</v>
      </c>
      <c r="I205">
        <v>21.926074576867368</v>
      </c>
      <c r="J205">
        <v>4.8231140314966012</v>
      </c>
      <c r="K205">
        <v>0.78001829483663088</v>
      </c>
      <c r="L205">
        <v>2.6799117958008479E-2</v>
      </c>
      <c r="M205">
        <v>1.3979408886547575</v>
      </c>
      <c r="N205">
        <v>6.2963874595123936</v>
      </c>
      <c r="O205">
        <v>0</v>
      </c>
      <c r="P205">
        <v>0.12150000000000001</v>
      </c>
      <c r="Q205">
        <v>0</v>
      </c>
      <c r="R205">
        <v>0</v>
      </c>
      <c r="S205">
        <v>2.943238738104526</v>
      </c>
      <c r="T205">
        <v>0</v>
      </c>
      <c r="U205">
        <v>0</v>
      </c>
      <c r="V205">
        <v>0</v>
      </c>
      <c r="W205">
        <v>0</v>
      </c>
      <c r="X205">
        <v>2.9432394493146248</v>
      </c>
      <c r="AA205">
        <v>0</v>
      </c>
      <c r="AB205">
        <v>0.12150000000000001</v>
      </c>
      <c r="AC205" s="1" t="e">
        <f>((#REF!+#REF!)*H2__2[[#This Row],[PremiumH2CN_cap]]+(#REF!+#REF!)*H2__2[[#This Row],[PremiumH2CN_prod]]*1000)*_xlfn.XLOOKUP(H2__2[[#This Row],[Year]],Graphs!$R$2:$R$41,Graphs!$T$2:$T$41)</f>
        <v>#REF!</v>
      </c>
      <c r="AD2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6" spans="1:31" x14ac:dyDescent="0.25">
      <c r="A206" s="1" t="s">
        <v>105</v>
      </c>
      <c r="B206">
        <v>1</v>
      </c>
      <c r="C206" s="1" t="s">
        <v>107</v>
      </c>
      <c r="D206" s="1" t="s">
        <v>343</v>
      </c>
      <c r="E206">
        <v>2025</v>
      </c>
      <c r="F206">
        <v>56.000000000191314</v>
      </c>
      <c r="G206">
        <v>2.9150917505983553</v>
      </c>
      <c r="H206">
        <v>3.4888383544692063</v>
      </c>
      <c r="I206">
        <v>29.42941711180336</v>
      </c>
      <c r="J206">
        <v>4.4854023732106514</v>
      </c>
      <c r="K206">
        <v>0.77382435545139749</v>
      </c>
      <c r="L206">
        <v>0.43345009173292476</v>
      </c>
      <c r="M206">
        <v>2.4246338961466138</v>
      </c>
      <c r="N206">
        <v>6.3140365338618807</v>
      </c>
      <c r="O206">
        <v>0</v>
      </c>
      <c r="P206">
        <v>0.11475</v>
      </c>
      <c r="Q206">
        <v>0</v>
      </c>
      <c r="R206">
        <v>0</v>
      </c>
      <c r="S206">
        <v>2.6992779640450251</v>
      </c>
      <c r="T206">
        <v>0</v>
      </c>
      <c r="U206">
        <v>0</v>
      </c>
      <c r="V206">
        <v>0</v>
      </c>
      <c r="W206">
        <v>0</v>
      </c>
      <c r="X206">
        <v>2.7103310996939811</v>
      </c>
      <c r="AA206">
        <v>0</v>
      </c>
      <c r="AB206">
        <v>0.11475</v>
      </c>
      <c r="AC206" s="1" t="e">
        <f>((#REF!+#REF!)*H2__2[[#This Row],[PremiumH2CN_cap]]+(#REF!+#REF!)*H2__2[[#This Row],[PremiumH2CN_prod]]*1000)*_xlfn.XLOOKUP(H2__2[[#This Row],[Year]],Graphs!$R$2:$R$41,Graphs!$T$2:$T$41)</f>
        <v>#REF!</v>
      </c>
      <c r="AD2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7" spans="1:31" x14ac:dyDescent="0.25">
      <c r="A207" s="1" t="s">
        <v>105</v>
      </c>
      <c r="B207">
        <v>1</v>
      </c>
      <c r="C207" s="1" t="s">
        <v>107</v>
      </c>
      <c r="D207" s="1" t="s">
        <v>343</v>
      </c>
      <c r="E207">
        <v>2026</v>
      </c>
      <c r="F207">
        <v>51.333333333599313</v>
      </c>
      <c r="G207">
        <v>2.891758417266785</v>
      </c>
      <c r="H207">
        <v>16.733575890650474</v>
      </c>
      <c r="I207">
        <v>29.422667112053254</v>
      </c>
      <c r="J207">
        <v>1.7460179134880147</v>
      </c>
      <c r="K207">
        <v>0.68500698473286736</v>
      </c>
      <c r="L207">
        <v>2.1879246063803288</v>
      </c>
      <c r="M207">
        <v>2.4819922907512035</v>
      </c>
      <c r="N207">
        <v>8.4420950146481069</v>
      </c>
      <c r="O207">
        <v>0</v>
      </c>
      <c r="P207">
        <v>0.10800000000000001</v>
      </c>
      <c r="Q207">
        <v>0</v>
      </c>
      <c r="R207">
        <v>0</v>
      </c>
      <c r="S207">
        <v>2.8318636537900033</v>
      </c>
      <c r="T207">
        <v>0</v>
      </c>
      <c r="U207">
        <v>0</v>
      </c>
      <c r="V207">
        <v>0</v>
      </c>
      <c r="W207">
        <v>0</v>
      </c>
      <c r="X207">
        <v>2.8658359827682376</v>
      </c>
      <c r="AA207">
        <v>0</v>
      </c>
      <c r="AB207">
        <v>0.10800000000000001</v>
      </c>
      <c r="AC207" s="1" t="e">
        <f>((#REF!+#REF!)*H2__2[[#This Row],[PremiumH2CN_cap]]+(#REF!+#REF!)*H2__2[[#This Row],[PremiumH2CN_prod]]*1000)*_xlfn.XLOOKUP(H2__2[[#This Row],[Year]],Graphs!$R$2:$R$41,Graphs!$T$2:$T$41)</f>
        <v>#REF!</v>
      </c>
      <c r="AD2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8" spans="1:31" x14ac:dyDescent="0.25">
      <c r="A208" s="1" t="s">
        <v>105</v>
      </c>
      <c r="B208">
        <v>1</v>
      </c>
      <c r="C208" s="1" t="s">
        <v>107</v>
      </c>
      <c r="D208" s="1" t="s">
        <v>343</v>
      </c>
      <c r="E208">
        <v>2027</v>
      </c>
      <c r="F208">
        <v>46.666666667019648</v>
      </c>
      <c r="G208">
        <v>2.8684250839344978</v>
      </c>
      <c r="H208">
        <v>19.561719766253542</v>
      </c>
      <c r="I208">
        <v>32.495280849593463</v>
      </c>
      <c r="J208">
        <v>0.96260758530198542</v>
      </c>
      <c r="K208">
        <v>0.64016593611731576</v>
      </c>
      <c r="L208">
        <v>2.6161727350149033</v>
      </c>
      <c r="M208">
        <v>2.7983032589840002</v>
      </c>
      <c r="N208">
        <v>9.6354484636404401</v>
      </c>
      <c r="O208">
        <v>0</v>
      </c>
      <c r="P208">
        <v>0.10125000000000001</v>
      </c>
      <c r="Q208">
        <v>0</v>
      </c>
      <c r="R208">
        <v>0</v>
      </c>
      <c r="S208">
        <v>2.7785885203492025</v>
      </c>
      <c r="T208">
        <v>0</v>
      </c>
      <c r="U208">
        <v>0</v>
      </c>
      <c r="V208">
        <v>0</v>
      </c>
      <c r="W208">
        <v>0</v>
      </c>
      <c r="X208">
        <v>2.8296834005773999</v>
      </c>
      <c r="AA208">
        <v>0</v>
      </c>
      <c r="AB208">
        <v>0.10125000000000001</v>
      </c>
      <c r="AC208" s="1" t="e">
        <f>((#REF!+#REF!)*H2__2[[#This Row],[PremiumH2CN_cap]]+(#REF!+#REF!)*H2__2[[#This Row],[PremiumH2CN_prod]]*1000)*_xlfn.XLOOKUP(H2__2[[#This Row],[Year]],Graphs!$R$2:$R$41,Graphs!$T$2:$T$41)</f>
        <v>#REF!</v>
      </c>
      <c r="AD2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09" spans="1:31" x14ac:dyDescent="0.25">
      <c r="A209" s="1" t="s">
        <v>105</v>
      </c>
      <c r="B209">
        <v>1</v>
      </c>
      <c r="C209" s="1" t="s">
        <v>107</v>
      </c>
      <c r="D209" s="1" t="s">
        <v>343</v>
      </c>
      <c r="E209">
        <v>2028</v>
      </c>
      <c r="F209">
        <v>42.000000000455266</v>
      </c>
      <c r="G209">
        <v>2.8450917506020201</v>
      </c>
      <c r="H209">
        <v>20.909143266538358</v>
      </c>
      <c r="I209">
        <v>36.292866296855451</v>
      </c>
      <c r="J209">
        <v>0.34868109049062879</v>
      </c>
      <c r="K209">
        <v>0.58358407956185532</v>
      </c>
      <c r="L209">
        <v>2.8913621867308379</v>
      </c>
      <c r="M209">
        <v>3.2951395660929195</v>
      </c>
      <c r="N209">
        <v>10.648137899158922</v>
      </c>
      <c r="O209">
        <v>0</v>
      </c>
      <c r="P209">
        <v>9.4500000000000001E-2</v>
      </c>
      <c r="Q209">
        <v>0</v>
      </c>
      <c r="R209">
        <v>0</v>
      </c>
      <c r="S209">
        <v>2.688615826408062</v>
      </c>
      <c r="T209">
        <v>0</v>
      </c>
      <c r="U209">
        <v>0</v>
      </c>
      <c r="V209">
        <v>0</v>
      </c>
      <c r="W209">
        <v>0</v>
      </c>
      <c r="X209">
        <v>2.7563026576658789</v>
      </c>
      <c r="AA209">
        <v>0</v>
      </c>
      <c r="AB209">
        <v>9.4500000000000001E-2</v>
      </c>
      <c r="AC209" s="1" t="e">
        <f>((#REF!+#REF!)*H2__2[[#This Row],[PremiumH2CN_cap]]+(#REF!+#REF!)*H2__2[[#This Row],[PremiumH2CN_prod]]*1000)*_xlfn.XLOOKUP(H2__2[[#This Row],[Year]],Graphs!$R$2:$R$41,Graphs!$T$2:$T$41)</f>
        <v>#REF!</v>
      </c>
      <c r="AD2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0" spans="1:31" x14ac:dyDescent="0.25">
      <c r="A210" s="1" t="s">
        <v>105</v>
      </c>
      <c r="B210">
        <v>1</v>
      </c>
      <c r="C210" s="1" t="s">
        <v>107</v>
      </c>
      <c r="D210" s="1" t="s">
        <v>343</v>
      </c>
      <c r="E210">
        <v>2029</v>
      </c>
      <c r="F210">
        <v>37.333333333910275</v>
      </c>
      <c r="G210">
        <v>2.821758417269574</v>
      </c>
      <c r="H210">
        <v>20.902394214579306</v>
      </c>
      <c r="I210">
        <v>40.69902703600615</v>
      </c>
      <c r="J210">
        <v>0.13917334742209361</v>
      </c>
      <c r="K210">
        <v>0.5143174822109019</v>
      </c>
      <c r="L210">
        <v>2.9650235177805437</v>
      </c>
      <c r="M210">
        <v>3.8465393001898889</v>
      </c>
      <c r="N210">
        <v>11.414151665822969</v>
      </c>
      <c r="O210">
        <v>0</v>
      </c>
      <c r="P210">
        <v>8.7750000000000009E-2</v>
      </c>
      <c r="Q210">
        <v>0</v>
      </c>
      <c r="R210">
        <v>0</v>
      </c>
      <c r="S210">
        <v>2.5621838919519173</v>
      </c>
      <c r="T210">
        <v>0</v>
      </c>
      <c r="U210">
        <v>0</v>
      </c>
      <c r="V210">
        <v>0</v>
      </c>
      <c r="W210">
        <v>0</v>
      </c>
      <c r="X210">
        <v>2.6330797942010484</v>
      </c>
      <c r="AA210">
        <v>0</v>
      </c>
      <c r="AB210">
        <v>8.7750000000000009E-2</v>
      </c>
      <c r="AC210" s="1" t="e">
        <f>((#REF!+#REF!)*H2__2[[#This Row],[PremiumH2CN_cap]]+(#REF!+#REF!)*H2__2[[#This Row],[PremiumH2CN_prod]]*1000)*_xlfn.XLOOKUP(H2__2[[#This Row],[Year]],Graphs!$R$2:$R$41,Graphs!$T$2:$T$41)</f>
        <v>#REF!</v>
      </c>
      <c r="AD2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1" spans="1:31" x14ac:dyDescent="0.25">
      <c r="A211" s="1" t="s">
        <v>105</v>
      </c>
      <c r="B211">
        <v>1</v>
      </c>
      <c r="C211" s="1" t="s">
        <v>107</v>
      </c>
      <c r="D211" s="1" t="s">
        <v>343</v>
      </c>
      <c r="E211">
        <v>2030</v>
      </c>
      <c r="F211">
        <v>32.66666666739048</v>
      </c>
      <c r="G211">
        <v>2.7984250839372047</v>
      </c>
      <c r="H211">
        <v>20.895644218641515</v>
      </c>
      <c r="I211">
        <v>46.388755668408344</v>
      </c>
      <c r="J211">
        <v>4.0052546435750563E-8</v>
      </c>
      <c r="K211">
        <v>0.41872238848351723</v>
      </c>
      <c r="L211">
        <v>3.0690067504992893</v>
      </c>
      <c r="M211">
        <v>4.6837490619093787</v>
      </c>
      <c r="N211">
        <v>11.820342543380743</v>
      </c>
      <c r="O211">
        <v>0</v>
      </c>
      <c r="P211">
        <v>8.1000000000000003E-2</v>
      </c>
      <c r="Q211">
        <v>0</v>
      </c>
      <c r="R211">
        <v>0</v>
      </c>
      <c r="S211">
        <v>2.3950960408419224</v>
      </c>
      <c r="T211">
        <v>0</v>
      </c>
      <c r="U211">
        <v>0</v>
      </c>
      <c r="V211">
        <v>0</v>
      </c>
      <c r="W211">
        <v>0</v>
      </c>
      <c r="X211">
        <v>2.4652658588729022</v>
      </c>
      <c r="AA211">
        <v>0</v>
      </c>
      <c r="AB211">
        <v>8.1000000000000003E-2</v>
      </c>
      <c r="AC211" s="1" t="e">
        <f>((#REF!+#REF!)*H2__2[[#This Row],[PremiumH2CN_cap]]+(#REF!+#REF!)*H2__2[[#This Row],[PremiumH2CN_prod]]*1000)*_xlfn.XLOOKUP(H2__2[[#This Row],[Year]],Graphs!$R$2:$R$41,Graphs!$T$2:$T$41)</f>
        <v>#REF!</v>
      </c>
      <c r="AD2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2" spans="1:31" x14ac:dyDescent="0.25">
      <c r="A212" s="1" t="s">
        <v>105</v>
      </c>
      <c r="B212">
        <v>1</v>
      </c>
      <c r="C212" s="1" t="s">
        <v>107</v>
      </c>
      <c r="D212" s="1" t="s">
        <v>343</v>
      </c>
      <c r="E212">
        <v>2031</v>
      </c>
      <c r="F212">
        <v>28.000000000904681</v>
      </c>
      <c r="G212">
        <v>2.7750917506050121</v>
      </c>
      <c r="H212">
        <v>20.888894226685302</v>
      </c>
      <c r="I212">
        <v>46.38200566881514</v>
      </c>
      <c r="J212">
        <v>3.698422400751714E-8</v>
      </c>
      <c r="K212">
        <v>0.4152310626495741</v>
      </c>
      <c r="L212">
        <v>3.1662701235837587</v>
      </c>
      <c r="M212">
        <v>4.7084025803004979</v>
      </c>
      <c r="N212">
        <v>12.216985460885828</v>
      </c>
      <c r="O212">
        <v>4.3540826620940187</v>
      </c>
      <c r="P212">
        <v>2.6423943168034909</v>
      </c>
      <c r="Q212">
        <v>0.60001844158330853</v>
      </c>
      <c r="R212">
        <v>0.39711501364187735</v>
      </c>
      <c r="S212">
        <v>2.3909795742309599</v>
      </c>
      <c r="T212">
        <v>0</v>
      </c>
      <c r="U212">
        <v>0</v>
      </c>
      <c r="V212">
        <v>0</v>
      </c>
      <c r="W212">
        <v>0</v>
      </c>
      <c r="X212">
        <v>2.4636956071418692</v>
      </c>
      <c r="AA212">
        <v>4.3540826620940187</v>
      </c>
      <c r="AB212">
        <v>2.6423943168034909</v>
      </c>
      <c r="AC212" s="1" t="e">
        <f>((#REF!+#REF!)*H2__2[[#This Row],[PremiumH2CN_cap]]+(#REF!+#REF!)*H2__2[[#This Row],[PremiumH2CN_prod]]*1000)*_xlfn.XLOOKUP(H2__2[[#This Row],[Year]],Graphs!$R$2:$R$41,Graphs!$T$2:$T$41)</f>
        <v>#REF!</v>
      </c>
      <c r="AD2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3" spans="1:31" x14ac:dyDescent="0.25">
      <c r="A213" s="1" t="s">
        <v>105</v>
      </c>
      <c r="B213">
        <v>1</v>
      </c>
      <c r="C213" s="1" t="s">
        <v>107</v>
      </c>
      <c r="D213" s="1" t="s">
        <v>343</v>
      </c>
      <c r="E213">
        <v>2032</v>
      </c>
      <c r="F213">
        <v>23.333333334467092</v>
      </c>
      <c r="G213">
        <v>2.7517584172731113</v>
      </c>
      <c r="H213">
        <v>22.130084360989777</v>
      </c>
      <c r="I213">
        <v>53.43602768450598</v>
      </c>
      <c r="J213">
        <v>3.333832102042703E-8</v>
      </c>
      <c r="K213">
        <v>0.41173974536072461</v>
      </c>
      <c r="L213">
        <v>3.4780959597570016</v>
      </c>
      <c r="M213">
        <v>5.4529841631832641</v>
      </c>
      <c r="N213">
        <v>12.666747254944251</v>
      </c>
      <c r="O213">
        <v>4.3540826620940187</v>
      </c>
      <c r="P213">
        <v>2.6356443168034906</v>
      </c>
      <c r="Q213">
        <v>0.60429835241255547</v>
      </c>
      <c r="R213">
        <v>0.38987468983179285</v>
      </c>
      <c r="S213">
        <v>2.3920899880216209</v>
      </c>
      <c r="T213">
        <v>0</v>
      </c>
      <c r="U213">
        <v>0</v>
      </c>
      <c r="V213">
        <v>0</v>
      </c>
      <c r="W213">
        <v>0</v>
      </c>
      <c r="X213">
        <v>2.4682225921776491</v>
      </c>
      <c r="AA213">
        <v>4.3540826620940187</v>
      </c>
      <c r="AB213">
        <v>2.6356443168034906</v>
      </c>
      <c r="AC213" s="1" t="e">
        <f>((#REF!+#REF!)*H2__2[[#This Row],[PremiumH2CN_cap]]+(#REF!+#REF!)*H2__2[[#This Row],[PremiumH2CN_prod]]*1000)*_xlfn.XLOOKUP(H2__2[[#This Row],[Year]],Graphs!$R$2:$R$41,Graphs!$T$2:$T$41)</f>
        <v>#REF!</v>
      </c>
      <c r="AD2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4" spans="1:31" x14ac:dyDescent="0.25">
      <c r="A214" s="1" t="s">
        <v>105</v>
      </c>
      <c r="B214">
        <v>1</v>
      </c>
      <c r="C214" s="1" t="s">
        <v>107</v>
      </c>
      <c r="D214" s="1" t="s">
        <v>343</v>
      </c>
      <c r="E214">
        <v>2033</v>
      </c>
      <c r="F214">
        <v>18.66666666810325</v>
      </c>
      <c r="G214">
        <v>2.7284250839433435</v>
      </c>
      <c r="H214">
        <v>26.780194803283134</v>
      </c>
      <c r="I214">
        <v>55.73460069421288</v>
      </c>
      <c r="J214">
        <v>3.0090514449851633E-8</v>
      </c>
      <c r="K214">
        <v>0.40824835720399683</v>
      </c>
      <c r="L214">
        <v>4.2425029733353252</v>
      </c>
      <c r="M214">
        <v>5.6380968114667294</v>
      </c>
      <c r="N214">
        <v>13.194441712678429</v>
      </c>
      <c r="O214">
        <v>4.3540826620940187</v>
      </c>
      <c r="P214">
        <v>2.6288943168034908</v>
      </c>
      <c r="Q214">
        <v>0.59663340751076943</v>
      </c>
      <c r="R214">
        <v>0.42015854770968059</v>
      </c>
      <c r="S214">
        <v>2.4005913510231793</v>
      </c>
      <c r="T214">
        <v>0</v>
      </c>
      <c r="U214">
        <v>0</v>
      </c>
      <c r="V214">
        <v>0</v>
      </c>
      <c r="W214">
        <v>0</v>
      </c>
      <c r="X214">
        <v>2.4784561133175806</v>
      </c>
      <c r="AA214">
        <v>4.3540826620940187</v>
      </c>
      <c r="AB214">
        <v>2.6288943168034908</v>
      </c>
      <c r="AC214" s="1" t="e">
        <f>((#REF!+#REF!)*H2__2[[#This Row],[PremiumH2CN_cap]]+(#REF!+#REF!)*H2__2[[#This Row],[PremiumH2CN_prod]]*1000)*_xlfn.XLOOKUP(H2__2[[#This Row],[Year]],Graphs!$R$2:$R$41,Graphs!$T$2:$T$41)</f>
        <v>#REF!</v>
      </c>
      <c r="AD2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5" spans="1:31" x14ac:dyDescent="0.25">
      <c r="A215" s="1" t="s">
        <v>105</v>
      </c>
      <c r="B215">
        <v>1</v>
      </c>
      <c r="C215" s="1" t="s">
        <v>107</v>
      </c>
      <c r="D215" s="1" t="s">
        <v>343</v>
      </c>
      <c r="E215">
        <v>2034</v>
      </c>
      <c r="F215">
        <v>14.00000000186575</v>
      </c>
      <c r="G215">
        <v>2.7050917506125107</v>
      </c>
      <c r="H215">
        <v>32.02258953779868</v>
      </c>
      <c r="I215">
        <v>58.126498386427635</v>
      </c>
      <c r="J215">
        <v>2.6613642921514855E-8</v>
      </c>
      <c r="K215">
        <v>0.39412270292423907</v>
      </c>
      <c r="L215">
        <v>5.1174491835957863</v>
      </c>
      <c r="M215">
        <v>5.8791796701861232</v>
      </c>
      <c r="N215">
        <v>13.616699018198211</v>
      </c>
      <c r="O215">
        <v>4.3540826620940187</v>
      </c>
      <c r="P215">
        <v>2.6221443168034906</v>
      </c>
      <c r="Q215">
        <v>0.58904820526403656</v>
      </c>
      <c r="R215">
        <v>0.40325474793909782</v>
      </c>
      <c r="S215">
        <v>2.3964394878531148</v>
      </c>
      <c r="T215">
        <v>0</v>
      </c>
      <c r="U215">
        <v>0</v>
      </c>
      <c r="V215">
        <v>0</v>
      </c>
      <c r="W215">
        <v>0</v>
      </c>
      <c r="X215">
        <v>2.4785893810213349</v>
      </c>
      <c r="AA215">
        <v>4.3540826620940187</v>
      </c>
      <c r="AB215">
        <v>2.6221443168034906</v>
      </c>
      <c r="AC215" s="1" t="e">
        <f>((#REF!+#REF!)*H2__2[[#This Row],[PremiumH2CN_cap]]+(#REF!+#REF!)*H2__2[[#This Row],[PremiumH2CN_prod]]*1000)*_xlfn.XLOOKUP(H2__2[[#This Row],[Year]],Graphs!$R$2:$R$41,Graphs!$T$2:$T$41)</f>
        <v>#REF!</v>
      </c>
      <c r="AD2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6" spans="1:31" x14ac:dyDescent="0.25">
      <c r="A216" s="1" t="s">
        <v>105</v>
      </c>
      <c r="B216">
        <v>1</v>
      </c>
      <c r="C216" s="1" t="s">
        <v>107</v>
      </c>
      <c r="D216" s="1" t="s">
        <v>343</v>
      </c>
      <c r="E216">
        <v>2035</v>
      </c>
      <c r="F216">
        <v>9.3333333358934443</v>
      </c>
      <c r="G216">
        <v>2.6817584172807098</v>
      </c>
      <c r="H216">
        <v>37.136319518522974</v>
      </c>
      <c r="I216">
        <v>59.494124016632796</v>
      </c>
      <c r="J216">
        <v>2.3745935000113362E-8</v>
      </c>
      <c r="K216">
        <v>0.37697256253608458</v>
      </c>
      <c r="L216">
        <v>5.85777066601712</v>
      </c>
      <c r="M216">
        <v>6.2796520844814028</v>
      </c>
      <c r="N216">
        <v>14.097465026030974</v>
      </c>
      <c r="O216">
        <v>4.3540826620940187</v>
      </c>
      <c r="P216">
        <v>2.6153943168034908</v>
      </c>
      <c r="Q216">
        <v>0.40950368127098669</v>
      </c>
      <c r="R216">
        <v>0.47685499800605718</v>
      </c>
      <c r="S216">
        <v>2.3737637114785639</v>
      </c>
      <c r="T216">
        <v>0</v>
      </c>
      <c r="U216">
        <v>0</v>
      </c>
      <c r="V216">
        <v>0</v>
      </c>
      <c r="W216">
        <v>0</v>
      </c>
      <c r="X216">
        <v>2.4687803916298581</v>
      </c>
      <c r="AA216">
        <v>4.3540826620940187</v>
      </c>
      <c r="AB216">
        <v>2.6153943168034908</v>
      </c>
      <c r="AC216" s="1" t="e">
        <f>((#REF!+#REF!)*H2__2[[#This Row],[PremiumH2CN_cap]]+(#REF!+#REF!)*H2__2[[#This Row],[PremiumH2CN_prod]]*1000)*_xlfn.XLOOKUP(H2__2[[#This Row],[Year]],Graphs!$R$2:$R$41,Graphs!$T$2:$T$41)</f>
        <v>#REF!</v>
      </c>
      <c r="AD2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7" spans="1:31" x14ac:dyDescent="0.25">
      <c r="A217" s="1" t="s">
        <v>105</v>
      </c>
      <c r="B217">
        <v>1</v>
      </c>
      <c r="C217" s="1" t="s">
        <v>107</v>
      </c>
      <c r="D217" s="1" t="s">
        <v>343</v>
      </c>
      <c r="E217">
        <v>2036</v>
      </c>
      <c r="F217">
        <v>4.6666666707015496</v>
      </c>
      <c r="G217">
        <v>2.6584250839487824</v>
      </c>
      <c r="H217">
        <v>42.864616022432557</v>
      </c>
      <c r="I217">
        <v>59.487374018718008</v>
      </c>
      <c r="J217">
        <v>2.1369827058194661E-8</v>
      </c>
      <c r="K217">
        <v>0.36423351897048561</v>
      </c>
      <c r="L217">
        <v>6.7889300319737016</v>
      </c>
      <c r="M217">
        <v>6.5128024663816344</v>
      </c>
      <c r="N217">
        <v>14.448444757475087</v>
      </c>
      <c r="O217">
        <v>4.3540826620940187</v>
      </c>
      <c r="P217">
        <v>2.608644316803491</v>
      </c>
      <c r="Q217">
        <v>0.40993731854914633</v>
      </c>
      <c r="R217">
        <v>0.47832945596458276</v>
      </c>
      <c r="S217">
        <v>2.3234498613875685</v>
      </c>
      <c r="T217">
        <v>0</v>
      </c>
      <c r="U217">
        <v>0</v>
      </c>
      <c r="V217">
        <v>0</v>
      </c>
      <c r="W217">
        <v>0</v>
      </c>
      <c r="X217">
        <v>2.4355097287163319</v>
      </c>
      <c r="AA217">
        <v>4.3540826620940187</v>
      </c>
      <c r="AB217">
        <v>2.608644316803491</v>
      </c>
      <c r="AC217" s="1" t="e">
        <f>((#REF!+#REF!)*H2__2[[#This Row],[PremiumH2CN_cap]]+(#REF!+#REF!)*H2__2[[#This Row],[PremiumH2CN_prod]]*1000)*_xlfn.XLOOKUP(H2__2[[#This Row],[Year]],Graphs!$R$2:$R$41,Graphs!$T$2:$T$41)</f>
        <v>#REF!</v>
      </c>
      <c r="AD2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8" spans="1:31" x14ac:dyDescent="0.25">
      <c r="A218" s="1" t="s">
        <v>105</v>
      </c>
      <c r="B218">
        <v>1</v>
      </c>
      <c r="C218" s="1" t="s">
        <v>107</v>
      </c>
      <c r="D218" s="1" t="s">
        <v>343</v>
      </c>
      <c r="E218">
        <v>2037</v>
      </c>
      <c r="F218">
        <v>6.0856920601942816E-7</v>
      </c>
      <c r="G218">
        <v>2.6350917506169331</v>
      </c>
      <c r="H218">
        <v>48.018747506737995</v>
      </c>
      <c r="I218">
        <v>61.224320752705367</v>
      </c>
      <c r="J218">
        <v>1.6405820774906027E-8</v>
      </c>
      <c r="K218">
        <v>0.38426239802619888</v>
      </c>
      <c r="L218">
        <v>7.4393025830460289</v>
      </c>
      <c r="M218">
        <v>6.3818020026159781</v>
      </c>
      <c r="N218">
        <v>15.334692436072869</v>
      </c>
      <c r="O218">
        <v>4.3540826620940187</v>
      </c>
      <c r="P218">
        <v>2.6018943168034907</v>
      </c>
      <c r="Q218">
        <v>0.509259613979689</v>
      </c>
      <c r="R218">
        <v>0.45898120402600723</v>
      </c>
      <c r="S218">
        <v>2.3390048262932588</v>
      </c>
      <c r="T218">
        <v>0</v>
      </c>
      <c r="U218">
        <v>0</v>
      </c>
      <c r="V218">
        <v>0</v>
      </c>
      <c r="W218">
        <v>0</v>
      </c>
      <c r="X218">
        <v>2.4667371553574773</v>
      </c>
      <c r="AA218">
        <v>4.3540826620940187</v>
      </c>
      <c r="AB218">
        <v>2.6018943168034907</v>
      </c>
      <c r="AC218" s="1" t="e">
        <f>((#REF!+#REF!)*H2__2[[#This Row],[PremiumH2CN_cap]]+(#REF!+#REF!)*H2__2[[#This Row],[PremiumH2CN_prod]]*1000)*_xlfn.XLOOKUP(H2__2[[#This Row],[Year]],Graphs!$R$2:$R$41,Graphs!$T$2:$T$41)</f>
        <v>#REF!</v>
      </c>
      <c r="AD2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19" spans="1:31" x14ac:dyDescent="0.25">
      <c r="A219" s="1" t="s">
        <v>105</v>
      </c>
      <c r="B219">
        <v>1</v>
      </c>
      <c r="C219" s="1" t="s">
        <v>107</v>
      </c>
      <c r="D219" s="1" t="s">
        <v>343</v>
      </c>
      <c r="E219">
        <v>2038</v>
      </c>
      <c r="F219">
        <v>6.1762099712038187E-7</v>
      </c>
      <c r="G219">
        <v>2.6350917506184626</v>
      </c>
      <c r="H219">
        <v>49.989805984246367</v>
      </c>
      <c r="I219">
        <v>69.145820504559794</v>
      </c>
      <c r="J219">
        <v>1.577867203509285E-8</v>
      </c>
      <c r="K219">
        <v>0.37297402696042564</v>
      </c>
      <c r="L219">
        <v>7.7877825373403047</v>
      </c>
      <c r="M219">
        <v>6.9814201538492853</v>
      </c>
      <c r="N219">
        <v>15.806770900890449</v>
      </c>
      <c r="O219">
        <v>4.3540826620940187</v>
      </c>
      <c r="P219">
        <v>2.5951443168034909</v>
      </c>
      <c r="Q219">
        <v>0.59732997173144853</v>
      </c>
      <c r="R219">
        <v>0.46045889654632277</v>
      </c>
      <c r="S219">
        <v>2.3372869463528643</v>
      </c>
      <c r="T219">
        <v>0</v>
      </c>
      <c r="U219">
        <v>0</v>
      </c>
      <c r="V219">
        <v>0</v>
      </c>
      <c r="W219">
        <v>0</v>
      </c>
      <c r="X219">
        <v>2.4680755666413958</v>
      </c>
      <c r="AA219">
        <v>4.3540826620940187</v>
      </c>
      <c r="AB219">
        <v>2.5951443168034909</v>
      </c>
      <c r="AC219" s="1" t="e">
        <f>((#REF!+#REF!)*H2__2[[#This Row],[PremiumH2CN_cap]]+(#REF!+#REF!)*H2__2[[#This Row],[PremiumH2CN_prod]]*1000)*_xlfn.XLOOKUP(H2__2[[#This Row],[Year]],Graphs!$R$2:$R$41,Graphs!$T$2:$T$41)</f>
        <v>#REF!</v>
      </c>
      <c r="AD2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0" spans="1:31" x14ac:dyDescent="0.25">
      <c r="A220" s="1" t="s">
        <v>105</v>
      </c>
      <c r="B220">
        <v>1</v>
      </c>
      <c r="C220" s="1" t="s">
        <v>107</v>
      </c>
      <c r="D220" s="1" t="s">
        <v>343</v>
      </c>
      <c r="E220">
        <v>2039</v>
      </c>
      <c r="F220">
        <v>6.4498429951852845E-7</v>
      </c>
      <c r="G220">
        <v>2.6350917506202793</v>
      </c>
      <c r="H220">
        <v>49.983055994029506</v>
      </c>
      <c r="I220">
        <v>79.058091844392038</v>
      </c>
      <c r="J220">
        <v>1.5246001212527799E-8</v>
      </c>
      <c r="K220">
        <v>0.36103657314679299</v>
      </c>
      <c r="L220">
        <v>7.9873870859043361</v>
      </c>
      <c r="M220">
        <v>8.1463007421307747</v>
      </c>
      <c r="N220">
        <v>15.977598440047359</v>
      </c>
      <c r="O220">
        <v>4.3540826620940187</v>
      </c>
      <c r="P220">
        <v>2.5883943168034906</v>
      </c>
      <c r="Q220">
        <v>0.55345547790830996</v>
      </c>
      <c r="R220">
        <v>0.47786111247774643</v>
      </c>
      <c r="S220">
        <v>2.3049220099891521</v>
      </c>
      <c r="T220">
        <v>0</v>
      </c>
      <c r="U220">
        <v>0</v>
      </c>
      <c r="V220">
        <v>0</v>
      </c>
      <c r="W220">
        <v>0</v>
      </c>
      <c r="X220">
        <v>2.4336446946982435</v>
      </c>
      <c r="AA220">
        <v>4.3540826620940187</v>
      </c>
      <c r="AB220">
        <v>2.5883943168034906</v>
      </c>
      <c r="AC220" s="1" t="e">
        <f>((#REF!+#REF!)*H2__2[[#This Row],[PremiumH2CN_cap]]+(#REF!+#REF!)*H2__2[[#This Row],[PremiumH2CN_prod]]*1000)*_xlfn.XLOOKUP(H2__2[[#This Row],[Year]],Graphs!$R$2:$R$41,Graphs!$T$2:$T$41)</f>
        <v>#REF!</v>
      </c>
      <c r="AD2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1" spans="1:31" x14ac:dyDescent="0.25">
      <c r="A221" s="1" t="s">
        <v>105</v>
      </c>
      <c r="B221">
        <v>1</v>
      </c>
      <c r="C221" s="1" t="s">
        <v>107</v>
      </c>
      <c r="D221" s="1" t="s">
        <v>343</v>
      </c>
      <c r="E221">
        <v>2040</v>
      </c>
      <c r="F221">
        <v>7.0454345147725982E-7</v>
      </c>
      <c r="G221">
        <v>2.6350917506224723</v>
      </c>
      <c r="H221">
        <v>49.976305996419001</v>
      </c>
      <c r="I221">
        <v>90.092457676554233</v>
      </c>
      <c r="J221">
        <v>1.4742983071660688E-8</v>
      </c>
      <c r="K221">
        <v>0.36103657235496822</v>
      </c>
      <c r="L221">
        <v>8.2413281391052102</v>
      </c>
      <c r="M221">
        <v>9.505379652839391</v>
      </c>
      <c r="N221">
        <v>15.861444554629188</v>
      </c>
      <c r="O221">
        <v>4.3540826620940187</v>
      </c>
      <c r="P221">
        <v>2.5816443168034908</v>
      </c>
      <c r="Q221">
        <v>0.53398521975766422</v>
      </c>
      <c r="R221">
        <v>0.50058434230150506</v>
      </c>
      <c r="S221">
        <v>2.2454085687891174</v>
      </c>
      <c r="T221">
        <v>0</v>
      </c>
      <c r="U221">
        <v>0</v>
      </c>
      <c r="V221">
        <v>0</v>
      </c>
      <c r="W221">
        <v>0</v>
      </c>
      <c r="X221">
        <v>2.3713031135237972</v>
      </c>
      <c r="AA221">
        <v>4.3540826620940187</v>
      </c>
      <c r="AB221">
        <v>2.5816443168034908</v>
      </c>
      <c r="AC221" s="1" t="e">
        <f>((#REF!+#REF!)*H2__2[[#This Row],[PremiumH2CN_cap]]+(#REF!+#REF!)*H2__2[[#This Row],[PremiumH2CN_prod]]*1000)*_xlfn.XLOOKUP(H2__2[[#This Row],[Year]],Graphs!$R$2:$R$41,Graphs!$T$2:$T$41)</f>
        <v>#REF!</v>
      </c>
      <c r="AD2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2" spans="1:31" x14ac:dyDescent="0.25">
      <c r="A222" s="1" t="s">
        <v>105</v>
      </c>
      <c r="B222">
        <v>1</v>
      </c>
      <c r="C222" s="1" t="s">
        <v>107</v>
      </c>
      <c r="D222" s="1" t="s">
        <v>343</v>
      </c>
      <c r="E222">
        <v>2041</v>
      </c>
      <c r="F222">
        <v>7.8477745358897699E-7</v>
      </c>
      <c r="G222">
        <v>2.6350917506251217</v>
      </c>
      <c r="H222">
        <v>49.969555997681809</v>
      </c>
      <c r="I222">
        <v>100.23417883760492</v>
      </c>
      <c r="J222">
        <v>1.4262680814716373E-8</v>
      </c>
      <c r="K222">
        <v>0.36103654734595619</v>
      </c>
      <c r="L222">
        <v>8.677442859897381</v>
      </c>
      <c r="M222">
        <v>10.796590508945679</v>
      </c>
      <c r="N222">
        <v>15.484887252759291</v>
      </c>
      <c r="O222">
        <v>4.3540826620940187</v>
      </c>
      <c r="P222">
        <v>2.5748943168034906</v>
      </c>
      <c r="Q222">
        <v>0</v>
      </c>
      <c r="R222">
        <v>0</v>
      </c>
      <c r="S222">
        <v>2.1522658795476226</v>
      </c>
      <c r="T222">
        <v>0</v>
      </c>
      <c r="U222">
        <v>0</v>
      </c>
      <c r="V222">
        <v>0</v>
      </c>
      <c r="W222">
        <v>0</v>
      </c>
      <c r="X222">
        <v>2.2667964399833971</v>
      </c>
      <c r="AA222">
        <v>4.3540826620940187</v>
      </c>
      <c r="AB222">
        <v>2.5748943168034906</v>
      </c>
      <c r="AC222" s="1" t="e">
        <f>((#REF!+#REF!)*H2__2[[#This Row],[PremiumH2CN_cap]]+(#REF!+#REF!)*H2__2[[#This Row],[PremiumH2CN_prod]]*1000)*_xlfn.XLOOKUP(H2__2[[#This Row],[Year]],Graphs!$R$2:$R$41,Graphs!$T$2:$T$41)</f>
        <v>#REF!</v>
      </c>
      <c r="AD2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3" spans="1:31" x14ac:dyDescent="0.25">
      <c r="A223" s="1" t="s">
        <v>105</v>
      </c>
      <c r="B223">
        <v>1</v>
      </c>
      <c r="C223" s="1" t="s">
        <v>107</v>
      </c>
      <c r="D223" s="1" t="s">
        <v>343</v>
      </c>
      <c r="E223">
        <v>2042</v>
      </c>
      <c r="F223">
        <v>8.7957285893042538E-7</v>
      </c>
      <c r="G223">
        <v>2.6350917506287788</v>
      </c>
      <c r="H223">
        <v>49.772661621130332</v>
      </c>
      <c r="I223">
        <v>98.877428838129774</v>
      </c>
      <c r="J223">
        <v>1.3865398200049321E-8</v>
      </c>
      <c r="K223">
        <v>0.23723362994312222</v>
      </c>
      <c r="L223">
        <v>9.2259093203591043</v>
      </c>
      <c r="M223">
        <v>11.848735963502413</v>
      </c>
      <c r="N223">
        <v>15.445096032599253</v>
      </c>
      <c r="O223">
        <v>4.3540826620940187</v>
      </c>
      <c r="P223">
        <v>2.5681443168034908</v>
      </c>
      <c r="Q223">
        <v>0</v>
      </c>
      <c r="R223">
        <v>0</v>
      </c>
      <c r="S223">
        <v>2.0618630282007127</v>
      </c>
      <c r="T223">
        <v>0</v>
      </c>
      <c r="U223">
        <v>0</v>
      </c>
      <c r="V223">
        <v>0</v>
      </c>
      <c r="W223">
        <v>0</v>
      </c>
      <c r="X223">
        <v>2.1630097017505658</v>
      </c>
      <c r="AA223">
        <v>4.3540826620940187</v>
      </c>
      <c r="AB223">
        <v>2.5681443168034908</v>
      </c>
      <c r="AC223" s="1" t="e">
        <f>((#REF!+#REF!)*H2__2[[#This Row],[PremiumH2CN_cap]]+(#REF!+#REF!)*H2__2[[#This Row],[PremiumH2CN_prod]]*1000)*_xlfn.XLOOKUP(H2__2[[#This Row],[Year]],Graphs!$R$2:$R$41,Graphs!$T$2:$T$41)</f>
        <v>#REF!</v>
      </c>
      <c r="AD2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4" spans="1:31" x14ac:dyDescent="0.25">
      <c r="A224" s="1" t="s">
        <v>105</v>
      </c>
      <c r="B224">
        <v>1</v>
      </c>
      <c r="C224" s="1" t="s">
        <v>107</v>
      </c>
      <c r="D224" s="1" t="s">
        <v>343</v>
      </c>
      <c r="E224">
        <v>2043</v>
      </c>
      <c r="F224">
        <v>9.8994913017827626E-7</v>
      </c>
      <c r="G224">
        <v>2.6350917506335469</v>
      </c>
      <c r="H224">
        <v>49.772661623139562</v>
      </c>
      <c r="I224">
        <v>103.79242934044925</v>
      </c>
      <c r="J224">
        <v>1.3737430151577688E-8</v>
      </c>
      <c r="K224">
        <v>0.19109473626852691</v>
      </c>
      <c r="L224">
        <v>9.4070811884088297</v>
      </c>
      <c r="M224">
        <v>12.883170186244728</v>
      </c>
      <c r="N224">
        <v>15.943838570053224</v>
      </c>
      <c r="O224">
        <v>4.3540826620940187</v>
      </c>
      <c r="P224">
        <v>2.5681443168034908</v>
      </c>
      <c r="Q224">
        <v>0</v>
      </c>
      <c r="R224">
        <v>0</v>
      </c>
      <c r="S224">
        <v>2.0307393834107614</v>
      </c>
      <c r="T224">
        <v>0</v>
      </c>
      <c r="U224">
        <v>0</v>
      </c>
      <c r="V224">
        <v>0</v>
      </c>
      <c r="W224">
        <v>0</v>
      </c>
      <c r="X224">
        <v>2.1350061497982877</v>
      </c>
      <c r="AA224">
        <v>4.3540826620940187</v>
      </c>
      <c r="AB224">
        <v>2.5681443168034908</v>
      </c>
      <c r="AC224" s="1" t="e">
        <f>((#REF!+#REF!)*H2__2[[#This Row],[PremiumH2CN_cap]]+(#REF!+#REF!)*H2__2[[#This Row],[PremiumH2CN_prod]]*1000)*_xlfn.XLOOKUP(H2__2[[#This Row],[Year]],Graphs!$R$2:$R$41,Graphs!$T$2:$T$41)</f>
        <v>#REF!</v>
      </c>
      <c r="AD2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5" spans="1:31" x14ac:dyDescent="0.25">
      <c r="A225" s="1" t="s">
        <v>105</v>
      </c>
      <c r="B225">
        <v>1</v>
      </c>
      <c r="C225" s="1" t="s">
        <v>107</v>
      </c>
      <c r="D225" s="1" t="s">
        <v>343</v>
      </c>
      <c r="E225">
        <v>2044</v>
      </c>
      <c r="F225">
        <v>1.116685175421301E-6</v>
      </c>
      <c r="G225">
        <v>2.6350917506432188</v>
      </c>
      <c r="H225">
        <v>49.772661607864997</v>
      </c>
      <c r="I225">
        <v>116.56532637642241</v>
      </c>
      <c r="J225">
        <v>1.3541208083235602E-8</v>
      </c>
      <c r="K225">
        <v>0.17333346542205047</v>
      </c>
      <c r="L225">
        <v>9.5811138786558327</v>
      </c>
      <c r="M225">
        <v>14.335302649359289</v>
      </c>
      <c r="N225">
        <v>15.927014860296111</v>
      </c>
      <c r="O225">
        <v>4.3540826620940187</v>
      </c>
      <c r="P225">
        <v>2.5681443168034908</v>
      </c>
      <c r="Q225">
        <v>0</v>
      </c>
      <c r="R225">
        <v>0</v>
      </c>
      <c r="S225">
        <v>1.9807509199975466</v>
      </c>
      <c r="T225">
        <v>0</v>
      </c>
      <c r="U225">
        <v>0</v>
      </c>
      <c r="V225">
        <v>0</v>
      </c>
      <c r="W225">
        <v>0</v>
      </c>
      <c r="X225">
        <v>2.0850545760671357</v>
      </c>
      <c r="AA225">
        <v>4.3540826620940187</v>
      </c>
      <c r="AB225">
        <v>2.5681443168034908</v>
      </c>
      <c r="AC225" s="1" t="e">
        <f>((#REF!+#REF!)*H2__2[[#This Row],[PremiumH2CN_cap]]+(#REF!+#REF!)*H2__2[[#This Row],[PremiumH2CN_prod]]*1000)*_xlfn.XLOOKUP(H2__2[[#This Row],[Year]],Graphs!$R$2:$R$41,Graphs!$T$2:$T$41)</f>
        <v>#REF!</v>
      </c>
      <c r="AD2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6" spans="1:31" x14ac:dyDescent="0.25">
      <c r="A226" s="1" t="s">
        <v>105</v>
      </c>
      <c r="B226">
        <v>1</v>
      </c>
      <c r="C226" s="1" t="s">
        <v>107</v>
      </c>
      <c r="D226" s="1" t="s">
        <v>343</v>
      </c>
      <c r="E226">
        <v>2045</v>
      </c>
      <c r="F226">
        <v>1.2622181631986245E-6</v>
      </c>
      <c r="G226">
        <v>2.6350917506560054</v>
      </c>
      <c r="H226">
        <v>52.121857096681453</v>
      </c>
      <c r="I226">
        <v>127.29479620304963</v>
      </c>
      <c r="J226">
        <v>1.3271287681856669E-8</v>
      </c>
      <c r="K226">
        <v>0.17333346364023397</v>
      </c>
      <c r="L226">
        <v>10.371855136424701</v>
      </c>
      <c r="M226">
        <v>15.544608646560443</v>
      </c>
      <c r="N226">
        <v>15.405541807485589</v>
      </c>
      <c r="O226">
        <v>4.3540826620940187</v>
      </c>
      <c r="P226">
        <v>2.5681443168034908</v>
      </c>
      <c r="Q226">
        <v>0</v>
      </c>
      <c r="R226">
        <v>0</v>
      </c>
      <c r="S226">
        <v>1.8939983972305972</v>
      </c>
      <c r="T226">
        <v>0</v>
      </c>
      <c r="U226">
        <v>0</v>
      </c>
      <c r="V226">
        <v>0</v>
      </c>
      <c r="W226">
        <v>0</v>
      </c>
      <c r="X226">
        <v>1.9919215893856659</v>
      </c>
      <c r="AA226">
        <v>4.3540826620940187</v>
      </c>
      <c r="AB226">
        <v>2.5681443168034908</v>
      </c>
      <c r="AC226" s="1" t="e">
        <f>((#REF!+#REF!)*H2__2[[#This Row],[PremiumH2CN_cap]]+(#REF!+#REF!)*H2__2[[#This Row],[PremiumH2CN_prod]]*1000)*_xlfn.XLOOKUP(H2__2[[#This Row],[Year]],Graphs!$R$2:$R$41,Graphs!$T$2:$T$41)</f>
        <v>#REF!</v>
      </c>
      <c r="AD2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7" spans="1:31" x14ac:dyDescent="0.25">
      <c r="A227" s="1" t="s">
        <v>105</v>
      </c>
      <c r="B227">
        <v>1</v>
      </c>
      <c r="C227" s="1" t="s">
        <v>107</v>
      </c>
      <c r="D227" s="1" t="s">
        <v>343</v>
      </c>
      <c r="E227">
        <v>2046</v>
      </c>
      <c r="F227">
        <v>1.4304847685024285E-6</v>
      </c>
      <c r="G227">
        <v>2.6350917506681562</v>
      </c>
      <c r="H227">
        <v>59.931016930327019</v>
      </c>
      <c r="I227">
        <v>132.19770226076537</v>
      </c>
      <c r="J227">
        <v>1.3137656182252368E-8</v>
      </c>
      <c r="K227">
        <v>0.17333346334251987</v>
      </c>
      <c r="L227">
        <v>11.960902382449342</v>
      </c>
      <c r="M227">
        <v>15.55360498346799</v>
      </c>
      <c r="N227">
        <v>15.216430928077973</v>
      </c>
      <c r="O227">
        <v>4.3540826620940187</v>
      </c>
      <c r="P227">
        <v>2.5681443168034908</v>
      </c>
      <c r="Q227">
        <v>0</v>
      </c>
      <c r="R227">
        <v>0</v>
      </c>
      <c r="S227">
        <v>1.8382609089417441</v>
      </c>
      <c r="T227">
        <v>0</v>
      </c>
      <c r="U227">
        <v>0</v>
      </c>
      <c r="V227">
        <v>0</v>
      </c>
      <c r="W227">
        <v>0</v>
      </c>
      <c r="X227">
        <v>1.9337644378682664</v>
      </c>
      <c r="AA227">
        <v>4.3540826620940187</v>
      </c>
      <c r="AB227">
        <v>2.5681443168034908</v>
      </c>
      <c r="AC227" s="1" t="e">
        <f>((#REF!+#REF!)*H2__2[[#This Row],[PremiumH2CN_cap]]+(#REF!+#REF!)*H2__2[[#This Row],[PremiumH2CN_prod]]*1000)*_xlfn.XLOOKUP(H2__2[[#This Row],[Year]],Graphs!$R$2:$R$41,Graphs!$T$2:$T$41)</f>
        <v>#REF!</v>
      </c>
      <c r="AD2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8" spans="1:31" x14ac:dyDescent="0.25">
      <c r="A228" s="1" t="s">
        <v>105</v>
      </c>
      <c r="B228">
        <v>1</v>
      </c>
      <c r="C228" s="1" t="s">
        <v>107</v>
      </c>
      <c r="D228" s="1" t="s">
        <v>343</v>
      </c>
      <c r="E228">
        <v>2047</v>
      </c>
      <c r="F228">
        <v>1.6248196314589638E-6</v>
      </c>
      <c r="G228">
        <v>2.6350917506953682</v>
      </c>
      <c r="H228">
        <v>67.477773857943149</v>
      </c>
      <c r="I228">
        <v>134.86896612168425</v>
      </c>
      <c r="J228">
        <v>1.3016120067025428E-8</v>
      </c>
      <c r="K228">
        <v>0.1733334623078327</v>
      </c>
      <c r="L228">
        <v>13.600262609806586</v>
      </c>
      <c r="M228">
        <v>15.605503803095086</v>
      </c>
      <c r="N228">
        <v>15.050900393841733</v>
      </c>
      <c r="O228">
        <v>4.3540826620940187</v>
      </c>
      <c r="P228">
        <v>2.5681443168034908</v>
      </c>
      <c r="Q228">
        <v>0</v>
      </c>
      <c r="R228">
        <v>0</v>
      </c>
      <c r="S228">
        <v>1.7739243914820266</v>
      </c>
      <c r="T228">
        <v>0</v>
      </c>
      <c r="U228">
        <v>0</v>
      </c>
      <c r="V228">
        <v>0</v>
      </c>
      <c r="W228">
        <v>0</v>
      </c>
      <c r="X228">
        <v>1.8621435260096324</v>
      </c>
      <c r="AA228">
        <v>4.3540826620940187</v>
      </c>
      <c r="AB228">
        <v>2.5681443168034908</v>
      </c>
      <c r="AC228" s="1" t="e">
        <f>((#REF!+#REF!)*H2__2[[#This Row],[PremiumH2CN_cap]]+(#REF!+#REF!)*H2__2[[#This Row],[PremiumH2CN_prod]]*1000)*_xlfn.XLOOKUP(H2__2[[#This Row],[Year]],Graphs!$R$2:$R$41,Graphs!$T$2:$T$41)</f>
        <v>#REF!</v>
      </c>
      <c r="AD2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29" spans="1:31" x14ac:dyDescent="0.25">
      <c r="A229" s="1" t="s">
        <v>105</v>
      </c>
      <c r="B229">
        <v>1</v>
      </c>
      <c r="C229" s="1" t="s">
        <v>107</v>
      </c>
      <c r="D229" s="1" t="s">
        <v>343</v>
      </c>
      <c r="E229">
        <v>2048</v>
      </c>
      <c r="F229">
        <v>1.8496889524493044E-6</v>
      </c>
      <c r="G229">
        <v>9.5341120257182303E-9</v>
      </c>
      <c r="H229">
        <v>76.075862239960159</v>
      </c>
      <c r="I229">
        <v>135.97836599956045</v>
      </c>
      <c r="J229">
        <v>1.2925176003581477E-8</v>
      </c>
      <c r="K229">
        <v>6.043518836431134E-10</v>
      </c>
      <c r="L229">
        <v>15.476599263105165</v>
      </c>
      <c r="M229">
        <v>15.447610694290246</v>
      </c>
      <c r="N229">
        <v>14.975805715014125</v>
      </c>
      <c r="O229">
        <v>4.3540826620940187</v>
      </c>
      <c r="P229">
        <v>2.5681443168034908</v>
      </c>
      <c r="Q229">
        <v>0</v>
      </c>
      <c r="R229">
        <v>0</v>
      </c>
      <c r="S229">
        <v>1.7052050294737549</v>
      </c>
      <c r="T229">
        <v>0</v>
      </c>
      <c r="U229">
        <v>0</v>
      </c>
      <c r="V229">
        <v>0</v>
      </c>
      <c r="W229">
        <v>0</v>
      </c>
      <c r="X229">
        <v>1.7840910180896341</v>
      </c>
      <c r="AA229">
        <v>4.3540826620940187</v>
      </c>
      <c r="AB229">
        <v>2.5681443168034908</v>
      </c>
      <c r="AC229" s="1" t="e">
        <f>((#REF!+#REF!)*H2__2[[#This Row],[PremiumH2CN_cap]]+(#REF!+#REF!)*H2__2[[#This Row],[PremiumH2CN_prod]]*1000)*_xlfn.XLOOKUP(H2__2[[#This Row],[Year]],Graphs!$R$2:$R$41,Graphs!$T$2:$T$41)</f>
        <v>#REF!</v>
      </c>
      <c r="AD2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0" spans="1:31" x14ac:dyDescent="0.25">
      <c r="A230" s="1" t="s">
        <v>105</v>
      </c>
      <c r="B230">
        <v>1</v>
      </c>
      <c r="C230" s="1" t="s">
        <v>107</v>
      </c>
      <c r="D230" s="1" t="s">
        <v>343</v>
      </c>
      <c r="E230">
        <v>2049</v>
      </c>
      <c r="F230">
        <v>2.1103553585404466E-6</v>
      </c>
      <c r="G230">
        <v>1.0956245217791452E-8</v>
      </c>
      <c r="H230">
        <v>81.608994627786473</v>
      </c>
      <c r="I230">
        <v>141.73903936598035</v>
      </c>
      <c r="J230">
        <v>1.2823039486776409E-8</v>
      </c>
      <c r="K230">
        <v>6.0961418046162576E-10</v>
      </c>
      <c r="L230">
        <v>16.869394883599529</v>
      </c>
      <c r="M230">
        <v>15.672317951925045</v>
      </c>
      <c r="N230">
        <v>14.776513877810086</v>
      </c>
      <c r="O230">
        <v>4.3540826620940187</v>
      </c>
      <c r="P230">
        <v>2.5681443168034908</v>
      </c>
      <c r="Q230">
        <v>0</v>
      </c>
      <c r="R230">
        <v>0</v>
      </c>
      <c r="S230">
        <v>1.6154523899989777</v>
      </c>
      <c r="T230">
        <v>0</v>
      </c>
      <c r="U230">
        <v>0</v>
      </c>
      <c r="V230">
        <v>0</v>
      </c>
      <c r="W230">
        <v>0</v>
      </c>
      <c r="X230">
        <v>1.6888225202406857</v>
      </c>
      <c r="AA230">
        <v>4.3540826620940187</v>
      </c>
      <c r="AB230">
        <v>2.5681443168034908</v>
      </c>
      <c r="AC230" s="1" t="e">
        <f>((#REF!+#REF!)*H2__2[[#This Row],[PremiumH2CN_cap]]+(#REF!+#REF!)*H2__2[[#This Row],[PremiumH2CN_prod]]*1000)*_xlfn.XLOOKUP(H2__2[[#This Row],[Year]],Graphs!$R$2:$R$41,Graphs!$T$2:$T$41)</f>
        <v>#REF!</v>
      </c>
      <c r="AD2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1" spans="1:31" x14ac:dyDescent="0.25">
      <c r="A231" s="1" t="s">
        <v>105</v>
      </c>
      <c r="B231">
        <v>1</v>
      </c>
      <c r="C231" s="1" t="s">
        <v>107</v>
      </c>
      <c r="D231" s="1" t="s">
        <v>343</v>
      </c>
      <c r="E231">
        <v>2050</v>
      </c>
      <c r="F231">
        <v>2.4133630453418686E-6</v>
      </c>
      <c r="G231">
        <v>1.1701919502281207E-8</v>
      </c>
      <c r="H231">
        <v>91.357053880721338</v>
      </c>
      <c r="I231">
        <v>145.54464899318916</v>
      </c>
      <c r="J231">
        <v>1.2770194666531987E-8</v>
      </c>
      <c r="K231">
        <v>5.7655578202593907E-10</v>
      </c>
      <c r="L231">
        <v>18.914757670529923</v>
      </c>
      <c r="M231">
        <v>15.55739927858134</v>
      </c>
      <c r="N231">
        <v>14.43508089181374</v>
      </c>
      <c r="O231">
        <v>4.3540826620940187</v>
      </c>
      <c r="P231">
        <v>2.5681443168034908</v>
      </c>
      <c r="Q231">
        <v>0</v>
      </c>
      <c r="R231">
        <v>0</v>
      </c>
      <c r="S231">
        <v>1.5547186548559115</v>
      </c>
      <c r="T231">
        <v>0</v>
      </c>
      <c r="U231">
        <v>0</v>
      </c>
      <c r="V231">
        <v>0</v>
      </c>
      <c r="W231">
        <v>0</v>
      </c>
      <c r="X231">
        <v>1.6243560532792967</v>
      </c>
      <c r="AA231">
        <v>4.3540826620940187</v>
      </c>
      <c r="AB231">
        <v>2.5681443168034908</v>
      </c>
      <c r="AC231" s="1" t="e">
        <f>((#REF!+#REF!)*H2__2[[#This Row],[PremiumH2CN_cap]]+(#REF!+#REF!)*H2__2[[#This Row],[PremiumH2CN_prod]]*1000)*_xlfn.XLOOKUP(H2__2[[#This Row],[Year]],Graphs!$R$2:$R$41,Graphs!$T$2:$T$41)</f>
        <v>#REF!</v>
      </c>
      <c r="AD2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2" spans="1:31" x14ac:dyDescent="0.25">
      <c r="A232" s="1" t="s">
        <v>105</v>
      </c>
      <c r="B232">
        <v>1</v>
      </c>
      <c r="C232" s="1" t="s">
        <v>107</v>
      </c>
      <c r="D232" s="1" t="s">
        <v>343</v>
      </c>
      <c r="E232">
        <v>2051</v>
      </c>
      <c r="F232">
        <v>2.7662836957296206E-6</v>
      </c>
      <c r="G232">
        <v>1.2705655948895271E-8</v>
      </c>
      <c r="H232">
        <v>99.646974823287039</v>
      </c>
      <c r="I232">
        <v>151.63649912164877</v>
      </c>
      <c r="J232">
        <v>1.2693203072433738E-8</v>
      </c>
      <c r="K232">
        <v>5.3520698883550825E-10</v>
      </c>
      <c r="L232">
        <v>20.542276933531074</v>
      </c>
      <c r="M232">
        <v>15.796075885262002</v>
      </c>
      <c r="N232">
        <v>13.66384736008335</v>
      </c>
      <c r="O232">
        <v>0</v>
      </c>
      <c r="P232">
        <v>0</v>
      </c>
      <c r="Q232">
        <v>0</v>
      </c>
      <c r="R232">
        <v>0</v>
      </c>
      <c r="S232">
        <v>1.4630191754390116</v>
      </c>
      <c r="T232">
        <v>0</v>
      </c>
      <c r="U232">
        <v>0</v>
      </c>
      <c r="V232">
        <v>0</v>
      </c>
      <c r="W232">
        <v>0</v>
      </c>
      <c r="X232">
        <v>1.5281797211228429</v>
      </c>
      <c r="AA232">
        <v>0</v>
      </c>
      <c r="AB232">
        <v>0</v>
      </c>
      <c r="AC232" s="1" t="e">
        <f>((#REF!+#REF!)*H2__2[[#This Row],[PremiumH2CN_cap]]+(#REF!+#REF!)*H2__2[[#This Row],[PremiumH2CN_prod]]*1000)*_xlfn.XLOOKUP(H2__2[[#This Row],[Year]],Graphs!$R$2:$R$41,Graphs!$T$2:$T$41)</f>
        <v>#REF!</v>
      </c>
      <c r="AD2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3" spans="1:31" x14ac:dyDescent="0.25">
      <c r="A233" s="1" t="s">
        <v>105</v>
      </c>
      <c r="B233">
        <v>1</v>
      </c>
      <c r="C233" s="1" t="s">
        <v>107</v>
      </c>
      <c r="D233" s="1" t="s">
        <v>343</v>
      </c>
      <c r="E233">
        <v>2052</v>
      </c>
      <c r="F233">
        <v>3.1786410968659361E-6</v>
      </c>
      <c r="G233">
        <v>1.4000557099309859E-8</v>
      </c>
      <c r="H233">
        <v>104.67047406700263</v>
      </c>
      <c r="I233">
        <v>157.36185439339053</v>
      </c>
      <c r="J233">
        <v>1.2615871836188163E-8</v>
      </c>
      <c r="K233">
        <v>4.9933830508271481E-10</v>
      </c>
      <c r="L233">
        <v>21.806000136482293</v>
      </c>
      <c r="M233">
        <v>15.638917020993214</v>
      </c>
      <c r="N233">
        <v>12.55530847609659</v>
      </c>
      <c r="O233">
        <v>0</v>
      </c>
      <c r="P233">
        <v>0</v>
      </c>
      <c r="Q233">
        <v>0</v>
      </c>
      <c r="R233">
        <v>0</v>
      </c>
      <c r="S233">
        <v>1.3495716898955137</v>
      </c>
      <c r="T233">
        <v>0</v>
      </c>
      <c r="U233">
        <v>0</v>
      </c>
      <c r="V233">
        <v>0</v>
      </c>
      <c r="W233">
        <v>0</v>
      </c>
      <c r="X233">
        <v>1.4099636068390695</v>
      </c>
      <c r="AA233">
        <v>0</v>
      </c>
      <c r="AB233">
        <v>0</v>
      </c>
      <c r="AC233" s="1" t="e">
        <f>((#REF!+#REF!)*H2__2[[#This Row],[PremiumH2CN_cap]]+(#REF!+#REF!)*H2__2[[#This Row],[PremiumH2CN_prod]]*1000)*_xlfn.XLOOKUP(H2__2[[#This Row],[Year]],Graphs!$R$2:$R$41,Graphs!$T$2:$T$41)</f>
        <v>#REF!</v>
      </c>
      <c r="AD2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4" spans="1:31" x14ac:dyDescent="0.25">
      <c r="A234" s="1" t="s">
        <v>105</v>
      </c>
      <c r="B234">
        <v>1</v>
      </c>
      <c r="C234" s="1" t="s">
        <v>107</v>
      </c>
      <c r="D234" s="1" t="s">
        <v>343</v>
      </c>
      <c r="E234">
        <v>2053</v>
      </c>
      <c r="F234">
        <v>3.661834424772869E-6</v>
      </c>
      <c r="G234">
        <v>1.5649291045495854E-8</v>
      </c>
      <c r="H234">
        <v>110.18926107511317</v>
      </c>
      <c r="I234">
        <v>161.18447998062152</v>
      </c>
      <c r="J234">
        <v>1.2574354091752253E-8</v>
      </c>
      <c r="K234">
        <v>4.7957211024577844E-10</v>
      </c>
      <c r="L234">
        <v>22.971454339796249</v>
      </c>
      <c r="M234">
        <v>15.486297680803048</v>
      </c>
      <c r="N234">
        <v>11.547985658015453</v>
      </c>
      <c r="O234">
        <v>0</v>
      </c>
      <c r="P234">
        <v>0</v>
      </c>
      <c r="Q234">
        <v>0</v>
      </c>
      <c r="R234">
        <v>0</v>
      </c>
      <c r="S234">
        <v>1.2479990462927957</v>
      </c>
      <c r="T234">
        <v>0</v>
      </c>
      <c r="U234">
        <v>0</v>
      </c>
      <c r="V234">
        <v>0</v>
      </c>
      <c r="W234">
        <v>0</v>
      </c>
      <c r="X234">
        <v>1.3040054337518414</v>
      </c>
      <c r="AA234">
        <v>0</v>
      </c>
      <c r="AB234">
        <v>0</v>
      </c>
      <c r="AC234" s="1" t="e">
        <f>((#REF!+#REF!)*H2__2[[#This Row],[PremiumH2CN_cap]]+(#REF!+#REF!)*H2__2[[#This Row],[PremiumH2CN_prod]]*1000)*_xlfn.XLOOKUP(H2__2[[#This Row],[Year]],Graphs!$R$2:$R$41,Graphs!$T$2:$T$41)</f>
        <v>#REF!</v>
      </c>
      <c r="AD2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5" spans="1:31" x14ac:dyDescent="0.25">
      <c r="A235" s="1" t="s">
        <v>105</v>
      </c>
      <c r="B235">
        <v>1</v>
      </c>
      <c r="C235" s="1" t="s">
        <v>107</v>
      </c>
      <c r="D235" s="1" t="s">
        <v>343</v>
      </c>
      <c r="E235">
        <v>2054</v>
      </c>
      <c r="F235">
        <v>4.2258361811705468E-6</v>
      </c>
      <c r="G235">
        <v>1.7626982608247756E-8</v>
      </c>
      <c r="H235">
        <v>114.82796129138694</v>
      </c>
      <c r="I235">
        <v>164.06104035694031</v>
      </c>
      <c r="J235">
        <v>1.2545872904563648E-8</v>
      </c>
      <c r="K235">
        <v>4.6594172300633671E-10</v>
      </c>
      <c r="L235">
        <v>23.929197921992582</v>
      </c>
      <c r="M235">
        <v>15.621425245178402</v>
      </c>
      <c r="N235">
        <v>10.454222410556556</v>
      </c>
      <c r="O235">
        <v>0</v>
      </c>
      <c r="P235">
        <v>0</v>
      </c>
      <c r="Q235">
        <v>0</v>
      </c>
      <c r="R235">
        <v>0</v>
      </c>
      <c r="S235">
        <v>1.1436946231584577</v>
      </c>
      <c r="T235">
        <v>0</v>
      </c>
      <c r="U235">
        <v>0</v>
      </c>
      <c r="V235">
        <v>0</v>
      </c>
      <c r="W235">
        <v>0</v>
      </c>
      <c r="X235">
        <v>1.1934841410716541</v>
      </c>
      <c r="AA235">
        <v>0</v>
      </c>
      <c r="AB235">
        <v>0</v>
      </c>
      <c r="AC235" s="1" t="e">
        <f>((#REF!+#REF!)*H2__2[[#This Row],[PremiumH2CN_cap]]+(#REF!+#REF!)*H2__2[[#This Row],[PremiumH2CN_prod]]*1000)*_xlfn.XLOOKUP(H2__2[[#This Row],[Year]],Graphs!$R$2:$R$41,Graphs!$T$2:$T$41)</f>
        <v>#REF!</v>
      </c>
      <c r="AD2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6" spans="1:31" x14ac:dyDescent="0.25">
      <c r="A236" s="1" t="s">
        <v>105</v>
      </c>
      <c r="B236">
        <v>1</v>
      </c>
      <c r="C236" s="1" t="s">
        <v>107</v>
      </c>
      <c r="D236" s="1" t="s">
        <v>343</v>
      </c>
      <c r="E236">
        <v>2055</v>
      </c>
      <c r="F236">
        <v>4.8408094967229071E-6</v>
      </c>
      <c r="G236">
        <v>1.968855282006601E-8</v>
      </c>
      <c r="H236">
        <v>122.13181207254824</v>
      </c>
      <c r="I236">
        <v>163.11073232421509</v>
      </c>
      <c r="J236">
        <v>1.2548158809966519E-8</v>
      </c>
      <c r="K236">
        <v>4.6166941859777663E-10</v>
      </c>
      <c r="L236">
        <v>24.646661239649987</v>
      </c>
      <c r="M236">
        <v>15.749512786734044</v>
      </c>
      <c r="N236">
        <v>9.6042909762376354</v>
      </c>
      <c r="O236">
        <v>0</v>
      </c>
      <c r="P236">
        <v>0</v>
      </c>
      <c r="Q236">
        <v>0</v>
      </c>
      <c r="R236">
        <v>0</v>
      </c>
      <c r="S236">
        <v>1.0599332574036997</v>
      </c>
      <c r="T236">
        <v>0</v>
      </c>
      <c r="U236">
        <v>0</v>
      </c>
      <c r="V236">
        <v>0</v>
      </c>
      <c r="W236">
        <v>0</v>
      </c>
      <c r="X236">
        <v>1.1038882719923875</v>
      </c>
      <c r="AA236">
        <v>0</v>
      </c>
      <c r="AB236">
        <v>0</v>
      </c>
      <c r="AC236" s="1" t="e">
        <f>((#REF!+#REF!)*H2__2[[#This Row],[PremiumH2CN_cap]]+(#REF!+#REF!)*H2__2[[#This Row],[PremiumH2CN_prod]]*1000)*_xlfn.XLOOKUP(H2__2[[#This Row],[Year]],Graphs!$R$2:$R$41,Graphs!$T$2:$T$41)</f>
        <v>#REF!</v>
      </c>
      <c r="AD2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7" spans="1:31" x14ac:dyDescent="0.25">
      <c r="A237" s="1" t="s">
        <v>105</v>
      </c>
      <c r="B237">
        <v>1</v>
      </c>
      <c r="C237" s="1" t="s">
        <v>107</v>
      </c>
      <c r="D237" s="1" t="s">
        <v>343</v>
      </c>
      <c r="E237">
        <v>2056</v>
      </c>
      <c r="F237">
        <v>5.2504956693584451E-6</v>
      </c>
      <c r="G237">
        <v>2.0748402490252602E-8</v>
      </c>
      <c r="H237">
        <v>122.15608328238403</v>
      </c>
      <c r="I237">
        <v>166.35271762741598</v>
      </c>
      <c r="J237">
        <v>1.2560342298100437E-8</v>
      </c>
      <c r="K237">
        <v>4.6104828695284577E-10</v>
      </c>
      <c r="L237">
        <v>24.540670309924334</v>
      </c>
      <c r="M237">
        <v>16.19335935021374</v>
      </c>
      <c r="N237">
        <v>9.2665372048838943</v>
      </c>
      <c r="O237">
        <v>0</v>
      </c>
      <c r="P237">
        <v>0</v>
      </c>
      <c r="Q237">
        <v>0</v>
      </c>
      <c r="R237">
        <v>0</v>
      </c>
      <c r="S237">
        <v>0.98753792515813865</v>
      </c>
      <c r="T237">
        <v>0</v>
      </c>
      <c r="U237">
        <v>0</v>
      </c>
      <c r="V237">
        <v>0</v>
      </c>
      <c r="W237">
        <v>0</v>
      </c>
      <c r="X237">
        <v>1.0216991470181627</v>
      </c>
      <c r="AA237">
        <v>0</v>
      </c>
      <c r="AB237">
        <v>0</v>
      </c>
      <c r="AC237" s="1" t="e">
        <f>((#REF!+#REF!)*H2__2[[#This Row],[PremiumH2CN_cap]]+(#REF!+#REF!)*H2__2[[#This Row],[PremiumH2CN_prod]]*1000)*_xlfn.XLOOKUP(H2__2[[#This Row],[Year]],Graphs!$R$2:$R$41,Graphs!$T$2:$T$41)</f>
        <v>#REF!</v>
      </c>
      <c r="AD2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8" spans="1:31" x14ac:dyDescent="0.25">
      <c r="A238" s="1" t="s">
        <v>105</v>
      </c>
      <c r="B238">
        <v>1</v>
      </c>
      <c r="C238" s="1" t="s">
        <v>107</v>
      </c>
      <c r="D238" s="1" t="s">
        <v>343</v>
      </c>
      <c r="E238">
        <v>2057</v>
      </c>
      <c r="F238">
        <v>5.3726443179232928E-6</v>
      </c>
      <c r="G238">
        <v>2.1062161672822651E-8</v>
      </c>
      <c r="H238">
        <v>128.30957683595352</v>
      </c>
      <c r="I238">
        <v>164.60902091534007</v>
      </c>
      <c r="J238">
        <v>1.2586925476803639E-8</v>
      </c>
      <c r="K238">
        <v>4.6121169554839563E-10</v>
      </c>
      <c r="L238">
        <v>25.438951505904672</v>
      </c>
      <c r="M238">
        <v>15.779457895438799</v>
      </c>
      <c r="N238">
        <v>8.7779955427955514</v>
      </c>
      <c r="O238">
        <v>0</v>
      </c>
      <c r="P238">
        <v>0</v>
      </c>
      <c r="Q238">
        <v>0</v>
      </c>
      <c r="R238">
        <v>0</v>
      </c>
      <c r="S238">
        <v>0.93369650503552437</v>
      </c>
      <c r="T238">
        <v>0</v>
      </c>
      <c r="U238">
        <v>0</v>
      </c>
      <c r="V238">
        <v>0</v>
      </c>
      <c r="W238">
        <v>0</v>
      </c>
      <c r="X238">
        <v>0.96550588156223249</v>
      </c>
      <c r="AA238">
        <v>0</v>
      </c>
      <c r="AB238">
        <v>0</v>
      </c>
      <c r="AC238" s="1" t="e">
        <f>((#REF!+#REF!)*H2__2[[#This Row],[PremiumH2CN_cap]]+(#REF!+#REF!)*H2__2[[#This Row],[PremiumH2CN_prod]]*1000)*_xlfn.XLOOKUP(H2__2[[#This Row],[Year]],Graphs!$R$2:$R$41,Graphs!$T$2:$T$41)</f>
        <v>#REF!</v>
      </c>
      <c r="AD2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39" spans="1:31" x14ac:dyDescent="0.25">
      <c r="A239" s="1" t="s">
        <v>105</v>
      </c>
      <c r="B239">
        <v>1</v>
      </c>
      <c r="C239" s="1" t="s">
        <v>107</v>
      </c>
      <c r="D239" s="1" t="s">
        <v>343</v>
      </c>
      <c r="E239">
        <v>2058</v>
      </c>
      <c r="F239">
        <v>5.417637043826059E-6</v>
      </c>
      <c r="G239">
        <v>2.1188312676228635E-8</v>
      </c>
      <c r="H239">
        <v>128.14570326344207</v>
      </c>
      <c r="I239">
        <v>156.68077116760216</v>
      </c>
      <c r="J239">
        <v>1.2570980122595943E-8</v>
      </c>
      <c r="K239">
        <v>4.5131735027472993E-10</v>
      </c>
      <c r="L239">
        <v>25.981008511627316</v>
      </c>
      <c r="M239">
        <v>16.583158327522586</v>
      </c>
      <c r="N239">
        <v>7.4366956303536487</v>
      </c>
      <c r="O239">
        <v>0</v>
      </c>
      <c r="P239">
        <v>0</v>
      </c>
      <c r="Q239">
        <v>0</v>
      </c>
      <c r="R239">
        <v>0</v>
      </c>
      <c r="S239">
        <v>0.8064061316606248</v>
      </c>
      <c r="T239">
        <v>0</v>
      </c>
      <c r="U239">
        <v>0</v>
      </c>
      <c r="V239">
        <v>0</v>
      </c>
      <c r="W239">
        <v>0</v>
      </c>
      <c r="X239">
        <v>0.8301759065106239</v>
      </c>
      <c r="AA239">
        <v>0</v>
      </c>
      <c r="AB239">
        <v>0</v>
      </c>
      <c r="AC239" s="1" t="e">
        <f>((#REF!+#REF!)*H2__2[[#This Row],[PremiumH2CN_cap]]+(#REF!+#REF!)*H2__2[[#This Row],[PremiumH2CN_prod]]*1000)*_xlfn.XLOOKUP(H2__2[[#This Row],[Year]],Graphs!$R$2:$R$41,Graphs!$T$2:$T$41)</f>
        <v>#REF!</v>
      </c>
      <c r="AD2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0" spans="1:31" x14ac:dyDescent="0.25">
      <c r="A240" s="1" t="s">
        <v>105</v>
      </c>
      <c r="B240">
        <v>1</v>
      </c>
      <c r="C240" s="1" t="s">
        <v>107</v>
      </c>
      <c r="D240" s="1" t="s">
        <v>343</v>
      </c>
      <c r="E240">
        <v>2059</v>
      </c>
      <c r="F240">
        <v>5.4400209461967073E-6</v>
      </c>
      <c r="G240">
        <v>2.1255620102410396E-8</v>
      </c>
      <c r="H240">
        <v>128.14570330857799</v>
      </c>
      <c r="I240">
        <v>152.13795924789028</v>
      </c>
      <c r="J240">
        <v>1.2674972414157362E-8</v>
      </c>
      <c r="K240">
        <v>4.6864453413372165E-10</v>
      </c>
      <c r="L240">
        <v>25.583965423767825</v>
      </c>
      <c r="M240">
        <v>16.219059022568835</v>
      </c>
      <c r="N240">
        <v>8.2040779298935149</v>
      </c>
      <c r="O240">
        <v>0</v>
      </c>
      <c r="P240">
        <v>0</v>
      </c>
      <c r="Q240">
        <v>0</v>
      </c>
      <c r="R240">
        <v>0</v>
      </c>
      <c r="S240">
        <v>0.85883467960848758</v>
      </c>
      <c r="T240">
        <v>0</v>
      </c>
      <c r="U240">
        <v>0</v>
      </c>
      <c r="V240">
        <v>0</v>
      </c>
      <c r="W240">
        <v>0</v>
      </c>
      <c r="X240">
        <v>0.8759124369251946</v>
      </c>
      <c r="AA240">
        <v>0</v>
      </c>
      <c r="AB240">
        <v>0</v>
      </c>
      <c r="AC240" s="1" t="e">
        <f>((#REF!+#REF!)*H2__2[[#This Row],[PremiumH2CN_cap]]+(#REF!+#REF!)*H2__2[[#This Row],[PremiumH2CN_prod]]*1000)*_xlfn.XLOOKUP(H2__2[[#This Row],[Year]],Graphs!$R$2:$R$41,Graphs!$T$2:$T$41)</f>
        <v>#REF!</v>
      </c>
      <c r="AD2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1" spans="1:31" x14ac:dyDescent="0.25">
      <c r="A241" s="1" t="s">
        <v>105</v>
      </c>
      <c r="B241">
        <v>1</v>
      </c>
      <c r="C241" s="1" t="s">
        <v>107</v>
      </c>
      <c r="D241" s="1" t="s">
        <v>343</v>
      </c>
      <c r="E241">
        <v>2060</v>
      </c>
      <c r="F241">
        <v>5.4393265871400863E-6</v>
      </c>
      <c r="G241">
        <v>2.1254087928226549E-8</v>
      </c>
      <c r="H241">
        <v>128.14570330618852</v>
      </c>
      <c r="I241">
        <v>141.09684341572805</v>
      </c>
      <c r="J241">
        <v>3.4237734619106364E-9</v>
      </c>
      <c r="K241">
        <v>4.2506729377399457E-11</v>
      </c>
      <c r="L241">
        <v>24.787477112727291</v>
      </c>
      <c r="M241">
        <v>15.902905809645375</v>
      </c>
      <c r="N241">
        <v>9.3163444985177968</v>
      </c>
      <c r="O241">
        <v>0</v>
      </c>
      <c r="P241">
        <v>0</v>
      </c>
      <c r="Q241">
        <v>0</v>
      </c>
      <c r="R241">
        <v>0</v>
      </c>
      <c r="S241">
        <v>0.9107860307265212</v>
      </c>
      <c r="T241">
        <v>0</v>
      </c>
      <c r="U241">
        <v>0</v>
      </c>
      <c r="V241">
        <v>0</v>
      </c>
      <c r="W241">
        <v>0</v>
      </c>
      <c r="X241">
        <v>0.929300798471834</v>
      </c>
      <c r="AA241">
        <v>0</v>
      </c>
      <c r="AB241">
        <v>0</v>
      </c>
      <c r="AC241" s="1" t="e">
        <f>((#REF!+#REF!)*H2__2[[#This Row],[PremiumH2CN_cap]]+(#REF!+#REF!)*H2__2[[#This Row],[PremiumH2CN_prod]]*1000)*_xlfn.XLOOKUP(H2__2[[#This Row],[Year]],Graphs!$R$2:$R$41,Graphs!$T$2:$T$41)</f>
        <v>#REF!</v>
      </c>
      <c r="AD2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2" spans="1:31" x14ac:dyDescent="0.25">
      <c r="A242" s="1" t="s">
        <v>105</v>
      </c>
      <c r="B242">
        <v>1</v>
      </c>
      <c r="C242" s="1" t="s">
        <v>107</v>
      </c>
      <c r="D242" s="1" t="s">
        <v>341</v>
      </c>
      <c r="E242">
        <v>2021</v>
      </c>
      <c r="F242">
        <v>70</v>
      </c>
      <c r="G242">
        <v>0.35</v>
      </c>
      <c r="H242">
        <v>0.13500000000000001</v>
      </c>
      <c r="I242">
        <v>0.13500000000000001</v>
      </c>
      <c r="J242">
        <v>9.9058463251367286</v>
      </c>
      <c r="K242">
        <v>9.2909090905785974E-2</v>
      </c>
      <c r="L242">
        <v>7.323895933936581E-12</v>
      </c>
      <c r="M242">
        <v>1.2595880978692791E-11</v>
      </c>
      <c r="N242">
        <v>0</v>
      </c>
      <c r="O242">
        <v>0</v>
      </c>
      <c r="P242">
        <v>0.13500000000000001</v>
      </c>
      <c r="Q242">
        <v>0</v>
      </c>
      <c r="R242">
        <v>0</v>
      </c>
      <c r="S242">
        <v>4.2370051337506949</v>
      </c>
      <c r="T242">
        <v>0</v>
      </c>
      <c r="U242">
        <v>0</v>
      </c>
      <c r="V242">
        <v>0</v>
      </c>
      <c r="W242">
        <v>0</v>
      </c>
      <c r="X242">
        <v>4.2370051337550265</v>
      </c>
      <c r="AA242">
        <v>0</v>
      </c>
      <c r="AB242">
        <v>0.13500000000000001</v>
      </c>
      <c r="AC242" s="1" t="e">
        <f>((#REF!+#REF!)*H2__2[[#This Row],[PremiumH2CN_cap]]+(#REF!+#REF!)*H2__2[[#This Row],[PremiumH2CN_prod]]*1000)*_xlfn.XLOOKUP(H2__2[[#This Row],[Year]],Graphs!$R$2:$R$41,Graphs!$T$2:$T$41)</f>
        <v>#REF!</v>
      </c>
      <c r="AD2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3" spans="1:31" x14ac:dyDescent="0.25">
      <c r="A243" s="1" t="s">
        <v>105</v>
      </c>
      <c r="B243">
        <v>1</v>
      </c>
      <c r="C243" s="1" t="s">
        <v>107</v>
      </c>
      <c r="D243" s="1" t="s">
        <v>341</v>
      </c>
      <c r="E243">
        <v>2022</v>
      </c>
      <c r="F243">
        <v>70</v>
      </c>
      <c r="G243">
        <v>0.35</v>
      </c>
      <c r="H243">
        <v>1.4849999999930639</v>
      </c>
      <c r="I243">
        <v>1.4849999999745191</v>
      </c>
      <c r="J243">
        <v>11.050972404013411</v>
      </c>
      <c r="K243">
        <v>4.726267220945385E-12</v>
      </c>
      <c r="L243">
        <v>3.1566180153078313E-2</v>
      </c>
      <c r="M243">
        <v>2.4458185233568519E-2</v>
      </c>
      <c r="N243">
        <v>0</v>
      </c>
      <c r="O243">
        <v>0</v>
      </c>
      <c r="P243">
        <v>0.13500000000000001</v>
      </c>
      <c r="Q243">
        <v>0</v>
      </c>
      <c r="R243">
        <v>0</v>
      </c>
      <c r="S243">
        <v>7.3170051655182924</v>
      </c>
      <c r="T243">
        <v>0</v>
      </c>
      <c r="U243">
        <v>0</v>
      </c>
      <c r="V243">
        <v>0</v>
      </c>
      <c r="W243">
        <v>0</v>
      </c>
      <c r="X243">
        <v>7.3170051535732696</v>
      </c>
      <c r="AA243">
        <v>0</v>
      </c>
      <c r="AB243">
        <v>0.13500000000000001</v>
      </c>
      <c r="AC243" s="1" t="e">
        <f>((#REF!+#REF!)*H2__2[[#This Row],[PremiumH2CN_cap]]+(#REF!+#REF!)*H2__2[[#This Row],[PremiumH2CN_prod]]*1000)*_xlfn.XLOOKUP(H2__2[[#This Row],[Year]],Graphs!$R$2:$R$41,Graphs!$T$2:$T$41)</f>
        <v>#REF!</v>
      </c>
      <c r="AD2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4" spans="1:31" x14ac:dyDescent="0.25">
      <c r="A244" s="1" t="s">
        <v>105</v>
      </c>
      <c r="B244">
        <v>1</v>
      </c>
      <c r="C244" s="1" t="s">
        <v>107</v>
      </c>
      <c r="D244" s="1" t="s">
        <v>341</v>
      </c>
      <c r="E244">
        <v>2023</v>
      </c>
      <c r="F244">
        <v>65.333333333335474</v>
      </c>
      <c r="G244">
        <v>3.8266666666666462</v>
      </c>
      <c r="H244">
        <v>1.4782500000146219</v>
      </c>
      <c r="I244">
        <v>3.5672075265369321</v>
      </c>
      <c r="J244">
        <v>11.14977774355129</v>
      </c>
      <c r="K244">
        <v>1.0158060606041894</v>
      </c>
      <c r="L244">
        <v>1.6860332141858142E-2</v>
      </c>
      <c r="M244">
        <v>3.7014554513069127E-2</v>
      </c>
      <c r="N244">
        <v>0</v>
      </c>
      <c r="O244">
        <v>0</v>
      </c>
      <c r="P244">
        <v>0.12825</v>
      </c>
      <c r="Q244">
        <v>0</v>
      </c>
      <c r="R244">
        <v>0</v>
      </c>
      <c r="S244">
        <v>2.8070054552265979</v>
      </c>
      <c r="T244">
        <v>0</v>
      </c>
      <c r="U244">
        <v>0</v>
      </c>
      <c r="V244">
        <v>0</v>
      </c>
      <c r="W244">
        <v>0</v>
      </c>
      <c r="X244">
        <v>2.807005409676667</v>
      </c>
      <c r="AA244">
        <v>0</v>
      </c>
      <c r="AB244">
        <v>0.12825</v>
      </c>
      <c r="AC244" s="1" t="e">
        <f>((#REF!+#REF!)*H2__2[[#This Row],[PremiumH2CN_cap]]+(#REF!+#REF!)*H2__2[[#This Row],[PremiumH2CN_prod]]*1000)*_xlfn.XLOOKUP(H2__2[[#This Row],[Year]],Graphs!$R$2:$R$41,Graphs!$T$2:$T$41)</f>
        <v>#REF!</v>
      </c>
      <c r="AD2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5" spans="1:31" x14ac:dyDescent="0.25">
      <c r="A245" s="1" t="s">
        <v>105</v>
      </c>
      <c r="B245">
        <v>1</v>
      </c>
      <c r="C245" s="1" t="s">
        <v>107</v>
      </c>
      <c r="D245" s="1" t="s">
        <v>341</v>
      </c>
      <c r="E245">
        <v>2024</v>
      </c>
      <c r="F245">
        <v>60.666666666671006</v>
      </c>
      <c r="G245">
        <v>3.8033333333430912</v>
      </c>
      <c r="H245">
        <v>5.1023223524038128</v>
      </c>
      <c r="I245">
        <v>23.867562751924304</v>
      </c>
      <c r="J245">
        <v>7.042806253551368</v>
      </c>
      <c r="K245">
        <v>1.0096121212129567</v>
      </c>
      <c r="L245">
        <v>0.43479082495116528</v>
      </c>
      <c r="M245">
        <v>1.3727217488174204</v>
      </c>
      <c r="N245">
        <v>3.4623260637697868</v>
      </c>
      <c r="O245">
        <v>0</v>
      </c>
      <c r="P245">
        <v>0.12150000000000001</v>
      </c>
      <c r="Q245">
        <v>0</v>
      </c>
      <c r="R245">
        <v>0</v>
      </c>
      <c r="S245">
        <v>2.9314736098263441</v>
      </c>
      <c r="T245">
        <v>0</v>
      </c>
      <c r="U245">
        <v>0</v>
      </c>
      <c r="V245">
        <v>0</v>
      </c>
      <c r="W245">
        <v>0</v>
      </c>
      <c r="X245">
        <v>2.9314747404056778</v>
      </c>
      <c r="AA245">
        <v>0</v>
      </c>
      <c r="AB245">
        <v>0.12150000000000001</v>
      </c>
      <c r="AC245" s="1" t="e">
        <f>((#REF!+#REF!)*H2__2[[#This Row],[PremiumH2CN_cap]]+(#REF!+#REF!)*H2__2[[#This Row],[PremiumH2CN_prod]]*1000)*_xlfn.XLOOKUP(H2__2[[#This Row],[Year]],Graphs!$R$2:$R$41,Graphs!$T$2:$T$41)</f>
        <v>#REF!</v>
      </c>
      <c r="AD2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6" spans="1:31" x14ac:dyDescent="0.25">
      <c r="A246" s="1" t="s">
        <v>105</v>
      </c>
      <c r="B246">
        <v>1</v>
      </c>
      <c r="C246" s="1" t="s">
        <v>107</v>
      </c>
      <c r="D246" s="1" t="s">
        <v>341</v>
      </c>
      <c r="E246">
        <v>2025</v>
      </c>
      <c r="F246">
        <v>56.000000000006544</v>
      </c>
      <c r="G246">
        <v>3.7800000000097764</v>
      </c>
      <c r="H246">
        <v>25.534538657578882</v>
      </c>
      <c r="I246">
        <v>23.860812752079582</v>
      </c>
      <c r="J246">
        <v>5.7869494888494426</v>
      </c>
      <c r="K246">
        <v>0.97083908400404773</v>
      </c>
      <c r="L246">
        <v>2.9157224736081715</v>
      </c>
      <c r="M246">
        <v>1.4277009783771581</v>
      </c>
      <c r="N246">
        <v>3.3269399731133209</v>
      </c>
      <c r="O246">
        <v>0</v>
      </c>
      <c r="P246">
        <v>0.11475</v>
      </c>
      <c r="Q246">
        <v>0</v>
      </c>
      <c r="R246">
        <v>0</v>
      </c>
      <c r="S246">
        <v>2.6602605700744273</v>
      </c>
      <c r="T246">
        <v>0</v>
      </c>
      <c r="U246">
        <v>0</v>
      </c>
      <c r="V246">
        <v>0</v>
      </c>
      <c r="W246">
        <v>0</v>
      </c>
      <c r="X246">
        <v>2.6811922549509966</v>
      </c>
      <c r="AA246">
        <v>0</v>
      </c>
      <c r="AB246">
        <v>0.11475</v>
      </c>
      <c r="AC246" s="1" t="e">
        <f>((#REF!+#REF!)*H2__2[[#This Row],[PremiumH2CN_cap]]+(#REF!+#REF!)*H2__2[[#This Row],[PremiumH2CN_prod]]*1000)*_xlfn.XLOOKUP(H2__2[[#This Row],[Year]],Graphs!$R$2:$R$41,Graphs!$T$2:$T$41)</f>
        <v>#REF!</v>
      </c>
      <c r="AD2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7" spans="1:31" x14ac:dyDescent="0.25">
      <c r="A247" s="1" t="s">
        <v>105</v>
      </c>
      <c r="B247">
        <v>1</v>
      </c>
      <c r="C247" s="1" t="s">
        <v>107</v>
      </c>
      <c r="D247" s="1" t="s">
        <v>341</v>
      </c>
      <c r="E247">
        <v>2026</v>
      </c>
      <c r="F247">
        <v>51.333333333342424</v>
      </c>
      <c r="G247">
        <v>3.7566666666764612</v>
      </c>
      <c r="H247">
        <v>34.647716581349428</v>
      </c>
      <c r="I247">
        <v>23.854062752155489</v>
      </c>
      <c r="J247">
        <v>2.9515893420512285</v>
      </c>
      <c r="K247">
        <v>0.89695389736931319</v>
      </c>
      <c r="L247">
        <v>4.3801963174204399</v>
      </c>
      <c r="M247">
        <v>1.6678532269645783</v>
      </c>
      <c r="N247">
        <v>5.6464505938259322</v>
      </c>
      <c r="O247">
        <v>0</v>
      </c>
      <c r="P247">
        <v>0.10800000000000001</v>
      </c>
      <c r="Q247">
        <v>0</v>
      </c>
      <c r="R247">
        <v>0</v>
      </c>
      <c r="S247">
        <v>2.768881828372884</v>
      </c>
      <c r="T247">
        <v>0</v>
      </c>
      <c r="U247">
        <v>0</v>
      </c>
      <c r="V247">
        <v>0</v>
      </c>
      <c r="W247">
        <v>0</v>
      </c>
      <c r="X247">
        <v>2.8290233762493493</v>
      </c>
      <c r="AA247">
        <v>0</v>
      </c>
      <c r="AB247">
        <v>0.10800000000000001</v>
      </c>
      <c r="AC247" s="1" t="e">
        <f>((#REF!+#REF!)*H2__2[[#This Row],[PremiumH2CN_cap]]+(#REF!+#REF!)*H2__2[[#This Row],[PremiumH2CN_prod]]*1000)*_xlfn.XLOOKUP(H2__2[[#This Row],[Year]],Graphs!$R$2:$R$41,Graphs!$T$2:$T$41)</f>
        <v>#REF!</v>
      </c>
      <c r="AD2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8" spans="1:31" x14ac:dyDescent="0.25">
      <c r="A248" s="1" t="s">
        <v>105</v>
      </c>
      <c r="B248">
        <v>1</v>
      </c>
      <c r="C248" s="1" t="s">
        <v>107</v>
      </c>
      <c r="D248" s="1" t="s">
        <v>341</v>
      </c>
      <c r="E248">
        <v>2027</v>
      </c>
      <c r="F248">
        <v>46.666666666678736</v>
      </c>
      <c r="G248">
        <v>3.7333333333431442</v>
      </c>
      <c r="H248">
        <v>38.898641623841669</v>
      </c>
      <c r="I248">
        <v>23.847312752313798</v>
      </c>
      <c r="J248">
        <v>2.0020346463879193</v>
      </c>
      <c r="K248">
        <v>0.8466414336446545</v>
      </c>
      <c r="L248">
        <v>5.0165308541104565</v>
      </c>
      <c r="M248">
        <v>1.7691500815850114</v>
      </c>
      <c r="N248">
        <v>7.0198559836739847</v>
      </c>
      <c r="O248">
        <v>0</v>
      </c>
      <c r="P248">
        <v>0.10125000000000001</v>
      </c>
      <c r="Q248">
        <v>0</v>
      </c>
      <c r="R248">
        <v>0</v>
      </c>
      <c r="S248">
        <v>2.7185195305864327</v>
      </c>
      <c r="T248">
        <v>0</v>
      </c>
      <c r="U248">
        <v>0</v>
      </c>
      <c r="V248">
        <v>0</v>
      </c>
      <c r="W248">
        <v>0</v>
      </c>
      <c r="X248">
        <v>2.7964020543396533</v>
      </c>
      <c r="AA248">
        <v>0</v>
      </c>
      <c r="AB248">
        <v>0.10125000000000001</v>
      </c>
      <c r="AC248" s="1" t="e">
        <f>((#REF!+#REF!)*H2__2[[#This Row],[PremiumH2CN_cap]]+(#REF!+#REF!)*H2__2[[#This Row],[PremiumH2CN_prod]]*1000)*_xlfn.XLOOKUP(H2__2[[#This Row],[Year]],Graphs!$R$2:$R$41,Graphs!$T$2:$T$41)</f>
        <v>#REF!</v>
      </c>
      <c r="AD2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49" spans="1:31" x14ac:dyDescent="0.25">
      <c r="A249" s="1" t="s">
        <v>105</v>
      </c>
      <c r="B249">
        <v>1</v>
      </c>
      <c r="C249" s="1" t="s">
        <v>107</v>
      </c>
      <c r="D249" s="1" t="s">
        <v>341</v>
      </c>
      <c r="E249">
        <v>2028</v>
      </c>
      <c r="F249">
        <v>42.000000000015575</v>
      </c>
      <c r="G249">
        <v>3.7100000000098263</v>
      </c>
      <c r="H249">
        <v>43.867961681298063</v>
      </c>
      <c r="I249">
        <v>23.84056275356884</v>
      </c>
      <c r="J249">
        <v>1.0713298367443804</v>
      </c>
      <c r="K249">
        <v>0.79644180920664076</v>
      </c>
      <c r="L249">
        <v>5.7109345651542025</v>
      </c>
      <c r="M249">
        <v>1.7925787921496461</v>
      </c>
      <c r="N249">
        <v>8.3945842352358397</v>
      </c>
      <c r="O249">
        <v>0</v>
      </c>
      <c r="P249">
        <v>9.4500000000000001E-2</v>
      </c>
      <c r="Q249">
        <v>0</v>
      </c>
      <c r="R249">
        <v>0</v>
      </c>
      <c r="S249">
        <v>2.6597844096991303</v>
      </c>
      <c r="T249">
        <v>0</v>
      </c>
      <c r="U249">
        <v>0</v>
      </c>
      <c r="V249">
        <v>0</v>
      </c>
      <c r="W249">
        <v>0</v>
      </c>
      <c r="X249">
        <v>2.7605328289379609</v>
      </c>
      <c r="AA249">
        <v>0</v>
      </c>
      <c r="AB249">
        <v>9.4500000000000001E-2</v>
      </c>
      <c r="AC249" s="1" t="e">
        <f>((#REF!+#REF!)*H2__2[[#This Row],[PremiumH2CN_cap]]+(#REF!+#REF!)*H2__2[[#This Row],[PremiumH2CN_prod]]*1000)*_xlfn.XLOOKUP(H2__2[[#This Row],[Year]],Graphs!$R$2:$R$41,Graphs!$T$2:$T$41)</f>
        <v>#REF!</v>
      </c>
      <c r="AD2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0" spans="1:31" x14ac:dyDescent="0.25">
      <c r="A250" s="1" t="s">
        <v>105</v>
      </c>
      <c r="B250">
        <v>1</v>
      </c>
      <c r="C250" s="1" t="s">
        <v>107</v>
      </c>
      <c r="D250" s="1" t="s">
        <v>341</v>
      </c>
      <c r="E250">
        <v>2029</v>
      </c>
      <c r="F250">
        <v>37.333333333353075</v>
      </c>
      <c r="G250">
        <v>3.6866666666765076</v>
      </c>
      <c r="H250">
        <v>44.824687932574676</v>
      </c>
      <c r="I250">
        <v>27.408925722155345</v>
      </c>
      <c r="J250">
        <v>0.41327269708145498</v>
      </c>
      <c r="K250">
        <v>0.70601051931829173</v>
      </c>
      <c r="L250">
        <v>6.0100240275834675</v>
      </c>
      <c r="M250">
        <v>2.2130814425062337</v>
      </c>
      <c r="N250">
        <v>9.5349432017876321</v>
      </c>
      <c r="O250">
        <v>0</v>
      </c>
      <c r="P250">
        <v>8.7750000000000009E-2</v>
      </c>
      <c r="Q250">
        <v>0</v>
      </c>
      <c r="R250">
        <v>0</v>
      </c>
      <c r="S250">
        <v>2.5548308209408437</v>
      </c>
      <c r="T250">
        <v>0</v>
      </c>
      <c r="U250">
        <v>0</v>
      </c>
      <c r="V250">
        <v>0</v>
      </c>
      <c r="W250">
        <v>0</v>
      </c>
      <c r="X250">
        <v>2.672169822465837</v>
      </c>
      <c r="AA250">
        <v>0</v>
      </c>
      <c r="AB250">
        <v>8.7750000000000009E-2</v>
      </c>
      <c r="AC250" s="1" t="e">
        <f>((#REF!+#REF!)*H2__2[[#This Row],[PremiumH2CN_cap]]+(#REF!+#REF!)*H2__2[[#This Row],[PremiumH2CN_prod]]*1000)*_xlfn.XLOOKUP(H2__2[[#This Row],[Year]],Graphs!$R$2:$R$41,Graphs!$T$2:$T$41)</f>
        <v>#REF!</v>
      </c>
      <c r="AD2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1" spans="1:31" x14ac:dyDescent="0.25">
      <c r="A251" s="1" t="s">
        <v>105</v>
      </c>
      <c r="B251">
        <v>1</v>
      </c>
      <c r="C251" s="1" t="s">
        <v>107</v>
      </c>
      <c r="D251" s="1" t="s">
        <v>341</v>
      </c>
      <c r="E251">
        <v>2030</v>
      </c>
      <c r="F251">
        <v>32.666666666691427</v>
      </c>
      <c r="G251">
        <v>3.6633333333431883</v>
      </c>
      <c r="H251">
        <v>47.057670604947219</v>
      </c>
      <c r="I251">
        <v>28.325780467241668</v>
      </c>
      <c r="J251">
        <v>0.20370394963652982</v>
      </c>
      <c r="K251">
        <v>0.64821034209163719</v>
      </c>
      <c r="L251">
        <v>6.4919990385461199</v>
      </c>
      <c r="M251">
        <v>2.4734471856302167</v>
      </c>
      <c r="N251">
        <v>10.17507357362606</v>
      </c>
      <c r="O251">
        <v>0</v>
      </c>
      <c r="P251">
        <v>8.1000000000000003E-2</v>
      </c>
      <c r="Q251">
        <v>0</v>
      </c>
      <c r="R251">
        <v>0</v>
      </c>
      <c r="S251">
        <v>2.4084087302342434</v>
      </c>
      <c r="T251">
        <v>0</v>
      </c>
      <c r="U251">
        <v>0</v>
      </c>
      <c r="V251">
        <v>0</v>
      </c>
      <c r="W251">
        <v>0</v>
      </c>
      <c r="X251">
        <v>2.5282574309614967</v>
      </c>
      <c r="AA251">
        <v>0</v>
      </c>
      <c r="AB251">
        <v>8.1000000000000003E-2</v>
      </c>
      <c r="AC251" s="1" t="e">
        <f>((#REF!+#REF!)*H2__2[[#This Row],[PremiumH2CN_cap]]+(#REF!+#REF!)*H2__2[[#This Row],[PremiumH2CN_prod]]*1000)*_xlfn.XLOOKUP(H2__2[[#This Row],[Year]],Graphs!$R$2:$R$41,Graphs!$T$2:$T$41)</f>
        <v>#REF!</v>
      </c>
      <c r="AD2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2" spans="1:31" x14ac:dyDescent="0.25">
      <c r="A252" s="1" t="s">
        <v>105</v>
      </c>
      <c r="B252">
        <v>1</v>
      </c>
      <c r="C252" s="1" t="s">
        <v>107</v>
      </c>
      <c r="D252" s="1" t="s">
        <v>341</v>
      </c>
      <c r="E252">
        <v>2031</v>
      </c>
      <c r="F252">
        <v>28.000000000030948</v>
      </c>
      <c r="G252">
        <v>3.6400000000098705</v>
      </c>
      <c r="H252">
        <v>49.898816032012554</v>
      </c>
      <c r="I252">
        <v>31.167250759652383</v>
      </c>
      <c r="J252">
        <v>0.1754293419147622</v>
      </c>
      <c r="K252">
        <v>0.64408161379566387</v>
      </c>
      <c r="L252">
        <v>7.0940621681377465</v>
      </c>
      <c r="M252">
        <v>2.8379520508132168</v>
      </c>
      <c r="N252">
        <v>10.741454268328646</v>
      </c>
      <c r="O252">
        <v>4.5797138559360806E-12</v>
      </c>
      <c r="P252">
        <v>7.4250000083984843E-2</v>
      </c>
      <c r="Q252">
        <v>3.7304710673163915E-13</v>
      </c>
      <c r="R252">
        <v>8.8975552140579291E-3</v>
      </c>
      <c r="S252">
        <v>2.415443478980539</v>
      </c>
      <c r="T252">
        <v>0</v>
      </c>
      <c r="U252">
        <v>0</v>
      </c>
      <c r="V252">
        <v>0</v>
      </c>
      <c r="W252">
        <v>0</v>
      </c>
      <c r="X252">
        <v>2.5401067902287782</v>
      </c>
      <c r="AA252">
        <v>4.5797138559360806E-12</v>
      </c>
      <c r="AB252">
        <v>7.4250000083984843E-2</v>
      </c>
      <c r="AC252" s="1" t="e">
        <f>((#REF!+#REF!)*H2__2[[#This Row],[PremiumH2CN_cap]]+(#REF!+#REF!)*H2__2[[#This Row],[PremiumH2CN_prod]]*1000)*_xlfn.XLOOKUP(H2__2[[#This Row],[Year]],Graphs!$R$2:$R$41,Graphs!$T$2:$T$41)</f>
        <v>#REF!</v>
      </c>
      <c r="AD2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3" spans="1:31" x14ac:dyDescent="0.25">
      <c r="A253" s="1" t="s">
        <v>105</v>
      </c>
      <c r="B253">
        <v>1</v>
      </c>
      <c r="C253" s="1" t="s">
        <v>107</v>
      </c>
      <c r="D253" s="1" t="s">
        <v>341</v>
      </c>
      <c r="E253">
        <v>2032</v>
      </c>
      <c r="F253">
        <v>23.333333333372124</v>
      </c>
      <c r="G253">
        <v>3.616666666676553</v>
      </c>
      <c r="H253">
        <v>49.892066036578534</v>
      </c>
      <c r="I253">
        <v>40.343471239165886</v>
      </c>
      <c r="J253">
        <v>0.1292493057363345</v>
      </c>
      <c r="K253">
        <v>0.62366861845968835</v>
      </c>
      <c r="L253">
        <v>7.3256344796949842</v>
      </c>
      <c r="M253">
        <v>3.6728291470525063</v>
      </c>
      <c r="N253">
        <v>11.242141988198453</v>
      </c>
      <c r="O253">
        <v>4.5797138559360806E-12</v>
      </c>
      <c r="P253">
        <v>6.7500000083984837E-2</v>
      </c>
      <c r="Q253">
        <v>3.4741534185614463E-13</v>
      </c>
      <c r="R253">
        <v>6.7391086214690695E-3</v>
      </c>
      <c r="S253">
        <v>2.4189756247316927</v>
      </c>
      <c r="T253">
        <v>0</v>
      </c>
      <c r="U253">
        <v>0</v>
      </c>
      <c r="V253">
        <v>0</v>
      </c>
      <c r="W253">
        <v>0</v>
      </c>
      <c r="X253">
        <v>2.5438095110708692</v>
      </c>
      <c r="AA253">
        <v>4.5797138559360806E-12</v>
      </c>
      <c r="AB253">
        <v>6.7500000083984837E-2</v>
      </c>
      <c r="AC253" s="1" t="e">
        <f>((#REF!+#REF!)*H2__2[[#This Row],[PremiumH2CN_cap]]+(#REF!+#REF!)*H2__2[[#This Row],[PremiumH2CN_prod]]*1000)*_xlfn.XLOOKUP(H2__2[[#This Row],[Year]],Graphs!$R$2:$R$41,Graphs!$T$2:$T$41)</f>
        <v>#REF!</v>
      </c>
      <c r="AD2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4" spans="1:31" x14ac:dyDescent="0.25">
      <c r="A254" s="1" t="s">
        <v>105</v>
      </c>
      <c r="B254">
        <v>1</v>
      </c>
      <c r="C254" s="1" t="s">
        <v>107</v>
      </c>
      <c r="D254" s="1" t="s">
        <v>341</v>
      </c>
      <c r="E254">
        <v>2033</v>
      </c>
      <c r="F254">
        <v>18.666666666715859</v>
      </c>
      <c r="G254">
        <v>3.5933333333432356</v>
      </c>
      <c r="H254">
        <v>53.293622328790327</v>
      </c>
      <c r="I254">
        <v>42.701134582039415</v>
      </c>
      <c r="J254">
        <v>6.3025338188727964E-2</v>
      </c>
      <c r="K254">
        <v>0.61099779457506775</v>
      </c>
      <c r="L254">
        <v>7.928810089844629</v>
      </c>
      <c r="M254">
        <v>3.961861021129697</v>
      </c>
      <c r="N254">
        <v>11.925217594059259</v>
      </c>
      <c r="O254">
        <v>4.5797138559360806E-12</v>
      </c>
      <c r="P254">
        <v>6.0750000083984838E-2</v>
      </c>
      <c r="Q254">
        <v>3.1381290198020017E-13</v>
      </c>
      <c r="R254">
        <v>7.8985334932684982E-3</v>
      </c>
      <c r="S254">
        <v>2.4444005306662246</v>
      </c>
      <c r="T254">
        <v>0</v>
      </c>
      <c r="U254">
        <v>0</v>
      </c>
      <c r="V254">
        <v>0</v>
      </c>
      <c r="W254">
        <v>0</v>
      </c>
      <c r="X254">
        <v>2.5696891246752229</v>
      </c>
      <c r="AA254">
        <v>4.5797138559360806E-12</v>
      </c>
      <c r="AB254">
        <v>6.0750000083984838E-2</v>
      </c>
      <c r="AC254" s="1" t="e">
        <f>((#REF!+#REF!)*H2__2[[#This Row],[PremiumH2CN_cap]]+(#REF!+#REF!)*H2__2[[#This Row],[PremiumH2CN_prod]]*1000)*_xlfn.XLOOKUP(H2__2[[#This Row],[Year]],Graphs!$R$2:$R$41,Graphs!$T$2:$T$41)</f>
        <v>#REF!</v>
      </c>
      <c r="AD2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5" spans="1:31" x14ac:dyDescent="0.25">
      <c r="A255" s="1" t="s">
        <v>105</v>
      </c>
      <c r="B255">
        <v>1</v>
      </c>
      <c r="C255" s="1" t="s">
        <v>107</v>
      </c>
      <c r="D255" s="1" t="s">
        <v>341</v>
      </c>
      <c r="E255">
        <v>2034</v>
      </c>
      <c r="F255">
        <v>14.000000000063855</v>
      </c>
      <c r="G255">
        <v>3.5700000000099177</v>
      </c>
      <c r="H255">
        <v>61.713332781236076</v>
      </c>
      <c r="I255">
        <v>44.795586267538702</v>
      </c>
      <c r="J255">
        <v>4.1621657416945609E-9</v>
      </c>
      <c r="K255">
        <v>0.53417148945030279</v>
      </c>
      <c r="L255">
        <v>9.1175989515402822</v>
      </c>
      <c r="M255">
        <v>4.1545289428104617</v>
      </c>
      <c r="N255">
        <v>12.181672509641114</v>
      </c>
      <c r="O255">
        <v>4.5797138559360806E-12</v>
      </c>
      <c r="P255">
        <v>5.4000000083984839E-2</v>
      </c>
      <c r="Q255">
        <v>3.4934336244045019E-13</v>
      </c>
      <c r="R255">
        <v>6.2343833085454024E-3</v>
      </c>
      <c r="S255">
        <v>2.4210486501290052</v>
      </c>
      <c r="T255">
        <v>0</v>
      </c>
      <c r="U255">
        <v>0</v>
      </c>
      <c r="V255">
        <v>0</v>
      </c>
      <c r="W255">
        <v>0</v>
      </c>
      <c r="X255">
        <v>2.5453995084140768</v>
      </c>
      <c r="AA255">
        <v>4.5797138559360806E-12</v>
      </c>
      <c r="AB255">
        <v>5.4000000083984839E-2</v>
      </c>
      <c r="AC255" s="1" t="e">
        <f>((#REF!+#REF!)*H2__2[[#This Row],[PremiumH2CN_cap]]+(#REF!+#REF!)*H2__2[[#This Row],[PremiumH2CN_prod]]*1000)*_xlfn.XLOOKUP(H2__2[[#This Row],[Year]],Graphs!$R$2:$R$41,Graphs!$T$2:$T$41)</f>
        <v>#REF!</v>
      </c>
      <c r="AD2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6" spans="1:31" x14ac:dyDescent="0.25">
      <c r="A256" s="1" t="s">
        <v>105</v>
      </c>
      <c r="B256">
        <v>1</v>
      </c>
      <c r="C256" s="1" t="s">
        <v>107</v>
      </c>
      <c r="D256" s="1" t="s">
        <v>341</v>
      </c>
      <c r="E256">
        <v>2035</v>
      </c>
      <c r="F256">
        <v>9.3333333334235373</v>
      </c>
      <c r="G256">
        <v>3.5466666666765998</v>
      </c>
      <c r="H256">
        <v>72.806056566957508</v>
      </c>
      <c r="I256">
        <v>44.788836268752654</v>
      </c>
      <c r="J256">
        <v>1.4287744347338367E-9</v>
      </c>
      <c r="K256">
        <v>0.53068017250813249</v>
      </c>
      <c r="L256">
        <v>10.644243869323471</v>
      </c>
      <c r="M256">
        <v>4.0994328162190712</v>
      </c>
      <c r="N256">
        <v>12.216818780679068</v>
      </c>
      <c r="O256">
        <v>4.5797138559360806E-12</v>
      </c>
      <c r="P256">
        <v>4.7250000083984833E-2</v>
      </c>
      <c r="Q256">
        <v>3.547288582423219E-13</v>
      </c>
      <c r="R256">
        <v>6.3962432721226137E-3</v>
      </c>
      <c r="S256">
        <v>2.3632644730130155</v>
      </c>
      <c r="T256">
        <v>0</v>
      </c>
      <c r="U256">
        <v>0</v>
      </c>
      <c r="V256">
        <v>0</v>
      </c>
      <c r="W256">
        <v>0</v>
      </c>
      <c r="X256">
        <v>2.4856765516419181</v>
      </c>
      <c r="AA256">
        <v>4.5797138559360806E-12</v>
      </c>
      <c r="AB256">
        <v>4.7250000083984833E-2</v>
      </c>
      <c r="AC256" s="1" t="e">
        <f>((#REF!+#REF!)*H2__2[[#This Row],[PremiumH2CN_cap]]+(#REF!+#REF!)*H2__2[[#This Row],[PremiumH2CN_prod]]*1000)*_xlfn.XLOOKUP(H2__2[[#This Row],[Year]],Graphs!$R$2:$R$41,Graphs!$T$2:$T$41)</f>
        <v>#REF!</v>
      </c>
      <c r="AD2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7" spans="1:31" x14ac:dyDescent="0.25">
      <c r="A257" s="1" t="s">
        <v>105</v>
      </c>
      <c r="B257">
        <v>1</v>
      </c>
      <c r="C257" s="1" t="s">
        <v>107</v>
      </c>
      <c r="D257" s="1" t="s">
        <v>341</v>
      </c>
      <c r="E257">
        <v>2036</v>
      </c>
      <c r="F257">
        <v>4.6666666668247769</v>
      </c>
      <c r="G257">
        <v>3.5233333333432815</v>
      </c>
      <c r="H257">
        <v>83.422986594878367</v>
      </c>
      <c r="I257">
        <v>44.818178246865919</v>
      </c>
      <c r="J257">
        <v>1.0164314003198461E-9</v>
      </c>
      <c r="K257">
        <v>0.51285643358481559</v>
      </c>
      <c r="L257">
        <v>12.048504565799327</v>
      </c>
      <c r="M257">
        <v>3.9685238468968085</v>
      </c>
      <c r="N257">
        <v>12.461751809953558</v>
      </c>
      <c r="O257">
        <v>4.5797138559360806E-12</v>
      </c>
      <c r="P257">
        <v>4.0500000083984834E-2</v>
      </c>
      <c r="Q257">
        <v>3.4404857001787766E-13</v>
      </c>
      <c r="R257">
        <v>6.3471515936593531E-3</v>
      </c>
      <c r="S257">
        <v>2.321973858889939</v>
      </c>
      <c r="T257">
        <v>0</v>
      </c>
      <c r="U257">
        <v>0</v>
      </c>
      <c r="V257">
        <v>0</v>
      </c>
      <c r="W257">
        <v>0</v>
      </c>
      <c r="X257">
        <v>2.4406324071117926</v>
      </c>
      <c r="AA257">
        <v>4.5797138559360806E-12</v>
      </c>
      <c r="AB257">
        <v>4.0500000083984834E-2</v>
      </c>
      <c r="AC257" s="1" t="e">
        <f>((#REF!+#REF!)*H2__2[[#This Row],[PremiumH2CN_cap]]+(#REF!+#REF!)*H2__2[[#This Row],[PremiumH2CN_prod]]*1000)*_xlfn.XLOOKUP(H2__2[[#This Row],[Year]],Graphs!$R$2:$R$41,Graphs!$T$2:$T$41)</f>
        <v>#REF!</v>
      </c>
      <c r="AD2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8" spans="1:31" x14ac:dyDescent="0.25">
      <c r="A258" s="1" t="s">
        <v>105</v>
      </c>
      <c r="B258">
        <v>1</v>
      </c>
      <c r="C258" s="1" t="s">
        <v>107</v>
      </c>
      <c r="D258" s="1" t="s">
        <v>341</v>
      </c>
      <c r="E258">
        <v>2037</v>
      </c>
      <c r="F258">
        <v>2.1104487049160109E-8</v>
      </c>
      <c r="G258">
        <v>3.5000000000099631</v>
      </c>
      <c r="H258">
        <v>93.844130394087287</v>
      </c>
      <c r="I258">
        <v>45.653162094368199</v>
      </c>
      <c r="J258">
        <v>6.2452817666211703E-10</v>
      </c>
      <c r="K258">
        <v>0.52369753865445579</v>
      </c>
      <c r="L258">
        <v>12.986082585162626</v>
      </c>
      <c r="M258">
        <v>3.8410078531379606</v>
      </c>
      <c r="N258">
        <v>13.137015186866478</v>
      </c>
      <c r="O258">
        <v>4.5797138559360806E-12</v>
      </c>
      <c r="P258">
        <v>3.3750000083984835E-2</v>
      </c>
      <c r="Q258">
        <v>3.1360731009988267E-13</v>
      </c>
      <c r="R258">
        <v>5.0863077455753237E-3</v>
      </c>
      <c r="S258">
        <v>2.369408285387375</v>
      </c>
      <c r="T258">
        <v>0</v>
      </c>
      <c r="U258">
        <v>0</v>
      </c>
      <c r="V258">
        <v>0</v>
      </c>
      <c r="W258">
        <v>0</v>
      </c>
      <c r="X258">
        <v>2.5041412896190618</v>
      </c>
      <c r="AA258">
        <v>4.5797138559360806E-12</v>
      </c>
      <c r="AB258">
        <v>3.3750000083984835E-2</v>
      </c>
      <c r="AC258" s="1" t="e">
        <f>((#REF!+#REF!)*H2__2[[#This Row],[PremiumH2CN_cap]]+(#REF!+#REF!)*H2__2[[#This Row],[PremiumH2CN_prod]]*1000)*_xlfn.XLOOKUP(H2__2[[#This Row],[Year]],Graphs!$R$2:$R$41,Graphs!$T$2:$T$41)</f>
        <v>#REF!</v>
      </c>
      <c r="AD2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59" spans="1:31" x14ac:dyDescent="0.25">
      <c r="A259" s="1" t="s">
        <v>105</v>
      </c>
      <c r="B259">
        <v>1</v>
      </c>
      <c r="C259" s="1" t="s">
        <v>107</v>
      </c>
      <c r="D259" s="1" t="s">
        <v>341</v>
      </c>
      <c r="E259">
        <v>2038</v>
      </c>
      <c r="F259">
        <v>2.1408630094074948E-8</v>
      </c>
      <c r="G259">
        <v>3.5000000000099787</v>
      </c>
      <c r="H259">
        <v>99.069924813651895</v>
      </c>
      <c r="I259">
        <v>53.875751209917098</v>
      </c>
      <c r="J259">
        <v>5.8577901404613469E-10</v>
      </c>
      <c r="K259">
        <v>0.50666946220892772</v>
      </c>
      <c r="L259">
        <v>13.569266413590451</v>
      </c>
      <c r="M259">
        <v>4.4832929088940334</v>
      </c>
      <c r="N259">
        <v>13.435667295851523</v>
      </c>
      <c r="O259">
        <v>4.5797138559360806E-12</v>
      </c>
      <c r="P259">
        <v>2.700000008398484E-2</v>
      </c>
      <c r="Q259">
        <v>3.1725189314116535E-13</v>
      </c>
      <c r="R259">
        <v>4.5480768020351404E-3</v>
      </c>
      <c r="S259">
        <v>2.3499129098250213</v>
      </c>
      <c r="T259">
        <v>0</v>
      </c>
      <c r="U259">
        <v>0</v>
      </c>
      <c r="V259">
        <v>0</v>
      </c>
      <c r="W259">
        <v>0</v>
      </c>
      <c r="X259">
        <v>2.4883229656227543</v>
      </c>
      <c r="AA259">
        <v>4.5797138559360806E-12</v>
      </c>
      <c r="AB259">
        <v>2.700000008398484E-2</v>
      </c>
      <c r="AC259" s="1" t="e">
        <f>((#REF!+#REF!)*H2__2[[#This Row],[PremiumH2CN_cap]]+(#REF!+#REF!)*H2__2[[#This Row],[PremiumH2CN_prod]]*1000)*_xlfn.XLOOKUP(H2__2[[#This Row],[Year]],Graphs!$R$2:$R$41,Graphs!$T$2:$T$41)</f>
        <v>#REF!</v>
      </c>
      <c r="AD2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0" spans="1:31" x14ac:dyDescent="0.25">
      <c r="A260" s="1" t="s">
        <v>105</v>
      </c>
      <c r="B260">
        <v>1</v>
      </c>
      <c r="C260" s="1" t="s">
        <v>107</v>
      </c>
      <c r="D260" s="1" t="s">
        <v>341</v>
      </c>
      <c r="E260">
        <v>2039</v>
      </c>
      <c r="F260">
        <v>2.2299535082562927E-8</v>
      </c>
      <c r="G260">
        <v>3.500000000009996</v>
      </c>
      <c r="H260">
        <v>99.063174813896936</v>
      </c>
      <c r="I260">
        <v>64.697084888507575</v>
      </c>
      <c r="J260">
        <v>5.5573811259501834E-10</v>
      </c>
      <c r="K260">
        <v>0.47953852258848761</v>
      </c>
      <c r="L260">
        <v>13.862806769544958</v>
      </c>
      <c r="M260">
        <v>5.625099690920103</v>
      </c>
      <c r="N260">
        <v>13.527257837305649</v>
      </c>
      <c r="O260">
        <v>4.5797138559360806E-12</v>
      </c>
      <c r="P260">
        <v>2.0250000083984837E-2</v>
      </c>
      <c r="Q260">
        <v>3.3802510386215886E-13</v>
      </c>
      <c r="R260">
        <v>3.3555569387273328E-3</v>
      </c>
      <c r="S260">
        <v>2.303203956107593</v>
      </c>
      <c r="T260">
        <v>0</v>
      </c>
      <c r="U260">
        <v>0</v>
      </c>
      <c r="V260">
        <v>0</v>
      </c>
      <c r="W260">
        <v>0</v>
      </c>
      <c r="X260">
        <v>2.4383686133517095</v>
      </c>
      <c r="AA260">
        <v>4.5797138559360806E-12</v>
      </c>
      <c r="AB260">
        <v>2.0250000083984837E-2</v>
      </c>
      <c r="AC260" s="1" t="e">
        <f>((#REF!+#REF!)*H2__2[[#This Row],[PremiumH2CN_cap]]+(#REF!+#REF!)*H2__2[[#This Row],[PremiumH2CN_prod]]*1000)*_xlfn.XLOOKUP(H2__2[[#This Row],[Year]],Graphs!$R$2:$R$41,Graphs!$T$2:$T$41)</f>
        <v>#REF!</v>
      </c>
      <c r="AD2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1" spans="1:31" x14ac:dyDescent="0.25">
      <c r="A261" s="1" t="s">
        <v>105</v>
      </c>
      <c r="B261">
        <v>1</v>
      </c>
      <c r="C261" s="1" t="s">
        <v>107</v>
      </c>
      <c r="D261" s="1" t="s">
        <v>341</v>
      </c>
      <c r="E261">
        <v>2040</v>
      </c>
      <c r="F261">
        <v>2.4251713507552921E-8</v>
      </c>
      <c r="G261">
        <v>3.500000000010016</v>
      </c>
      <c r="H261">
        <v>99.056424813982332</v>
      </c>
      <c r="I261">
        <v>77.677354573830229</v>
      </c>
      <c r="J261">
        <v>5.282124935692312E-10</v>
      </c>
      <c r="K261">
        <v>0.47953852258201407</v>
      </c>
      <c r="L261">
        <v>14.154207314758875</v>
      </c>
      <c r="M261">
        <v>7.0479620639898446</v>
      </c>
      <c r="N261">
        <v>13.315792680500072</v>
      </c>
      <c r="O261">
        <v>4.5797138559360806E-12</v>
      </c>
      <c r="P261">
        <v>1.3500000083984836E-2</v>
      </c>
      <c r="Q261">
        <v>3.4995566829859645E-13</v>
      </c>
      <c r="R261">
        <v>2.329668741449751E-3</v>
      </c>
      <c r="S261">
        <v>2.2122448536873036</v>
      </c>
      <c r="T261">
        <v>0</v>
      </c>
      <c r="U261">
        <v>0</v>
      </c>
      <c r="V261">
        <v>0</v>
      </c>
      <c r="W261">
        <v>0</v>
      </c>
      <c r="X261">
        <v>2.3387870983701524</v>
      </c>
      <c r="AA261">
        <v>4.5797138559360806E-12</v>
      </c>
      <c r="AB261">
        <v>1.3500000083984836E-2</v>
      </c>
      <c r="AC261" s="1" t="e">
        <f>((#REF!+#REF!)*H2__2[[#This Row],[PremiumH2CN_cap]]+(#REF!+#REF!)*H2__2[[#This Row],[PremiumH2CN_prod]]*1000)*_xlfn.XLOOKUP(H2__2[[#This Row],[Year]],Graphs!$R$2:$R$41,Graphs!$T$2:$T$41)</f>
        <v>#REF!</v>
      </c>
      <c r="AD2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2" spans="1:31" x14ac:dyDescent="0.25">
      <c r="A262" s="1" t="s">
        <v>105</v>
      </c>
      <c r="B262">
        <v>1</v>
      </c>
      <c r="C262" s="1" t="s">
        <v>107</v>
      </c>
      <c r="D262" s="1" t="s">
        <v>341</v>
      </c>
      <c r="E262">
        <v>2041</v>
      </c>
      <c r="F262">
        <v>2.6948523861700427E-8</v>
      </c>
      <c r="G262">
        <v>3.5000000000100395</v>
      </c>
      <c r="H262">
        <v>99.049674814039463</v>
      </c>
      <c r="I262">
        <v>87.091465506154762</v>
      </c>
      <c r="J262">
        <v>5.0850398815409987E-10</v>
      </c>
      <c r="K262">
        <v>0.47953852256427487</v>
      </c>
      <c r="L262">
        <v>14.08939557943029</v>
      </c>
      <c r="M262">
        <v>8.8020696929868834</v>
      </c>
      <c r="N262">
        <v>13.128988360014958</v>
      </c>
      <c r="O262">
        <v>4.5797138559360806E-12</v>
      </c>
      <c r="P262">
        <v>6.7500000839848364E-3</v>
      </c>
      <c r="Q262">
        <v>0</v>
      </c>
      <c r="R262">
        <v>0</v>
      </c>
      <c r="S262">
        <v>2.1137051411732157</v>
      </c>
      <c r="T262">
        <v>0</v>
      </c>
      <c r="U262">
        <v>0</v>
      </c>
      <c r="V262">
        <v>0</v>
      </c>
      <c r="W262">
        <v>0</v>
      </c>
      <c r="X262">
        <v>2.2316844421730937</v>
      </c>
      <c r="AA262">
        <v>4.5797138559360806E-12</v>
      </c>
      <c r="AB262">
        <v>6.7500000839848364E-3</v>
      </c>
      <c r="AC262" s="1" t="e">
        <f>((#REF!+#REF!)*H2__2[[#This Row],[PremiumH2CN_cap]]+(#REF!+#REF!)*H2__2[[#This Row],[PremiumH2CN_prod]]*1000)*_xlfn.XLOOKUP(H2__2[[#This Row],[Year]],Graphs!$R$2:$R$41,Graphs!$T$2:$T$41)</f>
        <v>#REF!</v>
      </c>
      <c r="AD2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3" spans="1:31" x14ac:dyDescent="0.25">
      <c r="A263" s="1" t="s">
        <v>105</v>
      </c>
      <c r="B263">
        <v>1</v>
      </c>
      <c r="C263" s="1" t="s">
        <v>107</v>
      </c>
      <c r="D263" s="1" t="s">
        <v>341</v>
      </c>
      <c r="E263">
        <v>2042</v>
      </c>
      <c r="F263">
        <v>3.0102477589883601E-8</v>
      </c>
      <c r="G263">
        <v>3.5000000000100679</v>
      </c>
      <c r="H263">
        <v>97.692924814086382</v>
      </c>
      <c r="I263">
        <v>88.597777603701701</v>
      </c>
      <c r="J263">
        <v>4.8784438453589908E-10</v>
      </c>
      <c r="K263">
        <v>0.29769684728355161</v>
      </c>
      <c r="L263">
        <v>14.289180652904715</v>
      </c>
      <c r="M263">
        <v>10.539904579153816</v>
      </c>
      <c r="N263">
        <v>12.87070894033385</v>
      </c>
      <c r="O263">
        <v>4.5797138559360806E-12</v>
      </c>
      <c r="P263">
        <v>8.3984835268178245E-11</v>
      </c>
      <c r="Q263">
        <v>0</v>
      </c>
      <c r="R263">
        <v>0</v>
      </c>
      <c r="S263">
        <v>1.9781093255457114</v>
      </c>
      <c r="T263">
        <v>0</v>
      </c>
      <c r="U263">
        <v>0</v>
      </c>
      <c r="V263">
        <v>0</v>
      </c>
      <c r="W263">
        <v>0</v>
      </c>
      <c r="X263">
        <v>2.0951339500830155</v>
      </c>
      <c r="AA263">
        <v>4.5797138559360806E-12</v>
      </c>
      <c r="AB263">
        <v>8.3984835268178245E-11</v>
      </c>
      <c r="AC263" s="1" t="e">
        <f>((#REF!+#REF!)*H2__2[[#This Row],[PremiumH2CN_cap]]+(#REF!+#REF!)*H2__2[[#This Row],[PremiumH2CN_prod]]*1000)*_xlfn.XLOOKUP(H2__2[[#This Row],[Year]],Graphs!$R$2:$R$41,Graphs!$T$2:$T$41)</f>
        <v>#REF!</v>
      </c>
      <c r="AD2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4" spans="1:31" x14ac:dyDescent="0.25">
      <c r="A264" s="1" t="s">
        <v>105</v>
      </c>
      <c r="B264">
        <v>1</v>
      </c>
      <c r="C264" s="1" t="s">
        <v>107</v>
      </c>
      <c r="D264" s="1" t="s">
        <v>341</v>
      </c>
      <c r="E264">
        <v>2043</v>
      </c>
      <c r="F264">
        <v>3.342854677102546E-8</v>
      </c>
      <c r="G264">
        <v>3.5000000000101039</v>
      </c>
      <c r="H264">
        <v>97.69292481413666</v>
      </c>
      <c r="I264">
        <v>96.450158901045157</v>
      </c>
      <c r="J264">
        <v>4.8087879854080163E-10</v>
      </c>
      <c r="K264">
        <v>0.24931496875327008</v>
      </c>
      <c r="L264">
        <v>14.434426347243139</v>
      </c>
      <c r="M264">
        <v>11.549918192230304</v>
      </c>
      <c r="N264">
        <v>13.268366998604707</v>
      </c>
      <c r="O264">
        <v>4.5797138559360806E-12</v>
      </c>
      <c r="P264">
        <v>8.3984835268178245E-11</v>
      </c>
      <c r="Q264">
        <v>0</v>
      </c>
      <c r="R264">
        <v>0</v>
      </c>
      <c r="S264">
        <v>1.9458434711526829</v>
      </c>
      <c r="T264">
        <v>0</v>
      </c>
      <c r="U264">
        <v>0</v>
      </c>
      <c r="V264">
        <v>0</v>
      </c>
      <c r="W264">
        <v>0</v>
      </c>
      <c r="X264">
        <v>2.057425450258056</v>
      </c>
      <c r="AA264">
        <v>4.5797138559360806E-12</v>
      </c>
      <c r="AB264">
        <v>8.3984835268178245E-11</v>
      </c>
      <c r="AC264" s="1" t="e">
        <f>((#REF!+#REF!)*H2__2[[#This Row],[PremiumH2CN_cap]]+(#REF!+#REF!)*H2__2[[#This Row],[PremiumH2CN_prod]]*1000)*_xlfn.XLOOKUP(H2__2[[#This Row],[Year]],Graphs!$R$2:$R$41,Graphs!$T$2:$T$41)</f>
        <v>#REF!</v>
      </c>
      <c r="AD2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5" spans="1:31" x14ac:dyDescent="0.25">
      <c r="A265" s="1" t="s">
        <v>105</v>
      </c>
      <c r="B265">
        <v>1</v>
      </c>
      <c r="C265" s="1" t="s">
        <v>107</v>
      </c>
      <c r="D265" s="1" t="s">
        <v>341</v>
      </c>
      <c r="E265">
        <v>2044</v>
      </c>
      <c r="F265">
        <v>3.5623808951603486E-8</v>
      </c>
      <c r="G265">
        <v>3.5000000000101505</v>
      </c>
      <c r="H265">
        <v>94.062102461900537</v>
      </c>
      <c r="I265">
        <v>111.95718746219971</v>
      </c>
      <c r="J265">
        <v>4.7204503333131019E-10</v>
      </c>
      <c r="K265">
        <v>0.2302261852509159</v>
      </c>
      <c r="L265">
        <v>13.760207469067764</v>
      </c>
      <c r="M265">
        <v>13.522324021003849</v>
      </c>
      <c r="N265">
        <v>13.493999316216289</v>
      </c>
      <c r="O265">
        <v>4.5797138559360806E-12</v>
      </c>
      <c r="P265">
        <v>8.3984835268178245E-11</v>
      </c>
      <c r="Q265">
        <v>0</v>
      </c>
      <c r="R265">
        <v>0</v>
      </c>
      <c r="S265">
        <v>1.8902256111922926</v>
      </c>
      <c r="T265">
        <v>0</v>
      </c>
      <c r="U265">
        <v>0</v>
      </c>
      <c r="V265">
        <v>0</v>
      </c>
      <c r="W265">
        <v>0</v>
      </c>
      <c r="X265">
        <v>1.9988857693508206</v>
      </c>
      <c r="AA265">
        <v>4.5797138559360806E-12</v>
      </c>
      <c r="AB265">
        <v>8.3984835268178245E-11</v>
      </c>
      <c r="AC265" s="1" t="e">
        <f>((#REF!+#REF!)*H2__2[[#This Row],[PremiumH2CN_cap]]+(#REF!+#REF!)*H2__2[[#This Row],[PremiumH2CN_prod]]*1000)*_xlfn.XLOOKUP(H2__2[[#This Row],[Year]],Graphs!$R$2:$R$41,Graphs!$T$2:$T$41)</f>
        <v>#REF!</v>
      </c>
      <c r="AD2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6" spans="1:31" x14ac:dyDescent="0.25">
      <c r="A266" s="1" t="s">
        <v>105</v>
      </c>
      <c r="B266">
        <v>1</v>
      </c>
      <c r="C266" s="1" t="s">
        <v>107</v>
      </c>
      <c r="D266" s="1" t="s">
        <v>341</v>
      </c>
      <c r="E266">
        <v>2045</v>
      </c>
      <c r="F266">
        <v>3.6417572057595777E-8</v>
      </c>
      <c r="G266">
        <v>3.5000000000102149</v>
      </c>
      <c r="H266">
        <v>76.561871893695425</v>
      </c>
      <c r="I266">
        <v>136.30878586870244</v>
      </c>
      <c r="J266">
        <v>3.9746329989611434E-10</v>
      </c>
      <c r="K266">
        <v>0.23022618524399185</v>
      </c>
      <c r="L266">
        <v>13.405060492784092</v>
      </c>
      <c r="M266">
        <v>15.321063694427055</v>
      </c>
      <c r="N266">
        <v>13.545546133931369</v>
      </c>
      <c r="O266">
        <v>4.5797138559360806E-12</v>
      </c>
      <c r="P266">
        <v>8.3984835268178245E-11</v>
      </c>
      <c r="Q266">
        <v>0</v>
      </c>
      <c r="R266">
        <v>0</v>
      </c>
      <c r="S266">
        <v>1.8114479954991121</v>
      </c>
      <c r="T266">
        <v>0</v>
      </c>
      <c r="U266">
        <v>0</v>
      </c>
      <c r="V266">
        <v>0</v>
      </c>
      <c r="W266">
        <v>0</v>
      </c>
      <c r="X266">
        <v>1.9095023074434394</v>
      </c>
      <c r="AA266">
        <v>4.5797138559360806E-12</v>
      </c>
      <c r="AB266">
        <v>8.3984835268178245E-11</v>
      </c>
      <c r="AC266" s="1" t="e">
        <f>((#REF!+#REF!)*H2__2[[#This Row],[PremiumH2CN_cap]]+(#REF!+#REF!)*H2__2[[#This Row],[PremiumH2CN_prod]]*1000)*_xlfn.XLOOKUP(H2__2[[#This Row],[Year]],Graphs!$R$2:$R$41,Graphs!$T$2:$T$41)</f>
        <v>#REF!</v>
      </c>
      <c r="AD2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7" spans="1:31" x14ac:dyDescent="0.25">
      <c r="A267" s="1" t="s">
        <v>105</v>
      </c>
      <c r="B267">
        <v>1</v>
      </c>
      <c r="C267" s="1" t="s">
        <v>107</v>
      </c>
      <c r="D267" s="1" t="s">
        <v>341</v>
      </c>
      <c r="E267">
        <v>2046</v>
      </c>
      <c r="F267">
        <v>3.7377644187231072E-8</v>
      </c>
      <c r="G267">
        <v>3.5000000000103135</v>
      </c>
      <c r="H267">
        <v>83.475070742523769</v>
      </c>
      <c r="I267">
        <v>144.28575557843436</v>
      </c>
      <c r="J267">
        <v>3.4556141866550514E-10</v>
      </c>
      <c r="K267">
        <v>0.23022618524028465</v>
      </c>
      <c r="L267">
        <v>14.782521811545474</v>
      </c>
      <c r="M267">
        <v>15.590496372898635</v>
      </c>
      <c r="N267">
        <v>13.395911414696695</v>
      </c>
      <c r="O267">
        <v>4.5797138559360806E-12</v>
      </c>
      <c r="P267">
        <v>8.3984835268178245E-11</v>
      </c>
      <c r="Q267">
        <v>0</v>
      </c>
      <c r="R267">
        <v>0</v>
      </c>
      <c r="S267">
        <v>1.7605869955245044</v>
      </c>
      <c r="T267">
        <v>0</v>
      </c>
      <c r="U267">
        <v>0</v>
      </c>
      <c r="V267">
        <v>0</v>
      </c>
      <c r="W267">
        <v>0</v>
      </c>
      <c r="X267">
        <v>1.8563658516876602</v>
      </c>
      <c r="AA267">
        <v>4.5797138559360806E-12</v>
      </c>
      <c r="AB267">
        <v>8.3984835268178245E-11</v>
      </c>
      <c r="AC267" s="1" t="e">
        <f>((#REF!+#REF!)*H2__2[[#This Row],[PremiumH2CN_cap]]+(#REF!+#REF!)*H2__2[[#This Row],[PremiumH2CN_prod]]*1000)*_xlfn.XLOOKUP(H2__2[[#This Row],[Year]],Graphs!$R$2:$R$41,Graphs!$T$2:$T$41)</f>
        <v>#REF!</v>
      </c>
      <c r="AD2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8" spans="1:31" x14ac:dyDescent="0.25">
      <c r="A268" s="1" t="s">
        <v>105</v>
      </c>
      <c r="B268">
        <v>1</v>
      </c>
      <c r="C268" s="1" t="s">
        <v>107</v>
      </c>
      <c r="D268" s="1" t="s">
        <v>341</v>
      </c>
      <c r="E268">
        <v>2047</v>
      </c>
      <c r="F268">
        <v>3.9993451282089276E-8</v>
      </c>
      <c r="G268">
        <v>3.5000000000105129</v>
      </c>
      <c r="H268">
        <v>92.34737417646528</v>
      </c>
      <c r="I268">
        <v>153.61278389772386</v>
      </c>
      <c r="J268">
        <v>3.3627905172906991E-10</v>
      </c>
      <c r="K268">
        <v>0.2302261852130861</v>
      </c>
      <c r="L268">
        <v>16.388619941849871</v>
      </c>
      <c r="M268">
        <v>16.024227505039132</v>
      </c>
      <c r="N268">
        <v>12.857355714683463</v>
      </c>
      <c r="O268">
        <v>4.5797138559360806E-12</v>
      </c>
      <c r="P268">
        <v>8.3984835268178245E-11</v>
      </c>
      <c r="Q268">
        <v>0</v>
      </c>
      <c r="R268">
        <v>0</v>
      </c>
      <c r="S268">
        <v>1.6790729833633009</v>
      </c>
      <c r="T268">
        <v>0</v>
      </c>
      <c r="U268">
        <v>0</v>
      </c>
      <c r="V268">
        <v>0</v>
      </c>
      <c r="W268">
        <v>0</v>
      </c>
      <c r="X268">
        <v>1.7722010275727083</v>
      </c>
      <c r="AA268">
        <v>4.5797138559360806E-12</v>
      </c>
      <c r="AB268">
        <v>8.3984835268178245E-11</v>
      </c>
      <c r="AC268" s="1" t="e">
        <f>((#REF!+#REF!)*H2__2[[#This Row],[PremiumH2CN_cap]]+(#REF!+#REF!)*H2__2[[#This Row],[PremiumH2CN_prod]]*1000)*_xlfn.XLOOKUP(H2__2[[#This Row],[Year]],Graphs!$R$2:$R$41,Graphs!$T$2:$T$41)</f>
        <v>#REF!</v>
      </c>
      <c r="AD2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69" spans="1:31" x14ac:dyDescent="0.25">
      <c r="A269" s="1" t="s">
        <v>105</v>
      </c>
      <c r="B269">
        <v>1</v>
      </c>
      <c r="C269" s="1" t="s">
        <v>107</v>
      </c>
      <c r="D269" s="1" t="s">
        <v>341</v>
      </c>
      <c r="E269">
        <v>2048</v>
      </c>
      <c r="F269">
        <v>4.4762111746980601E-8</v>
      </c>
      <c r="G269">
        <v>8.379078459758185E-11</v>
      </c>
      <c r="H269">
        <v>102.23989318794851</v>
      </c>
      <c r="I269">
        <v>162.27458240845607</v>
      </c>
      <c r="J269">
        <v>3.3123466185344833E-10</v>
      </c>
      <c r="K269">
        <v>5.1647663612583037E-12</v>
      </c>
      <c r="L269">
        <v>18.400853107288221</v>
      </c>
      <c r="M269">
        <v>16.079168345490501</v>
      </c>
      <c r="N269">
        <v>12.519024160753332</v>
      </c>
      <c r="O269">
        <v>4.5797138559360806E-12</v>
      </c>
      <c r="P269">
        <v>8.3984835268178245E-11</v>
      </c>
      <c r="Q269">
        <v>0</v>
      </c>
      <c r="R269">
        <v>0</v>
      </c>
      <c r="S269">
        <v>1.6162921487424196</v>
      </c>
      <c r="T269">
        <v>0</v>
      </c>
      <c r="U269">
        <v>0</v>
      </c>
      <c r="V269">
        <v>0</v>
      </c>
      <c r="W269">
        <v>0</v>
      </c>
      <c r="X269">
        <v>1.7057544460452594</v>
      </c>
      <c r="AA269">
        <v>4.5797138559360806E-12</v>
      </c>
      <c r="AB269">
        <v>8.3984835268178245E-11</v>
      </c>
      <c r="AC269" s="1" t="e">
        <f>((#REF!+#REF!)*H2__2[[#This Row],[PremiumH2CN_cap]]+(#REF!+#REF!)*H2__2[[#This Row],[PremiumH2CN_prod]]*1000)*_xlfn.XLOOKUP(H2__2[[#This Row],[Year]],Graphs!$R$2:$R$41,Graphs!$T$2:$T$41)</f>
        <v>#REF!</v>
      </c>
      <c r="AD2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0" spans="1:31" x14ac:dyDescent="0.25">
      <c r="A270" s="1" t="s">
        <v>105</v>
      </c>
      <c r="B270">
        <v>1</v>
      </c>
      <c r="C270" s="1" t="s">
        <v>107</v>
      </c>
      <c r="D270" s="1" t="s">
        <v>341</v>
      </c>
      <c r="E270">
        <v>2049</v>
      </c>
      <c r="F270">
        <v>5.1473829532206216E-8</v>
      </c>
      <c r="G270">
        <v>9.1463732074736294E-11</v>
      </c>
      <c r="H270">
        <v>112.2833161216343</v>
      </c>
      <c r="I270">
        <v>169.11039039590702</v>
      </c>
      <c r="J270">
        <v>3.2641131887571172E-10</v>
      </c>
      <c r="K270">
        <v>5.0536033933123584E-12</v>
      </c>
      <c r="L270">
        <v>20.447389492631171</v>
      </c>
      <c r="M270">
        <v>16.045852086717847</v>
      </c>
      <c r="N270">
        <v>12.004339497476806</v>
      </c>
      <c r="O270">
        <v>4.5797138559360806E-12</v>
      </c>
      <c r="P270">
        <v>8.3984835268178245E-11</v>
      </c>
      <c r="Q270">
        <v>0</v>
      </c>
      <c r="R270">
        <v>0</v>
      </c>
      <c r="S270">
        <v>1.5413751993395763</v>
      </c>
      <c r="T270">
        <v>0</v>
      </c>
      <c r="U270">
        <v>0</v>
      </c>
      <c r="V270">
        <v>0</v>
      </c>
      <c r="W270">
        <v>0</v>
      </c>
      <c r="X270">
        <v>1.62671592523954</v>
      </c>
      <c r="AA270">
        <v>4.5797138559360806E-12</v>
      </c>
      <c r="AB270">
        <v>8.3984835268178245E-11</v>
      </c>
      <c r="AC270" s="1" t="e">
        <f>((#REF!+#REF!)*H2__2[[#This Row],[PremiumH2CN_cap]]+(#REF!+#REF!)*H2__2[[#This Row],[PremiumH2CN_prod]]*1000)*_xlfn.XLOOKUP(H2__2[[#This Row],[Year]],Graphs!$R$2:$R$41,Graphs!$T$2:$T$41)</f>
        <v>#REF!</v>
      </c>
      <c r="AD2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1" spans="1:31" x14ac:dyDescent="0.25">
      <c r="A271" s="1" t="s">
        <v>105</v>
      </c>
      <c r="B271">
        <v>1</v>
      </c>
      <c r="C271" s="1" t="s">
        <v>107</v>
      </c>
      <c r="D271" s="1" t="s">
        <v>341</v>
      </c>
      <c r="E271">
        <v>2050</v>
      </c>
      <c r="F271">
        <v>8.1349057093415126E-8</v>
      </c>
      <c r="G271">
        <v>1.2370769561122991E-10</v>
      </c>
      <c r="H271">
        <v>125.48729439284422</v>
      </c>
      <c r="I271">
        <v>170.00475481817898</v>
      </c>
      <c r="J271">
        <v>4.4506918614204307E-10</v>
      </c>
      <c r="K271">
        <v>6.5110102476795535E-12</v>
      </c>
      <c r="L271">
        <v>22.204404078793544</v>
      </c>
      <c r="M271">
        <v>16.295114915202632</v>
      </c>
      <c r="N271">
        <v>11.501056158835079</v>
      </c>
      <c r="O271">
        <v>4.5797138559360806E-12</v>
      </c>
      <c r="P271">
        <v>8.3984835268178245E-11</v>
      </c>
      <c r="Q271">
        <v>0</v>
      </c>
      <c r="R271">
        <v>0</v>
      </c>
      <c r="S271">
        <v>1.4700716724212222</v>
      </c>
      <c r="T271">
        <v>0</v>
      </c>
      <c r="U271">
        <v>0</v>
      </c>
      <c r="V271">
        <v>0</v>
      </c>
      <c r="W271">
        <v>0</v>
      </c>
      <c r="X271">
        <v>1.5504818512631164</v>
      </c>
      <c r="AA271">
        <v>4.5797138559360806E-12</v>
      </c>
      <c r="AB271">
        <v>8.3984835268178245E-11</v>
      </c>
      <c r="AC271" s="1" t="e">
        <f>((#REF!+#REF!)*H2__2[[#This Row],[PremiumH2CN_cap]]+(#REF!+#REF!)*H2__2[[#This Row],[PremiumH2CN_prod]]*1000)*_xlfn.XLOOKUP(H2__2[[#This Row],[Year]],Graphs!$R$2:$R$41,Graphs!$T$2:$T$41)</f>
        <v>#REF!</v>
      </c>
      <c r="AD2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2" spans="1:31" x14ac:dyDescent="0.25">
      <c r="A272" s="1" t="s">
        <v>105</v>
      </c>
      <c r="B272">
        <v>1</v>
      </c>
      <c r="C272" s="1" t="s">
        <v>107</v>
      </c>
      <c r="D272" s="1" t="s">
        <v>341</v>
      </c>
      <c r="E272">
        <v>2051</v>
      </c>
      <c r="F272">
        <v>9.2161595986709966E-8</v>
      </c>
      <c r="G272">
        <v>1.3230610053225074E-10</v>
      </c>
      <c r="H272">
        <v>128.96100644791613</v>
      </c>
      <c r="I272">
        <v>175.30197371157806</v>
      </c>
      <c r="J272">
        <v>4.4251483175934406E-10</v>
      </c>
      <c r="K272">
        <v>6.1130581340302717E-12</v>
      </c>
      <c r="L272">
        <v>22.98416749086639</v>
      </c>
      <c r="M272">
        <v>16.307398893828076</v>
      </c>
      <c r="N272">
        <v>10.708739879375171</v>
      </c>
      <c r="O272">
        <v>0</v>
      </c>
      <c r="P272">
        <v>0</v>
      </c>
      <c r="Q272">
        <v>0</v>
      </c>
      <c r="R272">
        <v>0</v>
      </c>
      <c r="S272">
        <v>1.3788870907776856</v>
      </c>
      <c r="T272">
        <v>0</v>
      </c>
      <c r="U272">
        <v>0</v>
      </c>
      <c r="V272">
        <v>0</v>
      </c>
      <c r="W272">
        <v>0</v>
      </c>
      <c r="X272">
        <v>1.4554167481587117</v>
      </c>
      <c r="AA272">
        <v>0</v>
      </c>
      <c r="AB272">
        <v>0</v>
      </c>
      <c r="AC272" s="1" t="e">
        <f>((#REF!+#REF!)*H2__2[[#This Row],[PremiumH2CN_cap]]+(#REF!+#REF!)*H2__2[[#This Row],[PremiumH2CN_prod]]*1000)*_xlfn.XLOOKUP(H2__2[[#This Row],[Year]],Graphs!$R$2:$R$41,Graphs!$T$2:$T$41)</f>
        <v>#REF!</v>
      </c>
      <c r="AD2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3" spans="1:31" x14ac:dyDescent="0.25">
      <c r="A273" s="1" t="s">
        <v>105</v>
      </c>
      <c r="B273">
        <v>1</v>
      </c>
      <c r="C273" s="1" t="s">
        <v>107</v>
      </c>
      <c r="D273" s="1" t="s">
        <v>341</v>
      </c>
      <c r="E273">
        <v>2052</v>
      </c>
      <c r="F273">
        <v>9.7326988231991212E-8</v>
      </c>
      <c r="G273">
        <v>1.3662860830235801E-10</v>
      </c>
      <c r="H273">
        <v>139.12494856043435</v>
      </c>
      <c r="I273">
        <v>169.41430482626532</v>
      </c>
      <c r="J273">
        <v>4.3968999718318667E-10</v>
      </c>
      <c r="K273">
        <v>5.6315312383569759E-12</v>
      </c>
      <c r="L273">
        <v>23.847277138313885</v>
      </c>
      <c r="M273">
        <v>16.398385752498132</v>
      </c>
      <c r="N273">
        <v>9.7508712286494283</v>
      </c>
      <c r="O273">
        <v>0</v>
      </c>
      <c r="P273">
        <v>0</v>
      </c>
      <c r="Q273">
        <v>0</v>
      </c>
      <c r="R273">
        <v>0</v>
      </c>
      <c r="S273">
        <v>1.2784548890159759</v>
      </c>
      <c r="T273">
        <v>0</v>
      </c>
      <c r="U273">
        <v>0</v>
      </c>
      <c r="V273">
        <v>0</v>
      </c>
      <c r="W273">
        <v>0</v>
      </c>
      <c r="X273">
        <v>1.3494207883719638</v>
      </c>
      <c r="AA273">
        <v>0</v>
      </c>
      <c r="AB273">
        <v>0</v>
      </c>
      <c r="AC273" s="1" t="e">
        <f>((#REF!+#REF!)*H2__2[[#This Row],[PremiumH2CN_cap]]+(#REF!+#REF!)*H2__2[[#This Row],[PremiumH2CN_prod]]*1000)*_xlfn.XLOOKUP(H2__2[[#This Row],[Year]],Graphs!$R$2:$R$41,Graphs!$T$2:$T$41)</f>
        <v>#REF!</v>
      </c>
      <c r="AD2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4" spans="1:31" x14ac:dyDescent="0.25">
      <c r="A274" s="1" t="s">
        <v>105</v>
      </c>
      <c r="B274">
        <v>1</v>
      </c>
      <c r="C274" s="1" t="s">
        <v>107</v>
      </c>
      <c r="D274" s="1" t="s">
        <v>341</v>
      </c>
      <c r="E274">
        <v>2053</v>
      </c>
      <c r="F274">
        <v>9.895142790530897E-8</v>
      </c>
      <c r="G274">
        <v>1.3844596621091897E-10</v>
      </c>
      <c r="H274">
        <v>141.41923447213844</v>
      </c>
      <c r="I274">
        <v>167.04989148828423</v>
      </c>
      <c r="J274">
        <v>3.1357075602036966E-10</v>
      </c>
      <c r="K274">
        <v>4.3504904712160391E-12</v>
      </c>
      <c r="L274">
        <v>24.434026079776096</v>
      </c>
      <c r="M274">
        <v>16.336309301076902</v>
      </c>
      <c r="N274">
        <v>9.2321121666967656</v>
      </c>
      <c r="O274">
        <v>0</v>
      </c>
      <c r="P274">
        <v>0</v>
      </c>
      <c r="Q274">
        <v>0</v>
      </c>
      <c r="R274">
        <v>0</v>
      </c>
      <c r="S274">
        <v>1.1885008372301933</v>
      </c>
      <c r="T274">
        <v>0</v>
      </c>
      <c r="U274">
        <v>0</v>
      </c>
      <c r="V274">
        <v>0</v>
      </c>
      <c r="W274">
        <v>0</v>
      </c>
      <c r="X274">
        <v>1.2623400278611743</v>
      </c>
      <c r="AA274">
        <v>0</v>
      </c>
      <c r="AB274">
        <v>0</v>
      </c>
      <c r="AC274" s="1" t="e">
        <f>((#REF!+#REF!)*H2__2[[#This Row],[PremiumH2CN_cap]]+(#REF!+#REF!)*H2__2[[#This Row],[PremiumH2CN_prod]]*1000)*_xlfn.XLOOKUP(H2__2[[#This Row],[Year]],Graphs!$R$2:$R$41,Graphs!$T$2:$T$41)</f>
        <v>#REF!</v>
      </c>
      <c r="AD2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5" spans="1:31" x14ac:dyDescent="0.25">
      <c r="A275" s="1" t="s">
        <v>105</v>
      </c>
      <c r="B275">
        <v>1</v>
      </c>
      <c r="C275" s="1" t="s">
        <v>107</v>
      </c>
      <c r="D275" s="1" t="s">
        <v>341</v>
      </c>
      <c r="E275">
        <v>2054</v>
      </c>
      <c r="F275">
        <v>1.0347132653333916E-7</v>
      </c>
      <c r="G275">
        <v>1.4311723653515435E-10</v>
      </c>
      <c r="H275">
        <v>138.13488733528578</v>
      </c>
      <c r="I275">
        <v>164.94868980574867</v>
      </c>
      <c r="J275">
        <v>3.1134110855676061E-10</v>
      </c>
      <c r="K275">
        <v>4.1516297153729113E-12</v>
      </c>
      <c r="L275">
        <v>25.25031667049717</v>
      </c>
      <c r="M275">
        <v>15.837425573506662</v>
      </c>
      <c r="N275">
        <v>8.9152847505693611</v>
      </c>
      <c r="O275">
        <v>0</v>
      </c>
      <c r="P275">
        <v>0</v>
      </c>
      <c r="Q275">
        <v>0</v>
      </c>
      <c r="R275">
        <v>0</v>
      </c>
      <c r="S275">
        <v>1.1065550495319312</v>
      </c>
      <c r="T275">
        <v>0</v>
      </c>
      <c r="U275">
        <v>0</v>
      </c>
      <c r="V275">
        <v>0</v>
      </c>
      <c r="W275">
        <v>0</v>
      </c>
      <c r="X275">
        <v>1.1768722047057381</v>
      </c>
      <c r="AA275">
        <v>0</v>
      </c>
      <c r="AB275">
        <v>0</v>
      </c>
      <c r="AC275" s="1" t="e">
        <f>((#REF!+#REF!)*H2__2[[#This Row],[PremiumH2CN_cap]]+(#REF!+#REF!)*H2__2[[#This Row],[PremiumH2CN_prod]]*1000)*_xlfn.XLOOKUP(H2__2[[#This Row],[Year]],Graphs!$R$2:$R$41,Graphs!$T$2:$T$41)</f>
        <v>#REF!</v>
      </c>
      <c r="AD2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6" spans="1:31" x14ac:dyDescent="0.25">
      <c r="A276" s="1" t="s">
        <v>105</v>
      </c>
      <c r="B276">
        <v>1</v>
      </c>
      <c r="C276" s="1" t="s">
        <v>107</v>
      </c>
      <c r="D276" s="1" t="s">
        <v>341</v>
      </c>
      <c r="E276">
        <v>2055</v>
      </c>
      <c r="F276">
        <v>1.1099661468579472E-7</v>
      </c>
      <c r="G276">
        <v>1.5124662271550071E-10</v>
      </c>
      <c r="H276">
        <v>134.85575046922858</v>
      </c>
      <c r="I276">
        <v>164.94868980860045</v>
      </c>
      <c r="J276">
        <v>2.8418910642351939E-10</v>
      </c>
      <c r="K276">
        <v>3.8300691305388304E-12</v>
      </c>
      <c r="L276">
        <v>25.290751608719329</v>
      </c>
      <c r="M276">
        <v>16.013750518402944</v>
      </c>
      <c r="N276">
        <v>8.6981969856027099</v>
      </c>
      <c r="O276">
        <v>0</v>
      </c>
      <c r="P276">
        <v>0</v>
      </c>
      <c r="Q276">
        <v>0</v>
      </c>
      <c r="R276">
        <v>0</v>
      </c>
      <c r="S276">
        <v>1.0094382418353973</v>
      </c>
      <c r="T276">
        <v>0</v>
      </c>
      <c r="U276">
        <v>0</v>
      </c>
      <c r="V276">
        <v>0</v>
      </c>
      <c r="W276">
        <v>0</v>
      </c>
      <c r="X276">
        <v>1.0816247179332574</v>
      </c>
      <c r="AA276">
        <v>0</v>
      </c>
      <c r="AB276">
        <v>0</v>
      </c>
      <c r="AC276" s="1" t="e">
        <f>((#REF!+#REF!)*H2__2[[#This Row],[PremiumH2CN_cap]]+(#REF!+#REF!)*H2__2[[#This Row],[PremiumH2CN_prod]]*1000)*_xlfn.XLOOKUP(H2__2[[#This Row],[Year]],Graphs!$R$2:$R$41,Graphs!$T$2:$T$41)</f>
        <v>#REF!</v>
      </c>
      <c r="AD2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7" spans="1:31" x14ac:dyDescent="0.25">
      <c r="A277" s="1" t="s">
        <v>105</v>
      </c>
      <c r="B277">
        <v>1</v>
      </c>
      <c r="C277" s="1" t="s">
        <v>107</v>
      </c>
      <c r="D277" s="1" t="s">
        <v>341</v>
      </c>
      <c r="E277">
        <v>2056</v>
      </c>
      <c r="F277">
        <v>1.6657191058828408E-7</v>
      </c>
      <c r="G277">
        <v>2.0748020302685316E-10</v>
      </c>
      <c r="H277">
        <v>141.65973046837641</v>
      </c>
      <c r="I277">
        <v>164.9125978464931</v>
      </c>
      <c r="J277">
        <v>4.4080860283350111E-10</v>
      </c>
      <c r="K277">
        <v>5.4226615506147486E-12</v>
      </c>
      <c r="L277">
        <v>25.458639525617965</v>
      </c>
      <c r="M277">
        <v>16.321402562635683</v>
      </c>
      <c r="N277">
        <v>8.2195933414098636</v>
      </c>
      <c r="O277">
        <v>0</v>
      </c>
      <c r="P277">
        <v>0</v>
      </c>
      <c r="Q277">
        <v>0</v>
      </c>
      <c r="R277">
        <v>0</v>
      </c>
      <c r="S277">
        <v>0.95520270900930804</v>
      </c>
      <c r="T277">
        <v>0</v>
      </c>
      <c r="U277">
        <v>0</v>
      </c>
      <c r="V277">
        <v>0</v>
      </c>
      <c r="W277">
        <v>0</v>
      </c>
      <c r="X277">
        <v>1.0220035728537362</v>
      </c>
      <c r="AA277">
        <v>0</v>
      </c>
      <c r="AB277">
        <v>0</v>
      </c>
      <c r="AC277" s="1" t="e">
        <f>((#REF!+#REF!)*H2__2[[#This Row],[PremiumH2CN_cap]]+(#REF!+#REF!)*H2__2[[#This Row],[PremiumH2CN_prod]]*1000)*_xlfn.XLOOKUP(H2__2[[#This Row],[Year]],Graphs!$R$2:$R$41,Graphs!$T$2:$T$41)</f>
        <v>#REF!</v>
      </c>
      <c r="AD2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8" spans="1:31" x14ac:dyDescent="0.25">
      <c r="A278" s="1" t="s">
        <v>105</v>
      </c>
      <c r="B278">
        <v>1</v>
      </c>
      <c r="C278" s="1" t="s">
        <v>107</v>
      </c>
      <c r="D278" s="1" t="s">
        <v>341</v>
      </c>
      <c r="E278">
        <v>2057</v>
      </c>
      <c r="F278">
        <v>1.6936527755332947E-7</v>
      </c>
      <c r="G278">
        <v>2.1036582309876016E-10</v>
      </c>
      <c r="H278">
        <v>149.19675265443308</v>
      </c>
      <c r="I278">
        <v>164.07086402477364</v>
      </c>
      <c r="J278">
        <v>4.4167385744672022E-10</v>
      </c>
      <c r="K278">
        <v>5.3804566030037096E-12</v>
      </c>
      <c r="L278">
        <v>25.774722293843677</v>
      </c>
      <c r="M278">
        <v>16.511881859755157</v>
      </c>
      <c r="N278">
        <v>7.709900983000944</v>
      </c>
      <c r="O278">
        <v>0</v>
      </c>
      <c r="P278">
        <v>0</v>
      </c>
      <c r="Q278">
        <v>0</v>
      </c>
      <c r="R278">
        <v>0</v>
      </c>
      <c r="S278">
        <v>0.90072578078655607</v>
      </c>
      <c r="T278">
        <v>0</v>
      </c>
      <c r="U278">
        <v>0</v>
      </c>
      <c r="V278">
        <v>0</v>
      </c>
      <c r="W278">
        <v>0</v>
      </c>
      <c r="X278">
        <v>0.96162762196534568</v>
      </c>
      <c r="AA278">
        <v>0</v>
      </c>
      <c r="AB278">
        <v>0</v>
      </c>
      <c r="AC278" s="1" t="e">
        <f>((#REF!+#REF!)*H2__2[[#This Row],[PremiumH2CN_cap]]+(#REF!+#REF!)*H2__2[[#This Row],[PremiumH2CN_prod]]*1000)*_xlfn.XLOOKUP(H2__2[[#This Row],[Year]],Graphs!$R$2:$R$41,Graphs!$T$2:$T$41)</f>
        <v>#REF!</v>
      </c>
      <c r="AD2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79" spans="1:31" x14ac:dyDescent="0.25">
      <c r="A279" s="1" t="s">
        <v>105</v>
      </c>
      <c r="B279">
        <v>1</v>
      </c>
      <c r="C279" s="1" t="s">
        <v>107</v>
      </c>
      <c r="D279" s="1" t="s">
        <v>341</v>
      </c>
      <c r="E279">
        <v>2058</v>
      </c>
      <c r="F279">
        <v>1.7041242268718512E-7</v>
      </c>
      <c r="G279">
        <v>2.1147188092083162E-10</v>
      </c>
      <c r="H279">
        <v>151.88020937884727</v>
      </c>
      <c r="I279">
        <v>157.8359432401667</v>
      </c>
      <c r="J279">
        <v>3.0814026692897446E-10</v>
      </c>
      <c r="K279">
        <v>3.9210016393463888E-12</v>
      </c>
      <c r="L279">
        <v>26.557909797411888</v>
      </c>
      <c r="M279">
        <v>16.896486311891834</v>
      </c>
      <c r="N279">
        <v>6.5513179696602908</v>
      </c>
      <c r="O279">
        <v>0</v>
      </c>
      <c r="P279">
        <v>0</v>
      </c>
      <c r="Q279">
        <v>0</v>
      </c>
      <c r="R279">
        <v>0</v>
      </c>
      <c r="S279">
        <v>0.7900715373646584</v>
      </c>
      <c r="T279">
        <v>0</v>
      </c>
      <c r="U279">
        <v>0</v>
      </c>
      <c r="V279">
        <v>0</v>
      </c>
      <c r="W279">
        <v>0</v>
      </c>
      <c r="X279">
        <v>0.80865192818587472</v>
      </c>
      <c r="AA279">
        <v>0</v>
      </c>
      <c r="AB279">
        <v>0</v>
      </c>
      <c r="AC279" s="1" t="e">
        <f>((#REF!+#REF!)*H2__2[[#This Row],[PremiumH2CN_cap]]+(#REF!+#REF!)*H2__2[[#This Row],[PremiumH2CN_prod]]*1000)*_xlfn.XLOOKUP(H2__2[[#This Row],[Year]],Graphs!$R$2:$R$41,Graphs!$T$2:$T$41)</f>
        <v>#REF!</v>
      </c>
      <c r="AD2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0" spans="1:31" x14ac:dyDescent="0.25">
      <c r="A280" s="1" t="s">
        <v>105</v>
      </c>
      <c r="B280">
        <v>1</v>
      </c>
      <c r="C280" s="1" t="s">
        <v>107</v>
      </c>
      <c r="D280" s="1" t="s">
        <v>341</v>
      </c>
      <c r="E280">
        <v>2059</v>
      </c>
      <c r="F280">
        <v>1.7134468867166087E-7</v>
      </c>
      <c r="G280">
        <v>2.1243781456518453E-10</v>
      </c>
      <c r="H280">
        <v>151.88020938331923</v>
      </c>
      <c r="I280">
        <v>153.97224764169727</v>
      </c>
      <c r="J280">
        <v>4.4533138866497096E-10</v>
      </c>
      <c r="K280">
        <v>5.4398520447617031E-12</v>
      </c>
      <c r="L280">
        <v>26.09437094643922</v>
      </c>
      <c r="M280">
        <v>16.751448532430892</v>
      </c>
      <c r="N280">
        <v>7.1547353382360255</v>
      </c>
      <c r="O280">
        <v>0</v>
      </c>
      <c r="P280">
        <v>0</v>
      </c>
      <c r="Q280">
        <v>0</v>
      </c>
      <c r="R280">
        <v>0</v>
      </c>
      <c r="S280">
        <v>0.82957222290933452</v>
      </c>
      <c r="T280">
        <v>0</v>
      </c>
      <c r="U280">
        <v>0</v>
      </c>
      <c r="V280">
        <v>0</v>
      </c>
      <c r="W280">
        <v>0</v>
      </c>
      <c r="X280">
        <v>0.87604266145697252</v>
      </c>
      <c r="AA280">
        <v>0</v>
      </c>
      <c r="AB280">
        <v>0</v>
      </c>
      <c r="AC280" s="1" t="e">
        <f>((#REF!+#REF!)*H2__2[[#This Row],[PremiumH2CN_cap]]+(#REF!+#REF!)*H2__2[[#This Row],[PremiumH2CN_prod]]*1000)*_xlfn.XLOOKUP(H2__2[[#This Row],[Year]],Graphs!$R$2:$R$41,Graphs!$T$2:$T$41)</f>
        <v>#REF!</v>
      </c>
      <c r="AD2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1" spans="1:31" x14ac:dyDescent="0.25">
      <c r="A281" s="1" t="s">
        <v>105</v>
      </c>
      <c r="B281">
        <v>1</v>
      </c>
      <c r="C281" s="1" t="s">
        <v>107</v>
      </c>
      <c r="D281" s="1" t="s">
        <v>341</v>
      </c>
      <c r="E281">
        <v>2060</v>
      </c>
      <c r="F281">
        <v>1.713183398196924E-7</v>
      </c>
      <c r="G281">
        <v>2.1242259362140565E-10</v>
      </c>
      <c r="H281">
        <v>151.88020938323382</v>
      </c>
      <c r="I281">
        <v>140.98522795637462</v>
      </c>
      <c r="J281">
        <v>1.0640706290159332E-10</v>
      </c>
      <c r="K281">
        <v>1.4516630033462517E-12</v>
      </c>
      <c r="L281">
        <v>25.502403747280635</v>
      </c>
      <c r="M281">
        <v>16.469166364954045</v>
      </c>
      <c r="N281">
        <v>8.0284566417620624</v>
      </c>
      <c r="O281">
        <v>0</v>
      </c>
      <c r="P281">
        <v>0</v>
      </c>
      <c r="Q281">
        <v>0</v>
      </c>
      <c r="R281">
        <v>0</v>
      </c>
      <c r="S281">
        <v>0.88932697641089387</v>
      </c>
      <c r="T281">
        <v>0</v>
      </c>
      <c r="U281">
        <v>0</v>
      </c>
      <c r="V281">
        <v>0</v>
      </c>
      <c r="W281">
        <v>0</v>
      </c>
      <c r="X281">
        <v>0.93418651231956551</v>
      </c>
      <c r="AA281">
        <v>0</v>
      </c>
      <c r="AB281">
        <v>0</v>
      </c>
      <c r="AC281" s="1" t="e">
        <f>((#REF!+#REF!)*H2__2[[#This Row],[PremiumH2CN_cap]]+(#REF!+#REF!)*H2__2[[#This Row],[PremiumH2CN_prod]]*1000)*_xlfn.XLOOKUP(H2__2[[#This Row],[Year]],Graphs!$R$2:$R$41,Graphs!$T$2:$T$41)</f>
        <v>#REF!</v>
      </c>
      <c r="AD2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2" spans="1:31" x14ac:dyDescent="0.25">
      <c r="A282" s="1" t="s">
        <v>105</v>
      </c>
      <c r="B282">
        <v>1</v>
      </c>
      <c r="C282" s="1" t="s">
        <v>107</v>
      </c>
      <c r="D282" s="1" t="s">
        <v>340</v>
      </c>
      <c r="E282">
        <v>2021</v>
      </c>
      <c r="F282">
        <v>70</v>
      </c>
      <c r="G282">
        <v>0.35</v>
      </c>
      <c r="H282">
        <v>0.13500000000000001</v>
      </c>
      <c r="I282">
        <v>0.13500000000000001</v>
      </c>
      <c r="J282">
        <v>9.906753946307898</v>
      </c>
      <c r="K282">
        <v>9.2909090894204516E-2</v>
      </c>
      <c r="L282">
        <v>1.4832698477300213E-10</v>
      </c>
      <c r="M282">
        <v>1.3319896496502491E-12</v>
      </c>
      <c r="N282">
        <v>0</v>
      </c>
      <c r="O282">
        <v>0</v>
      </c>
      <c r="P282">
        <v>0.13500000000000001</v>
      </c>
      <c r="Q282">
        <v>0</v>
      </c>
      <c r="R282">
        <v>0</v>
      </c>
      <c r="S282">
        <v>4.2451917309351224</v>
      </c>
      <c r="T282">
        <v>0</v>
      </c>
      <c r="U282">
        <v>0</v>
      </c>
      <c r="V282">
        <v>0</v>
      </c>
      <c r="W282">
        <v>0</v>
      </c>
      <c r="X282">
        <v>4.2451917309376528</v>
      </c>
      <c r="AA282">
        <v>0</v>
      </c>
      <c r="AB282">
        <v>0.13500000000000001</v>
      </c>
      <c r="AC282" s="1" t="e">
        <f>((#REF!+#REF!)*H2__2[[#This Row],[PremiumH2CN_cap]]+(#REF!+#REF!)*H2__2[[#This Row],[PremiumH2CN_prod]]*1000)*_xlfn.XLOOKUP(H2__2[[#This Row],[Year]],Graphs!$R$2:$R$41,Graphs!$T$2:$T$41)</f>
        <v>#REF!</v>
      </c>
      <c r="AD2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3" spans="1:31" x14ac:dyDescent="0.25">
      <c r="A283" s="1" t="s">
        <v>105</v>
      </c>
      <c r="B283">
        <v>1</v>
      </c>
      <c r="C283" s="1" t="s">
        <v>107</v>
      </c>
      <c r="D283" s="1" t="s">
        <v>340</v>
      </c>
      <c r="E283">
        <v>2022</v>
      </c>
      <c r="F283">
        <v>70</v>
      </c>
      <c r="G283">
        <v>0.35</v>
      </c>
      <c r="H283">
        <v>0.63874353205132561</v>
      </c>
      <c r="I283">
        <v>1.4849999999919734</v>
      </c>
      <c r="J283">
        <v>11.067979444887806</v>
      </c>
      <c r="K283">
        <v>2.3114667370529013E-11</v>
      </c>
      <c r="L283">
        <v>1.3577571415864857E-2</v>
      </c>
      <c r="M283">
        <v>2.6357255505066571E-2</v>
      </c>
      <c r="N283">
        <v>0</v>
      </c>
      <c r="O283">
        <v>0</v>
      </c>
      <c r="P283">
        <v>0.13500000000000001</v>
      </c>
      <c r="Q283">
        <v>0</v>
      </c>
      <c r="R283">
        <v>0</v>
      </c>
      <c r="S283">
        <v>7.3251927228028588</v>
      </c>
      <c r="T283">
        <v>0</v>
      </c>
      <c r="U283">
        <v>0</v>
      </c>
      <c r="V283">
        <v>0</v>
      </c>
      <c r="W283">
        <v>0</v>
      </c>
      <c r="X283">
        <v>7.3251926844023849</v>
      </c>
      <c r="AA283">
        <v>0</v>
      </c>
      <c r="AB283">
        <v>0.13500000000000001</v>
      </c>
      <c r="AC283" s="1" t="e">
        <f>((#REF!+#REF!)*H2__2[[#This Row],[PremiumH2CN_cap]]+(#REF!+#REF!)*H2__2[[#This Row],[PremiumH2CN_prod]]*1000)*_xlfn.XLOOKUP(H2__2[[#This Row],[Year]],Graphs!$R$2:$R$41,Graphs!$T$2:$T$41)</f>
        <v>#REF!</v>
      </c>
      <c r="AD2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4" spans="1:31" x14ac:dyDescent="0.25">
      <c r="A284" s="1" t="s">
        <v>105</v>
      </c>
      <c r="B284">
        <v>1</v>
      </c>
      <c r="C284" s="1" t="s">
        <v>107</v>
      </c>
      <c r="D284" s="1" t="s">
        <v>340</v>
      </c>
      <c r="E284">
        <v>2023</v>
      </c>
      <c r="F284">
        <v>65.333333333333513</v>
      </c>
      <c r="G284">
        <v>3.8266666666665814</v>
      </c>
      <c r="H284">
        <v>0.63199353221065568</v>
      </c>
      <c r="I284">
        <v>2.076583319056108</v>
      </c>
      <c r="J284">
        <v>11.174934049238061</v>
      </c>
      <c r="K284">
        <v>1.0158060605975847</v>
      </c>
      <c r="L284">
        <v>7.2082675050735082E-3</v>
      </c>
      <c r="M284">
        <v>2.247460100543492E-2</v>
      </c>
      <c r="N284">
        <v>0</v>
      </c>
      <c r="O284">
        <v>0</v>
      </c>
      <c r="P284">
        <v>0.12825</v>
      </c>
      <c r="Q284">
        <v>0</v>
      </c>
      <c r="R284">
        <v>0</v>
      </c>
      <c r="S284">
        <v>2.8151923444166647</v>
      </c>
      <c r="T284">
        <v>0</v>
      </c>
      <c r="U284">
        <v>0</v>
      </c>
      <c r="V284">
        <v>0</v>
      </c>
      <c r="W284">
        <v>0</v>
      </c>
      <c r="X284">
        <v>2.8151922639811522</v>
      </c>
      <c r="AA284">
        <v>0</v>
      </c>
      <c r="AB284">
        <v>0.12825</v>
      </c>
      <c r="AC284" s="1" t="e">
        <f>((#REF!+#REF!)*H2__2[[#This Row],[PremiumH2CN_cap]]+(#REF!+#REF!)*H2__2[[#This Row],[PremiumH2CN_prod]]*1000)*_xlfn.XLOOKUP(H2__2[[#This Row],[Year]],Graphs!$R$2:$R$41,Graphs!$T$2:$T$41)</f>
        <v>#REF!</v>
      </c>
      <c r="AD2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5" spans="1:31" x14ac:dyDescent="0.25">
      <c r="A285" s="1" t="s">
        <v>105</v>
      </c>
      <c r="B285">
        <v>1</v>
      </c>
      <c r="C285" s="1" t="s">
        <v>107</v>
      </c>
      <c r="D285" s="1" t="s">
        <v>340</v>
      </c>
      <c r="E285">
        <v>2024</v>
      </c>
      <c r="F285">
        <v>60.666666666667048</v>
      </c>
      <c r="G285">
        <v>6.9258017430765486</v>
      </c>
      <c r="H285">
        <v>0.62524353374638331</v>
      </c>
      <c r="I285">
        <v>22.903166509551692</v>
      </c>
      <c r="J285">
        <v>6.4340210233620319</v>
      </c>
      <c r="K285">
        <v>1.8384855536094304</v>
      </c>
      <c r="L285">
        <v>5.4278286859766003E-2</v>
      </c>
      <c r="M285">
        <v>1.4881882534520621</v>
      </c>
      <c r="N285">
        <v>3.5072189623136971</v>
      </c>
      <c r="O285">
        <v>0</v>
      </c>
      <c r="P285">
        <v>0.12150000000000001</v>
      </c>
      <c r="Q285">
        <v>0</v>
      </c>
      <c r="R285">
        <v>0</v>
      </c>
      <c r="S285">
        <v>2.940509398517841</v>
      </c>
      <c r="T285">
        <v>0</v>
      </c>
      <c r="U285">
        <v>0</v>
      </c>
      <c r="V285">
        <v>0</v>
      </c>
      <c r="W285">
        <v>0</v>
      </c>
      <c r="X285">
        <v>2.9405088558056622</v>
      </c>
      <c r="AA285">
        <v>0</v>
      </c>
      <c r="AB285">
        <v>0.12150000000000001</v>
      </c>
      <c r="AC285" s="1" t="e">
        <f>((#REF!+#REF!)*H2__2[[#This Row],[PremiumH2CN_cap]]+(#REF!+#REF!)*H2__2[[#This Row],[PremiumH2CN_prod]]*1000)*_xlfn.XLOOKUP(H2__2[[#This Row],[Year]],Graphs!$R$2:$R$41,Graphs!$T$2:$T$41)</f>
        <v>#REF!</v>
      </c>
      <c r="AD2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6" spans="1:31" x14ac:dyDescent="0.25">
      <c r="A286" s="1" t="s">
        <v>105</v>
      </c>
      <c r="B286">
        <v>1</v>
      </c>
      <c r="C286" s="1" t="s">
        <v>107</v>
      </c>
      <c r="D286" s="1" t="s">
        <v>340</v>
      </c>
      <c r="E286">
        <v>2025</v>
      </c>
      <c r="F286">
        <v>56.000000000000568</v>
      </c>
      <c r="G286">
        <v>6.902468409743304</v>
      </c>
      <c r="H286">
        <v>6.9384288682195985</v>
      </c>
      <c r="I286">
        <v>30.99233002521246</v>
      </c>
      <c r="J286">
        <v>5.6528150358296809</v>
      </c>
      <c r="K286">
        <v>1.8322916142150996</v>
      </c>
      <c r="L286">
        <v>0.87132250360178465</v>
      </c>
      <c r="M286">
        <v>2.5102530573219846</v>
      </c>
      <c r="N286">
        <v>3.5608597461099714</v>
      </c>
      <c r="O286">
        <v>0</v>
      </c>
      <c r="P286">
        <v>0.11475</v>
      </c>
      <c r="Q286">
        <v>0</v>
      </c>
      <c r="R286">
        <v>0</v>
      </c>
      <c r="S286">
        <v>2.7034260273597703</v>
      </c>
      <c r="T286">
        <v>0</v>
      </c>
      <c r="U286">
        <v>0</v>
      </c>
      <c r="V286">
        <v>0</v>
      </c>
      <c r="W286">
        <v>0</v>
      </c>
      <c r="X286">
        <v>2.7117551942678664</v>
      </c>
      <c r="AA286">
        <v>0</v>
      </c>
      <c r="AB286">
        <v>0.11475</v>
      </c>
      <c r="AC286" s="1" t="e">
        <f>((#REF!+#REF!)*H2__2[[#This Row],[PremiumH2CN_cap]]+(#REF!+#REF!)*H2__2[[#This Row],[PremiumH2CN_prod]]*1000)*_xlfn.XLOOKUP(H2__2[[#This Row],[Year]],Graphs!$R$2:$R$41,Graphs!$T$2:$T$41)</f>
        <v>#REF!</v>
      </c>
      <c r="AD2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7" spans="1:31" x14ac:dyDescent="0.25">
      <c r="A287" s="1" t="s">
        <v>105</v>
      </c>
      <c r="B287">
        <v>1</v>
      </c>
      <c r="C287" s="1" t="s">
        <v>107</v>
      </c>
      <c r="D287" s="1" t="s">
        <v>340</v>
      </c>
      <c r="E287">
        <v>2026</v>
      </c>
      <c r="F287">
        <v>51.333333333334124</v>
      </c>
      <c r="G287">
        <v>6.8791350764100461</v>
      </c>
      <c r="H287">
        <v>22.40393249560741</v>
      </c>
      <c r="I287">
        <v>30.985580025278562</v>
      </c>
      <c r="J287">
        <v>2.5375114176239566</v>
      </c>
      <c r="K287">
        <v>1.6424845653816955</v>
      </c>
      <c r="L287">
        <v>2.9825554655233288</v>
      </c>
      <c r="M287">
        <v>2.5541864707678688</v>
      </c>
      <c r="N287">
        <v>5.8219334100984046</v>
      </c>
      <c r="O287">
        <v>0</v>
      </c>
      <c r="P287">
        <v>0.10800000000000001</v>
      </c>
      <c r="Q287">
        <v>0</v>
      </c>
      <c r="R287">
        <v>0</v>
      </c>
      <c r="S287">
        <v>2.8582391792728763</v>
      </c>
      <c r="T287">
        <v>0</v>
      </c>
      <c r="U287">
        <v>0</v>
      </c>
      <c r="V287">
        <v>0</v>
      </c>
      <c r="W287">
        <v>0</v>
      </c>
      <c r="X287">
        <v>2.8876023186057647</v>
      </c>
      <c r="AA287">
        <v>0</v>
      </c>
      <c r="AB287">
        <v>0.10800000000000001</v>
      </c>
      <c r="AC287" s="1" t="e">
        <f>((#REF!+#REF!)*H2__2[[#This Row],[PremiumH2CN_cap]]+(#REF!+#REF!)*H2__2[[#This Row],[PremiumH2CN_prod]]*1000)*_xlfn.XLOOKUP(H2__2[[#This Row],[Year]],Graphs!$R$2:$R$41,Graphs!$T$2:$T$41)</f>
        <v>#REF!</v>
      </c>
      <c r="AD2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8" spans="1:31" x14ac:dyDescent="0.25">
      <c r="A288" s="1" t="s">
        <v>105</v>
      </c>
      <c r="B288">
        <v>1</v>
      </c>
      <c r="C288" s="1" t="s">
        <v>107</v>
      </c>
      <c r="D288" s="1" t="s">
        <v>340</v>
      </c>
      <c r="E288">
        <v>2027</v>
      </c>
      <c r="F288">
        <v>46.666666666667723</v>
      </c>
      <c r="G288">
        <v>6.8558017430767828</v>
      </c>
      <c r="H288">
        <v>28.138309972351372</v>
      </c>
      <c r="I288">
        <v>32.471764214687681</v>
      </c>
      <c r="J288">
        <v>1.5796858130735556</v>
      </c>
      <c r="K288">
        <v>1.5746659037279398</v>
      </c>
      <c r="L288">
        <v>3.7847264280697499</v>
      </c>
      <c r="M288">
        <v>2.6848199768735479</v>
      </c>
      <c r="N288">
        <v>7.0259208242257678</v>
      </c>
      <c r="O288">
        <v>0</v>
      </c>
      <c r="P288">
        <v>0.10125000000000001</v>
      </c>
      <c r="Q288">
        <v>0</v>
      </c>
      <c r="R288">
        <v>0</v>
      </c>
      <c r="S288">
        <v>2.8043497762663803</v>
      </c>
      <c r="T288">
        <v>0</v>
      </c>
      <c r="U288">
        <v>0</v>
      </c>
      <c r="V288">
        <v>0</v>
      </c>
      <c r="W288">
        <v>0</v>
      </c>
      <c r="X288">
        <v>2.8501376095176933</v>
      </c>
      <c r="AA288">
        <v>0</v>
      </c>
      <c r="AB288">
        <v>0.10125000000000001</v>
      </c>
      <c r="AC288" s="1" t="e">
        <f>((#REF!+#REF!)*H2__2[[#This Row],[PremiumH2CN_cap]]+(#REF!+#REF!)*H2__2[[#This Row],[PremiumH2CN_prod]]*1000)*_xlfn.XLOOKUP(H2__2[[#This Row],[Year]],Graphs!$R$2:$R$41,Graphs!$T$2:$T$41)</f>
        <v>#REF!</v>
      </c>
      <c r="AD2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89" spans="1:31" x14ac:dyDescent="0.25">
      <c r="A289" s="1" t="s">
        <v>105</v>
      </c>
      <c r="B289">
        <v>1</v>
      </c>
      <c r="C289" s="1" t="s">
        <v>107</v>
      </c>
      <c r="D289" s="1" t="s">
        <v>340</v>
      </c>
      <c r="E289">
        <v>2028</v>
      </c>
      <c r="F289">
        <v>42.000000000001393</v>
      </c>
      <c r="G289">
        <v>6.8324684097435151</v>
      </c>
      <c r="H289">
        <v>29.825988374794818</v>
      </c>
      <c r="I289">
        <v>36.584767919903499</v>
      </c>
      <c r="J289">
        <v>0.73622613810903381</v>
      </c>
      <c r="K289">
        <v>1.474870206975224</v>
      </c>
      <c r="L289">
        <v>4.1330426423914464</v>
      </c>
      <c r="M289">
        <v>3.1939225327232057</v>
      </c>
      <c r="N289">
        <v>8.2270902695635275</v>
      </c>
      <c r="O289">
        <v>0</v>
      </c>
      <c r="P289">
        <v>9.4500000000000001E-2</v>
      </c>
      <c r="Q289">
        <v>0</v>
      </c>
      <c r="R289">
        <v>0</v>
      </c>
      <c r="S289">
        <v>2.7389785448905872</v>
      </c>
      <c r="T289">
        <v>0</v>
      </c>
      <c r="U289">
        <v>0</v>
      </c>
      <c r="V289">
        <v>0</v>
      </c>
      <c r="W289">
        <v>0</v>
      </c>
      <c r="X289">
        <v>2.8053582167198781</v>
      </c>
      <c r="AA289">
        <v>0</v>
      </c>
      <c r="AB289">
        <v>9.4500000000000001E-2</v>
      </c>
      <c r="AC289" s="1" t="e">
        <f>((#REF!+#REF!)*H2__2[[#This Row],[PremiumH2CN_cap]]+(#REF!+#REF!)*H2__2[[#This Row],[PremiumH2CN_prod]]*1000)*_xlfn.XLOOKUP(H2__2[[#This Row],[Year]],Graphs!$R$2:$R$41,Graphs!$T$2:$T$41)</f>
        <v>#REF!</v>
      </c>
      <c r="AD2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0" spans="1:31" x14ac:dyDescent="0.25">
      <c r="A290" s="1" t="s">
        <v>105</v>
      </c>
      <c r="B290">
        <v>1</v>
      </c>
      <c r="C290" s="1" t="s">
        <v>107</v>
      </c>
      <c r="D290" s="1" t="s">
        <v>340</v>
      </c>
      <c r="E290">
        <v>2029</v>
      </c>
      <c r="F290">
        <v>37.333333333335133</v>
      </c>
      <c r="G290">
        <v>6.8091350764102465</v>
      </c>
      <c r="H290">
        <v>29.957142310518769</v>
      </c>
      <c r="I290">
        <v>41.11413826359022</v>
      </c>
      <c r="J290">
        <v>0.30634963623912959</v>
      </c>
      <c r="K290">
        <v>1.2929879712878198</v>
      </c>
      <c r="L290">
        <v>4.2739503337598945</v>
      </c>
      <c r="M290">
        <v>3.7902045071903507</v>
      </c>
      <c r="N290">
        <v>9.2144262385900735</v>
      </c>
      <c r="O290">
        <v>0</v>
      </c>
      <c r="P290">
        <v>8.7750000000000009E-2</v>
      </c>
      <c r="Q290">
        <v>0</v>
      </c>
      <c r="R290">
        <v>0</v>
      </c>
      <c r="S290">
        <v>2.6255473299836738</v>
      </c>
      <c r="T290">
        <v>0</v>
      </c>
      <c r="U290">
        <v>0</v>
      </c>
      <c r="V290">
        <v>0</v>
      </c>
      <c r="W290">
        <v>0</v>
      </c>
      <c r="X290">
        <v>2.7004837526593271</v>
      </c>
      <c r="AA290">
        <v>0</v>
      </c>
      <c r="AB290">
        <v>8.7750000000000009E-2</v>
      </c>
      <c r="AC290" s="1" t="e">
        <f>((#REF!+#REF!)*H2__2[[#This Row],[PremiumH2CN_cap]]+(#REF!+#REF!)*H2__2[[#This Row],[PremiumH2CN_prod]]*1000)*_xlfn.XLOOKUP(H2__2[[#This Row],[Year]],Graphs!$R$2:$R$41,Graphs!$T$2:$T$41)</f>
        <v>#REF!</v>
      </c>
      <c r="AD2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1" spans="1:31" x14ac:dyDescent="0.25">
      <c r="A291" s="1" t="s">
        <v>105</v>
      </c>
      <c r="B291">
        <v>1</v>
      </c>
      <c r="C291" s="1" t="s">
        <v>107</v>
      </c>
      <c r="D291" s="1" t="s">
        <v>340</v>
      </c>
      <c r="E291">
        <v>2030</v>
      </c>
      <c r="F291">
        <v>32.666666666668966</v>
      </c>
      <c r="G291">
        <v>6.7858017430769806</v>
      </c>
      <c r="H291">
        <v>30.173864290231066</v>
      </c>
      <c r="I291">
        <v>45.02313109315179</v>
      </c>
      <c r="J291">
        <v>0.11176548623474367</v>
      </c>
      <c r="K291">
        <v>1.1763195152987524</v>
      </c>
      <c r="L291">
        <v>4.414759081741999</v>
      </c>
      <c r="M291">
        <v>4.3463287653287299</v>
      </c>
      <c r="N291">
        <v>9.9383491687147423</v>
      </c>
      <c r="O291">
        <v>0</v>
      </c>
      <c r="P291">
        <v>8.1000000000000003E-2</v>
      </c>
      <c r="Q291">
        <v>0</v>
      </c>
      <c r="R291">
        <v>0</v>
      </c>
      <c r="S291">
        <v>2.5006182028945156</v>
      </c>
      <c r="T291">
        <v>0</v>
      </c>
      <c r="U291">
        <v>0</v>
      </c>
      <c r="V291">
        <v>0</v>
      </c>
      <c r="W291">
        <v>0</v>
      </c>
      <c r="X291">
        <v>2.5743100911992731</v>
      </c>
      <c r="AA291">
        <v>0</v>
      </c>
      <c r="AB291">
        <v>8.1000000000000003E-2</v>
      </c>
      <c r="AC291" s="1" t="e">
        <f>((#REF!+#REF!)*H2__2[[#This Row],[PremiumH2CN_cap]]+(#REF!+#REF!)*H2__2[[#This Row],[PremiumH2CN_prod]]*1000)*_xlfn.XLOOKUP(H2__2[[#This Row],[Year]],Graphs!$R$2:$R$41,Graphs!$T$2:$T$41)</f>
        <v>#REF!</v>
      </c>
      <c r="AD2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2" spans="1:31" x14ac:dyDescent="0.25">
      <c r="A292" s="1" t="s">
        <v>105</v>
      </c>
      <c r="B292">
        <v>1</v>
      </c>
      <c r="C292" s="1" t="s">
        <v>107</v>
      </c>
      <c r="D292" s="1" t="s">
        <v>340</v>
      </c>
      <c r="E292">
        <v>2031</v>
      </c>
      <c r="F292">
        <v>28.000000000002963</v>
      </c>
      <c r="G292">
        <v>6.7624684097437227</v>
      </c>
      <c r="H292">
        <v>30.167114300559373</v>
      </c>
      <c r="I292">
        <v>45.324049055398611</v>
      </c>
      <c r="J292">
        <v>8.1943665462309759E-2</v>
      </c>
      <c r="K292">
        <v>1.1578539419577951</v>
      </c>
      <c r="L292">
        <v>4.4648345655042707</v>
      </c>
      <c r="M292">
        <v>4.4465632753020898</v>
      </c>
      <c r="N292">
        <v>10.56723592374253</v>
      </c>
      <c r="O292">
        <v>2.3425957028337301</v>
      </c>
      <c r="P292">
        <v>3.2336989888699077</v>
      </c>
      <c r="Q292">
        <v>0.26819579646342806</v>
      </c>
      <c r="R292">
        <v>0.51508786279201346</v>
      </c>
      <c r="S292">
        <v>2.4948556382468849</v>
      </c>
      <c r="T292">
        <v>0</v>
      </c>
      <c r="U292">
        <v>0</v>
      </c>
      <c r="V292">
        <v>0</v>
      </c>
      <c r="W292">
        <v>0</v>
      </c>
      <c r="X292">
        <v>2.580683378121309</v>
      </c>
      <c r="AA292">
        <v>2.3425957028337301</v>
      </c>
      <c r="AB292">
        <v>3.2336989888699077</v>
      </c>
      <c r="AC292" s="1" t="e">
        <f>((#REF!+#REF!)*H2__2[[#This Row],[PremiumH2CN_cap]]+(#REF!+#REF!)*H2__2[[#This Row],[PremiumH2CN_prod]]*1000)*_xlfn.XLOOKUP(H2__2[[#This Row],[Year]],Graphs!$R$2:$R$41,Graphs!$T$2:$T$41)</f>
        <v>#REF!</v>
      </c>
      <c r="AD2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3" spans="1:31" x14ac:dyDescent="0.25">
      <c r="A293" s="1" t="s">
        <v>105</v>
      </c>
      <c r="B293">
        <v>1</v>
      </c>
      <c r="C293" s="1" t="s">
        <v>107</v>
      </c>
      <c r="D293" s="1" t="s">
        <v>340</v>
      </c>
      <c r="E293">
        <v>2032</v>
      </c>
      <c r="F293">
        <v>23.333333333337198</v>
      </c>
      <c r="G293">
        <v>6.73913507641047</v>
      </c>
      <c r="H293">
        <v>32.643787026002073</v>
      </c>
      <c r="I293">
        <v>48.430587518324074</v>
      </c>
      <c r="J293">
        <v>3.401877862433296E-2</v>
      </c>
      <c r="K293">
        <v>1.1444365436174253</v>
      </c>
      <c r="L293">
        <v>4.950452378741228</v>
      </c>
      <c r="M293">
        <v>4.8131814975783813</v>
      </c>
      <c r="N293">
        <v>11.220160512287126</v>
      </c>
      <c r="O293">
        <v>2.3425957028337301</v>
      </c>
      <c r="P293">
        <v>3.2269489888699074</v>
      </c>
      <c r="Q293">
        <v>0.31813563179369209</v>
      </c>
      <c r="R293">
        <v>0.52180428978233506</v>
      </c>
      <c r="S293">
        <v>2.4965163862916242</v>
      </c>
      <c r="T293">
        <v>0</v>
      </c>
      <c r="U293">
        <v>0</v>
      </c>
      <c r="V293">
        <v>0</v>
      </c>
      <c r="W293">
        <v>0</v>
      </c>
      <c r="X293">
        <v>2.5912293892876397</v>
      </c>
      <c r="AA293">
        <v>2.3425957028337301</v>
      </c>
      <c r="AB293">
        <v>3.2269489888699074</v>
      </c>
      <c r="AC293" s="1" t="e">
        <f>((#REF!+#REF!)*H2__2[[#This Row],[PremiumH2CN_cap]]+(#REF!+#REF!)*H2__2[[#This Row],[PremiumH2CN_prod]]*1000)*_xlfn.XLOOKUP(H2__2[[#This Row],[Year]],Graphs!$R$2:$R$41,Graphs!$T$2:$T$41)</f>
        <v>#REF!</v>
      </c>
      <c r="AD2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4" spans="1:31" x14ac:dyDescent="0.25">
      <c r="A294" s="1" t="s">
        <v>105</v>
      </c>
      <c r="B294">
        <v>1</v>
      </c>
      <c r="C294" s="1" t="s">
        <v>107</v>
      </c>
      <c r="D294" s="1" t="s">
        <v>340</v>
      </c>
      <c r="E294">
        <v>2033</v>
      </c>
      <c r="F294">
        <v>18.666666666671713</v>
      </c>
      <c r="G294">
        <v>6.7158017430772201</v>
      </c>
      <c r="H294">
        <v>36.723062000810373</v>
      </c>
      <c r="I294">
        <v>49.978983000739774</v>
      </c>
      <c r="J294">
        <v>2.2808681118255079E-10</v>
      </c>
      <c r="K294">
        <v>1.1411543536655164</v>
      </c>
      <c r="L294">
        <v>5.5997608037905646</v>
      </c>
      <c r="M294">
        <v>5.0647246498510246</v>
      </c>
      <c r="N294">
        <v>11.937858926864896</v>
      </c>
      <c r="O294">
        <v>2.3425957028337301</v>
      </c>
      <c r="P294">
        <v>3.2201989888699076</v>
      </c>
      <c r="Q294">
        <v>0.1924687443191912</v>
      </c>
      <c r="R294">
        <v>0.56583408639513655</v>
      </c>
      <c r="S294">
        <v>2.512202230190558</v>
      </c>
      <c r="T294">
        <v>0</v>
      </c>
      <c r="U294">
        <v>0</v>
      </c>
      <c r="V294">
        <v>0</v>
      </c>
      <c r="W294">
        <v>0</v>
      </c>
      <c r="X294">
        <v>2.6124756547495984</v>
      </c>
      <c r="AA294">
        <v>2.3425957028337301</v>
      </c>
      <c r="AB294">
        <v>3.2201989888699076</v>
      </c>
      <c r="AC294" s="1" t="e">
        <f>((#REF!+#REF!)*H2__2[[#This Row],[PremiumH2CN_cap]]+(#REF!+#REF!)*H2__2[[#This Row],[PremiumH2CN_prod]]*1000)*_xlfn.XLOOKUP(H2__2[[#This Row],[Year]],Graphs!$R$2:$R$41,Graphs!$T$2:$T$41)</f>
        <v>#REF!</v>
      </c>
      <c r="AD2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5" spans="1:31" x14ac:dyDescent="0.25">
      <c r="A295" s="1" t="s">
        <v>105</v>
      </c>
      <c r="B295">
        <v>1</v>
      </c>
      <c r="C295" s="1" t="s">
        <v>107</v>
      </c>
      <c r="D295" s="1" t="s">
        <v>340</v>
      </c>
      <c r="E295">
        <v>2034</v>
      </c>
      <c r="F295">
        <v>14.000000000006406</v>
      </c>
      <c r="G295">
        <v>6.6924684097439684</v>
      </c>
      <c r="H295">
        <v>39.509077980161948</v>
      </c>
      <c r="I295">
        <v>52.816022955647561</v>
      </c>
      <c r="J295">
        <v>1.0741168528366266E-10</v>
      </c>
      <c r="K295">
        <v>1.1255907039465722</v>
      </c>
      <c r="L295">
        <v>6.1072883044058983</v>
      </c>
      <c r="M295">
        <v>5.398262340602348</v>
      </c>
      <c r="N295">
        <v>12.566694298958454</v>
      </c>
      <c r="O295">
        <v>2.3425957028337301</v>
      </c>
      <c r="P295">
        <v>3.2134489888699074</v>
      </c>
      <c r="Q295">
        <v>0.21302413590241476</v>
      </c>
      <c r="R295">
        <v>0.59097996367018157</v>
      </c>
      <c r="S295">
        <v>2.5085417048959426</v>
      </c>
      <c r="T295">
        <v>0</v>
      </c>
      <c r="U295">
        <v>0</v>
      </c>
      <c r="V295">
        <v>0</v>
      </c>
      <c r="W295">
        <v>0</v>
      </c>
      <c r="X295">
        <v>2.6168527910874428</v>
      </c>
      <c r="AA295">
        <v>2.3425957028337301</v>
      </c>
      <c r="AB295">
        <v>3.2134489888699074</v>
      </c>
      <c r="AC295" s="1" t="e">
        <f>((#REF!+#REF!)*H2__2[[#This Row],[PremiumH2CN_cap]]+(#REF!+#REF!)*H2__2[[#This Row],[PremiumH2CN_prod]]*1000)*_xlfn.XLOOKUP(H2__2[[#This Row],[Year]],Graphs!$R$2:$R$41,Graphs!$T$2:$T$41)</f>
        <v>#REF!</v>
      </c>
      <c r="AD2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6" spans="1:31" x14ac:dyDescent="0.25">
      <c r="A296" s="1" t="s">
        <v>105</v>
      </c>
      <c r="B296">
        <v>1</v>
      </c>
      <c r="C296" s="1" t="s">
        <v>107</v>
      </c>
      <c r="D296" s="1" t="s">
        <v>340</v>
      </c>
      <c r="E296">
        <v>2035</v>
      </c>
      <c r="F296">
        <v>9.3333333333452888</v>
      </c>
      <c r="G296">
        <v>6.6691350764107149</v>
      </c>
      <c r="H296">
        <v>44.215882445186807</v>
      </c>
      <c r="I296">
        <v>53.85776550476028</v>
      </c>
      <c r="J296">
        <v>8.5692288782813804E-11</v>
      </c>
      <c r="K296">
        <v>1.102493999419585</v>
      </c>
      <c r="L296">
        <v>6.8615646373147561</v>
      </c>
      <c r="M296">
        <v>5.6300313851846484</v>
      </c>
      <c r="N296">
        <v>13.137822485135073</v>
      </c>
      <c r="O296">
        <v>2.3425957028337301</v>
      </c>
      <c r="P296">
        <v>3.2066989888699076</v>
      </c>
      <c r="Q296">
        <v>0.16551246632959812</v>
      </c>
      <c r="R296">
        <v>0.59749570852029688</v>
      </c>
      <c r="S296">
        <v>2.4815833342531435</v>
      </c>
      <c r="T296">
        <v>0</v>
      </c>
      <c r="U296">
        <v>0</v>
      </c>
      <c r="V296">
        <v>0</v>
      </c>
      <c r="W296">
        <v>0</v>
      </c>
      <c r="X296">
        <v>2.6044570595383369</v>
      </c>
      <c r="AA296">
        <v>2.3425957028337301</v>
      </c>
      <c r="AB296">
        <v>3.2066989888699076</v>
      </c>
      <c r="AC296" s="1" t="e">
        <f>((#REF!+#REF!)*H2__2[[#This Row],[PremiumH2CN_cap]]+(#REF!+#REF!)*H2__2[[#This Row],[PremiumH2CN_prod]]*1000)*_xlfn.XLOOKUP(H2__2[[#This Row],[Year]],Graphs!$R$2:$R$41,Graphs!$T$2:$T$41)</f>
        <v>#REF!</v>
      </c>
      <c r="AD2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7" spans="1:31" x14ac:dyDescent="0.25">
      <c r="A297" s="1" t="s">
        <v>105</v>
      </c>
      <c r="B297">
        <v>1</v>
      </c>
      <c r="C297" s="1" t="s">
        <v>107</v>
      </c>
      <c r="D297" s="1" t="s">
        <v>340</v>
      </c>
      <c r="E297">
        <v>2036</v>
      </c>
      <c r="F297">
        <v>4.6666666666864973</v>
      </c>
      <c r="G297">
        <v>6.6458017430774596</v>
      </c>
      <c r="H297">
        <v>53.606789948001662</v>
      </c>
      <c r="I297">
        <v>54.714063288112747</v>
      </c>
      <c r="J297">
        <v>7.1586989297466952E-11</v>
      </c>
      <c r="K297">
        <v>1.0011901193126671</v>
      </c>
      <c r="L297">
        <v>8.1975298837308568</v>
      </c>
      <c r="M297">
        <v>5.7002196023678753</v>
      </c>
      <c r="N297">
        <v>13.297689282770135</v>
      </c>
      <c r="O297">
        <v>2.3425957028337301</v>
      </c>
      <c r="P297">
        <v>3.1999489888699078</v>
      </c>
      <c r="Q297">
        <v>0.21259193678149799</v>
      </c>
      <c r="R297">
        <v>0.5933133973386614</v>
      </c>
      <c r="S297">
        <v>2.4372931565063132</v>
      </c>
      <c r="T297">
        <v>0</v>
      </c>
      <c r="U297">
        <v>0</v>
      </c>
      <c r="V297">
        <v>0</v>
      </c>
      <c r="W297">
        <v>0</v>
      </c>
      <c r="X297">
        <v>2.5615377057103372</v>
      </c>
      <c r="AA297">
        <v>2.3425957028337301</v>
      </c>
      <c r="AB297">
        <v>3.1999489888699078</v>
      </c>
      <c r="AC297" s="1" t="e">
        <f>((#REF!+#REF!)*H2__2[[#This Row],[PremiumH2CN_cap]]+(#REF!+#REF!)*H2__2[[#This Row],[PremiumH2CN_prod]]*1000)*_xlfn.XLOOKUP(H2__2[[#This Row],[Year]],Graphs!$R$2:$R$41,Graphs!$T$2:$T$41)</f>
        <v>#REF!</v>
      </c>
      <c r="AD2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8" spans="1:31" x14ac:dyDescent="0.25">
      <c r="A298" s="1" t="s">
        <v>105</v>
      </c>
      <c r="B298">
        <v>1</v>
      </c>
      <c r="C298" s="1" t="s">
        <v>107</v>
      </c>
      <c r="D298" s="1" t="s">
        <v>340</v>
      </c>
      <c r="E298">
        <v>2037</v>
      </c>
      <c r="F298">
        <v>1.8172130091105368E-9</v>
      </c>
      <c r="G298">
        <v>6.6224684097442035</v>
      </c>
      <c r="H298">
        <v>62.193430159019059</v>
      </c>
      <c r="I298">
        <v>54.707313288443018</v>
      </c>
      <c r="J298">
        <v>5.1200167616844236E-11</v>
      </c>
      <c r="K298">
        <v>0.99090583032573265</v>
      </c>
      <c r="L298">
        <v>9.1936248740979298</v>
      </c>
      <c r="M298">
        <v>5.4122972010115662</v>
      </c>
      <c r="N298">
        <v>14.137155043546986</v>
      </c>
      <c r="O298">
        <v>2.3425957028337301</v>
      </c>
      <c r="P298">
        <v>3.1931989888699075</v>
      </c>
      <c r="Q298">
        <v>0.20148908984503519</v>
      </c>
      <c r="R298">
        <v>0.5666701938583989</v>
      </c>
      <c r="S298">
        <v>2.4721951606500085</v>
      </c>
      <c r="T298">
        <v>0</v>
      </c>
      <c r="U298">
        <v>0</v>
      </c>
      <c r="V298">
        <v>0</v>
      </c>
      <c r="W298">
        <v>0</v>
      </c>
      <c r="X298">
        <v>2.6022207012575929</v>
      </c>
      <c r="AA298">
        <v>2.3425957028337301</v>
      </c>
      <c r="AB298">
        <v>3.1931989888699075</v>
      </c>
      <c r="AC298" s="1" t="e">
        <f>((#REF!+#REF!)*H2__2[[#This Row],[PremiumH2CN_cap]]+(#REF!+#REF!)*H2__2[[#This Row],[PremiumH2CN_prod]]*1000)*_xlfn.XLOOKUP(H2__2[[#This Row],[Year]],Graphs!$R$2:$R$41,Graphs!$T$2:$T$41)</f>
        <v>#REF!</v>
      </c>
      <c r="AD2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299" spans="1:31" x14ac:dyDescent="0.25">
      <c r="A299" s="1" t="s">
        <v>105</v>
      </c>
      <c r="B299">
        <v>1</v>
      </c>
      <c r="C299" s="1" t="s">
        <v>107</v>
      </c>
      <c r="D299" s="1" t="s">
        <v>340</v>
      </c>
      <c r="E299">
        <v>2038</v>
      </c>
      <c r="F299">
        <v>1.8414717797828983E-9</v>
      </c>
      <c r="G299">
        <v>6.6224684097442807</v>
      </c>
      <c r="H299">
        <v>62.186680175842696</v>
      </c>
      <c r="I299">
        <v>64.078947886679614</v>
      </c>
      <c r="J299">
        <v>4.8825934397081623E-11</v>
      </c>
      <c r="K299">
        <v>0.99090583030314039</v>
      </c>
      <c r="L299">
        <v>9.3030133325137712</v>
      </c>
      <c r="M299">
        <v>6.1612164291425522</v>
      </c>
      <c r="N299">
        <v>14.743543910162398</v>
      </c>
      <c r="O299">
        <v>2.3425957028337301</v>
      </c>
      <c r="P299">
        <v>3.1864489888699077</v>
      </c>
      <c r="Q299">
        <v>0.24552682445595364</v>
      </c>
      <c r="R299">
        <v>0.56284084669892676</v>
      </c>
      <c r="S299">
        <v>2.4811538289042674</v>
      </c>
      <c r="T299">
        <v>0</v>
      </c>
      <c r="U299">
        <v>0</v>
      </c>
      <c r="V299">
        <v>0</v>
      </c>
      <c r="W299">
        <v>0</v>
      </c>
      <c r="X299">
        <v>2.614511170525577</v>
      </c>
      <c r="AA299">
        <v>2.3425957028337301</v>
      </c>
      <c r="AB299">
        <v>3.1864489888699077</v>
      </c>
      <c r="AC299" s="1" t="e">
        <f>((#REF!+#REF!)*H2__2[[#This Row],[PremiumH2CN_cap]]+(#REF!+#REF!)*H2__2[[#This Row],[PremiumH2CN_prod]]*1000)*_xlfn.XLOOKUP(H2__2[[#This Row],[Year]],Graphs!$R$2:$R$41,Graphs!$T$2:$T$41)</f>
        <v>#REF!</v>
      </c>
      <c r="AD2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2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0" spans="1:31" x14ac:dyDescent="0.25">
      <c r="A300" s="1" t="s">
        <v>105</v>
      </c>
      <c r="B300">
        <v>1</v>
      </c>
      <c r="C300" s="1" t="s">
        <v>107</v>
      </c>
      <c r="D300" s="1" t="s">
        <v>340</v>
      </c>
      <c r="E300">
        <v>2039</v>
      </c>
      <c r="F300">
        <v>1.9134314222506511E-9</v>
      </c>
      <c r="G300">
        <v>6.6224684097443669</v>
      </c>
      <c r="H300">
        <v>62.179930179622446</v>
      </c>
      <c r="I300">
        <v>74.543079988704278</v>
      </c>
      <c r="J300">
        <v>4.6508312588758252E-11</v>
      </c>
      <c r="K300">
        <v>0.9761568159077546</v>
      </c>
      <c r="L300">
        <v>9.5441450607494467</v>
      </c>
      <c r="M300">
        <v>7.3369611842357436</v>
      </c>
      <c r="N300">
        <v>14.827957054554235</v>
      </c>
      <c r="O300">
        <v>2.3425957028337301</v>
      </c>
      <c r="P300">
        <v>3.1796989888699074</v>
      </c>
      <c r="Q300">
        <v>0.23203159049646802</v>
      </c>
      <c r="R300">
        <v>0.58417909600966733</v>
      </c>
      <c r="S300">
        <v>2.437283097526211</v>
      </c>
      <c r="T300">
        <v>0</v>
      </c>
      <c r="U300">
        <v>0</v>
      </c>
      <c r="V300">
        <v>0</v>
      </c>
      <c r="W300">
        <v>0</v>
      </c>
      <c r="X300">
        <v>2.5687418844948664</v>
      </c>
      <c r="AA300">
        <v>2.3425957028337301</v>
      </c>
      <c r="AB300">
        <v>3.1796989888699074</v>
      </c>
      <c r="AC300" s="1" t="e">
        <f>((#REF!+#REF!)*H2__2[[#This Row],[PremiumH2CN_cap]]+(#REF!+#REF!)*H2__2[[#This Row],[PremiumH2CN_prod]]*1000)*_xlfn.XLOOKUP(H2__2[[#This Row],[Year]],Graphs!$R$2:$R$41,Graphs!$T$2:$T$41)</f>
        <v>#REF!</v>
      </c>
      <c r="AD3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1" spans="1:31" x14ac:dyDescent="0.25">
      <c r="A301" s="1" t="s">
        <v>105</v>
      </c>
      <c r="B301">
        <v>1</v>
      </c>
      <c r="C301" s="1" t="s">
        <v>107</v>
      </c>
      <c r="D301" s="1" t="s">
        <v>340</v>
      </c>
      <c r="E301">
        <v>2040</v>
      </c>
      <c r="F301">
        <v>2.080469045259801E-9</v>
      </c>
      <c r="G301">
        <v>6.6224684097444637</v>
      </c>
      <c r="H301">
        <v>62.173180181415745</v>
      </c>
      <c r="I301">
        <v>85.986003062967484</v>
      </c>
      <c r="J301">
        <v>4.4673970464426568E-11</v>
      </c>
      <c r="K301">
        <v>0.90804677072595408</v>
      </c>
      <c r="L301">
        <v>9.8551325944560979</v>
      </c>
      <c r="M301">
        <v>8.6237680192809307</v>
      </c>
      <c r="N301">
        <v>14.753429242840074</v>
      </c>
      <c r="O301">
        <v>2.3425957028337301</v>
      </c>
      <c r="P301">
        <v>3.1729489888699076</v>
      </c>
      <c r="Q301">
        <v>0.25163297457446104</v>
      </c>
      <c r="R301">
        <v>0.613281729884668</v>
      </c>
      <c r="S301">
        <v>2.3789242403380406</v>
      </c>
      <c r="T301">
        <v>0</v>
      </c>
      <c r="U301">
        <v>0</v>
      </c>
      <c r="V301">
        <v>0</v>
      </c>
      <c r="W301">
        <v>0</v>
      </c>
      <c r="X301">
        <v>2.509522553748218</v>
      </c>
      <c r="AA301">
        <v>2.3425957028337301</v>
      </c>
      <c r="AB301">
        <v>3.1729489888699076</v>
      </c>
      <c r="AC301" s="1" t="e">
        <f>((#REF!+#REF!)*H2__2[[#This Row],[PremiumH2CN_cap]]+(#REF!+#REF!)*H2__2[[#This Row],[PremiumH2CN_prod]]*1000)*_xlfn.XLOOKUP(H2__2[[#This Row],[Year]],Graphs!$R$2:$R$41,Graphs!$T$2:$T$41)</f>
        <v>#REF!</v>
      </c>
      <c r="AD3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2" spans="1:31" x14ac:dyDescent="0.25">
      <c r="A302" s="1" t="s">
        <v>105</v>
      </c>
      <c r="B302">
        <v>1</v>
      </c>
      <c r="C302" s="1" t="s">
        <v>107</v>
      </c>
      <c r="D302" s="1" t="s">
        <v>340</v>
      </c>
      <c r="E302">
        <v>2041</v>
      </c>
      <c r="F302">
        <v>2.2990330104269377E-9</v>
      </c>
      <c r="G302">
        <v>6.6224684097445747</v>
      </c>
      <c r="H302">
        <v>62.166430182482273</v>
      </c>
      <c r="I302">
        <v>92.72206031689656</v>
      </c>
      <c r="J302">
        <v>4.3016408780774589E-11</v>
      </c>
      <c r="K302">
        <v>0.90735106200518045</v>
      </c>
      <c r="L302">
        <v>10.284892497094319</v>
      </c>
      <c r="M302">
        <v>9.7298296249109164</v>
      </c>
      <c r="N302">
        <v>14.706720867300039</v>
      </c>
      <c r="O302">
        <v>2.3425957028337301</v>
      </c>
      <c r="P302">
        <v>3.1661989888699074</v>
      </c>
      <c r="Q302">
        <v>0</v>
      </c>
      <c r="R302">
        <v>0</v>
      </c>
      <c r="S302">
        <v>2.2772904140666852</v>
      </c>
      <c r="T302">
        <v>0</v>
      </c>
      <c r="U302">
        <v>0</v>
      </c>
      <c r="V302">
        <v>0</v>
      </c>
      <c r="W302">
        <v>0</v>
      </c>
      <c r="X302">
        <v>2.3840603088996875</v>
      </c>
      <c r="AA302">
        <v>2.3425957028337301</v>
      </c>
      <c r="AB302">
        <v>3.1661989888699074</v>
      </c>
      <c r="AC302" s="1" t="e">
        <f>((#REF!+#REF!)*H2__2[[#This Row],[PremiumH2CN_cap]]+(#REF!+#REF!)*H2__2[[#This Row],[PremiumH2CN_prod]]*1000)*_xlfn.XLOOKUP(H2__2[[#This Row],[Year]],Graphs!$R$2:$R$41,Graphs!$T$2:$T$41)</f>
        <v>#REF!</v>
      </c>
      <c r="AD3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3" spans="1:31" x14ac:dyDescent="0.25">
      <c r="A303" s="1" t="s">
        <v>105</v>
      </c>
      <c r="B303">
        <v>1</v>
      </c>
      <c r="C303" s="1" t="s">
        <v>107</v>
      </c>
      <c r="D303" s="1" t="s">
        <v>340</v>
      </c>
      <c r="E303">
        <v>2042</v>
      </c>
      <c r="F303">
        <v>2.4836137931085518E-9</v>
      </c>
      <c r="G303">
        <v>6.6224684097447035</v>
      </c>
      <c r="H303">
        <v>61.655936651066611</v>
      </c>
      <c r="I303">
        <v>91.365310316950428</v>
      </c>
      <c r="J303">
        <v>3.9752636240486066E-11</v>
      </c>
      <c r="K303">
        <v>0.90735022767130258</v>
      </c>
      <c r="L303">
        <v>10.822096402612452</v>
      </c>
      <c r="M303">
        <v>10.688553954770194</v>
      </c>
      <c r="N303">
        <v>14.65545498562185</v>
      </c>
      <c r="O303">
        <v>2.3425957028337301</v>
      </c>
      <c r="P303">
        <v>3.1594489888699075</v>
      </c>
      <c r="Q303">
        <v>0</v>
      </c>
      <c r="R303">
        <v>0</v>
      </c>
      <c r="S303">
        <v>2.1490891979467923</v>
      </c>
      <c r="T303">
        <v>0</v>
      </c>
      <c r="U303">
        <v>0</v>
      </c>
      <c r="V303">
        <v>0</v>
      </c>
      <c r="W303">
        <v>0</v>
      </c>
      <c r="X303">
        <v>2.2592214802339514</v>
      </c>
      <c r="AA303">
        <v>2.3425957028337301</v>
      </c>
      <c r="AB303">
        <v>3.1594489888699075</v>
      </c>
      <c r="AC303" s="1" t="e">
        <f>((#REF!+#REF!)*H2__2[[#This Row],[PremiumH2CN_cap]]+(#REF!+#REF!)*H2__2[[#This Row],[PremiumH2CN_prod]]*1000)*_xlfn.XLOOKUP(H2__2[[#This Row],[Year]],Graphs!$R$2:$R$41,Graphs!$T$2:$T$41)</f>
        <v>#REF!</v>
      </c>
      <c r="AD3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4" spans="1:31" x14ac:dyDescent="0.25">
      <c r="A304" s="1" t="s">
        <v>105</v>
      </c>
      <c r="B304">
        <v>1</v>
      </c>
      <c r="C304" s="1" t="s">
        <v>107</v>
      </c>
      <c r="D304" s="1" t="s">
        <v>340</v>
      </c>
      <c r="E304">
        <v>2043</v>
      </c>
      <c r="F304">
        <v>2.9058257006814053E-9</v>
      </c>
      <c r="G304">
        <v>6.6224684097448572</v>
      </c>
      <c r="H304">
        <v>61.655936652518008</v>
      </c>
      <c r="I304">
        <v>98.621576662323818</v>
      </c>
      <c r="J304">
        <v>4.0925763644203819E-11</v>
      </c>
      <c r="K304">
        <v>0.81188862574927956</v>
      </c>
      <c r="L304">
        <v>11.111659148692052</v>
      </c>
      <c r="M304">
        <v>11.623360633022552</v>
      </c>
      <c r="N304">
        <v>15.002751518778831</v>
      </c>
      <c r="O304">
        <v>2.3425957028337301</v>
      </c>
      <c r="P304">
        <v>3.1594489888699075</v>
      </c>
      <c r="Q304">
        <v>0</v>
      </c>
      <c r="R304">
        <v>0</v>
      </c>
      <c r="S304">
        <v>2.1351003797800079</v>
      </c>
      <c r="T304">
        <v>0</v>
      </c>
      <c r="U304">
        <v>0</v>
      </c>
      <c r="V304">
        <v>0</v>
      </c>
      <c r="W304">
        <v>0</v>
      </c>
      <c r="X304">
        <v>2.243096961660163</v>
      </c>
      <c r="AA304">
        <v>2.3425957028337301</v>
      </c>
      <c r="AB304">
        <v>3.1594489888699075</v>
      </c>
      <c r="AC304" s="1" t="e">
        <f>((#REF!+#REF!)*H2__2[[#This Row],[PremiumH2CN_cap]]+(#REF!+#REF!)*H2__2[[#This Row],[PremiumH2CN_prod]]*1000)*_xlfn.XLOOKUP(H2__2[[#This Row],[Year]],Graphs!$R$2:$R$41,Graphs!$T$2:$T$41)</f>
        <v>#REF!</v>
      </c>
      <c r="AD3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5" spans="1:31" x14ac:dyDescent="0.25">
      <c r="A305" s="1" t="s">
        <v>105</v>
      </c>
      <c r="B305">
        <v>1</v>
      </c>
      <c r="C305" s="1" t="s">
        <v>107</v>
      </c>
      <c r="D305" s="1" t="s">
        <v>340</v>
      </c>
      <c r="E305">
        <v>2044</v>
      </c>
      <c r="F305">
        <v>3.2893071495612568E-9</v>
      </c>
      <c r="G305">
        <v>6.6224684097450464</v>
      </c>
      <c r="H305">
        <v>61.655936655091359</v>
      </c>
      <c r="I305">
        <v>114.96718390321547</v>
      </c>
      <c r="J305">
        <v>4.0210820646174422E-11</v>
      </c>
      <c r="K305">
        <v>0.52789820059897641</v>
      </c>
      <c r="L305">
        <v>11.262502241145022</v>
      </c>
      <c r="M305">
        <v>13.379576221544092</v>
      </c>
      <c r="N305">
        <v>14.906720445551784</v>
      </c>
      <c r="O305">
        <v>2.3425957028337301</v>
      </c>
      <c r="P305">
        <v>3.1594489888699075</v>
      </c>
      <c r="Q305">
        <v>0</v>
      </c>
      <c r="R305">
        <v>0</v>
      </c>
      <c r="S305">
        <v>2.0819565348492071</v>
      </c>
      <c r="T305">
        <v>0</v>
      </c>
      <c r="U305">
        <v>0</v>
      </c>
      <c r="V305">
        <v>0</v>
      </c>
      <c r="W305">
        <v>0</v>
      </c>
      <c r="X305">
        <v>2.1952369889183156</v>
      </c>
      <c r="AA305">
        <v>2.3425957028337301</v>
      </c>
      <c r="AB305">
        <v>3.1594489888699075</v>
      </c>
      <c r="AC305" s="1" t="e">
        <f>((#REF!+#REF!)*H2__2[[#This Row],[PremiumH2CN_cap]]+(#REF!+#REF!)*H2__2[[#This Row],[PremiumH2CN_prod]]*1000)*_xlfn.XLOOKUP(H2__2[[#This Row],[Year]],Graphs!$R$2:$R$41,Graphs!$T$2:$T$41)</f>
        <v>#REF!</v>
      </c>
      <c r="AD3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6" spans="1:31" x14ac:dyDescent="0.25">
      <c r="A306" s="1" t="s">
        <v>105</v>
      </c>
      <c r="B306">
        <v>1</v>
      </c>
      <c r="C306" s="1" t="s">
        <v>107</v>
      </c>
      <c r="D306" s="1" t="s">
        <v>340</v>
      </c>
      <c r="E306">
        <v>2045</v>
      </c>
      <c r="F306">
        <v>3.7188795662149045E-9</v>
      </c>
      <c r="G306">
        <v>6.6224684097452897</v>
      </c>
      <c r="H306">
        <v>58.057892880371838</v>
      </c>
      <c r="I306">
        <v>132.51778740765232</v>
      </c>
      <c r="J306">
        <v>3.932807320718557E-11</v>
      </c>
      <c r="K306">
        <v>0.43561875401124123</v>
      </c>
      <c r="L306">
        <v>11.271517676514465</v>
      </c>
      <c r="M306">
        <v>15.394572588940493</v>
      </c>
      <c r="N306">
        <v>14.450462307328092</v>
      </c>
      <c r="O306">
        <v>2.3425957028337301</v>
      </c>
      <c r="P306">
        <v>3.1594489888699075</v>
      </c>
      <c r="Q306">
        <v>0</v>
      </c>
      <c r="R306">
        <v>0</v>
      </c>
      <c r="S306">
        <v>1.9986707275485562</v>
      </c>
      <c r="T306">
        <v>0</v>
      </c>
      <c r="U306">
        <v>0</v>
      </c>
      <c r="V306">
        <v>0</v>
      </c>
      <c r="W306">
        <v>0</v>
      </c>
      <c r="X306">
        <v>2.1044060472985437</v>
      </c>
      <c r="AA306">
        <v>2.3425957028337301</v>
      </c>
      <c r="AB306">
        <v>3.1594489888699075</v>
      </c>
      <c r="AC306" s="1" t="e">
        <f>((#REF!+#REF!)*H2__2[[#This Row],[PremiumH2CN_cap]]+(#REF!+#REF!)*H2__2[[#This Row],[PremiumH2CN_prod]]*1000)*_xlfn.XLOOKUP(H2__2[[#This Row],[Year]],Graphs!$R$2:$R$41,Graphs!$T$2:$T$41)</f>
        <v>#REF!</v>
      </c>
      <c r="AD3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7" spans="1:31" x14ac:dyDescent="0.25">
      <c r="A307" s="1" t="s">
        <v>105</v>
      </c>
      <c r="B307">
        <v>1</v>
      </c>
      <c r="C307" s="1" t="s">
        <v>107</v>
      </c>
      <c r="D307" s="1" t="s">
        <v>340</v>
      </c>
      <c r="E307">
        <v>2046</v>
      </c>
      <c r="F307">
        <v>4.2143689457248194E-9</v>
      </c>
      <c r="G307">
        <v>6.6224684097456281</v>
      </c>
      <c r="H307">
        <v>66.664192487600715</v>
      </c>
      <c r="I307">
        <v>133.30732702755563</v>
      </c>
      <c r="J307">
        <v>3.8896268720370735E-11</v>
      </c>
      <c r="K307">
        <v>0.43561875397999994</v>
      </c>
      <c r="L307">
        <v>12.82294037075166</v>
      </c>
      <c r="M307">
        <v>15.270931362651456</v>
      </c>
      <c r="N307">
        <v>14.514664530656685</v>
      </c>
      <c r="O307">
        <v>2.3425957028337301</v>
      </c>
      <c r="P307">
        <v>3.1594489888699075</v>
      </c>
      <c r="Q307">
        <v>0</v>
      </c>
      <c r="R307">
        <v>0</v>
      </c>
      <c r="S307">
        <v>1.94732929153135</v>
      </c>
      <c r="T307">
        <v>0</v>
      </c>
      <c r="U307">
        <v>0</v>
      </c>
      <c r="V307">
        <v>0</v>
      </c>
      <c r="W307">
        <v>0</v>
      </c>
      <c r="X307">
        <v>2.0475549794309993</v>
      </c>
      <c r="AA307">
        <v>2.3425957028337301</v>
      </c>
      <c r="AB307">
        <v>3.1594489888699075</v>
      </c>
      <c r="AC307" s="1" t="e">
        <f>((#REF!+#REF!)*H2__2[[#This Row],[PremiumH2CN_cap]]+(#REF!+#REF!)*H2__2[[#This Row],[PremiumH2CN_prod]]*1000)*_xlfn.XLOOKUP(H2__2[[#This Row],[Year]],Graphs!$R$2:$R$41,Graphs!$T$2:$T$41)</f>
        <v>#REF!</v>
      </c>
      <c r="AD3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8" spans="1:31" x14ac:dyDescent="0.25">
      <c r="A308" s="1" t="s">
        <v>105</v>
      </c>
      <c r="B308">
        <v>1</v>
      </c>
      <c r="C308" s="1" t="s">
        <v>107</v>
      </c>
      <c r="D308" s="1" t="s">
        <v>340</v>
      </c>
      <c r="E308">
        <v>2047</v>
      </c>
      <c r="F308">
        <v>4.7861073980938981E-9</v>
      </c>
      <c r="G308">
        <v>6.6224684097461557</v>
      </c>
      <c r="H308">
        <v>72.760000050929932</v>
      </c>
      <c r="I308">
        <v>135.66949720811931</v>
      </c>
      <c r="J308">
        <v>3.846205485389258E-11</v>
      </c>
      <c r="K308">
        <v>0.43561875396444205</v>
      </c>
      <c r="L308">
        <v>14.253155232349004</v>
      </c>
      <c r="M308">
        <v>15.336878038750639</v>
      </c>
      <c r="N308">
        <v>14.575661521035927</v>
      </c>
      <c r="O308">
        <v>2.3425957028337301</v>
      </c>
      <c r="P308">
        <v>3.1594489888699075</v>
      </c>
      <c r="Q308">
        <v>0</v>
      </c>
      <c r="R308">
        <v>0</v>
      </c>
      <c r="S308">
        <v>1.8755925292460056</v>
      </c>
      <c r="T308">
        <v>0</v>
      </c>
      <c r="U308">
        <v>0</v>
      </c>
      <c r="V308">
        <v>0</v>
      </c>
      <c r="W308">
        <v>0</v>
      </c>
      <c r="X308">
        <v>1.9671478359096513</v>
      </c>
      <c r="AA308">
        <v>2.3425957028337301</v>
      </c>
      <c r="AB308">
        <v>3.1594489888699075</v>
      </c>
      <c r="AC308" s="1" t="e">
        <f>((#REF!+#REF!)*H2__2[[#This Row],[PremiumH2CN_cap]]+(#REF!+#REF!)*H2__2[[#This Row],[PremiumH2CN_prod]]*1000)*_xlfn.XLOOKUP(H2__2[[#This Row],[Year]],Graphs!$R$2:$R$41,Graphs!$T$2:$T$41)</f>
        <v>#REF!</v>
      </c>
      <c r="AD3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09" spans="1:31" x14ac:dyDescent="0.25">
      <c r="A309" s="1" t="s">
        <v>105</v>
      </c>
      <c r="B309">
        <v>1</v>
      </c>
      <c r="C309" s="1" t="s">
        <v>107</v>
      </c>
      <c r="D309" s="1" t="s">
        <v>340</v>
      </c>
      <c r="E309">
        <v>2048</v>
      </c>
      <c r="F309">
        <v>5.4445934983122616E-9</v>
      </c>
      <c r="G309">
        <v>3.1224684097473538</v>
      </c>
      <c r="H309">
        <v>77.421787030749286</v>
      </c>
      <c r="I309">
        <v>140.90903317787013</v>
      </c>
      <c r="J309">
        <v>3.8173958739563864E-11</v>
      </c>
      <c r="K309">
        <v>0.20539256871460543</v>
      </c>
      <c r="L309">
        <v>15.642079712352356</v>
      </c>
      <c r="M309">
        <v>15.456354189919606</v>
      </c>
      <c r="N309">
        <v>14.759465124284485</v>
      </c>
      <c r="O309">
        <v>2.3425957028337301</v>
      </c>
      <c r="P309">
        <v>3.1594489888699075</v>
      </c>
      <c r="Q309">
        <v>0</v>
      </c>
      <c r="R309">
        <v>0</v>
      </c>
      <c r="S309">
        <v>1.8067417960926786</v>
      </c>
      <c r="T309">
        <v>0</v>
      </c>
      <c r="U309">
        <v>0</v>
      </c>
      <c r="V309">
        <v>0</v>
      </c>
      <c r="W309">
        <v>0</v>
      </c>
      <c r="X309">
        <v>1.8917224891970901</v>
      </c>
      <c r="AA309">
        <v>2.3425957028337301</v>
      </c>
      <c r="AB309">
        <v>3.1594489888699075</v>
      </c>
      <c r="AC309" s="1" t="e">
        <f>((#REF!+#REF!)*H2__2[[#This Row],[PremiumH2CN_cap]]+(#REF!+#REF!)*H2__2[[#This Row],[PremiumH2CN_prod]]*1000)*_xlfn.XLOOKUP(H2__2[[#This Row],[Year]],Graphs!$R$2:$R$41,Graphs!$T$2:$T$41)</f>
        <v>#REF!</v>
      </c>
      <c r="AD3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0" spans="1:31" x14ac:dyDescent="0.25">
      <c r="A310" s="1" t="s">
        <v>105</v>
      </c>
      <c r="B310">
        <v>1</v>
      </c>
      <c r="C310" s="1" t="s">
        <v>107</v>
      </c>
      <c r="D310" s="1" t="s">
        <v>340</v>
      </c>
      <c r="E310">
        <v>2049</v>
      </c>
      <c r="F310">
        <v>6.1753406794229559E-9</v>
      </c>
      <c r="G310">
        <v>5.6464009044704461E-10</v>
      </c>
      <c r="H310">
        <v>89.839219737791737</v>
      </c>
      <c r="I310">
        <v>146.45445877496377</v>
      </c>
      <c r="J310">
        <v>3.7789825300654299E-11</v>
      </c>
      <c r="K310">
        <v>3.8280628209944246E-11</v>
      </c>
      <c r="L310">
        <v>18.021278360253234</v>
      </c>
      <c r="M310">
        <v>15.222568790935572</v>
      </c>
      <c r="N310">
        <v>14.27033185713195</v>
      </c>
      <c r="O310">
        <v>2.3425957028337301</v>
      </c>
      <c r="P310">
        <v>3.1594489888699075</v>
      </c>
      <c r="Q310">
        <v>0</v>
      </c>
      <c r="R310">
        <v>0</v>
      </c>
      <c r="S310">
        <v>1.721747191327277</v>
      </c>
      <c r="T310">
        <v>0</v>
      </c>
      <c r="U310">
        <v>0</v>
      </c>
      <c r="V310">
        <v>0</v>
      </c>
      <c r="W310">
        <v>0</v>
      </c>
      <c r="X310">
        <v>1.8024460453977273</v>
      </c>
      <c r="AA310">
        <v>2.3425957028337301</v>
      </c>
      <c r="AB310">
        <v>3.1594489888699075</v>
      </c>
      <c r="AC310" s="1" t="e">
        <f>((#REF!+#REF!)*H2__2[[#This Row],[PremiumH2CN_cap]]+(#REF!+#REF!)*H2__2[[#This Row],[PremiumH2CN_prod]]*1000)*_xlfn.XLOOKUP(H2__2[[#This Row],[Year]],Graphs!$R$2:$R$41,Graphs!$T$2:$T$41)</f>
        <v>#REF!</v>
      </c>
      <c r="AD3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1" spans="1:31" x14ac:dyDescent="0.25">
      <c r="A311" s="1" t="s">
        <v>105</v>
      </c>
      <c r="B311">
        <v>1</v>
      </c>
      <c r="C311" s="1" t="s">
        <v>107</v>
      </c>
      <c r="D311" s="1" t="s">
        <v>340</v>
      </c>
      <c r="E311">
        <v>2050</v>
      </c>
      <c r="F311">
        <v>6.7943381424425567E-9</v>
      </c>
      <c r="G311">
        <v>5.8657469276961305E-10</v>
      </c>
      <c r="H311">
        <v>101.16860697489696</v>
      </c>
      <c r="I311">
        <v>147.697954269429</v>
      </c>
      <c r="J311">
        <v>3.7505766529028544E-11</v>
      </c>
      <c r="K311">
        <v>3.558076205665081E-11</v>
      </c>
      <c r="L311">
        <v>20.117264334874339</v>
      </c>
      <c r="M311">
        <v>15.033509436575638</v>
      </c>
      <c r="N311">
        <v>13.877044008161173</v>
      </c>
      <c r="O311">
        <v>2.3425957028337301</v>
      </c>
      <c r="P311">
        <v>3.1594489888699075</v>
      </c>
      <c r="Q311">
        <v>0</v>
      </c>
      <c r="R311">
        <v>0</v>
      </c>
      <c r="S311">
        <v>1.6549444976951735</v>
      </c>
      <c r="T311">
        <v>0</v>
      </c>
      <c r="U311">
        <v>0</v>
      </c>
      <c r="V311">
        <v>0</v>
      </c>
      <c r="W311">
        <v>0</v>
      </c>
      <c r="X311">
        <v>1.7308065395752026</v>
      </c>
      <c r="AA311">
        <v>2.3425957028337301</v>
      </c>
      <c r="AB311">
        <v>3.1594489888699075</v>
      </c>
      <c r="AC311" s="1" t="e">
        <f>((#REF!+#REF!)*H2__2[[#This Row],[PremiumH2CN_cap]]+(#REF!+#REF!)*H2__2[[#This Row],[PremiumH2CN_prod]]*1000)*_xlfn.XLOOKUP(H2__2[[#This Row],[Year]],Graphs!$R$2:$R$41,Graphs!$T$2:$T$41)</f>
        <v>#REF!</v>
      </c>
      <c r="AD3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2" spans="1:31" x14ac:dyDescent="0.25">
      <c r="A312" s="1" t="s">
        <v>105</v>
      </c>
      <c r="B312">
        <v>1</v>
      </c>
      <c r="C312" s="1" t="s">
        <v>107</v>
      </c>
      <c r="D312" s="1" t="s">
        <v>340</v>
      </c>
      <c r="E312">
        <v>2051</v>
      </c>
      <c r="F312">
        <v>7.0391745278799004E-9</v>
      </c>
      <c r="G312">
        <v>5.9669379425096188E-10</v>
      </c>
      <c r="H312">
        <v>109.83822555425971</v>
      </c>
      <c r="I312">
        <v>153.99116113765425</v>
      </c>
      <c r="J312">
        <v>3.316460857857839E-11</v>
      </c>
      <c r="K312">
        <v>2.9980802134782936E-11</v>
      </c>
      <c r="L312">
        <v>21.902988059996716</v>
      </c>
      <c r="M312">
        <v>15.052611757046897</v>
      </c>
      <c r="N312">
        <v>13.048595122173726</v>
      </c>
      <c r="O312">
        <v>0</v>
      </c>
      <c r="P312">
        <v>0</v>
      </c>
      <c r="Q312">
        <v>0</v>
      </c>
      <c r="R312">
        <v>0</v>
      </c>
      <c r="S312">
        <v>1.557139299992127</v>
      </c>
      <c r="T312">
        <v>0</v>
      </c>
      <c r="U312">
        <v>0</v>
      </c>
      <c r="V312">
        <v>0</v>
      </c>
      <c r="W312">
        <v>0</v>
      </c>
      <c r="X312">
        <v>1.6296723085973297</v>
      </c>
      <c r="AA312">
        <v>0</v>
      </c>
      <c r="AB312">
        <v>0</v>
      </c>
      <c r="AC312" s="1" t="e">
        <f>((#REF!+#REF!)*H2__2[[#This Row],[PremiumH2CN_cap]]+(#REF!+#REF!)*H2__2[[#This Row],[PremiumH2CN_prod]]*1000)*_xlfn.XLOOKUP(H2__2[[#This Row],[Year]],Graphs!$R$2:$R$41,Graphs!$T$2:$T$41)</f>
        <v>#REF!</v>
      </c>
      <c r="AD3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3" spans="1:31" x14ac:dyDescent="0.25">
      <c r="A313" s="1" t="s">
        <v>105</v>
      </c>
      <c r="B313">
        <v>1</v>
      </c>
      <c r="C313" s="1" t="s">
        <v>107</v>
      </c>
      <c r="D313" s="1" t="s">
        <v>340</v>
      </c>
      <c r="E313">
        <v>2052</v>
      </c>
      <c r="F313">
        <v>7.2489095005836812E-9</v>
      </c>
      <c r="G313">
        <v>6.0728428043837174E-10</v>
      </c>
      <c r="H313">
        <v>115.24087118745925</v>
      </c>
      <c r="I313">
        <v>158.57298979144801</v>
      </c>
      <c r="J313">
        <v>2.6708184056943245E-11</v>
      </c>
      <c r="K313">
        <v>2.4038951146826372E-11</v>
      </c>
      <c r="L313">
        <v>22.852067852513748</v>
      </c>
      <c r="M313">
        <v>15.115291592156183</v>
      </c>
      <c r="N313">
        <v>12.034916961019292</v>
      </c>
      <c r="O313">
        <v>0</v>
      </c>
      <c r="P313">
        <v>0</v>
      </c>
      <c r="Q313">
        <v>0</v>
      </c>
      <c r="R313">
        <v>0</v>
      </c>
      <c r="S313">
        <v>1.4487666994234409</v>
      </c>
      <c r="T313">
        <v>0</v>
      </c>
      <c r="U313">
        <v>0</v>
      </c>
      <c r="V313">
        <v>0</v>
      </c>
      <c r="W313">
        <v>0</v>
      </c>
      <c r="X313">
        <v>1.51641892938933</v>
      </c>
      <c r="AA313">
        <v>0</v>
      </c>
      <c r="AB313">
        <v>0</v>
      </c>
      <c r="AC313" s="1" t="e">
        <f>((#REF!+#REF!)*H2__2[[#This Row],[PremiumH2CN_cap]]+(#REF!+#REF!)*H2__2[[#This Row],[PremiumH2CN_prod]]*1000)*_xlfn.XLOOKUP(H2__2[[#This Row],[Year]],Graphs!$R$2:$R$41,Graphs!$T$2:$T$41)</f>
        <v>#REF!</v>
      </c>
      <c r="AD3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4" spans="1:31" x14ac:dyDescent="0.25">
      <c r="A314" s="1" t="s">
        <v>105</v>
      </c>
      <c r="B314">
        <v>1</v>
      </c>
      <c r="C314" s="1" t="s">
        <v>107</v>
      </c>
      <c r="D314" s="1" t="s">
        <v>340</v>
      </c>
      <c r="E314">
        <v>2053</v>
      </c>
      <c r="F314">
        <v>1.0675248162233441E-8</v>
      </c>
      <c r="G314">
        <v>7.7437485303999554E-10</v>
      </c>
      <c r="H314">
        <v>121.42396703912679</v>
      </c>
      <c r="I314">
        <v>159.96124526103225</v>
      </c>
      <c r="J314">
        <v>3.6835922134861178E-11</v>
      </c>
      <c r="K314">
        <v>2.8332240457855153E-11</v>
      </c>
      <c r="L314">
        <v>23.888274936357519</v>
      </c>
      <c r="M314">
        <v>15.071105271249118</v>
      </c>
      <c r="N314">
        <v>11.043140180312115</v>
      </c>
      <c r="O314">
        <v>0</v>
      </c>
      <c r="P314">
        <v>0</v>
      </c>
      <c r="Q314">
        <v>0</v>
      </c>
      <c r="R314">
        <v>0</v>
      </c>
      <c r="S314">
        <v>1.3461717749407425</v>
      </c>
      <c r="T314">
        <v>0</v>
      </c>
      <c r="U314">
        <v>0</v>
      </c>
      <c r="V314">
        <v>0</v>
      </c>
      <c r="W314">
        <v>0</v>
      </c>
      <c r="X314">
        <v>1.4078201448093144</v>
      </c>
      <c r="AA314">
        <v>0</v>
      </c>
      <c r="AB314">
        <v>0</v>
      </c>
      <c r="AC314" s="1" t="e">
        <f>((#REF!+#REF!)*H2__2[[#This Row],[PremiumH2CN_cap]]+(#REF!+#REF!)*H2__2[[#This Row],[PremiumH2CN_prod]]*1000)*_xlfn.XLOOKUP(H2__2[[#This Row],[Year]],Graphs!$R$2:$R$41,Graphs!$T$2:$T$41)</f>
        <v>#REF!</v>
      </c>
      <c r="AD3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5" spans="1:31" x14ac:dyDescent="0.25">
      <c r="A315" s="1" t="s">
        <v>105</v>
      </c>
      <c r="B315">
        <v>1</v>
      </c>
      <c r="C315" s="1" t="s">
        <v>107</v>
      </c>
      <c r="D315" s="1" t="s">
        <v>340</v>
      </c>
      <c r="E315">
        <v>2054</v>
      </c>
      <c r="F315">
        <v>1.2432783083778381E-8</v>
      </c>
      <c r="G315">
        <v>8.7261339857960257E-10</v>
      </c>
      <c r="H315">
        <v>126.09061954718803</v>
      </c>
      <c r="I315">
        <v>162.0053614844245</v>
      </c>
      <c r="J315">
        <v>3.6747142840598594E-11</v>
      </c>
      <c r="K315">
        <v>2.7203041535404712E-11</v>
      </c>
      <c r="L315">
        <v>24.780895426567827</v>
      </c>
      <c r="M315">
        <v>15.146357479148655</v>
      </c>
      <c r="N315">
        <v>10.083367656362977</v>
      </c>
      <c r="O315">
        <v>0</v>
      </c>
      <c r="P315">
        <v>0</v>
      </c>
      <c r="Q315">
        <v>0</v>
      </c>
      <c r="R315">
        <v>0</v>
      </c>
      <c r="S315">
        <v>1.2496911302059408</v>
      </c>
      <c r="T315">
        <v>0</v>
      </c>
      <c r="U315">
        <v>0</v>
      </c>
      <c r="V315">
        <v>0</v>
      </c>
      <c r="W315">
        <v>0</v>
      </c>
      <c r="X315">
        <v>1.3056323269548078</v>
      </c>
      <c r="AA315">
        <v>0</v>
      </c>
      <c r="AB315">
        <v>0</v>
      </c>
      <c r="AC315" s="1" t="e">
        <f>((#REF!+#REF!)*H2__2[[#This Row],[PremiumH2CN_cap]]+(#REF!+#REF!)*H2__2[[#This Row],[PremiumH2CN_prod]]*1000)*_xlfn.XLOOKUP(H2__2[[#This Row],[Year]],Graphs!$R$2:$R$41,Graphs!$T$2:$T$41)</f>
        <v>#REF!</v>
      </c>
      <c r="AD3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6" spans="1:31" x14ac:dyDescent="0.25">
      <c r="A316" s="1" t="s">
        <v>105</v>
      </c>
      <c r="B316">
        <v>1</v>
      </c>
      <c r="C316" s="1" t="s">
        <v>107</v>
      </c>
      <c r="D316" s="1" t="s">
        <v>340</v>
      </c>
      <c r="E316">
        <v>2055</v>
      </c>
      <c r="F316">
        <v>1.4255276777566559E-8</v>
      </c>
      <c r="G316">
        <v>9.7705902807734725E-10</v>
      </c>
      <c r="H316">
        <v>127.58364035707544</v>
      </c>
      <c r="I316">
        <v>163.19405216510376</v>
      </c>
      <c r="J316">
        <v>3.6679379400742356E-11</v>
      </c>
      <c r="K316">
        <v>2.6451772511270897E-11</v>
      </c>
      <c r="L316">
        <v>25.100578898643231</v>
      </c>
      <c r="M316">
        <v>15.603828601046226</v>
      </c>
      <c r="N316">
        <v>9.2989245902402242</v>
      </c>
      <c r="O316">
        <v>0</v>
      </c>
      <c r="P316">
        <v>0</v>
      </c>
      <c r="Q316">
        <v>0</v>
      </c>
      <c r="R316">
        <v>0</v>
      </c>
      <c r="S316">
        <v>1.1505064607632589</v>
      </c>
      <c r="T316">
        <v>0</v>
      </c>
      <c r="U316">
        <v>0</v>
      </c>
      <c r="V316">
        <v>0</v>
      </c>
      <c r="W316">
        <v>0</v>
      </c>
      <c r="X316">
        <v>1.1941662772642545</v>
      </c>
      <c r="AA316">
        <v>0</v>
      </c>
      <c r="AB316">
        <v>0</v>
      </c>
      <c r="AC316" s="1" t="e">
        <f>((#REF!+#REF!)*H2__2[[#This Row],[PremiumH2CN_cap]]+(#REF!+#REF!)*H2__2[[#This Row],[PremiumH2CN_prod]]*1000)*_xlfn.XLOOKUP(H2__2[[#This Row],[Year]],Graphs!$R$2:$R$41,Graphs!$T$2:$T$41)</f>
        <v>#REF!</v>
      </c>
      <c r="AD3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7" spans="1:31" x14ac:dyDescent="0.25">
      <c r="A317" s="1" t="s">
        <v>105</v>
      </c>
      <c r="B317">
        <v>1</v>
      </c>
      <c r="C317" s="1" t="s">
        <v>107</v>
      </c>
      <c r="D317" s="1" t="s">
        <v>340</v>
      </c>
      <c r="E317">
        <v>2056</v>
      </c>
      <c r="F317">
        <v>1.5463485244630649E-8</v>
      </c>
      <c r="G317">
        <v>1.0483012288818591E-9</v>
      </c>
      <c r="H317">
        <v>133.65314824645594</v>
      </c>
      <c r="I317">
        <v>163.21769314634494</v>
      </c>
      <c r="J317">
        <v>3.670081049534568E-11</v>
      </c>
      <c r="K317">
        <v>2.6226545254807648E-11</v>
      </c>
      <c r="L317">
        <v>25.366656019170396</v>
      </c>
      <c r="M317">
        <v>15.76234722405788</v>
      </c>
      <c r="N317">
        <v>8.8765948273228332</v>
      </c>
      <c r="O317">
        <v>0</v>
      </c>
      <c r="P317">
        <v>0</v>
      </c>
      <c r="Q317">
        <v>0</v>
      </c>
      <c r="R317">
        <v>0</v>
      </c>
      <c r="S317">
        <v>1.07910335154848</v>
      </c>
      <c r="T317">
        <v>0</v>
      </c>
      <c r="U317">
        <v>0</v>
      </c>
      <c r="V317">
        <v>0</v>
      </c>
      <c r="W317">
        <v>0</v>
      </c>
      <c r="X317">
        <v>1.1168449795806108</v>
      </c>
      <c r="AA317">
        <v>0</v>
      </c>
      <c r="AB317">
        <v>0</v>
      </c>
      <c r="AC317" s="1" t="e">
        <f>((#REF!+#REF!)*H2__2[[#This Row],[PremiumH2CN_cap]]+(#REF!+#REF!)*H2__2[[#This Row],[PremiumH2CN_prod]]*1000)*_xlfn.XLOOKUP(H2__2[[#This Row],[Year]],Graphs!$R$2:$R$41,Graphs!$T$2:$T$41)</f>
        <v>#REF!</v>
      </c>
      <c r="AD3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8" spans="1:31" x14ac:dyDescent="0.25">
      <c r="A318" s="1" t="s">
        <v>105</v>
      </c>
      <c r="B318">
        <v>1</v>
      </c>
      <c r="C318" s="1" t="s">
        <v>107</v>
      </c>
      <c r="D318" s="1" t="s">
        <v>340</v>
      </c>
      <c r="E318">
        <v>2057</v>
      </c>
      <c r="F318">
        <v>1.5823271320167177E-8</v>
      </c>
      <c r="G318">
        <v>1.0699582017868147E-9</v>
      </c>
      <c r="H318">
        <v>134.05873642510727</v>
      </c>
      <c r="I318">
        <v>163.21769314680023</v>
      </c>
      <c r="J318">
        <v>3.6762271281992407E-11</v>
      </c>
      <c r="K318">
        <v>2.6072725491538934E-11</v>
      </c>
      <c r="L318">
        <v>25.717560077905034</v>
      </c>
      <c r="M318">
        <v>15.641797274274802</v>
      </c>
      <c r="N318">
        <v>8.638998716598703</v>
      </c>
      <c r="O318">
        <v>0</v>
      </c>
      <c r="P318">
        <v>0</v>
      </c>
      <c r="Q318">
        <v>0</v>
      </c>
      <c r="R318">
        <v>0</v>
      </c>
      <c r="S318">
        <v>1.0173805954554167</v>
      </c>
      <c r="T318">
        <v>0</v>
      </c>
      <c r="U318">
        <v>0</v>
      </c>
      <c r="V318">
        <v>0</v>
      </c>
      <c r="W318">
        <v>0</v>
      </c>
      <c r="X318">
        <v>1.0614348186156366</v>
      </c>
      <c r="AA318">
        <v>0</v>
      </c>
      <c r="AB318">
        <v>0</v>
      </c>
      <c r="AC318" s="1" t="e">
        <f>((#REF!+#REF!)*H2__2[[#This Row],[PremiumH2CN_cap]]+(#REF!+#REF!)*H2__2[[#This Row],[PremiumH2CN_prod]]*1000)*_xlfn.XLOOKUP(H2__2[[#This Row],[Year]],Graphs!$R$2:$R$41,Graphs!$T$2:$T$41)</f>
        <v>#REF!</v>
      </c>
      <c r="AD3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19" spans="1:31" x14ac:dyDescent="0.25">
      <c r="A319" s="1" t="s">
        <v>105</v>
      </c>
      <c r="B319">
        <v>1</v>
      </c>
      <c r="C319" s="1" t="s">
        <v>107</v>
      </c>
      <c r="D319" s="1" t="s">
        <v>340</v>
      </c>
      <c r="E319">
        <v>2058</v>
      </c>
      <c r="F319">
        <v>1.5955548524356393E-8</v>
      </c>
      <c r="G319">
        <v>1.0779934206466688E-9</v>
      </c>
      <c r="H319">
        <v>134.05873644079068</v>
      </c>
      <c r="I319">
        <v>153.83930854897804</v>
      </c>
      <c r="J319">
        <v>3.6724361663586783E-11</v>
      </c>
      <c r="K319">
        <v>2.5374870148714184E-11</v>
      </c>
      <c r="L319">
        <v>26.148619953339271</v>
      </c>
      <c r="M319">
        <v>16.186896522021971</v>
      </c>
      <c r="N319">
        <v>7.679628919197242</v>
      </c>
      <c r="O319">
        <v>0</v>
      </c>
      <c r="P319">
        <v>0</v>
      </c>
      <c r="Q319">
        <v>0</v>
      </c>
      <c r="R319">
        <v>0</v>
      </c>
      <c r="S319">
        <v>0.89785202896053606</v>
      </c>
      <c r="T319">
        <v>0</v>
      </c>
      <c r="U319">
        <v>0</v>
      </c>
      <c r="V319">
        <v>0</v>
      </c>
      <c r="W319">
        <v>0</v>
      </c>
      <c r="X319">
        <v>0.94142369344267895</v>
      </c>
      <c r="AA319">
        <v>0</v>
      </c>
      <c r="AB319">
        <v>0</v>
      </c>
      <c r="AC319" s="1" t="e">
        <f>((#REF!+#REF!)*H2__2[[#This Row],[PremiumH2CN_cap]]+(#REF!+#REF!)*H2__2[[#This Row],[PremiumH2CN_prod]]*1000)*_xlfn.XLOOKUP(H2__2[[#This Row],[Year]],Graphs!$R$2:$R$41,Graphs!$T$2:$T$41)</f>
        <v>#REF!</v>
      </c>
      <c r="AD3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0" spans="1:31" x14ac:dyDescent="0.25">
      <c r="A320" s="1" t="s">
        <v>105</v>
      </c>
      <c r="B320">
        <v>1</v>
      </c>
      <c r="C320" s="1" t="s">
        <v>107</v>
      </c>
      <c r="D320" s="1" t="s">
        <v>340</v>
      </c>
      <c r="E320">
        <v>2059</v>
      </c>
      <c r="F320">
        <v>1.6021389382848701E-8</v>
      </c>
      <c r="G320">
        <v>1.0820341012600361E-9</v>
      </c>
      <c r="H320">
        <v>134.05873647452486</v>
      </c>
      <c r="I320">
        <v>157.2462589570051</v>
      </c>
      <c r="J320">
        <v>3.7018055316832438E-11</v>
      </c>
      <c r="K320">
        <v>2.6286605013288129E-11</v>
      </c>
      <c r="L320">
        <v>25.729111001508485</v>
      </c>
      <c r="M320">
        <v>16.052664154412916</v>
      </c>
      <c r="N320">
        <v>8.2237626587150814</v>
      </c>
      <c r="O320">
        <v>0</v>
      </c>
      <c r="P320">
        <v>0</v>
      </c>
      <c r="Q320">
        <v>0</v>
      </c>
      <c r="R320">
        <v>0</v>
      </c>
      <c r="S320">
        <v>0.96661320709584331</v>
      </c>
      <c r="T320">
        <v>0</v>
      </c>
      <c r="U320">
        <v>0</v>
      </c>
      <c r="V320">
        <v>0</v>
      </c>
      <c r="W320">
        <v>0</v>
      </c>
      <c r="X320">
        <v>0.99181701819624746</v>
      </c>
      <c r="AA320">
        <v>0</v>
      </c>
      <c r="AB320">
        <v>0</v>
      </c>
      <c r="AC320" s="1" t="e">
        <f>((#REF!+#REF!)*H2__2[[#This Row],[PremiumH2CN_cap]]+(#REF!+#REF!)*H2__2[[#This Row],[PremiumH2CN_prod]]*1000)*_xlfn.XLOOKUP(H2__2[[#This Row],[Year]],Graphs!$R$2:$R$41,Graphs!$T$2:$T$41)</f>
        <v>#REF!</v>
      </c>
      <c r="AD3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1" spans="1:31" x14ac:dyDescent="0.25">
      <c r="A321" s="1" t="s">
        <v>105</v>
      </c>
      <c r="B321">
        <v>1</v>
      </c>
      <c r="C321" s="1" t="s">
        <v>107</v>
      </c>
      <c r="D321" s="1" t="s">
        <v>340</v>
      </c>
      <c r="E321">
        <v>2060</v>
      </c>
      <c r="F321">
        <v>1.601584039784918E-8</v>
      </c>
      <c r="G321">
        <v>1.0819537606759062E-9</v>
      </c>
      <c r="H321">
        <v>134.05873647273157</v>
      </c>
      <c r="I321">
        <v>145.79658588274188</v>
      </c>
      <c r="J321">
        <v>1.0189496152013387E-11</v>
      </c>
      <c r="K321">
        <v>9.3769947533990801E-12</v>
      </c>
      <c r="L321">
        <v>24.963188811690195</v>
      </c>
      <c r="M321">
        <v>15.758337482367589</v>
      </c>
      <c r="N321">
        <v>9.2947064284013727</v>
      </c>
      <c r="O321">
        <v>0</v>
      </c>
      <c r="P321">
        <v>0</v>
      </c>
      <c r="Q321">
        <v>0</v>
      </c>
      <c r="R321">
        <v>0</v>
      </c>
      <c r="S321">
        <v>1.0182397343638689</v>
      </c>
      <c r="T321">
        <v>0</v>
      </c>
      <c r="U321">
        <v>0</v>
      </c>
      <c r="V321">
        <v>0</v>
      </c>
      <c r="W321">
        <v>0</v>
      </c>
      <c r="X321">
        <v>1.0434115249570459</v>
      </c>
      <c r="AA321">
        <v>0</v>
      </c>
      <c r="AB321">
        <v>0</v>
      </c>
      <c r="AC321" s="1" t="e">
        <f>((#REF!+#REF!)*H2__2[[#This Row],[PremiumH2CN_cap]]+(#REF!+#REF!)*H2__2[[#This Row],[PremiumH2CN_prod]]*1000)*_xlfn.XLOOKUP(H2__2[[#This Row],[Year]],Graphs!$R$2:$R$41,Graphs!$T$2:$T$41)</f>
        <v>#REF!</v>
      </c>
      <c r="AD3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2" spans="1:31" x14ac:dyDescent="0.25">
      <c r="A322" s="1" t="s">
        <v>105</v>
      </c>
      <c r="B322">
        <v>1</v>
      </c>
      <c r="C322" s="1" t="s">
        <v>107</v>
      </c>
      <c r="D322" s="1" t="s">
        <v>376</v>
      </c>
      <c r="E322">
        <v>2021</v>
      </c>
      <c r="F322">
        <v>70</v>
      </c>
      <c r="G322">
        <v>0.35</v>
      </c>
      <c r="H322">
        <v>0.13500000000000001</v>
      </c>
      <c r="I322">
        <v>0.13500000000000001</v>
      </c>
      <c r="J322">
        <v>9.9081724819300341</v>
      </c>
      <c r="K322">
        <v>9.2909090901030222E-2</v>
      </c>
      <c r="L322">
        <v>8.0435097085764369E-12</v>
      </c>
      <c r="M322">
        <v>2.8983918384497513E-13</v>
      </c>
      <c r="N322">
        <v>0</v>
      </c>
      <c r="O322">
        <v>0</v>
      </c>
      <c r="P322">
        <v>0.13500000000000001</v>
      </c>
      <c r="Q322">
        <v>0</v>
      </c>
      <c r="R322">
        <v>0</v>
      </c>
      <c r="S322">
        <v>4.2462862051772445</v>
      </c>
      <c r="T322">
        <v>0</v>
      </c>
      <c r="U322">
        <v>0</v>
      </c>
      <c r="V322">
        <v>0</v>
      </c>
      <c r="W322">
        <v>0</v>
      </c>
      <c r="X322">
        <v>4.2462862051767116</v>
      </c>
      <c r="AA322">
        <v>0</v>
      </c>
      <c r="AB322">
        <v>0.13500000000000001</v>
      </c>
      <c r="AC322" s="1" t="e">
        <f>((#REF!+#REF!)*H2__2[[#This Row],[PremiumH2CN_cap]]+(#REF!+#REF!)*H2__2[[#This Row],[PremiumH2CN_prod]]*1000)*_xlfn.XLOOKUP(H2__2[[#This Row],[Year]],Graphs!$R$2:$R$41,Graphs!$T$2:$T$41)</f>
        <v>#REF!</v>
      </c>
      <c r="AD3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3" spans="1:31" x14ac:dyDescent="0.25">
      <c r="A323" s="1" t="s">
        <v>105</v>
      </c>
      <c r="B323">
        <v>1</v>
      </c>
      <c r="C323" s="1" t="s">
        <v>107</v>
      </c>
      <c r="D323" s="1" t="s">
        <v>376</v>
      </c>
      <c r="E323">
        <v>2022</v>
      </c>
      <c r="F323">
        <v>70</v>
      </c>
      <c r="G323">
        <v>0.35</v>
      </c>
      <c r="H323">
        <v>0.68785056649006371</v>
      </c>
      <c r="I323">
        <v>1.4849999999977701</v>
      </c>
      <c r="J323">
        <v>11.068570259228409</v>
      </c>
      <c r="K323">
        <v>1.2659915460778216E-11</v>
      </c>
      <c r="L323">
        <v>1.4621424178690503E-2</v>
      </c>
      <c r="M323">
        <v>2.6148493808475868E-2</v>
      </c>
      <c r="N323">
        <v>0</v>
      </c>
      <c r="O323">
        <v>0</v>
      </c>
      <c r="P323">
        <v>0.13500000000000001</v>
      </c>
      <c r="Q323">
        <v>0</v>
      </c>
      <c r="R323">
        <v>0</v>
      </c>
      <c r="S323">
        <v>7.326285972143296</v>
      </c>
      <c r="T323">
        <v>0</v>
      </c>
      <c r="U323">
        <v>0</v>
      </c>
      <c r="V323">
        <v>0</v>
      </c>
      <c r="W323">
        <v>0</v>
      </c>
      <c r="X323">
        <v>7.3262860073564493</v>
      </c>
      <c r="AA323">
        <v>0</v>
      </c>
      <c r="AB323">
        <v>0.13500000000000001</v>
      </c>
      <c r="AC323" s="1" t="e">
        <f>((#REF!+#REF!)*H2__2[[#This Row],[PremiumH2CN_cap]]+(#REF!+#REF!)*H2__2[[#This Row],[PremiumH2CN_prod]]*1000)*_xlfn.XLOOKUP(H2__2[[#This Row],[Year]],Graphs!$R$2:$R$41,Graphs!$T$2:$T$41)</f>
        <v>#REF!</v>
      </c>
      <c r="AD3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4" spans="1:31" x14ac:dyDescent="0.25">
      <c r="A324" s="1" t="s">
        <v>105</v>
      </c>
      <c r="B324">
        <v>1</v>
      </c>
      <c r="C324" s="1" t="s">
        <v>107</v>
      </c>
      <c r="D324" s="1" t="s">
        <v>376</v>
      </c>
      <c r="E324">
        <v>2023</v>
      </c>
      <c r="F324">
        <v>65.333333333333798</v>
      </c>
      <c r="G324">
        <v>3.8266666666666218</v>
      </c>
      <c r="H324">
        <v>0.68110056649929729</v>
      </c>
      <c r="I324">
        <v>2.0543884453131707</v>
      </c>
      <c r="J324">
        <v>11.176067833262545</v>
      </c>
      <c r="K324">
        <v>1.0158060606014723</v>
      </c>
      <c r="L324">
        <v>7.7683624499409179E-3</v>
      </c>
      <c r="M324">
        <v>2.2196781496984449E-2</v>
      </c>
      <c r="N324">
        <v>0</v>
      </c>
      <c r="O324">
        <v>0</v>
      </c>
      <c r="P324">
        <v>0.12825</v>
      </c>
      <c r="Q324">
        <v>0</v>
      </c>
      <c r="R324">
        <v>0</v>
      </c>
      <c r="S324">
        <v>2.8162861403919468</v>
      </c>
      <c r="T324">
        <v>0</v>
      </c>
      <c r="U324">
        <v>0</v>
      </c>
      <c r="V324">
        <v>0</v>
      </c>
      <c r="W324">
        <v>0</v>
      </c>
      <c r="X324">
        <v>2.8162861480855015</v>
      </c>
      <c r="AA324">
        <v>0</v>
      </c>
      <c r="AB324">
        <v>0.12825</v>
      </c>
      <c r="AC324" s="1" t="e">
        <f>((#REF!+#REF!)*H2__2[[#This Row],[PremiumH2CN_cap]]+(#REF!+#REF!)*H2__2[[#This Row],[PremiumH2CN_prod]]*1000)*_xlfn.XLOOKUP(H2__2[[#This Row],[Year]],Graphs!$R$2:$R$41,Graphs!$T$2:$T$41)</f>
        <v>#REF!</v>
      </c>
      <c r="AD3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5" spans="1:31" x14ac:dyDescent="0.25">
      <c r="A325" s="1" t="s">
        <v>105</v>
      </c>
      <c r="B325">
        <v>1</v>
      </c>
      <c r="C325" s="1" t="s">
        <v>107</v>
      </c>
      <c r="D325" s="1" t="s">
        <v>376</v>
      </c>
      <c r="E325">
        <v>2024</v>
      </c>
      <c r="F325">
        <v>60.666666666667609</v>
      </c>
      <c r="G325">
        <v>7.303333333331623</v>
      </c>
      <c r="H325">
        <v>0.67435056673915872</v>
      </c>
      <c r="I325">
        <v>22.659022898430557</v>
      </c>
      <c r="J325">
        <v>6.3020546875060353</v>
      </c>
      <c r="K325">
        <v>1.9387030302981763</v>
      </c>
      <c r="L325">
        <v>6.0028544634405517E-2</v>
      </c>
      <c r="M325">
        <v>1.5097743210989758</v>
      </c>
      <c r="N325">
        <v>3.513141862237823</v>
      </c>
      <c r="O325">
        <v>0</v>
      </c>
      <c r="P325">
        <v>0.12150000000000001</v>
      </c>
      <c r="Q325">
        <v>0</v>
      </c>
      <c r="R325">
        <v>0</v>
      </c>
      <c r="S325">
        <v>2.9417025532595709</v>
      </c>
      <c r="T325">
        <v>0</v>
      </c>
      <c r="U325">
        <v>0</v>
      </c>
      <c r="V325">
        <v>0</v>
      </c>
      <c r="W325">
        <v>0</v>
      </c>
      <c r="X325">
        <v>2.9417025198786249</v>
      </c>
      <c r="AA325">
        <v>0</v>
      </c>
      <c r="AB325">
        <v>0.12150000000000001</v>
      </c>
      <c r="AC325" s="1" t="e">
        <f>((#REF!+#REF!)*H2__2[[#This Row],[PremiumH2CN_cap]]+(#REF!+#REF!)*H2__2[[#This Row],[PremiumH2CN_prod]]*1000)*_xlfn.XLOOKUP(H2__2[[#This Row],[Year]],Graphs!$R$2:$R$41,Graphs!$T$2:$T$41)</f>
        <v>#REF!</v>
      </c>
      <c r="AD3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6" spans="1:31" x14ac:dyDescent="0.25">
      <c r="A326" s="1" t="s">
        <v>105</v>
      </c>
      <c r="B326">
        <v>1</v>
      </c>
      <c r="C326" s="1" t="s">
        <v>107</v>
      </c>
      <c r="D326" s="1" t="s">
        <v>376</v>
      </c>
      <c r="E326">
        <v>2025</v>
      </c>
      <c r="F326">
        <v>56.000000000001414</v>
      </c>
      <c r="G326">
        <v>7.2799999999983385</v>
      </c>
      <c r="H326">
        <v>7.4786062339830055</v>
      </c>
      <c r="I326">
        <v>31.499034760499889</v>
      </c>
      <c r="J326">
        <v>5.4585391999368627</v>
      </c>
      <c r="K326">
        <v>1.9325090909044749</v>
      </c>
      <c r="L326">
        <v>0.94194223638129448</v>
      </c>
      <c r="M326">
        <v>2.5665202913205118</v>
      </c>
      <c r="N326">
        <v>3.5307760939864163</v>
      </c>
      <c r="O326">
        <v>0</v>
      </c>
      <c r="P326">
        <v>0.11475</v>
      </c>
      <c r="Q326">
        <v>0</v>
      </c>
      <c r="R326">
        <v>0</v>
      </c>
      <c r="S326">
        <v>2.6978663329289256</v>
      </c>
      <c r="T326">
        <v>0</v>
      </c>
      <c r="U326">
        <v>0</v>
      </c>
      <c r="V326">
        <v>0</v>
      </c>
      <c r="W326">
        <v>0</v>
      </c>
      <c r="X326">
        <v>2.7088048081268652</v>
      </c>
      <c r="AA326">
        <v>0</v>
      </c>
      <c r="AB326">
        <v>0.11475</v>
      </c>
      <c r="AC326" s="1" t="e">
        <f>((#REF!+#REF!)*H2__2[[#This Row],[PremiumH2CN_cap]]+(#REF!+#REF!)*H2__2[[#This Row],[PremiumH2CN_prod]]*1000)*_xlfn.XLOOKUP(H2__2[[#This Row],[Year]],Graphs!$R$2:$R$41,Graphs!$T$2:$T$41)</f>
        <v>#REF!</v>
      </c>
      <c r="AD3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7" spans="1:31" x14ac:dyDescent="0.25">
      <c r="A327" s="1" t="s">
        <v>105</v>
      </c>
      <c r="B327">
        <v>1</v>
      </c>
      <c r="C327" s="1" t="s">
        <v>107</v>
      </c>
      <c r="D327" s="1" t="s">
        <v>376</v>
      </c>
      <c r="E327">
        <v>2026</v>
      </c>
      <c r="F327">
        <v>51.333333333335297</v>
      </c>
      <c r="G327">
        <v>7.2566666666650468</v>
      </c>
      <c r="H327">
        <v>23.200807319233157</v>
      </c>
      <c r="I327">
        <v>31.492284760509545</v>
      </c>
      <c r="J327">
        <v>2.3790258566468077</v>
      </c>
      <c r="K327">
        <v>1.7316808329477156</v>
      </c>
      <c r="L327">
        <v>3.0947258178411414</v>
      </c>
      <c r="M327">
        <v>2.5833074580180662</v>
      </c>
      <c r="N327">
        <v>5.75433742395367</v>
      </c>
      <c r="O327">
        <v>0</v>
      </c>
      <c r="P327">
        <v>0.10800000000000001</v>
      </c>
      <c r="Q327">
        <v>0</v>
      </c>
      <c r="R327">
        <v>0</v>
      </c>
      <c r="S327">
        <v>2.8467745753962017</v>
      </c>
      <c r="T327">
        <v>0</v>
      </c>
      <c r="U327">
        <v>0</v>
      </c>
      <c r="V327">
        <v>0</v>
      </c>
      <c r="W327">
        <v>0</v>
      </c>
      <c r="X327">
        <v>2.8780305284868044</v>
      </c>
      <c r="AA327">
        <v>0</v>
      </c>
      <c r="AB327">
        <v>0.10800000000000001</v>
      </c>
      <c r="AC327" s="1" t="e">
        <f>((#REF!+#REF!)*H2__2[[#This Row],[PremiumH2CN_cap]]+(#REF!+#REF!)*H2__2[[#This Row],[PremiumH2CN_prod]]*1000)*_xlfn.XLOOKUP(H2__2[[#This Row],[Year]],Graphs!$R$2:$R$41,Graphs!$T$2:$T$41)</f>
        <v>#REF!</v>
      </c>
      <c r="AD3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8" spans="1:31" x14ac:dyDescent="0.25">
      <c r="A328" s="1" t="s">
        <v>105</v>
      </c>
      <c r="B328">
        <v>1</v>
      </c>
      <c r="C328" s="1" t="s">
        <v>107</v>
      </c>
      <c r="D328" s="1" t="s">
        <v>376</v>
      </c>
      <c r="E328">
        <v>2027</v>
      </c>
      <c r="F328">
        <v>46.666666666669279</v>
      </c>
      <c r="G328">
        <v>7.2333333333317524</v>
      </c>
      <c r="H328">
        <v>26.743647273631815</v>
      </c>
      <c r="I328">
        <v>34.702655364340224</v>
      </c>
      <c r="J328">
        <v>1.4799317962869249</v>
      </c>
      <c r="K328">
        <v>1.6517839590923951</v>
      </c>
      <c r="L328">
        <v>3.6417729342713212</v>
      </c>
      <c r="M328">
        <v>2.9240721758942372</v>
      </c>
      <c r="N328">
        <v>6.9565285142570836</v>
      </c>
      <c r="O328">
        <v>0</v>
      </c>
      <c r="P328">
        <v>0.10125000000000001</v>
      </c>
      <c r="Q328">
        <v>0</v>
      </c>
      <c r="R328">
        <v>0</v>
      </c>
      <c r="S328">
        <v>2.7936209715216216</v>
      </c>
      <c r="T328">
        <v>0</v>
      </c>
      <c r="U328">
        <v>0</v>
      </c>
      <c r="V328">
        <v>0</v>
      </c>
      <c r="W328">
        <v>0</v>
      </c>
      <c r="X328">
        <v>2.8417541808187061</v>
      </c>
      <c r="AA328">
        <v>0</v>
      </c>
      <c r="AB328">
        <v>0.10125000000000001</v>
      </c>
      <c r="AC328" s="1" t="e">
        <f>((#REF!+#REF!)*H2__2[[#This Row],[PremiumH2CN_cap]]+(#REF!+#REF!)*H2__2[[#This Row],[PremiumH2CN_prod]]*1000)*_xlfn.XLOOKUP(H2__2[[#This Row],[Year]],Graphs!$R$2:$R$41,Graphs!$T$2:$T$41)</f>
        <v>#REF!</v>
      </c>
      <c r="AD3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29" spans="1:31" x14ac:dyDescent="0.25">
      <c r="A329" s="1" t="s">
        <v>105</v>
      </c>
      <c r="B329">
        <v>1</v>
      </c>
      <c r="C329" s="1" t="s">
        <v>107</v>
      </c>
      <c r="D329" s="1" t="s">
        <v>376</v>
      </c>
      <c r="E329">
        <v>2028</v>
      </c>
      <c r="F329">
        <v>42.000000000003368</v>
      </c>
      <c r="G329">
        <v>7.2099999999984563</v>
      </c>
      <c r="H329">
        <v>28.271547206783588</v>
      </c>
      <c r="I329">
        <v>38.570882159622727</v>
      </c>
      <c r="J329">
        <v>0.67984163676296339</v>
      </c>
      <c r="K329">
        <v>1.5370834507321716</v>
      </c>
      <c r="L329">
        <v>3.9569825211843415</v>
      </c>
      <c r="M329">
        <v>3.4265418687052045</v>
      </c>
      <c r="N329">
        <v>8.162643872273259</v>
      </c>
      <c r="O329">
        <v>0</v>
      </c>
      <c r="P329">
        <v>9.4500000000000001E-2</v>
      </c>
      <c r="Q329">
        <v>0</v>
      </c>
      <c r="R329">
        <v>0</v>
      </c>
      <c r="S329">
        <v>2.7293694357306189</v>
      </c>
      <c r="T329">
        <v>0</v>
      </c>
      <c r="U329">
        <v>0</v>
      </c>
      <c r="V329">
        <v>0</v>
      </c>
      <c r="W329">
        <v>0</v>
      </c>
      <c r="X329">
        <v>2.7971611468010336</v>
      </c>
      <c r="AA329">
        <v>0</v>
      </c>
      <c r="AB329">
        <v>9.4500000000000001E-2</v>
      </c>
      <c r="AC329" s="1" t="e">
        <f>((#REF!+#REF!)*H2__2[[#This Row],[PremiumH2CN_cap]]+(#REF!+#REF!)*H2__2[[#This Row],[PremiumH2CN_prod]]*1000)*_xlfn.XLOOKUP(H2__2[[#This Row],[Year]],Graphs!$R$2:$R$41,Graphs!$T$2:$T$41)</f>
        <v>#REF!</v>
      </c>
      <c r="AD3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0" spans="1:31" x14ac:dyDescent="0.25">
      <c r="A330" s="1" t="s">
        <v>105</v>
      </c>
      <c r="B330">
        <v>1</v>
      </c>
      <c r="C330" s="1" t="s">
        <v>107</v>
      </c>
      <c r="D330" s="1" t="s">
        <v>376</v>
      </c>
      <c r="E330">
        <v>2029</v>
      </c>
      <c r="F330">
        <v>37.333333333337606</v>
      </c>
      <c r="G330">
        <v>7.1866666666651602</v>
      </c>
      <c r="H330">
        <v>30.079507489879827</v>
      </c>
      <c r="I330">
        <v>40.989853264110039</v>
      </c>
      <c r="J330">
        <v>0.29556544064865548</v>
      </c>
      <c r="K330">
        <v>1.3610769974189438</v>
      </c>
      <c r="L330">
        <v>4.2789015121329514</v>
      </c>
      <c r="M330">
        <v>3.7427179910643789</v>
      </c>
      <c r="N330">
        <v>9.1970349918393364</v>
      </c>
      <c r="O330">
        <v>0</v>
      </c>
      <c r="P330">
        <v>8.7750000000000009E-2</v>
      </c>
      <c r="Q330">
        <v>0</v>
      </c>
      <c r="R330">
        <v>0</v>
      </c>
      <c r="S330">
        <v>2.6221125878791809</v>
      </c>
      <c r="T330">
        <v>0</v>
      </c>
      <c r="U330">
        <v>0</v>
      </c>
      <c r="V330">
        <v>0</v>
      </c>
      <c r="W330">
        <v>0</v>
      </c>
      <c r="X330">
        <v>2.6977983416382196</v>
      </c>
      <c r="AA330">
        <v>0</v>
      </c>
      <c r="AB330">
        <v>8.7750000000000009E-2</v>
      </c>
      <c r="AC330" s="1" t="e">
        <f>((#REF!+#REF!)*H2__2[[#This Row],[PremiumH2CN_cap]]+(#REF!+#REF!)*H2__2[[#This Row],[PremiumH2CN_prod]]*1000)*_xlfn.XLOOKUP(H2__2[[#This Row],[Year]],Graphs!$R$2:$R$41,Graphs!$T$2:$T$41)</f>
        <v>#REF!</v>
      </c>
      <c r="AD3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1" spans="1:31" x14ac:dyDescent="0.25">
      <c r="A331" s="1" t="s">
        <v>105</v>
      </c>
      <c r="B331">
        <v>1</v>
      </c>
      <c r="C331" s="1" t="s">
        <v>107</v>
      </c>
      <c r="D331" s="1" t="s">
        <v>376</v>
      </c>
      <c r="E331">
        <v>2030</v>
      </c>
      <c r="F331">
        <v>32.666666666672022</v>
      </c>
      <c r="G331">
        <v>7.1633333333318658</v>
      </c>
      <c r="H331">
        <v>30.37008985874575</v>
      </c>
      <c r="I331">
        <v>44.923155361742772</v>
      </c>
      <c r="J331">
        <v>0.10080477930177156</v>
      </c>
      <c r="K331">
        <v>1.2321238223535127</v>
      </c>
      <c r="L331">
        <v>4.4430990134350425</v>
      </c>
      <c r="M331">
        <v>4.3114019817726064</v>
      </c>
      <c r="N331">
        <v>9.903587558020666</v>
      </c>
      <c r="O331">
        <v>0</v>
      </c>
      <c r="P331">
        <v>8.1000000000000003E-2</v>
      </c>
      <c r="Q331">
        <v>0</v>
      </c>
      <c r="R331">
        <v>0</v>
      </c>
      <c r="S331">
        <v>2.4971435652246492</v>
      </c>
      <c r="T331">
        <v>0</v>
      </c>
      <c r="U331">
        <v>0</v>
      </c>
      <c r="V331">
        <v>0</v>
      </c>
      <c r="W331">
        <v>0</v>
      </c>
      <c r="X331">
        <v>2.5702808803783928</v>
      </c>
      <c r="AA331">
        <v>0</v>
      </c>
      <c r="AB331">
        <v>8.1000000000000003E-2</v>
      </c>
      <c r="AC331" s="1" t="e">
        <f>((#REF!+#REF!)*H2__2[[#This Row],[PremiumH2CN_cap]]+(#REF!+#REF!)*H2__2[[#This Row],[PremiumH2CN_prod]]*1000)*_xlfn.XLOOKUP(H2__2[[#This Row],[Year]],Graphs!$R$2:$R$41,Graphs!$T$2:$T$41)</f>
        <v>#REF!</v>
      </c>
      <c r="AD3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2" spans="1:31" x14ac:dyDescent="0.25">
      <c r="A332" s="1" t="s">
        <v>105</v>
      </c>
      <c r="B332">
        <v>1</v>
      </c>
      <c r="C332" s="1" t="s">
        <v>107</v>
      </c>
      <c r="D332" s="1" t="s">
        <v>376</v>
      </c>
      <c r="E332">
        <v>2031</v>
      </c>
      <c r="F332">
        <v>28.000000000006697</v>
      </c>
      <c r="G332">
        <v>7.1399999999985768</v>
      </c>
      <c r="H332">
        <v>30.363339859522281</v>
      </c>
      <c r="I332">
        <v>45.21242234953025</v>
      </c>
      <c r="J332">
        <v>7.0807355014678608E-2</v>
      </c>
      <c r="K332">
        <v>1.2137883361285668</v>
      </c>
      <c r="L332">
        <v>4.4910824003194589</v>
      </c>
      <c r="M332">
        <v>4.464549642111411</v>
      </c>
      <c r="N332">
        <v>10.527519218397567</v>
      </c>
      <c r="O332">
        <v>2.3055571651962281</v>
      </c>
      <c r="P332">
        <v>3.1096099428640835</v>
      </c>
      <c r="Q332">
        <v>0.23275346795887475</v>
      </c>
      <c r="R332">
        <v>0.50109841818341994</v>
      </c>
      <c r="S332">
        <v>2.4943512455391184</v>
      </c>
      <c r="T332">
        <v>0</v>
      </c>
      <c r="U332">
        <v>0</v>
      </c>
      <c r="V332">
        <v>0</v>
      </c>
      <c r="W332">
        <v>0</v>
      </c>
      <c r="X332">
        <v>2.5780781708664029</v>
      </c>
      <c r="AA332">
        <v>2.3055571651962281</v>
      </c>
      <c r="AB332">
        <v>3.1096099428640835</v>
      </c>
      <c r="AC332" s="1" t="e">
        <f>((#REF!+#REF!)*H2__2[[#This Row],[PremiumH2CN_cap]]+(#REF!+#REF!)*H2__2[[#This Row],[PremiumH2CN_prod]]*1000)*_xlfn.XLOOKUP(H2__2[[#This Row],[Year]],Graphs!$R$2:$R$41,Graphs!$T$2:$T$41)</f>
        <v>#REF!</v>
      </c>
      <c r="AD3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3" spans="1:31" x14ac:dyDescent="0.25">
      <c r="A333" s="1" t="s">
        <v>105</v>
      </c>
      <c r="B333">
        <v>1</v>
      </c>
      <c r="C333" s="1" t="s">
        <v>107</v>
      </c>
      <c r="D333" s="1" t="s">
        <v>376</v>
      </c>
      <c r="E333">
        <v>2032</v>
      </c>
      <c r="F333">
        <v>23.333333333341724</v>
      </c>
      <c r="G333">
        <v>7.1166666666652914</v>
      </c>
      <c r="H333">
        <v>33.355345728182314</v>
      </c>
      <c r="I333">
        <v>47.887506637024195</v>
      </c>
      <c r="J333">
        <v>2.2686606036746493E-2</v>
      </c>
      <c r="K333">
        <v>1.2024571758446203</v>
      </c>
      <c r="L333">
        <v>5.0214370712276741</v>
      </c>
      <c r="M333">
        <v>4.761750009510795</v>
      </c>
      <c r="N333">
        <v>11.194523687759199</v>
      </c>
      <c r="O333">
        <v>2.3055571651962281</v>
      </c>
      <c r="P333">
        <v>3.1028599428640833</v>
      </c>
      <c r="Q333">
        <v>0.27164635259033726</v>
      </c>
      <c r="R333">
        <v>0.52763188256813687</v>
      </c>
      <c r="S333">
        <v>2.4953916276202417</v>
      </c>
      <c r="T333">
        <v>0</v>
      </c>
      <c r="U333">
        <v>0</v>
      </c>
      <c r="V333">
        <v>0</v>
      </c>
      <c r="W333">
        <v>0</v>
      </c>
      <c r="X333">
        <v>2.5890613884878588</v>
      </c>
      <c r="AA333">
        <v>2.3055571651962281</v>
      </c>
      <c r="AB333">
        <v>3.1028599428640833</v>
      </c>
      <c r="AC333" s="1" t="e">
        <f>((#REF!+#REF!)*H2__2[[#This Row],[PremiumH2CN_cap]]+(#REF!+#REF!)*H2__2[[#This Row],[PremiumH2CN_prod]]*1000)*_xlfn.XLOOKUP(H2__2[[#This Row],[Year]],Graphs!$R$2:$R$41,Graphs!$T$2:$T$41)</f>
        <v>#REF!</v>
      </c>
      <c r="AD3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4" spans="1:31" x14ac:dyDescent="0.25">
      <c r="A334" s="1" t="s">
        <v>105</v>
      </c>
      <c r="B334">
        <v>1</v>
      </c>
      <c r="C334" s="1" t="s">
        <v>107</v>
      </c>
      <c r="D334" s="1" t="s">
        <v>376</v>
      </c>
      <c r="E334">
        <v>2033</v>
      </c>
      <c r="F334">
        <v>18.666666666677305</v>
      </c>
      <c r="G334">
        <v>7.0933333333320077</v>
      </c>
      <c r="H334">
        <v>35.856848740802967</v>
      </c>
      <c r="I334">
        <v>51.039494049676165</v>
      </c>
      <c r="J334">
        <v>5.1686588373719988E-10</v>
      </c>
      <c r="K334">
        <v>1.2014876953952944</v>
      </c>
      <c r="L334">
        <v>5.4786071132091365</v>
      </c>
      <c r="M334">
        <v>5.1522983408681169</v>
      </c>
      <c r="N334">
        <v>11.928239654942375</v>
      </c>
      <c r="O334">
        <v>2.3055571651962281</v>
      </c>
      <c r="P334">
        <v>3.0961099428640835</v>
      </c>
      <c r="Q334">
        <v>0.19829555734343329</v>
      </c>
      <c r="R334">
        <v>0.54182368878465137</v>
      </c>
      <c r="S334">
        <v>2.5139067242547939</v>
      </c>
      <c r="T334">
        <v>0</v>
      </c>
      <c r="U334">
        <v>0</v>
      </c>
      <c r="V334">
        <v>0</v>
      </c>
      <c r="W334">
        <v>0</v>
      </c>
      <c r="X334">
        <v>2.6127789257000873</v>
      </c>
      <c r="AA334">
        <v>2.3055571651962281</v>
      </c>
      <c r="AB334">
        <v>3.0961099428640835</v>
      </c>
      <c r="AC334" s="1" t="e">
        <f>((#REF!+#REF!)*H2__2[[#This Row],[PremiumH2CN_cap]]+(#REF!+#REF!)*H2__2[[#This Row],[PremiumH2CN_prod]]*1000)*_xlfn.XLOOKUP(H2__2[[#This Row],[Year]],Graphs!$R$2:$R$41,Graphs!$T$2:$T$41)</f>
        <v>#REF!</v>
      </c>
      <c r="AD3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5" spans="1:31" x14ac:dyDescent="0.25">
      <c r="A335" s="1" t="s">
        <v>105</v>
      </c>
      <c r="B335">
        <v>1</v>
      </c>
      <c r="C335" s="1" t="s">
        <v>107</v>
      </c>
      <c r="D335" s="1" t="s">
        <v>376</v>
      </c>
      <c r="E335">
        <v>2034</v>
      </c>
      <c r="F335">
        <v>14.000000000013811</v>
      </c>
      <c r="G335">
        <v>7.0699999999987231</v>
      </c>
      <c r="H335">
        <v>38.730018359320432</v>
      </c>
      <c r="I335">
        <v>53.835963244907347</v>
      </c>
      <c r="J335">
        <v>3.1251847734016944E-10</v>
      </c>
      <c r="K335">
        <v>1.1903647272443967</v>
      </c>
      <c r="L335">
        <v>5.9826742626055482</v>
      </c>
      <c r="M335">
        <v>5.5039779626146315</v>
      </c>
      <c r="N335">
        <v>12.604821157938382</v>
      </c>
      <c r="O335">
        <v>2.3055571651962281</v>
      </c>
      <c r="P335">
        <v>3.0893599428640832</v>
      </c>
      <c r="Q335">
        <v>0.15379407205441178</v>
      </c>
      <c r="R335">
        <v>0.56513520598974609</v>
      </c>
      <c r="S335">
        <v>2.521037756525089</v>
      </c>
      <c r="T335">
        <v>0</v>
      </c>
      <c r="U335">
        <v>0</v>
      </c>
      <c r="V335">
        <v>0</v>
      </c>
      <c r="W335">
        <v>0</v>
      </c>
      <c r="X335">
        <v>2.6261849715166914</v>
      </c>
      <c r="AA335">
        <v>2.3055571651962281</v>
      </c>
      <c r="AB335">
        <v>3.0893599428640832</v>
      </c>
      <c r="AC335" s="1" t="e">
        <f>((#REF!+#REF!)*H2__2[[#This Row],[PremiumH2CN_cap]]+(#REF!+#REF!)*H2__2[[#This Row],[PremiumH2CN_prod]]*1000)*_xlfn.XLOOKUP(H2__2[[#This Row],[Year]],Graphs!$R$2:$R$41,Graphs!$T$2:$T$41)</f>
        <v>#REF!</v>
      </c>
      <c r="AD3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6" spans="1:31" x14ac:dyDescent="0.25">
      <c r="A336" s="1" t="s">
        <v>105</v>
      </c>
      <c r="B336">
        <v>1</v>
      </c>
      <c r="C336" s="1" t="s">
        <v>107</v>
      </c>
      <c r="D336" s="1" t="s">
        <v>376</v>
      </c>
      <c r="E336">
        <v>2035</v>
      </c>
      <c r="F336">
        <v>9.3333333333524013</v>
      </c>
      <c r="G336">
        <v>7.0466666666654376</v>
      </c>
      <c r="H336">
        <v>44.33131968312869</v>
      </c>
      <c r="I336">
        <v>53.829213244921327</v>
      </c>
      <c r="J336">
        <v>2.4024494527366138E-10</v>
      </c>
      <c r="K336">
        <v>1.1722117420207496</v>
      </c>
      <c r="L336">
        <v>6.8305554194587641</v>
      </c>
      <c r="M336">
        <v>5.4916864339674669</v>
      </c>
      <c r="N336">
        <v>13.278293952183731</v>
      </c>
      <c r="O336">
        <v>2.3055571651962281</v>
      </c>
      <c r="P336">
        <v>3.0826099428640834</v>
      </c>
      <c r="Q336">
        <v>0.15768120477636882</v>
      </c>
      <c r="R336">
        <v>0.56935567468039283</v>
      </c>
      <c r="S336">
        <v>2.5069081194230871</v>
      </c>
      <c r="T336">
        <v>0</v>
      </c>
      <c r="U336">
        <v>0</v>
      </c>
      <c r="V336">
        <v>0</v>
      </c>
      <c r="W336">
        <v>0</v>
      </c>
      <c r="X336">
        <v>2.6259939452770524</v>
      </c>
      <c r="AA336">
        <v>2.3055571651962281</v>
      </c>
      <c r="AB336">
        <v>3.0826099428640834</v>
      </c>
      <c r="AC336" s="1" t="e">
        <f>((#REF!+#REF!)*H2__2[[#This Row],[PremiumH2CN_cap]]+(#REF!+#REF!)*H2__2[[#This Row],[PremiumH2CN_prod]]*1000)*_xlfn.XLOOKUP(H2__2[[#This Row],[Year]],Graphs!$R$2:$R$41,Graphs!$T$2:$T$41)</f>
        <v>#REF!</v>
      </c>
      <c r="AD3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7" spans="1:31" x14ac:dyDescent="0.25">
      <c r="A337" s="1" t="s">
        <v>105</v>
      </c>
      <c r="B337">
        <v>1</v>
      </c>
      <c r="C337" s="1" t="s">
        <v>107</v>
      </c>
      <c r="D337" s="1" t="s">
        <v>376</v>
      </c>
      <c r="E337">
        <v>2036</v>
      </c>
      <c r="F337">
        <v>4.6666666666966634</v>
      </c>
      <c r="G337">
        <v>7.0233333333321495</v>
      </c>
      <c r="H337">
        <v>52.250721233258183</v>
      </c>
      <c r="I337">
        <v>53.822463244940117</v>
      </c>
      <c r="J337">
        <v>1.9710186570275433E-10</v>
      </c>
      <c r="K337">
        <v>1.1035111089026219</v>
      </c>
      <c r="L337">
        <v>8.0071006570209935</v>
      </c>
      <c r="M337">
        <v>5.5857256564386919</v>
      </c>
      <c r="N337">
        <v>13.578421589461428</v>
      </c>
      <c r="O337">
        <v>2.3055571651962281</v>
      </c>
      <c r="P337">
        <v>3.0758599428640836</v>
      </c>
      <c r="Q337">
        <v>0.1583227851492898</v>
      </c>
      <c r="R337">
        <v>0.56897109216813613</v>
      </c>
      <c r="S337">
        <v>2.4666655382815912</v>
      </c>
      <c r="T337">
        <v>0</v>
      </c>
      <c r="U337">
        <v>0</v>
      </c>
      <c r="V337">
        <v>0</v>
      </c>
      <c r="W337">
        <v>0</v>
      </c>
      <c r="X337">
        <v>2.5924165718868406</v>
      </c>
      <c r="AA337">
        <v>2.3055571651962281</v>
      </c>
      <c r="AB337">
        <v>3.0758599428640836</v>
      </c>
      <c r="AC337" s="1" t="e">
        <f>((#REF!+#REF!)*H2__2[[#This Row],[PremiumH2CN_cap]]+(#REF!+#REF!)*H2__2[[#This Row],[PremiumH2CN_prod]]*1000)*_xlfn.XLOOKUP(H2__2[[#This Row],[Year]],Graphs!$R$2:$R$41,Graphs!$T$2:$T$41)</f>
        <v>#REF!</v>
      </c>
      <c r="AD3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8" spans="1:31" x14ac:dyDescent="0.25">
      <c r="A338" s="1" t="s">
        <v>105</v>
      </c>
      <c r="B338">
        <v>1</v>
      </c>
      <c r="C338" s="1" t="s">
        <v>107</v>
      </c>
      <c r="D338" s="1" t="s">
        <v>376</v>
      </c>
      <c r="E338">
        <v>2037</v>
      </c>
      <c r="F338">
        <v>4.5633565272859136E-9</v>
      </c>
      <c r="G338">
        <v>6.9999999999988605</v>
      </c>
      <c r="H338">
        <v>61.566239173128537</v>
      </c>
      <c r="I338">
        <v>53.815713244955603</v>
      </c>
      <c r="J338">
        <v>1.3456044069755251E-10</v>
      </c>
      <c r="K338">
        <v>1.0473991175868156</v>
      </c>
      <c r="L338">
        <v>9.1250225072361033</v>
      </c>
      <c r="M338">
        <v>5.3192112846791284</v>
      </c>
      <c r="N338">
        <v>14.236474942603765</v>
      </c>
      <c r="O338">
        <v>2.3055571651962281</v>
      </c>
      <c r="P338">
        <v>3.0691099428640833</v>
      </c>
      <c r="Q338">
        <v>0.23200192984689916</v>
      </c>
      <c r="R338">
        <v>0.54413933174252482</v>
      </c>
      <c r="S338">
        <v>2.4823718296896611</v>
      </c>
      <c r="T338">
        <v>0</v>
      </c>
      <c r="U338">
        <v>0</v>
      </c>
      <c r="V338">
        <v>0</v>
      </c>
      <c r="W338">
        <v>0</v>
      </c>
      <c r="X338">
        <v>2.6118851569371628</v>
      </c>
      <c r="AA338">
        <v>2.3055571651962281</v>
      </c>
      <c r="AB338">
        <v>3.0691099428640833</v>
      </c>
      <c r="AC338" s="1" t="e">
        <f>((#REF!+#REF!)*H2__2[[#This Row],[PremiumH2CN_cap]]+(#REF!+#REF!)*H2__2[[#This Row],[PremiumH2CN_prod]]*1000)*_xlfn.XLOOKUP(H2__2[[#This Row],[Year]],Graphs!$R$2:$R$41,Graphs!$T$2:$T$41)</f>
        <v>#REF!</v>
      </c>
      <c r="AD3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39" spans="1:31" x14ac:dyDescent="0.25">
      <c r="A339" s="1" t="s">
        <v>105</v>
      </c>
      <c r="B339">
        <v>1</v>
      </c>
      <c r="C339" s="1" t="s">
        <v>107</v>
      </c>
      <c r="D339" s="1" t="s">
        <v>376</v>
      </c>
      <c r="E339">
        <v>2038</v>
      </c>
      <c r="F339">
        <v>4.629134203553995E-9</v>
      </c>
      <c r="G339">
        <v>6.9999999999989049</v>
      </c>
      <c r="H339">
        <v>62.255633633585049</v>
      </c>
      <c r="I339">
        <v>62.59428375550057</v>
      </c>
      <c r="J339">
        <v>1.278721856490366E-10</v>
      </c>
      <c r="K339">
        <v>1.0473950773331846</v>
      </c>
      <c r="L339">
        <v>9.3391523696568406</v>
      </c>
      <c r="M339">
        <v>5.9591776343736456</v>
      </c>
      <c r="N339">
        <v>14.828718493550747</v>
      </c>
      <c r="O339">
        <v>2.3055571651962281</v>
      </c>
      <c r="P339">
        <v>3.0623599428640835</v>
      </c>
      <c r="Q339">
        <v>0.29070591792377809</v>
      </c>
      <c r="R339">
        <v>0.54323118134327109</v>
      </c>
      <c r="S339">
        <v>2.4896635608614415</v>
      </c>
      <c r="T339">
        <v>0</v>
      </c>
      <c r="U339">
        <v>0</v>
      </c>
      <c r="V339">
        <v>0</v>
      </c>
      <c r="W339">
        <v>0</v>
      </c>
      <c r="X339">
        <v>2.6227015850991515</v>
      </c>
      <c r="AA339">
        <v>2.3055571651962281</v>
      </c>
      <c r="AB339">
        <v>3.0623599428640835</v>
      </c>
      <c r="AC339" s="1" t="e">
        <f>((#REF!+#REF!)*H2__2[[#This Row],[PremiumH2CN_cap]]+(#REF!+#REF!)*H2__2[[#This Row],[PremiumH2CN_prod]]*1000)*_xlfn.XLOOKUP(H2__2[[#This Row],[Year]],Graphs!$R$2:$R$41,Graphs!$T$2:$T$41)</f>
        <v>#REF!</v>
      </c>
      <c r="AD3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0" spans="1:31" x14ac:dyDescent="0.25">
      <c r="A340" s="1" t="s">
        <v>105</v>
      </c>
      <c r="B340">
        <v>1</v>
      </c>
      <c r="C340" s="1" t="s">
        <v>107</v>
      </c>
      <c r="D340" s="1" t="s">
        <v>376</v>
      </c>
      <c r="E340">
        <v>2039</v>
      </c>
      <c r="F340">
        <v>4.8247099801678828E-9</v>
      </c>
      <c r="G340">
        <v>6.9999999999989546</v>
      </c>
      <c r="H340">
        <v>62.248883633830829</v>
      </c>
      <c r="I340">
        <v>71.588856116722027</v>
      </c>
      <c r="J340">
        <v>1.2212872540372197E-10</v>
      </c>
      <c r="K340">
        <v>1.0423363063981528</v>
      </c>
      <c r="L340">
        <v>9.4835006388287546</v>
      </c>
      <c r="M340">
        <v>7.1013543075674601</v>
      </c>
      <c r="N340">
        <v>15.037824518486962</v>
      </c>
      <c r="O340">
        <v>2.3055571651962281</v>
      </c>
      <c r="P340">
        <v>3.0556099428640833</v>
      </c>
      <c r="Q340">
        <v>0.27350683485730476</v>
      </c>
      <c r="R340">
        <v>0.56323691823681432</v>
      </c>
      <c r="S340">
        <v>2.4577912654878333</v>
      </c>
      <c r="T340">
        <v>0</v>
      </c>
      <c r="U340">
        <v>0</v>
      </c>
      <c r="V340">
        <v>0</v>
      </c>
      <c r="W340">
        <v>0</v>
      </c>
      <c r="X340">
        <v>2.5885409607078542</v>
      </c>
      <c r="AA340">
        <v>2.3055571651962281</v>
      </c>
      <c r="AB340">
        <v>3.0556099428640833</v>
      </c>
      <c r="AC340" s="1" t="e">
        <f>((#REF!+#REF!)*H2__2[[#This Row],[PremiumH2CN_cap]]+(#REF!+#REF!)*H2__2[[#This Row],[PremiumH2CN_prod]]*1000)*_xlfn.XLOOKUP(H2__2[[#This Row],[Year]],Graphs!$R$2:$R$41,Graphs!$T$2:$T$41)</f>
        <v>#REF!</v>
      </c>
      <c r="AD3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1" spans="1:31" x14ac:dyDescent="0.25">
      <c r="A341" s="1" t="s">
        <v>105</v>
      </c>
      <c r="B341">
        <v>1</v>
      </c>
      <c r="C341" s="1" t="s">
        <v>107</v>
      </c>
      <c r="D341" s="1" t="s">
        <v>376</v>
      </c>
      <c r="E341">
        <v>2040</v>
      </c>
      <c r="F341">
        <v>5.2573055995192221E-9</v>
      </c>
      <c r="G341">
        <v>6.9999999999990106</v>
      </c>
      <c r="H341">
        <v>62.242133633946459</v>
      </c>
      <c r="I341">
        <v>80.649534495308927</v>
      </c>
      <c r="J341">
        <v>1.1774260277421948E-10</v>
      </c>
      <c r="K341">
        <v>0.98669993423194202</v>
      </c>
      <c r="L341">
        <v>9.7530900860253542</v>
      </c>
      <c r="M341">
        <v>8.2158646409655205</v>
      </c>
      <c r="N341">
        <v>15.169056031291785</v>
      </c>
      <c r="O341">
        <v>2.3055571651962281</v>
      </c>
      <c r="P341">
        <v>3.0488599428640835</v>
      </c>
      <c r="Q341">
        <v>0.28431932067190507</v>
      </c>
      <c r="R341">
        <v>0.58921608460642494</v>
      </c>
      <c r="S341">
        <v>2.4188590731814594</v>
      </c>
      <c r="T341">
        <v>0</v>
      </c>
      <c r="U341">
        <v>0</v>
      </c>
      <c r="V341">
        <v>0</v>
      </c>
      <c r="W341">
        <v>0</v>
      </c>
      <c r="X341">
        <v>2.548227694132676</v>
      </c>
      <c r="AA341">
        <v>2.3055571651962281</v>
      </c>
      <c r="AB341">
        <v>3.0488599428640835</v>
      </c>
      <c r="AC341" s="1" t="e">
        <f>((#REF!+#REF!)*H2__2[[#This Row],[PremiumH2CN_cap]]+(#REF!+#REF!)*H2__2[[#This Row],[PremiumH2CN_prod]]*1000)*_xlfn.XLOOKUP(H2__2[[#This Row],[Year]],Graphs!$R$2:$R$41,Graphs!$T$2:$T$41)</f>
        <v>#REF!</v>
      </c>
      <c r="AD3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2" spans="1:31" x14ac:dyDescent="0.25">
      <c r="A342" s="1" t="s">
        <v>105</v>
      </c>
      <c r="B342">
        <v>1</v>
      </c>
      <c r="C342" s="1" t="s">
        <v>107</v>
      </c>
      <c r="D342" s="1" t="s">
        <v>376</v>
      </c>
      <c r="E342">
        <v>2041</v>
      </c>
      <c r="F342">
        <v>5.8437384229045528E-9</v>
      </c>
      <c r="G342">
        <v>6.9999999999990745</v>
      </c>
      <c r="H342">
        <v>62.235383634014354</v>
      </c>
      <c r="I342">
        <v>90.664821533908224</v>
      </c>
      <c r="J342">
        <v>1.1289996520689616E-10</v>
      </c>
      <c r="K342">
        <v>0.95907704516578107</v>
      </c>
      <c r="L342">
        <v>10.161020141552582</v>
      </c>
      <c r="M342">
        <v>9.4506740877765356</v>
      </c>
      <c r="N342">
        <v>15.020621100330414</v>
      </c>
      <c r="O342">
        <v>2.3055571651962281</v>
      </c>
      <c r="P342">
        <v>3.0421099428640832</v>
      </c>
      <c r="Q342">
        <v>0</v>
      </c>
      <c r="R342">
        <v>0</v>
      </c>
      <c r="S342">
        <v>2.3068449088239538</v>
      </c>
      <c r="T342">
        <v>0</v>
      </c>
      <c r="U342">
        <v>0</v>
      </c>
      <c r="V342">
        <v>0</v>
      </c>
      <c r="W342">
        <v>0</v>
      </c>
      <c r="X342">
        <v>2.4124313696973116</v>
      </c>
      <c r="AA342">
        <v>2.3055571651962281</v>
      </c>
      <c r="AB342">
        <v>3.0421099428640832</v>
      </c>
      <c r="AC342" s="1" t="e">
        <f>((#REF!+#REF!)*H2__2[[#This Row],[PremiumH2CN_cap]]+(#REF!+#REF!)*H2__2[[#This Row],[PremiumH2CN_prod]]*1000)*_xlfn.XLOOKUP(H2__2[[#This Row],[Year]],Graphs!$R$2:$R$41,Graphs!$T$2:$T$41)</f>
        <v>#REF!</v>
      </c>
      <c r="AD3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3" spans="1:31" x14ac:dyDescent="0.25">
      <c r="A343" s="1" t="s">
        <v>105</v>
      </c>
      <c r="B343">
        <v>1</v>
      </c>
      <c r="C343" s="1" t="s">
        <v>107</v>
      </c>
      <c r="D343" s="1" t="s">
        <v>376</v>
      </c>
      <c r="E343">
        <v>2042</v>
      </c>
      <c r="F343">
        <v>6.5390119643319881E-9</v>
      </c>
      <c r="G343">
        <v>6.9999999999991482</v>
      </c>
      <c r="H343">
        <v>61.675783067570819</v>
      </c>
      <c r="I343">
        <v>89.308071533986791</v>
      </c>
      <c r="J343">
        <v>1.0874294386289612E-10</v>
      </c>
      <c r="K343">
        <v>0.95907703949222167</v>
      </c>
      <c r="L343">
        <v>10.754613617387335</v>
      </c>
      <c r="M343">
        <v>10.423665387489638</v>
      </c>
      <c r="N343">
        <v>14.900409257917289</v>
      </c>
      <c r="O343">
        <v>2.3055571651962281</v>
      </c>
      <c r="P343">
        <v>3.0353599428640834</v>
      </c>
      <c r="Q343">
        <v>0</v>
      </c>
      <c r="R343">
        <v>0</v>
      </c>
      <c r="S343">
        <v>2.2139955831296332</v>
      </c>
      <c r="T343">
        <v>0</v>
      </c>
      <c r="U343">
        <v>0</v>
      </c>
      <c r="V343">
        <v>0</v>
      </c>
      <c r="W343">
        <v>0</v>
      </c>
      <c r="X343">
        <v>2.3159301816308804</v>
      </c>
      <c r="AA343">
        <v>2.3055571651962281</v>
      </c>
      <c r="AB343">
        <v>3.0353599428640834</v>
      </c>
      <c r="AC343" s="1" t="e">
        <f>((#REF!+#REF!)*H2__2[[#This Row],[PremiumH2CN_cap]]+(#REF!+#REF!)*H2__2[[#This Row],[PremiumH2CN_prod]]*1000)*_xlfn.XLOOKUP(H2__2[[#This Row],[Year]],Graphs!$R$2:$R$41,Graphs!$T$2:$T$41)</f>
        <v>#REF!</v>
      </c>
      <c r="AD3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4" spans="1:31" x14ac:dyDescent="0.25">
      <c r="A344" s="1" t="s">
        <v>105</v>
      </c>
      <c r="B344">
        <v>1</v>
      </c>
      <c r="C344" s="1" t="s">
        <v>107</v>
      </c>
      <c r="D344" s="1" t="s">
        <v>376</v>
      </c>
      <c r="E344">
        <v>2043</v>
      </c>
      <c r="F344">
        <v>7.3527832525772335E-9</v>
      </c>
      <c r="G344">
        <v>6.9999999999992362</v>
      </c>
      <c r="H344">
        <v>61.675783067665371</v>
      </c>
      <c r="I344">
        <v>94.26606363873033</v>
      </c>
      <c r="J344">
        <v>1.0715677335500828E-10</v>
      </c>
      <c r="K344">
        <v>0.94162491432657114</v>
      </c>
      <c r="L344">
        <v>11.017804115283383</v>
      </c>
      <c r="M344">
        <v>11.175025707250468</v>
      </c>
      <c r="N344">
        <v>15.404708955262549</v>
      </c>
      <c r="O344">
        <v>2.3055571651962281</v>
      </c>
      <c r="P344">
        <v>3.0353599428640834</v>
      </c>
      <c r="Q344">
        <v>0</v>
      </c>
      <c r="R344">
        <v>0</v>
      </c>
      <c r="S344">
        <v>2.1806073294439274</v>
      </c>
      <c r="T344">
        <v>0</v>
      </c>
      <c r="U344">
        <v>0</v>
      </c>
      <c r="V344">
        <v>0</v>
      </c>
      <c r="W344">
        <v>0</v>
      </c>
      <c r="X344">
        <v>2.2873196778046241</v>
      </c>
      <c r="AA344">
        <v>2.3055571651962281</v>
      </c>
      <c r="AB344">
        <v>3.0353599428640834</v>
      </c>
      <c r="AC344" s="1" t="e">
        <f>((#REF!+#REF!)*H2__2[[#This Row],[PremiumH2CN_cap]]+(#REF!+#REF!)*H2__2[[#This Row],[PremiumH2CN_prod]]*1000)*_xlfn.XLOOKUP(H2__2[[#This Row],[Year]],Graphs!$R$2:$R$41,Graphs!$T$2:$T$41)</f>
        <v>#REF!</v>
      </c>
      <c r="AD3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5" spans="1:31" x14ac:dyDescent="0.25">
      <c r="A345" s="1" t="s">
        <v>105</v>
      </c>
      <c r="B345">
        <v>1</v>
      </c>
      <c r="C345" s="1" t="s">
        <v>107</v>
      </c>
      <c r="D345" s="1" t="s">
        <v>376</v>
      </c>
      <c r="E345">
        <v>2044</v>
      </c>
      <c r="F345">
        <v>8.2890964347172434E-9</v>
      </c>
      <c r="G345">
        <v>6.9999999999993436</v>
      </c>
      <c r="H345">
        <v>61.67578306773818</v>
      </c>
      <c r="I345">
        <v>107.02030926598511</v>
      </c>
      <c r="J345">
        <v>1.0523976639186398E-10</v>
      </c>
      <c r="K345">
        <v>0.70722770020583148</v>
      </c>
      <c r="L345">
        <v>11.208796930992868</v>
      </c>
      <c r="M345">
        <v>12.640494503626041</v>
      </c>
      <c r="N345">
        <v>15.50554573351879</v>
      </c>
      <c r="O345">
        <v>2.3055571651962281</v>
      </c>
      <c r="P345">
        <v>3.0353599428640834</v>
      </c>
      <c r="Q345">
        <v>0</v>
      </c>
      <c r="R345">
        <v>0</v>
      </c>
      <c r="S345">
        <v>2.1348777840509148</v>
      </c>
      <c r="T345">
        <v>0</v>
      </c>
      <c r="U345">
        <v>0</v>
      </c>
      <c r="V345">
        <v>0</v>
      </c>
      <c r="W345">
        <v>0</v>
      </c>
      <c r="X345">
        <v>2.2448023874330341</v>
      </c>
      <c r="AA345">
        <v>2.3055571651962281</v>
      </c>
      <c r="AB345">
        <v>3.0353599428640834</v>
      </c>
      <c r="AC345" s="1" t="e">
        <f>((#REF!+#REF!)*H2__2[[#This Row],[PremiumH2CN_cap]]+(#REF!+#REF!)*H2__2[[#This Row],[PremiumH2CN_prod]]*1000)*_xlfn.XLOOKUP(H2__2[[#This Row],[Year]],Graphs!$R$2:$R$41,Graphs!$T$2:$T$41)</f>
        <v>#REF!</v>
      </c>
      <c r="AD3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6" spans="1:31" x14ac:dyDescent="0.25">
      <c r="A346" s="1" t="s">
        <v>105</v>
      </c>
      <c r="B346">
        <v>1</v>
      </c>
      <c r="C346" s="1" t="s">
        <v>107</v>
      </c>
      <c r="D346" s="1" t="s">
        <v>376</v>
      </c>
      <c r="E346">
        <v>2045</v>
      </c>
      <c r="F346">
        <v>9.364396711659805E-9</v>
      </c>
      <c r="G346">
        <v>6.9999999999994813</v>
      </c>
      <c r="H346">
        <v>59.723426304562871</v>
      </c>
      <c r="I346">
        <v>124.54825521756057</v>
      </c>
      <c r="J346">
        <v>1.0290770558338032E-10</v>
      </c>
      <c r="K346">
        <v>0.47195595231335402</v>
      </c>
      <c r="L346">
        <v>11.204437694137736</v>
      </c>
      <c r="M346">
        <v>14.790158580083752</v>
      </c>
      <c r="N346">
        <v>15.150004362904896</v>
      </c>
      <c r="O346">
        <v>2.3055571651962281</v>
      </c>
      <c r="P346">
        <v>3.0353599428640834</v>
      </c>
      <c r="Q346">
        <v>0</v>
      </c>
      <c r="R346">
        <v>0</v>
      </c>
      <c r="S346">
        <v>2.0593159617482253</v>
      </c>
      <c r="T346">
        <v>0</v>
      </c>
      <c r="U346">
        <v>0</v>
      </c>
      <c r="V346">
        <v>0</v>
      </c>
      <c r="W346">
        <v>0</v>
      </c>
      <c r="X346">
        <v>2.1650015178803965</v>
      </c>
      <c r="AA346">
        <v>2.3055571651962281</v>
      </c>
      <c r="AB346">
        <v>3.0353599428640834</v>
      </c>
      <c r="AC346" s="1" t="e">
        <f>((#REF!+#REF!)*H2__2[[#This Row],[PremiumH2CN_cap]]+(#REF!+#REF!)*H2__2[[#This Row],[PremiumH2CN_prod]]*1000)*_xlfn.XLOOKUP(H2__2[[#This Row],[Year]],Graphs!$R$2:$R$41,Graphs!$T$2:$T$41)</f>
        <v>#REF!</v>
      </c>
      <c r="AD3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7" spans="1:31" x14ac:dyDescent="0.25">
      <c r="A347" s="1" t="s">
        <v>105</v>
      </c>
      <c r="B347">
        <v>1</v>
      </c>
      <c r="C347" s="1" t="s">
        <v>107</v>
      </c>
      <c r="D347" s="1" t="s">
        <v>376</v>
      </c>
      <c r="E347">
        <v>2046</v>
      </c>
      <c r="F347">
        <v>1.0607455040389485E-8</v>
      </c>
      <c r="G347">
        <v>6.9999999999996714</v>
      </c>
      <c r="H347">
        <v>69.629731389595634</v>
      </c>
      <c r="I347">
        <v>127.94236075030258</v>
      </c>
      <c r="J347">
        <v>1.014309583368664E-10</v>
      </c>
      <c r="K347">
        <v>0.46045237049718496</v>
      </c>
      <c r="L347">
        <v>12.89424293104085</v>
      </c>
      <c r="M347">
        <v>14.759000974307831</v>
      </c>
      <c r="N347">
        <v>14.980190917556776</v>
      </c>
      <c r="O347">
        <v>2.3055571651962281</v>
      </c>
      <c r="P347">
        <v>3.0353599428640834</v>
      </c>
      <c r="Q347">
        <v>0</v>
      </c>
      <c r="R347">
        <v>0</v>
      </c>
      <c r="S347">
        <v>2.0016986832772496</v>
      </c>
      <c r="T347">
        <v>0</v>
      </c>
      <c r="U347">
        <v>0</v>
      </c>
      <c r="V347">
        <v>0</v>
      </c>
      <c r="W347">
        <v>0</v>
      </c>
      <c r="X347">
        <v>2.1046731866754285</v>
      </c>
      <c r="AA347">
        <v>2.3055571651962281</v>
      </c>
      <c r="AB347">
        <v>3.0353599428640834</v>
      </c>
      <c r="AC347" s="1" t="e">
        <f>((#REF!+#REF!)*H2__2[[#This Row],[PremiumH2CN_cap]]+(#REF!+#REF!)*H2__2[[#This Row],[PremiumH2CN_prod]]*1000)*_xlfn.XLOOKUP(H2__2[[#This Row],[Year]],Graphs!$R$2:$R$41,Graphs!$T$2:$T$41)</f>
        <v>#REF!</v>
      </c>
      <c r="AD3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8" spans="1:31" x14ac:dyDescent="0.25">
      <c r="A348" s="1" t="s">
        <v>105</v>
      </c>
      <c r="B348">
        <v>1</v>
      </c>
      <c r="C348" s="1" t="s">
        <v>107</v>
      </c>
      <c r="D348" s="1" t="s">
        <v>376</v>
      </c>
      <c r="E348">
        <v>2047</v>
      </c>
      <c r="F348">
        <v>1.2044040836229606E-8</v>
      </c>
      <c r="G348">
        <v>6.999999999999968</v>
      </c>
      <c r="H348">
        <v>75.27812413465611</v>
      </c>
      <c r="I348">
        <v>129.3510596646837</v>
      </c>
      <c r="J348">
        <v>1.0019405172261779E-10</v>
      </c>
      <c r="K348">
        <v>0.46045237048751358</v>
      </c>
      <c r="L348">
        <v>14.289007909718558</v>
      </c>
      <c r="M348">
        <v>14.913606239184011</v>
      </c>
      <c r="N348">
        <v>15.050539612499088</v>
      </c>
      <c r="O348">
        <v>2.3055571651962281</v>
      </c>
      <c r="P348">
        <v>3.0353599428640834</v>
      </c>
      <c r="Q348">
        <v>0</v>
      </c>
      <c r="R348">
        <v>0</v>
      </c>
      <c r="S348">
        <v>1.936478123318385</v>
      </c>
      <c r="T348">
        <v>0</v>
      </c>
      <c r="U348">
        <v>0</v>
      </c>
      <c r="V348">
        <v>0</v>
      </c>
      <c r="W348">
        <v>0</v>
      </c>
      <c r="X348">
        <v>2.0298145627512221</v>
      </c>
      <c r="AA348">
        <v>2.3055571651962281</v>
      </c>
      <c r="AB348">
        <v>3.0353599428640834</v>
      </c>
      <c r="AC348" s="1" t="e">
        <f>((#REF!+#REF!)*H2__2[[#This Row],[PremiumH2CN_cap]]+(#REF!+#REF!)*H2__2[[#This Row],[PremiumH2CN_prod]]*1000)*_xlfn.XLOOKUP(H2__2[[#This Row],[Year]],Graphs!$R$2:$R$41,Graphs!$T$2:$T$41)</f>
        <v>#REF!</v>
      </c>
      <c r="AD3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49" spans="1:31" x14ac:dyDescent="0.25">
      <c r="A349" s="1" t="s">
        <v>105</v>
      </c>
      <c r="B349">
        <v>1</v>
      </c>
      <c r="C349" s="1" t="s">
        <v>107</v>
      </c>
      <c r="D349" s="1" t="s">
        <v>376</v>
      </c>
      <c r="E349">
        <v>2048</v>
      </c>
      <c r="F349">
        <v>1.3707292495002169E-8</v>
      </c>
      <c r="G349">
        <v>3.5000000000006342</v>
      </c>
      <c r="H349">
        <v>83.846405732673091</v>
      </c>
      <c r="I349">
        <v>131.34003317984786</v>
      </c>
      <c r="J349">
        <v>9.9313122546382738E-11</v>
      </c>
      <c r="K349">
        <v>0.23022618524112898</v>
      </c>
      <c r="L349">
        <v>16.106121935874633</v>
      </c>
      <c r="M349">
        <v>14.833422251084452</v>
      </c>
      <c r="N349">
        <v>15.040203685294458</v>
      </c>
      <c r="O349">
        <v>2.3055571651962281</v>
      </c>
      <c r="P349">
        <v>3.0353599428640834</v>
      </c>
      <c r="Q349">
        <v>0</v>
      </c>
      <c r="R349">
        <v>0</v>
      </c>
      <c r="S349">
        <v>1.8738435562219182</v>
      </c>
      <c r="T349">
        <v>0</v>
      </c>
      <c r="U349">
        <v>0</v>
      </c>
      <c r="V349">
        <v>0</v>
      </c>
      <c r="W349">
        <v>0</v>
      </c>
      <c r="X349">
        <v>1.9608572071293309</v>
      </c>
      <c r="AA349">
        <v>2.3055571651962281</v>
      </c>
      <c r="AB349">
        <v>3.0353599428640834</v>
      </c>
      <c r="AC349" s="1" t="e">
        <f>((#REF!+#REF!)*H2__2[[#This Row],[PremiumH2CN_cap]]+(#REF!+#REF!)*H2__2[[#This Row],[PremiumH2CN_prod]]*1000)*_xlfn.XLOOKUP(H2__2[[#This Row],[Year]],Graphs!$R$2:$R$41,Graphs!$T$2:$T$41)</f>
        <v>#REF!</v>
      </c>
      <c r="AD3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0" spans="1:31" x14ac:dyDescent="0.25">
      <c r="A350" s="1" t="s">
        <v>105</v>
      </c>
      <c r="B350">
        <v>1</v>
      </c>
      <c r="C350" s="1" t="s">
        <v>107</v>
      </c>
      <c r="D350" s="1" t="s">
        <v>376</v>
      </c>
      <c r="E350">
        <v>2049</v>
      </c>
      <c r="F350">
        <v>1.5635510142301814E-8</v>
      </c>
      <c r="G350">
        <v>3.2717626920143341E-10</v>
      </c>
      <c r="H350">
        <v>86.650800226635042</v>
      </c>
      <c r="I350">
        <v>136.83106952721909</v>
      </c>
      <c r="J350">
        <v>9.8415167326230795E-11</v>
      </c>
      <c r="K350">
        <v>2.3365605652455842E-11</v>
      </c>
      <c r="L350">
        <v>17.298450978498977</v>
      </c>
      <c r="M350">
        <v>15.092431606106702</v>
      </c>
      <c r="N350">
        <v>15.1332233004862</v>
      </c>
      <c r="O350">
        <v>2.3055571651962281</v>
      </c>
      <c r="P350">
        <v>3.0353599428640834</v>
      </c>
      <c r="Q350">
        <v>0</v>
      </c>
      <c r="R350">
        <v>0</v>
      </c>
      <c r="S350">
        <v>1.7901605722227203</v>
      </c>
      <c r="T350">
        <v>0</v>
      </c>
      <c r="U350">
        <v>0</v>
      </c>
      <c r="V350">
        <v>0</v>
      </c>
      <c r="W350">
        <v>0</v>
      </c>
      <c r="X350">
        <v>1.8692131032003767</v>
      </c>
      <c r="AA350">
        <v>2.3055571651962281</v>
      </c>
      <c r="AB350">
        <v>3.0353599428640834</v>
      </c>
      <c r="AC350" s="1" t="e">
        <f>((#REF!+#REF!)*H2__2[[#This Row],[PremiumH2CN_cap]]+(#REF!+#REF!)*H2__2[[#This Row],[PremiumH2CN_prod]]*1000)*_xlfn.XLOOKUP(H2__2[[#This Row],[Year]],Graphs!$R$2:$R$41,Graphs!$T$2:$T$41)</f>
        <v>#REF!</v>
      </c>
      <c r="AD3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1" spans="1:31" x14ac:dyDescent="0.25">
      <c r="A351" s="1" t="s">
        <v>105</v>
      </c>
      <c r="B351">
        <v>1</v>
      </c>
      <c r="C351" s="1" t="s">
        <v>107</v>
      </c>
      <c r="D351" s="1" t="s">
        <v>376</v>
      </c>
      <c r="E351">
        <v>2050</v>
      </c>
      <c r="F351">
        <v>1.7876140608607776E-8</v>
      </c>
      <c r="G351">
        <v>3.4731675147178018E-10</v>
      </c>
      <c r="H351">
        <v>98.807704440890262</v>
      </c>
      <c r="I351">
        <v>137.8245577578389</v>
      </c>
      <c r="J351">
        <v>9.7592070266843853E-11</v>
      </c>
      <c r="K351">
        <v>2.1963683337763478E-11</v>
      </c>
      <c r="L351">
        <v>19.485546418545653</v>
      </c>
      <c r="M351">
        <v>14.856540844671423</v>
      </c>
      <c r="N351">
        <v>14.711045317442634</v>
      </c>
      <c r="O351">
        <v>2.3055571651962281</v>
      </c>
      <c r="P351">
        <v>3.0353599428640834</v>
      </c>
      <c r="Q351">
        <v>0</v>
      </c>
      <c r="R351">
        <v>0</v>
      </c>
      <c r="S351">
        <v>1.7199165435713972</v>
      </c>
      <c r="T351">
        <v>0</v>
      </c>
      <c r="U351">
        <v>0</v>
      </c>
      <c r="V351">
        <v>0</v>
      </c>
      <c r="W351">
        <v>0</v>
      </c>
      <c r="X351">
        <v>1.7936228832993149</v>
      </c>
      <c r="AA351">
        <v>2.3055571651962281</v>
      </c>
      <c r="AB351">
        <v>3.0353599428640834</v>
      </c>
      <c r="AC351" s="1" t="e">
        <f>((#REF!+#REF!)*H2__2[[#This Row],[PremiumH2CN_cap]]+(#REF!+#REF!)*H2__2[[#This Row],[PremiumH2CN_prod]]*1000)*_xlfn.XLOOKUP(H2__2[[#This Row],[Year]],Graphs!$R$2:$R$41,Graphs!$T$2:$T$41)</f>
        <v>#REF!</v>
      </c>
      <c r="AD3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2" spans="1:31" x14ac:dyDescent="0.25">
      <c r="A352" s="1" t="s">
        <v>105</v>
      </c>
      <c r="B352">
        <v>1</v>
      </c>
      <c r="C352" s="1" t="s">
        <v>107</v>
      </c>
      <c r="D352" s="1" t="s">
        <v>376</v>
      </c>
      <c r="E352">
        <v>2051</v>
      </c>
      <c r="F352">
        <v>2.0486827717914512E-8</v>
      </c>
      <c r="G352">
        <v>3.6665191234484321E-10</v>
      </c>
      <c r="H352">
        <v>106.83157635031303</v>
      </c>
      <c r="I352">
        <v>142.92405799338587</v>
      </c>
      <c r="J352">
        <v>9.675147664226095E-11</v>
      </c>
      <c r="K352">
        <v>1.9638754638825491E-11</v>
      </c>
      <c r="L352">
        <v>21.264324480568774</v>
      </c>
      <c r="M352">
        <v>14.780509189424222</v>
      </c>
      <c r="N352">
        <v>13.956445752457224</v>
      </c>
      <c r="O352">
        <v>0</v>
      </c>
      <c r="P352">
        <v>0</v>
      </c>
      <c r="Q352">
        <v>0</v>
      </c>
      <c r="R352">
        <v>0</v>
      </c>
      <c r="S352">
        <v>1.6261167548055864</v>
      </c>
      <c r="T352">
        <v>0</v>
      </c>
      <c r="U352">
        <v>0</v>
      </c>
      <c r="V352">
        <v>0</v>
      </c>
      <c r="W352">
        <v>0</v>
      </c>
      <c r="X352">
        <v>1.6959245104312028</v>
      </c>
      <c r="AA352">
        <v>0</v>
      </c>
      <c r="AB352">
        <v>0</v>
      </c>
      <c r="AC352" s="1" t="e">
        <f>((#REF!+#REF!)*H2__2[[#This Row],[PremiumH2CN_cap]]+(#REF!+#REF!)*H2__2[[#This Row],[PremiumH2CN_prod]]*1000)*_xlfn.XLOOKUP(H2__2[[#This Row],[Year]],Graphs!$R$2:$R$41,Graphs!$T$2:$T$41)</f>
        <v>#REF!</v>
      </c>
      <c r="AD3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3" spans="1:31" x14ac:dyDescent="0.25">
      <c r="A353" s="1" t="s">
        <v>105</v>
      </c>
      <c r="B353">
        <v>1</v>
      </c>
      <c r="C353" s="1" t="s">
        <v>107</v>
      </c>
      <c r="D353" s="1" t="s">
        <v>376</v>
      </c>
      <c r="E353">
        <v>2052</v>
      </c>
      <c r="F353">
        <v>2.3538146793824394E-8</v>
      </c>
      <c r="G353">
        <v>3.9349049832645326E-10</v>
      </c>
      <c r="H353">
        <v>112.82870739477586</v>
      </c>
      <c r="I353">
        <v>148.1320226380912</v>
      </c>
      <c r="J353">
        <v>9.6088186378733756E-11</v>
      </c>
      <c r="K353">
        <v>1.7747164998537815E-11</v>
      </c>
      <c r="L353">
        <v>22.26076049424324</v>
      </c>
      <c r="M353">
        <v>14.67355044075522</v>
      </c>
      <c r="N353">
        <v>13.065157450720127</v>
      </c>
      <c r="O353">
        <v>0</v>
      </c>
      <c r="P353">
        <v>0</v>
      </c>
      <c r="Q353">
        <v>0</v>
      </c>
      <c r="R353">
        <v>0</v>
      </c>
      <c r="S353">
        <v>1.5254550406796756</v>
      </c>
      <c r="T353">
        <v>0</v>
      </c>
      <c r="U353">
        <v>0</v>
      </c>
      <c r="V353">
        <v>0</v>
      </c>
      <c r="W353">
        <v>0</v>
      </c>
      <c r="X353">
        <v>1.5925756464188054</v>
      </c>
      <c r="AA353">
        <v>0</v>
      </c>
      <c r="AB353">
        <v>0</v>
      </c>
      <c r="AC353" s="1" t="e">
        <f>((#REF!+#REF!)*H2__2[[#This Row],[PremiumH2CN_cap]]+(#REF!+#REF!)*H2__2[[#This Row],[PremiumH2CN_prod]]*1000)*_xlfn.XLOOKUP(H2__2[[#This Row],[Year]],Graphs!$R$2:$R$41,Graphs!$T$2:$T$41)</f>
        <v>#REF!</v>
      </c>
      <c r="AD3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4" spans="1:31" x14ac:dyDescent="0.25">
      <c r="A354" s="1" t="s">
        <v>105</v>
      </c>
      <c r="B354">
        <v>1</v>
      </c>
      <c r="C354" s="1" t="s">
        <v>107</v>
      </c>
      <c r="D354" s="1" t="s">
        <v>376</v>
      </c>
      <c r="E354">
        <v>2053</v>
      </c>
      <c r="F354">
        <v>2.7112915553375239E-8</v>
      </c>
      <c r="G354">
        <v>4.2967471863654425E-10</v>
      </c>
      <c r="H354">
        <v>119.55102353974057</v>
      </c>
      <c r="I354">
        <v>149.68328021072864</v>
      </c>
      <c r="J354">
        <v>9.5474794545766048E-11</v>
      </c>
      <c r="K354">
        <v>1.6211805996140075E-11</v>
      </c>
      <c r="L354">
        <v>23.639812186868149</v>
      </c>
      <c r="M354">
        <v>14.407448042589015</v>
      </c>
      <c r="N354">
        <v>11.955410181003057</v>
      </c>
      <c r="O354">
        <v>0</v>
      </c>
      <c r="P354">
        <v>0</v>
      </c>
      <c r="Q354">
        <v>0</v>
      </c>
      <c r="R354">
        <v>0</v>
      </c>
      <c r="S354">
        <v>1.4125981340119793</v>
      </c>
      <c r="T354">
        <v>0</v>
      </c>
      <c r="U354">
        <v>0</v>
      </c>
      <c r="V354">
        <v>0</v>
      </c>
      <c r="W354">
        <v>0</v>
      </c>
      <c r="X354">
        <v>1.4728042236032208</v>
      </c>
      <c r="AA354">
        <v>0</v>
      </c>
      <c r="AB354">
        <v>0</v>
      </c>
      <c r="AC354" s="1" t="e">
        <f>((#REF!+#REF!)*H2__2[[#This Row],[PremiumH2CN_cap]]+(#REF!+#REF!)*H2__2[[#This Row],[PremiumH2CN_prod]]*1000)*_xlfn.XLOOKUP(H2__2[[#This Row],[Year]],Graphs!$R$2:$R$41,Graphs!$T$2:$T$41)</f>
        <v>#REF!</v>
      </c>
      <c r="AD3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5" spans="1:31" x14ac:dyDescent="0.25">
      <c r="A355" s="1" t="s">
        <v>105</v>
      </c>
      <c r="B355">
        <v>1</v>
      </c>
      <c r="C355" s="1" t="s">
        <v>107</v>
      </c>
      <c r="D355" s="1" t="s">
        <v>376</v>
      </c>
      <c r="E355">
        <v>2054</v>
      </c>
      <c r="F355">
        <v>3.1286489022279528E-8</v>
      </c>
      <c r="G355">
        <v>4.781297632902285E-10</v>
      </c>
      <c r="H355">
        <v>126.93740978928487</v>
      </c>
      <c r="I355">
        <v>151.70716433700056</v>
      </c>
      <c r="J355">
        <v>9.5156983262496223E-11</v>
      </c>
      <c r="K355">
        <v>1.5391216302413741E-11</v>
      </c>
      <c r="L355">
        <v>24.60889419588684</v>
      </c>
      <c r="M355">
        <v>14.422748939835326</v>
      </c>
      <c r="N355">
        <v>10.973104203426974</v>
      </c>
      <c r="O355">
        <v>0</v>
      </c>
      <c r="P355">
        <v>0</v>
      </c>
      <c r="Q355">
        <v>0</v>
      </c>
      <c r="R355">
        <v>0</v>
      </c>
      <c r="S355">
        <v>1.3129243078838468</v>
      </c>
      <c r="T355">
        <v>0</v>
      </c>
      <c r="U355">
        <v>0</v>
      </c>
      <c r="V355">
        <v>0</v>
      </c>
      <c r="W355">
        <v>0</v>
      </c>
      <c r="X355">
        <v>1.3687661060997396</v>
      </c>
      <c r="AA355">
        <v>0</v>
      </c>
      <c r="AB355">
        <v>0</v>
      </c>
      <c r="AC355" s="1" t="e">
        <f>((#REF!+#REF!)*H2__2[[#This Row],[PremiumH2CN_cap]]+(#REF!+#REF!)*H2__2[[#This Row],[PremiumH2CN_prod]]*1000)*_xlfn.XLOOKUP(H2__2[[#This Row],[Year]],Graphs!$R$2:$R$41,Graphs!$T$2:$T$41)</f>
        <v>#REF!</v>
      </c>
      <c r="AD3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6" spans="1:31" x14ac:dyDescent="0.25">
      <c r="A356" s="1" t="s">
        <v>105</v>
      </c>
      <c r="B356">
        <v>1</v>
      </c>
      <c r="C356" s="1" t="s">
        <v>107</v>
      </c>
      <c r="D356" s="1" t="s">
        <v>376</v>
      </c>
      <c r="E356">
        <v>2055</v>
      </c>
      <c r="F356">
        <v>3.5836735269114282E-8</v>
      </c>
      <c r="G356">
        <v>5.3331727054315855E-10</v>
      </c>
      <c r="H356">
        <v>131.96795313081088</v>
      </c>
      <c r="I356">
        <v>151.70716433727827</v>
      </c>
      <c r="J356">
        <v>9.4940074422986446E-11</v>
      </c>
      <c r="K356">
        <v>1.4800817977126124E-11</v>
      </c>
      <c r="L356">
        <v>25.203262820455411</v>
      </c>
      <c r="M356">
        <v>14.839024724570027</v>
      </c>
      <c r="N356">
        <v>9.9633022530841462</v>
      </c>
      <c r="O356">
        <v>0</v>
      </c>
      <c r="P356">
        <v>0</v>
      </c>
      <c r="Q356">
        <v>0</v>
      </c>
      <c r="R356">
        <v>0</v>
      </c>
      <c r="S356">
        <v>1.2148760952856579</v>
      </c>
      <c r="T356">
        <v>0</v>
      </c>
      <c r="U356">
        <v>0</v>
      </c>
      <c r="V356">
        <v>0</v>
      </c>
      <c r="W356">
        <v>0</v>
      </c>
      <c r="X356">
        <v>1.2631802274859552</v>
      </c>
      <c r="AA356">
        <v>0</v>
      </c>
      <c r="AB356">
        <v>0</v>
      </c>
      <c r="AC356" s="1" t="e">
        <f>((#REF!+#REF!)*H2__2[[#This Row],[PremiumH2CN_cap]]+(#REF!+#REF!)*H2__2[[#This Row],[PremiumH2CN_prod]]*1000)*_xlfn.XLOOKUP(H2__2[[#This Row],[Year]],Graphs!$R$2:$R$41,Graphs!$T$2:$T$41)</f>
        <v>#REF!</v>
      </c>
      <c r="AD3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7" spans="1:31" x14ac:dyDescent="0.25">
      <c r="A357" s="1" t="s">
        <v>105</v>
      </c>
      <c r="B357">
        <v>1</v>
      </c>
      <c r="C357" s="1" t="s">
        <v>107</v>
      </c>
      <c r="D357" s="1" t="s">
        <v>376</v>
      </c>
      <c r="E357">
        <v>2056</v>
      </c>
      <c r="F357">
        <v>3.8868020627232047E-8</v>
      </c>
      <c r="G357">
        <v>5.7134970882205453E-10</v>
      </c>
      <c r="H357">
        <v>136.79027946457978</v>
      </c>
      <c r="I357">
        <v>151.70716433997993</v>
      </c>
      <c r="J357">
        <v>9.4923566409611785E-11</v>
      </c>
      <c r="K357">
        <v>1.4577376755384008E-11</v>
      </c>
      <c r="L357">
        <v>25.359103377678995</v>
      </c>
      <c r="M357">
        <v>15.167948284636761</v>
      </c>
      <c r="N357">
        <v>9.4761273361870213</v>
      </c>
      <c r="O357">
        <v>0</v>
      </c>
      <c r="P357">
        <v>0</v>
      </c>
      <c r="Q357">
        <v>0</v>
      </c>
      <c r="R357">
        <v>0</v>
      </c>
      <c r="S357">
        <v>1.1395397726581853</v>
      </c>
      <c r="T357">
        <v>0</v>
      </c>
      <c r="U357">
        <v>0</v>
      </c>
      <c r="V357">
        <v>0</v>
      </c>
      <c r="W357">
        <v>0</v>
      </c>
      <c r="X357">
        <v>1.1809872971352264</v>
      </c>
      <c r="AA357">
        <v>0</v>
      </c>
      <c r="AB357">
        <v>0</v>
      </c>
      <c r="AC357" s="1" t="e">
        <f>((#REF!+#REF!)*H2__2[[#This Row],[PremiumH2CN_cap]]+(#REF!+#REF!)*H2__2[[#This Row],[PremiumH2CN_prod]]*1000)*_xlfn.XLOOKUP(H2__2[[#This Row],[Year]],Graphs!$R$2:$R$41,Graphs!$T$2:$T$41)</f>
        <v>#REF!</v>
      </c>
      <c r="AD3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8" spans="1:31" x14ac:dyDescent="0.25">
      <c r="A358" s="1" t="s">
        <v>105</v>
      </c>
      <c r="B358">
        <v>1</v>
      </c>
      <c r="C358" s="1" t="s">
        <v>107</v>
      </c>
      <c r="D358" s="1" t="s">
        <v>376</v>
      </c>
      <c r="E358">
        <v>2057</v>
      </c>
      <c r="F358">
        <v>3.9771886071189821E-8</v>
      </c>
      <c r="G358">
        <v>5.8303354237847043E-10</v>
      </c>
      <c r="H358">
        <v>139.18361030598234</v>
      </c>
      <c r="I358">
        <v>151.7071643407568</v>
      </c>
      <c r="J358">
        <v>9.5013975873966572E-11</v>
      </c>
      <c r="K358">
        <v>1.4465024749586925E-11</v>
      </c>
      <c r="L358">
        <v>25.782630008176454</v>
      </c>
      <c r="M358">
        <v>14.950651464094573</v>
      </c>
      <c r="N358">
        <v>9.269629789078305</v>
      </c>
      <c r="O358">
        <v>0</v>
      </c>
      <c r="P358">
        <v>0</v>
      </c>
      <c r="Q358">
        <v>0</v>
      </c>
      <c r="R358">
        <v>0</v>
      </c>
      <c r="S358">
        <v>1.0823251635932427</v>
      </c>
      <c r="T358">
        <v>0</v>
      </c>
      <c r="U358">
        <v>0</v>
      </c>
      <c r="V358">
        <v>0</v>
      </c>
      <c r="W358">
        <v>0</v>
      </c>
      <c r="X358">
        <v>1.1157067916058578</v>
      </c>
      <c r="AA358">
        <v>0</v>
      </c>
      <c r="AB358">
        <v>0</v>
      </c>
      <c r="AC358" s="1" t="e">
        <f>((#REF!+#REF!)*H2__2[[#This Row],[PremiumH2CN_cap]]+(#REF!+#REF!)*H2__2[[#This Row],[PremiumH2CN_prod]]*1000)*_xlfn.XLOOKUP(H2__2[[#This Row],[Year]],Graphs!$R$2:$R$41,Graphs!$T$2:$T$41)</f>
        <v>#REF!</v>
      </c>
      <c r="AD3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59" spans="1:31" x14ac:dyDescent="0.25">
      <c r="A359" s="1" t="s">
        <v>105</v>
      </c>
      <c r="B359">
        <v>1</v>
      </c>
      <c r="C359" s="1" t="s">
        <v>107</v>
      </c>
      <c r="D359" s="1" t="s">
        <v>376</v>
      </c>
      <c r="E359">
        <v>2058</v>
      </c>
      <c r="F359">
        <v>4.0104854341149098E-8</v>
      </c>
      <c r="G359">
        <v>5.8738595981003215E-10</v>
      </c>
      <c r="H359">
        <v>140.52126589512022</v>
      </c>
      <c r="I359">
        <v>149.34992338855139</v>
      </c>
      <c r="J359">
        <v>9.4877850950435422E-11</v>
      </c>
      <c r="K359">
        <v>1.4022138307122862E-11</v>
      </c>
      <c r="L359">
        <v>26.254292245034957</v>
      </c>
      <c r="M359">
        <v>15.728365678124188</v>
      </c>
      <c r="N359">
        <v>8.0289805631518831</v>
      </c>
      <c r="O359">
        <v>0</v>
      </c>
      <c r="P359">
        <v>0</v>
      </c>
      <c r="Q359">
        <v>0</v>
      </c>
      <c r="R359">
        <v>0</v>
      </c>
      <c r="S359">
        <v>0.97325663644838356</v>
      </c>
      <c r="T359">
        <v>0</v>
      </c>
      <c r="U359">
        <v>0</v>
      </c>
      <c r="V359">
        <v>0</v>
      </c>
      <c r="W359">
        <v>0</v>
      </c>
      <c r="X359">
        <v>0.99594688204686188</v>
      </c>
      <c r="AA359">
        <v>0</v>
      </c>
      <c r="AB359">
        <v>0</v>
      </c>
      <c r="AC359" s="1" t="e">
        <f>((#REF!+#REF!)*H2__2[[#This Row],[PremiumH2CN_cap]]+(#REF!+#REF!)*H2__2[[#This Row],[PremiumH2CN_prod]]*1000)*_xlfn.XLOOKUP(H2__2[[#This Row],[Year]],Graphs!$R$2:$R$41,Graphs!$T$2:$T$41)</f>
        <v>#REF!</v>
      </c>
      <c r="AD3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0" spans="1:31" x14ac:dyDescent="0.25">
      <c r="A360" s="1" t="s">
        <v>105</v>
      </c>
      <c r="B360">
        <v>1</v>
      </c>
      <c r="C360" s="1" t="s">
        <v>107</v>
      </c>
      <c r="D360" s="1" t="s">
        <v>376</v>
      </c>
      <c r="E360">
        <v>2059</v>
      </c>
      <c r="F360">
        <v>4.0270513071926634E-8</v>
      </c>
      <c r="G360">
        <v>5.8957849035136507E-10</v>
      </c>
      <c r="H360">
        <v>140.52126589722025</v>
      </c>
      <c r="I360">
        <v>142.58701748359562</v>
      </c>
      <c r="J360">
        <v>9.5602746455137139E-11</v>
      </c>
      <c r="K360">
        <v>1.450041123187214E-11</v>
      </c>
      <c r="L360">
        <v>25.935713754873575</v>
      </c>
      <c r="M360">
        <v>15.146503572013451</v>
      </c>
      <c r="N360">
        <v>8.9200791596005278</v>
      </c>
      <c r="O360">
        <v>0</v>
      </c>
      <c r="P360">
        <v>0</v>
      </c>
      <c r="Q360">
        <v>0</v>
      </c>
      <c r="R360">
        <v>0</v>
      </c>
      <c r="S360">
        <v>1.0150365391920397</v>
      </c>
      <c r="T360">
        <v>0</v>
      </c>
      <c r="U360">
        <v>0</v>
      </c>
      <c r="V360">
        <v>0</v>
      </c>
      <c r="W360">
        <v>0</v>
      </c>
      <c r="X360">
        <v>1.0368904144677875</v>
      </c>
      <c r="AA360">
        <v>0</v>
      </c>
      <c r="AB360">
        <v>0</v>
      </c>
      <c r="AC360" s="1" t="e">
        <f>((#REF!+#REF!)*H2__2[[#This Row],[PremiumH2CN_cap]]+(#REF!+#REF!)*H2__2[[#This Row],[PremiumH2CN_prod]]*1000)*_xlfn.XLOOKUP(H2__2[[#This Row],[Year]],Graphs!$R$2:$R$41,Graphs!$T$2:$T$41)</f>
        <v>#REF!</v>
      </c>
      <c r="AD3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1" spans="1:31" x14ac:dyDescent="0.25">
      <c r="A361" s="1" t="s">
        <v>105</v>
      </c>
      <c r="B361">
        <v>1</v>
      </c>
      <c r="C361" s="1" t="s">
        <v>107</v>
      </c>
      <c r="D361" s="1" t="s">
        <v>376</v>
      </c>
      <c r="E361">
        <v>2060</v>
      </c>
      <c r="F361">
        <v>4.0265257201244814E-8</v>
      </c>
      <c r="G361">
        <v>5.8953089433873536E-10</v>
      </c>
      <c r="H361">
        <v>140.52126589710463</v>
      </c>
      <c r="I361">
        <v>133.51958910500869</v>
      </c>
      <c r="J361">
        <v>2.5646043797328563E-11</v>
      </c>
      <c r="K361">
        <v>5.196152647315934E-12</v>
      </c>
      <c r="L361">
        <v>25.097679721796435</v>
      </c>
      <c r="M361">
        <v>15.016524196122139</v>
      </c>
      <c r="N361">
        <v>9.8996068926601701</v>
      </c>
      <c r="O361">
        <v>0</v>
      </c>
      <c r="P361">
        <v>0</v>
      </c>
      <c r="Q361">
        <v>0</v>
      </c>
      <c r="R361">
        <v>0</v>
      </c>
      <c r="S361">
        <v>1.0748224302414113</v>
      </c>
      <c r="T361">
        <v>0</v>
      </c>
      <c r="U361">
        <v>0</v>
      </c>
      <c r="V361">
        <v>0</v>
      </c>
      <c r="W361">
        <v>0</v>
      </c>
      <c r="X361">
        <v>1.1056095231014069</v>
      </c>
      <c r="AA361">
        <v>0</v>
      </c>
      <c r="AB361">
        <v>0</v>
      </c>
      <c r="AC361" s="1" t="e">
        <f>((#REF!+#REF!)*H2__2[[#This Row],[PremiumH2CN_cap]]+(#REF!+#REF!)*H2__2[[#This Row],[PremiumH2CN_prod]]*1000)*_xlfn.XLOOKUP(H2__2[[#This Row],[Year]],Graphs!$R$2:$R$41,Graphs!$T$2:$T$41)</f>
        <v>#REF!</v>
      </c>
      <c r="AD3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2" spans="1:31" x14ac:dyDescent="0.25">
      <c r="A362" s="1" t="s">
        <v>105</v>
      </c>
      <c r="B362">
        <v>1</v>
      </c>
      <c r="C362" s="1" t="s">
        <v>107</v>
      </c>
      <c r="D362" s="1" t="s">
        <v>377</v>
      </c>
      <c r="E362">
        <v>2021</v>
      </c>
      <c r="F362">
        <v>70</v>
      </c>
      <c r="G362">
        <v>0.35</v>
      </c>
      <c r="H362">
        <v>0.13500000000000001</v>
      </c>
      <c r="I362">
        <v>0.13500000000000001</v>
      </c>
      <c r="J362">
        <v>9.9072923034842848</v>
      </c>
      <c r="K362">
        <v>9.2909090908055852E-2</v>
      </c>
      <c r="L362">
        <v>1.1341546155432886E-11</v>
      </c>
      <c r="M362">
        <v>1.8728638228438317E-12</v>
      </c>
      <c r="N362">
        <v>0</v>
      </c>
      <c r="O362">
        <v>0</v>
      </c>
      <c r="P362">
        <v>0.13500000000000001</v>
      </c>
      <c r="Q362">
        <v>0</v>
      </c>
      <c r="R362">
        <v>0</v>
      </c>
      <c r="S362">
        <v>4.2415682763095326</v>
      </c>
      <c r="T362">
        <v>0</v>
      </c>
      <c r="U362">
        <v>0</v>
      </c>
      <c r="V362">
        <v>0</v>
      </c>
      <c r="W362">
        <v>0</v>
      </c>
      <c r="X362">
        <v>4.2415682763067943</v>
      </c>
      <c r="AA362">
        <v>0</v>
      </c>
      <c r="AB362">
        <v>0.13500000000000001</v>
      </c>
      <c r="AC362" s="1" t="e">
        <f>((#REF!+#REF!)*H2__2[[#This Row],[PremiumH2CN_cap]]+(#REF!+#REF!)*H2__2[[#This Row],[PremiumH2CN_prod]]*1000)*_xlfn.XLOOKUP(H2__2[[#This Row],[Year]],Graphs!$R$2:$R$41,Graphs!$T$2:$T$41)</f>
        <v>#REF!</v>
      </c>
      <c r="AD3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3" spans="1:31" x14ac:dyDescent="0.25">
      <c r="A363" s="1" t="s">
        <v>105</v>
      </c>
      <c r="B363">
        <v>1</v>
      </c>
      <c r="C363" s="1" t="s">
        <v>107</v>
      </c>
      <c r="D363" s="1" t="s">
        <v>377</v>
      </c>
      <c r="E363">
        <v>2022</v>
      </c>
      <c r="F363">
        <v>70</v>
      </c>
      <c r="G363">
        <v>0.35</v>
      </c>
      <c r="H363">
        <v>0.53283316276675707</v>
      </c>
      <c r="I363">
        <v>1.4849999999892498</v>
      </c>
      <c r="J363">
        <v>11.070314309164861</v>
      </c>
      <c r="K363">
        <v>1.5502163680876862E-12</v>
      </c>
      <c r="L363">
        <v>1.1326267755824704E-2</v>
      </c>
      <c r="M363">
        <v>2.6801216697139928E-2</v>
      </c>
      <c r="N363">
        <v>0</v>
      </c>
      <c r="O363">
        <v>0</v>
      </c>
      <c r="P363">
        <v>0.13500000000000001</v>
      </c>
      <c r="Q363">
        <v>0</v>
      </c>
      <c r="R363">
        <v>0</v>
      </c>
      <c r="S363">
        <v>7.3215684175950146</v>
      </c>
      <c r="T363">
        <v>0</v>
      </c>
      <c r="U363">
        <v>0</v>
      </c>
      <c r="V363">
        <v>0</v>
      </c>
      <c r="W363">
        <v>0</v>
      </c>
      <c r="X363">
        <v>7.3215684123312901</v>
      </c>
      <c r="AA363">
        <v>0</v>
      </c>
      <c r="AB363">
        <v>0.13500000000000001</v>
      </c>
      <c r="AC363" s="1" t="e">
        <f>((#REF!+#REF!)*H2__2[[#This Row],[PremiumH2CN_cap]]+(#REF!+#REF!)*H2__2[[#This Row],[PremiumH2CN_prod]]*1000)*_xlfn.XLOOKUP(H2__2[[#This Row],[Year]],Graphs!$R$2:$R$41,Graphs!$T$2:$T$41)</f>
        <v>#REF!</v>
      </c>
      <c r="AD3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4" spans="1:31" x14ac:dyDescent="0.25">
      <c r="A364" s="1" t="s">
        <v>105</v>
      </c>
      <c r="B364">
        <v>1</v>
      </c>
      <c r="C364" s="1" t="s">
        <v>107</v>
      </c>
      <c r="D364" s="1" t="s">
        <v>377</v>
      </c>
      <c r="E364">
        <v>2023</v>
      </c>
      <c r="F364">
        <v>65.333333333333329</v>
      </c>
      <c r="G364">
        <v>3.8266666666666609</v>
      </c>
      <c r="H364">
        <v>0.52608316277888412</v>
      </c>
      <c r="I364">
        <v>1.9888837000426669</v>
      </c>
      <c r="J364">
        <v>11.177480158083894</v>
      </c>
      <c r="K364">
        <v>1.015806060605482</v>
      </c>
      <c r="L364">
        <v>6.0002955476655632E-3</v>
      </c>
      <c r="M364">
        <v>2.1672055210012663E-2</v>
      </c>
      <c r="N364">
        <v>0</v>
      </c>
      <c r="O364">
        <v>0</v>
      </c>
      <c r="P364">
        <v>0.12825</v>
      </c>
      <c r="Q364">
        <v>0</v>
      </c>
      <c r="R364">
        <v>0</v>
      </c>
      <c r="S364">
        <v>2.8115683278012988</v>
      </c>
      <c r="T364">
        <v>0</v>
      </c>
      <c r="U364">
        <v>0</v>
      </c>
      <c r="V364">
        <v>0</v>
      </c>
      <c r="W364">
        <v>0</v>
      </c>
      <c r="X364">
        <v>2.8115683209555762</v>
      </c>
      <c r="AA364">
        <v>0</v>
      </c>
      <c r="AB364">
        <v>0.12825</v>
      </c>
      <c r="AC364" s="1" t="e">
        <f>((#REF!+#REF!)*H2__2[[#This Row],[PremiumH2CN_cap]]+(#REF!+#REF!)*H2__2[[#This Row],[PremiumH2CN_prod]]*1000)*_xlfn.XLOOKUP(H2__2[[#This Row],[Year]],Graphs!$R$2:$R$41,Graphs!$T$2:$T$41)</f>
        <v>#REF!</v>
      </c>
      <c r="AD3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5" spans="1:31" x14ac:dyDescent="0.25">
      <c r="A365" s="1" t="s">
        <v>105</v>
      </c>
      <c r="B365">
        <v>1</v>
      </c>
      <c r="C365" s="1" t="s">
        <v>107</v>
      </c>
      <c r="D365" s="1" t="s">
        <v>377</v>
      </c>
      <c r="E365">
        <v>2024</v>
      </c>
      <c r="F365">
        <v>60.666666666666671</v>
      </c>
      <c r="G365">
        <v>6.3307647463329486</v>
      </c>
      <c r="H365">
        <v>0.51933316289123221</v>
      </c>
      <c r="I365">
        <v>21.938470700378286</v>
      </c>
      <c r="J365">
        <v>6.7001113480449845</v>
      </c>
      <c r="K365">
        <v>1.6805302781169489</v>
      </c>
      <c r="L365">
        <v>4.4903299758998538E-2</v>
      </c>
      <c r="M365">
        <v>1.4100469483730347</v>
      </c>
      <c r="N365">
        <v>3.4873973765592323</v>
      </c>
      <c r="O365">
        <v>0</v>
      </c>
      <c r="P365">
        <v>0.12150000000000001</v>
      </c>
      <c r="Q365">
        <v>0</v>
      </c>
      <c r="R365">
        <v>0</v>
      </c>
      <c r="S365">
        <v>2.9365205248944388</v>
      </c>
      <c r="T365">
        <v>0</v>
      </c>
      <c r="U365">
        <v>0</v>
      </c>
      <c r="V365">
        <v>0</v>
      </c>
      <c r="W365">
        <v>0</v>
      </c>
      <c r="X365">
        <v>2.9365207839141911</v>
      </c>
      <c r="AA365">
        <v>0</v>
      </c>
      <c r="AB365">
        <v>0.12150000000000001</v>
      </c>
      <c r="AC365" s="1" t="e">
        <f>((#REF!+#REF!)*H2__2[[#This Row],[PremiumH2CN_cap]]+(#REF!+#REF!)*H2__2[[#This Row],[PremiumH2CN_prod]]*1000)*_xlfn.XLOOKUP(H2__2[[#This Row],[Year]],Graphs!$R$2:$R$41,Graphs!$T$2:$T$41)</f>
        <v>#REF!</v>
      </c>
      <c r="AD3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6" spans="1:31" x14ac:dyDescent="0.25">
      <c r="A366" s="1" t="s">
        <v>105</v>
      </c>
      <c r="B366">
        <v>1</v>
      </c>
      <c r="C366" s="1" t="s">
        <v>107</v>
      </c>
      <c r="D366" s="1" t="s">
        <v>377</v>
      </c>
      <c r="E366">
        <v>2025</v>
      </c>
      <c r="F366">
        <v>56</v>
      </c>
      <c r="G366">
        <v>6.3074314129996214</v>
      </c>
      <c r="H366">
        <v>5.7734147915922263</v>
      </c>
      <c r="I366">
        <v>29.997638067321667</v>
      </c>
      <c r="J366">
        <v>6.0004279302115755</v>
      </c>
      <c r="K366">
        <v>1.674336338722922</v>
      </c>
      <c r="L366">
        <v>0.72083368904590317</v>
      </c>
      <c r="M366">
        <v>2.4193959723536964</v>
      </c>
      <c r="N366">
        <v>3.614881221061006</v>
      </c>
      <c r="O366">
        <v>0</v>
      </c>
      <c r="P366">
        <v>0.11475</v>
      </c>
      <c r="Q366">
        <v>0</v>
      </c>
      <c r="R366">
        <v>0</v>
      </c>
      <c r="S366">
        <v>2.7133583242563923</v>
      </c>
      <c r="T366">
        <v>0</v>
      </c>
      <c r="U366">
        <v>0</v>
      </c>
      <c r="V366">
        <v>0</v>
      </c>
      <c r="W366">
        <v>0</v>
      </c>
      <c r="X366">
        <v>2.7162848372348063</v>
      </c>
      <c r="AA366">
        <v>0</v>
      </c>
      <c r="AB366">
        <v>0.11475</v>
      </c>
      <c r="AC366" s="1" t="e">
        <f>((#REF!+#REF!)*H2__2[[#This Row],[PremiumH2CN_cap]]+(#REF!+#REF!)*H2__2[[#This Row],[PremiumH2CN_prod]]*1000)*_xlfn.XLOOKUP(H2__2[[#This Row],[Year]],Graphs!$R$2:$R$41,Graphs!$T$2:$T$41)</f>
        <v>#REF!</v>
      </c>
      <c r="AD3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7" spans="1:31" x14ac:dyDescent="0.25">
      <c r="A367" s="1" t="s">
        <v>105</v>
      </c>
      <c r="B367">
        <v>1</v>
      </c>
      <c r="C367" s="1" t="s">
        <v>107</v>
      </c>
      <c r="D367" s="1" t="s">
        <v>377</v>
      </c>
      <c r="E367">
        <v>2026</v>
      </c>
      <c r="F367">
        <v>51.333333333333329</v>
      </c>
      <c r="G367">
        <v>6.2840980796662933</v>
      </c>
      <c r="H367">
        <v>22.21113953829898</v>
      </c>
      <c r="I367">
        <v>30.305533185204112</v>
      </c>
      <c r="J367">
        <v>2.7660351059295696</v>
      </c>
      <c r="K367">
        <v>1.5004116053266277</v>
      </c>
      <c r="L367">
        <v>2.930775840277688</v>
      </c>
      <c r="M367">
        <v>2.4580017201030762</v>
      </c>
      <c r="N367">
        <v>5.8857472607986931</v>
      </c>
      <c r="O367">
        <v>0</v>
      </c>
      <c r="P367">
        <v>0.10800000000000001</v>
      </c>
      <c r="Q367">
        <v>0</v>
      </c>
      <c r="R367">
        <v>0</v>
      </c>
      <c r="S367">
        <v>2.8689447049056631</v>
      </c>
      <c r="T367">
        <v>0</v>
      </c>
      <c r="U367">
        <v>0</v>
      </c>
      <c r="V367">
        <v>0</v>
      </c>
      <c r="W367">
        <v>0</v>
      </c>
      <c r="X367">
        <v>2.8973156188577036</v>
      </c>
      <c r="AA367">
        <v>0</v>
      </c>
      <c r="AB367">
        <v>0.10800000000000001</v>
      </c>
      <c r="AC367" s="1" t="e">
        <f>((#REF!+#REF!)*H2__2[[#This Row],[PremiumH2CN_cap]]+(#REF!+#REF!)*H2__2[[#This Row],[PremiumH2CN_prod]]*1000)*_xlfn.XLOOKUP(H2__2[[#This Row],[Year]],Graphs!$R$2:$R$41,Graphs!$T$2:$T$41)</f>
        <v>#REF!</v>
      </c>
      <c r="AD3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8" spans="1:31" x14ac:dyDescent="0.25">
      <c r="A368" s="1" t="s">
        <v>105</v>
      </c>
      <c r="B368">
        <v>1</v>
      </c>
      <c r="C368" s="1" t="s">
        <v>107</v>
      </c>
      <c r="D368" s="1" t="s">
        <v>377</v>
      </c>
      <c r="E368">
        <v>2027</v>
      </c>
      <c r="F368">
        <v>46.666666666666664</v>
      </c>
      <c r="G368">
        <v>6.2607647463329643</v>
      </c>
      <c r="H368">
        <v>27.21564835224569</v>
      </c>
      <c r="I368">
        <v>32.168853214432978</v>
      </c>
      <c r="J368">
        <v>1.7740070995579371</v>
      </c>
      <c r="K368">
        <v>1.4513649713915133</v>
      </c>
      <c r="L368">
        <v>3.659634158131476</v>
      </c>
      <c r="M368">
        <v>2.6585341885032432</v>
      </c>
      <c r="N368">
        <v>7.1107348506657146</v>
      </c>
      <c r="O368">
        <v>0</v>
      </c>
      <c r="P368">
        <v>0.10125000000000001</v>
      </c>
      <c r="Q368">
        <v>0</v>
      </c>
      <c r="R368">
        <v>0</v>
      </c>
      <c r="S368">
        <v>2.8174517259006242</v>
      </c>
      <c r="T368">
        <v>0</v>
      </c>
      <c r="U368">
        <v>0</v>
      </c>
      <c r="V368">
        <v>0</v>
      </c>
      <c r="W368">
        <v>0</v>
      </c>
      <c r="X368">
        <v>2.8593632129860369</v>
      </c>
      <c r="AA368">
        <v>0</v>
      </c>
      <c r="AB368">
        <v>0.10125000000000001</v>
      </c>
      <c r="AC368" s="1" t="e">
        <f>((#REF!+#REF!)*H2__2[[#This Row],[PremiumH2CN_cap]]+(#REF!+#REF!)*H2__2[[#This Row],[PremiumH2CN_prod]]*1000)*_xlfn.XLOOKUP(H2__2[[#This Row],[Year]],Graphs!$R$2:$R$41,Graphs!$T$2:$T$41)</f>
        <v>#REF!</v>
      </c>
      <c r="AD3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69" spans="1:31" x14ac:dyDescent="0.25">
      <c r="A369" s="1" t="s">
        <v>105</v>
      </c>
      <c r="B369">
        <v>1</v>
      </c>
      <c r="C369" s="1" t="s">
        <v>107</v>
      </c>
      <c r="D369" s="1" t="s">
        <v>377</v>
      </c>
      <c r="E369">
        <v>2028</v>
      </c>
      <c r="F369">
        <v>42</v>
      </c>
      <c r="G369">
        <v>6.2374314129996353</v>
      </c>
      <c r="H369">
        <v>29.562525426029964</v>
      </c>
      <c r="I369">
        <v>36.243945399204193</v>
      </c>
      <c r="J369">
        <v>0.83338949202183443</v>
      </c>
      <c r="K369">
        <v>1.3533655347621361</v>
      </c>
      <c r="L369">
        <v>4.0884144564234459</v>
      </c>
      <c r="M369">
        <v>3.1595861934654317</v>
      </c>
      <c r="N369">
        <v>8.3300035864110349</v>
      </c>
      <c r="O369">
        <v>0</v>
      </c>
      <c r="P369">
        <v>9.4500000000000001E-2</v>
      </c>
      <c r="Q369">
        <v>0</v>
      </c>
      <c r="R369">
        <v>0</v>
      </c>
      <c r="S369">
        <v>2.7535547524379096</v>
      </c>
      <c r="T369">
        <v>0</v>
      </c>
      <c r="U369">
        <v>0</v>
      </c>
      <c r="V369">
        <v>0</v>
      </c>
      <c r="W369">
        <v>0</v>
      </c>
      <c r="X369">
        <v>2.8175358583516359</v>
      </c>
      <c r="AA369">
        <v>0</v>
      </c>
      <c r="AB369">
        <v>9.4500000000000001E-2</v>
      </c>
      <c r="AC369" s="1" t="e">
        <f>((#REF!+#REF!)*H2__2[[#This Row],[PremiumH2CN_cap]]+(#REF!+#REF!)*H2__2[[#This Row],[PremiumH2CN_prod]]*1000)*_xlfn.XLOOKUP(H2__2[[#This Row],[Year]],Graphs!$R$2:$R$41,Graphs!$T$2:$T$41)</f>
        <v>#REF!</v>
      </c>
      <c r="AD3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0" spans="1:31" x14ac:dyDescent="0.25">
      <c r="A370" s="1" t="s">
        <v>105</v>
      </c>
      <c r="B370">
        <v>1</v>
      </c>
      <c r="C370" s="1" t="s">
        <v>107</v>
      </c>
      <c r="D370" s="1" t="s">
        <v>377</v>
      </c>
      <c r="E370">
        <v>2029</v>
      </c>
      <c r="F370">
        <v>37.333333333333336</v>
      </c>
      <c r="G370">
        <v>6.2140980796663063</v>
      </c>
      <c r="H370">
        <v>29.555775428761677</v>
      </c>
      <c r="I370">
        <v>41.502015577056902</v>
      </c>
      <c r="J370">
        <v>0.3263284919786254</v>
      </c>
      <c r="K370">
        <v>1.1900231270137218</v>
      </c>
      <c r="L370">
        <v>4.220564357805598</v>
      </c>
      <c r="M370">
        <v>3.8405508569426203</v>
      </c>
      <c r="N370">
        <v>9.2991804647717871</v>
      </c>
      <c r="O370">
        <v>0</v>
      </c>
      <c r="P370">
        <v>8.7750000000000009E-2</v>
      </c>
      <c r="Q370">
        <v>0</v>
      </c>
      <c r="R370">
        <v>0</v>
      </c>
      <c r="S370">
        <v>2.6335715268865822</v>
      </c>
      <c r="T370">
        <v>0</v>
      </c>
      <c r="U370">
        <v>0</v>
      </c>
      <c r="V370">
        <v>0</v>
      </c>
      <c r="W370">
        <v>0</v>
      </c>
      <c r="X370">
        <v>2.7093601671746774</v>
      </c>
      <c r="AA370">
        <v>0</v>
      </c>
      <c r="AB370">
        <v>8.7750000000000009E-2</v>
      </c>
      <c r="AC370" s="1" t="e">
        <f>((#REF!+#REF!)*H2__2[[#This Row],[PremiumH2CN_cap]]+(#REF!+#REF!)*H2__2[[#This Row],[PremiumH2CN_prod]]*1000)*_xlfn.XLOOKUP(H2__2[[#This Row],[Year]],Graphs!$R$2:$R$41,Graphs!$T$2:$T$41)</f>
        <v>#REF!</v>
      </c>
      <c r="AD3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1" spans="1:31" x14ac:dyDescent="0.25">
      <c r="A371" s="1" t="s">
        <v>105</v>
      </c>
      <c r="B371">
        <v>1</v>
      </c>
      <c r="C371" s="1" t="s">
        <v>107</v>
      </c>
      <c r="D371" s="1" t="s">
        <v>377</v>
      </c>
      <c r="E371">
        <v>2030</v>
      </c>
      <c r="F371">
        <v>32.666666666666664</v>
      </c>
      <c r="G371">
        <v>6.1907647463329774</v>
      </c>
      <c r="H371">
        <v>29.974864354062252</v>
      </c>
      <c r="I371">
        <v>45.323305852079798</v>
      </c>
      <c r="J371">
        <v>0.13270894202705594</v>
      </c>
      <c r="K371">
        <v>1.0862753766293263</v>
      </c>
      <c r="L371">
        <v>4.3932286302504373</v>
      </c>
      <c r="M371">
        <v>4.3938041204342433</v>
      </c>
      <c r="N371">
        <v>9.9845804803702425</v>
      </c>
      <c r="O371">
        <v>0</v>
      </c>
      <c r="P371">
        <v>8.1000000000000003E-2</v>
      </c>
      <c r="Q371">
        <v>0</v>
      </c>
      <c r="R371">
        <v>0</v>
      </c>
      <c r="S371">
        <v>2.5069275496096588</v>
      </c>
      <c r="T371">
        <v>0</v>
      </c>
      <c r="U371">
        <v>0</v>
      </c>
      <c r="V371">
        <v>0</v>
      </c>
      <c r="W371">
        <v>0</v>
      </c>
      <c r="X371">
        <v>2.5809094636413987</v>
      </c>
      <c r="AA371">
        <v>0</v>
      </c>
      <c r="AB371">
        <v>8.1000000000000003E-2</v>
      </c>
      <c r="AC371" s="1" t="e">
        <f>((#REF!+#REF!)*H2__2[[#This Row],[PremiumH2CN_cap]]+(#REF!+#REF!)*H2__2[[#This Row],[PremiumH2CN_prod]]*1000)*_xlfn.XLOOKUP(H2__2[[#This Row],[Year]],Graphs!$R$2:$R$41,Graphs!$T$2:$T$41)</f>
        <v>#REF!</v>
      </c>
      <c r="AD3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2" spans="1:31" x14ac:dyDescent="0.25">
      <c r="A372" s="1" t="s">
        <v>105</v>
      </c>
      <c r="B372">
        <v>1</v>
      </c>
      <c r="C372" s="1" t="s">
        <v>107</v>
      </c>
      <c r="D372" s="1" t="s">
        <v>377</v>
      </c>
      <c r="E372">
        <v>2031</v>
      </c>
      <c r="F372">
        <v>28.000000000000004</v>
      </c>
      <c r="G372">
        <v>6.1674314129996484</v>
      </c>
      <c r="H372">
        <v>29.968114354262738</v>
      </c>
      <c r="I372">
        <v>45.316555852133718</v>
      </c>
      <c r="J372">
        <v>0.10360360732649312</v>
      </c>
      <c r="K372">
        <v>1.0678735655079827</v>
      </c>
      <c r="L372">
        <v>4.4313895909591947</v>
      </c>
      <c r="M372">
        <v>4.4290929456026058</v>
      </c>
      <c r="N372">
        <v>10.605804801992161</v>
      </c>
      <c r="O372">
        <v>2.4693108337373273</v>
      </c>
      <c r="P372">
        <v>3.2803702318157293</v>
      </c>
      <c r="Q372">
        <v>0.32949842433151211</v>
      </c>
      <c r="R372">
        <v>0.53567876513208201</v>
      </c>
      <c r="S372">
        <v>2.4942720901365716</v>
      </c>
      <c r="T372">
        <v>0</v>
      </c>
      <c r="U372">
        <v>0</v>
      </c>
      <c r="V372">
        <v>0</v>
      </c>
      <c r="W372">
        <v>0</v>
      </c>
      <c r="X372">
        <v>2.5824269994602025</v>
      </c>
      <c r="AA372">
        <v>2.4693108337373273</v>
      </c>
      <c r="AB372">
        <v>3.2803702318157293</v>
      </c>
      <c r="AC372" s="1" t="e">
        <f>((#REF!+#REF!)*H2__2[[#This Row],[PremiumH2CN_cap]]+(#REF!+#REF!)*H2__2[[#This Row],[PremiumH2CN_prod]]*1000)*_xlfn.XLOOKUP(H2__2[[#This Row],[Year]],Graphs!$R$2:$R$41,Graphs!$T$2:$T$41)</f>
        <v>#REF!</v>
      </c>
      <c r="AD3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3" spans="1:31" x14ac:dyDescent="0.25">
      <c r="A373" s="1" t="s">
        <v>105</v>
      </c>
      <c r="B373">
        <v>1</v>
      </c>
      <c r="C373" s="1" t="s">
        <v>107</v>
      </c>
      <c r="D373" s="1" t="s">
        <v>377</v>
      </c>
      <c r="E373">
        <v>2032</v>
      </c>
      <c r="F373">
        <v>23.333333333333339</v>
      </c>
      <c r="G373">
        <v>6.1440980796663203</v>
      </c>
      <c r="H373">
        <v>33.635154010386067</v>
      </c>
      <c r="I373">
        <v>47.370605818488457</v>
      </c>
      <c r="J373">
        <v>5.6485779297824189E-2</v>
      </c>
      <c r="K373">
        <v>1.0543067277491893</v>
      </c>
      <c r="L373">
        <v>5.0535080739440925</v>
      </c>
      <c r="M373">
        <v>4.6805195647671702</v>
      </c>
      <c r="N373">
        <v>11.271343687368386</v>
      </c>
      <c r="O373">
        <v>2.4693108337373273</v>
      </c>
      <c r="P373">
        <v>3.273620231815729</v>
      </c>
      <c r="Q373">
        <v>0.3325483713374609</v>
      </c>
      <c r="R373">
        <v>0.55654128270383063</v>
      </c>
      <c r="S373">
        <v>2.4981065873224755</v>
      </c>
      <c r="T373">
        <v>0</v>
      </c>
      <c r="U373">
        <v>0</v>
      </c>
      <c r="V373">
        <v>0</v>
      </c>
      <c r="W373">
        <v>0</v>
      </c>
      <c r="X373">
        <v>2.5950845024569396</v>
      </c>
      <c r="AA373">
        <v>2.4693108337373273</v>
      </c>
      <c r="AB373">
        <v>3.273620231815729</v>
      </c>
      <c r="AC373" s="1" t="e">
        <f>((#REF!+#REF!)*H2__2[[#This Row],[PremiumH2CN_cap]]+(#REF!+#REF!)*H2__2[[#This Row],[PremiumH2CN_prod]]*1000)*_xlfn.XLOOKUP(H2__2[[#This Row],[Year]],Graphs!$R$2:$R$41,Graphs!$T$2:$T$41)</f>
        <v>#REF!</v>
      </c>
      <c r="AD3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4" spans="1:31" x14ac:dyDescent="0.25">
      <c r="A374" s="1" t="s">
        <v>105</v>
      </c>
      <c r="B374">
        <v>1</v>
      </c>
      <c r="C374" s="1" t="s">
        <v>107</v>
      </c>
      <c r="D374" s="1" t="s">
        <v>377</v>
      </c>
      <c r="E374">
        <v>2033</v>
      </c>
      <c r="F374">
        <v>18.666666666666675</v>
      </c>
      <c r="G374">
        <v>6.1207647463329931</v>
      </c>
      <c r="H374">
        <v>37.573333211064188</v>
      </c>
      <c r="I374">
        <v>49.018460303242499</v>
      </c>
      <c r="J374">
        <v>2.3327320214726784E-11</v>
      </c>
      <c r="K374">
        <v>1.0483268431953436</v>
      </c>
      <c r="L374">
        <v>5.7232673512504011</v>
      </c>
      <c r="M374">
        <v>4.8542670159038801</v>
      </c>
      <c r="N374">
        <v>11.977644289899432</v>
      </c>
      <c r="O374">
        <v>2.4693108337373273</v>
      </c>
      <c r="P374">
        <v>3.2668702318157292</v>
      </c>
      <c r="Q374">
        <v>0.32420008597202377</v>
      </c>
      <c r="R374">
        <v>0.57409185386885087</v>
      </c>
      <c r="S374">
        <v>2.5108440292844421</v>
      </c>
      <c r="T374">
        <v>0</v>
      </c>
      <c r="U374">
        <v>0</v>
      </c>
      <c r="V374">
        <v>0</v>
      </c>
      <c r="W374">
        <v>0</v>
      </c>
      <c r="X374">
        <v>2.6142938303518117</v>
      </c>
      <c r="AA374">
        <v>2.4693108337373273</v>
      </c>
      <c r="AB374">
        <v>3.2668702318157292</v>
      </c>
      <c r="AC374" s="1" t="e">
        <f>((#REF!+#REF!)*H2__2[[#This Row],[PremiumH2CN_cap]]+(#REF!+#REF!)*H2__2[[#This Row],[PremiumH2CN_prod]]*1000)*_xlfn.XLOOKUP(H2__2[[#This Row],[Year]],Graphs!$R$2:$R$41,Graphs!$T$2:$T$41)</f>
        <v>#REF!</v>
      </c>
      <c r="AD3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5" spans="1:31" x14ac:dyDescent="0.25">
      <c r="A375" s="1" t="s">
        <v>105</v>
      </c>
      <c r="B375">
        <v>1</v>
      </c>
      <c r="C375" s="1" t="s">
        <v>107</v>
      </c>
      <c r="D375" s="1" t="s">
        <v>377</v>
      </c>
      <c r="E375">
        <v>2034</v>
      </c>
      <c r="F375">
        <v>14.000000000000009</v>
      </c>
      <c r="G375">
        <v>6.097431412999665</v>
      </c>
      <c r="H375">
        <v>37.56658321979684</v>
      </c>
      <c r="I375">
        <v>54.651771951745879</v>
      </c>
      <c r="J375">
        <v>2.5476400413155936E-13</v>
      </c>
      <c r="K375">
        <v>1.0331326100442819</v>
      </c>
      <c r="L375">
        <v>5.8931646931998838</v>
      </c>
      <c r="M375">
        <v>5.5722877743126586</v>
      </c>
      <c r="N375">
        <v>12.598074427596636</v>
      </c>
      <c r="O375">
        <v>2.4693108337373273</v>
      </c>
      <c r="P375">
        <v>3.260120231815729</v>
      </c>
      <c r="Q375">
        <v>0.33688446139969419</v>
      </c>
      <c r="R375">
        <v>0.56518003799209993</v>
      </c>
      <c r="S375">
        <v>2.4976375021417008</v>
      </c>
      <c r="T375">
        <v>0</v>
      </c>
      <c r="U375">
        <v>0</v>
      </c>
      <c r="V375">
        <v>0</v>
      </c>
      <c r="W375">
        <v>0</v>
      </c>
      <c r="X375">
        <v>2.6123099349573611</v>
      </c>
      <c r="AA375">
        <v>2.4693108337373273</v>
      </c>
      <c r="AB375">
        <v>3.260120231815729</v>
      </c>
      <c r="AC375" s="1" t="e">
        <f>((#REF!+#REF!)*H2__2[[#This Row],[PremiumH2CN_cap]]+(#REF!+#REF!)*H2__2[[#This Row],[PremiumH2CN_prod]]*1000)*_xlfn.XLOOKUP(H2__2[[#This Row],[Year]],Graphs!$R$2:$R$41,Graphs!$T$2:$T$41)</f>
        <v>#REF!</v>
      </c>
      <c r="AD3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6" spans="1:31" x14ac:dyDescent="0.25">
      <c r="A376" s="1" t="s">
        <v>105</v>
      </c>
      <c r="B376">
        <v>1</v>
      </c>
      <c r="C376" s="1" t="s">
        <v>107</v>
      </c>
      <c r="D376" s="1" t="s">
        <v>377</v>
      </c>
      <c r="E376">
        <v>2035</v>
      </c>
      <c r="F376">
        <v>9.3333333333333464</v>
      </c>
      <c r="G376">
        <v>6.0740980796663369</v>
      </c>
      <c r="H376">
        <v>42.800259601442349</v>
      </c>
      <c r="I376">
        <v>55.616590942033177</v>
      </c>
      <c r="J376">
        <v>1.6917262140810163E-13</v>
      </c>
      <c r="K376">
        <v>0.99535285316988253</v>
      </c>
      <c r="L376">
        <v>6.7114701215935932</v>
      </c>
      <c r="M376">
        <v>5.9566594406153071</v>
      </c>
      <c r="N376">
        <v>13.019731065797828</v>
      </c>
      <c r="O376">
        <v>2.4693108337373273</v>
      </c>
      <c r="P376">
        <v>3.2533702318157292</v>
      </c>
      <c r="Q376">
        <v>0.20372256954060747</v>
      </c>
      <c r="R376">
        <v>0.60932530920990857</v>
      </c>
      <c r="S376">
        <v>2.4599717479367738</v>
      </c>
      <c r="T376">
        <v>0</v>
      </c>
      <c r="U376">
        <v>0</v>
      </c>
      <c r="V376">
        <v>0</v>
      </c>
      <c r="W376">
        <v>0</v>
      </c>
      <c r="X376">
        <v>2.5861436725697278</v>
      </c>
      <c r="AA376">
        <v>2.4693108337373273</v>
      </c>
      <c r="AB376">
        <v>3.2533702318157292</v>
      </c>
      <c r="AC376" s="1" t="e">
        <f>((#REF!+#REF!)*H2__2[[#This Row],[PremiumH2CN_cap]]+(#REF!+#REF!)*H2__2[[#This Row],[PremiumH2CN_prod]]*1000)*_xlfn.XLOOKUP(H2__2[[#This Row],[Year]],Graphs!$R$2:$R$41,Graphs!$T$2:$T$41)</f>
        <v>#REF!</v>
      </c>
      <c r="AD3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7" spans="1:31" x14ac:dyDescent="0.25">
      <c r="A377" s="1" t="s">
        <v>105</v>
      </c>
      <c r="B377">
        <v>1</v>
      </c>
      <c r="C377" s="1" t="s">
        <v>107</v>
      </c>
      <c r="D377" s="1" t="s">
        <v>377</v>
      </c>
      <c r="E377">
        <v>2036</v>
      </c>
      <c r="F377">
        <v>4.6666666666666883</v>
      </c>
      <c r="G377">
        <v>6.0507647463330088</v>
      </c>
      <c r="H377">
        <v>51.230480514033225</v>
      </c>
      <c r="I377">
        <v>59.788732058546124</v>
      </c>
      <c r="J377">
        <v>1.3336383546493535E-13</v>
      </c>
      <c r="K377">
        <v>0.9015858189893502</v>
      </c>
      <c r="L377">
        <v>7.8761683313291249</v>
      </c>
      <c r="M377">
        <v>6.3597628756375588</v>
      </c>
      <c r="N377">
        <v>13.03379476318589</v>
      </c>
      <c r="O377">
        <v>2.4693108337373273</v>
      </c>
      <c r="P377">
        <v>3.2466202318157293</v>
      </c>
      <c r="Q377">
        <v>0.22025866282324971</v>
      </c>
      <c r="R377">
        <v>0.60819983440478875</v>
      </c>
      <c r="S377">
        <v>2.4096090018536782</v>
      </c>
      <c r="T377">
        <v>0</v>
      </c>
      <c r="U377">
        <v>0</v>
      </c>
      <c r="V377">
        <v>0</v>
      </c>
      <c r="W377">
        <v>0</v>
      </c>
      <c r="X377">
        <v>2.5337604632153168</v>
      </c>
      <c r="AA377">
        <v>2.4693108337373273</v>
      </c>
      <c r="AB377">
        <v>3.2466202318157293</v>
      </c>
      <c r="AC377" s="1" t="e">
        <f>((#REF!+#REF!)*H2__2[[#This Row],[PremiumH2CN_cap]]+(#REF!+#REF!)*H2__2[[#This Row],[PremiumH2CN_prod]]*1000)*_xlfn.XLOOKUP(H2__2[[#This Row],[Year]],Graphs!$R$2:$R$41,Graphs!$T$2:$T$41)</f>
        <v>#REF!</v>
      </c>
      <c r="AD3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8" spans="1:31" x14ac:dyDescent="0.25">
      <c r="A378" s="1" t="s">
        <v>105</v>
      </c>
      <c r="B378">
        <v>1</v>
      </c>
      <c r="C378" s="1" t="s">
        <v>107</v>
      </c>
      <c r="D378" s="1" t="s">
        <v>377</v>
      </c>
      <c r="E378">
        <v>2037</v>
      </c>
      <c r="F378">
        <v>2.9926867811682414E-12</v>
      </c>
      <c r="G378">
        <v>6.0274314129996807</v>
      </c>
      <c r="H378">
        <v>59.91968405398714</v>
      </c>
      <c r="I378">
        <v>59.781982060407032</v>
      </c>
      <c r="J378">
        <v>8.8602554905410159E-14</v>
      </c>
      <c r="K378">
        <v>0.90187171299188662</v>
      </c>
      <c r="L378">
        <v>8.958502659703024</v>
      </c>
      <c r="M378">
        <v>6.0242566007554901</v>
      </c>
      <c r="N378">
        <v>13.837150309256877</v>
      </c>
      <c r="O378">
        <v>2.4693108337373273</v>
      </c>
      <c r="P378">
        <v>3.2398702318157291</v>
      </c>
      <c r="Q378">
        <v>0.19989499257039917</v>
      </c>
      <c r="R378">
        <v>0.58238974195822302</v>
      </c>
      <c r="S378">
        <v>2.4413626539195934</v>
      </c>
      <c r="T378">
        <v>0</v>
      </c>
      <c r="U378">
        <v>0</v>
      </c>
      <c r="V378">
        <v>0</v>
      </c>
      <c r="W378">
        <v>0</v>
      </c>
      <c r="X378">
        <v>2.5716428713984834</v>
      </c>
      <c r="AA378">
        <v>2.4693108337373273</v>
      </c>
      <c r="AB378">
        <v>3.2398702318157291</v>
      </c>
      <c r="AC378" s="1" t="e">
        <f>((#REF!+#REF!)*H2__2[[#This Row],[PremiumH2CN_cap]]+(#REF!+#REF!)*H2__2[[#This Row],[PremiumH2CN_prod]]*1000)*_xlfn.XLOOKUP(H2__2[[#This Row],[Year]],Graphs!$R$2:$R$41,Graphs!$T$2:$T$41)</f>
        <v>#REF!</v>
      </c>
      <c r="AD3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79" spans="1:31" x14ac:dyDescent="0.25">
      <c r="A379" s="1" t="s">
        <v>105</v>
      </c>
      <c r="B379">
        <v>1</v>
      </c>
      <c r="C379" s="1" t="s">
        <v>107</v>
      </c>
      <c r="D379" s="1" t="s">
        <v>377</v>
      </c>
      <c r="E379">
        <v>2038</v>
      </c>
      <c r="F379">
        <v>3.0359304568110769E-12</v>
      </c>
      <c r="G379">
        <v>6.027431412999686</v>
      </c>
      <c r="H379">
        <v>60.235467523224429</v>
      </c>
      <c r="I379">
        <v>69.324832807917502</v>
      </c>
      <c r="J379">
        <v>8.4097624664567793E-14</v>
      </c>
      <c r="K379">
        <v>0.90187171299093427</v>
      </c>
      <c r="L379">
        <v>9.2578540943802992</v>
      </c>
      <c r="M379">
        <v>6.6611875735600554</v>
      </c>
      <c r="N379">
        <v>14.394851895630383</v>
      </c>
      <c r="O379">
        <v>2.4693108337373273</v>
      </c>
      <c r="P379">
        <v>3.2331202318157293</v>
      </c>
      <c r="Q379">
        <v>0.20346326897529188</v>
      </c>
      <c r="R379">
        <v>0.58336423291823913</v>
      </c>
      <c r="S379">
        <v>2.4461210067684802</v>
      </c>
      <c r="T379">
        <v>0</v>
      </c>
      <c r="U379">
        <v>0</v>
      </c>
      <c r="V379">
        <v>0</v>
      </c>
      <c r="W379">
        <v>0</v>
      </c>
      <c r="X379">
        <v>2.5792826996950162</v>
      </c>
      <c r="AA379">
        <v>2.4693108337373273</v>
      </c>
      <c r="AB379">
        <v>3.2331202318157293</v>
      </c>
      <c r="AC379" s="1" t="e">
        <f>((#REF!+#REF!)*H2__2[[#This Row],[PremiumH2CN_cap]]+(#REF!+#REF!)*H2__2[[#This Row],[PremiumH2CN_prod]]*1000)*_xlfn.XLOOKUP(H2__2[[#This Row],[Year]],Graphs!$R$2:$R$41,Graphs!$T$2:$T$41)</f>
        <v>#REF!</v>
      </c>
      <c r="AD3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0" spans="1:31" x14ac:dyDescent="0.25">
      <c r="A380" s="1" t="s">
        <v>105</v>
      </c>
      <c r="B380">
        <v>1</v>
      </c>
      <c r="C380" s="1" t="s">
        <v>107</v>
      </c>
      <c r="D380" s="1" t="s">
        <v>377</v>
      </c>
      <c r="E380">
        <v>2039</v>
      </c>
      <c r="F380">
        <v>3.1629808317268319E-12</v>
      </c>
      <c r="G380">
        <v>6.0274314129996913</v>
      </c>
      <c r="H380">
        <v>60.228717523544674</v>
      </c>
      <c r="I380">
        <v>81.578243693635415</v>
      </c>
      <c r="J380">
        <v>7.9636901471638224E-14</v>
      </c>
      <c r="K380">
        <v>0.86246367438085803</v>
      </c>
      <c r="L380">
        <v>9.5119662675477237</v>
      </c>
      <c r="M380">
        <v>7.9288265829859261</v>
      </c>
      <c r="N380">
        <v>14.39044980367161</v>
      </c>
      <c r="O380">
        <v>2.4693108337373273</v>
      </c>
      <c r="P380">
        <v>3.226370231815729</v>
      </c>
      <c r="Q380">
        <v>0.19812802988508688</v>
      </c>
      <c r="R380">
        <v>0.60801440927841344</v>
      </c>
      <c r="S380">
        <v>2.3942626838282361</v>
      </c>
      <c r="T380">
        <v>0</v>
      </c>
      <c r="U380">
        <v>0</v>
      </c>
      <c r="V380">
        <v>0</v>
      </c>
      <c r="W380">
        <v>0</v>
      </c>
      <c r="X380">
        <v>2.5263833630685575</v>
      </c>
      <c r="AA380">
        <v>2.4693108337373273</v>
      </c>
      <c r="AB380">
        <v>3.226370231815729</v>
      </c>
      <c r="AC380" s="1" t="e">
        <f>((#REF!+#REF!)*H2__2[[#This Row],[PremiumH2CN_cap]]+(#REF!+#REF!)*H2__2[[#This Row],[PremiumH2CN_prod]]*1000)*_xlfn.XLOOKUP(H2__2[[#This Row],[Year]],Graphs!$R$2:$R$41,Graphs!$T$2:$T$41)</f>
        <v>#REF!</v>
      </c>
      <c r="AD3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1" spans="1:31" x14ac:dyDescent="0.25">
      <c r="A381" s="1" t="s">
        <v>105</v>
      </c>
      <c r="B381">
        <v>1</v>
      </c>
      <c r="C381" s="1" t="s">
        <v>107</v>
      </c>
      <c r="D381" s="1" t="s">
        <v>377</v>
      </c>
      <c r="E381">
        <v>2040</v>
      </c>
      <c r="F381">
        <v>3.4445815876344261E-12</v>
      </c>
      <c r="G381">
        <v>6.0274314129996975</v>
      </c>
      <c r="H381">
        <v>60.22196752366569</v>
      </c>
      <c r="I381">
        <v>91.543197286744075</v>
      </c>
      <c r="J381">
        <v>7.6136786783140076E-14</v>
      </c>
      <c r="K381">
        <v>0.82582444422219337</v>
      </c>
      <c r="L381">
        <v>9.8356588420239905</v>
      </c>
      <c r="M381">
        <v>9.2830562412905593</v>
      </c>
      <c r="N381">
        <v>14.23736360337179</v>
      </c>
      <c r="O381">
        <v>2.4693108337373273</v>
      </c>
      <c r="P381">
        <v>3.2196202318157292</v>
      </c>
      <c r="Q381">
        <v>0.18659773211423847</v>
      </c>
      <c r="R381">
        <v>0.63146687241692201</v>
      </c>
      <c r="S381">
        <v>2.3292454931072499</v>
      </c>
      <c r="T381">
        <v>0</v>
      </c>
      <c r="U381">
        <v>0</v>
      </c>
      <c r="V381">
        <v>0</v>
      </c>
      <c r="W381">
        <v>0</v>
      </c>
      <c r="X381">
        <v>2.4594929483732759</v>
      </c>
      <c r="AA381">
        <v>2.4693108337373273</v>
      </c>
      <c r="AB381">
        <v>3.2196202318157292</v>
      </c>
      <c r="AC381" s="1" t="e">
        <f>((#REF!+#REF!)*H2__2[[#This Row],[PremiumH2CN_cap]]+(#REF!+#REF!)*H2__2[[#This Row],[PremiumH2CN_prod]]*1000)*_xlfn.XLOOKUP(H2__2[[#This Row],[Year]],Graphs!$R$2:$R$41,Graphs!$T$2:$T$41)</f>
        <v>#REF!</v>
      </c>
      <c r="AD3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2" spans="1:31" x14ac:dyDescent="0.25">
      <c r="A382" s="1" t="s">
        <v>105</v>
      </c>
      <c r="B382">
        <v>1</v>
      </c>
      <c r="C382" s="1" t="s">
        <v>107</v>
      </c>
      <c r="D382" s="1" t="s">
        <v>377</v>
      </c>
      <c r="E382">
        <v>2041</v>
      </c>
      <c r="F382">
        <v>3.8286128436509714E-12</v>
      </c>
      <c r="G382">
        <v>6.0274314129997046</v>
      </c>
      <c r="H382">
        <v>60.215217523745061</v>
      </c>
      <c r="I382">
        <v>100.74686321414649</v>
      </c>
      <c r="J382">
        <v>7.2919209931574518E-14</v>
      </c>
      <c r="K382">
        <v>0.82582444421960244</v>
      </c>
      <c r="L382">
        <v>10.294522690178862</v>
      </c>
      <c r="M382">
        <v>10.47324261555716</v>
      </c>
      <c r="N382">
        <v>14.001198637826795</v>
      </c>
      <c r="O382">
        <v>2.4693108337373273</v>
      </c>
      <c r="P382">
        <v>3.2128702318157289</v>
      </c>
      <c r="Q382">
        <v>0</v>
      </c>
      <c r="R382">
        <v>0</v>
      </c>
      <c r="S382">
        <v>2.2107454208978523</v>
      </c>
      <c r="T382">
        <v>0</v>
      </c>
      <c r="U382">
        <v>0</v>
      </c>
      <c r="V382">
        <v>0</v>
      </c>
      <c r="W382">
        <v>0</v>
      </c>
      <c r="X382">
        <v>2.3177428249851104</v>
      </c>
      <c r="AA382">
        <v>2.4693108337373273</v>
      </c>
      <c r="AB382">
        <v>3.2128702318157289</v>
      </c>
      <c r="AC382" s="1" t="e">
        <f>((#REF!+#REF!)*H2__2[[#This Row],[PremiumH2CN_cap]]+(#REF!+#REF!)*H2__2[[#This Row],[PremiumH2CN_prod]]*1000)*_xlfn.XLOOKUP(H2__2[[#This Row],[Year]],Graphs!$R$2:$R$41,Graphs!$T$2:$T$41)</f>
        <v>#REF!</v>
      </c>
      <c r="AD3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3" spans="1:31" x14ac:dyDescent="0.25">
      <c r="A383" s="1" t="s">
        <v>105</v>
      </c>
      <c r="B383">
        <v>1</v>
      </c>
      <c r="C383" s="1" t="s">
        <v>107</v>
      </c>
      <c r="D383" s="1" t="s">
        <v>377</v>
      </c>
      <c r="E383">
        <v>2042</v>
      </c>
      <c r="F383">
        <v>4.2854986236968124E-12</v>
      </c>
      <c r="G383">
        <v>6.0274314129997126</v>
      </c>
      <c r="H383">
        <v>59.810634361031006</v>
      </c>
      <c r="I383">
        <v>99.39011321425852</v>
      </c>
      <c r="J383">
        <v>7.0312317816860518E-14</v>
      </c>
      <c r="K383">
        <v>0.74707980326342593</v>
      </c>
      <c r="L383">
        <v>10.867777590950162</v>
      </c>
      <c r="M383">
        <v>11.380156891762304</v>
      </c>
      <c r="N383">
        <v>14.031326680955114</v>
      </c>
      <c r="O383">
        <v>2.4693108337373273</v>
      </c>
      <c r="P383">
        <v>3.2061202318157291</v>
      </c>
      <c r="Q383">
        <v>0</v>
      </c>
      <c r="R383">
        <v>0</v>
      </c>
      <c r="S383">
        <v>2.0914226975562364</v>
      </c>
      <c r="T383">
        <v>0</v>
      </c>
      <c r="U383">
        <v>0</v>
      </c>
      <c r="V383">
        <v>0</v>
      </c>
      <c r="W383">
        <v>0</v>
      </c>
      <c r="X383">
        <v>2.2009565549530108</v>
      </c>
      <c r="AA383">
        <v>2.4693108337373273</v>
      </c>
      <c r="AB383">
        <v>3.2061202318157291</v>
      </c>
      <c r="AC383" s="1" t="e">
        <f>((#REF!+#REF!)*H2__2[[#This Row],[PremiumH2CN_cap]]+(#REF!+#REF!)*H2__2[[#This Row],[PremiumH2CN_prod]]*1000)*_xlfn.XLOOKUP(H2__2[[#This Row],[Year]],Graphs!$R$2:$R$41,Graphs!$T$2:$T$41)</f>
        <v>#REF!</v>
      </c>
      <c r="AD3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4" spans="1:31" x14ac:dyDescent="0.25">
      <c r="A384" s="1" t="s">
        <v>105</v>
      </c>
      <c r="B384">
        <v>1</v>
      </c>
      <c r="C384" s="1" t="s">
        <v>107</v>
      </c>
      <c r="D384" s="1" t="s">
        <v>377</v>
      </c>
      <c r="E384">
        <v>2043</v>
      </c>
      <c r="F384">
        <v>4.8197095048386919E-12</v>
      </c>
      <c r="G384">
        <v>6.0274314129997224</v>
      </c>
      <c r="H384">
        <v>59.810634361145176</v>
      </c>
      <c r="I384">
        <v>109.05527061873364</v>
      </c>
      <c r="J384">
        <v>6.9454809733817721E-14</v>
      </c>
      <c r="K384">
        <v>0.57201911168644171</v>
      </c>
      <c r="L384">
        <v>11.097230215762968</v>
      </c>
      <c r="M384">
        <v>12.542288154396351</v>
      </c>
      <c r="N384">
        <v>14.383136229432621</v>
      </c>
      <c r="O384">
        <v>2.4693108337373273</v>
      </c>
      <c r="P384">
        <v>3.2061202318157291</v>
      </c>
      <c r="Q384">
        <v>0</v>
      </c>
      <c r="R384">
        <v>0</v>
      </c>
      <c r="S384">
        <v>2.0791876595706107</v>
      </c>
      <c r="T384">
        <v>0</v>
      </c>
      <c r="U384">
        <v>0</v>
      </c>
      <c r="V384">
        <v>0</v>
      </c>
      <c r="W384">
        <v>0</v>
      </c>
      <c r="X384">
        <v>2.1892344602282878</v>
      </c>
      <c r="AA384">
        <v>2.4693108337373273</v>
      </c>
      <c r="AB384">
        <v>3.2061202318157291</v>
      </c>
      <c r="AC384" s="1" t="e">
        <f>((#REF!+#REF!)*H2__2[[#This Row],[PremiumH2CN_cap]]+(#REF!+#REF!)*H2__2[[#This Row],[PremiumH2CN_prod]]*1000)*_xlfn.XLOOKUP(H2__2[[#This Row],[Year]],Graphs!$R$2:$R$41,Graphs!$T$2:$T$41)</f>
        <v>#REF!</v>
      </c>
      <c r="AD3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5" spans="1:31" x14ac:dyDescent="0.25">
      <c r="A385" s="1" t="s">
        <v>105</v>
      </c>
      <c r="B385">
        <v>1</v>
      </c>
      <c r="C385" s="1" t="s">
        <v>107</v>
      </c>
      <c r="D385" s="1" t="s">
        <v>377</v>
      </c>
      <c r="E385">
        <v>2044</v>
      </c>
      <c r="F385">
        <v>5.432683548211322E-12</v>
      </c>
      <c r="G385">
        <v>6.0274314129997348</v>
      </c>
      <c r="H385">
        <v>59.810634361436335</v>
      </c>
      <c r="I385">
        <v>125.02724168684207</v>
      </c>
      <c r="J385">
        <v>6.7981579941446563E-14</v>
      </c>
      <c r="K385">
        <v>0.4113422480803669</v>
      </c>
      <c r="L385">
        <v>11.406672754307102</v>
      </c>
      <c r="M385">
        <v>14.130335759172896</v>
      </c>
      <c r="N385">
        <v>14.134114395389798</v>
      </c>
      <c r="O385">
        <v>2.4693108337373273</v>
      </c>
      <c r="P385">
        <v>3.2061202318157291</v>
      </c>
      <c r="Q385">
        <v>0</v>
      </c>
      <c r="R385">
        <v>0</v>
      </c>
      <c r="S385">
        <v>2.0135589221136465</v>
      </c>
      <c r="T385">
        <v>0</v>
      </c>
      <c r="U385">
        <v>0</v>
      </c>
      <c r="V385">
        <v>0</v>
      </c>
      <c r="W385">
        <v>0</v>
      </c>
      <c r="X385">
        <v>2.1240956885232616</v>
      </c>
      <c r="AA385">
        <v>2.4693108337373273</v>
      </c>
      <c r="AB385">
        <v>3.2061202318157291</v>
      </c>
      <c r="AC385" s="1" t="e">
        <f>((#REF!+#REF!)*H2__2[[#This Row],[PremiumH2CN_cap]]+(#REF!+#REF!)*H2__2[[#This Row],[PremiumH2CN_prod]]*1000)*_xlfn.XLOOKUP(H2__2[[#This Row],[Year]],Graphs!$R$2:$R$41,Graphs!$T$2:$T$41)</f>
        <v>#REF!</v>
      </c>
      <c r="AD3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6" spans="1:31" x14ac:dyDescent="0.25">
      <c r="A386" s="1" t="s">
        <v>105</v>
      </c>
      <c r="B386">
        <v>1</v>
      </c>
      <c r="C386" s="1" t="s">
        <v>107</v>
      </c>
      <c r="D386" s="1" t="s">
        <v>377</v>
      </c>
      <c r="E386">
        <v>2045</v>
      </c>
      <c r="F386">
        <v>6.138914281658876E-12</v>
      </c>
      <c r="G386">
        <v>6.0274314129997508</v>
      </c>
      <c r="H386">
        <v>57.777149388173726</v>
      </c>
      <c r="I386">
        <v>137.27397421583851</v>
      </c>
      <c r="J386">
        <v>6.6713967198345796E-14</v>
      </c>
      <c r="K386">
        <v>0.39647786886041786</v>
      </c>
      <c r="L386">
        <v>11.552452427528181</v>
      </c>
      <c r="M386">
        <v>15.524267567046667</v>
      </c>
      <c r="N386">
        <v>14.020643040730208</v>
      </c>
      <c r="O386">
        <v>2.4693108337373273</v>
      </c>
      <c r="P386">
        <v>3.2061202318157291</v>
      </c>
      <c r="Q386">
        <v>0</v>
      </c>
      <c r="R386">
        <v>0</v>
      </c>
      <c r="S386">
        <v>1.9380367827570331</v>
      </c>
      <c r="T386">
        <v>0</v>
      </c>
      <c r="U386">
        <v>0</v>
      </c>
      <c r="V386">
        <v>0</v>
      </c>
      <c r="W386">
        <v>0</v>
      </c>
      <c r="X386">
        <v>2.0392302860499534</v>
      </c>
      <c r="AA386">
        <v>2.4693108337373273</v>
      </c>
      <c r="AB386">
        <v>3.2061202318157291</v>
      </c>
      <c r="AC386" s="1" t="e">
        <f>((#REF!+#REF!)*H2__2[[#This Row],[PremiumH2CN_cap]]+(#REF!+#REF!)*H2__2[[#This Row],[PremiumH2CN_prod]]*1000)*_xlfn.XLOOKUP(H2__2[[#This Row],[Year]],Graphs!$R$2:$R$41,Graphs!$T$2:$T$41)</f>
        <v>#REF!</v>
      </c>
      <c r="AD3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7" spans="1:31" x14ac:dyDescent="0.25">
      <c r="A387" s="1" t="s">
        <v>105</v>
      </c>
      <c r="B387">
        <v>1</v>
      </c>
      <c r="C387" s="1" t="s">
        <v>107</v>
      </c>
      <c r="D387" s="1" t="s">
        <v>377</v>
      </c>
      <c r="E387">
        <v>2046</v>
      </c>
      <c r="F387">
        <v>6.9555159571498664E-12</v>
      </c>
      <c r="G387">
        <v>6.027431412999773</v>
      </c>
      <c r="H387">
        <v>64.59480970241367</v>
      </c>
      <c r="I387">
        <v>137.84631991376091</v>
      </c>
      <c r="J387">
        <v>6.6064676397016303E-14</v>
      </c>
      <c r="K387">
        <v>0.39647786885935321</v>
      </c>
      <c r="L387">
        <v>12.936997567977018</v>
      </c>
      <c r="M387">
        <v>15.410554760727804</v>
      </c>
      <c r="N387">
        <v>14.252279413033657</v>
      </c>
      <c r="O387">
        <v>2.4693108337373273</v>
      </c>
      <c r="P387">
        <v>3.2061202318157291</v>
      </c>
      <c r="Q387">
        <v>0</v>
      </c>
      <c r="R387">
        <v>0</v>
      </c>
      <c r="S387">
        <v>1.8894427264924143</v>
      </c>
      <c r="T387">
        <v>0</v>
      </c>
      <c r="U387">
        <v>0</v>
      </c>
      <c r="V387">
        <v>0</v>
      </c>
      <c r="W387">
        <v>0</v>
      </c>
      <c r="X387">
        <v>1.9838038159529798</v>
      </c>
      <c r="AA387">
        <v>2.4693108337373273</v>
      </c>
      <c r="AB387">
        <v>3.2061202318157291</v>
      </c>
      <c r="AC387" s="1" t="e">
        <f>((#REF!+#REF!)*H2__2[[#This Row],[PremiumH2CN_cap]]+(#REF!+#REF!)*H2__2[[#This Row],[PremiumH2CN_prod]]*1000)*_xlfn.XLOOKUP(H2__2[[#This Row],[Year]],Graphs!$R$2:$R$41,Graphs!$T$2:$T$41)</f>
        <v>#REF!</v>
      </c>
      <c r="AD3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8" spans="1:31" x14ac:dyDescent="0.25">
      <c r="A388" s="1" t="s">
        <v>105</v>
      </c>
      <c r="B388">
        <v>1</v>
      </c>
      <c r="C388" s="1" t="s">
        <v>107</v>
      </c>
      <c r="D388" s="1" t="s">
        <v>377</v>
      </c>
      <c r="E388">
        <v>2047</v>
      </c>
      <c r="F388">
        <v>7.8979172352371149E-12</v>
      </c>
      <c r="G388">
        <v>6.0274314129998077</v>
      </c>
      <c r="H388">
        <v>72.228155626950837</v>
      </c>
      <c r="I388">
        <v>141.45597931136805</v>
      </c>
      <c r="J388">
        <v>6.5199016820719277E-14</v>
      </c>
      <c r="K388">
        <v>0.39647786885796354</v>
      </c>
      <c r="L388">
        <v>14.511985422307971</v>
      </c>
      <c r="M388">
        <v>15.502530463394196</v>
      </c>
      <c r="N388">
        <v>14.096004481947611</v>
      </c>
      <c r="O388">
        <v>2.4693108337373273</v>
      </c>
      <c r="P388">
        <v>3.2061202318157291</v>
      </c>
      <c r="Q388">
        <v>0</v>
      </c>
      <c r="R388">
        <v>0</v>
      </c>
      <c r="S388">
        <v>1.8085499637628275</v>
      </c>
      <c r="T388">
        <v>0</v>
      </c>
      <c r="U388">
        <v>0</v>
      </c>
      <c r="V388">
        <v>0</v>
      </c>
      <c r="W388">
        <v>0</v>
      </c>
      <c r="X388">
        <v>1.8986783548835622</v>
      </c>
      <c r="AA388">
        <v>2.4693108337373273</v>
      </c>
      <c r="AB388">
        <v>3.2061202318157291</v>
      </c>
      <c r="AC388" s="1" t="e">
        <f>((#REF!+#REF!)*H2__2[[#This Row],[PremiumH2CN_cap]]+(#REF!+#REF!)*H2__2[[#This Row],[PremiumH2CN_prod]]*1000)*_xlfn.XLOOKUP(H2__2[[#This Row],[Year]],Graphs!$R$2:$R$41,Graphs!$T$2:$T$41)</f>
        <v>#REF!</v>
      </c>
      <c r="AD3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89" spans="1:31" x14ac:dyDescent="0.25">
      <c r="A389" s="1" t="s">
        <v>105</v>
      </c>
      <c r="B389">
        <v>1</v>
      </c>
      <c r="C389" s="1" t="s">
        <v>107</v>
      </c>
      <c r="D389" s="1" t="s">
        <v>377</v>
      </c>
      <c r="E389">
        <v>2048</v>
      </c>
      <c r="F389">
        <v>8.988476389381974E-12</v>
      </c>
      <c r="G389">
        <v>2.5274314129998836</v>
      </c>
      <c r="H389">
        <v>81.930286912471928</v>
      </c>
      <c r="I389">
        <v>143.62590399934774</v>
      </c>
      <c r="J389">
        <v>6.4557620059541635E-14</v>
      </c>
      <c r="K389">
        <v>0.16625168361775991</v>
      </c>
      <c r="L389">
        <v>16.678606139176914</v>
      </c>
      <c r="M389">
        <v>15.252829195903791</v>
      </c>
      <c r="N389">
        <v>13.927499768165674</v>
      </c>
      <c r="O389">
        <v>2.4693108337373273</v>
      </c>
      <c r="P389">
        <v>3.2061202318157291</v>
      </c>
      <c r="Q389">
        <v>0</v>
      </c>
      <c r="R389">
        <v>0</v>
      </c>
      <c r="S389">
        <v>1.7328852094670872</v>
      </c>
      <c r="T389">
        <v>0</v>
      </c>
      <c r="U389">
        <v>0</v>
      </c>
      <c r="V389">
        <v>0</v>
      </c>
      <c r="W389">
        <v>0</v>
      </c>
      <c r="X389">
        <v>1.8147760716393226</v>
      </c>
      <c r="AA389">
        <v>2.4693108337373273</v>
      </c>
      <c r="AB389">
        <v>3.2061202318157291</v>
      </c>
      <c r="AC389" s="1" t="e">
        <f>((#REF!+#REF!)*H2__2[[#This Row],[PremiumH2CN_cap]]+(#REF!+#REF!)*H2__2[[#This Row],[PremiumH2CN_prod]]*1000)*_xlfn.XLOOKUP(H2__2[[#This Row],[Year]],Graphs!$R$2:$R$41,Graphs!$T$2:$T$41)</f>
        <v>#REF!</v>
      </c>
      <c r="AD3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0" spans="1:31" x14ac:dyDescent="0.25">
      <c r="A390" s="1" t="s">
        <v>105</v>
      </c>
      <c r="B390">
        <v>1</v>
      </c>
      <c r="C390" s="1" t="s">
        <v>107</v>
      </c>
      <c r="D390" s="1" t="s">
        <v>377</v>
      </c>
      <c r="E390">
        <v>2049</v>
      </c>
      <c r="F390">
        <v>1.025320026798352E-11</v>
      </c>
      <c r="G390">
        <v>3.804934355175397E-11</v>
      </c>
      <c r="H390">
        <v>92.77683891379148</v>
      </c>
      <c r="I390">
        <v>151.65760501002043</v>
      </c>
      <c r="J390">
        <v>6.3991291445812019E-14</v>
      </c>
      <c r="K390">
        <v>2.4383954273494042E-12</v>
      </c>
      <c r="L390">
        <v>18.850581380539239</v>
      </c>
      <c r="M390">
        <v>15.150601582398082</v>
      </c>
      <c r="N390">
        <v>13.414300352540412</v>
      </c>
      <c r="O390">
        <v>2.4693108337373273</v>
      </c>
      <c r="P390">
        <v>3.2061202318157291</v>
      </c>
      <c r="Q390">
        <v>0</v>
      </c>
      <c r="R390">
        <v>0</v>
      </c>
      <c r="S390">
        <v>1.6554821987841857</v>
      </c>
      <c r="T390">
        <v>0</v>
      </c>
      <c r="U390">
        <v>0</v>
      </c>
      <c r="V390">
        <v>0</v>
      </c>
      <c r="W390">
        <v>0</v>
      </c>
      <c r="X390">
        <v>1.7344654438698572</v>
      </c>
      <c r="AA390">
        <v>2.4693108337373273</v>
      </c>
      <c r="AB390">
        <v>3.2061202318157291</v>
      </c>
      <c r="AC390" s="1" t="e">
        <f>((#REF!+#REF!)*H2__2[[#This Row],[PremiumH2CN_cap]]+(#REF!+#REF!)*H2__2[[#This Row],[PremiumH2CN_prod]]*1000)*_xlfn.XLOOKUP(H2__2[[#This Row],[Year]],Graphs!$R$2:$R$41,Graphs!$T$2:$T$41)</f>
        <v>#REF!</v>
      </c>
      <c r="AD3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1" spans="1:31" x14ac:dyDescent="0.25">
      <c r="A391" s="1" t="s">
        <v>105</v>
      </c>
      <c r="B391">
        <v>1</v>
      </c>
      <c r="C391" s="1" t="s">
        <v>107</v>
      </c>
      <c r="D391" s="1" t="s">
        <v>377</v>
      </c>
      <c r="E391">
        <v>2050</v>
      </c>
      <c r="F391">
        <v>1.1723508385308421E-11</v>
      </c>
      <c r="G391">
        <v>4.1267829597125015E-11</v>
      </c>
      <c r="H391">
        <v>100.84048506979455</v>
      </c>
      <c r="I391">
        <v>160.93626292099123</v>
      </c>
      <c r="J391">
        <v>6.3588642842343985E-14</v>
      </c>
      <c r="K391">
        <v>2.3325376571017054E-12</v>
      </c>
      <c r="L391">
        <v>20.554084420044386</v>
      </c>
      <c r="M391">
        <v>15.384414803602198</v>
      </c>
      <c r="N391">
        <v>12.964895481268417</v>
      </c>
      <c r="O391">
        <v>2.4693108337373273</v>
      </c>
      <c r="P391">
        <v>3.2061202318157291</v>
      </c>
      <c r="Q391">
        <v>0</v>
      </c>
      <c r="R391">
        <v>0</v>
      </c>
      <c r="S391">
        <v>1.5847592165376607</v>
      </c>
      <c r="T391">
        <v>0</v>
      </c>
      <c r="U391">
        <v>0</v>
      </c>
      <c r="V391">
        <v>0</v>
      </c>
      <c r="W391">
        <v>0</v>
      </c>
      <c r="X391">
        <v>1.6612597223531886</v>
      </c>
      <c r="AA391">
        <v>2.4693108337373273</v>
      </c>
      <c r="AB391">
        <v>3.2061202318157291</v>
      </c>
      <c r="AC391" s="1" t="e">
        <f>((#REF!+#REF!)*H2__2[[#This Row],[PremiumH2CN_cap]]+(#REF!+#REF!)*H2__2[[#This Row],[PremiumH2CN_prod]]*1000)*_xlfn.XLOOKUP(H2__2[[#This Row],[Year]],Graphs!$R$2:$R$41,Graphs!$T$2:$T$41)</f>
        <v>#REF!</v>
      </c>
      <c r="AD3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2" spans="1:31" x14ac:dyDescent="0.25">
      <c r="A392" s="1" t="s">
        <v>105</v>
      </c>
      <c r="B392">
        <v>1</v>
      </c>
      <c r="C392" s="1" t="s">
        <v>107</v>
      </c>
      <c r="D392" s="1" t="s">
        <v>377</v>
      </c>
      <c r="E392">
        <v>2051</v>
      </c>
      <c r="F392">
        <v>1.3436261127006307E-11</v>
      </c>
      <c r="G392">
        <v>4.4278788985586229E-11</v>
      </c>
      <c r="H392">
        <v>107.44162314809918</v>
      </c>
      <c r="I392">
        <v>167.63092228235496</v>
      </c>
      <c r="J392">
        <v>6.3097212669581767E-14</v>
      </c>
      <c r="K392">
        <v>2.1258067508271632E-12</v>
      </c>
      <c r="L392">
        <v>22.087853885996225</v>
      </c>
      <c r="M392">
        <v>15.841881361235737</v>
      </c>
      <c r="N392">
        <v>12.072043619015774</v>
      </c>
      <c r="O392">
        <v>0</v>
      </c>
      <c r="P392">
        <v>0</v>
      </c>
      <c r="Q392">
        <v>0</v>
      </c>
      <c r="R392">
        <v>0</v>
      </c>
      <c r="S392">
        <v>1.4828463581277638</v>
      </c>
      <c r="T392">
        <v>0</v>
      </c>
      <c r="U392">
        <v>0</v>
      </c>
      <c r="V392">
        <v>0</v>
      </c>
      <c r="W392">
        <v>0</v>
      </c>
      <c r="X392">
        <v>1.5565608463103298</v>
      </c>
      <c r="AA392">
        <v>0</v>
      </c>
      <c r="AB392">
        <v>0</v>
      </c>
      <c r="AC392" s="1" t="e">
        <f>((#REF!+#REF!)*H2__2[[#This Row],[PremiumH2CN_cap]]+(#REF!+#REF!)*H2__2[[#This Row],[PremiumH2CN_prod]]*1000)*_xlfn.XLOOKUP(H2__2[[#This Row],[Year]],Graphs!$R$2:$R$41,Graphs!$T$2:$T$41)</f>
        <v>#REF!</v>
      </c>
      <c r="AD3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3" spans="1:31" x14ac:dyDescent="0.25">
      <c r="A393" s="1" t="s">
        <v>105</v>
      </c>
      <c r="B393">
        <v>1</v>
      </c>
      <c r="C393" s="1" t="s">
        <v>107</v>
      </c>
      <c r="D393" s="1" t="s">
        <v>377</v>
      </c>
      <c r="E393">
        <v>2052</v>
      </c>
      <c r="F393">
        <v>1.5437608334199271E-11</v>
      </c>
      <c r="G393">
        <v>4.7975550390986771E-11</v>
      </c>
      <c r="H393">
        <v>111.52844012848639</v>
      </c>
      <c r="I393">
        <v>170.66135631736921</v>
      </c>
      <c r="J393">
        <v>6.2642984328445297E-14</v>
      </c>
      <c r="K393">
        <v>1.9428389414187387E-12</v>
      </c>
      <c r="L393">
        <v>22.985301195840702</v>
      </c>
      <c r="M393">
        <v>16.071766182669997</v>
      </c>
      <c r="N393">
        <v>10.943884984508685</v>
      </c>
      <c r="O393">
        <v>0</v>
      </c>
      <c r="P393">
        <v>0</v>
      </c>
      <c r="Q393">
        <v>0</v>
      </c>
      <c r="R393">
        <v>0</v>
      </c>
      <c r="S393">
        <v>1.3674175536910764</v>
      </c>
      <c r="T393">
        <v>0</v>
      </c>
      <c r="U393">
        <v>0</v>
      </c>
      <c r="V393">
        <v>0</v>
      </c>
      <c r="W393">
        <v>0</v>
      </c>
      <c r="X393">
        <v>1.4321301479138071</v>
      </c>
      <c r="AA393">
        <v>0</v>
      </c>
      <c r="AB393">
        <v>0</v>
      </c>
      <c r="AC393" s="1" t="e">
        <f>((#REF!+#REF!)*H2__2[[#This Row],[PremiumH2CN_cap]]+(#REF!+#REF!)*H2__2[[#This Row],[PremiumH2CN_prod]]*1000)*_xlfn.XLOOKUP(H2__2[[#This Row],[Year]],Graphs!$R$2:$R$41,Graphs!$T$2:$T$41)</f>
        <v>#REF!</v>
      </c>
      <c r="AD3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4" spans="1:31" x14ac:dyDescent="0.25">
      <c r="A394" s="1" t="s">
        <v>105</v>
      </c>
      <c r="B394">
        <v>1</v>
      </c>
      <c r="C394" s="1" t="s">
        <v>107</v>
      </c>
      <c r="D394" s="1" t="s">
        <v>377</v>
      </c>
      <c r="E394">
        <v>2053</v>
      </c>
      <c r="F394">
        <v>1.7783360464383697E-11</v>
      </c>
      <c r="G394">
        <v>5.3168775263172171E-11</v>
      </c>
      <c r="H394">
        <v>116.42245635743897</v>
      </c>
      <c r="I394">
        <v>176.7201903921773</v>
      </c>
      <c r="J394">
        <v>6.2453672613092103E-14</v>
      </c>
      <c r="K394">
        <v>1.8565179382784725E-12</v>
      </c>
      <c r="L394">
        <v>23.835210043687656</v>
      </c>
      <c r="M394">
        <v>16.152178930185002</v>
      </c>
      <c r="N394">
        <v>10.012531303065552</v>
      </c>
      <c r="O394">
        <v>0</v>
      </c>
      <c r="P394">
        <v>0</v>
      </c>
      <c r="Q394">
        <v>0</v>
      </c>
      <c r="R394">
        <v>0</v>
      </c>
      <c r="S394">
        <v>1.2708827497660389</v>
      </c>
      <c r="T394">
        <v>0</v>
      </c>
      <c r="U394">
        <v>0</v>
      </c>
      <c r="V394">
        <v>0</v>
      </c>
      <c r="W394">
        <v>0</v>
      </c>
      <c r="X394">
        <v>1.333646245699553</v>
      </c>
      <c r="AA394">
        <v>0</v>
      </c>
      <c r="AB394">
        <v>0</v>
      </c>
      <c r="AC394" s="1" t="e">
        <f>((#REF!+#REF!)*H2__2[[#This Row],[PremiumH2CN_cap]]+(#REF!+#REF!)*H2__2[[#This Row],[PremiumH2CN_prod]]*1000)*_xlfn.XLOOKUP(H2__2[[#This Row],[Year]],Graphs!$R$2:$R$41,Graphs!$T$2:$T$41)</f>
        <v>#REF!</v>
      </c>
      <c r="AD3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5" spans="1:31" x14ac:dyDescent="0.25">
      <c r="A395" s="1" t="s">
        <v>105</v>
      </c>
      <c r="B395">
        <v>1</v>
      </c>
      <c r="C395" s="1" t="s">
        <v>107</v>
      </c>
      <c r="D395" s="1" t="s">
        <v>377</v>
      </c>
      <c r="E395">
        <v>2054</v>
      </c>
      <c r="F395">
        <v>2.0521578451743334E-11</v>
      </c>
      <c r="G395">
        <v>5.9592718415280498E-11</v>
      </c>
      <c r="H395">
        <v>125.23254894509567</v>
      </c>
      <c r="I395">
        <v>171.66625569841241</v>
      </c>
      <c r="J395">
        <v>6.2388186133878277E-14</v>
      </c>
      <c r="K395">
        <v>1.8062145229153367E-12</v>
      </c>
      <c r="L395">
        <v>24.886792282556609</v>
      </c>
      <c r="M395">
        <v>15.881913245371328</v>
      </c>
      <c r="N395">
        <v>9.2413075049939408</v>
      </c>
      <c r="O395">
        <v>0</v>
      </c>
      <c r="P395">
        <v>0</v>
      </c>
      <c r="Q395">
        <v>0</v>
      </c>
      <c r="R395">
        <v>0</v>
      </c>
      <c r="S395">
        <v>1.189731841587647</v>
      </c>
      <c r="T395">
        <v>0</v>
      </c>
      <c r="U395">
        <v>0</v>
      </c>
      <c r="V395">
        <v>0</v>
      </c>
      <c r="W395">
        <v>0</v>
      </c>
      <c r="X395">
        <v>1.2460171515150635</v>
      </c>
      <c r="AA395">
        <v>0</v>
      </c>
      <c r="AB395">
        <v>0</v>
      </c>
      <c r="AC395" s="1" t="e">
        <f>((#REF!+#REF!)*H2__2[[#This Row],[PremiumH2CN_cap]]+(#REF!+#REF!)*H2__2[[#This Row],[PremiumH2CN_prod]]*1000)*_xlfn.XLOOKUP(H2__2[[#This Row],[Year]],Graphs!$R$2:$R$41,Graphs!$T$2:$T$41)</f>
        <v>#REF!</v>
      </c>
      <c r="AD3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6" spans="1:31" x14ac:dyDescent="0.25">
      <c r="A396" s="1" t="s">
        <v>105</v>
      </c>
      <c r="B396">
        <v>1</v>
      </c>
      <c r="C396" s="1" t="s">
        <v>107</v>
      </c>
      <c r="D396" s="1" t="s">
        <v>377</v>
      </c>
      <c r="E396">
        <v>2055</v>
      </c>
      <c r="F396">
        <v>2.3506601922135603E-11</v>
      </c>
      <c r="G396">
        <v>6.6801431902317069E-11</v>
      </c>
      <c r="H396">
        <v>127.40707543647584</v>
      </c>
      <c r="I396">
        <v>170.69468671068464</v>
      </c>
      <c r="J396">
        <v>6.2285463985577642E-14</v>
      </c>
      <c r="K396">
        <v>1.7718379263113023E-12</v>
      </c>
      <c r="L396">
        <v>25.17667161195148</v>
      </c>
      <c r="M396">
        <v>16.164466597237947</v>
      </c>
      <c r="N396">
        <v>8.6681681484527235</v>
      </c>
      <c r="O396">
        <v>0</v>
      </c>
      <c r="P396">
        <v>0</v>
      </c>
      <c r="Q396">
        <v>0</v>
      </c>
      <c r="R396">
        <v>0</v>
      </c>
      <c r="S396">
        <v>1.0893607081114582</v>
      </c>
      <c r="T396">
        <v>0</v>
      </c>
      <c r="U396">
        <v>0</v>
      </c>
      <c r="V396">
        <v>0</v>
      </c>
      <c r="W396">
        <v>0</v>
      </c>
      <c r="X396">
        <v>1.1292269307798926</v>
      </c>
      <c r="AA396">
        <v>0</v>
      </c>
      <c r="AB396">
        <v>0</v>
      </c>
      <c r="AC396" s="1" t="e">
        <f>((#REF!+#REF!)*H2__2[[#This Row],[PremiumH2CN_cap]]+(#REF!+#REF!)*H2__2[[#This Row],[PremiumH2CN_prod]]*1000)*_xlfn.XLOOKUP(H2__2[[#This Row],[Year]],Graphs!$R$2:$R$41,Graphs!$T$2:$T$41)</f>
        <v>#REF!</v>
      </c>
      <c r="AD3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7" spans="1:31" x14ac:dyDescent="0.25">
      <c r="A397" s="1" t="s">
        <v>105</v>
      </c>
      <c r="B397">
        <v>1</v>
      </c>
      <c r="C397" s="1" t="s">
        <v>107</v>
      </c>
      <c r="D397" s="1" t="s">
        <v>377</v>
      </c>
      <c r="E397">
        <v>2056</v>
      </c>
      <c r="F397">
        <v>2.5495670964041849E-11</v>
      </c>
      <c r="G397">
        <v>7.1722591563330317E-11</v>
      </c>
      <c r="H397">
        <v>131.21994795474549</v>
      </c>
      <c r="I397">
        <v>166.51579559477605</v>
      </c>
      <c r="J397">
        <v>6.2425806263632016E-14</v>
      </c>
      <c r="K397">
        <v>1.7739705107225479E-12</v>
      </c>
      <c r="L397">
        <v>25.32804655594888</v>
      </c>
      <c r="M397">
        <v>16.1305974115098</v>
      </c>
      <c r="N397">
        <v>8.5424479035593546</v>
      </c>
      <c r="O397">
        <v>0</v>
      </c>
      <c r="P397">
        <v>0</v>
      </c>
      <c r="Q397">
        <v>0</v>
      </c>
      <c r="R397">
        <v>0</v>
      </c>
      <c r="S397">
        <v>1.0246951128729131</v>
      </c>
      <c r="T397">
        <v>0</v>
      </c>
      <c r="U397">
        <v>0</v>
      </c>
      <c r="V397">
        <v>0</v>
      </c>
      <c r="W397">
        <v>0</v>
      </c>
      <c r="X397">
        <v>1.0738858970737326</v>
      </c>
      <c r="AA397">
        <v>0</v>
      </c>
      <c r="AB397">
        <v>0</v>
      </c>
      <c r="AC397" s="1" t="e">
        <f>((#REF!+#REF!)*H2__2[[#This Row],[PremiumH2CN_cap]]+(#REF!+#REF!)*H2__2[[#This Row],[PremiumH2CN_prod]]*1000)*_xlfn.XLOOKUP(H2__2[[#This Row],[Year]],Graphs!$R$2:$R$41,Graphs!$T$2:$T$41)</f>
        <v>#REF!</v>
      </c>
      <c r="AD3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8" spans="1:31" x14ac:dyDescent="0.25">
      <c r="A398" s="1" t="s">
        <v>105</v>
      </c>
      <c r="B398">
        <v>1</v>
      </c>
      <c r="C398" s="1" t="s">
        <v>107</v>
      </c>
      <c r="D398" s="1" t="s">
        <v>377</v>
      </c>
      <c r="E398">
        <v>2057</v>
      </c>
      <c r="F398">
        <v>2.6088657639457612E-11</v>
      </c>
      <c r="G398">
        <v>7.3202460281986454E-11</v>
      </c>
      <c r="H398">
        <v>127.4663409119012</v>
      </c>
      <c r="I398">
        <v>166.51579559328374</v>
      </c>
      <c r="J398">
        <v>6.2493422593110521E-14</v>
      </c>
      <c r="K398">
        <v>1.7529513905356786E-12</v>
      </c>
      <c r="L398">
        <v>25.613776162028682</v>
      </c>
      <c r="M398">
        <v>16.2596819589075</v>
      </c>
      <c r="N398">
        <v>8.1236561401697767</v>
      </c>
      <c r="O398">
        <v>0</v>
      </c>
      <c r="P398">
        <v>0</v>
      </c>
      <c r="Q398">
        <v>0</v>
      </c>
      <c r="R398">
        <v>0</v>
      </c>
      <c r="S398">
        <v>0.94811222116958693</v>
      </c>
      <c r="T398">
        <v>0</v>
      </c>
      <c r="U398">
        <v>0</v>
      </c>
      <c r="V398">
        <v>0</v>
      </c>
      <c r="W398">
        <v>0</v>
      </c>
      <c r="X398">
        <v>1.0024437944447069</v>
      </c>
      <c r="AA398">
        <v>0</v>
      </c>
      <c r="AB398">
        <v>0</v>
      </c>
      <c r="AC398" s="1" t="e">
        <f>((#REF!+#REF!)*H2__2[[#This Row],[PremiumH2CN_cap]]+(#REF!+#REF!)*H2__2[[#This Row],[PremiumH2CN_prod]]*1000)*_xlfn.XLOOKUP(H2__2[[#This Row],[Year]],Graphs!$R$2:$R$41,Graphs!$T$2:$T$41)</f>
        <v>#REF!</v>
      </c>
      <c r="AD3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399" spans="1:31" x14ac:dyDescent="0.25">
      <c r="A399" s="1" t="s">
        <v>105</v>
      </c>
      <c r="B399">
        <v>1</v>
      </c>
      <c r="C399" s="1" t="s">
        <v>107</v>
      </c>
      <c r="D399" s="1" t="s">
        <v>377</v>
      </c>
      <c r="E399">
        <v>2058</v>
      </c>
      <c r="F399">
        <v>2.630707472780152E-11</v>
      </c>
      <c r="G399">
        <v>7.3753457668033159E-11</v>
      </c>
      <c r="H399">
        <v>130.41255825858778</v>
      </c>
      <c r="I399">
        <v>156.96619484628627</v>
      </c>
      <c r="J399">
        <v>6.2462327297217379E-14</v>
      </c>
      <c r="K399">
        <v>1.7109676216999102E-12</v>
      </c>
      <c r="L399">
        <v>26.168947085481413</v>
      </c>
      <c r="M399">
        <v>16.795085812330139</v>
      </c>
      <c r="N399">
        <v>7.0428575409830767</v>
      </c>
      <c r="O399">
        <v>0</v>
      </c>
      <c r="P399">
        <v>0</v>
      </c>
      <c r="Q399">
        <v>0</v>
      </c>
      <c r="R399">
        <v>0</v>
      </c>
      <c r="S399">
        <v>0.83926284699723452</v>
      </c>
      <c r="T399">
        <v>0</v>
      </c>
      <c r="U399">
        <v>0</v>
      </c>
      <c r="V399">
        <v>0</v>
      </c>
      <c r="W399">
        <v>0</v>
      </c>
      <c r="X399">
        <v>0.88486233079728371</v>
      </c>
      <c r="AA399">
        <v>0</v>
      </c>
      <c r="AB399">
        <v>0</v>
      </c>
      <c r="AC399" s="1" t="e">
        <f>((#REF!+#REF!)*H2__2[[#This Row],[PremiumH2CN_cap]]+(#REF!+#REF!)*H2__2[[#This Row],[PremiumH2CN_prod]]*1000)*_xlfn.XLOOKUP(H2__2[[#This Row],[Year]],Graphs!$R$2:$R$41,Graphs!$T$2:$T$41)</f>
        <v>#REF!</v>
      </c>
      <c r="AD3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3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0" spans="1:31" x14ac:dyDescent="0.25">
      <c r="A400" s="1" t="s">
        <v>105</v>
      </c>
      <c r="B400">
        <v>1</v>
      </c>
      <c r="C400" s="1" t="s">
        <v>107</v>
      </c>
      <c r="D400" s="1" t="s">
        <v>377</v>
      </c>
      <c r="E400">
        <v>2059</v>
      </c>
      <c r="F400">
        <v>2.6415735618498355E-11</v>
      </c>
      <c r="G400">
        <v>7.4030838403764675E-11</v>
      </c>
      <c r="H400">
        <v>130.4215784490226</v>
      </c>
      <c r="I400">
        <v>156.99578242431295</v>
      </c>
      <c r="J400">
        <v>6.2939643060554934E-14</v>
      </c>
      <c r="K400">
        <v>1.7697188749703447E-12</v>
      </c>
      <c r="L400">
        <v>25.841815246586798</v>
      </c>
      <c r="M400">
        <v>16.505650575905772</v>
      </c>
      <c r="N400">
        <v>7.6515517810111504</v>
      </c>
      <c r="O400">
        <v>0</v>
      </c>
      <c r="P400">
        <v>0</v>
      </c>
      <c r="Q400">
        <v>0</v>
      </c>
      <c r="R400">
        <v>0</v>
      </c>
      <c r="S400">
        <v>0.87364765237637776</v>
      </c>
      <c r="T400">
        <v>0</v>
      </c>
      <c r="U400">
        <v>0</v>
      </c>
      <c r="V400">
        <v>0</v>
      </c>
      <c r="W400">
        <v>0</v>
      </c>
      <c r="X400">
        <v>0.91671738582804907</v>
      </c>
      <c r="AA400">
        <v>0</v>
      </c>
      <c r="AB400">
        <v>0</v>
      </c>
      <c r="AC400" s="1" t="e">
        <f>((#REF!+#REF!)*H2__2[[#This Row],[PremiumH2CN_cap]]+(#REF!+#REF!)*H2__2[[#This Row],[PremiumH2CN_prod]]*1000)*_xlfn.XLOOKUP(H2__2[[#This Row],[Year]],Graphs!$R$2:$R$41,Graphs!$T$2:$T$41)</f>
        <v>#REF!</v>
      </c>
      <c r="AD4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1" spans="1:31" x14ac:dyDescent="0.25">
      <c r="A401" s="1" t="s">
        <v>105</v>
      </c>
      <c r="B401">
        <v>1</v>
      </c>
      <c r="C401" s="1" t="s">
        <v>107</v>
      </c>
      <c r="D401" s="1" t="s">
        <v>377</v>
      </c>
      <c r="E401">
        <v>2060</v>
      </c>
      <c r="F401">
        <v>2.6412338679213667E-11</v>
      </c>
      <c r="G401">
        <v>7.4025825587274559E-11</v>
      </c>
      <c r="H401">
        <v>130.42157844890158</v>
      </c>
      <c r="I401">
        <v>147.02407883120429</v>
      </c>
      <c r="J401">
        <v>1.6842978626648511E-14</v>
      </c>
      <c r="K401">
        <v>6.2964173943995808E-13</v>
      </c>
      <c r="L401">
        <v>25.035436268635898</v>
      </c>
      <c r="M401">
        <v>16.224405034273712</v>
      </c>
      <c r="N401">
        <v>8.7427856485798188</v>
      </c>
      <c r="O401">
        <v>0</v>
      </c>
      <c r="P401">
        <v>0</v>
      </c>
      <c r="Q401">
        <v>0</v>
      </c>
      <c r="R401">
        <v>0</v>
      </c>
      <c r="S401">
        <v>0.98256786231074889</v>
      </c>
      <c r="T401">
        <v>0</v>
      </c>
      <c r="U401">
        <v>0</v>
      </c>
      <c r="V401">
        <v>0</v>
      </c>
      <c r="W401">
        <v>0</v>
      </c>
      <c r="X401">
        <v>1.0043130795143478</v>
      </c>
      <c r="AA401">
        <v>0</v>
      </c>
      <c r="AB401">
        <v>0</v>
      </c>
      <c r="AC401" s="1" t="e">
        <f>((#REF!+#REF!)*H2__2[[#This Row],[PremiumH2CN_cap]]+(#REF!+#REF!)*H2__2[[#This Row],[PremiumH2CN_prod]]*1000)*_xlfn.XLOOKUP(H2__2[[#This Row],[Year]],Graphs!$R$2:$R$41,Graphs!$T$2:$T$41)</f>
        <v>#REF!</v>
      </c>
      <c r="AD4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2" spans="1:31" x14ac:dyDescent="0.25">
      <c r="A402" s="1" t="s">
        <v>105</v>
      </c>
      <c r="B402">
        <v>1</v>
      </c>
      <c r="C402" s="1" t="s">
        <v>107</v>
      </c>
      <c r="D402" s="1" t="s">
        <v>342</v>
      </c>
      <c r="E402">
        <v>2021</v>
      </c>
      <c r="F402">
        <v>70</v>
      </c>
      <c r="G402">
        <v>0.35</v>
      </c>
      <c r="H402">
        <v>0.13500000000000001</v>
      </c>
      <c r="I402">
        <v>0.13500000000000001</v>
      </c>
      <c r="J402">
        <v>9.9052904448884771</v>
      </c>
      <c r="K402">
        <v>9.2909090870227487E-2</v>
      </c>
      <c r="L402">
        <v>2.1390934256573166E-11</v>
      </c>
      <c r="M402">
        <v>1.1156362728651182E-13</v>
      </c>
      <c r="N402">
        <v>0</v>
      </c>
      <c r="O402">
        <v>0</v>
      </c>
      <c r="P402">
        <v>0.13500000000000001</v>
      </c>
      <c r="Q402">
        <v>0</v>
      </c>
      <c r="R402">
        <v>0</v>
      </c>
      <c r="S402">
        <v>4.247327809340776</v>
      </c>
      <c r="T402">
        <v>0</v>
      </c>
      <c r="U402">
        <v>0</v>
      </c>
      <c r="V402">
        <v>0</v>
      </c>
      <c r="W402">
        <v>0</v>
      </c>
      <c r="X402">
        <v>4.2473278093461992</v>
      </c>
      <c r="AA402">
        <v>0</v>
      </c>
      <c r="AB402">
        <v>0.13500000000000001</v>
      </c>
      <c r="AC402" s="1" t="e">
        <f>((#REF!+#REF!)*H2__2[[#This Row],[PremiumH2CN_cap]]+(#REF!+#REF!)*H2__2[[#This Row],[PremiumH2CN_prod]]*1000)*_xlfn.XLOOKUP(H2__2[[#This Row],[Year]],Graphs!$R$2:$R$41,Graphs!$T$2:$T$41)</f>
        <v>#REF!</v>
      </c>
      <c r="AD4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3" spans="1:31" x14ac:dyDescent="0.25">
      <c r="A403" s="1" t="s">
        <v>105</v>
      </c>
      <c r="B403">
        <v>1</v>
      </c>
      <c r="C403" s="1" t="s">
        <v>107</v>
      </c>
      <c r="D403" s="1" t="s">
        <v>342</v>
      </c>
      <c r="E403">
        <v>2022</v>
      </c>
      <c r="F403">
        <v>70</v>
      </c>
      <c r="G403">
        <v>0.35</v>
      </c>
      <c r="H403">
        <v>0.55039046698411931</v>
      </c>
      <c r="I403">
        <v>1.4849999999991454</v>
      </c>
      <c r="J403">
        <v>11.06799531083346</v>
      </c>
      <c r="K403">
        <v>6.1669359100697663E-11</v>
      </c>
      <c r="L403">
        <v>1.1699477881632385E-2</v>
      </c>
      <c r="M403">
        <v>2.6746174533555309E-2</v>
      </c>
      <c r="N403">
        <v>0</v>
      </c>
      <c r="O403">
        <v>0</v>
      </c>
      <c r="P403">
        <v>0.13500000000000001</v>
      </c>
      <c r="Q403">
        <v>0</v>
      </c>
      <c r="R403">
        <v>0</v>
      </c>
      <c r="S403">
        <v>7.3273279092711796</v>
      </c>
      <c r="T403">
        <v>0</v>
      </c>
      <c r="U403">
        <v>0</v>
      </c>
      <c r="V403">
        <v>0</v>
      </c>
      <c r="W403">
        <v>0</v>
      </c>
      <c r="X403">
        <v>7.3273279016297668</v>
      </c>
      <c r="AA403">
        <v>0</v>
      </c>
      <c r="AB403">
        <v>0.13500000000000001</v>
      </c>
      <c r="AC403" s="1" t="e">
        <f>((#REF!+#REF!)*H2__2[[#This Row],[PremiumH2CN_cap]]+(#REF!+#REF!)*H2__2[[#This Row],[PremiumH2CN_prod]]*1000)*_xlfn.XLOOKUP(H2__2[[#This Row],[Year]],Graphs!$R$2:$R$41,Graphs!$T$2:$T$41)</f>
        <v>#REF!</v>
      </c>
      <c r="AD4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4" spans="1:31" x14ac:dyDescent="0.25">
      <c r="A404" s="1" t="s">
        <v>105</v>
      </c>
      <c r="B404">
        <v>1</v>
      </c>
      <c r="C404" s="1" t="s">
        <v>107</v>
      </c>
      <c r="D404" s="1" t="s">
        <v>342</v>
      </c>
      <c r="E404">
        <v>2023</v>
      </c>
      <c r="F404">
        <v>65.333333333343916</v>
      </c>
      <c r="G404">
        <v>3.8266666666665587</v>
      </c>
      <c r="H404">
        <v>0.5436404670081435</v>
      </c>
      <c r="I404">
        <v>1.9659105518218993</v>
      </c>
      <c r="J404">
        <v>11.175528831664742</v>
      </c>
      <c r="K404">
        <v>1.0158060605839103</v>
      </c>
      <c r="L404">
        <v>6.2005472101508662E-3</v>
      </c>
      <c r="M404">
        <v>2.1423090096729613E-2</v>
      </c>
      <c r="N404">
        <v>0</v>
      </c>
      <c r="O404">
        <v>0</v>
      </c>
      <c r="P404">
        <v>0.12825</v>
      </c>
      <c r="Q404">
        <v>0</v>
      </c>
      <c r="R404">
        <v>0</v>
      </c>
      <c r="S404">
        <v>2.8173278215572011</v>
      </c>
      <c r="T404">
        <v>0</v>
      </c>
      <c r="U404">
        <v>0</v>
      </c>
      <c r="V404">
        <v>0</v>
      </c>
      <c r="W404">
        <v>0</v>
      </c>
      <c r="X404">
        <v>2.8173278190846611</v>
      </c>
      <c r="AA404">
        <v>0</v>
      </c>
      <c r="AB404">
        <v>0.12825</v>
      </c>
      <c r="AC404" s="1" t="e">
        <f>((#REF!+#REF!)*H2__2[[#This Row],[PremiumH2CN_cap]]+(#REF!+#REF!)*H2__2[[#This Row],[PremiumH2CN_prod]]*1000)*_xlfn.XLOOKUP(H2__2[[#This Row],[Year]],Graphs!$R$2:$R$41,Graphs!$T$2:$T$41)</f>
        <v>#REF!</v>
      </c>
      <c r="AD4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5" spans="1:31" x14ac:dyDescent="0.25">
      <c r="A405" s="1" t="s">
        <v>105</v>
      </c>
      <c r="B405">
        <v>1</v>
      </c>
      <c r="C405" s="1" t="s">
        <v>107</v>
      </c>
      <c r="D405" s="1" t="s">
        <v>342</v>
      </c>
      <c r="E405">
        <v>2024</v>
      </c>
      <c r="F405">
        <v>60.666666666687981</v>
      </c>
      <c r="G405">
        <v>7.3033333333330148</v>
      </c>
      <c r="H405">
        <v>0.53689046727250767</v>
      </c>
      <c r="I405">
        <v>21.685766070035367</v>
      </c>
      <c r="J405">
        <v>9.9555467680386478</v>
      </c>
      <c r="K405">
        <v>1.9387030302817319</v>
      </c>
      <c r="L405">
        <v>4.6168617131100501E-2</v>
      </c>
      <c r="M405">
        <v>1.3803941147859049</v>
      </c>
      <c r="N405">
        <v>1.2406626652583927E-12</v>
      </c>
      <c r="O405">
        <v>0</v>
      </c>
      <c r="P405">
        <v>0.12150000000000001</v>
      </c>
      <c r="Q405">
        <v>0</v>
      </c>
      <c r="R405">
        <v>0</v>
      </c>
      <c r="S405">
        <v>2.9428623965177922</v>
      </c>
      <c r="T405">
        <v>0</v>
      </c>
      <c r="U405">
        <v>0</v>
      </c>
      <c r="V405">
        <v>0</v>
      </c>
      <c r="W405">
        <v>0</v>
      </c>
      <c r="X405">
        <v>2.9428627892123242</v>
      </c>
      <c r="AA405">
        <v>0</v>
      </c>
      <c r="AB405">
        <v>0.12150000000000001</v>
      </c>
      <c r="AC405" s="1" t="e">
        <f>((#REF!+#REF!)*H2__2[[#This Row],[PremiumH2CN_cap]]+(#REF!+#REF!)*H2__2[[#This Row],[PremiumH2CN_prod]]*1000)*_xlfn.XLOOKUP(H2__2[[#This Row],[Year]],Graphs!$R$2:$R$41,Graphs!$T$2:$T$41)</f>
        <v>#REF!</v>
      </c>
      <c r="AD4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6" spans="1:31" x14ac:dyDescent="0.25">
      <c r="A406" s="1" t="s">
        <v>105</v>
      </c>
      <c r="B406">
        <v>1</v>
      </c>
      <c r="C406" s="1" t="s">
        <v>107</v>
      </c>
      <c r="D406" s="1" t="s">
        <v>342</v>
      </c>
      <c r="E406">
        <v>2025</v>
      </c>
      <c r="F406">
        <v>56.000000000032166</v>
      </c>
      <c r="G406">
        <v>19.962019255021378</v>
      </c>
      <c r="H406">
        <v>5.9665451395800124</v>
      </c>
      <c r="I406">
        <v>28.507471158506441</v>
      </c>
      <c r="J406">
        <v>6.0398958215836966</v>
      </c>
      <c r="K406">
        <v>5.2990087476772905</v>
      </c>
      <c r="L406">
        <v>0.74696953302484503</v>
      </c>
      <c r="M406">
        <v>2.346216930729109</v>
      </c>
      <c r="N406">
        <v>1.5947007436623456E-12</v>
      </c>
      <c r="O406">
        <v>0</v>
      </c>
      <c r="P406">
        <v>0.11475</v>
      </c>
      <c r="Q406">
        <v>0</v>
      </c>
      <c r="R406">
        <v>0</v>
      </c>
      <c r="S406">
        <v>2.7090871208869376</v>
      </c>
      <c r="T406">
        <v>0</v>
      </c>
      <c r="U406">
        <v>0</v>
      </c>
      <c r="V406">
        <v>0</v>
      </c>
      <c r="W406">
        <v>0</v>
      </c>
      <c r="X406">
        <v>2.7162923100588401</v>
      </c>
      <c r="AA406">
        <v>0</v>
      </c>
      <c r="AB406">
        <v>0.11475</v>
      </c>
      <c r="AC406" s="1" t="e">
        <f>((#REF!+#REF!)*H2__2[[#This Row],[PremiumH2CN_cap]]+(#REF!+#REF!)*H2__2[[#This Row],[PremiumH2CN_prod]]*1000)*_xlfn.XLOOKUP(H2__2[[#This Row],[Year]],Graphs!$R$2:$R$41,Graphs!$T$2:$T$41)</f>
        <v>#REF!</v>
      </c>
      <c r="AD4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7" spans="1:31" x14ac:dyDescent="0.25">
      <c r="A407" s="1" t="s">
        <v>105</v>
      </c>
      <c r="B407">
        <v>1</v>
      </c>
      <c r="C407" s="1" t="s">
        <v>107</v>
      </c>
      <c r="D407" s="1" t="s">
        <v>342</v>
      </c>
      <c r="E407">
        <v>2026</v>
      </c>
      <c r="F407">
        <v>51.333333333378057</v>
      </c>
      <c r="G407">
        <v>19.938685921689419</v>
      </c>
      <c r="H407">
        <v>26.845459205759077</v>
      </c>
      <c r="I407">
        <v>31.65338261017494</v>
      </c>
      <c r="J407">
        <v>3.832369058801874</v>
      </c>
      <c r="K407">
        <v>4.6911424276089972</v>
      </c>
      <c r="L407">
        <v>3.5867946014765053</v>
      </c>
      <c r="M407">
        <v>2.5133424391400081</v>
      </c>
      <c r="N407">
        <v>0.91554197216576516</v>
      </c>
      <c r="O407">
        <v>0</v>
      </c>
      <c r="P407">
        <v>0.10800000000000001</v>
      </c>
      <c r="Q407">
        <v>0</v>
      </c>
      <c r="R407">
        <v>0</v>
      </c>
      <c r="S407">
        <v>2.884780474789407</v>
      </c>
      <c r="T407">
        <v>0</v>
      </c>
      <c r="U407">
        <v>0</v>
      </c>
      <c r="V407">
        <v>0</v>
      </c>
      <c r="W407">
        <v>0</v>
      </c>
      <c r="X407">
        <v>2.9109154949111229</v>
      </c>
      <c r="AA407">
        <v>0</v>
      </c>
      <c r="AB407">
        <v>0.10800000000000001</v>
      </c>
      <c r="AC407" s="1" t="e">
        <f>((#REF!+#REF!)*H2__2[[#This Row],[PremiumH2CN_cap]]+(#REF!+#REF!)*H2__2[[#This Row],[PremiumH2CN_prod]]*1000)*_xlfn.XLOOKUP(H2__2[[#This Row],[Year]],Graphs!$R$2:$R$41,Graphs!$T$2:$T$41)</f>
        <v>#REF!</v>
      </c>
      <c r="AD4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8" spans="1:31" x14ac:dyDescent="0.25">
      <c r="A408" s="1" t="s">
        <v>105</v>
      </c>
      <c r="B408">
        <v>1</v>
      </c>
      <c r="C408" s="1" t="s">
        <v>107</v>
      </c>
      <c r="D408" s="1" t="s">
        <v>342</v>
      </c>
      <c r="E408">
        <v>2027</v>
      </c>
      <c r="F408">
        <v>46.666666666726044</v>
      </c>
      <c r="G408">
        <v>19.915352588356924</v>
      </c>
      <c r="H408">
        <v>31.041608002903864</v>
      </c>
      <c r="I408">
        <v>31.646632610198377</v>
      </c>
      <c r="J408">
        <v>2.6864691335241369</v>
      </c>
      <c r="K408">
        <v>4.6955006464574573</v>
      </c>
      <c r="L408">
        <v>4.2166196991970395</v>
      </c>
      <c r="M408">
        <v>2.6509809131026678</v>
      </c>
      <c r="N408">
        <v>2.4019328402810136</v>
      </c>
      <c r="O408">
        <v>0</v>
      </c>
      <c r="P408">
        <v>0.10125000000000001</v>
      </c>
      <c r="Q408">
        <v>0</v>
      </c>
      <c r="R408">
        <v>0</v>
      </c>
      <c r="S408">
        <v>2.8476727153448111</v>
      </c>
      <c r="T408">
        <v>0</v>
      </c>
      <c r="U408">
        <v>0</v>
      </c>
      <c r="V408">
        <v>0</v>
      </c>
      <c r="W408">
        <v>0</v>
      </c>
      <c r="X408">
        <v>2.8922630904695965</v>
      </c>
      <c r="AA408">
        <v>0</v>
      </c>
      <c r="AB408">
        <v>0.10125000000000001</v>
      </c>
      <c r="AC408" s="1" t="e">
        <f>((#REF!+#REF!)*H2__2[[#This Row],[PremiumH2CN_cap]]+(#REF!+#REF!)*H2__2[[#This Row],[PremiumH2CN_prod]]*1000)*_xlfn.XLOOKUP(H2__2[[#This Row],[Year]],Graphs!$R$2:$R$41,Graphs!$T$2:$T$41)</f>
        <v>#REF!</v>
      </c>
      <c r="AD4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09" spans="1:31" x14ac:dyDescent="0.25">
      <c r="A409" s="1" t="s">
        <v>105</v>
      </c>
      <c r="B409">
        <v>1</v>
      </c>
      <c r="C409" s="1" t="s">
        <v>107</v>
      </c>
      <c r="D409" s="1" t="s">
        <v>342</v>
      </c>
      <c r="E409">
        <v>2028</v>
      </c>
      <c r="F409">
        <v>42.000000000076589</v>
      </c>
      <c r="G409">
        <v>19.892019255024103</v>
      </c>
      <c r="H409">
        <v>31.656195174443912</v>
      </c>
      <c r="I409">
        <v>35.25433510701977</v>
      </c>
      <c r="J409">
        <v>1.724019929867995</v>
      </c>
      <c r="K409">
        <v>4.703022941416199</v>
      </c>
      <c r="L409">
        <v>4.412996784160848</v>
      </c>
      <c r="M409">
        <v>3.1163780845386002</v>
      </c>
      <c r="N409">
        <v>3.8096689673636801</v>
      </c>
      <c r="O409">
        <v>0</v>
      </c>
      <c r="P409">
        <v>9.4500000000000001E-2</v>
      </c>
      <c r="Q409">
        <v>0</v>
      </c>
      <c r="R409">
        <v>0</v>
      </c>
      <c r="S409">
        <v>2.782817307951138</v>
      </c>
      <c r="T409">
        <v>0</v>
      </c>
      <c r="U409">
        <v>0</v>
      </c>
      <c r="V409">
        <v>0</v>
      </c>
      <c r="W409">
        <v>0</v>
      </c>
      <c r="X409">
        <v>2.8541574205682028</v>
      </c>
      <c r="AA409">
        <v>0</v>
      </c>
      <c r="AB409">
        <v>9.4500000000000001E-2</v>
      </c>
      <c r="AC409" s="1" t="e">
        <f>((#REF!+#REF!)*H2__2[[#This Row],[PremiumH2CN_cap]]+(#REF!+#REF!)*H2__2[[#This Row],[PremiumH2CN_prod]]*1000)*_xlfn.XLOOKUP(H2__2[[#This Row],[Year]],Graphs!$R$2:$R$41,Graphs!$T$2:$T$41)</f>
        <v>#REF!</v>
      </c>
      <c r="AD4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0" spans="1:31" x14ac:dyDescent="0.25">
      <c r="A410" s="1" t="s">
        <v>105</v>
      </c>
      <c r="B410">
        <v>1</v>
      </c>
      <c r="C410" s="1" t="s">
        <v>107</v>
      </c>
      <c r="D410" s="1" t="s">
        <v>342</v>
      </c>
      <c r="E410">
        <v>2029</v>
      </c>
      <c r="F410">
        <v>37.333333333430382</v>
      </c>
      <c r="G410">
        <v>19.868685921691149</v>
      </c>
      <c r="H410">
        <v>32.60342885461484</v>
      </c>
      <c r="I410">
        <v>38.473253943546972</v>
      </c>
      <c r="J410">
        <v>0.75132716826706414</v>
      </c>
      <c r="K410">
        <v>4.5034899272239528</v>
      </c>
      <c r="L410">
        <v>4.6612556922807613</v>
      </c>
      <c r="M410">
        <v>3.6126740760815985</v>
      </c>
      <c r="N410">
        <v>5.3483097464966898</v>
      </c>
      <c r="O410">
        <v>0</v>
      </c>
      <c r="P410">
        <v>8.7750000000000009E-2</v>
      </c>
      <c r="Q410">
        <v>0</v>
      </c>
      <c r="R410">
        <v>0</v>
      </c>
      <c r="S410">
        <v>2.7037910079120091</v>
      </c>
      <c r="T410">
        <v>0</v>
      </c>
      <c r="U410">
        <v>0</v>
      </c>
      <c r="V410">
        <v>0</v>
      </c>
      <c r="W410">
        <v>0</v>
      </c>
      <c r="X410">
        <v>2.8086887837869678</v>
      </c>
      <c r="AA410">
        <v>0</v>
      </c>
      <c r="AB410">
        <v>8.7750000000000009E-2</v>
      </c>
      <c r="AC410" s="1" t="e">
        <f>((#REF!+#REF!)*H2__2[[#This Row],[PremiumH2CN_cap]]+(#REF!+#REF!)*H2__2[[#This Row],[PremiumH2CN_prod]]*1000)*_xlfn.XLOOKUP(H2__2[[#This Row],[Year]],Graphs!$R$2:$R$41,Graphs!$T$2:$T$41)</f>
        <v>#REF!</v>
      </c>
      <c r="AD4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1" spans="1:31" x14ac:dyDescent="0.25">
      <c r="A411" s="1" t="s">
        <v>105</v>
      </c>
      <c r="B411">
        <v>1</v>
      </c>
      <c r="C411" s="1" t="s">
        <v>107</v>
      </c>
      <c r="D411" s="1" t="s">
        <v>342</v>
      </c>
      <c r="E411">
        <v>2030</v>
      </c>
      <c r="F411">
        <v>32.666666666788451</v>
      </c>
      <c r="G411">
        <v>19.845352588358136</v>
      </c>
      <c r="H411">
        <v>36.772623059575544</v>
      </c>
      <c r="I411">
        <v>38.466503943558678</v>
      </c>
      <c r="J411">
        <v>0.30777565652435945</v>
      </c>
      <c r="K411">
        <v>3.999149740634774</v>
      </c>
      <c r="L411">
        <v>5.3715970971693281</v>
      </c>
      <c r="M411">
        <v>3.7945492859109571</v>
      </c>
      <c r="N411">
        <v>6.5137872870005813</v>
      </c>
      <c r="O411">
        <v>0</v>
      </c>
      <c r="P411">
        <v>8.1000000000000003E-2</v>
      </c>
      <c r="Q411">
        <v>0</v>
      </c>
      <c r="R411">
        <v>0</v>
      </c>
      <c r="S411">
        <v>2.5792890201089618</v>
      </c>
      <c r="T411">
        <v>0</v>
      </c>
      <c r="U411">
        <v>0</v>
      </c>
      <c r="V411">
        <v>0</v>
      </c>
      <c r="W411">
        <v>0</v>
      </c>
      <c r="X411">
        <v>2.6990774817959946</v>
      </c>
      <c r="AA411">
        <v>0</v>
      </c>
      <c r="AB411">
        <v>8.1000000000000003E-2</v>
      </c>
      <c r="AC411" s="1" t="e">
        <f>((#REF!+#REF!)*H2__2[[#This Row],[PremiumH2CN_cap]]+(#REF!+#REF!)*H2__2[[#This Row],[PremiumH2CN_prod]]*1000)*_xlfn.XLOOKUP(H2__2[[#This Row],[Year]],Graphs!$R$2:$R$41,Graphs!$T$2:$T$41)</f>
        <v>#REF!</v>
      </c>
      <c r="AD4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2" spans="1:31" x14ac:dyDescent="0.25">
      <c r="A412" s="1" t="s">
        <v>105</v>
      </c>
      <c r="B412">
        <v>1</v>
      </c>
      <c r="C412" s="1" t="s">
        <v>107</v>
      </c>
      <c r="D412" s="1" t="s">
        <v>342</v>
      </c>
      <c r="E412">
        <v>2031</v>
      </c>
      <c r="F412">
        <v>28.000000000152198</v>
      </c>
      <c r="G412">
        <v>19.822019255025111</v>
      </c>
      <c r="H412">
        <v>36.765873061815689</v>
      </c>
      <c r="I412">
        <v>38.459753943563037</v>
      </c>
      <c r="J412">
        <v>0.27752355047466248</v>
      </c>
      <c r="K412">
        <v>3.7478590031180268</v>
      </c>
      <c r="L412">
        <v>5.4191806050330724</v>
      </c>
      <c r="M412">
        <v>3.8119345304103889</v>
      </c>
      <c r="N412">
        <v>7.3780842089768406</v>
      </c>
      <c r="O412">
        <v>0.82949534725069407</v>
      </c>
      <c r="P412">
        <v>4.9560216685807408</v>
      </c>
      <c r="Q412">
        <v>0.10785238531857588</v>
      </c>
      <c r="R412">
        <v>0.75977255065711247</v>
      </c>
      <c r="S412">
        <v>2.6168472496996671</v>
      </c>
      <c r="T412">
        <v>0</v>
      </c>
      <c r="U412">
        <v>0</v>
      </c>
      <c r="V412">
        <v>0</v>
      </c>
      <c r="W412">
        <v>0</v>
      </c>
      <c r="X412">
        <v>2.7423137362596179</v>
      </c>
      <c r="AA412">
        <v>0.82949534725069407</v>
      </c>
      <c r="AB412">
        <v>4.9560216685807408</v>
      </c>
      <c r="AC412" s="1" t="e">
        <f>((#REF!+#REF!)*H2__2[[#This Row],[PremiumH2CN_cap]]+(#REF!+#REF!)*H2__2[[#This Row],[PremiumH2CN_prod]]*1000)*_xlfn.XLOOKUP(H2__2[[#This Row],[Year]],Graphs!$R$2:$R$41,Graphs!$T$2:$T$41)</f>
        <v>#REF!</v>
      </c>
      <c r="AD4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3" spans="1:31" x14ac:dyDescent="0.25">
      <c r="A413" s="1" t="s">
        <v>105</v>
      </c>
      <c r="B413">
        <v>1</v>
      </c>
      <c r="C413" s="1" t="s">
        <v>107</v>
      </c>
      <c r="D413" s="1" t="s">
        <v>342</v>
      </c>
      <c r="E413">
        <v>2032</v>
      </c>
      <c r="F413">
        <v>23.333333333524084</v>
      </c>
      <c r="G413">
        <v>19.798685921692066</v>
      </c>
      <c r="H413">
        <v>40.26645578546114</v>
      </c>
      <c r="I413">
        <v>44.019245575858427</v>
      </c>
      <c r="J413">
        <v>0.22911972870430289</v>
      </c>
      <c r="K413">
        <v>3.6157036067667776</v>
      </c>
      <c r="L413">
        <v>6.0630760836477888</v>
      </c>
      <c r="M413">
        <v>4.2960269625690586</v>
      </c>
      <c r="N413">
        <v>7.9299448629171323</v>
      </c>
      <c r="O413">
        <v>0.82949534725069407</v>
      </c>
      <c r="P413">
        <v>4.9492716685807405</v>
      </c>
      <c r="Q413">
        <v>0.10805150547222682</v>
      </c>
      <c r="R413">
        <v>0.75793246491934962</v>
      </c>
      <c r="S413">
        <v>2.6104945034637641</v>
      </c>
      <c r="T413">
        <v>0</v>
      </c>
      <c r="U413">
        <v>0</v>
      </c>
      <c r="V413">
        <v>0</v>
      </c>
      <c r="W413">
        <v>0</v>
      </c>
      <c r="X413">
        <v>2.7429036142592502</v>
      </c>
      <c r="AA413">
        <v>0.82949534725069407</v>
      </c>
      <c r="AB413">
        <v>4.9492716685807405</v>
      </c>
      <c r="AC413" s="1" t="e">
        <f>((#REF!+#REF!)*H2__2[[#This Row],[PremiumH2CN_cap]]+(#REF!+#REF!)*H2__2[[#This Row],[PremiumH2CN_prod]]*1000)*_xlfn.XLOOKUP(H2__2[[#This Row],[Year]],Graphs!$R$2:$R$41,Graphs!$T$2:$T$41)</f>
        <v>#REF!</v>
      </c>
      <c r="AD4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4" spans="1:31" x14ac:dyDescent="0.25">
      <c r="A414" s="1" t="s">
        <v>105</v>
      </c>
      <c r="B414">
        <v>1</v>
      </c>
      <c r="C414" s="1" t="s">
        <v>107</v>
      </c>
      <c r="D414" s="1" t="s">
        <v>342</v>
      </c>
      <c r="E414">
        <v>2033</v>
      </c>
      <c r="F414">
        <v>18.666666666908643</v>
      </c>
      <c r="G414">
        <v>19.775352588358999</v>
      </c>
      <c r="H414">
        <v>41.141289703760087</v>
      </c>
      <c r="I414">
        <v>49.443624348163141</v>
      </c>
      <c r="J414">
        <v>0.16039423229301225</v>
      </c>
      <c r="K414">
        <v>3.5629592925106039</v>
      </c>
      <c r="L414">
        <v>6.2521912510525146</v>
      </c>
      <c r="M414">
        <v>4.8720285644822514</v>
      </c>
      <c r="N414">
        <v>8.7736105911538793</v>
      </c>
      <c r="O414">
        <v>0.82949534725069407</v>
      </c>
      <c r="P414">
        <v>4.9425216685807403</v>
      </c>
      <c r="Q414">
        <v>0.10657797095664356</v>
      </c>
      <c r="R414">
        <v>0.77044465761123937</v>
      </c>
      <c r="S414">
        <v>2.6497935184204091</v>
      </c>
      <c r="T414">
        <v>0</v>
      </c>
      <c r="U414">
        <v>0</v>
      </c>
      <c r="V414">
        <v>0</v>
      </c>
      <c r="W414">
        <v>0</v>
      </c>
      <c r="X414">
        <v>2.7847959449664175</v>
      </c>
      <c r="AA414">
        <v>0.82949534725069407</v>
      </c>
      <c r="AB414">
        <v>4.9425216685807403</v>
      </c>
      <c r="AC414" s="1" t="e">
        <f>((#REF!+#REF!)*H2__2[[#This Row],[PremiumH2CN_cap]]+(#REF!+#REF!)*H2__2[[#This Row],[PremiumH2CN_prod]]*1000)*_xlfn.XLOOKUP(H2__2[[#This Row],[Year]],Graphs!$R$2:$R$41,Graphs!$T$2:$T$41)</f>
        <v>#REF!</v>
      </c>
      <c r="AD4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5" spans="1:31" x14ac:dyDescent="0.25">
      <c r="A415" s="1" t="s">
        <v>105</v>
      </c>
      <c r="B415">
        <v>1</v>
      </c>
      <c r="C415" s="1" t="s">
        <v>107</v>
      </c>
      <c r="D415" s="1" t="s">
        <v>342</v>
      </c>
      <c r="E415">
        <v>2034</v>
      </c>
      <c r="F415">
        <v>14.000000000314877</v>
      </c>
      <c r="G415">
        <v>19.752019255025903</v>
      </c>
      <c r="H415">
        <v>49.149675525641321</v>
      </c>
      <c r="I415">
        <v>52.736431717767161</v>
      </c>
      <c r="J415">
        <v>5.2159878166335022E-2</v>
      </c>
      <c r="K415">
        <v>3.4870675507269215</v>
      </c>
      <c r="L415">
        <v>7.4484812143895232</v>
      </c>
      <c r="M415">
        <v>5.2032490459384677</v>
      </c>
      <c r="N415">
        <v>8.8804620298536285</v>
      </c>
      <c r="O415">
        <v>0.82949534725069407</v>
      </c>
      <c r="P415">
        <v>4.9357716685807409</v>
      </c>
      <c r="Q415">
        <v>0.1094555425432404</v>
      </c>
      <c r="R415">
        <v>0.81372782693185797</v>
      </c>
      <c r="S415">
        <v>2.5980391405683987</v>
      </c>
      <c r="T415">
        <v>0</v>
      </c>
      <c r="U415">
        <v>0</v>
      </c>
      <c r="V415">
        <v>0</v>
      </c>
      <c r="W415">
        <v>0</v>
      </c>
      <c r="X415">
        <v>2.7319455561255843</v>
      </c>
      <c r="AA415">
        <v>0.82949534725069407</v>
      </c>
      <c r="AB415">
        <v>4.9357716685807409</v>
      </c>
      <c r="AC415" s="1" t="e">
        <f>((#REF!+#REF!)*H2__2[[#This Row],[PremiumH2CN_cap]]+(#REF!+#REF!)*H2__2[[#This Row],[PremiumH2CN_prod]]*1000)*_xlfn.XLOOKUP(H2__2[[#This Row],[Year]],Graphs!$R$2:$R$41,Graphs!$T$2:$T$41)</f>
        <v>#REF!</v>
      </c>
      <c r="AD4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6" spans="1:31" x14ac:dyDescent="0.25">
      <c r="A416" s="1" t="s">
        <v>105</v>
      </c>
      <c r="B416">
        <v>1</v>
      </c>
      <c r="C416" s="1" t="s">
        <v>107</v>
      </c>
      <c r="D416" s="1" t="s">
        <v>342</v>
      </c>
      <c r="E416">
        <v>2035</v>
      </c>
      <c r="F416">
        <v>9.3333333337971833</v>
      </c>
      <c r="G416">
        <v>19.72868592169279</v>
      </c>
      <c r="H416">
        <v>55.674811979028306</v>
      </c>
      <c r="I416">
        <v>53.267257937940954</v>
      </c>
      <c r="J416">
        <v>1.3163446958648624E-8</v>
      </c>
      <c r="K416">
        <v>3.4293181525962488</v>
      </c>
      <c r="L416">
        <v>8.3644361844377233</v>
      </c>
      <c r="M416">
        <v>5.4495367404305055</v>
      </c>
      <c r="N416">
        <v>9.2113765920242869</v>
      </c>
      <c r="O416">
        <v>0.82949534725069407</v>
      </c>
      <c r="P416">
        <v>4.9290216685807406</v>
      </c>
      <c r="Q416">
        <v>0.1060743750417965</v>
      </c>
      <c r="R416">
        <v>0.93943927984271947</v>
      </c>
      <c r="S416">
        <v>2.5401644940654919</v>
      </c>
      <c r="T416">
        <v>0</v>
      </c>
      <c r="U416">
        <v>0</v>
      </c>
      <c r="V416">
        <v>0</v>
      </c>
      <c r="W416">
        <v>0</v>
      </c>
      <c r="X416">
        <v>2.6603435435631013</v>
      </c>
      <c r="AA416">
        <v>0.82949534725069407</v>
      </c>
      <c r="AB416">
        <v>4.9290216685807406</v>
      </c>
      <c r="AC416" s="1" t="e">
        <f>((#REF!+#REF!)*H2__2[[#This Row],[PremiumH2CN_cap]]+(#REF!+#REF!)*H2__2[[#This Row],[PremiumH2CN_prod]]*1000)*_xlfn.XLOOKUP(H2__2[[#This Row],[Year]],Graphs!$R$2:$R$41,Graphs!$T$2:$T$41)</f>
        <v>#REF!</v>
      </c>
      <c r="AD4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7" spans="1:31" x14ac:dyDescent="0.25">
      <c r="A417" s="1" t="s">
        <v>105</v>
      </c>
      <c r="B417">
        <v>1</v>
      </c>
      <c r="C417" s="1" t="s">
        <v>107</v>
      </c>
      <c r="D417" s="1" t="s">
        <v>342</v>
      </c>
      <c r="E417">
        <v>2036</v>
      </c>
      <c r="F417">
        <v>4.6666666673809996</v>
      </c>
      <c r="G417">
        <v>19.705352588359663</v>
      </c>
      <c r="H417">
        <v>63.754306234030686</v>
      </c>
      <c r="I417">
        <v>56.003112758272216</v>
      </c>
      <c r="J417">
        <v>6.0828204727601314E-9</v>
      </c>
      <c r="K417">
        <v>3.3368113922562754</v>
      </c>
      <c r="L417">
        <v>9.4209168475031735</v>
      </c>
      <c r="M417">
        <v>5.6240550167439549</v>
      </c>
      <c r="N417">
        <v>9.5817300715762226</v>
      </c>
      <c r="O417">
        <v>0.82949534725069407</v>
      </c>
      <c r="P417">
        <v>4.9222716685807404</v>
      </c>
      <c r="Q417">
        <v>9.8754902776588827E-2</v>
      </c>
      <c r="R417">
        <v>0.93627503096998588</v>
      </c>
      <c r="S417">
        <v>2.517106537269429</v>
      </c>
      <c r="T417">
        <v>0</v>
      </c>
      <c r="U417">
        <v>0</v>
      </c>
      <c r="V417">
        <v>0</v>
      </c>
      <c r="W417">
        <v>0</v>
      </c>
      <c r="X417">
        <v>2.6331737893738332</v>
      </c>
      <c r="AA417">
        <v>0.82949534725069407</v>
      </c>
      <c r="AB417">
        <v>4.9222716685807404</v>
      </c>
      <c r="AC417" s="1" t="e">
        <f>((#REF!+#REF!)*H2__2[[#This Row],[PremiumH2CN_cap]]+(#REF!+#REF!)*H2__2[[#This Row],[PremiumH2CN_prod]]*1000)*_xlfn.XLOOKUP(H2__2[[#This Row],[Year]],Graphs!$R$2:$R$41,Graphs!$T$2:$T$41)</f>
        <v>#REF!</v>
      </c>
      <c r="AD4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8" spans="1:31" x14ac:dyDescent="0.25">
      <c r="A418" s="1" t="s">
        <v>105</v>
      </c>
      <c r="B418">
        <v>1</v>
      </c>
      <c r="C418" s="1" t="s">
        <v>107</v>
      </c>
      <c r="D418" s="1" t="s">
        <v>342</v>
      </c>
      <c r="E418">
        <v>2037</v>
      </c>
      <c r="F418">
        <v>1.0468941776852797E-7</v>
      </c>
      <c r="G418">
        <v>19.682019255026528</v>
      </c>
      <c r="H418">
        <v>70.311123861881356</v>
      </c>
      <c r="I418">
        <v>59.468892035731336</v>
      </c>
      <c r="J418">
        <v>3.306600383447543E-9</v>
      </c>
      <c r="K418">
        <v>3.2868238618921368</v>
      </c>
      <c r="L418">
        <v>10.181067860895814</v>
      </c>
      <c r="M418">
        <v>5.6803210267881106</v>
      </c>
      <c r="N418">
        <v>10.408403439711178</v>
      </c>
      <c r="O418">
        <v>0.82949534725069407</v>
      </c>
      <c r="P418">
        <v>4.915521668580741</v>
      </c>
      <c r="Q418">
        <v>0.10869032131198683</v>
      </c>
      <c r="R418">
        <v>0.82734159250850259</v>
      </c>
      <c r="S418">
        <v>2.5711651826526238</v>
      </c>
      <c r="T418">
        <v>0</v>
      </c>
      <c r="U418">
        <v>0</v>
      </c>
      <c r="V418">
        <v>0</v>
      </c>
      <c r="W418">
        <v>0</v>
      </c>
      <c r="X418">
        <v>2.6983854116675077</v>
      </c>
      <c r="AA418">
        <v>0.82949534725069407</v>
      </c>
      <c r="AB418">
        <v>4.915521668580741</v>
      </c>
      <c r="AC418" s="1" t="e">
        <f>((#REF!+#REF!)*H2__2[[#This Row],[PremiumH2CN_cap]]+(#REF!+#REF!)*H2__2[[#This Row],[PremiumH2CN_prod]]*1000)*_xlfn.XLOOKUP(H2__2[[#This Row],[Year]],Graphs!$R$2:$R$41,Graphs!$T$2:$T$41)</f>
        <v>#REF!</v>
      </c>
      <c r="AD4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19" spans="1:31" x14ac:dyDescent="0.25">
      <c r="A419" s="1" t="s">
        <v>105</v>
      </c>
      <c r="B419">
        <v>1</v>
      </c>
      <c r="C419" s="1" t="s">
        <v>107</v>
      </c>
      <c r="D419" s="1" t="s">
        <v>342</v>
      </c>
      <c r="E419">
        <v>2038</v>
      </c>
      <c r="F419">
        <v>1.0613096366516755E-7</v>
      </c>
      <c r="G419">
        <v>19.68201925502672</v>
      </c>
      <c r="H419">
        <v>70.304373862320674</v>
      </c>
      <c r="I419">
        <v>71.630272034303815</v>
      </c>
      <c r="J419">
        <v>3.0721635556733909E-9</v>
      </c>
      <c r="K419">
        <v>3.1821767627089153</v>
      </c>
      <c r="L419">
        <v>10.201015166624728</v>
      </c>
      <c r="M419">
        <v>6.9012506262041455</v>
      </c>
      <c r="N419">
        <v>10.769841497828576</v>
      </c>
      <c r="O419">
        <v>0.82949534725069407</v>
      </c>
      <c r="P419">
        <v>4.9087716685807408</v>
      </c>
      <c r="Q419">
        <v>0.10954197217100031</v>
      </c>
      <c r="R419">
        <v>0.82527387210227832</v>
      </c>
      <c r="S419">
        <v>2.576325993642949</v>
      </c>
      <c r="T419">
        <v>0</v>
      </c>
      <c r="U419">
        <v>0</v>
      </c>
      <c r="V419">
        <v>0</v>
      </c>
      <c r="W419">
        <v>0</v>
      </c>
      <c r="X419">
        <v>2.7105638190463175</v>
      </c>
      <c r="AA419">
        <v>0.82949534725069407</v>
      </c>
      <c r="AB419">
        <v>4.9087716685807408</v>
      </c>
      <c r="AC419" s="1" t="e">
        <f>((#REF!+#REF!)*H2__2[[#This Row],[PremiumH2CN_cap]]+(#REF!+#REF!)*H2__2[[#This Row],[PremiumH2CN_prod]]*1000)*_xlfn.XLOOKUP(H2__2[[#This Row],[Year]],Graphs!$R$2:$R$41,Graphs!$T$2:$T$41)</f>
        <v>#REF!</v>
      </c>
      <c r="AD4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0" spans="1:31" x14ac:dyDescent="0.25">
      <c r="A420" s="1" t="s">
        <v>105</v>
      </c>
      <c r="B420">
        <v>1</v>
      </c>
      <c r="C420" s="1" t="s">
        <v>107</v>
      </c>
      <c r="D420" s="1" t="s">
        <v>342</v>
      </c>
      <c r="E420">
        <v>2039</v>
      </c>
      <c r="F420">
        <v>1.10184637071804E-7</v>
      </c>
      <c r="G420">
        <v>19.68201925502693</v>
      </c>
      <c r="H420">
        <v>70.297623862503301</v>
      </c>
      <c r="I420">
        <v>81.890816303704895</v>
      </c>
      <c r="J420">
        <v>2.8471318901981675E-9</v>
      </c>
      <c r="K420">
        <v>3.0361291900751732</v>
      </c>
      <c r="L420">
        <v>10.568896296110745</v>
      </c>
      <c r="M420">
        <v>8.0278417437579215</v>
      </c>
      <c r="N420">
        <v>10.882478723140142</v>
      </c>
      <c r="O420">
        <v>0.82949534725069407</v>
      </c>
      <c r="P420">
        <v>4.9020216685807405</v>
      </c>
      <c r="Q420">
        <v>0.11395323470476693</v>
      </c>
      <c r="R420">
        <v>0.87053272954966376</v>
      </c>
      <c r="S420">
        <v>2.4909886117707667</v>
      </c>
      <c r="T420">
        <v>0</v>
      </c>
      <c r="U420">
        <v>0</v>
      </c>
      <c r="V420">
        <v>0</v>
      </c>
      <c r="W420">
        <v>0</v>
      </c>
      <c r="X420">
        <v>2.6057275580735708</v>
      </c>
      <c r="AA420">
        <v>0.82949534725069407</v>
      </c>
      <c r="AB420">
        <v>4.9020216685807405</v>
      </c>
      <c r="AC420" s="1" t="e">
        <f>((#REF!+#REF!)*H2__2[[#This Row],[PremiumH2CN_cap]]+(#REF!+#REF!)*H2__2[[#This Row],[PremiumH2CN_prod]]*1000)*_xlfn.XLOOKUP(H2__2[[#This Row],[Year]],Graphs!$R$2:$R$41,Graphs!$T$2:$T$41)</f>
        <v>#REF!</v>
      </c>
      <c r="AD4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1" spans="1:31" x14ac:dyDescent="0.25">
      <c r="A421" s="1" t="s">
        <v>105</v>
      </c>
      <c r="B421">
        <v>1</v>
      </c>
      <c r="C421" s="1" t="s">
        <v>107</v>
      </c>
      <c r="D421" s="1" t="s">
        <v>342</v>
      </c>
      <c r="E421">
        <v>2040</v>
      </c>
      <c r="F421">
        <v>1.1884259081941292E-7</v>
      </c>
      <c r="G421">
        <v>19.682019255027161</v>
      </c>
      <c r="H421">
        <v>70.290873862616152</v>
      </c>
      <c r="I421">
        <v>95.480427191348667</v>
      </c>
      <c r="J421">
        <v>2.7017591860544129E-9</v>
      </c>
      <c r="K421">
        <v>2.851066629196187</v>
      </c>
      <c r="L421">
        <v>10.739270492417683</v>
      </c>
      <c r="M421">
        <v>9.4646070699871316</v>
      </c>
      <c r="N421">
        <v>10.95859863502794</v>
      </c>
      <c r="O421">
        <v>0.82949534725069407</v>
      </c>
      <c r="P421">
        <v>4.8952716685807403</v>
      </c>
      <c r="Q421">
        <v>0.11631137593593958</v>
      </c>
      <c r="R421">
        <v>0.86295287322489578</v>
      </c>
      <c r="S421">
        <v>2.4214989375259726</v>
      </c>
      <c r="T421">
        <v>0</v>
      </c>
      <c r="U421">
        <v>0</v>
      </c>
      <c r="V421">
        <v>0</v>
      </c>
      <c r="W421">
        <v>0</v>
      </c>
      <c r="X421">
        <v>2.5244459906798959</v>
      </c>
      <c r="AA421">
        <v>0.82949534725069407</v>
      </c>
      <c r="AB421">
        <v>4.8952716685807403</v>
      </c>
      <c r="AC421" s="1" t="e">
        <f>((#REF!+#REF!)*H2__2[[#This Row],[PremiumH2CN_cap]]+(#REF!+#REF!)*H2__2[[#This Row],[PremiumH2CN_prod]]*1000)*_xlfn.XLOOKUP(H2__2[[#This Row],[Year]],Graphs!$R$2:$R$41,Graphs!$T$2:$T$41)</f>
        <v>#REF!</v>
      </c>
      <c r="AD4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2" spans="1:31" x14ac:dyDescent="0.25">
      <c r="A422" s="1" t="s">
        <v>105</v>
      </c>
      <c r="B422">
        <v>1</v>
      </c>
      <c r="C422" s="1" t="s">
        <v>107</v>
      </c>
      <c r="D422" s="1" t="s">
        <v>342</v>
      </c>
      <c r="E422">
        <v>2041</v>
      </c>
      <c r="F422">
        <v>1.2758216876788771E-7</v>
      </c>
      <c r="G422">
        <v>19.68201925502742</v>
      </c>
      <c r="H422">
        <v>70.28412386270206</v>
      </c>
      <c r="I422">
        <v>106.41796037041439</v>
      </c>
      <c r="J422">
        <v>2.4555605139420861E-9</v>
      </c>
      <c r="K422">
        <v>2.7565093405215606</v>
      </c>
      <c r="L422">
        <v>11.167968998509288</v>
      </c>
      <c r="M422">
        <v>10.76167503994531</v>
      </c>
      <c r="N422">
        <v>10.783895910027377</v>
      </c>
      <c r="O422">
        <v>0.82949534725069407</v>
      </c>
      <c r="P422">
        <v>4.8885216685807409</v>
      </c>
      <c r="Q422">
        <v>0</v>
      </c>
      <c r="R422">
        <v>0</v>
      </c>
      <c r="S422">
        <v>2.2382246646856525</v>
      </c>
      <c r="T422">
        <v>0</v>
      </c>
      <c r="U422">
        <v>0</v>
      </c>
      <c r="V422">
        <v>0</v>
      </c>
      <c r="W422">
        <v>0</v>
      </c>
      <c r="X422">
        <v>2.3576207990639633</v>
      </c>
      <c r="AA422">
        <v>0.82949534725069407</v>
      </c>
      <c r="AB422">
        <v>4.8885216685807409</v>
      </c>
      <c r="AC422" s="1" t="e">
        <f>((#REF!+#REF!)*H2__2[[#This Row],[PremiumH2CN_cap]]+(#REF!+#REF!)*H2__2[[#This Row],[PremiumH2CN_prod]]*1000)*_xlfn.XLOOKUP(H2__2[[#This Row],[Year]],Graphs!$R$2:$R$41,Graphs!$T$2:$T$41)</f>
        <v>#REF!</v>
      </c>
      <c r="AD4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3" spans="1:31" x14ac:dyDescent="0.25">
      <c r="A423" s="1" t="s">
        <v>105</v>
      </c>
      <c r="B423">
        <v>1</v>
      </c>
      <c r="C423" s="1" t="s">
        <v>107</v>
      </c>
      <c r="D423" s="1" t="s">
        <v>342</v>
      </c>
      <c r="E423">
        <v>2042</v>
      </c>
      <c r="F423">
        <v>1.4787970450583774E-7</v>
      </c>
      <c r="G423">
        <v>19.682019255027718</v>
      </c>
      <c r="H423">
        <v>69.861983395795704</v>
      </c>
      <c r="I423">
        <v>106.82365795393339</v>
      </c>
      <c r="J423">
        <v>2.4485478391190172E-9</v>
      </c>
      <c r="K423">
        <v>2.6118907013737456</v>
      </c>
      <c r="L423">
        <v>11.810721593104947</v>
      </c>
      <c r="M423">
        <v>11.884177721153574</v>
      </c>
      <c r="N423">
        <v>10.645419890651784</v>
      </c>
      <c r="O423">
        <v>0.82949534725069407</v>
      </c>
      <c r="P423">
        <v>4.8817716685807406</v>
      </c>
      <c r="Q423">
        <v>0</v>
      </c>
      <c r="R423">
        <v>0</v>
      </c>
      <c r="S423">
        <v>2.1384285107515253</v>
      </c>
      <c r="T423">
        <v>0</v>
      </c>
      <c r="U423">
        <v>0</v>
      </c>
      <c r="V423">
        <v>0</v>
      </c>
      <c r="W423">
        <v>0</v>
      </c>
      <c r="X423">
        <v>2.2417257854715524</v>
      </c>
      <c r="AA423">
        <v>0.82949534725069407</v>
      </c>
      <c r="AB423">
        <v>4.8817716685807406</v>
      </c>
      <c r="AC423" s="1" t="e">
        <f>((#REF!+#REF!)*H2__2[[#This Row],[PremiumH2CN_cap]]+(#REF!+#REF!)*H2__2[[#This Row],[PremiumH2CN_prod]]*1000)*_xlfn.XLOOKUP(H2__2[[#This Row],[Year]],Graphs!$R$2:$R$41,Graphs!$T$2:$T$41)</f>
        <v>#REF!</v>
      </c>
      <c r="AD4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4" spans="1:31" x14ac:dyDescent="0.25">
      <c r="A424" s="1" t="s">
        <v>105</v>
      </c>
      <c r="B424">
        <v>1</v>
      </c>
      <c r="C424" s="1" t="s">
        <v>107</v>
      </c>
      <c r="D424" s="1" t="s">
        <v>342</v>
      </c>
      <c r="E424">
        <v>2043</v>
      </c>
      <c r="F424">
        <v>1.6688705603545804E-7</v>
      </c>
      <c r="G424">
        <v>19.68201925502807</v>
      </c>
      <c r="H424">
        <v>69.861983395899983</v>
      </c>
      <c r="I424">
        <v>112.5930076524718</v>
      </c>
      <c r="J424">
        <v>2.4130143544708151E-9</v>
      </c>
      <c r="K424">
        <v>2.4687454905129869</v>
      </c>
      <c r="L424">
        <v>11.880616901056273</v>
      </c>
      <c r="M424">
        <v>12.901043832114146</v>
      </c>
      <c r="N424">
        <v>11.195668434435804</v>
      </c>
      <c r="O424">
        <v>0.82949534725069407</v>
      </c>
      <c r="P424">
        <v>4.8817716685807406</v>
      </c>
      <c r="Q424">
        <v>0</v>
      </c>
      <c r="R424">
        <v>0</v>
      </c>
      <c r="S424">
        <v>2.1094156470337428</v>
      </c>
      <c r="T424">
        <v>0</v>
      </c>
      <c r="U424">
        <v>0</v>
      </c>
      <c r="V424">
        <v>0</v>
      </c>
      <c r="W424">
        <v>0</v>
      </c>
      <c r="X424">
        <v>2.2091806831826553</v>
      </c>
      <c r="AA424">
        <v>0.82949534725069407</v>
      </c>
      <c r="AB424">
        <v>4.8817716685807406</v>
      </c>
      <c r="AC424" s="1" t="e">
        <f>((#REF!+#REF!)*H2__2[[#This Row],[PremiumH2CN_cap]]+(#REF!+#REF!)*H2__2[[#This Row],[PremiumH2CN_prod]]*1000)*_xlfn.XLOOKUP(H2__2[[#This Row],[Year]],Graphs!$R$2:$R$41,Graphs!$T$2:$T$41)</f>
        <v>#REF!</v>
      </c>
      <c r="AD4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5" spans="1:31" x14ac:dyDescent="0.25">
      <c r="A425" s="1" t="s">
        <v>105</v>
      </c>
      <c r="B425">
        <v>1</v>
      </c>
      <c r="C425" s="1" t="s">
        <v>107</v>
      </c>
      <c r="D425" s="1" t="s">
        <v>342</v>
      </c>
      <c r="E425">
        <v>2044</v>
      </c>
      <c r="F425">
        <v>1.882233706062976E-7</v>
      </c>
      <c r="G425">
        <v>19.682019255028489</v>
      </c>
      <c r="H425">
        <v>69.861983395877147</v>
      </c>
      <c r="I425">
        <v>123.76732268428081</v>
      </c>
      <c r="J425">
        <v>2.3628262224408838E-9</v>
      </c>
      <c r="K425">
        <v>2.1204014254423562</v>
      </c>
      <c r="L425">
        <v>12.040160486688094</v>
      </c>
      <c r="M425">
        <v>14.298479787175081</v>
      </c>
      <c r="N425">
        <v>11.471918825686208</v>
      </c>
      <c r="O425">
        <v>0.82949534725069407</v>
      </c>
      <c r="P425">
        <v>4.8817716685807406</v>
      </c>
      <c r="Q425">
        <v>0</v>
      </c>
      <c r="R425">
        <v>0</v>
      </c>
      <c r="S425">
        <v>2.0333159626235719</v>
      </c>
      <c r="T425">
        <v>0</v>
      </c>
      <c r="U425">
        <v>0</v>
      </c>
      <c r="V425">
        <v>0</v>
      </c>
      <c r="W425">
        <v>0</v>
      </c>
      <c r="X425">
        <v>2.1340522364284804</v>
      </c>
      <c r="AA425">
        <v>0.82949534725069407</v>
      </c>
      <c r="AB425">
        <v>4.8817716685807406</v>
      </c>
      <c r="AC425" s="1" t="e">
        <f>((#REF!+#REF!)*H2__2[[#This Row],[PremiumH2CN_cap]]+(#REF!+#REF!)*H2__2[[#This Row],[PremiumH2CN_prod]]*1000)*_xlfn.XLOOKUP(H2__2[[#This Row],[Year]],Graphs!$R$2:$R$41,Graphs!$T$2:$T$41)</f>
        <v>#REF!</v>
      </c>
      <c r="AD4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6" spans="1:31" x14ac:dyDescent="0.25">
      <c r="A426" s="1" t="s">
        <v>105</v>
      </c>
      <c r="B426">
        <v>1</v>
      </c>
      <c r="C426" s="1" t="s">
        <v>107</v>
      </c>
      <c r="D426" s="1" t="s">
        <v>342</v>
      </c>
      <c r="E426">
        <v>2045</v>
      </c>
      <c r="F426">
        <v>2.1276472612642043E-7</v>
      </c>
      <c r="G426">
        <v>19.682019255029005</v>
      </c>
      <c r="H426">
        <v>64.425578724468153</v>
      </c>
      <c r="I426">
        <v>142.23145498836146</v>
      </c>
      <c r="J426">
        <v>2.332638058961143E-9</v>
      </c>
      <c r="K426">
        <v>1.6935249054936456</v>
      </c>
      <c r="L426">
        <v>12.529879735301789</v>
      </c>
      <c r="M426">
        <v>15.477833118588425</v>
      </c>
      <c r="N426">
        <v>11.843035198975757</v>
      </c>
      <c r="O426">
        <v>0.82949534725069407</v>
      </c>
      <c r="P426">
        <v>4.8817716685807406</v>
      </c>
      <c r="Q426">
        <v>0</v>
      </c>
      <c r="R426">
        <v>0</v>
      </c>
      <c r="S426">
        <v>1.9839888696605297</v>
      </c>
      <c r="T426">
        <v>0</v>
      </c>
      <c r="U426">
        <v>0</v>
      </c>
      <c r="V426">
        <v>0</v>
      </c>
      <c r="W426">
        <v>0</v>
      </c>
      <c r="X426">
        <v>2.0869876232575417</v>
      </c>
      <c r="AA426">
        <v>0.82949534725069407</v>
      </c>
      <c r="AB426">
        <v>4.8817716685807406</v>
      </c>
      <c r="AC426" s="1" t="e">
        <f>((#REF!+#REF!)*H2__2[[#This Row],[PremiumH2CN_cap]]+(#REF!+#REF!)*H2__2[[#This Row],[PremiumH2CN_prod]]*1000)*_xlfn.XLOOKUP(H2__2[[#This Row],[Year]],Graphs!$R$2:$R$41,Graphs!$T$2:$T$41)</f>
        <v>#REF!</v>
      </c>
      <c r="AD4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7" spans="1:31" x14ac:dyDescent="0.25">
      <c r="A427" s="1" t="s">
        <v>105</v>
      </c>
      <c r="B427">
        <v>1</v>
      </c>
      <c r="C427" s="1" t="s">
        <v>107</v>
      </c>
      <c r="D427" s="1" t="s">
        <v>342</v>
      </c>
      <c r="E427">
        <v>2046</v>
      </c>
      <c r="F427">
        <v>2.4100265939077294E-7</v>
      </c>
      <c r="G427">
        <v>19.682019255029662</v>
      </c>
      <c r="H427">
        <v>68.573379005980684</v>
      </c>
      <c r="I427">
        <v>152.12733935525131</v>
      </c>
      <c r="J427">
        <v>2.3002704547620983E-9</v>
      </c>
      <c r="K427">
        <v>1.3971050449551854</v>
      </c>
      <c r="L427">
        <v>13.835413439864469</v>
      </c>
      <c r="M427">
        <v>15.916290970681247</v>
      </c>
      <c r="N427">
        <v>11.819707901613455</v>
      </c>
      <c r="O427">
        <v>0.82949534725069407</v>
      </c>
      <c r="P427">
        <v>4.8817716685807406</v>
      </c>
      <c r="Q427">
        <v>0</v>
      </c>
      <c r="R427">
        <v>0</v>
      </c>
      <c r="S427">
        <v>1.940958635468055</v>
      </c>
      <c r="T427">
        <v>0</v>
      </c>
      <c r="U427">
        <v>0</v>
      </c>
      <c r="V427">
        <v>0</v>
      </c>
      <c r="W427">
        <v>0</v>
      </c>
      <c r="X427">
        <v>2.0423449962283362</v>
      </c>
      <c r="AA427">
        <v>0.82949534725069407</v>
      </c>
      <c r="AB427">
        <v>4.8817716685807406</v>
      </c>
      <c r="AC427" s="1" t="e">
        <f>((#REF!+#REF!)*H2__2[[#This Row],[PremiumH2CN_cap]]+(#REF!+#REF!)*H2__2[[#This Row],[PremiumH2CN_prod]]*1000)*_xlfn.XLOOKUP(H2__2[[#This Row],[Year]],Graphs!$R$2:$R$41,Graphs!$T$2:$T$41)</f>
        <v>#REF!</v>
      </c>
      <c r="AD4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8" spans="1:31" x14ac:dyDescent="0.25">
      <c r="A428" s="1" t="s">
        <v>105</v>
      </c>
      <c r="B428">
        <v>1</v>
      </c>
      <c r="C428" s="1" t="s">
        <v>107</v>
      </c>
      <c r="D428" s="1" t="s">
        <v>342</v>
      </c>
      <c r="E428">
        <v>2047</v>
      </c>
      <c r="F428">
        <v>2.7356442837191464E-7</v>
      </c>
      <c r="G428">
        <v>19.682019255030557</v>
      </c>
      <c r="H428">
        <v>78.461511668678256</v>
      </c>
      <c r="I428">
        <v>162.39592226449906</v>
      </c>
      <c r="J428">
        <v>2.2587838090006725E-9</v>
      </c>
      <c r="K428">
        <v>1.2946617745687559</v>
      </c>
      <c r="L428">
        <v>15.805738016752501</v>
      </c>
      <c r="M428">
        <v>15.99456112055506</v>
      </c>
      <c r="N428">
        <v>11.268028829086674</v>
      </c>
      <c r="O428">
        <v>0.82949534725069407</v>
      </c>
      <c r="P428">
        <v>4.8817716685807406</v>
      </c>
      <c r="Q428">
        <v>0</v>
      </c>
      <c r="R428">
        <v>0</v>
      </c>
      <c r="S428">
        <v>1.8545703223226198</v>
      </c>
      <c r="T428">
        <v>0</v>
      </c>
      <c r="U428">
        <v>0</v>
      </c>
      <c r="V428">
        <v>0</v>
      </c>
      <c r="W428">
        <v>0</v>
      </c>
      <c r="X428">
        <v>1.9514440441836718</v>
      </c>
      <c r="AA428">
        <v>0.82949534725069407</v>
      </c>
      <c r="AB428">
        <v>4.8817716685807406</v>
      </c>
      <c r="AC428" s="1" t="e">
        <f>((#REF!+#REF!)*H2__2[[#This Row],[PremiumH2CN_cap]]+(#REF!+#REF!)*H2__2[[#This Row],[PremiumH2CN_prod]]*1000)*_xlfn.XLOOKUP(H2__2[[#This Row],[Year]],Graphs!$R$2:$R$41,Graphs!$T$2:$T$41)</f>
        <v>#REF!</v>
      </c>
      <c r="AD4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29" spans="1:31" x14ac:dyDescent="0.25">
      <c r="A429" s="1" t="s">
        <v>105</v>
      </c>
      <c r="B429">
        <v>1</v>
      </c>
      <c r="C429" s="1" t="s">
        <v>107</v>
      </c>
      <c r="D429" s="1" t="s">
        <v>342</v>
      </c>
      <c r="E429">
        <v>2048</v>
      </c>
      <c r="F429">
        <v>3.1120650127719826E-7</v>
      </c>
      <c r="G429">
        <v>16.182019255032063</v>
      </c>
      <c r="H429">
        <v>89.867210274616184</v>
      </c>
      <c r="I429">
        <v>173.24307174665677</v>
      </c>
      <c r="J429">
        <v>2.2305422165141203E-9</v>
      </c>
      <c r="K429">
        <v>0.99364958106900758</v>
      </c>
      <c r="L429">
        <v>18.138859018704945</v>
      </c>
      <c r="M429">
        <v>15.990043032728442</v>
      </c>
      <c r="N429">
        <v>10.735208049541569</v>
      </c>
      <c r="O429">
        <v>0.82949534725069407</v>
      </c>
      <c r="P429">
        <v>4.8817716685807406</v>
      </c>
      <c r="Q429">
        <v>0</v>
      </c>
      <c r="R429">
        <v>0</v>
      </c>
      <c r="S429">
        <v>1.7719336677438553</v>
      </c>
      <c r="T429">
        <v>0</v>
      </c>
      <c r="U429">
        <v>0</v>
      </c>
      <c r="V429">
        <v>0</v>
      </c>
      <c r="W429">
        <v>0</v>
      </c>
      <c r="X429">
        <v>1.8654005154222559</v>
      </c>
      <c r="AA429">
        <v>0.82949534725069407</v>
      </c>
      <c r="AB429">
        <v>4.8817716685807406</v>
      </c>
      <c r="AC429" s="1" t="e">
        <f>((#REF!+#REF!)*H2__2[[#This Row],[PremiumH2CN_cap]]+(#REF!+#REF!)*H2__2[[#This Row],[PremiumH2CN_prod]]*1000)*_xlfn.XLOOKUP(H2__2[[#This Row],[Year]],Graphs!$R$2:$R$41,Graphs!$T$2:$T$41)</f>
        <v>#REF!</v>
      </c>
      <c r="AD4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0" spans="1:31" x14ac:dyDescent="0.25">
      <c r="A430" s="1" t="s">
        <v>105</v>
      </c>
      <c r="B430">
        <v>1</v>
      </c>
      <c r="C430" s="1" t="s">
        <v>107</v>
      </c>
      <c r="D430" s="1" t="s">
        <v>342</v>
      </c>
      <c r="E430">
        <v>2049</v>
      </c>
      <c r="F430">
        <v>3.5405430200843725E-7</v>
      </c>
      <c r="G430">
        <v>12.682019255035204</v>
      </c>
      <c r="H430">
        <v>102.39523311461301</v>
      </c>
      <c r="I430">
        <v>179.97952100468697</v>
      </c>
      <c r="J430">
        <v>2.2130278705192911E-9</v>
      </c>
      <c r="K430">
        <v>0.50844892034284928</v>
      </c>
      <c r="L430">
        <v>20.380846904085747</v>
      </c>
      <c r="M430">
        <v>16.146476248620878</v>
      </c>
      <c r="N430">
        <v>10.403214462596665</v>
      </c>
      <c r="O430">
        <v>0.82949534725069407</v>
      </c>
      <c r="P430">
        <v>4.8817716685807406</v>
      </c>
      <c r="Q430">
        <v>0</v>
      </c>
      <c r="R430">
        <v>0</v>
      </c>
      <c r="S430">
        <v>1.7078007323365163</v>
      </c>
      <c r="T430">
        <v>0</v>
      </c>
      <c r="U430">
        <v>0</v>
      </c>
      <c r="V430">
        <v>0</v>
      </c>
      <c r="W430">
        <v>0</v>
      </c>
      <c r="X430">
        <v>1.7931034600639972</v>
      </c>
      <c r="AA430">
        <v>0.82949534725069407</v>
      </c>
      <c r="AB430">
        <v>4.8817716685807406</v>
      </c>
      <c r="AC430" s="1" t="e">
        <f>((#REF!+#REF!)*H2__2[[#This Row],[PremiumH2CN_cap]]+(#REF!+#REF!)*H2__2[[#This Row],[PremiumH2CN_prod]]*1000)*_xlfn.XLOOKUP(H2__2[[#This Row],[Year]],Graphs!$R$2:$R$41,Graphs!$T$2:$T$41)</f>
        <v>#REF!</v>
      </c>
      <c r="AD4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1" spans="1:31" x14ac:dyDescent="0.25">
      <c r="A431" s="1" t="s">
        <v>105</v>
      </c>
      <c r="B431">
        <v>1</v>
      </c>
      <c r="C431" s="1" t="s">
        <v>107</v>
      </c>
      <c r="D431" s="1" t="s">
        <v>342</v>
      </c>
      <c r="E431">
        <v>2050</v>
      </c>
      <c r="F431">
        <v>3.9656753353594936E-7</v>
      </c>
      <c r="G431">
        <v>1.5848028867303182E-9</v>
      </c>
      <c r="H431">
        <v>115.48037950071529</v>
      </c>
      <c r="I431">
        <v>191.10590001259865</v>
      </c>
      <c r="J431">
        <v>2.2017940136913112E-9</v>
      </c>
      <c r="K431">
        <v>9.4293414025243806E-11</v>
      </c>
      <c r="L431">
        <v>22.431505426044122</v>
      </c>
      <c r="M431">
        <v>16.508751066098185</v>
      </c>
      <c r="N431">
        <v>9.9344384790099998</v>
      </c>
      <c r="O431">
        <v>0.82949534725069407</v>
      </c>
      <c r="P431">
        <v>4.8817716685807406</v>
      </c>
      <c r="Q431">
        <v>0</v>
      </c>
      <c r="R431">
        <v>0</v>
      </c>
      <c r="S431">
        <v>1.6358310908453173</v>
      </c>
      <c r="T431">
        <v>0</v>
      </c>
      <c r="U431">
        <v>0</v>
      </c>
      <c r="V431">
        <v>0</v>
      </c>
      <c r="W431">
        <v>0</v>
      </c>
      <c r="X431">
        <v>1.7255478811216038</v>
      </c>
      <c r="AA431">
        <v>0.82949534725069407</v>
      </c>
      <c r="AB431">
        <v>4.8817716685807406</v>
      </c>
      <c r="AC431" s="1" t="e">
        <f>((#REF!+#REF!)*H2__2[[#This Row],[PremiumH2CN_cap]]+(#REF!+#REF!)*H2__2[[#This Row],[PremiumH2CN_prod]]*1000)*_xlfn.XLOOKUP(H2__2[[#This Row],[Year]],Graphs!$R$2:$R$41,Graphs!$T$2:$T$41)</f>
        <v>#REF!</v>
      </c>
      <c r="AD4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2" spans="1:31" x14ac:dyDescent="0.25">
      <c r="A432" s="1" t="s">
        <v>105</v>
      </c>
      <c r="B432">
        <v>1</v>
      </c>
      <c r="C432" s="1" t="s">
        <v>107</v>
      </c>
      <c r="D432" s="1" t="s">
        <v>342</v>
      </c>
      <c r="E432">
        <v>2051</v>
      </c>
      <c r="F432">
        <v>4.1901164796278867E-7</v>
      </c>
      <c r="G432">
        <v>1.6271662885495397E-9</v>
      </c>
      <c r="H432">
        <v>123.23719649328497</v>
      </c>
      <c r="I432">
        <v>191.10590001265524</v>
      </c>
      <c r="J432">
        <v>2.1791040958777919E-9</v>
      </c>
      <c r="K432">
        <v>8.5798898720190979E-11</v>
      </c>
      <c r="L432">
        <v>23.62461389204822</v>
      </c>
      <c r="M432">
        <v>17.049933484945569</v>
      </c>
      <c r="N432">
        <v>9.323170027680133</v>
      </c>
      <c r="O432">
        <v>0</v>
      </c>
      <c r="P432">
        <v>0</v>
      </c>
      <c r="Q432">
        <v>0</v>
      </c>
      <c r="R432">
        <v>0</v>
      </c>
      <c r="S432">
        <v>1.5302262010873615</v>
      </c>
      <c r="T432">
        <v>0</v>
      </c>
      <c r="U432">
        <v>0</v>
      </c>
      <c r="V432">
        <v>0</v>
      </c>
      <c r="W432">
        <v>0</v>
      </c>
      <c r="X432">
        <v>1.623382409742061</v>
      </c>
      <c r="AA432">
        <v>0</v>
      </c>
      <c r="AB432">
        <v>0</v>
      </c>
      <c r="AC432" s="1" t="e">
        <f>((#REF!+#REF!)*H2__2[[#This Row],[PremiumH2CN_cap]]+(#REF!+#REF!)*H2__2[[#This Row],[PremiumH2CN_prod]]*1000)*_xlfn.XLOOKUP(H2__2[[#This Row],[Year]],Graphs!$R$2:$R$41,Graphs!$T$2:$T$41)</f>
        <v>#REF!</v>
      </c>
      <c r="AD4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3" spans="1:31" x14ac:dyDescent="0.25">
      <c r="A433" s="1" t="s">
        <v>105</v>
      </c>
      <c r="B433">
        <v>1</v>
      </c>
      <c r="C433" s="1" t="s">
        <v>107</v>
      </c>
      <c r="D433" s="1" t="s">
        <v>342</v>
      </c>
      <c r="E433">
        <v>2052</v>
      </c>
      <c r="F433">
        <v>4.2625370831639317E-7</v>
      </c>
      <c r="G433">
        <v>1.6455261476989788E-9</v>
      </c>
      <c r="H433">
        <v>122.02859370825588</v>
      </c>
      <c r="I433">
        <v>185.53965838046614</v>
      </c>
      <c r="J433">
        <v>1.5667364722104726E-9</v>
      </c>
      <c r="K433">
        <v>6.7458183809753025E-11</v>
      </c>
      <c r="L433">
        <v>24.123257482926732</v>
      </c>
      <c r="M433">
        <v>16.871018628316996</v>
      </c>
      <c r="N433">
        <v>9.0021827863699517</v>
      </c>
      <c r="O433">
        <v>0</v>
      </c>
      <c r="P433">
        <v>0</v>
      </c>
      <c r="Q433">
        <v>0</v>
      </c>
      <c r="R433">
        <v>0</v>
      </c>
      <c r="S433">
        <v>1.4233388432557057</v>
      </c>
      <c r="T433">
        <v>0</v>
      </c>
      <c r="U433">
        <v>0</v>
      </c>
      <c r="V433">
        <v>0</v>
      </c>
      <c r="W433">
        <v>0</v>
      </c>
      <c r="X433">
        <v>1.5267086711606535</v>
      </c>
      <c r="AA433">
        <v>0</v>
      </c>
      <c r="AB433">
        <v>0</v>
      </c>
      <c r="AC433" s="1" t="e">
        <f>((#REF!+#REF!)*H2__2[[#This Row],[PremiumH2CN_cap]]+(#REF!+#REF!)*H2__2[[#This Row],[PremiumH2CN_prod]]*1000)*_xlfn.XLOOKUP(H2__2[[#This Row],[Year]],Graphs!$R$2:$R$41,Graphs!$T$2:$T$41)</f>
        <v>#REF!</v>
      </c>
      <c r="AD4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4" spans="1:31" x14ac:dyDescent="0.25">
      <c r="A434" s="1" t="s">
        <v>105</v>
      </c>
      <c r="B434">
        <v>1</v>
      </c>
      <c r="C434" s="1" t="s">
        <v>107</v>
      </c>
      <c r="D434" s="1" t="s">
        <v>342</v>
      </c>
      <c r="E434">
        <v>2053</v>
      </c>
      <c r="F434">
        <v>4.5102662599580838E-7</v>
      </c>
      <c r="G434">
        <v>1.6985796603525529E-9</v>
      </c>
      <c r="H434">
        <v>124.76575182640919</v>
      </c>
      <c r="I434">
        <v>180.13041996709629</v>
      </c>
      <c r="J434">
        <v>1.546478830933786E-9</v>
      </c>
      <c r="K434">
        <v>6.1984215151026545E-11</v>
      </c>
      <c r="L434">
        <v>24.344495095324241</v>
      </c>
      <c r="M434">
        <v>16.912361780462714</v>
      </c>
      <c r="N434">
        <v>8.7412539234141438</v>
      </c>
      <c r="O434">
        <v>0</v>
      </c>
      <c r="P434">
        <v>0</v>
      </c>
      <c r="Q434">
        <v>0</v>
      </c>
      <c r="R434">
        <v>0</v>
      </c>
      <c r="S434">
        <v>1.3243301552184297</v>
      </c>
      <c r="T434">
        <v>0</v>
      </c>
      <c r="U434">
        <v>0</v>
      </c>
      <c r="V434">
        <v>0</v>
      </c>
      <c r="W434">
        <v>0</v>
      </c>
      <c r="X434">
        <v>1.4185414833456416</v>
      </c>
      <c r="AA434">
        <v>0</v>
      </c>
      <c r="AB434">
        <v>0</v>
      </c>
      <c r="AC434" s="1" t="e">
        <f>((#REF!+#REF!)*H2__2[[#This Row],[PremiumH2CN_cap]]+(#REF!+#REF!)*H2__2[[#This Row],[PremiumH2CN_prod]]*1000)*_xlfn.XLOOKUP(H2__2[[#This Row],[Year]],Graphs!$R$2:$R$41,Graphs!$T$2:$T$41)</f>
        <v>#REF!</v>
      </c>
      <c r="AD4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5" spans="1:31" x14ac:dyDescent="0.25">
      <c r="A435" s="1" t="s">
        <v>105</v>
      </c>
      <c r="B435">
        <v>1</v>
      </c>
      <c r="C435" s="1" t="s">
        <v>107</v>
      </c>
      <c r="D435" s="1" t="s">
        <v>342</v>
      </c>
      <c r="E435">
        <v>2054</v>
      </c>
      <c r="F435">
        <v>6.3595293743258818E-7</v>
      </c>
      <c r="G435">
        <v>2.1277770616612198E-9</v>
      </c>
      <c r="H435">
        <v>120.85319349734853</v>
      </c>
      <c r="I435">
        <v>176.83086259756996</v>
      </c>
      <c r="J435">
        <v>2.1540389527483653E-9</v>
      </c>
      <c r="K435">
        <v>7.4869965581189217E-11</v>
      </c>
      <c r="L435">
        <v>25.097142486249648</v>
      </c>
      <c r="M435">
        <v>16.488269176236443</v>
      </c>
      <c r="N435">
        <v>8.4143540887030532</v>
      </c>
      <c r="O435">
        <v>0</v>
      </c>
      <c r="P435">
        <v>0</v>
      </c>
      <c r="Q435">
        <v>0</v>
      </c>
      <c r="R435">
        <v>0</v>
      </c>
      <c r="S435">
        <v>1.2274631663151228</v>
      </c>
      <c r="T435">
        <v>0</v>
      </c>
      <c r="U435">
        <v>0</v>
      </c>
      <c r="V435">
        <v>0</v>
      </c>
      <c r="W435">
        <v>0</v>
      </c>
      <c r="X435">
        <v>1.3152257438959487</v>
      </c>
      <c r="AA435">
        <v>0</v>
      </c>
      <c r="AB435">
        <v>0</v>
      </c>
      <c r="AC435" s="1" t="e">
        <f>((#REF!+#REF!)*H2__2[[#This Row],[PremiumH2CN_cap]]+(#REF!+#REF!)*H2__2[[#This Row],[PremiumH2CN_prod]]*1000)*_xlfn.XLOOKUP(H2__2[[#This Row],[Year]],Graphs!$R$2:$R$41,Graphs!$T$2:$T$41)</f>
        <v>#REF!</v>
      </c>
      <c r="AD4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6" spans="1:31" x14ac:dyDescent="0.25">
      <c r="A436" s="1" t="s">
        <v>105</v>
      </c>
      <c r="B436">
        <v>1</v>
      </c>
      <c r="C436" s="1" t="s">
        <v>107</v>
      </c>
      <c r="D436" s="1" t="s">
        <v>342</v>
      </c>
      <c r="E436">
        <v>2055</v>
      </c>
      <c r="F436">
        <v>6.5018586303183912E-7</v>
      </c>
      <c r="G436">
        <v>2.1697334972519075E-9</v>
      </c>
      <c r="H436">
        <v>127.60413403151415</v>
      </c>
      <c r="I436">
        <v>176.29328637750285</v>
      </c>
      <c r="J436">
        <v>1.5295616216546789E-9</v>
      </c>
      <c r="K436">
        <v>5.7851067820218816E-11</v>
      </c>
      <c r="L436">
        <v>25.452362798654892</v>
      </c>
      <c r="M436">
        <v>16.58380311764267</v>
      </c>
      <c r="N436">
        <v>7.9609889666650719</v>
      </c>
      <c r="O436">
        <v>0</v>
      </c>
      <c r="P436">
        <v>0</v>
      </c>
      <c r="Q436">
        <v>0</v>
      </c>
      <c r="R436">
        <v>0</v>
      </c>
      <c r="S436">
        <v>1.1577660399360055</v>
      </c>
      <c r="T436">
        <v>0</v>
      </c>
      <c r="U436">
        <v>0</v>
      </c>
      <c r="V436">
        <v>0</v>
      </c>
      <c r="W436">
        <v>0</v>
      </c>
      <c r="X436">
        <v>1.2446559710889642</v>
      </c>
      <c r="AA436">
        <v>0</v>
      </c>
      <c r="AB436">
        <v>0</v>
      </c>
      <c r="AC436" s="1" t="e">
        <f>((#REF!+#REF!)*H2__2[[#This Row],[PremiumH2CN_cap]]+(#REF!+#REF!)*H2__2[[#This Row],[PremiumH2CN_prod]]*1000)*_xlfn.XLOOKUP(H2__2[[#This Row],[Year]],Graphs!$R$2:$R$41,Graphs!$T$2:$T$41)</f>
        <v>#REF!</v>
      </c>
      <c r="AD4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7" spans="1:31" x14ac:dyDescent="0.25">
      <c r="A437" s="1" t="s">
        <v>105</v>
      </c>
      <c r="B437">
        <v>1</v>
      </c>
      <c r="C437" s="1" t="s">
        <v>107</v>
      </c>
      <c r="D437" s="1" t="s">
        <v>342</v>
      </c>
      <c r="E437">
        <v>2056</v>
      </c>
      <c r="F437">
        <v>7.4346132285369957E-7</v>
      </c>
      <c r="G437">
        <v>2.3879035992849225E-9</v>
      </c>
      <c r="H437">
        <v>144.60978213084576</v>
      </c>
      <c r="I437">
        <v>173.55068155732693</v>
      </c>
      <c r="J437">
        <v>1.9003375679072812E-9</v>
      </c>
      <c r="K437">
        <v>6.4244699927633123E-11</v>
      </c>
      <c r="L437">
        <v>26.010040596957307</v>
      </c>
      <c r="M437">
        <v>16.754854191347686</v>
      </c>
      <c r="N437">
        <v>7.2315609644320347</v>
      </c>
      <c r="O437">
        <v>0</v>
      </c>
      <c r="P437">
        <v>0</v>
      </c>
      <c r="Q437">
        <v>0</v>
      </c>
      <c r="R437">
        <v>0</v>
      </c>
      <c r="S437">
        <v>1.0834396519077631</v>
      </c>
      <c r="T437">
        <v>0</v>
      </c>
      <c r="U437">
        <v>0</v>
      </c>
      <c r="V437">
        <v>0</v>
      </c>
      <c r="W437">
        <v>0</v>
      </c>
      <c r="X437">
        <v>1.1640008864129079</v>
      </c>
      <c r="AA437">
        <v>0</v>
      </c>
      <c r="AB437">
        <v>0</v>
      </c>
      <c r="AC437" s="1" t="e">
        <f>((#REF!+#REF!)*H2__2[[#This Row],[PremiumH2CN_cap]]+(#REF!+#REF!)*H2__2[[#This Row],[PremiumH2CN_prod]]*1000)*_xlfn.XLOOKUP(H2__2[[#This Row],[Year]],Graphs!$R$2:$R$41,Graphs!$T$2:$T$41)</f>
        <v>#REF!</v>
      </c>
      <c r="AD4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8" spans="1:31" x14ac:dyDescent="0.25">
      <c r="A438" s="1" t="s">
        <v>105</v>
      </c>
      <c r="B438">
        <v>1</v>
      </c>
      <c r="C438" s="1" t="s">
        <v>107</v>
      </c>
      <c r="D438" s="1" t="s">
        <v>342</v>
      </c>
      <c r="E438">
        <v>2057</v>
      </c>
      <c r="F438">
        <v>7.59161595659301E-7</v>
      </c>
      <c r="G438">
        <v>2.4283205292876282E-9</v>
      </c>
      <c r="H438">
        <v>141.48698464997977</v>
      </c>
      <c r="I438">
        <v>170.07815227992404</v>
      </c>
      <c r="J438">
        <v>2.1471574396590941E-9</v>
      </c>
      <c r="K438">
        <v>6.7635633037864158E-11</v>
      </c>
      <c r="L438">
        <v>26.32951488438783</v>
      </c>
      <c r="M438">
        <v>17.090249444296752</v>
      </c>
      <c r="N438">
        <v>6.5718908942081624</v>
      </c>
      <c r="O438">
        <v>0</v>
      </c>
      <c r="P438">
        <v>0</v>
      </c>
      <c r="Q438">
        <v>0</v>
      </c>
      <c r="R438">
        <v>0</v>
      </c>
      <c r="S438">
        <v>0.99649025929714474</v>
      </c>
      <c r="T438">
        <v>0</v>
      </c>
      <c r="U438">
        <v>0</v>
      </c>
      <c r="V438">
        <v>0</v>
      </c>
      <c r="W438">
        <v>0</v>
      </c>
      <c r="X438">
        <v>1.0309818948114553</v>
      </c>
      <c r="AA438">
        <v>0</v>
      </c>
      <c r="AB438">
        <v>0</v>
      </c>
      <c r="AC438" s="1" t="e">
        <f>((#REF!+#REF!)*H2__2[[#This Row],[PremiumH2CN_cap]]+(#REF!+#REF!)*H2__2[[#This Row],[PremiumH2CN_prod]]*1000)*_xlfn.XLOOKUP(H2__2[[#This Row],[Year]],Graphs!$R$2:$R$41,Graphs!$T$2:$T$41)</f>
        <v>#REF!</v>
      </c>
      <c r="AD4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39" spans="1:31" x14ac:dyDescent="0.25">
      <c r="A439" s="1" t="s">
        <v>105</v>
      </c>
      <c r="B439">
        <v>1</v>
      </c>
      <c r="C439" s="1" t="s">
        <v>107</v>
      </c>
      <c r="D439" s="1" t="s">
        <v>342</v>
      </c>
      <c r="E439">
        <v>2058</v>
      </c>
      <c r="F439">
        <v>7.6347418742795994E-7</v>
      </c>
      <c r="G439">
        <v>2.4403212855151928E-9</v>
      </c>
      <c r="H439">
        <v>149.4365984529216</v>
      </c>
      <c r="I439">
        <v>162.78445432386681</v>
      </c>
      <c r="J439">
        <v>1.8830461485259468E-9</v>
      </c>
      <c r="K439">
        <v>5.8183682462222793E-11</v>
      </c>
      <c r="L439">
        <v>27.383962716496619</v>
      </c>
      <c r="M439">
        <v>17.507899690736679</v>
      </c>
      <c r="N439">
        <v>5.1036846799161797</v>
      </c>
      <c r="O439">
        <v>0</v>
      </c>
      <c r="P439">
        <v>0</v>
      </c>
      <c r="Q439">
        <v>0</v>
      </c>
      <c r="R439">
        <v>0</v>
      </c>
      <c r="S439">
        <v>0.86378607825117526</v>
      </c>
      <c r="T439">
        <v>0</v>
      </c>
      <c r="U439">
        <v>0</v>
      </c>
      <c r="V439">
        <v>0</v>
      </c>
      <c r="W439">
        <v>0</v>
      </c>
      <c r="X439">
        <v>0.86967245727626519</v>
      </c>
      <c r="AA439">
        <v>0</v>
      </c>
      <c r="AB439">
        <v>0</v>
      </c>
      <c r="AC439" s="1" t="e">
        <f>((#REF!+#REF!)*H2__2[[#This Row],[PremiumH2CN_cap]]+(#REF!+#REF!)*H2__2[[#This Row],[PremiumH2CN_prod]]*1000)*_xlfn.XLOOKUP(H2__2[[#This Row],[Year]],Graphs!$R$2:$R$41,Graphs!$T$2:$T$41)</f>
        <v>#REF!</v>
      </c>
      <c r="AD4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0" spans="1:31" x14ac:dyDescent="0.25">
      <c r="A440" s="1" t="s">
        <v>105</v>
      </c>
      <c r="B440">
        <v>1</v>
      </c>
      <c r="C440" s="1" t="s">
        <v>107</v>
      </c>
      <c r="D440" s="1" t="s">
        <v>342</v>
      </c>
      <c r="E440">
        <v>2059</v>
      </c>
      <c r="F440">
        <v>7.6604216078644341E-7</v>
      </c>
      <c r="G440">
        <v>2.4475932293161288E-9</v>
      </c>
      <c r="H440">
        <v>149.43659845822302</v>
      </c>
      <c r="I440">
        <v>153.65775800485662</v>
      </c>
      <c r="J440">
        <v>1.2569561304556527E-9</v>
      </c>
      <c r="K440">
        <v>4.5132770090528423E-11</v>
      </c>
      <c r="L440">
        <v>26.792819537818602</v>
      </c>
      <c r="M440">
        <v>17.044338057622124</v>
      </c>
      <c r="N440">
        <v>6.1583532017908018</v>
      </c>
      <c r="O440">
        <v>0</v>
      </c>
      <c r="P440">
        <v>0</v>
      </c>
      <c r="Q440">
        <v>0</v>
      </c>
      <c r="R440">
        <v>0</v>
      </c>
      <c r="S440">
        <v>0.92298114027942513</v>
      </c>
      <c r="T440">
        <v>0</v>
      </c>
      <c r="U440">
        <v>0</v>
      </c>
      <c r="V440">
        <v>0</v>
      </c>
      <c r="W440">
        <v>0</v>
      </c>
      <c r="X440">
        <v>0.94054093147201046</v>
      </c>
      <c r="AA440">
        <v>0</v>
      </c>
      <c r="AB440">
        <v>0</v>
      </c>
      <c r="AC440" s="1" t="e">
        <f>((#REF!+#REF!)*H2__2[[#This Row],[PremiumH2CN_cap]]+(#REF!+#REF!)*H2__2[[#This Row],[PremiumH2CN_prod]]*1000)*_xlfn.XLOOKUP(H2__2[[#This Row],[Year]],Graphs!$R$2:$R$41,Graphs!$T$2:$T$41)</f>
        <v>#REF!</v>
      </c>
      <c r="AD4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1" spans="1:31" x14ac:dyDescent="0.25">
      <c r="A441" s="1" t="s">
        <v>105</v>
      </c>
      <c r="B441">
        <v>1</v>
      </c>
      <c r="C441" s="1" t="s">
        <v>107</v>
      </c>
      <c r="D441" s="1" t="s">
        <v>342</v>
      </c>
      <c r="E441">
        <v>2060</v>
      </c>
      <c r="F441">
        <v>7.6589318890173773E-7</v>
      </c>
      <c r="G441">
        <v>2.4473739723341441E-9</v>
      </c>
      <c r="H441">
        <v>149.43659845811015</v>
      </c>
      <c r="I441">
        <v>140.06139711721283</v>
      </c>
      <c r="J441">
        <v>5.8258572627649171E-10</v>
      </c>
      <c r="K441">
        <v>2.4706517184301783E-11</v>
      </c>
      <c r="L441">
        <v>26.187509348873174</v>
      </c>
      <c r="M441">
        <v>16.685305467389636</v>
      </c>
      <c r="N441">
        <v>7.1263564855981265</v>
      </c>
      <c r="O441">
        <v>0</v>
      </c>
      <c r="P441">
        <v>0</v>
      </c>
      <c r="Q441">
        <v>0</v>
      </c>
      <c r="R441">
        <v>0</v>
      </c>
      <c r="S441">
        <v>0.98879786515710488</v>
      </c>
      <c r="T441">
        <v>0</v>
      </c>
      <c r="U441">
        <v>0</v>
      </c>
      <c r="V441">
        <v>0</v>
      </c>
      <c r="W441">
        <v>0</v>
      </c>
      <c r="X441">
        <v>1.0531360778609742</v>
      </c>
      <c r="AA441">
        <v>0</v>
      </c>
      <c r="AB441">
        <v>0</v>
      </c>
      <c r="AC441" s="1" t="e">
        <f>((#REF!+#REF!)*H2__2[[#This Row],[PremiumH2CN_cap]]+(#REF!+#REF!)*H2__2[[#This Row],[PremiumH2CN_prod]]*1000)*_xlfn.XLOOKUP(H2__2[[#This Row],[Year]],Graphs!$R$2:$R$41,Graphs!$T$2:$T$41)</f>
        <v>#REF!</v>
      </c>
      <c r="AD4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2" spans="1:31" x14ac:dyDescent="0.25">
      <c r="A442" s="1" t="s">
        <v>105</v>
      </c>
      <c r="B442">
        <v>1</v>
      </c>
      <c r="C442" s="1" t="s">
        <v>107</v>
      </c>
      <c r="D442" s="1" t="s">
        <v>338</v>
      </c>
      <c r="E442">
        <v>2021</v>
      </c>
      <c r="F442">
        <v>70</v>
      </c>
      <c r="G442">
        <v>0.35</v>
      </c>
      <c r="H442">
        <v>0.13500000000000001</v>
      </c>
      <c r="I442">
        <v>0.13500000000000001</v>
      </c>
      <c r="J442">
        <v>9.9044136417432647</v>
      </c>
      <c r="K442">
        <v>9.2909090788525273E-2</v>
      </c>
      <c r="L442">
        <v>2.5563370476978782E-11</v>
      </c>
      <c r="M442">
        <v>3.0103661298034681E-12</v>
      </c>
      <c r="N442">
        <v>0</v>
      </c>
      <c r="O442">
        <v>0</v>
      </c>
      <c r="P442">
        <v>0.13500000000000001</v>
      </c>
      <c r="Q442">
        <v>0</v>
      </c>
      <c r="R442">
        <v>0</v>
      </c>
      <c r="S442">
        <v>4.2711251044384451</v>
      </c>
      <c r="T442">
        <v>0</v>
      </c>
      <c r="U442">
        <v>0</v>
      </c>
      <c r="V442">
        <v>0</v>
      </c>
      <c r="W442">
        <v>0</v>
      </c>
      <c r="X442">
        <v>4.2711251044471084</v>
      </c>
      <c r="AA442">
        <v>0</v>
      </c>
      <c r="AB442">
        <v>0.13500000000000001</v>
      </c>
      <c r="AC442" s="1" t="e">
        <f>((#REF!+#REF!)*H2__2[[#This Row],[PremiumH2CN_cap]]+(#REF!+#REF!)*H2__2[[#This Row],[PremiumH2CN_prod]]*1000)*_xlfn.XLOOKUP(H2__2[[#This Row],[Year]],Graphs!$R$2:$R$41,Graphs!$T$2:$T$41)</f>
        <v>#REF!</v>
      </c>
      <c r="AD4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3" spans="1:31" x14ac:dyDescent="0.25">
      <c r="A443" s="1" t="s">
        <v>105</v>
      </c>
      <c r="B443">
        <v>1</v>
      </c>
      <c r="C443" s="1" t="s">
        <v>107</v>
      </c>
      <c r="D443" s="1" t="s">
        <v>338</v>
      </c>
      <c r="E443">
        <v>2022</v>
      </c>
      <c r="F443">
        <v>70</v>
      </c>
      <c r="G443">
        <v>0.35</v>
      </c>
      <c r="H443">
        <v>0.13500000000204546</v>
      </c>
      <c r="I443">
        <v>0.13500000006534352</v>
      </c>
      <c r="J443">
        <v>11.099824895887222</v>
      </c>
      <c r="K443">
        <v>2.4591513546858185E-10</v>
      </c>
      <c r="L443">
        <v>2.8696527594126377E-3</v>
      </c>
      <c r="M443">
        <v>2.8696527432633769E-3</v>
      </c>
      <c r="N443">
        <v>0</v>
      </c>
      <c r="O443">
        <v>0</v>
      </c>
      <c r="P443">
        <v>0.13500000000000001</v>
      </c>
      <c r="Q443">
        <v>0</v>
      </c>
      <c r="R443">
        <v>0</v>
      </c>
      <c r="S443">
        <v>7.351125104530154</v>
      </c>
      <c r="T443">
        <v>0</v>
      </c>
      <c r="U443">
        <v>0</v>
      </c>
      <c r="V443">
        <v>0</v>
      </c>
      <c r="W443">
        <v>0</v>
      </c>
      <c r="X443">
        <v>7.3511251045571253</v>
      </c>
      <c r="AA443">
        <v>0</v>
      </c>
      <c r="AB443">
        <v>0.13500000000000001</v>
      </c>
      <c r="AC443" s="1" t="e">
        <f>((#REF!+#REF!)*H2__2[[#This Row],[PremiumH2CN_cap]]+(#REF!+#REF!)*H2__2[[#This Row],[PremiumH2CN_prod]]*1000)*_xlfn.XLOOKUP(H2__2[[#This Row],[Year]],Graphs!$R$2:$R$41,Graphs!$T$2:$T$41)</f>
        <v>#REF!</v>
      </c>
      <c r="AD4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4" spans="1:31" x14ac:dyDescent="0.25">
      <c r="A444" s="1" t="s">
        <v>105</v>
      </c>
      <c r="B444">
        <v>1</v>
      </c>
      <c r="C444" s="1" t="s">
        <v>107</v>
      </c>
      <c r="D444" s="1" t="s">
        <v>338</v>
      </c>
      <c r="E444">
        <v>2023</v>
      </c>
      <c r="F444">
        <v>65.333333333334309</v>
      </c>
      <c r="G444">
        <v>3.8266666666663185</v>
      </c>
      <c r="H444">
        <v>0.12825000000414827</v>
      </c>
      <c r="I444">
        <v>0.73775949220576298</v>
      </c>
      <c r="J444">
        <v>11.192397182570861</v>
      </c>
      <c r="K444">
        <v>1.0158060605347166</v>
      </c>
      <c r="L444">
        <v>1.4627686087524874E-3</v>
      </c>
      <c r="M444">
        <v>8.4145916292060214E-3</v>
      </c>
      <c r="N444">
        <v>0</v>
      </c>
      <c r="O444">
        <v>0</v>
      </c>
      <c r="P444">
        <v>0.12825</v>
      </c>
      <c r="Q444">
        <v>0</v>
      </c>
      <c r="R444">
        <v>0</v>
      </c>
      <c r="S444">
        <v>2.8411248968316629</v>
      </c>
      <c r="T444">
        <v>0</v>
      </c>
      <c r="U444">
        <v>0</v>
      </c>
      <c r="V444">
        <v>0</v>
      </c>
      <c r="W444">
        <v>0</v>
      </c>
      <c r="X444">
        <v>2.8411249283500322</v>
      </c>
      <c r="AA444">
        <v>0</v>
      </c>
      <c r="AB444">
        <v>0.12825</v>
      </c>
      <c r="AC444" s="1" t="e">
        <f>((#REF!+#REF!)*H2__2[[#This Row],[PremiumH2CN_cap]]+(#REF!+#REF!)*H2__2[[#This Row],[PremiumH2CN_prod]]*1000)*_xlfn.XLOOKUP(H2__2[[#This Row],[Year]],Graphs!$R$2:$R$41,Graphs!$T$2:$T$41)</f>
        <v>#REF!</v>
      </c>
      <c r="AD4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5" spans="1:31" x14ac:dyDescent="0.25">
      <c r="A445" s="1" t="s">
        <v>105</v>
      </c>
      <c r="B445">
        <v>1</v>
      </c>
      <c r="C445" s="1" t="s">
        <v>107</v>
      </c>
      <c r="D445" s="1" t="s">
        <v>338</v>
      </c>
      <c r="E445">
        <v>2024</v>
      </c>
      <c r="F445">
        <v>60.666666666668647</v>
      </c>
      <c r="G445">
        <v>7.3033333333323052</v>
      </c>
      <c r="H445">
        <v>0.12150000000668855</v>
      </c>
      <c r="I445">
        <v>8.176104414053226</v>
      </c>
      <c r="J445">
        <v>7.1437068649855133</v>
      </c>
      <c r="K445">
        <v>1.9387030302342692</v>
      </c>
      <c r="L445">
        <v>9.7608424388761581E-3</v>
      </c>
      <c r="M445">
        <v>0.57932923800814129</v>
      </c>
      <c r="N445">
        <v>3.6488857101257581</v>
      </c>
      <c r="O445">
        <v>0</v>
      </c>
      <c r="P445">
        <v>0.12150000000000001</v>
      </c>
      <c r="Q445">
        <v>0</v>
      </c>
      <c r="R445">
        <v>0</v>
      </c>
      <c r="S445">
        <v>2.96902134438939</v>
      </c>
      <c r="T445">
        <v>0</v>
      </c>
      <c r="U445">
        <v>0</v>
      </c>
      <c r="V445">
        <v>0</v>
      </c>
      <c r="W445">
        <v>0</v>
      </c>
      <c r="X445">
        <v>2.9690241466160101</v>
      </c>
      <c r="AA445">
        <v>0</v>
      </c>
      <c r="AB445">
        <v>0.12150000000000001</v>
      </c>
      <c r="AC445" s="1" t="e">
        <f>((#REF!+#REF!)*H2__2[[#This Row],[PremiumH2CN_cap]]+(#REF!+#REF!)*H2__2[[#This Row],[PremiumH2CN_prod]]*1000)*_xlfn.XLOOKUP(H2__2[[#This Row],[Year]],Graphs!$R$2:$R$41,Graphs!$T$2:$T$41)</f>
        <v>#REF!</v>
      </c>
      <c r="AD4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6" spans="1:31" x14ac:dyDescent="0.25">
      <c r="A446" s="1" t="s">
        <v>105</v>
      </c>
      <c r="B446">
        <v>1</v>
      </c>
      <c r="C446" s="1" t="s">
        <v>107</v>
      </c>
      <c r="D446" s="1" t="s">
        <v>338</v>
      </c>
      <c r="E446">
        <v>2025</v>
      </c>
      <c r="F446">
        <v>56.000000000002977</v>
      </c>
      <c r="G446">
        <v>9.2573358875226628</v>
      </c>
      <c r="H446">
        <v>0.11475000001002765</v>
      </c>
      <c r="I446">
        <v>19.881359854820122</v>
      </c>
      <c r="J446">
        <v>6.2496343405910988</v>
      </c>
      <c r="K446">
        <v>2.4574018900809218</v>
      </c>
      <c r="L446">
        <v>1.3366843843929947E-2</v>
      </c>
      <c r="M446">
        <v>1.8569372329337002</v>
      </c>
      <c r="N446">
        <v>3.8510808813365687</v>
      </c>
      <c r="O446">
        <v>0</v>
      </c>
      <c r="P446">
        <v>0.11475</v>
      </c>
      <c r="Q446">
        <v>0</v>
      </c>
      <c r="R446">
        <v>0</v>
      </c>
      <c r="S446">
        <v>2.7569003399582557</v>
      </c>
      <c r="T446">
        <v>0</v>
      </c>
      <c r="U446">
        <v>0</v>
      </c>
      <c r="V446">
        <v>0</v>
      </c>
      <c r="W446">
        <v>0</v>
      </c>
      <c r="X446">
        <v>2.7568941611056603</v>
      </c>
      <c r="AA446">
        <v>0</v>
      </c>
      <c r="AB446">
        <v>0.11475</v>
      </c>
      <c r="AC446" s="1" t="e">
        <f>((#REF!+#REF!)*H2__2[[#This Row],[PremiumH2CN_cap]]+(#REF!+#REF!)*H2__2[[#This Row],[PremiumH2CN_prod]]*1000)*_xlfn.XLOOKUP(H2__2[[#This Row],[Year]],Graphs!$R$2:$R$41,Graphs!$T$2:$T$41)</f>
        <v>#REF!</v>
      </c>
      <c r="AD4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7" spans="1:31" x14ac:dyDescent="0.25">
      <c r="A447" s="1" t="s">
        <v>105</v>
      </c>
      <c r="B447">
        <v>1</v>
      </c>
      <c r="C447" s="1" t="s">
        <v>107</v>
      </c>
      <c r="D447" s="1" t="s">
        <v>338</v>
      </c>
      <c r="E447">
        <v>2026</v>
      </c>
      <c r="F447">
        <v>51.333333333337471</v>
      </c>
      <c r="G447">
        <v>9.2340025541922301</v>
      </c>
      <c r="H447">
        <v>0.10800000001413197</v>
      </c>
      <c r="I447">
        <v>33.97064353717235</v>
      </c>
      <c r="J447">
        <v>3.1004105102564461</v>
      </c>
      <c r="K447">
        <v>2.4512079506765683</v>
      </c>
      <c r="L447">
        <v>1.4768165169309028E-2</v>
      </c>
      <c r="M447">
        <v>3.472757543223675</v>
      </c>
      <c r="N447">
        <v>6.5011613124761674</v>
      </c>
      <c r="O447">
        <v>0</v>
      </c>
      <c r="P447">
        <v>0.10800000000000001</v>
      </c>
      <c r="Q447">
        <v>0</v>
      </c>
      <c r="R447">
        <v>0</v>
      </c>
      <c r="S447">
        <v>2.9728065687994882</v>
      </c>
      <c r="T447">
        <v>0</v>
      </c>
      <c r="U447">
        <v>0</v>
      </c>
      <c r="V447">
        <v>0</v>
      </c>
      <c r="W447">
        <v>0</v>
      </c>
      <c r="X447">
        <v>2.9902301378206175</v>
      </c>
      <c r="AA447">
        <v>0</v>
      </c>
      <c r="AB447">
        <v>0.10800000000000001</v>
      </c>
      <c r="AC447" s="1" t="e">
        <f>((#REF!+#REF!)*H2__2[[#This Row],[PremiumH2CN_cap]]+(#REF!+#REF!)*H2__2[[#This Row],[PremiumH2CN_prod]]*1000)*_xlfn.XLOOKUP(H2__2[[#This Row],[Year]],Graphs!$R$2:$R$41,Graphs!$T$2:$T$41)</f>
        <v>#REF!</v>
      </c>
      <c r="AD4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8" spans="1:31" x14ac:dyDescent="0.25">
      <c r="A448" s="1" t="s">
        <v>105</v>
      </c>
      <c r="B448">
        <v>1</v>
      </c>
      <c r="C448" s="1" t="s">
        <v>107</v>
      </c>
      <c r="D448" s="1" t="s">
        <v>338</v>
      </c>
      <c r="E448">
        <v>2027</v>
      </c>
      <c r="F448">
        <v>46.666666666672157</v>
      </c>
      <c r="G448">
        <v>9.21066922086038</v>
      </c>
      <c r="H448">
        <v>0.10125000001844713</v>
      </c>
      <c r="I448">
        <v>33.963893537185605</v>
      </c>
      <c r="J448">
        <v>2.0952650615674959</v>
      </c>
      <c r="K448">
        <v>2.4450140112792487</v>
      </c>
      <c r="L448">
        <v>1.4058739850919676E-2</v>
      </c>
      <c r="M448">
        <v>3.6841205442692586</v>
      </c>
      <c r="N448">
        <v>8.4153024987383169</v>
      </c>
      <c r="O448">
        <v>0</v>
      </c>
      <c r="P448">
        <v>0.10125000000000001</v>
      </c>
      <c r="Q448">
        <v>0</v>
      </c>
      <c r="R448">
        <v>0</v>
      </c>
      <c r="S448">
        <v>3.0191837526078005</v>
      </c>
      <c r="T448">
        <v>0</v>
      </c>
      <c r="U448">
        <v>0</v>
      </c>
      <c r="V448">
        <v>0</v>
      </c>
      <c r="W448">
        <v>0</v>
      </c>
      <c r="X448">
        <v>3.0390768417730993</v>
      </c>
      <c r="AA448">
        <v>0</v>
      </c>
      <c r="AB448">
        <v>0.10125000000000001</v>
      </c>
      <c r="AC448" s="1" t="e">
        <f>((#REF!+#REF!)*H2__2[[#This Row],[PremiumH2CN_cap]]+(#REF!+#REF!)*H2__2[[#This Row],[PremiumH2CN_prod]]*1000)*_xlfn.XLOOKUP(H2__2[[#This Row],[Year]],Graphs!$R$2:$R$41,Graphs!$T$2:$T$41)</f>
        <v>#REF!</v>
      </c>
      <c r="AD4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49" spans="1:31" x14ac:dyDescent="0.25">
      <c r="A449" s="1" t="s">
        <v>105</v>
      </c>
      <c r="B449">
        <v>1</v>
      </c>
      <c r="C449" s="1" t="s">
        <v>107</v>
      </c>
      <c r="D449" s="1" t="s">
        <v>338</v>
      </c>
      <c r="E449">
        <v>2028</v>
      </c>
      <c r="F449">
        <v>42.000000000007084</v>
      </c>
      <c r="G449">
        <v>9.187335887527933</v>
      </c>
      <c r="H449">
        <v>9.4500000022030128E-2</v>
      </c>
      <c r="I449">
        <v>33.957143537187484</v>
      </c>
      <c r="J449">
        <v>1.1369246163261943</v>
      </c>
      <c r="K449">
        <v>2.4388200718713451</v>
      </c>
      <c r="L449">
        <v>1.3310829029544825E-2</v>
      </c>
      <c r="M449">
        <v>3.8432206082517526</v>
      </c>
      <c r="N449">
        <v>10.333455757920545</v>
      </c>
      <c r="O449">
        <v>0</v>
      </c>
      <c r="P449">
        <v>9.4500000000000001E-2</v>
      </c>
      <c r="Q449">
        <v>0</v>
      </c>
      <c r="R449">
        <v>0</v>
      </c>
      <c r="S449">
        <v>3.0373517201156406</v>
      </c>
      <c r="T449">
        <v>0</v>
      </c>
      <c r="U449">
        <v>0</v>
      </c>
      <c r="V449">
        <v>0</v>
      </c>
      <c r="W449">
        <v>0</v>
      </c>
      <c r="X449">
        <v>3.0613136693487708</v>
      </c>
      <c r="AA449">
        <v>0</v>
      </c>
      <c r="AB449">
        <v>9.4500000000000001E-2</v>
      </c>
      <c r="AC449" s="1" t="e">
        <f>((#REF!+#REF!)*H2__2[[#This Row],[PremiumH2CN_cap]]+(#REF!+#REF!)*H2__2[[#This Row],[PremiumH2CN_prod]]*1000)*_xlfn.XLOOKUP(H2__2[[#This Row],[Year]],Graphs!$R$2:$R$41,Graphs!$T$2:$T$41)</f>
        <v>#REF!</v>
      </c>
      <c r="AD4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0" spans="1:31" x14ac:dyDescent="0.25">
      <c r="A450" s="1" t="s">
        <v>105</v>
      </c>
      <c r="B450">
        <v>1</v>
      </c>
      <c r="C450" s="1" t="s">
        <v>107</v>
      </c>
      <c r="D450" s="1" t="s">
        <v>338</v>
      </c>
      <c r="E450">
        <v>2029</v>
      </c>
      <c r="F450">
        <v>37.333333333342317</v>
      </c>
      <c r="G450">
        <v>9.1640025541952195</v>
      </c>
      <c r="H450">
        <v>8.7750000024756844E-2</v>
      </c>
      <c r="I450">
        <v>33.950393537188283</v>
      </c>
      <c r="J450">
        <v>0.32254781652194781</v>
      </c>
      <c r="K450">
        <v>2.4326261324292759</v>
      </c>
      <c r="L450">
        <v>1.2496269909025056E-2</v>
      </c>
      <c r="M450">
        <v>4.0648158786972841</v>
      </c>
      <c r="N450">
        <v>12.046210617843423</v>
      </c>
      <c r="O450">
        <v>0</v>
      </c>
      <c r="P450">
        <v>8.7750000000000009E-2</v>
      </c>
      <c r="Q450">
        <v>0</v>
      </c>
      <c r="R450">
        <v>0</v>
      </c>
      <c r="S450">
        <v>3.0044938360866187</v>
      </c>
      <c r="T450">
        <v>0</v>
      </c>
      <c r="U450">
        <v>0</v>
      </c>
      <c r="V450">
        <v>0</v>
      </c>
      <c r="W450">
        <v>0</v>
      </c>
      <c r="X450">
        <v>3.0408404293168685</v>
      </c>
      <c r="AA450">
        <v>0</v>
      </c>
      <c r="AB450">
        <v>8.7750000000000009E-2</v>
      </c>
      <c r="AC450" s="1" t="e">
        <f>((#REF!+#REF!)*H2__2[[#This Row],[PremiumH2CN_cap]]+(#REF!+#REF!)*H2__2[[#This Row],[PremiumH2CN_prod]]*1000)*_xlfn.XLOOKUP(H2__2[[#This Row],[Year]],Graphs!$R$2:$R$41,Graphs!$T$2:$T$41)</f>
        <v>#REF!</v>
      </c>
      <c r="AD4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1" spans="1:31" x14ac:dyDescent="0.25">
      <c r="A451" s="1" t="s">
        <v>105</v>
      </c>
      <c r="B451">
        <v>1</v>
      </c>
      <c r="C451" s="1" t="s">
        <v>107</v>
      </c>
      <c r="D451" s="1" t="s">
        <v>338</v>
      </c>
      <c r="E451">
        <v>2030</v>
      </c>
      <c r="F451">
        <v>32.666666666677926</v>
      </c>
      <c r="G451">
        <v>9.1406692208623834</v>
      </c>
      <c r="H451">
        <v>8.1000000026861349E-2</v>
      </c>
      <c r="I451">
        <v>33.943643537188755</v>
      </c>
      <c r="J451">
        <v>1.0799471359573749E-2</v>
      </c>
      <c r="K451">
        <v>2.4264321925582801</v>
      </c>
      <c r="L451">
        <v>1.2064808754264184E-2</v>
      </c>
      <c r="M451">
        <v>4.2650855161678898</v>
      </c>
      <c r="N451">
        <v>13.277797400877434</v>
      </c>
      <c r="O451">
        <v>0</v>
      </c>
      <c r="P451">
        <v>8.1000000000000003E-2</v>
      </c>
      <c r="Q451">
        <v>0</v>
      </c>
      <c r="R451">
        <v>0</v>
      </c>
      <c r="S451">
        <v>2.898533389340336</v>
      </c>
      <c r="T451">
        <v>0</v>
      </c>
      <c r="U451">
        <v>0</v>
      </c>
      <c r="V451">
        <v>0</v>
      </c>
      <c r="W451">
        <v>0</v>
      </c>
      <c r="X451">
        <v>2.9358611095247218</v>
      </c>
      <c r="AA451">
        <v>0</v>
      </c>
      <c r="AB451">
        <v>8.1000000000000003E-2</v>
      </c>
      <c r="AC451" s="1" t="e">
        <f>((#REF!+#REF!)*H2__2[[#This Row],[PremiumH2CN_cap]]+(#REF!+#REF!)*H2__2[[#This Row],[PremiumH2CN_prod]]*1000)*_xlfn.XLOOKUP(H2__2[[#This Row],[Year]],Graphs!$R$2:$R$41,Graphs!$T$2:$T$41)</f>
        <v>#REF!</v>
      </c>
      <c r="AD4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2" spans="1:31" x14ac:dyDescent="0.25">
      <c r="A452" s="1" t="s">
        <v>105</v>
      </c>
      <c r="B452">
        <v>1</v>
      </c>
      <c r="C452" s="1" t="s">
        <v>107</v>
      </c>
      <c r="D452" s="1" t="s">
        <v>338</v>
      </c>
      <c r="E452">
        <v>2031</v>
      </c>
      <c r="F452">
        <v>28.000000000014079</v>
      </c>
      <c r="G452">
        <v>9.1173358875295012</v>
      </c>
      <c r="H452">
        <v>7.4250000028539181E-2</v>
      </c>
      <c r="I452">
        <v>33.936893537189079</v>
      </c>
      <c r="J452">
        <v>8.3658111608814454E-10</v>
      </c>
      <c r="K452">
        <v>1.3481042608445744</v>
      </c>
      <c r="L452">
        <v>1.114978814636032E-2</v>
      </c>
      <c r="M452">
        <v>2.4931282789754055</v>
      </c>
      <c r="N452">
        <v>9.1557025992010299</v>
      </c>
      <c r="O452">
        <v>24.214448948417719</v>
      </c>
      <c r="P452">
        <v>50.142596962647282</v>
      </c>
      <c r="Q452">
        <v>1.9280095351376325</v>
      </c>
      <c r="R452">
        <v>6.5583275830117271</v>
      </c>
      <c r="S452">
        <v>2.2279940763729846</v>
      </c>
      <c r="T452">
        <v>0</v>
      </c>
      <c r="U452">
        <v>0</v>
      </c>
      <c r="V452">
        <v>0</v>
      </c>
      <c r="W452">
        <v>0</v>
      </c>
      <c r="X452">
        <v>2.3429756652525113</v>
      </c>
      <c r="AA452">
        <v>24.214448948417719</v>
      </c>
      <c r="AB452">
        <v>50.142596962647282</v>
      </c>
      <c r="AC452" s="1" t="e">
        <f>((#REF!+#REF!)*H2__2[[#This Row],[PremiumH2CN_cap]]+(#REF!+#REF!)*H2__2[[#This Row],[PremiumH2CN_prod]]*1000)*_xlfn.XLOOKUP(H2__2[[#This Row],[Year]],Graphs!$R$2:$R$41,Graphs!$T$2:$T$41)</f>
        <v>#REF!</v>
      </c>
      <c r="AD4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3" spans="1:31" x14ac:dyDescent="0.25">
      <c r="A453" s="1" t="s">
        <v>105</v>
      </c>
      <c r="B453">
        <v>1</v>
      </c>
      <c r="C453" s="1" t="s">
        <v>107</v>
      </c>
      <c r="D453" s="1" t="s">
        <v>338</v>
      </c>
      <c r="E453">
        <v>2032</v>
      </c>
      <c r="F453">
        <v>23.333333333350975</v>
      </c>
      <c r="G453">
        <v>9.0940025541966705</v>
      </c>
      <c r="H453">
        <v>6.7500000030886256E-2</v>
      </c>
      <c r="I453">
        <v>33.930143537189558</v>
      </c>
      <c r="J453">
        <v>6.3452640370943632E-10</v>
      </c>
      <c r="K453">
        <v>1.3399825461691117</v>
      </c>
      <c r="L453">
        <v>1.1039468848874761E-2</v>
      </c>
      <c r="M453">
        <v>2.6470341429836459</v>
      </c>
      <c r="N453">
        <v>9.9072536690961357</v>
      </c>
      <c r="O453">
        <v>24.214448948417719</v>
      </c>
      <c r="P453">
        <v>50.135846962647285</v>
      </c>
      <c r="Q453">
        <v>2.2017082326262485</v>
      </c>
      <c r="R453">
        <v>6.8895700895801326</v>
      </c>
      <c r="S453">
        <v>2.2344365105159003</v>
      </c>
      <c r="T453">
        <v>0</v>
      </c>
      <c r="U453">
        <v>0</v>
      </c>
      <c r="V453">
        <v>0</v>
      </c>
      <c r="W453">
        <v>0</v>
      </c>
      <c r="X453">
        <v>2.3375344916040794</v>
      </c>
      <c r="AA453">
        <v>24.214448948417719</v>
      </c>
      <c r="AB453">
        <v>50.135846962647285</v>
      </c>
      <c r="AC453" s="1" t="e">
        <f>((#REF!+#REF!)*H2__2[[#This Row],[PremiumH2CN_cap]]+(#REF!+#REF!)*H2__2[[#This Row],[PremiumH2CN_prod]]*1000)*_xlfn.XLOOKUP(H2__2[[#This Row],[Year]],Graphs!$R$2:$R$41,Graphs!$T$2:$T$41)</f>
        <v>#REF!</v>
      </c>
      <c r="AD4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4" spans="1:31" x14ac:dyDescent="0.25">
      <c r="A454" s="1" t="s">
        <v>105</v>
      </c>
      <c r="B454">
        <v>1</v>
      </c>
      <c r="C454" s="1" t="s">
        <v>107</v>
      </c>
      <c r="D454" s="1" t="s">
        <v>338</v>
      </c>
      <c r="E454">
        <v>2033</v>
      </c>
      <c r="F454">
        <v>18.666666666689025</v>
      </c>
      <c r="G454">
        <v>9.0706692208638806</v>
      </c>
      <c r="H454">
        <v>6.0750000034382731E-2</v>
      </c>
      <c r="I454">
        <v>33.9233935371903</v>
      </c>
      <c r="J454">
        <v>5.1762068104532639E-10</v>
      </c>
      <c r="K454">
        <v>1.3374778658322573</v>
      </c>
      <c r="L454">
        <v>1.0235001964697777E-2</v>
      </c>
      <c r="M454">
        <v>2.8721691842806343</v>
      </c>
      <c r="N454">
        <v>10.76069195153554</v>
      </c>
      <c r="O454">
        <v>24.214448948417719</v>
      </c>
      <c r="P454">
        <v>50.129096962647282</v>
      </c>
      <c r="Q454">
        <v>2.3214529707333389</v>
      </c>
      <c r="R454">
        <v>7.1953118381173669</v>
      </c>
      <c r="S454">
        <v>2.2832449705153288</v>
      </c>
      <c r="T454">
        <v>0</v>
      </c>
      <c r="U454">
        <v>0</v>
      </c>
      <c r="V454">
        <v>0</v>
      </c>
      <c r="W454">
        <v>0</v>
      </c>
      <c r="X454">
        <v>2.3868475701668097</v>
      </c>
      <c r="AA454">
        <v>24.214448948417719</v>
      </c>
      <c r="AB454">
        <v>50.129096962647282</v>
      </c>
      <c r="AC454" s="1" t="e">
        <f>((#REF!+#REF!)*H2__2[[#This Row],[PremiumH2CN_cap]]+(#REF!+#REF!)*H2__2[[#This Row],[PremiumH2CN_prod]]*1000)*_xlfn.XLOOKUP(H2__2[[#This Row],[Year]],Graphs!$R$2:$R$41,Graphs!$T$2:$T$41)</f>
        <v>#REF!</v>
      </c>
      <c r="AD4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5" spans="1:31" x14ac:dyDescent="0.25">
      <c r="A455" s="1" t="s">
        <v>105</v>
      </c>
      <c r="B455">
        <v>1</v>
      </c>
      <c r="C455" s="1" t="s">
        <v>107</v>
      </c>
      <c r="D455" s="1" t="s">
        <v>338</v>
      </c>
      <c r="E455">
        <v>2034</v>
      </c>
      <c r="F455">
        <v>14.000000000029035</v>
      </c>
      <c r="G455">
        <v>9.0473358875311192</v>
      </c>
      <c r="H455">
        <v>5.4000000040316007E-2</v>
      </c>
      <c r="I455">
        <v>33.916643537191725</v>
      </c>
      <c r="J455">
        <v>4.3678628241087406E-10</v>
      </c>
      <c r="K455">
        <v>1.3275327215865307</v>
      </c>
      <c r="L455">
        <v>8.6429625840721176E-3</v>
      </c>
      <c r="M455">
        <v>3.0526676322031383</v>
      </c>
      <c r="N455">
        <v>11.526527223226083</v>
      </c>
      <c r="O455">
        <v>24.214448948417719</v>
      </c>
      <c r="P455">
        <v>50.122346962647285</v>
      </c>
      <c r="Q455">
        <v>2.5365386042280216</v>
      </c>
      <c r="R455">
        <v>7.5396709588986042</v>
      </c>
      <c r="S455">
        <v>2.3493691530390528</v>
      </c>
      <c r="T455">
        <v>0</v>
      </c>
      <c r="U455">
        <v>0</v>
      </c>
      <c r="V455">
        <v>0</v>
      </c>
      <c r="W455">
        <v>0</v>
      </c>
      <c r="X455">
        <v>2.4651830673144937</v>
      </c>
      <c r="AA455">
        <v>24.214448948417719</v>
      </c>
      <c r="AB455">
        <v>50.122346962647285</v>
      </c>
      <c r="AC455" s="1" t="e">
        <f>((#REF!+#REF!)*H2__2[[#This Row],[PremiumH2CN_cap]]+(#REF!+#REF!)*H2__2[[#This Row],[PremiumH2CN_prod]]*1000)*_xlfn.XLOOKUP(H2__2[[#This Row],[Year]],Graphs!$R$2:$R$41,Graphs!$T$2:$T$41)</f>
        <v>#REF!</v>
      </c>
      <c r="AD4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6" spans="1:31" x14ac:dyDescent="0.25">
      <c r="A456" s="1" t="s">
        <v>105</v>
      </c>
      <c r="B456">
        <v>1</v>
      </c>
      <c r="C456" s="1" t="s">
        <v>107</v>
      </c>
      <c r="D456" s="1" t="s">
        <v>338</v>
      </c>
      <c r="E456">
        <v>2035</v>
      </c>
      <c r="F456">
        <v>9.3333333333731971</v>
      </c>
      <c r="G456">
        <v>9.0240025541983808</v>
      </c>
      <c r="H456">
        <v>4.7250000051689708E-2</v>
      </c>
      <c r="I456">
        <v>33.909893537195344</v>
      </c>
      <c r="J456">
        <v>3.8278067885516629E-10</v>
      </c>
      <c r="K456">
        <v>1.3334692613562664</v>
      </c>
      <c r="L456">
        <v>7.7267810772848108E-3</v>
      </c>
      <c r="M456">
        <v>3.2962788636836708</v>
      </c>
      <c r="N456">
        <v>12.304323050077649</v>
      </c>
      <c r="O456">
        <v>24.214448948417719</v>
      </c>
      <c r="P456">
        <v>50.115596962647281</v>
      </c>
      <c r="Q456">
        <v>2.7073182487195586</v>
      </c>
      <c r="R456">
        <v>7.8461997758583779</v>
      </c>
      <c r="S456">
        <v>2.3833346173040089</v>
      </c>
      <c r="T456">
        <v>0</v>
      </c>
      <c r="U456">
        <v>0</v>
      </c>
      <c r="V456">
        <v>0</v>
      </c>
      <c r="W456">
        <v>0</v>
      </c>
      <c r="X456">
        <v>2.5012055085378471</v>
      </c>
      <c r="AA456">
        <v>24.214448948417719</v>
      </c>
      <c r="AB456">
        <v>50.115596962647281</v>
      </c>
      <c r="AC456" s="1" t="e">
        <f>((#REF!+#REF!)*H2__2[[#This Row],[PremiumH2CN_cap]]+(#REF!+#REF!)*H2__2[[#This Row],[PremiumH2CN_prod]]*1000)*_xlfn.XLOOKUP(H2__2[[#This Row],[Year]],Graphs!$R$2:$R$41,Graphs!$T$2:$T$41)</f>
        <v>#REF!</v>
      </c>
      <c r="AD4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7" spans="1:31" x14ac:dyDescent="0.25">
      <c r="A457" s="1" t="s">
        <v>105</v>
      </c>
      <c r="B457">
        <v>1</v>
      </c>
      <c r="C457" s="1" t="s">
        <v>107</v>
      </c>
      <c r="D457" s="1" t="s">
        <v>338</v>
      </c>
      <c r="E457">
        <v>2036</v>
      </c>
      <c r="F457">
        <v>4.6666666667294932</v>
      </c>
      <c r="G457">
        <v>9.0006692208656549</v>
      </c>
      <c r="H457">
        <v>4.050000009068231E-2</v>
      </c>
      <c r="I457">
        <v>34.944023950688923</v>
      </c>
      <c r="J457">
        <v>3.4793237481358129E-10</v>
      </c>
      <c r="K457">
        <v>1.3692531566267396</v>
      </c>
      <c r="L457">
        <v>7.2665481487945056E-3</v>
      </c>
      <c r="M457">
        <v>3.5946185965019781</v>
      </c>
      <c r="N457">
        <v>13.095992706729902</v>
      </c>
      <c r="O457">
        <v>24.214448948417719</v>
      </c>
      <c r="P457">
        <v>50.108846962647284</v>
      </c>
      <c r="Q457">
        <v>2.8710240072824136</v>
      </c>
      <c r="R457">
        <v>8.0627592528329277</v>
      </c>
      <c r="S457">
        <v>2.5031590621835536</v>
      </c>
      <c r="T457">
        <v>0</v>
      </c>
      <c r="U457">
        <v>0</v>
      </c>
      <c r="V457">
        <v>0</v>
      </c>
      <c r="W457">
        <v>0</v>
      </c>
      <c r="X457">
        <v>2.5918066905370134</v>
      </c>
      <c r="AA457">
        <v>24.214448948417719</v>
      </c>
      <c r="AB457">
        <v>50.108846962647284</v>
      </c>
      <c r="AC457" s="1" t="e">
        <f>((#REF!+#REF!)*H2__2[[#This Row],[PremiumH2CN_cap]]+(#REF!+#REF!)*H2__2[[#This Row],[PremiumH2CN_prod]]*1000)*_xlfn.XLOOKUP(H2__2[[#This Row],[Year]],Graphs!$R$2:$R$41,Graphs!$T$2:$T$41)</f>
        <v>#REF!</v>
      </c>
      <c r="AD4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8" spans="1:31" x14ac:dyDescent="0.25">
      <c r="A458" s="1" t="s">
        <v>105</v>
      </c>
      <c r="B458">
        <v>1</v>
      </c>
      <c r="C458" s="1" t="s">
        <v>107</v>
      </c>
      <c r="D458" s="1" t="s">
        <v>338</v>
      </c>
      <c r="E458">
        <v>2037</v>
      </c>
      <c r="F458">
        <v>9.5000140579041982E-9</v>
      </c>
      <c r="G458">
        <v>8.9773358875329397</v>
      </c>
      <c r="H458">
        <v>3.375000014628006E-2</v>
      </c>
      <c r="I458">
        <v>40.621471324536827</v>
      </c>
      <c r="J458">
        <v>2.6255791228990272E-10</v>
      </c>
      <c r="K458">
        <v>1.3842479986922436</v>
      </c>
      <c r="L458">
        <v>5.7400537021436698E-3</v>
      </c>
      <c r="M458">
        <v>4.1112329116537598</v>
      </c>
      <c r="N458">
        <v>14.058834688906801</v>
      </c>
      <c r="O458">
        <v>24.214448948417719</v>
      </c>
      <c r="P458">
        <v>50.102096962647281</v>
      </c>
      <c r="Q458">
        <v>2.9861226257341498</v>
      </c>
      <c r="R458">
        <v>7.953971331742836</v>
      </c>
      <c r="S458">
        <v>2.5285294835249892</v>
      </c>
      <c r="T458">
        <v>0</v>
      </c>
      <c r="U458">
        <v>0</v>
      </c>
      <c r="V458">
        <v>0</v>
      </c>
      <c r="W458">
        <v>0</v>
      </c>
      <c r="X458">
        <v>2.6311340570724955</v>
      </c>
      <c r="AA458">
        <v>24.214448948417719</v>
      </c>
      <c r="AB458">
        <v>50.102096962647281</v>
      </c>
      <c r="AC458" s="1" t="e">
        <f>((#REF!+#REF!)*H2__2[[#This Row],[PremiumH2CN_cap]]+(#REF!+#REF!)*H2__2[[#This Row],[PremiumH2CN_prod]]*1000)*_xlfn.XLOOKUP(H2__2[[#This Row],[Year]],Graphs!$R$2:$R$41,Graphs!$T$2:$T$41)</f>
        <v>#REF!</v>
      </c>
      <c r="AD4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59" spans="1:31" x14ac:dyDescent="0.25">
      <c r="A459" s="1" t="s">
        <v>105</v>
      </c>
      <c r="B459">
        <v>1</v>
      </c>
      <c r="C459" s="1" t="s">
        <v>107</v>
      </c>
      <c r="D459" s="1" t="s">
        <v>338</v>
      </c>
      <c r="E459">
        <v>2038</v>
      </c>
      <c r="F459">
        <v>9.6408392548065391E-9</v>
      </c>
      <c r="G459">
        <v>8.9773358875335667</v>
      </c>
      <c r="H459">
        <v>2.7000000268466117E-2</v>
      </c>
      <c r="I459">
        <v>46.378427579252325</v>
      </c>
      <c r="J459">
        <v>2.5278041305556982E-10</v>
      </c>
      <c r="K459">
        <v>1.3638154646406624</v>
      </c>
      <c r="L459">
        <v>4.7522099080279457E-3</v>
      </c>
      <c r="M459">
        <v>4.6789565069416215</v>
      </c>
      <c r="N459">
        <v>14.84963501176955</v>
      </c>
      <c r="O459">
        <v>24.214448948417719</v>
      </c>
      <c r="P459">
        <v>50.095346962647284</v>
      </c>
      <c r="Q459">
        <v>3.1146304805406455</v>
      </c>
      <c r="R459">
        <v>7.9932585419480873</v>
      </c>
      <c r="S459">
        <v>2.5240291701938138</v>
      </c>
      <c r="T459">
        <v>0</v>
      </c>
      <c r="U459">
        <v>0</v>
      </c>
      <c r="V459">
        <v>0</v>
      </c>
      <c r="W459">
        <v>0</v>
      </c>
      <c r="X459">
        <v>2.6411817760717913</v>
      </c>
      <c r="AA459">
        <v>24.214448948417719</v>
      </c>
      <c r="AB459">
        <v>50.095346962647284</v>
      </c>
      <c r="AC459" s="1" t="e">
        <f>((#REF!+#REF!)*H2__2[[#This Row],[PremiumH2CN_cap]]+(#REF!+#REF!)*H2__2[[#This Row],[PremiumH2CN_prod]]*1000)*_xlfn.XLOOKUP(H2__2[[#This Row],[Year]],Graphs!$R$2:$R$41,Graphs!$T$2:$T$41)</f>
        <v>#REF!</v>
      </c>
      <c r="AD4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0" spans="1:31" x14ac:dyDescent="0.25">
      <c r="A460" s="1" t="s">
        <v>105</v>
      </c>
      <c r="B460">
        <v>1</v>
      </c>
      <c r="C460" s="1" t="s">
        <v>107</v>
      </c>
      <c r="D460" s="1" t="s">
        <v>338</v>
      </c>
      <c r="E460">
        <v>2039</v>
      </c>
      <c r="F460">
        <v>1.0065735570908156E-8</v>
      </c>
      <c r="G460">
        <v>8.9773358875342648</v>
      </c>
      <c r="H460">
        <v>2.0250000523733495E-2</v>
      </c>
      <c r="I460">
        <v>51.927389529477104</v>
      </c>
      <c r="J460">
        <v>2.4407919686726059E-10</v>
      </c>
      <c r="K460">
        <v>1.3306270591245544</v>
      </c>
      <c r="L460">
        <v>3.1435156703621217E-3</v>
      </c>
      <c r="M460">
        <v>5.4297444457511199</v>
      </c>
      <c r="N460">
        <v>15.371921215092577</v>
      </c>
      <c r="O460">
        <v>24.214448948417719</v>
      </c>
      <c r="P460">
        <v>50.08859696264728</v>
      </c>
      <c r="Q460">
        <v>3.1979765485606779</v>
      </c>
      <c r="R460">
        <v>8.1658531696434409</v>
      </c>
      <c r="S460">
        <v>2.4956225813395605</v>
      </c>
      <c r="T460">
        <v>0</v>
      </c>
      <c r="U460">
        <v>0</v>
      </c>
      <c r="V460">
        <v>0</v>
      </c>
      <c r="W460">
        <v>0</v>
      </c>
      <c r="X460">
        <v>2.6216301668393034</v>
      </c>
      <c r="AA460">
        <v>24.214448948417719</v>
      </c>
      <c r="AB460">
        <v>50.08859696264728</v>
      </c>
      <c r="AC460" s="1" t="e">
        <f>((#REF!+#REF!)*H2__2[[#This Row],[PremiumH2CN_cap]]+(#REF!+#REF!)*H2__2[[#This Row],[PremiumH2CN_prod]]*1000)*_xlfn.XLOOKUP(H2__2[[#This Row],[Year]],Graphs!$R$2:$R$41,Graphs!$T$2:$T$41)</f>
        <v>#REF!</v>
      </c>
      <c r="AD4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1" spans="1:31" x14ac:dyDescent="0.25">
      <c r="A461" s="1" t="s">
        <v>105</v>
      </c>
      <c r="B461">
        <v>1</v>
      </c>
      <c r="C461" s="1" t="s">
        <v>107</v>
      </c>
      <c r="D461" s="1" t="s">
        <v>338</v>
      </c>
      <c r="E461">
        <v>2040</v>
      </c>
      <c r="F461">
        <v>1.0987066557940315E-8</v>
      </c>
      <c r="G461">
        <v>8.9773358875350411</v>
      </c>
      <c r="H461">
        <v>1.3500007400085372E-2</v>
      </c>
      <c r="I461">
        <v>62.219929490015616</v>
      </c>
      <c r="J461">
        <v>2.3491120388939005E-10</v>
      </c>
      <c r="K461">
        <v>1.2575872497887242</v>
      </c>
      <c r="L461">
        <v>2.6512373286470075E-3</v>
      </c>
      <c r="M461">
        <v>6.7285006100420937</v>
      </c>
      <c r="N461">
        <v>15.331587411367675</v>
      </c>
      <c r="O461">
        <v>24.214448948417719</v>
      </c>
      <c r="P461">
        <v>50.081846962647283</v>
      </c>
      <c r="Q461">
        <v>3.2758613997143837</v>
      </c>
      <c r="R461">
        <v>8.4069817700264018</v>
      </c>
      <c r="S461">
        <v>2.4344936420948033</v>
      </c>
      <c r="T461">
        <v>0</v>
      </c>
      <c r="U461">
        <v>0</v>
      </c>
      <c r="V461">
        <v>0</v>
      </c>
      <c r="W461">
        <v>0</v>
      </c>
      <c r="X461">
        <v>2.5606708626043604</v>
      </c>
      <c r="AA461">
        <v>24.214448948417719</v>
      </c>
      <c r="AB461">
        <v>50.081846962647283</v>
      </c>
      <c r="AC461" s="1" t="e">
        <f>((#REF!+#REF!)*H2__2[[#This Row],[PremiumH2CN_cap]]+(#REF!+#REF!)*H2__2[[#This Row],[PremiumH2CN_prod]]*1000)*_xlfn.XLOOKUP(H2__2[[#This Row],[Year]],Graphs!$R$2:$R$41,Graphs!$T$2:$T$41)</f>
        <v>#REF!</v>
      </c>
      <c r="AD4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2" spans="1:31" x14ac:dyDescent="0.25">
      <c r="A462" s="1" t="s">
        <v>105</v>
      </c>
      <c r="B462">
        <v>1</v>
      </c>
      <c r="C462" s="1" t="s">
        <v>107</v>
      </c>
      <c r="D462" s="1" t="s">
        <v>338</v>
      </c>
      <c r="E462">
        <v>2041</v>
      </c>
      <c r="F462">
        <v>1.2226789336701653E-8</v>
      </c>
      <c r="G462">
        <v>8.9773358875359133</v>
      </c>
      <c r="H462">
        <v>6.7500922644294411E-3</v>
      </c>
      <c r="I462">
        <v>72.265964009430519</v>
      </c>
      <c r="J462">
        <v>2.2544530641643919E-10</v>
      </c>
      <c r="K462">
        <v>1.2299938249851148</v>
      </c>
      <c r="L462">
        <v>1.1100403847304737E-3</v>
      </c>
      <c r="M462">
        <v>8.2581440651695921</v>
      </c>
      <c r="N462">
        <v>14.87169842017369</v>
      </c>
      <c r="O462">
        <v>24.214448948417719</v>
      </c>
      <c r="P462">
        <v>50.075096962647279</v>
      </c>
      <c r="Q462">
        <v>0</v>
      </c>
      <c r="R462">
        <v>0</v>
      </c>
      <c r="S462">
        <v>2.3400090094388712</v>
      </c>
      <c r="T462">
        <v>0</v>
      </c>
      <c r="U462">
        <v>0</v>
      </c>
      <c r="V462">
        <v>0</v>
      </c>
      <c r="W462">
        <v>0</v>
      </c>
      <c r="X462">
        <v>2.4573582674874315</v>
      </c>
      <c r="AA462">
        <v>24.214448948417719</v>
      </c>
      <c r="AB462">
        <v>50.075096962647279</v>
      </c>
      <c r="AC462" s="1" t="e">
        <f>((#REF!+#REF!)*H2__2[[#This Row],[PremiumH2CN_cap]]+(#REF!+#REF!)*H2__2[[#This Row],[PremiumH2CN_prod]]*1000)*_xlfn.XLOOKUP(H2__2[[#This Row],[Year]],Graphs!$R$2:$R$41,Graphs!$T$2:$T$41)</f>
        <v>#REF!</v>
      </c>
      <c r="AD4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3" spans="1:31" x14ac:dyDescent="0.25">
      <c r="A463" s="1" t="s">
        <v>105</v>
      </c>
      <c r="B463">
        <v>1</v>
      </c>
      <c r="C463" s="1" t="s">
        <v>107</v>
      </c>
      <c r="D463" s="1" t="s">
        <v>338</v>
      </c>
      <c r="E463">
        <v>2042</v>
      </c>
      <c r="F463">
        <v>1.3697594396379327E-8</v>
      </c>
      <c r="G463">
        <v>8.9773358875369169</v>
      </c>
      <c r="H463">
        <v>9.5516723181152047E-8</v>
      </c>
      <c r="I463">
        <v>72.259214009426316</v>
      </c>
      <c r="J463">
        <v>2.1845002111702164E-10</v>
      </c>
      <c r="K463">
        <v>1.1409878398898183</v>
      </c>
      <c r="L463">
        <v>1.4521723202057245E-8</v>
      </c>
      <c r="M463">
        <v>9.031015840326333</v>
      </c>
      <c r="N463">
        <v>14.766463429326212</v>
      </c>
      <c r="O463">
        <v>24.214448948417719</v>
      </c>
      <c r="P463">
        <v>50.068346962647283</v>
      </c>
      <c r="Q463">
        <v>0</v>
      </c>
      <c r="R463">
        <v>0</v>
      </c>
      <c r="S463">
        <v>2.2761226158110754</v>
      </c>
      <c r="T463">
        <v>0</v>
      </c>
      <c r="U463">
        <v>0</v>
      </c>
      <c r="V463">
        <v>0</v>
      </c>
      <c r="W463">
        <v>0</v>
      </c>
      <c r="X463">
        <v>2.3827196068593488</v>
      </c>
      <c r="AA463">
        <v>24.214448948417719</v>
      </c>
      <c r="AB463">
        <v>50.068346962647283</v>
      </c>
      <c r="AC463" s="1" t="e">
        <f>((#REF!+#REF!)*H2__2[[#This Row],[PremiumH2CN_cap]]+(#REF!+#REF!)*H2__2[[#This Row],[PremiumH2CN_prod]]*1000)*_xlfn.XLOOKUP(H2__2[[#This Row],[Year]],Graphs!$R$2:$R$41,Graphs!$T$2:$T$41)</f>
        <v>#REF!</v>
      </c>
      <c r="AD4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4" spans="1:31" x14ac:dyDescent="0.25">
      <c r="A464" s="1" t="s">
        <v>105</v>
      </c>
      <c r="B464">
        <v>1</v>
      </c>
      <c r="C464" s="1" t="s">
        <v>107</v>
      </c>
      <c r="D464" s="1" t="s">
        <v>338</v>
      </c>
      <c r="E464">
        <v>2043</v>
      </c>
      <c r="F464">
        <v>1.5416168353485733E-8</v>
      </c>
      <c r="G464">
        <v>8.9773358875381071</v>
      </c>
      <c r="H464">
        <v>5.7812075895064393E-3</v>
      </c>
      <c r="I464">
        <v>78.170068192721814</v>
      </c>
      <c r="J464">
        <v>2.1662169227989984E-10</v>
      </c>
      <c r="K464">
        <v>1.0514817736184234</v>
      </c>
      <c r="L464">
        <v>1.1247170388309618E-3</v>
      </c>
      <c r="M464">
        <v>9.824031786331318</v>
      </c>
      <c r="N464">
        <v>15.37932672028249</v>
      </c>
      <c r="O464">
        <v>24.214448948417719</v>
      </c>
      <c r="P464">
        <v>50.068346962647283</v>
      </c>
      <c r="Q464">
        <v>0</v>
      </c>
      <c r="R464">
        <v>0</v>
      </c>
      <c r="S464">
        <v>2.2741403158377222</v>
      </c>
      <c r="T464">
        <v>0</v>
      </c>
      <c r="U464">
        <v>0</v>
      </c>
      <c r="V464">
        <v>0</v>
      </c>
      <c r="W464">
        <v>0</v>
      </c>
      <c r="X464">
        <v>2.3811068265724877</v>
      </c>
      <c r="AA464">
        <v>24.214448948417719</v>
      </c>
      <c r="AB464">
        <v>50.068346962647283</v>
      </c>
      <c r="AC464" s="1" t="e">
        <f>((#REF!+#REF!)*H2__2[[#This Row],[PremiumH2CN_cap]]+(#REF!+#REF!)*H2__2[[#This Row],[PremiumH2CN_prod]]*1000)*_xlfn.XLOOKUP(H2__2[[#This Row],[Year]],Graphs!$R$2:$R$41,Graphs!$T$2:$T$41)</f>
        <v>#REF!</v>
      </c>
      <c r="AD4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5" spans="1:31" x14ac:dyDescent="0.25">
      <c r="A465" s="1" t="s">
        <v>105</v>
      </c>
      <c r="B465">
        <v>1</v>
      </c>
      <c r="C465" s="1" t="s">
        <v>107</v>
      </c>
      <c r="D465" s="1" t="s">
        <v>338</v>
      </c>
      <c r="E465">
        <v>2044</v>
      </c>
      <c r="F465">
        <v>1.7389213995559582E-8</v>
      </c>
      <c r="G465">
        <v>8.9773358875395353</v>
      </c>
      <c r="H465">
        <v>6.3593095923192192E-2</v>
      </c>
      <c r="I465">
        <v>83.56385082263435</v>
      </c>
      <c r="J465">
        <v>2.1305034776829257E-10</v>
      </c>
      <c r="K465">
        <v>0.81087070950747853</v>
      </c>
      <c r="L465">
        <v>1.3898089751071357E-2</v>
      </c>
      <c r="M465">
        <v>10.765017489817382</v>
      </c>
      <c r="N465">
        <v>15.7454450107734</v>
      </c>
      <c r="O465">
        <v>24.214448948417719</v>
      </c>
      <c r="P465">
        <v>50.068346962647283</v>
      </c>
      <c r="Q465">
        <v>0</v>
      </c>
      <c r="R465">
        <v>0</v>
      </c>
      <c r="S465">
        <v>2.2051087487881516</v>
      </c>
      <c r="T465">
        <v>0</v>
      </c>
      <c r="U465">
        <v>0</v>
      </c>
      <c r="V465">
        <v>0</v>
      </c>
      <c r="W465">
        <v>0</v>
      </c>
      <c r="X465">
        <v>2.3204019327584033</v>
      </c>
      <c r="AA465">
        <v>24.214448948417719</v>
      </c>
      <c r="AB465">
        <v>50.068346962647283</v>
      </c>
      <c r="AC465" s="1" t="e">
        <f>((#REF!+#REF!)*H2__2[[#This Row],[PremiumH2CN_cap]]+(#REF!+#REF!)*H2__2[[#This Row],[PremiumH2CN_prod]]*1000)*_xlfn.XLOOKUP(H2__2[[#This Row],[Year]],Graphs!$R$2:$R$41,Graphs!$T$2:$T$41)</f>
        <v>#REF!</v>
      </c>
      <c r="AD4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6" spans="1:31" x14ac:dyDescent="0.25">
      <c r="A466" s="1" t="s">
        <v>105</v>
      </c>
      <c r="B466">
        <v>1</v>
      </c>
      <c r="C466" s="1" t="s">
        <v>107</v>
      </c>
      <c r="D466" s="1" t="s">
        <v>338</v>
      </c>
      <c r="E466">
        <v>2045</v>
      </c>
      <c r="F466">
        <v>1.965898383703937E-8</v>
      </c>
      <c r="G466">
        <v>8.9773358875413027</v>
      </c>
      <c r="H466">
        <v>0.69952405029405618</v>
      </c>
      <c r="I466">
        <v>91.977194196405222</v>
      </c>
      <c r="J466">
        <v>2.1000340220358935E-10</v>
      </c>
      <c r="K466">
        <v>0.66917882442623089</v>
      </c>
      <c r="L466">
        <v>0.15449192911645412</v>
      </c>
      <c r="M466">
        <v>11.834738090236828</v>
      </c>
      <c r="N466">
        <v>16.088580181753368</v>
      </c>
      <c r="O466">
        <v>24.214448948417719</v>
      </c>
      <c r="P466">
        <v>50.068346962647283</v>
      </c>
      <c r="Q466">
        <v>0</v>
      </c>
      <c r="R466">
        <v>0</v>
      </c>
      <c r="S466">
        <v>2.1403813364793587</v>
      </c>
      <c r="T466">
        <v>0</v>
      </c>
      <c r="U466">
        <v>0</v>
      </c>
      <c r="V466">
        <v>0</v>
      </c>
      <c r="W466">
        <v>0</v>
      </c>
      <c r="X466">
        <v>2.2425339729668514</v>
      </c>
      <c r="AA466">
        <v>24.214448948417719</v>
      </c>
      <c r="AB466">
        <v>50.068346962647283</v>
      </c>
      <c r="AC466" s="1" t="e">
        <f>((#REF!+#REF!)*H2__2[[#This Row],[PremiumH2CN_cap]]+(#REF!+#REF!)*H2__2[[#This Row],[PremiumH2CN_prod]]*1000)*_xlfn.XLOOKUP(H2__2[[#This Row],[Year]],Graphs!$R$2:$R$41,Graphs!$T$2:$T$41)</f>
        <v>#REF!</v>
      </c>
      <c r="AD4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7" spans="1:31" x14ac:dyDescent="0.25">
      <c r="A467" s="1" t="s">
        <v>105</v>
      </c>
      <c r="B467">
        <v>1</v>
      </c>
      <c r="C467" s="1" t="s">
        <v>107</v>
      </c>
      <c r="D467" s="1" t="s">
        <v>338</v>
      </c>
      <c r="E467">
        <v>2046</v>
      </c>
      <c r="F467">
        <v>2.2270802961414646E-8</v>
      </c>
      <c r="G467">
        <v>8.9773358875435658</v>
      </c>
      <c r="H467">
        <v>7.6947645486609826</v>
      </c>
      <c r="I467">
        <v>99.544367278664865</v>
      </c>
      <c r="J467">
        <v>2.0611690881702871E-10</v>
      </c>
      <c r="K467">
        <v>0.59051937046588321</v>
      </c>
      <c r="L467">
        <v>1.7261830350317489</v>
      </c>
      <c r="M467">
        <v>12.683682802947089</v>
      </c>
      <c r="N467">
        <v>15.678679888648565</v>
      </c>
      <c r="O467">
        <v>24.214448948417719</v>
      </c>
      <c r="P467">
        <v>50.068346962647283</v>
      </c>
      <c r="Q467">
        <v>0</v>
      </c>
      <c r="R467">
        <v>0</v>
      </c>
      <c r="S467">
        <v>2.0609179263278277</v>
      </c>
      <c r="T467">
        <v>0</v>
      </c>
      <c r="U467">
        <v>0</v>
      </c>
      <c r="V467">
        <v>0</v>
      </c>
      <c r="W467">
        <v>0</v>
      </c>
      <c r="X467">
        <v>2.1564667361875305</v>
      </c>
      <c r="AA467">
        <v>24.214448948417719</v>
      </c>
      <c r="AB467">
        <v>50.068346962647283</v>
      </c>
      <c r="AC467" s="1" t="e">
        <f>((#REF!+#REF!)*H2__2[[#This Row],[PremiumH2CN_cap]]+(#REF!+#REF!)*H2__2[[#This Row],[PremiumH2CN_prod]]*1000)*_xlfn.XLOOKUP(H2__2[[#This Row],[Year]],Graphs!$R$2:$R$41,Graphs!$T$2:$T$41)</f>
        <v>#REF!</v>
      </c>
      <c r="AD4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8" spans="1:31" x14ac:dyDescent="0.25">
      <c r="A468" s="1" t="s">
        <v>105</v>
      </c>
      <c r="B468">
        <v>1</v>
      </c>
      <c r="C468" s="1" t="s">
        <v>107</v>
      </c>
      <c r="D468" s="1" t="s">
        <v>338</v>
      </c>
      <c r="E468">
        <v>2047</v>
      </c>
      <c r="F468">
        <v>2.5290016841682269E-8</v>
      </c>
      <c r="G468">
        <v>8.977335887546662</v>
      </c>
      <c r="H468">
        <v>15.237416320240659</v>
      </c>
      <c r="I468">
        <v>105.22054676198864</v>
      </c>
      <c r="J468">
        <v>2.0308196854344506E-10</v>
      </c>
      <c r="K468">
        <v>0.59051937013581046</v>
      </c>
      <c r="L468">
        <v>3.4340813674336652</v>
      </c>
      <c r="M468">
        <v>13.574535180680726</v>
      </c>
      <c r="N468">
        <v>15.25875971770559</v>
      </c>
      <c r="O468">
        <v>24.214448948417719</v>
      </c>
      <c r="P468">
        <v>50.068346962647283</v>
      </c>
      <c r="Q468">
        <v>0</v>
      </c>
      <c r="R468">
        <v>0</v>
      </c>
      <c r="S468">
        <v>1.9826614214891576</v>
      </c>
      <c r="T468">
        <v>0</v>
      </c>
      <c r="U468">
        <v>0</v>
      </c>
      <c r="V468">
        <v>0</v>
      </c>
      <c r="W468">
        <v>0</v>
      </c>
      <c r="X468">
        <v>2.0730096255435724</v>
      </c>
      <c r="AA468">
        <v>24.214448948417719</v>
      </c>
      <c r="AB468">
        <v>50.068346962647283</v>
      </c>
      <c r="AC468" s="1" t="e">
        <f>((#REF!+#REF!)*H2__2[[#This Row],[PremiumH2CN_cap]]+(#REF!+#REF!)*H2__2[[#This Row],[PremiumH2CN_prod]]*1000)*_xlfn.XLOOKUP(H2__2[[#This Row],[Year]],Graphs!$R$2:$R$41,Graphs!$T$2:$T$41)</f>
        <v>#REF!</v>
      </c>
      <c r="AD4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69" spans="1:31" x14ac:dyDescent="0.25">
      <c r="A469" s="1" t="s">
        <v>105</v>
      </c>
      <c r="B469">
        <v>1</v>
      </c>
      <c r="C469" s="1" t="s">
        <v>107</v>
      </c>
      <c r="D469" s="1" t="s">
        <v>338</v>
      </c>
      <c r="E469">
        <v>2048</v>
      </c>
      <c r="F469">
        <v>2.8785954544592729E-8</v>
      </c>
      <c r="G469">
        <v>5.4773358875518205</v>
      </c>
      <c r="H469">
        <v>22.715770486708212</v>
      </c>
      <c r="I469">
        <v>111.35889114485747</v>
      </c>
      <c r="J469">
        <v>2.0082970778153093E-10</v>
      </c>
      <c r="K469">
        <v>0.36029318469726068</v>
      </c>
      <c r="L469">
        <v>5.1630394336995593</v>
      </c>
      <c r="M469">
        <v>13.972592687725058</v>
      </c>
      <c r="N469">
        <v>14.824214486642168</v>
      </c>
      <c r="O469">
        <v>24.214448948417719</v>
      </c>
      <c r="P469">
        <v>50.068346962647283</v>
      </c>
      <c r="Q469">
        <v>0</v>
      </c>
      <c r="R469">
        <v>0</v>
      </c>
      <c r="S469">
        <v>1.9062646194215931</v>
      </c>
      <c r="T469">
        <v>0</v>
      </c>
      <c r="U469">
        <v>0</v>
      </c>
      <c r="V469">
        <v>0</v>
      </c>
      <c r="W469">
        <v>0</v>
      </c>
      <c r="X469">
        <v>1.990649437584209</v>
      </c>
      <c r="AA469">
        <v>24.214448948417719</v>
      </c>
      <c r="AB469">
        <v>50.068346962647283</v>
      </c>
      <c r="AC469" s="1" t="e">
        <f>((#REF!+#REF!)*H2__2[[#This Row],[PremiumH2CN_cap]]+(#REF!+#REF!)*H2__2[[#This Row],[PremiumH2CN_prod]]*1000)*_xlfn.XLOOKUP(H2__2[[#This Row],[Year]],Graphs!$R$2:$R$41,Graphs!$T$2:$T$41)</f>
        <v>#REF!</v>
      </c>
      <c r="AD4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0" spans="1:31" x14ac:dyDescent="0.25">
      <c r="A470" s="1" t="s">
        <v>105</v>
      </c>
      <c r="B470">
        <v>1</v>
      </c>
      <c r="C470" s="1" t="s">
        <v>107</v>
      </c>
      <c r="D470" s="1" t="s">
        <v>338</v>
      </c>
      <c r="E470">
        <v>2049</v>
      </c>
      <c r="F470">
        <v>3.2841952649714116E-8</v>
      </c>
      <c r="G470">
        <v>1.9773358875626446</v>
      </c>
      <c r="H470">
        <v>27.219788839715793</v>
      </c>
      <c r="I470">
        <v>111.35889115252222</v>
      </c>
      <c r="J470">
        <v>1.9927082951845143E-10</v>
      </c>
      <c r="K470">
        <v>0.13006699924575349</v>
      </c>
      <c r="L470">
        <v>6.2619385401172867</v>
      </c>
      <c r="M470">
        <v>14.310455992355871</v>
      </c>
      <c r="N470">
        <v>15.003168716425982</v>
      </c>
      <c r="O470">
        <v>24.214448948417719</v>
      </c>
      <c r="P470">
        <v>50.068346962647283</v>
      </c>
      <c r="Q470">
        <v>0</v>
      </c>
      <c r="R470">
        <v>0</v>
      </c>
      <c r="S470">
        <v>1.8322806348586724</v>
      </c>
      <c r="T470">
        <v>0</v>
      </c>
      <c r="U470">
        <v>0</v>
      </c>
      <c r="V470">
        <v>0</v>
      </c>
      <c r="W470">
        <v>0</v>
      </c>
      <c r="X470">
        <v>1.9030308031923584</v>
      </c>
      <c r="AA470">
        <v>24.214448948417719</v>
      </c>
      <c r="AB470">
        <v>50.068346962647283</v>
      </c>
      <c r="AC470" s="1" t="e">
        <f>((#REF!+#REF!)*H2__2[[#This Row],[PremiumH2CN_cap]]+(#REF!+#REF!)*H2__2[[#This Row],[PremiumH2CN_prod]]*1000)*_xlfn.XLOOKUP(H2__2[[#This Row],[Year]],Graphs!$R$2:$R$41,Graphs!$T$2:$T$41)</f>
        <v>#REF!</v>
      </c>
      <c r="AD4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1" spans="1:31" x14ac:dyDescent="0.25">
      <c r="A471" s="1" t="s">
        <v>105</v>
      </c>
      <c r="B471">
        <v>1</v>
      </c>
      <c r="C471" s="1" t="s">
        <v>107</v>
      </c>
      <c r="D471" s="1" t="s">
        <v>338</v>
      </c>
      <c r="E471">
        <v>2050</v>
      </c>
      <c r="F471">
        <v>3.7558110514136743E-8</v>
      </c>
      <c r="G471">
        <v>5.5077990530879794E-9</v>
      </c>
      <c r="H471">
        <v>31.294375256297197</v>
      </c>
      <c r="I471">
        <v>117.7123433042662</v>
      </c>
      <c r="J471">
        <v>1.9842128723676685E-10</v>
      </c>
      <c r="K471">
        <v>3.5131415442663097E-10</v>
      </c>
      <c r="L471">
        <v>7.2049580697471409</v>
      </c>
      <c r="M471">
        <v>14.857429189453491</v>
      </c>
      <c r="N471">
        <v>15.245007653788226</v>
      </c>
      <c r="O471">
        <v>24.214448948417719</v>
      </c>
      <c r="P471">
        <v>50.068346962647283</v>
      </c>
      <c r="Q471">
        <v>0</v>
      </c>
      <c r="R471">
        <v>0</v>
      </c>
      <c r="S471">
        <v>1.7715359425513897</v>
      </c>
      <c r="T471">
        <v>0</v>
      </c>
      <c r="U471">
        <v>0</v>
      </c>
      <c r="V471">
        <v>0</v>
      </c>
      <c r="W471">
        <v>0</v>
      </c>
      <c r="X471">
        <v>1.8389162826611962</v>
      </c>
      <c r="AA471">
        <v>24.214448948417719</v>
      </c>
      <c r="AB471">
        <v>50.068346962647283</v>
      </c>
      <c r="AC471" s="1" t="e">
        <f>((#REF!+#REF!)*H2__2[[#This Row],[PremiumH2CN_cap]]+(#REF!+#REF!)*H2__2[[#This Row],[PremiumH2CN_prod]]*1000)*_xlfn.XLOOKUP(H2__2[[#This Row],[Year]],Graphs!$R$2:$R$41,Graphs!$T$2:$T$41)</f>
        <v>#REF!</v>
      </c>
      <c r="AD4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2" spans="1:31" x14ac:dyDescent="0.25">
      <c r="A472" s="1" t="s">
        <v>105</v>
      </c>
      <c r="B472">
        <v>1</v>
      </c>
      <c r="C472" s="1" t="s">
        <v>107</v>
      </c>
      <c r="D472" s="1" t="s">
        <v>338</v>
      </c>
      <c r="E472">
        <v>2051</v>
      </c>
      <c r="F472">
        <v>4.3048761201854784E-8</v>
      </c>
      <c r="G472">
        <v>5.9133071287254482E-9</v>
      </c>
      <c r="H472">
        <v>79.360689463492321</v>
      </c>
      <c r="I472">
        <v>151.51537491775383</v>
      </c>
      <c r="J472">
        <v>1.967124412574239E-10</v>
      </c>
      <c r="K472">
        <v>3.1720001679745335E-10</v>
      </c>
      <c r="L472">
        <v>17.133247247363222</v>
      </c>
      <c r="M472">
        <v>18.321403610763639</v>
      </c>
      <c r="N472">
        <v>14.548904359878222</v>
      </c>
      <c r="O472">
        <v>0</v>
      </c>
      <c r="P472">
        <v>0</v>
      </c>
      <c r="Q472">
        <v>0</v>
      </c>
      <c r="R472">
        <v>0</v>
      </c>
      <c r="S472">
        <v>1.6736518537958243</v>
      </c>
      <c r="T472">
        <v>0</v>
      </c>
      <c r="U472">
        <v>0</v>
      </c>
      <c r="V472">
        <v>0</v>
      </c>
      <c r="W472">
        <v>0</v>
      </c>
      <c r="X472">
        <v>1.7372180326117046</v>
      </c>
      <c r="AA472">
        <v>0</v>
      </c>
      <c r="AB472">
        <v>0</v>
      </c>
      <c r="AC472" s="1" t="e">
        <f>((#REF!+#REF!)*H2__2[[#This Row],[PremiumH2CN_cap]]+(#REF!+#REF!)*H2__2[[#This Row],[PremiumH2CN_prod]]*1000)*_xlfn.XLOOKUP(H2__2[[#This Row],[Year]],Graphs!$R$2:$R$41,Graphs!$T$2:$T$41)</f>
        <v>#REF!</v>
      </c>
      <c r="AD4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3" spans="1:31" x14ac:dyDescent="0.25">
      <c r="A473" s="1" t="s">
        <v>105</v>
      </c>
      <c r="B473">
        <v>1</v>
      </c>
      <c r="C473" s="1" t="s">
        <v>107</v>
      </c>
      <c r="D473" s="1" t="s">
        <v>338</v>
      </c>
      <c r="E473">
        <v>2052</v>
      </c>
      <c r="F473">
        <v>4.9463062876730648E-8</v>
      </c>
      <c r="G473">
        <v>6.3452769675828453E-9</v>
      </c>
      <c r="H473">
        <v>86.453439905688654</v>
      </c>
      <c r="I473">
        <v>151.51537492053811</v>
      </c>
      <c r="J473">
        <v>1.9475160972177936E-10</v>
      </c>
      <c r="K473">
        <v>2.7569560405943077E-10</v>
      </c>
      <c r="L473">
        <v>18.846167250271485</v>
      </c>
      <c r="M473">
        <v>17.890747935982819</v>
      </c>
      <c r="N473">
        <v>13.26331195321931</v>
      </c>
      <c r="O473">
        <v>0</v>
      </c>
      <c r="P473">
        <v>0</v>
      </c>
      <c r="Q473">
        <v>0</v>
      </c>
      <c r="R473">
        <v>0</v>
      </c>
      <c r="S473">
        <v>1.5436475025059497</v>
      </c>
      <c r="T473">
        <v>0</v>
      </c>
      <c r="U473">
        <v>0</v>
      </c>
      <c r="V473">
        <v>0</v>
      </c>
      <c r="W473">
        <v>0</v>
      </c>
      <c r="X473">
        <v>1.5998662481834105</v>
      </c>
      <c r="AA473">
        <v>0</v>
      </c>
      <c r="AB473">
        <v>0</v>
      </c>
      <c r="AC473" s="1" t="e">
        <f>((#REF!+#REF!)*H2__2[[#This Row],[PremiumH2CN_cap]]+(#REF!+#REF!)*H2__2[[#This Row],[PremiumH2CN_prod]]*1000)*_xlfn.XLOOKUP(H2__2[[#This Row],[Year]],Graphs!$R$2:$R$41,Graphs!$T$2:$T$41)</f>
        <v>#REF!</v>
      </c>
      <c r="AD4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4" spans="1:31" x14ac:dyDescent="0.25">
      <c r="A474" s="1" t="s">
        <v>105</v>
      </c>
      <c r="B474">
        <v>1</v>
      </c>
      <c r="C474" s="1" t="s">
        <v>107</v>
      </c>
      <c r="D474" s="1" t="s">
        <v>338</v>
      </c>
      <c r="E474">
        <v>2053</v>
      </c>
      <c r="F474">
        <v>5.6981067858416664E-8</v>
      </c>
      <c r="G474">
        <v>6.9766041478713232E-9</v>
      </c>
      <c r="H474">
        <v>92.458172545944478</v>
      </c>
      <c r="I474">
        <v>157.32879614397322</v>
      </c>
      <c r="J474">
        <v>1.9367025073480273E-10</v>
      </c>
      <c r="K474">
        <v>2.5531160915909843E-10</v>
      </c>
      <c r="L474">
        <v>20.162572414025522</v>
      </c>
      <c r="M474">
        <v>17.650643469447701</v>
      </c>
      <c r="N474">
        <v>12.181246861369385</v>
      </c>
      <c r="O474">
        <v>0</v>
      </c>
      <c r="P474">
        <v>0</v>
      </c>
      <c r="Q474">
        <v>0</v>
      </c>
      <c r="R474">
        <v>0</v>
      </c>
      <c r="S474">
        <v>1.4304286508292086</v>
      </c>
      <c r="T474">
        <v>0</v>
      </c>
      <c r="U474">
        <v>0</v>
      </c>
      <c r="V474">
        <v>0</v>
      </c>
      <c r="W474">
        <v>0</v>
      </c>
      <c r="X474">
        <v>1.4839904989590627</v>
      </c>
      <c r="AA474">
        <v>0</v>
      </c>
      <c r="AB474">
        <v>0</v>
      </c>
      <c r="AC474" s="1" t="e">
        <f>((#REF!+#REF!)*H2__2[[#This Row],[PremiumH2CN_cap]]+(#REF!+#REF!)*H2__2[[#This Row],[PremiumH2CN_prod]]*1000)*_xlfn.XLOOKUP(H2__2[[#This Row],[Year]],Graphs!$R$2:$R$41,Graphs!$T$2:$T$41)</f>
        <v>#REF!</v>
      </c>
      <c r="AD4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5" spans="1:31" x14ac:dyDescent="0.25">
      <c r="A475" s="1" t="s">
        <v>105</v>
      </c>
      <c r="B475">
        <v>1</v>
      </c>
      <c r="C475" s="1" t="s">
        <v>107</v>
      </c>
      <c r="D475" s="1" t="s">
        <v>338</v>
      </c>
      <c r="E475">
        <v>2054</v>
      </c>
      <c r="F475">
        <v>6.5756766805686208E-8</v>
      </c>
      <c r="G475">
        <v>7.7768610197208968E-9</v>
      </c>
      <c r="H475">
        <v>99.355854093318939</v>
      </c>
      <c r="I475">
        <v>157.3287961459958</v>
      </c>
      <c r="J475">
        <v>1.9282023882890162E-10</v>
      </c>
      <c r="K475">
        <v>2.4097762204909019E-10</v>
      </c>
      <c r="L475">
        <v>21.895508661345865</v>
      </c>
      <c r="M475">
        <v>17.099104993731185</v>
      </c>
      <c r="N475">
        <v>11.010300992042179</v>
      </c>
      <c r="O475">
        <v>0</v>
      </c>
      <c r="P475">
        <v>0</v>
      </c>
      <c r="Q475">
        <v>0</v>
      </c>
      <c r="R475">
        <v>0</v>
      </c>
      <c r="S475">
        <v>1.318893347490752</v>
      </c>
      <c r="T475">
        <v>0</v>
      </c>
      <c r="U475">
        <v>0</v>
      </c>
      <c r="V475">
        <v>0</v>
      </c>
      <c r="W475">
        <v>0</v>
      </c>
      <c r="X475">
        <v>1.3641957187292171</v>
      </c>
      <c r="AA475">
        <v>0</v>
      </c>
      <c r="AB475">
        <v>0</v>
      </c>
      <c r="AC475" s="1" t="e">
        <f>((#REF!+#REF!)*H2__2[[#This Row],[PremiumH2CN_cap]]+(#REF!+#REF!)*H2__2[[#This Row],[PremiumH2CN_prod]]*1000)*_xlfn.XLOOKUP(H2__2[[#This Row],[Year]],Graphs!$R$2:$R$41,Graphs!$T$2:$T$41)</f>
        <v>#REF!</v>
      </c>
      <c r="AD4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6" spans="1:31" x14ac:dyDescent="0.25">
      <c r="A476" s="1" t="s">
        <v>105</v>
      </c>
      <c r="B476">
        <v>1</v>
      </c>
      <c r="C476" s="1" t="s">
        <v>107</v>
      </c>
      <c r="D476" s="1" t="s">
        <v>338</v>
      </c>
      <c r="E476">
        <v>2055</v>
      </c>
      <c r="F476">
        <v>7.5326265860971408E-8</v>
      </c>
      <c r="G476">
        <v>8.6871054850446085E-9</v>
      </c>
      <c r="H476">
        <v>104.61782910087963</v>
      </c>
      <c r="I476">
        <v>159.7478511065153</v>
      </c>
      <c r="J476">
        <v>1.9267272527682585E-10</v>
      </c>
      <c r="K476">
        <v>2.3580941229133113E-10</v>
      </c>
      <c r="L476">
        <v>23.000948154157896</v>
      </c>
      <c r="M476">
        <v>16.785690476065483</v>
      </c>
      <c r="N476">
        <v>10.215145568931499</v>
      </c>
      <c r="O476">
        <v>0</v>
      </c>
      <c r="P476">
        <v>0</v>
      </c>
      <c r="Q476">
        <v>0</v>
      </c>
      <c r="R476">
        <v>0</v>
      </c>
      <c r="S476">
        <v>1.2341554906353946</v>
      </c>
      <c r="T476">
        <v>0</v>
      </c>
      <c r="U476">
        <v>0</v>
      </c>
      <c r="V476">
        <v>0</v>
      </c>
      <c r="W476">
        <v>0</v>
      </c>
      <c r="X476">
        <v>1.2782942635609045</v>
      </c>
      <c r="AA476">
        <v>0</v>
      </c>
      <c r="AB476">
        <v>0</v>
      </c>
      <c r="AC476" s="1" t="e">
        <f>((#REF!+#REF!)*H2__2[[#This Row],[PremiumH2CN_cap]]+(#REF!+#REF!)*H2__2[[#This Row],[PremiumH2CN_prod]]*1000)*_xlfn.XLOOKUP(H2__2[[#This Row],[Year]],Graphs!$R$2:$R$41,Graphs!$T$2:$T$41)</f>
        <v>#REF!</v>
      </c>
      <c r="AD4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7" spans="1:31" x14ac:dyDescent="0.25">
      <c r="A477" s="1" t="s">
        <v>105</v>
      </c>
      <c r="B477">
        <v>1</v>
      </c>
      <c r="C477" s="1" t="s">
        <v>107</v>
      </c>
      <c r="D477" s="1" t="s">
        <v>338</v>
      </c>
      <c r="E477">
        <v>2056</v>
      </c>
      <c r="F477">
        <v>8.1699253463033605E-8</v>
      </c>
      <c r="G477">
        <v>9.2367302507687034E-9</v>
      </c>
      <c r="H477">
        <v>107.90799922988668</v>
      </c>
      <c r="I477">
        <v>164.18281046155988</v>
      </c>
      <c r="J477">
        <v>1.9268304546496207E-10</v>
      </c>
      <c r="K477">
        <v>2.322041194952438E-10</v>
      </c>
      <c r="L477">
        <v>23.789554074711013</v>
      </c>
      <c r="M477">
        <v>16.661173316499404</v>
      </c>
      <c r="N477">
        <v>9.5423054727951406</v>
      </c>
      <c r="O477">
        <v>0</v>
      </c>
      <c r="P477">
        <v>0</v>
      </c>
      <c r="Q477">
        <v>0</v>
      </c>
      <c r="R477">
        <v>0</v>
      </c>
      <c r="S477">
        <v>1.159862911060572</v>
      </c>
      <c r="T477">
        <v>0</v>
      </c>
      <c r="U477">
        <v>0</v>
      </c>
      <c r="V477">
        <v>0</v>
      </c>
      <c r="W477">
        <v>0</v>
      </c>
      <c r="X477">
        <v>1.2007980549543649</v>
      </c>
      <c r="AA477">
        <v>0</v>
      </c>
      <c r="AB477">
        <v>0</v>
      </c>
      <c r="AC477" s="1" t="e">
        <f>((#REF!+#REF!)*H2__2[[#This Row],[PremiumH2CN_cap]]+(#REF!+#REF!)*H2__2[[#This Row],[PremiumH2CN_prod]]*1000)*_xlfn.XLOOKUP(H2__2[[#This Row],[Year]],Graphs!$R$2:$R$41,Graphs!$T$2:$T$41)</f>
        <v>#REF!</v>
      </c>
      <c r="AD4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8" spans="1:31" x14ac:dyDescent="0.25">
      <c r="A478" s="1" t="s">
        <v>105</v>
      </c>
      <c r="B478">
        <v>1</v>
      </c>
      <c r="C478" s="1" t="s">
        <v>107</v>
      </c>
      <c r="D478" s="1" t="s">
        <v>338</v>
      </c>
      <c r="E478">
        <v>2057</v>
      </c>
      <c r="F478">
        <v>8.3599364918119304E-8</v>
      </c>
      <c r="G478">
        <v>9.4020142303155854E-9</v>
      </c>
      <c r="H478">
        <v>109.38269581169946</v>
      </c>
      <c r="I478">
        <v>158.49861309089889</v>
      </c>
      <c r="J478">
        <v>1.9195777144003642E-10</v>
      </c>
      <c r="K478">
        <v>2.2490728093699694E-10</v>
      </c>
      <c r="L478">
        <v>24.712404242795209</v>
      </c>
      <c r="M478">
        <v>16.587775635581011</v>
      </c>
      <c r="N478">
        <v>8.7019917025042162</v>
      </c>
      <c r="O478">
        <v>0</v>
      </c>
      <c r="P478">
        <v>0</v>
      </c>
      <c r="Q478">
        <v>0</v>
      </c>
      <c r="R478">
        <v>0</v>
      </c>
      <c r="S478">
        <v>1.0449822753105757</v>
      </c>
      <c r="T478">
        <v>0</v>
      </c>
      <c r="U478">
        <v>0</v>
      </c>
      <c r="V478">
        <v>0</v>
      </c>
      <c r="W478">
        <v>0</v>
      </c>
      <c r="X478">
        <v>1.0635736961106448</v>
      </c>
      <c r="AA478">
        <v>0</v>
      </c>
      <c r="AB478">
        <v>0</v>
      </c>
      <c r="AC478" s="1" t="e">
        <f>((#REF!+#REF!)*H2__2[[#This Row],[PremiumH2CN_cap]]+(#REF!+#REF!)*H2__2[[#This Row],[PremiumH2CN_prod]]*1000)*_xlfn.XLOOKUP(H2__2[[#This Row],[Year]],Graphs!$R$2:$R$41,Graphs!$T$2:$T$41)</f>
        <v>#REF!</v>
      </c>
      <c r="AD4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79" spans="1:31" x14ac:dyDescent="0.25">
      <c r="A479" s="1" t="s">
        <v>105</v>
      </c>
      <c r="B479">
        <v>1</v>
      </c>
      <c r="C479" s="1" t="s">
        <v>107</v>
      </c>
      <c r="D479" s="1" t="s">
        <v>338</v>
      </c>
      <c r="E479">
        <v>2058</v>
      </c>
      <c r="F479">
        <v>8.4299522904213912E-8</v>
      </c>
      <c r="G479">
        <v>9.4670697682813413E-9</v>
      </c>
      <c r="H479">
        <v>110.46626305760631</v>
      </c>
      <c r="I479">
        <v>154.34722826773597</v>
      </c>
      <c r="J479">
        <v>1.9201581828830732E-10</v>
      </c>
      <c r="K479">
        <v>2.1988573498862725E-10</v>
      </c>
      <c r="L479">
        <v>25.60387869422275</v>
      </c>
      <c r="M479">
        <v>16.940121791404248</v>
      </c>
      <c r="N479">
        <v>7.4486343853055068</v>
      </c>
      <c r="O479">
        <v>0</v>
      </c>
      <c r="P479">
        <v>0</v>
      </c>
      <c r="Q479">
        <v>0</v>
      </c>
      <c r="R479">
        <v>0</v>
      </c>
      <c r="S479">
        <v>0.93967564564346939</v>
      </c>
      <c r="T479">
        <v>0</v>
      </c>
      <c r="U479">
        <v>0</v>
      </c>
      <c r="V479">
        <v>0</v>
      </c>
      <c r="W479">
        <v>0</v>
      </c>
      <c r="X479">
        <v>0.9460485808923802</v>
      </c>
      <c r="AA479">
        <v>0</v>
      </c>
      <c r="AB479">
        <v>0</v>
      </c>
      <c r="AC479" s="1" t="e">
        <f>((#REF!+#REF!)*H2__2[[#This Row],[PremiumH2CN_cap]]+(#REF!+#REF!)*H2__2[[#This Row],[PremiumH2CN_prod]]*1000)*_xlfn.XLOOKUP(H2__2[[#This Row],[Year]],Graphs!$R$2:$R$41,Graphs!$T$2:$T$41)</f>
        <v>#REF!</v>
      </c>
      <c r="AD4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0" spans="1:31" x14ac:dyDescent="0.25">
      <c r="A480" s="1" t="s">
        <v>105</v>
      </c>
      <c r="B480">
        <v>1</v>
      </c>
      <c r="C480" s="1" t="s">
        <v>107</v>
      </c>
      <c r="D480" s="1" t="s">
        <v>338</v>
      </c>
      <c r="E480">
        <v>2059</v>
      </c>
      <c r="F480">
        <v>8.46478732648596E-8</v>
      </c>
      <c r="G480">
        <v>9.5006919903757763E-9</v>
      </c>
      <c r="H480">
        <v>110.46626306103765</v>
      </c>
      <c r="I480">
        <v>148.79151631929244</v>
      </c>
      <c r="J480">
        <v>1.9349536852644777E-10</v>
      </c>
      <c r="K480">
        <v>2.2795175244569011E-10</v>
      </c>
      <c r="L480">
        <v>24.851862282493062</v>
      </c>
      <c r="M480">
        <v>16.747742978389741</v>
      </c>
      <c r="N480">
        <v>8.4006175454300838</v>
      </c>
      <c r="O480">
        <v>0</v>
      </c>
      <c r="P480">
        <v>0</v>
      </c>
      <c r="Q480">
        <v>0</v>
      </c>
      <c r="R480">
        <v>0</v>
      </c>
      <c r="S480">
        <v>0.98152176092421362</v>
      </c>
      <c r="T480">
        <v>0</v>
      </c>
      <c r="U480">
        <v>0</v>
      </c>
      <c r="V480">
        <v>0</v>
      </c>
      <c r="W480">
        <v>0</v>
      </c>
      <c r="X480">
        <v>0.99132932933352846</v>
      </c>
      <c r="AA480">
        <v>0</v>
      </c>
      <c r="AB480">
        <v>0</v>
      </c>
      <c r="AC480" s="1" t="e">
        <f>((#REF!+#REF!)*H2__2[[#This Row],[PremiumH2CN_cap]]+(#REF!+#REF!)*H2__2[[#This Row],[PremiumH2CN_prod]]*1000)*_xlfn.XLOOKUP(H2__2[[#This Row],[Year]],Graphs!$R$2:$R$41,Graphs!$T$2:$T$41)</f>
        <v>#REF!</v>
      </c>
      <c r="AD4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1" spans="1:31" x14ac:dyDescent="0.25">
      <c r="A481" s="1" t="s">
        <v>105</v>
      </c>
      <c r="B481">
        <v>1</v>
      </c>
      <c r="C481" s="1" t="s">
        <v>107</v>
      </c>
      <c r="D481" s="1" t="s">
        <v>338</v>
      </c>
      <c r="E481">
        <v>2060</v>
      </c>
      <c r="F481">
        <v>8.463704520837026E-8</v>
      </c>
      <c r="G481">
        <v>9.5000960941618121E-9</v>
      </c>
      <c r="H481">
        <v>110.4662630541613</v>
      </c>
      <c r="I481">
        <v>138.49222635875392</v>
      </c>
      <c r="J481">
        <v>5.1951155138021095E-11</v>
      </c>
      <c r="K481">
        <v>6.0439900359797026E-11</v>
      </c>
      <c r="L481">
        <v>24.219578614696374</v>
      </c>
      <c r="M481">
        <v>16.256917728307105</v>
      </c>
      <c r="N481">
        <v>9.5280895641573409</v>
      </c>
      <c r="O481">
        <v>0</v>
      </c>
      <c r="P481">
        <v>0</v>
      </c>
      <c r="Q481">
        <v>0</v>
      </c>
      <c r="R481">
        <v>0</v>
      </c>
      <c r="S481">
        <v>1.0317018638316255</v>
      </c>
      <c r="T481">
        <v>0</v>
      </c>
      <c r="U481">
        <v>0</v>
      </c>
      <c r="V481">
        <v>0</v>
      </c>
      <c r="W481">
        <v>0</v>
      </c>
      <c r="X481">
        <v>1.043958668172785</v>
      </c>
      <c r="AA481">
        <v>0</v>
      </c>
      <c r="AB481">
        <v>0</v>
      </c>
      <c r="AC481" s="1" t="e">
        <f>((#REF!+#REF!)*H2__2[[#This Row],[PremiumH2CN_cap]]+(#REF!+#REF!)*H2__2[[#This Row],[PremiumH2CN_prod]]*1000)*_xlfn.XLOOKUP(H2__2[[#This Row],[Year]],Graphs!$R$2:$R$41,Graphs!$T$2:$T$41)</f>
        <v>#REF!</v>
      </c>
      <c r="AD4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2" spans="1:31" x14ac:dyDescent="0.25">
      <c r="A482" s="1" t="s">
        <v>105</v>
      </c>
      <c r="B482">
        <v>1</v>
      </c>
      <c r="C482" s="1" t="s">
        <v>107</v>
      </c>
      <c r="D482" s="1" t="s">
        <v>339</v>
      </c>
      <c r="E482">
        <v>2021</v>
      </c>
      <c r="F482">
        <v>70</v>
      </c>
      <c r="G482">
        <v>0.35</v>
      </c>
      <c r="H482">
        <v>0.13500000000000001</v>
      </c>
      <c r="I482">
        <v>0.13500000000000001</v>
      </c>
      <c r="J482">
        <v>9.9059563450785273</v>
      </c>
      <c r="K482">
        <v>9.2909090817579768E-2</v>
      </c>
      <c r="L482">
        <v>1.1838827460665332E-12</v>
      </c>
      <c r="M482">
        <v>3.3567388499605034E-10</v>
      </c>
      <c r="N482">
        <v>0</v>
      </c>
      <c r="O482">
        <v>0</v>
      </c>
      <c r="P482">
        <v>0.13500000000000001</v>
      </c>
      <c r="Q482">
        <v>0</v>
      </c>
      <c r="R482">
        <v>0</v>
      </c>
      <c r="S482">
        <v>4.237189191744517</v>
      </c>
      <c r="T482">
        <v>0</v>
      </c>
      <c r="U482">
        <v>0</v>
      </c>
      <c r="V482">
        <v>0</v>
      </c>
      <c r="W482">
        <v>0</v>
      </c>
      <c r="X482">
        <v>4.2371891917419022</v>
      </c>
      <c r="AA482">
        <v>0</v>
      </c>
      <c r="AB482">
        <v>0.13500000000000001</v>
      </c>
      <c r="AC482" s="1" t="e">
        <f>((#REF!+#REF!)*H2__2[[#This Row],[PremiumH2CN_cap]]+(#REF!+#REF!)*H2__2[[#This Row],[PremiumH2CN_prod]]*1000)*_xlfn.XLOOKUP(H2__2[[#This Row],[Year]],Graphs!$R$2:$R$41,Graphs!$T$2:$T$41)</f>
        <v>#REF!</v>
      </c>
      <c r="AD4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3" spans="1:31" x14ac:dyDescent="0.25">
      <c r="A483" s="1" t="s">
        <v>105</v>
      </c>
      <c r="B483">
        <v>1</v>
      </c>
      <c r="C483" s="1" t="s">
        <v>107</v>
      </c>
      <c r="D483" s="1" t="s">
        <v>339</v>
      </c>
      <c r="E483">
        <v>2022</v>
      </c>
      <c r="F483">
        <v>70</v>
      </c>
      <c r="G483">
        <v>0.35</v>
      </c>
      <c r="H483">
        <v>0.3216424548068435</v>
      </c>
      <c r="I483">
        <v>1.4849999980689299</v>
      </c>
      <c r="J483">
        <v>11.072563415923977</v>
      </c>
      <c r="K483">
        <v>1.311378092187576E-10</v>
      </c>
      <c r="L483">
        <v>6.837052978573727E-3</v>
      </c>
      <c r="M483">
        <v>2.7706287003323227E-2</v>
      </c>
      <c r="N483">
        <v>0</v>
      </c>
      <c r="O483">
        <v>0</v>
      </c>
      <c r="P483">
        <v>0.13500000000000001</v>
      </c>
      <c r="Q483">
        <v>0</v>
      </c>
      <c r="R483">
        <v>0</v>
      </c>
      <c r="S483">
        <v>7.3171891718722009</v>
      </c>
      <c r="T483">
        <v>0</v>
      </c>
      <c r="U483">
        <v>0</v>
      </c>
      <c r="V483">
        <v>0</v>
      </c>
      <c r="W483">
        <v>0</v>
      </c>
      <c r="X483">
        <v>7.3171891672190252</v>
      </c>
      <c r="AA483">
        <v>0</v>
      </c>
      <c r="AB483">
        <v>0.13500000000000001</v>
      </c>
      <c r="AC483" s="1" t="e">
        <f>((#REF!+#REF!)*H2__2[[#This Row],[PremiumH2CN_cap]]+(#REF!+#REF!)*H2__2[[#This Row],[PremiumH2CN_prod]]*1000)*_xlfn.XLOOKUP(H2__2[[#This Row],[Year]],Graphs!$R$2:$R$41,Graphs!$T$2:$T$41)</f>
        <v>#REF!</v>
      </c>
      <c r="AD4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4" spans="1:31" x14ac:dyDescent="0.25">
      <c r="A484" s="1" t="s">
        <v>105</v>
      </c>
      <c r="B484">
        <v>1</v>
      </c>
      <c r="C484" s="1" t="s">
        <v>107</v>
      </c>
      <c r="D484" s="1" t="s">
        <v>339</v>
      </c>
      <c r="E484">
        <v>2023</v>
      </c>
      <c r="F484">
        <v>65.333333333333499</v>
      </c>
      <c r="G484">
        <v>3.8266666666661568</v>
      </c>
      <c r="H484">
        <v>0.31489245480810896</v>
      </c>
      <c r="I484">
        <v>1.9774039394156804</v>
      </c>
      <c r="J484">
        <v>11.178465617338706</v>
      </c>
      <c r="K484">
        <v>1.0158060605547512</v>
      </c>
      <c r="L484">
        <v>3.5915382212434277E-3</v>
      </c>
      <c r="M484">
        <v>2.1758287145169555E-2</v>
      </c>
      <c r="N484">
        <v>0</v>
      </c>
      <c r="O484">
        <v>0</v>
      </c>
      <c r="P484">
        <v>0.12825</v>
      </c>
      <c r="Q484">
        <v>0</v>
      </c>
      <c r="R484">
        <v>0</v>
      </c>
      <c r="S484">
        <v>2.8071891425739612</v>
      </c>
      <c r="T484">
        <v>0</v>
      </c>
      <c r="U484">
        <v>0</v>
      </c>
      <c r="V484">
        <v>0</v>
      </c>
      <c r="W484">
        <v>0</v>
      </c>
      <c r="X484">
        <v>2.8071891483557132</v>
      </c>
      <c r="AA484">
        <v>0</v>
      </c>
      <c r="AB484">
        <v>0.12825</v>
      </c>
      <c r="AC484" s="1" t="e">
        <f>((#REF!+#REF!)*H2__2[[#This Row],[PremiumH2CN_cap]]+(#REF!+#REF!)*H2__2[[#This Row],[PremiumH2CN_prod]]*1000)*_xlfn.XLOOKUP(H2__2[[#This Row],[Year]],Graphs!$R$2:$R$41,Graphs!$T$2:$T$41)</f>
        <v>#REF!</v>
      </c>
      <c r="AD4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5" spans="1:31" x14ac:dyDescent="0.25">
      <c r="A485" s="1" t="s">
        <v>105</v>
      </c>
      <c r="B485">
        <v>1</v>
      </c>
      <c r="C485" s="1" t="s">
        <v>107</v>
      </c>
      <c r="D485" s="1" t="s">
        <v>339</v>
      </c>
      <c r="E485">
        <v>2024</v>
      </c>
      <c r="F485">
        <v>60.666666666666991</v>
      </c>
      <c r="G485">
        <v>5.1639657015031153</v>
      </c>
      <c r="H485">
        <v>0.3081424548218395</v>
      </c>
      <c r="I485">
        <v>21.812193285639179</v>
      </c>
      <c r="J485">
        <v>7.1162379138400604</v>
      </c>
      <c r="K485">
        <v>1.3707981679863459</v>
      </c>
      <c r="L485">
        <v>2.5405580299967225E-2</v>
      </c>
      <c r="M485">
        <v>1.3463672010701546</v>
      </c>
      <c r="N485">
        <v>3.463473716150391</v>
      </c>
      <c r="O485">
        <v>0</v>
      </c>
      <c r="P485">
        <v>0.12150000000000001</v>
      </c>
      <c r="Q485">
        <v>0</v>
      </c>
      <c r="R485">
        <v>0</v>
      </c>
      <c r="S485">
        <v>2.9317045239208794</v>
      </c>
      <c r="T485">
        <v>0</v>
      </c>
      <c r="U485">
        <v>0</v>
      </c>
      <c r="V485">
        <v>0</v>
      </c>
      <c r="W485">
        <v>0</v>
      </c>
      <c r="X485">
        <v>2.9317050197975369</v>
      </c>
      <c r="AA485">
        <v>0</v>
      </c>
      <c r="AB485">
        <v>0.12150000000000001</v>
      </c>
      <c r="AC485" s="1" t="e">
        <f>((#REF!+#REF!)*H2__2[[#This Row],[PremiumH2CN_cap]]+(#REF!+#REF!)*H2__2[[#This Row],[PremiumH2CN_prod]]*1000)*_xlfn.XLOOKUP(H2__2[[#This Row],[Year]],Graphs!$R$2:$R$41,Graphs!$T$2:$T$41)</f>
        <v>#REF!</v>
      </c>
      <c r="AD4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6" spans="1:31" x14ac:dyDescent="0.25">
      <c r="A486" s="1" t="s">
        <v>105</v>
      </c>
      <c r="B486">
        <v>1</v>
      </c>
      <c r="C486" s="1" t="s">
        <v>107</v>
      </c>
      <c r="D486" s="1" t="s">
        <v>339</v>
      </c>
      <c r="E486">
        <v>2025</v>
      </c>
      <c r="F486">
        <v>56.000000000000483</v>
      </c>
      <c r="G486">
        <v>5.1406323681752051</v>
      </c>
      <c r="H486">
        <v>3.4503170030220582</v>
      </c>
      <c r="I486">
        <v>29.026005435248919</v>
      </c>
      <c r="J486">
        <v>6.7229989750972292</v>
      </c>
      <c r="K486">
        <v>1.3646042285992619</v>
      </c>
      <c r="L486">
        <v>0.4192483852900088</v>
      </c>
      <c r="M486">
        <v>2.2945109459073398</v>
      </c>
      <c r="N486">
        <v>3.6280357907143386</v>
      </c>
      <c r="O486">
        <v>0</v>
      </c>
      <c r="P486">
        <v>0.11475</v>
      </c>
      <c r="Q486">
        <v>0</v>
      </c>
      <c r="R486">
        <v>0</v>
      </c>
      <c r="S486">
        <v>2.7157805536843083</v>
      </c>
      <c r="T486">
        <v>0</v>
      </c>
      <c r="U486">
        <v>0</v>
      </c>
      <c r="V486">
        <v>0</v>
      </c>
      <c r="W486">
        <v>0</v>
      </c>
      <c r="X486">
        <v>2.7157783738995098</v>
      </c>
      <c r="AA486">
        <v>0</v>
      </c>
      <c r="AB486">
        <v>0.11475</v>
      </c>
      <c r="AC486" s="1" t="e">
        <f>((#REF!+#REF!)*H2__2[[#This Row],[PremiumH2CN_cap]]+(#REF!+#REF!)*H2__2[[#This Row],[PremiumH2CN_prod]]*1000)*_xlfn.XLOOKUP(H2__2[[#This Row],[Year]],Graphs!$R$2:$R$41,Graphs!$T$2:$T$41)</f>
        <v>#REF!</v>
      </c>
      <c r="AD4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7" spans="1:31" x14ac:dyDescent="0.25">
      <c r="A487" s="1" t="s">
        <v>105</v>
      </c>
      <c r="B487">
        <v>1</v>
      </c>
      <c r="C487" s="1" t="s">
        <v>107</v>
      </c>
      <c r="D487" s="1" t="s">
        <v>339</v>
      </c>
      <c r="E487">
        <v>2026</v>
      </c>
      <c r="F487">
        <v>51.333333333333989</v>
      </c>
      <c r="G487">
        <v>5.117299034842322</v>
      </c>
      <c r="H487">
        <v>21.476328768395856</v>
      </c>
      <c r="I487">
        <v>29.019255455336683</v>
      </c>
      <c r="J487">
        <v>3.2490802230528568</v>
      </c>
      <c r="K487">
        <v>1.2218228872711729</v>
      </c>
      <c r="L487">
        <v>2.7889541871219712</v>
      </c>
      <c r="M487">
        <v>2.2987911305482513</v>
      </c>
      <c r="N487">
        <v>5.9817890890913779</v>
      </c>
      <c r="O487">
        <v>0</v>
      </c>
      <c r="P487">
        <v>0.10800000000000001</v>
      </c>
      <c r="Q487">
        <v>0</v>
      </c>
      <c r="R487">
        <v>0</v>
      </c>
      <c r="S487">
        <v>2.885105137452463</v>
      </c>
      <c r="T487">
        <v>0</v>
      </c>
      <c r="U487">
        <v>0</v>
      </c>
      <c r="V487">
        <v>0</v>
      </c>
      <c r="W487">
        <v>0</v>
      </c>
      <c r="X487">
        <v>2.9121847921195898</v>
      </c>
      <c r="AA487">
        <v>0</v>
      </c>
      <c r="AB487">
        <v>0.10800000000000001</v>
      </c>
      <c r="AC487" s="1" t="e">
        <f>((#REF!+#REF!)*H2__2[[#This Row],[PremiumH2CN_cap]]+(#REF!+#REF!)*H2__2[[#This Row],[PremiumH2CN_prod]]*1000)*_xlfn.XLOOKUP(H2__2[[#This Row],[Year]],Graphs!$R$2:$R$41,Graphs!$T$2:$T$41)</f>
        <v>#REF!</v>
      </c>
      <c r="AD4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8" spans="1:31" x14ac:dyDescent="0.25">
      <c r="A488" s="1" t="s">
        <v>105</v>
      </c>
      <c r="B488">
        <v>1</v>
      </c>
      <c r="C488" s="1" t="s">
        <v>107</v>
      </c>
      <c r="D488" s="1" t="s">
        <v>339</v>
      </c>
      <c r="E488">
        <v>2027</v>
      </c>
      <c r="F488">
        <v>46.666666666667538</v>
      </c>
      <c r="G488">
        <v>5.0939657015094113</v>
      </c>
      <c r="H488">
        <v>25.415204796306952</v>
      </c>
      <c r="I488">
        <v>32.694315343390535</v>
      </c>
      <c r="J488">
        <v>2.0707965845789373</v>
      </c>
      <c r="K488">
        <v>1.202194440603721</v>
      </c>
      <c r="L488">
        <v>3.4242872735806191</v>
      </c>
      <c r="M488">
        <v>2.7117202356878676</v>
      </c>
      <c r="N488">
        <v>7.2472705231189583</v>
      </c>
      <c r="O488">
        <v>0</v>
      </c>
      <c r="P488">
        <v>0.10125000000000001</v>
      </c>
      <c r="Q488">
        <v>0</v>
      </c>
      <c r="R488">
        <v>0</v>
      </c>
      <c r="S488">
        <v>2.8385043563823396</v>
      </c>
      <c r="T488">
        <v>0</v>
      </c>
      <c r="U488">
        <v>0</v>
      </c>
      <c r="V488">
        <v>0</v>
      </c>
      <c r="W488">
        <v>0</v>
      </c>
      <c r="X488">
        <v>2.875679526655881</v>
      </c>
      <c r="AA488">
        <v>0</v>
      </c>
      <c r="AB488">
        <v>0.10125000000000001</v>
      </c>
      <c r="AC488" s="1" t="e">
        <f>((#REF!+#REF!)*H2__2[[#This Row],[PremiumH2CN_cap]]+(#REF!+#REF!)*H2__2[[#This Row],[PremiumH2CN_prod]]*1000)*_xlfn.XLOOKUP(H2__2[[#This Row],[Year]],Graphs!$R$2:$R$41,Graphs!$T$2:$T$41)</f>
        <v>#REF!</v>
      </c>
      <c r="AD4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89" spans="1:31" x14ac:dyDescent="0.25">
      <c r="A489" s="1" t="s">
        <v>105</v>
      </c>
      <c r="B489">
        <v>1</v>
      </c>
      <c r="C489" s="1" t="s">
        <v>107</v>
      </c>
      <c r="D489" s="1" t="s">
        <v>339</v>
      </c>
      <c r="E489">
        <v>2028</v>
      </c>
      <c r="F489">
        <v>42.000000000001172</v>
      </c>
      <c r="G489">
        <v>5.0706323681764589</v>
      </c>
      <c r="H489">
        <v>30.361191851504064</v>
      </c>
      <c r="I489">
        <v>34.705633762231258</v>
      </c>
      <c r="J489">
        <v>1.0234508854377322</v>
      </c>
      <c r="K489">
        <v>1.1106773810194561</v>
      </c>
      <c r="L489">
        <v>4.16148145522883</v>
      </c>
      <c r="M489">
        <v>2.966011560943592</v>
      </c>
      <c r="N489">
        <v>8.5046539611969258</v>
      </c>
      <c r="O489">
        <v>0</v>
      </c>
      <c r="P489">
        <v>9.4500000000000001E-2</v>
      </c>
      <c r="Q489">
        <v>0</v>
      </c>
      <c r="R489">
        <v>0</v>
      </c>
      <c r="S489">
        <v>2.778228532162681</v>
      </c>
      <c r="T489">
        <v>0</v>
      </c>
      <c r="U489">
        <v>0</v>
      </c>
      <c r="V489">
        <v>0</v>
      </c>
      <c r="W489">
        <v>0</v>
      </c>
      <c r="X489">
        <v>2.8373337926525224</v>
      </c>
      <c r="AA489">
        <v>0</v>
      </c>
      <c r="AB489">
        <v>9.4500000000000001E-2</v>
      </c>
      <c r="AC489" s="1" t="e">
        <f>((#REF!+#REF!)*H2__2[[#This Row],[PremiumH2CN_cap]]+(#REF!+#REF!)*H2__2[[#This Row],[PremiumH2CN_prod]]*1000)*_xlfn.XLOOKUP(H2__2[[#This Row],[Year]],Graphs!$R$2:$R$41,Graphs!$T$2:$T$41)</f>
        <v>#REF!</v>
      </c>
      <c r="AD4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0" spans="1:31" x14ac:dyDescent="0.25">
      <c r="A490" s="1" t="s">
        <v>105</v>
      </c>
      <c r="B490">
        <v>1</v>
      </c>
      <c r="C490" s="1" t="s">
        <v>107</v>
      </c>
      <c r="D490" s="1" t="s">
        <v>339</v>
      </c>
      <c r="E490">
        <v>2029</v>
      </c>
      <c r="F490">
        <v>37.333333333334821</v>
      </c>
      <c r="G490">
        <v>5.0472990348434816</v>
      </c>
      <c r="H490">
        <v>30.354441851716544</v>
      </c>
      <c r="I490">
        <v>40.730638517126664</v>
      </c>
      <c r="J490">
        <v>0.36148555400780003</v>
      </c>
      <c r="K490">
        <v>0.96657673057502713</v>
      </c>
      <c r="L490">
        <v>4.3189509948199856</v>
      </c>
      <c r="M490">
        <v>3.7434774640599455</v>
      </c>
      <c r="N490">
        <v>9.4878832015621448</v>
      </c>
      <c r="O490">
        <v>0</v>
      </c>
      <c r="P490">
        <v>8.7750000000000009E-2</v>
      </c>
      <c r="Q490">
        <v>0</v>
      </c>
      <c r="R490">
        <v>0</v>
      </c>
      <c r="S490">
        <v>2.6545885387091306</v>
      </c>
      <c r="T490">
        <v>0</v>
      </c>
      <c r="U490">
        <v>0</v>
      </c>
      <c r="V490">
        <v>0</v>
      </c>
      <c r="W490">
        <v>0</v>
      </c>
      <c r="X490">
        <v>2.7315038144279287</v>
      </c>
      <c r="AA490">
        <v>0</v>
      </c>
      <c r="AB490">
        <v>8.7750000000000009E-2</v>
      </c>
      <c r="AC490" s="1" t="e">
        <f>((#REF!+#REF!)*H2__2[[#This Row],[PremiumH2CN_cap]]+(#REF!+#REF!)*H2__2[[#This Row],[PremiumH2CN_prod]]*1000)*_xlfn.XLOOKUP(H2__2[[#This Row],[Year]],Graphs!$R$2:$R$41,Graphs!$T$2:$T$41)</f>
        <v>#REF!</v>
      </c>
      <c r="AD4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1" spans="1:31" x14ac:dyDescent="0.25">
      <c r="A491" s="1" t="s">
        <v>105</v>
      </c>
      <c r="B491">
        <v>1</v>
      </c>
      <c r="C491" s="1" t="s">
        <v>107</v>
      </c>
      <c r="D491" s="1" t="s">
        <v>339</v>
      </c>
      <c r="E491">
        <v>2030</v>
      </c>
      <c r="F491">
        <v>32.66666666666854</v>
      </c>
      <c r="G491">
        <v>5.023965701510507</v>
      </c>
      <c r="H491">
        <v>30.347691854042235</v>
      </c>
      <c r="I491">
        <v>45.095142724804042</v>
      </c>
      <c r="J491">
        <v>0.1689944918209173</v>
      </c>
      <c r="K491">
        <v>0.88896811441113788</v>
      </c>
      <c r="L491">
        <v>4.4520252834352325</v>
      </c>
      <c r="M491">
        <v>4.4033587704156378</v>
      </c>
      <c r="N491">
        <v>10.082065440003362</v>
      </c>
      <c r="O491">
        <v>0</v>
      </c>
      <c r="P491">
        <v>8.1000000000000003E-2</v>
      </c>
      <c r="Q491">
        <v>0</v>
      </c>
      <c r="R491">
        <v>0</v>
      </c>
      <c r="S491">
        <v>2.508073427579145</v>
      </c>
      <c r="T491">
        <v>0</v>
      </c>
      <c r="U491">
        <v>0</v>
      </c>
      <c r="V491">
        <v>0</v>
      </c>
      <c r="W491">
        <v>0</v>
      </c>
      <c r="X491">
        <v>2.5859919864969605</v>
      </c>
      <c r="AA491">
        <v>0</v>
      </c>
      <c r="AB491">
        <v>8.1000000000000003E-2</v>
      </c>
      <c r="AC491" s="1" t="e">
        <f>((#REF!+#REF!)*H2__2[[#This Row],[PremiumH2CN_cap]]+(#REF!+#REF!)*H2__2[[#This Row],[PremiumH2CN_prod]]*1000)*_xlfn.XLOOKUP(H2__2[[#This Row],[Year]],Graphs!$R$2:$R$41,Graphs!$T$2:$T$41)</f>
        <v>#REF!</v>
      </c>
      <c r="AD4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2" spans="1:31" x14ac:dyDescent="0.25">
      <c r="A492" s="1" t="s">
        <v>105</v>
      </c>
      <c r="B492">
        <v>1</v>
      </c>
      <c r="C492" s="1" t="s">
        <v>107</v>
      </c>
      <c r="D492" s="1" t="s">
        <v>339</v>
      </c>
      <c r="E492">
        <v>2031</v>
      </c>
      <c r="F492">
        <v>28.000000000002409</v>
      </c>
      <c r="G492">
        <v>5.000632368177568</v>
      </c>
      <c r="H492">
        <v>30.340941854049891</v>
      </c>
      <c r="I492">
        <v>45.08839272743235</v>
      </c>
      <c r="J492">
        <v>0.14071524719422637</v>
      </c>
      <c r="K492">
        <v>0.88483938570377707</v>
      </c>
      <c r="L492">
        <v>4.5236030282012356</v>
      </c>
      <c r="M492">
        <v>4.4950385735243952</v>
      </c>
      <c r="N492">
        <v>10.669687962583799</v>
      </c>
      <c r="O492">
        <v>2.8392891949633259</v>
      </c>
      <c r="P492">
        <v>2.5071299806432323</v>
      </c>
      <c r="Q492">
        <v>0.36916360986333174</v>
      </c>
      <c r="R492">
        <v>0.41099677080289598</v>
      </c>
      <c r="S492">
        <v>2.4835321457597876</v>
      </c>
      <c r="T492">
        <v>0</v>
      </c>
      <c r="U492">
        <v>0</v>
      </c>
      <c r="V492">
        <v>0</v>
      </c>
      <c r="W492">
        <v>0</v>
      </c>
      <c r="X492">
        <v>2.5786763301065285</v>
      </c>
      <c r="AA492">
        <v>2.8392891949633259</v>
      </c>
      <c r="AB492">
        <v>2.5071299806432323</v>
      </c>
      <c r="AC492" s="1" t="e">
        <f>((#REF!+#REF!)*H2__2[[#This Row],[PremiumH2CN_cap]]+(#REF!+#REF!)*H2__2[[#This Row],[PremiumH2CN_prod]]*1000)*_xlfn.XLOOKUP(H2__2[[#This Row],[Year]],Graphs!$R$2:$R$41,Graphs!$T$2:$T$41)</f>
        <v>#REF!</v>
      </c>
      <c r="AD4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3" spans="1:31" x14ac:dyDescent="0.25">
      <c r="A493" s="1" t="s">
        <v>105</v>
      </c>
      <c r="B493">
        <v>1</v>
      </c>
      <c r="C493" s="1" t="s">
        <v>107</v>
      </c>
      <c r="D493" s="1" t="s">
        <v>339</v>
      </c>
      <c r="E493">
        <v>2032</v>
      </c>
      <c r="F493">
        <v>23.333333333336466</v>
      </c>
      <c r="G493">
        <v>4.9772990348446733</v>
      </c>
      <c r="H493">
        <v>31.212379567716699</v>
      </c>
      <c r="I493">
        <v>50.1019334470367</v>
      </c>
      <c r="J493">
        <v>9.4527390136311479E-2</v>
      </c>
      <c r="K493">
        <v>0.87698586391410116</v>
      </c>
      <c r="L493">
        <v>4.776883660607754</v>
      </c>
      <c r="M493">
        <v>5.1073223084965633</v>
      </c>
      <c r="N493">
        <v>11.327345725855841</v>
      </c>
      <c r="O493">
        <v>2.8392891949633259</v>
      </c>
      <c r="P493">
        <v>2.5003799806432321</v>
      </c>
      <c r="Q493">
        <v>0.38806662813425086</v>
      </c>
      <c r="R493">
        <v>0.42941017354364103</v>
      </c>
      <c r="S493">
        <v>2.4904348135988865</v>
      </c>
      <c r="T493">
        <v>0</v>
      </c>
      <c r="U493">
        <v>0</v>
      </c>
      <c r="V493">
        <v>0</v>
      </c>
      <c r="W493">
        <v>0</v>
      </c>
      <c r="X493">
        <v>2.5930731367644042</v>
      </c>
      <c r="AA493">
        <v>2.8392891949633259</v>
      </c>
      <c r="AB493">
        <v>2.5003799806432321</v>
      </c>
      <c r="AC493" s="1" t="e">
        <f>((#REF!+#REF!)*H2__2[[#This Row],[PremiumH2CN_cap]]+(#REF!+#REF!)*H2__2[[#This Row],[PremiumH2CN_prod]]*1000)*_xlfn.XLOOKUP(H2__2[[#This Row],[Year]],Graphs!$R$2:$R$41,Graphs!$T$2:$T$41)</f>
        <v>#REF!</v>
      </c>
      <c r="AD4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4" spans="1:31" x14ac:dyDescent="0.25">
      <c r="A494" s="1" t="s">
        <v>105</v>
      </c>
      <c r="B494">
        <v>1</v>
      </c>
      <c r="C494" s="1" t="s">
        <v>107</v>
      </c>
      <c r="D494" s="1" t="s">
        <v>339</v>
      </c>
      <c r="E494">
        <v>2033</v>
      </c>
      <c r="F494">
        <v>18.666666666670814</v>
      </c>
      <c r="G494">
        <v>4.9539657015117777</v>
      </c>
      <c r="H494">
        <v>36.314010955439535</v>
      </c>
      <c r="I494">
        <v>50.670197095175055</v>
      </c>
      <c r="J494">
        <v>2.829119401027036E-2</v>
      </c>
      <c r="K494">
        <v>0.86872406554802772</v>
      </c>
      <c r="L494">
        <v>5.6041595953202421</v>
      </c>
      <c r="M494">
        <v>5.1145000554299829</v>
      </c>
      <c r="N494">
        <v>12.053039146702691</v>
      </c>
      <c r="O494">
        <v>2.8392891949633259</v>
      </c>
      <c r="P494">
        <v>2.4936299806432323</v>
      </c>
      <c r="Q494">
        <v>0.38736007029735214</v>
      </c>
      <c r="R494">
        <v>0.4436282888428052</v>
      </c>
      <c r="S494">
        <v>2.506357134642093</v>
      </c>
      <c r="T494">
        <v>0</v>
      </c>
      <c r="U494">
        <v>0</v>
      </c>
      <c r="V494">
        <v>0</v>
      </c>
      <c r="W494">
        <v>0</v>
      </c>
      <c r="X494">
        <v>2.6154228634648495</v>
      </c>
      <c r="AA494">
        <v>2.8392891949633259</v>
      </c>
      <c r="AB494">
        <v>2.4936299806432323</v>
      </c>
      <c r="AC494" s="1" t="e">
        <f>((#REF!+#REF!)*H2__2[[#This Row],[PremiumH2CN_cap]]+(#REF!+#REF!)*H2__2[[#This Row],[PremiumH2CN_prod]]*1000)*_xlfn.XLOOKUP(H2__2[[#This Row],[Year]],Graphs!$R$2:$R$41,Graphs!$T$2:$T$41)</f>
        <v>#REF!</v>
      </c>
      <c r="AD4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5" spans="1:31" x14ac:dyDescent="0.25">
      <c r="A495" s="1" t="s">
        <v>105</v>
      </c>
      <c r="B495">
        <v>1</v>
      </c>
      <c r="C495" s="1" t="s">
        <v>107</v>
      </c>
      <c r="D495" s="1" t="s">
        <v>339</v>
      </c>
      <c r="E495">
        <v>2034</v>
      </c>
      <c r="F495">
        <v>14.000000000005453</v>
      </c>
      <c r="G495">
        <v>4.9306323681788635</v>
      </c>
      <c r="H495">
        <v>36.878946621577143</v>
      </c>
      <c r="I495">
        <v>55.720202141151951</v>
      </c>
      <c r="J495">
        <v>1.1329158224728098E-10</v>
      </c>
      <c r="K495">
        <v>0.84803684078487906</v>
      </c>
      <c r="L495">
        <v>5.8397971837979004</v>
      </c>
      <c r="M495">
        <v>5.8528392479440585</v>
      </c>
      <c r="N495">
        <v>12.602424134838122</v>
      </c>
      <c r="O495">
        <v>2.8392891949633259</v>
      </c>
      <c r="P495">
        <v>2.486879980643232</v>
      </c>
      <c r="Q495">
        <v>0.39289621042134026</v>
      </c>
      <c r="R495">
        <v>0.46277411616829134</v>
      </c>
      <c r="S495">
        <v>2.4770518980960481</v>
      </c>
      <c r="T495">
        <v>0</v>
      </c>
      <c r="U495">
        <v>0</v>
      </c>
      <c r="V495">
        <v>0</v>
      </c>
      <c r="W495">
        <v>0</v>
      </c>
      <c r="X495">
        <v>2.6010352062762285</v>
      </c>
      <c r="AA495">
        <v>2.8392891949633259</v>
      </c>
      <c r="AB495">
        <v>2.486879980643232</v>
      </c>
      <c r="AC495" s="1" t="e">
        <f>((#REF!+#REF!)*H2__2[[#This Row],[PremiumH2CN_cap]]+(#REF!+#REF!)*H2__2[[#This Row],[PremiumH2CN_prod]]*1000)*_xlfn.XLOOKUP(H2__2[[#This Row],[Year]],Graphs!$R$2:$R$41,Graphs!$T$2:$T$41)</f>
        <v>#REF!</v>
      </c>
      <c r="AD4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6" spans="1:31" x14ac:dyDescent="0.25">
      <c r="A496" s="1" t="s">
        <v>105</v>
      </c>
      <c r="B496">
        <v>1</v>
      </c>
      <c r="C496" s="1" t="s">
        <v>107</v>
      </c>
      <c r="D496" s="1" t="s">
        <v>339</v>
      </c>
      <c r="E496">
        <v>2035</v>
      </c>
      <c r="F496">
        <v>9.3333333333456938</v>
      </c>
      <c r="G496">
        <v>4.9072990348459387</v>
      </c>
      <c r="H496">
        <v>45.87290829745006</v>
      </c>
      <c r="I496">
        <v>57.43518630504883</v>
      </c>
      <c r="J496">
        <v>7.8660553338451603E-11</v>
      </c>
      <c r="K496">
        <v>0.74043074571895495</v>
      </c>
      <c r="L496">
        <v>7.151595645112554</v>
      </c>
      <c r="M496">
        <v>6.2399619948081266</v>
      </c>
      <c r="N496">
        <v>12.624721428776461</v>
      </c>
      <c r="O496">
        <v>2.8392891949633259</v>
      </c>
      <c r="P496">
        <v>2.4801299806432322</v>
      </c>
      <c r="Q496">
        <v>0.27645182049097722</v>
      </c>
      <c r="R496">
        <v>0.46648279007365501</v>
      </c>
      <c r="S496">
        <v>2.4176891513961052</v>
      </c>
      <c r="T496">
        <v>0</v>
      </c>
      <c r="U496">
        <v>0</v>
      </c>
      <c r="V496">
        <v>0</v>
      </c>
      <c r="W496">
        <v>0</v>
      </c>
      <c r="X496">
        <v>2.542334042406313</v>
      </c>
      <c r="AA496">
        <v>2.8392891949633259</v>
      </c>
      <c r="AB496">
        <v>2.4801299806432322</v>
      </c>
      <c r="AC496" s="1" t="e">
        <f>((#REF!+#REF!)*H2__2[[#This Row],[PremiumH2CN_cap]]+(#REF!+#REF!)*H2__2[[#This Row],[PremiumH2CN_prod]]*1000)*_xlfn.XLOOKUP(H2__2[[#This Row],[Year]],Graphs!$R$2:$R$41,Graphs!$T$2:$T$41)</f>
        <v>#REF!</v>
      </c>
      <c r="AD4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7" spans="1:31" x14ac:dyDescent="0.25">
      <c r="A497" s="1" t="s">
        <v>105</v>
      </c>
      <c r="B497">
        <v>1</v>
      </c>
      <c r="C497" s="1" t="s">
        <v>107</v>
      </c>
      <c r="D497" s="1" t="s">
        <v>339</v>
      </c>
      <c r="E497">
        <v>2036</v>
      </c>
      <c r="F497">
        <v>4.666666666705007</v>
      </c>
      <c r="G497">
        <v>4.8839657015129987</v>
      </c>
      <c r="H497">
        <v>49.644573980028511</v>
      </c>
      <c r="I497">
        <v>65.485041886373153</v>
      </c>
      <c r="J497">
        <v>6.4472099342982183E-11</v>
      </c>
      <c r="K497">
        <v>0.71155011914271016</v>
      </c>
      <c r="L497">
        <v>7.970244882230805</v>
      </c>
      <c r="M497">
        <v>6.8387190193869225</v>
      </c>
      <c r="N497">
        <v>12.673643159566874</v>
      </c>
      <c r="O497">
        <v>2.8392891949633259</v>
      </c>
      <c r="P497">
        <v>2.4733799806432324</v>
      </c>
      <c r="Q497">
        <v>0.33479900792178724</v>
      </c>
      <c r="R497">
        <v>0.4705811747783808</v>
      </c>
      <c r="S497">
        <v>2.3719606990275346</v>
      </c>
      <c r="T497">
        <v>0</v>
      </c>
      <c r="U497">
        <v>0</v>
      </c>
      <c r="V497">
        <v>0</v>
      </c>
      <c r="W497">
        <v>0</v>
      </c>
      <c r="X497">
        <v>2.4974457500266309</v>
      </c>
      <c r="AA497">
        <v>2.8392891949633259</v>
      </c>
      <c r="AB497">
        <v>2.4733799806432324</v>
      </c>
      <c r="AC497" s="1" t="e">
        <f>((#REF!+#REF!)*H2__2[[#This Row],[PremiumH2CN_cap]]+(#REF!+#REF!)*H2__2[[#This Row],[PremiumH2CN_prod]]*1000)*_xlfn.XLOOKUP(H2__2[[#This Row],[Year]],Graphs!$R$2:$R$41,Graphs!$T$2:$T$41)</f>
        <v>#REF!</v>
      </c>
      <c r="AD4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8" spans="1:31" x14ac:dyDescent="0.25">
      <c r="A498" s="1" t="s">
        <v>105</v>
      </c>
      <c r="B498">
        <v>1</v>
      </c>
      <c r="C498" s="1" t="s">
        <v>107</v>
      </c>
      <c r="D498" s="1" t="s">
        <v>339</v>
      </c>
      <c r="E498">
        <v>2037</v>
      </c>
      <c r="F498">
        <v>1.4777323817958272E-9</v>
      </c>
      <c r="G498">
        <v>4.860632368180057</v>
      </c>
      <c r="H498">
        <v>58.031279464722495</v>
      </c>
      <c r="I498">
        <v>66.127827970450866</v>
      </c>
      <c r="J498">
        <v>4.2914841162625389E-11</v>
      </c>
      <c r="K498">
        <v>0.72728605909399213</v>
      </c>
      <c r="L498">
        <v>8.9802389433445704</v>
      </c>
      <c r="M498">
        <v>6.4733929148663911</v>
      </c>
      <c r="N498">
        <v>13.53951877898959</v>
      </c>
      <c r="O498">
        <v>2.8392891949633259</v>
      </c>
      <c r="P498">
        <v>2.4666299806432321</v>
      </c>
      <c r="Q498">
        <v>0.32788829890557658</v>
      </c>
      <c r="R498">
        <v>0.4492659427651865</v>
      </c>
      <c r="S498">
        <v>2.4108997600667088</v>
      </c>
      <c r="T498">
        <v>0</v>
      </c>
      <c r="U498">
        <v>0</v>
      </c>
      <c r="V498">
        <v>0</v>
      </c>
      <c r="W498">
        <v>0</v>
      </c>
      <c r="X498">
        <v>2.5419975877182908</v>
      </c>
      <c r="AA498">
        <v>2.8392891949633259</v>
      </c>
      <c r="AB498">
        <v>2.4666299806432321</v>
      </c>
      <c r="AC498" s="1" t="e">
        <f>((#REF!+#REF!)*H2__2[[#This Row],[PremiumH2CN_cap]]+(#REF!+#REF!)*H2__2[[#This Row],[PremiumH2CN_prod]]*1000)*_xlfn.XLOOKUP(H2__2[[#This Row],[Year]],Graphs!$R$2:$R$41,Graphs!$T$2:$T$41)</f>
        <v>#REF!</v>
      </c>
      <c r="AD4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499" spans="1:31" x14ac:dyDescent="0.25">
      <c r="A499" s="1" t="s">
        <v>105</v>
      </c>
      <c r="B499">
        <v>1</v>
      </c>
      <c r="C499" s="1" t="s">
        <v>107</v>
      </c>
      <c r="D499" s="1" t="s">
        <v>339</v>
      </c>
      <c r="E499">
        <v>2038</v>
      </c>
      <c r="F499">
        <v>1.4987651715732607E-9</v>
      </c>
      <c r="G499">
        <v>4.8606323681804504</v>
      </c>
      <c r="H499">
        <v>58.024529464778482</v>
      </c>
      <c r="I499">
        <v>78.030339775375083</v>
      </c>
      <c r="J499">
        <v>4.0337212580274366E-11</v>
      </c>
      <c r="K499">
        <v>0.71562116182612179</v>
      </c>
      <c r="L499">
        <v>9.1635824717429255</v>
      </c>
      <c r="M499">
        <v>7.4604255913959951</v>
      </c>
      <c r="N499">
        <v>13.807730953522135</v>
      </c>
      <c r="O499">
        <v>2.8392891949633259</v>
      </c>
      <c r="P499">
        <v>2.4598799806432323</v>
      </c>
      <c r="Q499">
        <v>0.39618241341671556</v>
      </c>
      <c r="R499">
        <v>0.45118201482649001</v>
      </c>
      <c r="S499">
        <v>2.3872288129846408</v>
      </c>
      <c r="T499">
        <v>0</v>
      </c>
      <c r="U499">
        <v>0</v>
      </c>
      <c r="V499">
        <v>0</v>
      </c>
      <c r="W499">
        <v>0</v>
      </c>
      <c r="X499">
        <v>2.5214760917366092</v>
      </c>
      <c r="AA499">
        <v>2.8392891949633259</v>
      </c>
      <c r="AB499">
        <v>2.4598799806432323</v>
      </c>
      <c r="AC499" s="1" t="e">
        <f>((#REF!+#REF!)*H2__2[[#This Row],[PremiumH2CN_cap]]+(#REF!+#REF!)*H2__2[[#This Row],[PremiumH2CN_prod]]*1000)*_xlfn.XLOOKUP(H2__2[[#This Row],[Year]],Graphs!$R$2:$R$41,Graphs!$T$2:$T$41)</f>
        <v>#REF!</v>
      </c>
      <c r="AD4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4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0" spans="1:31" x14ac:dyDescent="0.25">
      <c r="A500" s="1" t="s">
        <v>105</v>
      </c>
      <c r="B500">
        <v>1</v>
      </c>
      <c r="C500" s="1" t="s">
        <v>107</v>
      </c>
      <c r="D500" s="1" t="s">
        <v>339</v>
      </c>
      <c r="E500">
        <v>2039</v>
      </c>
      <c r="F500">
        <v>1.5603973603332023E-9</v>
      </c>
      <c r="G500">
        <v>4.8606323681808936</v>
      </c>
      <c r="H500">
        <v>58.017779464794415</v>
      </c>
      <c r="I500">
        <v>91.320810614388449</v>
      </c>
      <c r="J500">
        <v>3.8086729068634536E-11</v>
      </c>
      <c r="K500">
        <v>0.66596013285946365</v>
      </c>
      <c r="L500">
        <v>9.4293916813177852</v>
      </c>
      <c r="M500">
        <v>8.8445035174797617</v>
      </c>
      <c r="N500">
        <v>13.681837279744466</v>
      </c>
      <c r="O500">
        <v>2.8392891949633259</v>
      </c>
      <c r="P500">
        <v>2.4531299806432321</v>
      </c>
      <c r="Q500">
        <v>0.40421364856935188</v>
      </c>
      <c r="R500">
        <v>0.46961227210424433</v>
      </c>
      <c r="S500">
        <v>2.3248427095461399</v>
      </c>
      <c r="T500">
        <v>0</v>
      </c>
      <c r="U500">
        <v>0</v>
      </c>
      <c r="V500">
        <v>0</v>
      </c>
      <c r="W500">
        <v>0</v>
      </c>
      <c r="X500">
        <v>2.4584063503382585</v>
      </c>
      <c r="AA500">
        <v>2.8392891949633259</v>
      </c>
      <c r="AB500">
        <v>2.4531299806432321</v>
      </c>
      <c r="AC500" s="1" t="e">
        <f>((#REF!+#REF!)*H2__2[[#This Row],[PremiumH2CN_cap]]+(#REF!+#REF!)*H2__2[[#This Row],[PremiumH2CN_prod]]*1000)*_xlfn.XLOOKUP(H2__2[[#This Row],[Year]],Graphs!$R$2:$R$41,Graphs!$T$2:$T$41)</f>
        <v>#REF!</v>
      </c>
      <c r="AD5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1" spans="1:31" x14ac:dyDescent="0.25">
      <c r="A501" s="1" t="s">
        <v>105</v>
      </c>
      <c r="B501">
        <v>1</v>
      </c>
      <c r="C501" s="1" t="s">
        <v>107</v>
      </c>
      <c r="D501" s="1" t="s">
        <v>339</v>
      </c>
      <c r="E501">
        <v>2040</v>
      </c>
      <c r="F501">
        <v>1.6981479452055654E-9</v>
      </c>
      <c r="G501">
        <v>4.8606323681814123</v>
      </c>
      <c r="H501">
        <v>58.011029464803897</v>
      </c>
      <c r="I501">
        <v>101.49980607517909</v>
      </c>
      <c r="J501">
        <v>3.6452343357528822E-11</v>
      </c>
      <c r="K501">
        <v>0.66596013264128884</v>
      </c>
      <c r="L501">
        <v>9.7252359900032292</v>
      </c>
      <c r="M501">
        <v>10.098917606285696</v>
      </c>
      <c r="N501">
        <v>13.59989609494202</v>
      </c>
      <c r="O501">
        <v>2.8392891949633259</v>
      </c>
      <c r="P501">
        <v>2.4463799806432323</v>
      </c>
      <c r="Q501">
        <v>0.4150672456627732</v>
      </c>
      <c r="R501">
        <v>0.48881396524091547</v>
      </c>
      <c r="S501">
        <v>2.2449941264177409</v>
      </c>
      <c r="T501">
        <v>0</v>
      </c>
      <c r="U501">
        <v>0</v>
      </c>
      <c r="V501">
        <v>0</v>
      </c>
      <c r="W501">
        <v>0</v>
      </c>
      <c r="X501">
        <v>2.367500589473853</v>
      </c>
      <c r="AA501">
        <v>2.8392891949633259</v>
      </c>
      <c r="AB501">
        <v>2.4463799806432323</v>
      </c>
      <c r="AC501" s="1" t="e">
        <f>((#REF!+#REF!)*H2__2[[#This Row],[PremiumH2CN_cap]]+(#REF!+#REF!)*H2__2[[#This Row],[PremiumH2CN_prod]]*1000)*_xlfn.XLOOKUP(H2__2[[#This Row],[Year]],Graphs!$R$2:$R$41,Graphs!$T$2:$T$41)</f>
        <v>#REF!</v>
      </c>
      <c r="AD5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2" spans="1:31" x14ac:dyDescent="0.25">
      <c r="A502" s="1" t="s">
        <v>105</v>
      </c>
      <c r="B502">
        <v>1</v>
      </c>
      <c r="C502" s="1" t="s">
        <v>107</v>
      </c>
      <c r="D502" s="1" t="s">
        <v>339</v>
      </c>
      <c r="E502">
        <v>2041</v>
      </c>
      <c r="F502">
        <v>1.887078727641742E-9</v>
      </c>
      <c r="G502">
        <v>4.8606323681820314</v>
      </c>
      <c r="H502">
        <v>58.004279464811148</v>
      </c>
      <c r="I502">
        <v>114.42279055722928</v>
      </c>
      <c r="J502">
        <v>3.4630711277616403E-11</v>
      </c>
      <c r="K502">
        <v>0.65530738462999272</v>
      </c>
      <c r="L502">
        <v>10.237089792250751</v>
      </c>
      <c r="M502">
        <v>11.658572765062523</v>
      </c>
      <c r="N502">
        <v>13.010418889501091</v>
      </c>
      <c r="O502">
        <v>2.8392891949633259</v>
      </c>
      <c r="P502">
        <v>2.439629980643232</v>
      </c>
      <c r="Q502">
        <v>0</v>
      </c>
      <c r="R502">
        <v>0</v>
      </c>
      <c r="S502">
        <v>2.0817487776952501</v>
      </c>
      <c r="T502">
        <v>0</v>
      </c>
      <c r="U502">
        <v>0</v>
      </c>
      <c r="V502">
        <v>0</v>
      </c>
      <c r="W502">
        <v>0</v>
      </c>
      <c r="X502">
        <v>2.19602779530415</v>
      </c>
      <c r="AA502">
        <v>2.8392891949633259</v>
      </c>
      <c r="AB502">
        <v>2.439629980643232</v>
      </c>
      <c r="AC502" s="1" t="e">
        <f>((#REF!+#REF!)*H2__2[[#This Row],[PremiumH2CN_cap]]+(#REF!+#REF!)*H2__2[[#This Row],[PremiumH2CN_prod]]*1000)*_xlfn.XLOOKUP(H2__2[[#This Row],[Year]],Graphs!$R$2:$R$41,Graphs!$T$2:$T$41)</f>
        <v>#REF!</v>
      </c>
      <c r="AD5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3" spans="1:31" x14ac:dyDescent="0.25">
      <c r="A503" s="1" t="s">
        <v>105</v>
      </c>
      <c r="B503">
        <v>1</v>
      </c>
      <c r="C503" s="1" t="s">
        <v>107</v>
      </c>
      <c r="D503" s="1" t="s">
        <v>339</v>
      </c>
      <c r="E503">
        <v>2042</v>
      </c>
      <c r="F503">
        <v>2.1139027742910785E-9</v>
      </c>
      <c r="G503">
        <v>4.8606323681827899</v>
      </c>
      <c r="H503">
        <v>57.810887010010482</v>
      </c>
      <c r="I503">
        <v>113.06604073621286</v>
      </c>
      <c r="J503">
        <v>3.3684838797475589E-11</v>
      </c>
      <c r="K503">
        <v>0.41720502783580765</v>
      </c>
      <c r="L503">
        <v>10.891816391790979</v>
      </c>
      <c r="M503">
        <v>12.614465856372862</v>
      </c>
      <c r="N503">
        <v>13.095311930633954</v>
      </c>
      <c r="O503">
        <v>2.8392891949633259</v>
      </c>
      <c r="P503">
        <v>2.4328799806432322</v>
      </c>
      <c r="Q503">
        <v>0</v>
      </c>
      <c r="R503">
        <v>0</v>
      </c>
      <c r="S503">
        <v>2.0051287120832768</v>
      </c>
      <c r="T503">
        <v>0</v>
      </c>
      <c r="U503">
        <v>0</v>
      </c>
      <c r="V503">
        <v>0</v>
      </c>
      <c r="W503">
        <v>0</v>
      </c>
      <c r="X503">
        <v>2.117894864212198</v>
      </c>
      <c r="AA503">
        <v>2.8392891949633259</v>
      </c>
      <c r="AB503">
        <v>2.4328799806432322</v>
      </c>
      <c r="AC503" s="1" t="e">
        <f>((#REF!+#REF!)*H2__2[[#This Row],[PremiumH2CN_cap]]+(#REF!+#REF!)*H2__2[[#This Row],[PremiumH2CN_prod]]*1000)*_xlfn.XLOOKUP(H2__2[[#This Row],[Year]],Graphs!$R$2:$R$41,Graphs!$T$2:$T$41)</f>
        <v>#REF!</v>
      </c>
      <c r="AD5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4" spans="1:31" x14ac:dyDescent="0.25">
      <c r="A504" s="1" t="s">
        <v>105</v>
      </c>
      <c r="B504">
        <v>1</v>
      </c>
      <c r="C504" s="1" t="s">
        <v>107</v>
      </c>
      <c r="D504" s="1" t="s">
        <v>339</v>
      </c>
      <c r="E504">
        <v>2043</v>
      </c>
      <c r="F504">
        <v>2.3779510141789853E-9</v>
      </c>
      <c r="G504">
        <v>4.8606323681837269</v>
      </c>
      <c r="H504">
        <v>57.810887010023087</v>
      </c>
      <c r="I504">
        <v>124.99359569250255</v>
      </c>
      <c r="J504">
        <v>3.3238586427136175E-11</v>
      </c>
      <c r="K504">
        <v>0.34000081548688682</v>
      </c>
      <c r="L504">
        <v>11.089832352015993</v>
      </c>
      <c r="M504">
        <v>13.81862793868997</v>
      </c>
      <c r="N504">
        <v>13.258738606786297</v>
      </c>
      <c r="O504">
        <v>2.8392891949633259</v>
      </c>
      <c r="P504">
        <v>2.4328799806432322</v>
      </c>
      <c r="Q504">
        <v>0</v>
      </c>
      <c r="R504">
        <v>0</v>
      </c>
      <c r="S504">
        <v>1.9795182204465329</v>
      </c>
      <c r="T504">
        <v>0</v>
      </c>
      <c r="U504">
        <v>0</v>
      </c>
      <c r="V504">
        <v>0</v>
      </c>
      <c r="W504">
        <v>0</v>
      </c>
      <c r="X504">
        <v>2.0901241296373745</v>
      </c>
      <c r="AA504">
        <v>2.8392891949633259</v>
      </c>
      <c r="AB504">
        <v>2.4328799806432322</v>
      </c>
      <c r="AC504" s="1" t="e">
        <f>((#REF!+#REF!)*H2__2[[#This Row],[PremiumH2CN_cap]]+(#REF!+#REF!)*H2__2[[#This Row],[PremiumH2CN_prod]]*1000)*_xlfn.XLOOKUP(H2__2[[#This Row],[Year]],Graphs!$R$2:$R$41,Graphs!$T$2:$T$41)</f>
        <v>#REF!</v>
      </c>
      <c r="AD5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5" spans="1:31" x14ac:dyDescent="0.25">
      <c r="A505" s="1" t="s">
        <v>105</v>
      </c>
      <c r="B505">
        <v>1</v>
      </c>
      <c r="C505" s="1" t="s">
        <v>107</v>
      </c>
      <c r="D505" s="1" t="s">
        <v>339</v>
      </c>
      <c r="E505">
        <v>2044</v>
      </c>
      <c r="F505">
        <v>2.6814535225984357E-9</v>
      </c>
      <c r="G505">
        <v>4.8606323681848123</v>
      </c>
      <c r="H505">
        <v>57.810887010042492</v>
      </c>
      <c r="I505">
        <v>130.58247728641624</v>
      </c>
      <c r="J505">
        <v>3.2625312745355941E-11</v>
      </c>
      <c r="K505">
        <v>0.31972709972309948</v>
      </c>
      <c r="L505">
        <v>11.36299931479299</v>
      </c>
      <c r="M505">
        <v>14.878492478423158</v>
      </c>
      <c r="N505">
        <v>13.430918271353818</v>
      </c>
      <c r="O505">
        <v>2.8392891949633259</v>
      </c>
      <c r="P505">
        <v>2.4328799806432322</v>
      </c>
      <c r="Q505">
        <v>0</v>
      </c>
      <c r="R505">
        <v>0</v>
      </c>
      <c r="S505">
        <v>1.8994834634018778</v>
      </c>
      <c r="T505">
        <v>0</v>
      </c>
      <c r="U505">
        <v>0</v>
      </c>
      <c r="V505">
        <v>0</v>
      </c>
      <c r="W505">
        <v>0</v>
      </c>
      <c r="X505">
        <v>1.9986159019050225</v>
      </c>
      <c r="AA505">
        <v>2.8392891949633259</v>
      </c>
      <c r="AB505">
        <v>2.4328799806432322</v>
      </c>
      <c r="AC505" s="1" t="e">
        <f>((#REF!+#REF!)*H2__2[[#This Row],[PremiumH2CN_cap]]+(#REF!+#REF!)*H2__2[[#This Row],[PremiumH2CN_prod]]*1000)*_xlfn.XLOOKUP(H2__2[[#This Row],[Year]],Graphs!$R$2:$R$41,Graphs!$T$2:$T$41)</f>
        <v>#REF!</v>
      </c>
      <c r="AD5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6" spans="1:31" x14ac:dyDescent="0.25">
      <c r="A506" s="1" t="s">
        <v>105</v>
      </c>
      <c r="B506">
        <v>1</v>
      </c>
      <c r="C506" s="1" t="s">
        <v>107</v>
      </c>
      <c r="D506" s="1" t="s">
        <v>339</v>
      </c>
      <c r="E506">
        <v>2045</v>
      </c>
      <c r="F506">
        <v>3.0314227834239345E-9</v>
      </c>
      <c r="G506">
        <v>4.860632368186387</v>
      </c>
      <c r="H506">
        <v>56.765993938429311</v>
      </c>
      <c r="I506">
        <v>144.09698953463925</v>
      </c>
      <c r="J506">
        <v>3.2176480662417146E-11</v>
      </c>
      <c r="K506">
        <v>0.31972709954650558</v>
      </c>
      <c r="L506">
        <v>11.51139004698417</v>
      </c>
      <c r="M506">
        <v>16.372229128097374</v>
      </c>
      <c r="N506">
        <v>13.37029678078861</v>
      </c>
      <c r="O506">
        <v>2.8392891949633259</v>
      </c>
      <c r="P506">
        <v>2.4328799806432322</v>
      </c>
      <c r="Q506">
        <v>0</v>
      </c>
      <c r="R506">
        <v>0</v>
      </c>
      <c r="S506">
        <v>1.8387470136675059</v>
      </c>
      <c r="T506">
        <v>0</v>
      </c>
      <c r="U506">
        <v>0</v>
      </c>
      <c r="V506">
        <v>0</v>
      </c>
      <c r="W506">
        <v>0</v>
      </c>
      <c r="X506">
        <v>1.9348359831551534</v>
      </c>
      <c r="AA506">
        <v>2.8392891949633259</v>
      </c>
      <c r="AB506">
        <v>2.4328799806432322</v>
      </c>
      <c r="AC506" s="1" t="e">
        <f>((#REF!+#REF!)*H2__2[[#This Row],[PremiumH2CN_cap]]+(#REF!+#REF!)*H2__2[[#This Row],[PremiumH2CN_prod]]*1000)*_xlfn.XLOOKUP(H2__2[[#This Row],[Year]],Graphs!$R$2:$R$41,Graphs!$T$2:$T$41)</f>
        <v>#REF!</v>
      </c>
      <c r="AD5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7" spans="1:31" x14ac:dyDescent="0.25">
      <c r="A507" s="1" t="s">
        <v>105</v>
      </c>
      <c r="B507">
        <v>1</v>
      </c>
      <c r="C507" s="1" t="s">
        <v>107</v>
      </c>
      <c r="D507" s="1" t="s">
        <v>339</v>
      </c>
      <c r="E507">
        <v>2046</v>
      </c>
      <c r="F507">
        <v>3.4350470766698319E-9</v>
      </c>
      <c r="G507">
        <v>4.8606323681883934</v>
      </c>
      <c r="H507">
        <v>64.246722782405698</v>
      </c>
      <c r="I507">
        <v>145.42288500569043</v>
      </c>
      <c r="J507">
        <v>3.1795968173925918E-11</v>
      </c>
      <c r="K507">
        <v>0.31972709946358374</v>
      </c>
      <c r="L507">
        <v>13.076712064977151</v>
      </c>
      <c r="M507">
        <v>16.253924245285305</v>
      </c>
      <c r="N507">
        <v>13.424818462382742</v>
      </c>
      <c r="O507">
        <v>2.8392891949633259</v>
      </c>
      <c r="P507">
        <v>2.4328799806432322</v>
      </c>
      <c r="Q507">
        <v>0</v>
      </c>
      <c r="R507">
        <v>0</v>
      </c>
      <c r="S507">
        <v>1.7679784905069571</v>
      </c>
      <c r="T507">
        <v>0</v>
      </c>
      <c r="U507">
        <v>0</v>
      </c>
      <c r="V507">
        <v>0</v>
      </c>
      <c r="W507">
        <v>0</v>
      </c>
      <c r="X507">
        <v>1.8578701215006599</v>
      </c>
      <c r="AA507">
        <v>2.8392891949633259</v>
      </c>
      <c r="AB507">
        <v>2.4328799806432322</v>
      </c>
      <c r="AC507" s="1" t="e">
        <f>((#REF!+#REF!)*H2__2[[#This Row],[PremiumH2CN_cap]]+(#REF!+#REF!)*H2__2[[#This Row],[PremiumH2CN_prod]]*1000)*_xlfn.XLOOKUP(H2__2[[#This Row],[Year]],Graphs!$R$2:$R$41,Graphs!$T$2:$T$41)</f>
        <v>#REF!</v>
      </c>
      <c r="AD5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8" spans="1:31" x14ac:dyDescent="0.25">
      <c r="A508" s="1" t="s">
        <v>105</v>
      </c>
      <c r="B508">
        <v>1</v>
      </c>
      <c r="C508" s="1" t="s">
        <v>107</v>
      </c>
      <c r="D508" s="1" t="s">
        <v>339</v>
      </c>
      <c r="E508">
        <v>2047</v>
      </c>
      <c r="F508">
        <v>3.9008099117949341E-9</v>
      </c>
      <c r="G508">
        <v>4.8606323681915082</v>
      </c>
      <c r="H508">
        <v>74.118874441026406</v>
      </c>
      <c r="I508">
        <v>154.04147008433975</v>
      </c>
      <c r="J508">
        <v>3.1346853888352085E-11</v>
      </c>
      <c r="K508">
        <v>0.31972709209791894</v>
      </c>
      <c r="L508">
        <v>15.13092470558861</v>
      </c>
      <c r="M508">
        <v>16.283371387732675</v>
      </c>
      <c r="N508">
        <v>12.812865986953502</v>
      </c>
      <c r="O508">
        <v>2.8392891949633259</v>
      </c>
      <c r="P508">
        <v>2.4328799806432322</v>
      </c>
      <c r="Q508">
        <v>0</v>
      </c>
      <c r="R508">
        <v>0</v>
      </c>
      <c r="S508">
        <v>1.680203977070124</v>
      </c>
      <c r="T508">
        <v>0</v>
      </c>
      <c r="U508">
        <v>0</v>
      </c>
      <c r="V508">
        <v>0</v>
      </c>
      <c r="W508">
        <v>0</v>
      </c>
      <c r="X508">
        <v>1.7671829492251376</v>
      </c>
      <c r="AA508">
        <v>2.8392891949633259</v>
      </c>
      <c r="AB508">
        <v>2.4328799806432322</v>
      </c>
      <c r="AC508" s="1" t="e">
        <f>((#REF!+#REF!)*H2__2[[#This Row],[PremiumH2CN_cap]]+(#REF!+#REF!)*H2__2[[#This Row],[PremiumH2CN_prod]]*1000)*_xlfn.XLOOKUP(H2__2[[#This Row],[Year]],Graphs!$R$2:$R$41,Graphs!$T$2:$T$41)</f>
        <v>#REF!</v>
      </c>
      <c r="AD5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09" spans="1:31" x14ac:dyDescent="0.25">
      <c r="A509" s="1" t="s">
        <v>105</v>
      </c>
      <c r="B509">
        <v>1</v>
      </c>
      <c r="C509" s="1" t="s">
        <v>107</v>
      </c>
      <c r="D509" s="1" t="s">
        <v>339</v>
      </c>
      <c r="E509">
        <v>2048</v>
      </c>
      <c r="F509">
        <v>4.4402228723713986E-9</v>
      </c>
      <c r="G509">
        <v>1.3606323682568</v>
      </c>
      <c r="H509">
        <v>84.675530537149697</v>
      </c>
      <c r="I509">
        <v>162.1109567898024</v>
      </c>
      <c r="J509">
        <v>3.109045472030055E-11</v>
      </c>
      <c r="K509">
        <v>3.4581242678960497E-2</v>
      </c>
      <c r="L509">
        <v>17.363020742477879</v>
      </c>
      <c r="M509">
        <v>16.2522348797898</v>
      </c>
      <c r="N509">
        <v>12.345409496176371</v>
      </c>
      <c r="O509">
        <v>2.8392891949633259</v>
      </c>
      <c r="P509">
        <v>2.4328799806432322</v>
      </c>
      <c r="Q509">
        <v>0</v>
      </c>
      <c r="R509">
        <v>0</v>
      </c>
      <c r="S509">
        <v>1.6068531335314458</v>
      </c>
      <c r="T509">
        <v>0</v>
      </c>
      <c r="U509">
        <v>0</v>
      </c>
      <c r="V509">
        <v>0</v>
      </c>
      <c r="W509">
        <v>0</v>
      </c>
      <c r="X509">
        <v>1.6886944817482901</v>
      </c>
      <c r="AA509">
        <v>2.8392891949633259</v>
      </c>
      <c r="AB509">
        <v>2.4328799806432322</v>
      </c>
      <c r="AC509" s="1" t="e">
        <f>((#REF!+#REF!)*H2__2[[#This Row],[PremiumH2CN_cap]]+(#REF!+#REF!)*H2__2[[#This Row],[PremiumH2CN_prod]]*1000)*_xlfn.XLOOKUP(H2__2[[#This Row],[Year]],Graphs!$R$2:$R$41,Graphs!$T$2:$T$41)</f>
        <v>#REF!</v>
      </c>
      <c r="AD5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0" spans="1:31" x14ac:dyDescent="0.25">
      <c r="A510" s="1" t="s">
        <v>105</v>
      </c>
      <c r="B510">
        <v>1</v>
      </c>
      <c r="C510" s="1" t="s">
        <v>107</v>
      </c>
      <c r="D510" s="1" t="s">
        <v>339</v>
      </c>
      <c r="E510">
        <v>2049</v>
      </c>
      <c r="F510">
        <v>5.0658280299655245E-9</v>
      </c>
      <c r="G510">
        <v>2.9668221034119552E-9</v>
      </c>
      <c r="H510">
        <v>94.169606484356933</v>
      </c>
      <c r="I510">
        <v>168.03637838117623</v>
      </c>
      <c r="J510">
        <v>3.0871359758244797E-11</v>
      </c>
      <c r="K510">
        <v>1.7776962253557644E-10</v>
      </c>
      <c r="L510">
        <v>19.467667689714343</v>
      </c>
      <c r="M510">
        <v>16.196046306791548</v>
      </c>
      <c r="N510">
        <v>11.815723027686488</v>
      </c>
      <c r="O510">
        <v>2.8392891949633259</v>
      </c>
      <c r="P510">
        <v>2.4328799806432322</v>
      </c>
      <c r="Q510">
        <v>0</v>
      </c>
      <c r="R510">
        <v>0</v>
      </c>
      <c r="S510">
        <v>1.5304370597467285</v>
      </c>
      <c r="T510">
        <v>0</v>
      </c>
      <c r="U510">
        <v>0</v>
      </c>
      <c r="V510">
        <v>0</v>
      </c>
      <c r="W510">
        <v>0</v>
      </c>
      <c r="X510">
        <v>1.6079338611475142</v>
      </c>
      <c r="AA510">
        <v>2.8392891949633259</v>
      </c>
      <c r="AB510">
        <v>2.4328799806432322</v>
      </c>
      <c r="AC510" s="1" t="e">
        <f>((#REF!+#REF!)*H2__2[[#This Row],[PremiumH2CN_cap]]+(#REF!+#REF!)*H2__2[[#This Row],[PremiumH2CN_prod]]*1000)*_xlfn.XLOOKUP(H2__2[[#This Row],[Year]],Graphs!$R$2:$R$41,Graphs!$T$2:$T$41)</f>
        <v>#REF!</v>
      </c>
      <c r="AD5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1" spans="1:31" x14ac:dyDescent="0.25">
      <c r="A511" s="1" t="s">
        <v>105</v>
      </c>
      <c r="B511">
        <v>1</v>
      </c>
      <c r="C511" s="1" t="s">
        <v>107</v>
      </c>
      <c r="D511" s="1" t="s">
        <v>339</v>
      </c>
      <c r="E511">
        <v>2050</v>
      </c>
      <c r="F511">
        <v>5.7931513072092244E-9</v>
      </c>
      <c r="G511">
        <v>3.4108488920631724E-9</v>
      </c>
      <c r="H511">
        <v>103.70300346208533</v>
      </c>
      <c r="I511">
        <v>177.05268299071096</v>
      </c>
      <c r="J511">
        <v>3.0743881826767003E-11</v>
      </c>
      <c r="K511">
        <v>1.7517867693385304E-10</v>
      </c>
      <c r="L511">
        <v>21.403577043524727</v>
      </c>
      <c r="M511">
        <v>16.28938119817305</v>
      </c>
      <c r="N511">
        <v>11.308161302770163</v>
      </c>
      <c r="O511">
        <v>2.8392891949633259</v>
      </c>
      <c r="P511">
        <v>2.4328799806432322</v>
      </c>
      <c r="Q511">
        <v>0</v>
      </c>
      <c r="R511">
        <v>0</v>
      </c>
      <c r="S511">
        <v>1.4577544127584785</v>
      </c>
      <c r="T511">
        <v>0</v>
      </c>
      <c r="U511">
        <v>0</v>
      </c>
      <c r="V511">
        <v>0</v>
      </c>
      <c r="W511">
        <v>0</v>
      </c>
      <c r="X511">
        <v>1.5353000971510613</v>
      </c>
      <c r="AA511">
        <v>2.8392891949633259</v>
      </c>
      <c r="AB511">
        <v>2.4328799806432322</v>
      </c>
      <c r="AC511" s="1" t="e">
        <f>((#REF!+#REF!)*H2__2[[#This Row],[PremiumH2CN_cap]]+(#REF!+#REF!)*H2__2[[#This Row],[PremiumH2CN_prod]]*1000)*_xlfn.XLOOKUP(H2__2[[#This Row],[Year]],Graphs!$R$2:$R$41,Graphs!$T$2:$T$41)</f>
        <v>#REF!</v>
      </c>
      <c r="AD5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2" spans="1:31" x14ac:dyDescent="0.25">
      <c r="A512" s="1" t="s">
        <v>105</v>
      </c>
      <c r="B512">
        <v>1</v>
      </c>
      <c r="C512" s="1" t="s">
        <v>107</v>
      </c>
      <c r="D512" s="1" t="s">
        <v>339</v>
      </c>
      <c r="E512">
        <v>2051</v>
      </c>
      <c r="F512">
        <v>6.6401481479954439E-9</v>
      </c>
      <c r="G512">
        <v>3.7204617180000105E-9</v>
      </c>
      <c r="H512">
        <v>109.88901017640009</v>
      </c>
      <c r="I512">
        <v>183.53704911290379</v>
      </c>
      <c r="J512">
        <v>3.0536298965826992E-11</v>
      </c>
      <c r="K512">
        <v>1.6377242112684064E-10</v>
      </c>
      <c r="L512">
        <v>22.870032949807744</v>
      </c>
      <c r="M512">
        <v>16.802972995907574</v>
      </c>
      <c r="N512">
        <v>10.324193663683007</v>
      </c>
      <c r="O512">
        <v>0</v>
      </c>
      <c r="P512">
        <v>0</v>
      </c>
      <c r="Q512">
        <v>0</v>
      </c>
      <c r="R512">
        <v>0</v>
      </c>
      <c r="S512">
        <v>1.3518436119106636</v>
      </c>
      <c r="T512">
        <v>0</v>
      </c>
      <c r="U512">
        <v>0</v>
      </c>
      <c r="V512">
        <v>0</v>
      </c>
      <c r="W512">
        <v>0</v>
      </c>
      <c r="X512">
        <v>1.4243897474770708</v>
      </c>
      <c r="AA512">
        <v>0</v>
      </c>
      <c r="AB512">
        <v>0</v>
      </c>
      <c r="AC512" s="1" t="e">
        <f>((#REF!+#REF!)*H2__2[[#This Row],[PremiumH2CN_cap]]+(#REF!+#REF!)*H2__2[[#This Row],[PremiumH2CN_prod]]*1000)*_xlfn.XLOOKUP(H2__2[[#This Row],[Year]],Graphs!$R$2:$R$41,Graphs!$T$2:$T$41)</f>
        <v>#REF!</v>
      </c>
      <c r="AD5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3" spans="1:31" x14ac:dyDescent="0.25">
      <c r="A513" s="1" t="s">
        <v>105</v>
      </c>
      <c r="B513">
        <v>1</v>
      </c>
      <c r="C513" s="1" t="s">
        <v>107</v>
      </c>
      <c r="D513" s="1" t="s">
        <v>339</v>
      </c>
      <c r="E513">
        <v>2052</v>
      </c>
      <c r="F513">
        <v>7.6299201976702348E-9</v>
      </c>
      <c r="G513">
        <v>4.0800646674114288E-9</v>
      </c>
      <c r="H513">
        <v>112.95736029134777</v>
      </c>
      <c r="I513">
        <v>186.25288303989419</v>
      </c>
      <c r="J513">
        <v>3.036851360431013E-11</v>
      </c>
      <c r="K513">
        <v>1.5342059395276322E-10</v>
      </c>
      <c r="L513">
        <v>23.911132957555917</v>
      </c>
      <c r="M513">
        <v>16.86653501538715</v>
      </c>
      <c r="N513">
        <v>9.2163275488572687</v>
      </c>
      <c r="O513">
        <v>0</v>
      </c>
      <c r="P513">
        <v>0</v>
      </c>
      <c r="Q513">
        <v>0</v>
      </c>
      <c r="R513">
        <v>0</v>
      </c>
      <c r="S513">
        <v>1.2385374467856916</v>
      </c>
      <c r="T513">
        <v>0</v>
      </c>
      <c r="U513">
        <v>0</v>
      </c>
      <c r="V513">
        <v>0</v>
      </c>
      <c r="W513">
        <v>0</v>
      </c>
      <c r="X513">
        <v>1.3035650688905274</v>
      </c>
      <c r="AA513">
        <v>0</v>
      </c>
      <c r="AB513">
        <v>0</v>
      </c>
      <c r="AC513" s="1" t="e">
        <f>((#REF!+#REF!)*H2__2[[#This Row],[PremiumH2CN_cap]]+(#REF!+#REF!)*H2__2[[#This Row],[PremiumH2CN_prod]]*1000)*_xlfn.XLOOKUP(H2__2[[#This Row],[Year]],Graphs!$R$2:$R$41,Graphs!$T$2:$T$41)</f>
        <v>#REF!</v>
      </c>
      <c r="AD5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4" spans="1:31" x14ac:dyDescent="0.25">
      <c r="A514" s="1" t="s">
        <v>105</v>
      </c>
      <c r="B514">
        <v>1</v>
      </c>
      <c r="C514" s="1" t="s">
        <v>107</v>
      </c>
      <c r="D514" s="1" t="s">
        <v>339</v>
      </c>
      <c r="E514">
        <v>2053</v>
      </c>
      <c r="F514">
        <v>8.7896718752800491E-9</v>
      </c>
      <c r="G514">
        <v>4.5569130766696466E-9</v>
      </c>
      <c r="H514">
        <v>117.62764253604401</v>
      </c>
      <c r="I514">
        <v>185.67786944418157</v>
      </c>
      <c r="J514">
        <v>3.0325366631722048E-11</v>
      </c>
      <c r="K514">
        <v>1.5007695828672929E-10</v>
      </c>
      <c r="L514">
        <v>24.599170301390309</v>
      </c>
      <c r="M514">
        <v>16.830578658706617</v>
      </c>
      <c r="N514">
        <v>8.5672231646080093</v>
      </c>
      <c r="O514">
        <v>0</v>
      </c>
      <c r="P514">
        <v>0</v>
      </c>
      <c r="Q514">
        <v>0</v>
      </c>
      <c r="R514">
        <v>0</v>
      </c>
      <c r="S514">
        <v>1.1490167464711254</v>
      </c>
      <c r="T514">
        <v>0</v>
      </c>
      <c r="U514">
        <v>0</v>
      </c>
      <c r="V514">
        <v>0</v>
      </c>
      <c r="W514">
        <v>0</v>
      </c>
      <c r="X514">
        <v>1.2076707664964099</v>
      </c>
      <c r="AA514">
        <v>0</v>
      </c>
      <c r="AB514">
        <v>0</v>
      </c>
      <c r="AC514" s="1" t="e">
        <f>((#REF!+#REF!)*H2__2[[#This Row],[PremiumH2CN_cap]]+(#REF!+#REF!)*H2__2[[#This Row],[PremiumH2CN_prod]]*1000)*_xlfn.XLOOKUP(H2__2[[#This Row],[Year]],Graphs!$R$2:$R$41,Graphs!$T$2:$T$41)</f>
        <v>#REF!</v>
      </c>
      <c r="AD5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5" spans="1:31" x14ac:dyDescent="0.25">
      <c r="A515" s="1" t="s">
        <v>105</v>
      </c>
      <c r="B515">
        <v>1</v>
      </c>
      <c r="C515" s="1" t="s">
        <v>107</v>
      </c>
      <c r="D515" s="1" t="s">
        <v>339</v>
      </c>
      <c r="E515">
        <v>2054</v>
      </c>
      <c r="F515">
        <v>1.0140501787962525E-8</v>
      </c>
      <c r="G515">
        <v>5.1249657518996586E-9</v>
      </c>
      <c r="H515">
        <v>117.05595691531565</v>
      </c>
      <c r="I515">
        <v>180.62111442415144</v>
      </c>
      <c r="J515">
        <v>3.0312054087483972E-11</v>
      </c>
      <c r="K515">
        <v>1.4837841944485981E-10</v>
      </c>
      <c r="L515">
        <v>25.227220868042259</v>
      </c>
      <c r="M515">
        <v>16.447632584165195</v>
      </c>
      <c r="N515">
        <v>8.3252725038583435</v>
      </c>
      <c r="O515">
        <v>0</v>
      </c>
      <c r="P515">
        <v>0</v>
      </c>
      <c r="Q515">
        <v>0</v>
      </c>
      <c r="R515">
        <v>0</v>
      </c>
      <c r="S515">
        <v>1.0537241526758028</v>
      </c>
      <c r="T515">
        <v>0</v>
      </c>
      <c r="U515">
        <v>0</v>
      </c>
      <c r="V515">
        <v>0</v>
      </c>
      <c r="W515">
        <v>0</v>
      </c>
      <c r="X515">
        <v>1.109523864762836</v>
      </c>
      <c r="AA515">
        <v>0</v>
      </c>
      <c r="AB515">
        <v>0</v>
      </c>
      <c r="AC515" s="1" t="e">
        <f>((#REF!+#REF!)*H2__2[[#This Row],[PremiumH2CN_cap]]+(#REF!+#REF!)*H2__2[[#This Row],[PremiumH2CN_prod]]*1000)*_xlfn.XLOOKUP(H2__2[[#This Row],[Year]],Graphs!$R$2:$R$41,Graphs!$T$2:$T$41)</f>
        <v>#REF!</v>
      </c>
      <c r="AD5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6" spans="1:31" x14ac:dyDescent="0.25">
      <c r="A516" s="1" t="s">
        <v>105</v>
      </c>
      <c r="B516">
        <v>1</v>
      </c>
      <c r="C516" s="1" t="s">
        <v>107</v>
      </c>
      <c r="D516" s="1" t="s">
        <v>339</v>
      </c>
      <c r="E516">
        <v>2055</v>
      </c>
      <c r="F516">
        <v>1.1584542590380831E-8</v>
      </c>
      <c r="G516">
        <v>5.7123768800680743E-9</v>
      </c>
      <c r="H516">
        <v>116.36224717815902</v>
      </c>
      <c r="I516">
        <v>178.89938028570398</v>
      </c>
      <c r="J516">
        <v>3.0381867078042502E-11</v>
      </c>
      <c r="K516">
        <v>1.485054587024914E-10</v>
      </c>
      <c r="L516">
        <v>25.223879399034242</v>
      </c>
      <c r="M516">
        <v>16.765702929650264</v>
      </c>
      <c r="N516">
        <v>8.0089255446802703</v>
      </c>
      <c r="O516">
        <v>0</v>
      </c>
      <c r="P516">
        <v>0</v>
      </c>
      <c r="Q516">
        <v>0</v>
      </c>
      <c r="R516">
        <v>0</v>
      </c>
      <c r="S516">
        <v>0.98207727664987099</v>
      </c>
      <c r="T516">
        <v>0</v>
      </c>
      <c r="U516">
        <v>0</v>
      </c>
      <c r="V516">
        <v>0</v>
      </c>
      <c r="W516">
        <v>0</v>
      </c>
      <c r="X516">
        <v>1.0473166634484938</v>
      </c>
      <c r="AA516">
        <v>0</v>
      </c>
      <c r="AB516">
        <v>0</v>
      </c>
      <c r="AC516" s="1" t="e">
        <f>((#REF!+#REF!)*H2__2[[#This Row],[PremiumH2CN_cap]]+(#REF!+#REF!)*H2__2[[#This Row],[PremiumH2CN_prod]]*1000)*_xlfn.XLOOKUP(H2__2[[#This Row],[Year]],Graphs!$R$2:$R$41,Graphs!$T$2:$T$41)</f>
        <v>#REF!</v>
      </c>
      <c r="AD5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7" spans="1:31" x14ac:dyDescent="0.25">
      <c r="A517" s="1" t="s">
        <v>105</v>
      </c>
      <c r="B517">
        <v>1</v>
      </c>
      <c r="C517" s="1" t="s">
        <v>107</v>
      </c>
      <c r="D517" s="1" t="s">
        <v>339</v>
      </c>
      <c r="E517">
        <v>2056</v>
      </c>
      <c r="F517">
        <v>1.2464072856301972E-8</v>
      </c>
      <c r="G517">
        <v>6.0025220652710808E-9</v>
      </c>
      <c r="H517">
        <v>122.55058717057916</v>
      </c>
      <c r="I517">
        <v>170.84277487694541</v>
      </c>
      <c r="J517">
        <v>3.0450146451595154E-11</v>
      </c>
      <c r="K517">
        <v>1.4815340935585987E-10</v>
      </c>
      <c r="L517">
        <v>25.418298670842855</v>
      </c>
      <c r="M517">
        <v>16.865828619427937</v>
      </c>
      <c r="N517">
        <v>7.7129606279945282</v>
      </c>
      <c r="O517">
        <v>0</v>
      </c>
      <c r="P517">
        <v>0</v>
      </c>
      <c r="Q517">
        <v>0</v>
      </c>
      <c r="R517">
        <v>0</v>
      </c>
      <c r="S517">
        <v>0.92200666192095082</v>
      </c>
      <c r="T517">
        <v>0</v>
      </c>
      <c r="U517">
        <v>0</v>
      </c>
      <c r="V517">
        <v>0</v>
      </c>
      <c r="W517">
        <v>0</v>
      </c>
      <c r="X517">
        <v>0.99051831965361381</v>
      </c>
      <c r="AA517">
        <v>0</v>
      </c>
      <c r="AB517">
        <v>0</v>
      </c>
      <c r="AC517" s="1" t="e">
        <f>((#REF!+#REF!)*H2__2[[#This Row],[PremiumH2CN_cap]]+(#REF!+#REF!)*H2__2[[#This Row],[PremiumH2CN_prod]]*1000)*_xlfn.XLOOKUP(H2__2[[#This Row],[Year]],Graphs!$R$2:$R$41,Graphs!$T$2:$T$41)</f>
        <v>#REF!</v>
      </c>
      <c r="AD5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8" spans="1:31" x14ac:dyDescent="0.25">
      <c r="A518" s="1" t="s">
        <v>105</v>
      </c>
      <c r="B518">
        <v>1</v>
      </c>
      <c r="C518" s="1" t="s">
        <v>107</v>
      </c>
      <c r="D518" s="1" t="s">
        <v>339</v>
      </c>
      <c r="E518">
        <v>2057</v>
      </c>
      <c r="F518">
        <v>1.2721527615569072E-8</v>
      </c>
      <c r="G518">
        <v>6.0891762191611747E-9</v>
      </c>
      <c r="H518">
        <v>130.31478845183128</v>
      </c>
      <c r="I518">
        <v>170.1932390469525</v>
      </c>
      <c r="J518">
        <v>3.0414983324542112E-11</v>
      </c>
      <c r="K518">
        <v>1.4463945732774831E-10</v>
      </c>
      <c r="L518">
        <v>26.429352516672232</v>
      </c>
      <c r="M518">
        <v>16.938722727077032</v>
      </c>
      <c r="N518">
        <v>6.6249136766484282</v>
      </c>
      <c r="O518">
        <v>0</v>
      </c>
      <c r="P518">
        <v>0</v>
      </c>
      <c r="Q518">
        <v>0</v>
      </c>
      <c r="R518">
        <v>0</v>
      </c>
      <c r="S518">
        <v>0.82762796749069856</v>
      </c>
      <c r="T518">
        <v>0</v>
      </c>
      <c r="U518">
        <v>0</v>
      </c>
      <c r="V518">
        <v>0</v>
      </c>
      <c r="W518">
        <v>0</v>
      </c>
      <c r="X518">
        <v>0.88325419725186138</v>
      </c>
      <c r="AA518">
        <v>0</v>
      </c>
      <c r="AB518">
        <v>0</v>
      </c>
      <c r="AC518" s="1" t="e">
        <f>((#REF!+#REF!)*H2__2[[#This Row],[PremiumH2CN_cap]]+(#REF!+#REF!)*H2__2[[#This Row],[PremiumH2CN_prod]]*1000)*_xlfn.XLOOKUP(H2__2[[#This Row],[Year]],Graphs!$R$2:$R$41,Graphs!$T$2:$T$41)</f>
        <v>#REF!</v>
      </c>
      <c r="AD5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19" spans="1:31" x14ac:dyDescent="0.25">
      <c r="A519" s="1" t="s">
        <v>105</v>
      </c>
      <c r="B519">
        <v>1</v>
      </c>
      <c r="C519" s="1" t="s">
        <v>107</v>
      </c>
      <c r="D519" s="1" t="s">
        <v>339</v>
      </c>
      <c r="E519">
        <v>2058</v>
      </c>
      <c r="F519">
        <v>1.2819651889982819E-8</v>
      </c>
      <c r="G519">
        <v>6.1253406598000898E-9</v>
      </c>
      <c r="H519">
        <v>131.20914955414938</v>
      </c>
      <c r="I519">
        <v>158.28397766812861</v>
      </c>
      <c r="J519">
        <v>3.0361755165763096E-11</v>
      </c>
      <c r="K519">
        <v>1.4088759055509285E-10</v>
      </c>
      <c r="L519">
        <v>27.20273196203372</v>
      </c>
      <c r="M519">
        <v>17.485929361247351</v>
      </c>
      <c r="N519">
        <v>5.3076540924493303</v>
      </c>
      <c r="O519">
        <v>0</v>
      </c>
      <c r="P519">
        <v>0</v>
      </c>
      <c r="Q519">
        <v>0</v>
      </c>
      <c r="R519">
        <v>0</v>
      </c>
      <c r="S519">
        <v>0.70782443279466201</v>
      </c>
      <c r="T519">
        <v>0</v>
      </c>
      <c r="U519">
        <v>0</v>
      </c>
      <c r="V519">
        <v>0</v>
      </c>
      <c r="W519">
        <v>0</v>
      </c>
      <c r="X519">
        <v>0.7205922487674703</v>
      </c>
      <c r="AA519">
        <v>0</v>
      </c>
      <c r="AB519">
        <v>0</v>
      </c>
      <c r="AC519" s="1" t="e">
        <f>((#REF!+#REF!)*H2__2[[#This Row],[PremiumH2CN_cap]]+(#REF!+#REF!)*H2__2[[#This Row],[PremiumH2CN_prod]]*1000)*_xlfn.XLOOKUP(H2__2[[#This Row],[Year]],Graphs!$R$2:$R$41,Graphs!$T$2:$T$41)</f>
        <v>#REF!</v>
      </c>
      <c r="AD5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0" spans="1:31" x14ac:dyDescent="0.25">
      <c r="A520" s="1" t="s">
        <v>105</v>
      </c>
      <c r="B520">
        <v>1</v>
      </c>
      <c r="C520" s="1" t="s">
        <v>107</v>
      </c>
      <c r="D520" s="1" t="s">
        <v>339</v>
      </c>
      <c r="E520">
        <v>2059</v>
      </c>
      <c r="F520">
        <v>1.286940097060743E-8</v>
      </c>
      <c r="G520">
        <v>6.1448199458961058E-9</v>
      </c>
      <c r="H520">
        <v>131.20914955526874</v>
      </c>
      <c r="I520">
        <v>161.42700670224963</v>
      </c>
      <c r="J520">
        <v>3.0625402786528146E-11</v>
      </c>
      <c r="K520">
        <v>1.4643428288132138E-10</v>
      </c>
      <c r="L520">
        <v>26.762531390621067</v>
      </c>
      <c r="M520">
        <v>17.346768188832215</v>
      </c>
      <c r="N520">
        <v>5.8798392645604647</v>
      </c>
      <c r="O520">
        <v>0</v>
      </c>
      <c r="P520">
        <v>0</v>
      </c>
      <c r="Q520">
        <v>0</v>
      </c>
      <c r="R520">
        <v>0</v>
      </c>
      <c r="S520">
        <v>0.72894071822032991</v>
      </c>
      <c r="T520">
        <v>0</v>
      </c>
      <c r="U520">
        <v>0</v>
      </c>
      <c r="V520">
        <v>0</v>
      </c>
      <c r="W520">
        <v>0</v>
      </c>
      <c r="X520">
        <v>0.74294772541749787</v>
      </c>
      <c r="AA520">
        <v>0</v>
      </c>
      <c r="AB520">
        <v>0</v>
      </c>
      <c r="AC520" s="1" t="e">
        <f>((#REF!+#REF!)*H2__2[[#This Row],[PremiumH2CN_cap]]+(#REF!+#REF!)*H2__2[[#This Row],[PremiumH2CN_prod]]*1000)*_xlfn.XLOOKUP(H2__2[[#This Row],[Year]],Graphs!$R$2:$R$41,Graphs!$T$2:$T$41)</f>
        <v>#REF!</v>
      </c>
      <c r="AD5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1" spans="1:31" x14ac:dyDescent="0.25">
      <c r="A521" s="1" t="s">
        <v>105</v>
      </c>
      <c r="B521">
        <v>1</v>
      </c>
      <c r="C521" s="1" t="s">
        <v>107</v>
      </c>
      <c r="D521" s="1" t="s">
        <v>339</v>
      </c>
      <c r="E521">
        <v>2060</v>
      </c>
      <c r="F521">
        <v>1.2862493489905342E-8</v>
      </c>
      <c r="G521">
        <v>6.1444111259951515E-9</v>
      </c>
      <c r="H521">
        <v>131.20914955525927</v>
      </c>
      <c r="I521">
        <v>151.24126124145891</v>
      </c>
      <c r="J521">
        <v>6.262214730498966E-12</v>
      </c>
      <c r="K521">
        <v>1.2686883729204766E-11</v>
      </c>
      <c r="L521">
        <v>26.163640918097361</v>
      </c>
      <c r="M521">
        <v>17.106316794446148</v>
      </c>
      <c r="N521">
        <v>6.7241655023150599</v>
      </c>
      <c r="O521">
        <v>0</v>
      </c>
      <c r="P521">
        <v>0</v>
      </c>
      <c r="Q521">
        <v>0</v>
      </c>
      <c r="R521">
        <v>0</v>
      </c>
      <c r="S521">
        <v>0.85207744877571356</v>
      </c>
      <c r="T521">
        <v>0</v>
      </c>
      <c r="U521">
        <v>0</v>
      </c>
      <c r="V521">
        <v>0</v>
      </c>
      <c r="W521">
        <v>0</v>
      </c>
      <c r="X521">
        <v>0.87036087680872276</v>
      </c>
      <c r="AA521">
        <v>0</v>
      </c>
      <c r="AB521">
        <v>0</v>
      </c>
      <c r="AC521" s="1" t="e">
        <f>((#REF!+#REF!)*H2__2[[#This Row],[PremiumH2CN_cap]]+(#REF!+#REF!)*H2__2[[#This Row],[PremiumH2CN_prod]]*1000)*_xlfn.XLOOKUP(H2__2[[#This Row],[Year]],Graphs!$R$2:$R$41,Graphs!$T$2:$T$41)</f>
        <v>#REF!</v>
      </c>
      <c r="AD5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2" spans="1:31" x14ac:dyDescent="0.25">
      <c r="A522" s="1" t="s">
        <v>105</v>
      </c>
      <c r="B522">
        <v>1</v>
      </c>
      <c r="C522" s="1" t="s">
        <v>107</v>
      </c>
      <c r="D522" s="1" t="s">
        <v>378</v>
      </c>
      <c r="E522">
        <v>2021</v>
      </c>
      <c r="F522">
        <v>70</v>
      </c>
      <c r="G522">
        <v>0.35</v>
      </c>
      <c r="H522">
        <v>0.13500000000000001</v>
      </c>
      <c r="I522">
        <v>0.13500000000000001</v>
      </c>
      <c r="J522">
        <v>9.9065217915717998</v>
      </c>
      <c r="K522">
        <v>9.2909090885555976E-2</v>
      </c>
      <c r="L522">
        <v>3.1360978317281262E-12</v>
      </c>
      <c r="M522">
        <v>1.343675686461881E-12</v>
      </c>
      <c r="N522">
        <v>0</v>
      </c>
      <c r="O522">
        <v>0</v>
      </c>
      <c r="P522">
        <v>0.13500000000000001</v>
      </c>
      <c r="Q522">
        <v>0</v>
      </c>
      <c r="R522">
        <v>0</v>
      </c>
      <c r="S522">
        <v>4.2414535047747224</v>
      </c>
      <c r="T522">
        <v>0</v>
      </c>
      <c r="U522">
        <v>0</v>
      </c>
      <c r="V522">
        <v>0</v>
      </c>
      <c r="W522">
        <v>0</v>
      </c>
      <c r="X522">
        <v>4.2414535047695354</v>
      </c>
      <c r="AA522">
        <v>0</v>
      </c>
      <c r="AB522">
        <v>0.13500000000000001</v>
      </c>
      <c r="AC522" s="1" t="e">
        <f>((#REF!+#REF!)*H2__2[[#This Row],[PremiumH2CN_cap]]+(#REF!+#REF!)*H2__2[[#This Row],[PremiumH2CN_prod]]*1000)*_xlfn.XLOOKUP(H2__2[[#This Row],[Year]],Graphs!$R$2:$R$41,Graphs!$T$2:$T$41)</f>
        <v>#REF!</v>
      </c>
      <c r="AD5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3" spans="1:31" x14ac:dyDescent="0.25">
      <c r="A523" s="1" t="s">
        <v>105</v>
      </c>
      <c r="B523">
        <v>1</v>
      </c>
      <c r="C523" s="1" t="s">
        <v>107</v>
      </c>
      <c r="D523" s="1" t="s">
        <v>378</v>
      </c>
      <c r="E523">
        <v>2022</v>
      </c>
      <c r="F523">
        <v>70</v>
      </c>
      <c r="G523">
        <v>0.35</v>
      </c>
      <c r="H523">
        <v>0.57361419638411659</v>
      </c>
      <c r="I523">
        <v>1.754999999945718</v>
      </c>
      <c r="J523">
        <v>11.064779871320368</v>
      </c>
      <c r="K523">
        <v>3.5197079930732063E-11</v>
      </c>
      <c r="L523">
        <v>1.2193137415780072E-2</v>
      </c>
      <c r="M523">
        <v>3.0960216027719603E-2</v>
      </c>
      <c r="N523">
        <v>0</v>
      </c>
      <c r="O523">
        <v>0</v>
      </c>
      <c r="P523">
        <v>0.13500000000000001</v>
      </c>
      <c r="Q523">
        <v>0</v>
      </c>
      <c r="R523">
        <v>0</v>
      </c>
      <c r="S523">
        <v>7.3214549995646196</v>
      </c>
      <c r="T523">
        <v>0</v>
      </c>
      <c r="U523">
        <v>0</v>
      </c>
      <c r="V523">
        <v>0</v>
      </c>
      <c r="W523">
        <v>0</v>
      </c>
      <c r="X523">
        <v>7.321454962531214</v>
      </c>
      <c r="AA523">
        <v>0</v>
      </c>
      <c r="AB523">
        <v>0.13500000000000001</v>
      </c>
      <c r="AC523" s="1" t="e">
        <f>((#REF!+#REF!)*H2__2[[#This Row],[PremiumH2CN_cap]]+(#REF!+#REF!)*H2__2[[#This Row],[PremiumH2CN_prod]]*1000)*_xlfn.XLOOKUP(H2__2[[#This Row],[Year]],Graphs!$R$2:$R$41,Graphs!$T$2:$T$41)</f>
        <v>#REF!</v>
      </c>
      <c r="AD5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4" spans="1:31" x14ac:dyDescent="0.25">
      <c r="A524" s="1" t="s">
        <v>105</v>
      </c>
      <c r="B524">
        <v>1</v>
      </c>
      <c r="C524" s="1" t="s">
        <v>107</v>
      </c>
      <c r="D524" s="1" t="s">
        <v>378</v>
      </c>
      <c r="E524">
        <v>2023</v>
      </c>
      <c r="F524">
        <v>65.333333333333329</v>
      </c>
      <c r="G524">
        <v>3.8266666666665339</v>
      </c>
      <c r="H524">
        <v>0.56686419638747909</v>
      </c>
      <c r="I524">
        <v>1.7482499999559558</v>
      </c>
      <c r="J524">
        <v>11.178297831421702</v>
      </c>
      <c r="K524">
        <v>1.0158060605927586</v>
      </c>
      <c r="L524">
        <v>6.4654277907725622E-3</v>
      </c>
      <c r="M524">
        <v>1.9169041208146307E-2</v>
      </c>
      <c r="N524">
        <v>0</v>
      </c>
      <c r="O524">
        <v>0</v>
      </c>
      <c r="P524">
        <v>0.12825</v>
      </c>
      <c r="Q524">
        <v>0</v>
      </c>
      <c r="R524">
        <v>0</v>
      </c>
      <c r="S524">
        <v>2.8114529885988526</v>
      </c>
      <c r="T524">
        <v>0</v>
      </c>
      <c r="U524">
        <v>0</v>
      </c>
      <c r="V524">
        <v>0</v>
      </c>
      <c r="W524">
        <v>0</v>
      </c>
      <c r="X524">
        <v>2.8114530764327812</v>
      </c>
      <c r="AA524">
        <v>0</v>
      </c>
      <c r="AB524">
        <v>0.12825</v>
      </c>
      <c r="AC524" s="1" t="e">
        <f>((#REF!+#REF!)*H2__2[[#This Row],[PremiumH2CN_cap]]+(#REF!+#REF!)*H2__2[[#This Row],[PremiumH2CN_prod]]*1000)*_xlfn.XLOOKUP(H2__2[[#This Row],[Year]],Graphs!$R$2:$R$41,Graphs!$T$2:$T$41)</f>
        <v>#REF!</v>
      </c>
      <c r="AD5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5" spans="1:31" x14ac:dyDescent="0.25">
      <c r="A525" s="1" t="s">
        <v>105</v>
      </c>
      <c r="B525">
        <v>1</v>
      </c>
      <c r="C525" s="1" t="s">
        <v>107</v>
      </c>
      <c r="D525" s="1" t="s">
        <v>378</v>
      </c>
      <c r="E525">
        <v>2024</v>
      </c>
      <c r="F525">
        <v>60.666666666666679</v>
      </c>
      <c r="G525">
        <v>6.3323614046312171</v>
      </c>
      <c r="H525">
        <v>0.56011419641926652</v>
      </c>
      <c r="I525">
        <v>22.801499999201802</v>
      </c>
      <c r="J525">
        <v>6.661535947118729</v>
      </c>
      <c r="K525">
        <v>1.6809541183075418</v>
      </c>
      <c r="L525">
        <v>4.8494664226016344E-2</v>
      </c>
      <c r="M525">
        <v>1.4463059848995463</v>
      </c>
      <c r="N525">
        <v>3.4869706608589133</v>
      </c>
      <c r="O525">
        <v>0</v>
      </c>
      <c r="P525">
        <v>0.12150000000000001</v>
      </c>
      <c r="Q525">
        <v>0</v>
      </c>
      <c r="R525">
        <v>0</v>
      </c>
      <c r="S525">
        <v>2.9364341943140664</v>
      </c>
      <c r="T525">
        <v>0</v>
      </c>
      <c r="U525">
        <v>0</v>
      </c>
      <c r="V525">
        <v>0</v>
      </c>
      <c r="W525">
        <v>0</v>
      </c>
      <c r="X525">
        <v>2.9364273898325037</v>
      </c>
      <c r="AA525">
        <v>0</v>
      </c>
      <c r="AB525">
        <v>0.12150000000000001</v>
      </c>
      <c r="AC525" s="1" t="e">
        <f>((#REF!+#REF!)*H2__2[[#This Row],[PremiumH2CN_cap]]+(#REF!+#REF!)*H2__2[[#This Row],[PremiumH2CN_prod]]*1000)*_xlfn.XLOOKUP(H2__2[[#This Row],[Year]],Graphs!$R$2:$R$41,Graphs!$T$2:$T$41)</f>
        <v>#REF!</v>
      </c>
      <c r="AD5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6" spans="1:31" x14ac:dyDescent="0.25">
      <c r="A526" s="1" t="s">
        <v>105</v>
      </c>
      <c r="B526">
        <v>1</v>
      </c>
      <c r="C526" s="1" t="s">
        <v>107</v>
      </c>
      <c r="D526" s="1" t="s">
        <v>378</v>
      </c>
      <c r="E526">
        <v>2025</v>
      </c>
      <c r="F526">
        <v>56.000000000000007</v>
      </c>
      <c r="G526">
        <v>6.3090280712980151</v>
      </c>
      <c r="H526">
        <v>7.3557345533835399</v>
      </c>
      <c r="I526">
        <v>28.595166268145967</v>
      </c>
      <c r="J526">
        <v>5.9498050056020082</v>
      </c>
      <c r="K526">
        <v>1.6747601789148829</v>
      </c>
      <c r="L526">
        <v>0.91385831113671978</v>
      </c>
      <c r="M526">
        <v>2.2802634810365512</v>
      </c>
      <c r="N526">
        <v>3.6127549116557325</v>
      </c>
      <c r="O526">
        <v>0</v>
      </c>
      <c r="P526">
        <v>0.11475</v>
      </c>
      <c r="Q526">
        <v>0</v>
      </c>
      <c r="R526">
        <v>0</v>
      </c>
      <c r="S526">
        <v>2.712953292958777</v>
      </c>
      <c r="T526">
        <v>0</v>
      </c>
      <c r="U526">
        <v>0</v>
      </c>
      <c r="V526">
        <v>0</v>
      </c>
      <c r="W526">
        <v>0</v>
      </c>
      <c r="X526">
        <v>2.7159886829883688</v>
      </c>
      <c r="AA526">
        <v>0</v>
      </c>
      <c r="AB526">
        <v>0.11475</v>
      </c>
      <c r="AC526" s="1" t="e">
        <f>((#REF!+#REF!)*H2__2[[#This Row],[PremiumH2CN_cap]]+(#REF!+#REF!)*H2__2[[#This Row],[PremiumH2CN_prod]]*1000)*_xlfn.XLOOKUP(H2__2[[#This Row],[Year]],Graphs!$R$2:$R$41,Graphs!$T$2:$T$41)</f>
        <v>#REF!</v>
      </c>
      <c r="AD5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7" spans="1:31" x14ac:dyDescent="0.25">
      <c r="A527" s="1" t="s">
        <v>105</v>
      </c>
      <c r="B527">
        <v>1</v>
      </c>
      <c r="C527" s="1" t="s">
        <v>107</v>
      </c>
      <c r="D527" s="1" t="s">
        <v>378</v>
      </c>
      <c r="E527">
        <v>2026</v>
      </c>
      <c r="F527">
        <v>51.333333333333343</v>
      </c>
      <c r="G527">
        <v>6.2856947379647972</v>
      </c>
      <c r="H527">
        <v>22.054192220493096</v>
      </c>
      <c r="I527">
        <v>30.441528159216571</v>
      </c>
      <c r="J527">
        <v>2.7825949906668748</v>
      </c>
      <c r="K527">
        <v>1.5007928286201355</v>
      </c>
      <c r="L527">
        <v>2.9109195566134556</v>
      </c>
      <c r="M527">
        <v>2.4622853891139567</v>
      </c>
      <c r="N527">
        <v>5.8856295788098913</v>
      </c>
      <c r="O527">
        <v>0</v>
      </c>
      <c r="P527">
        <v>0.10800000000000001</v>
      </c>
      <c r="Q527">
        <v>0</v>
      </c>
      <c r="R527">
        <v>0</v>
      </c>
      <c r="S527">
        <v>2.8689474623006772</v>
      </c>
      <c r="T527">
        <v>0</v>
      </c>
      <c r="U527">
        <v>0</v>
      </c>
      <c r="V527">
        <v>0</v>
      </c>
      <c r="W527">
        <v>0</v>
      </c>
      <c r="X527">
        <v>2.8973032118529591</v>
      </c>
      <c r="AA527">
        <v>0</v>
      </c>
      <c r="AB527">
        <v>0.10800000000000001</v>
      </c>
      <c r="AC527" s="1" t="e">
        <f>((#REF!+#REF!)*H2__2[[#This Row],[PremiumH2CN_cap]]+(#REF!+#REF!)*H2__2[[#This Row],[PremiumH2CN_prod]]*1000)*_xlfn.XLOOKUP(H2__2[[#This Row],[Year]],Graphs!$R$2:$R$41,Graphs!$T$2:$T$41)</f>
        <v>#REF!</v>
      </c>
      <c r="AD5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8" spans="1:31" x14ac:dyDescent="0.25">
      <c r="A528" s="1" t="s">
        <v>105</v>
      </c>
      <c r="B528">
        <v>1</v>
      </c>
      <c r="C528" s="1" t="s">
        <v>107</v>
      </c>
      <c r="D528" s="1" t="s">
        <v>378</v>
      </c>
      <c r="E528">
        <v>2027</v>
      </c>
      <c r="F528">
        <v>46.666666666666679</v>
      </c>
      <c r="G528">
        <v>6.2623614046315694</v>
      </c>
      <c r="H528">
        <v>27.202884704045371</v>
      </c>
      <c r="I528">
        <v>32.161373707327002</v>
      </c>
      <c r="J528">
        <v>1.7753774301299583</v>
      </c>
      <c r="K528">
        <v>1.4516539211340103</v>
      </c>
      <c r="L528">
        <v>3.6569295458923667</v>
      </c>
      <c r="M528">
        <v>2.6583398922531711</v>
      </c>
      <c r="N528">
        <v>7.1111141242216434</v>
      </c>
      <c r="O528">
        <v>0</v>
      </c>
      <c r="P528">
        <v>0.10125000000000001</v>
      </c>
      <c r="Q528">
        <v>0</v>
      </c>
      <c r="R528">
        <v>0</v>
      </c>
      <c r="S528">
        <v>2.8175383492117536</v>
      </c>
      <c r="T528">
        <v>0</v>
      </c>
      <c r="U528">
        <v>0</v>
      </c>
      <c r="V528">
        <v>0</v>
      </c>
      <c r="W528">
        <v>0</v>
      </c>
      <c r="X528">
        <v>2.8593942203572409</v>
      </c>
      <c r="AA528">
        <v>0</v>
      </c>
      <c r="AB528">
        <v>0.10125000000000001</v>
      </c>
      <c r="AC528" s="1" t="e">
        <f>((#REF!+#REF!)*H2__2[[#This Row],[PremiumH2CN_cap]]+(#REF!+#REF!)*H2__2[[#This Row],[PremiumH2CN_prod]]*1000)*_xlfn.XLOOKUP(H2__2[[#This Row],[Year]],Graphs!$R$2:$R$41,Graphs!$T$2:$T$41)</f>
        <v>#REF!</v>
      </c>
      <c r="AD5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29" spans="1:31" x14ac:dyDescent="0.25">
      <c r="A529" s="1" t="s">
        <v>105</v>
      </c>
      <c r="B529">
        <v>1</v>
      </c>
      <c r="C529" s="1" t="s">
        <v>107</v>
      </c>
      <c r="D529" s="1" t="s">
        <v>378</v>
      </c>
      <c r="E529">
        <v>2028</v>
      </c>
      <c r="F529">
        <v>42.000000000000021</v>
      </c>
      <c r="G529">
        <v>6.2390280712983355</v>
      </c>
      <c r="H529">
        <v>29.598566166682886</v>
      </c>
      <c r="I529">
        <v>36.193675732944769</v>
      </c>
      <c r="J529">
        <v>0.83395054463430718</v>
      </c>
      <c r="K529">
        <v>1.3538029060876644</v>
      </c>
      <c r="L529">
        <v>4.0922791219289083</v>
      </c>
      <c r="M529">
        <v>3.1546001295312109</v>
      </c>
      <c r="N529">
        <v>8.3305008712531006</v>
      </c>
      <c r="O529">
        <v>0</v>
      </c>
      <c r="P529">
        <v>9.4500000000000001E-2</v>
      </c>
      <c r="Q529">
        <v>0</v>
      </c>
      <c r="R529">
        <v>0</v>
      </c>
      <c r="S529">
        <v>2.7536566537548706</v>
      </c>
      <c r="T529">
        <v>0</v>
      </c>
      <c r="U529">
        <v>0</v>
      </c>
      <c r="V529">
        <v>0</v>
      </c>
      <c r="W529">
        <v>0</v>
      </c>
      <c r="X529">
        <v>2.8175835107641429</v>
      </c>
      <c r="AA529">
        <v>0</v>
      </c>
      <c r="AB529">
        <v>9.4500000000000001E-2</v>
      </c>
      <c r="AC529" s="1" t="e">
        <f>((#REF!+#REF!)*H2__2[[#This Row],[PremiumH2CN_cap]]+(#REF!+#REF!)*H2__2[[#This Row],[PremiumH2CN_prod]]*1000)*_xlfn.XLOOKUP(H2__2[[#This Row],[Year]],Graphs!$R$2:$R$41,Graphs!$T$2:$T$41)</f>
        <v>#REF!</v>
      </c>
      <c r="AD5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0" spans="1:31" x14ac:dyDescent="0.25">
      <c r="A530" s="1" t="s">
        <v>105</v>
      </c>
      <c r="B530">
        <v>1</v>
      </c>
      <c r="C530" s="1" t="s">
        <v>107</v>
      </c>
      <c r="D530" s="1" t="s">
        <v>378</v>
      </c>
      <c r="E530">
        <v>2029</v>
      </c>
      <c r="F530">
        <v>37.333333333333364</v>
      </c>
      <c r="G530">
        <v>6.215694737965098</v>
      </c>
      <c r="H530">
        <v>29.591816167445867</v>
      </c>
      <c r="I530">
        <v>41.469094383059108</v>
      </c>
      <c r="J530">
        <v>0.32655615101685831</v>
      </c>
      <c r="K530">
        <v>1.190328873144483</v>
      </c>
      <c r="L530">
        <v>4.2246597159458723</v>
      </c>
      <c r="M530">
        <v>3.836189934390704</v>
      </c>
      <c r="N530">
        <v>9.2992870234016412</v>
      </c>
      <c r="O530">
        <v>0</v>
      </c>
      <c r="P530">
        <v>8.7750000000000009E-2</v>
      </c>
      <c r="Q530">
        <v>0</v>
      </c>
      <c r="R530">
        <v>0</v>
      </c>
      <c r="S530">
        <v>2.6336374671551654</v>
      </c>
      <c r="T530">
        <v>0</v>
      </c>
      <c r="U530">
        <v>0</v>
      </c>
      <c r="V530">
        <v>0</v>
      </c>
      <c r="W530">
        <v>0</v>
      </c>
      <c r="X530">
        <v>2.7093654463863115</v>
      </c>
      <c r="AA530">
        <v>0</v>
      </c>
      <c r="AB530">
        <v>8.7750000000000009E-2</v>
      </c>
      <c r="AC530" s="1" t="e">
        <f>((#REF!+#REF!)*H2__2[[#This Row],[PremiumH2CN_cap]]+(#REF!+#REF!)*H2__2[[#This Row],[PremiumH2CN_prod]]*1000)*_xlfn.XLOOKUP(H2__2[[#This Row],[Year]],Graphs!$R$2:$R$41,Graphs!$T$2:$T$41)</f>
        <v>#REF!</v>
      </c>
      <c r="AD5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1" spans="1:31" x14ac:dyDescent="0.25">
      <c r="A531" s="1" t="s">
        <v>105</v>
      </c>
      <c r="B531">
        <v>1</v>
      </c>
      <c r="C531" s="1" t="s">
        <v>107</v>
      </c>
      <c r="D531" s="1" t="s">
        <v>378</v>
      </c>
      <c r="E531">
        <v>2030</v>
      </c>
      <c r="F531">
        <v>32.6666666666667</v>
      </c>
      <c r="G531">
        <v>6.192361404631864</v>
      </c>
      <c r="H531">
        <v>29.957766887081537</v>
      </c>
      <c r="I531">
        <v>45.370488709710578</v>
      </c>
      <c r="J531">
        <v>0.13292726740177402</v>
      </c>
      <c r="K531">
        <v>1.0862448342383395</v>
      </c>
      <c r="L531">
        <v>4.3912125104720738</v>
      </c>
      <c r="M531">
        <v>4.3983961737776101</v>
      </c>
      <c r="N531">
        <v>9.9844378978994541</v>
      </c>
      <c r="O531">
        <v>0</v>
      </c>
      <c r="P531">
        <v>8.1000000000000003E-2</v>
      </c>
      <c r="Q531">
        <v>0</v>
      </c>
      <c r="R531">
        <v>0</v>
      </c>
      <c r="S531">
        <v>2.506812612884787</v>
      </c>
      <c r="T531">
        <v>0</v>
      </c>
      <c r="U531">
        <v>0</v>
      </c>
      <c r="V531">
        <v>0</v>
      </c>
      <c r="W531">
        <v>0</v>
      </c>
      <c r="X531">
        <v>2.5808393026102396</v>
      </c>
      <c r="AA531">
        <v>0</v>
      </c>
      <c r="AB531">
        <v>8.1000000000000003E-2</v>
      </c>
      <c r="AC531" s="1" t="e">
        <f>((#REF!+#REF!)*H2__2[[#This Row],[PremiumH2CN_cap]]+(#REF!+#REF!)*H2__2[[#This Row],[PremiumH2CN_prod]]*1000)*_xlfn.XLOOKUP(H2__2[[#This Row],[Year]],Graphs!$R$2:$R$41,Graphs!$T$2:$T$41)</f>
        <v>#REF!</v>
      </c>
      <c r="AD5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2" spans="1:31" x14ac:dyDescent="0.25">
      <c r="A532" s="1" t="s">
        <v>105</v>
      </c>
      <c r="B532">
        <v>1</v>
      </c>
      <c r="C532" s="1" t="s">
        <v>107</v>
      </c>
      <c r="D532" s="1" t="s">
        <v>378</v>
      </c>
      <c r="E532">
        <v>2031</v>
      </c>
      <c r="F532">
        <v>28.000000000000039</v>
      </c>
      <c r="G532">
        <v>6.1690280712986398</v>
      </c>
      <c r="H532">
        <v>29.95101688713742</v>
      </c>
      <c r="I532">
        <v>45.363738709750081</v>
      </c>
      <c r="J532">
        <v>0.10378631291829482</v>
      </c>
      <c r="K532">
        <v>1.0683278318340073</v>
      </c>
      <c r="L532">
        <v>4.4290339311343159</v>
      </c>
      <c r="M532">
        <v>4.432716221868322</v>
      </c>
      <c r="N532">
        <v>10.60578150297807</v>
      </c>
      <c r="O532">
        <v>2.4646996476142231</v>
      </c>
      <c r="P532">
        <v>3.2683136051809965</v>
      </c>
      <c r="Q532">
        <v>0.32889333463704956</v>
      </c>
      <c r="R532">
        <v>0.53370899506451652</v>
      </c>
      <c r="S532">
        <v>2.4942020187112144</v>
      </c>
      <c r="T532">
        <v>0</v>
      </c>
      <c r="U532">
        <v>0</v>
      </c>
      <c r="V532">
        <v>0</v>
      </c>
      <c r="W532">
        <v>0</v>
      </c>
      <c r="X532">
        <v>2.5823664410471965</v>
      </c>
      <c r="AA532">
        <v>2.4646996476142231</v>
      </c>
      <c r="AB532">
        <v>3.2683136051809965</v>
      </c>
      <c r="AC532" s="1" t="e">
        <f>((#REF!+#REF!)*H2__2[[#This Row],[PremiumH2CN_cap]]+(#REF!+#REF!)*H2__2[[#This Row],[PremiumH2CN_prod]]*1000)*_xlfn.XLOOKUP(H2__2[[#This Row],[Year]],Graphs!$R$2:$R$41,Graphs!$T$2:$T$41)</f>
        <v>#REF!</v>
      </c>
      <c r="AD5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3" spans="1:31" x14ac:dyDescent="0.25">
      <c r="A533" s="1" t="s">
        <v>105</v>
      </c>
      <c r="B533">
        <v>1</v>
      </c>
      <c r="C533" s="1" t="s">
        <v>107</v>
      </c>
      <c r="D533" s="1" t="s">
        <v>378</v>
      </c>
      <c r="E533">
        <v>2032</v>
      </c>
      <c r="F533">
        <v>23.333333333333382</v>
      </c>
      <c r="G533">
        <v>6.1456947379654228</v>
      </c>
      <c r="H533">
        <v>33.603181261390134</v>
      </c>
      <c r="I533">
        <v>47.358261325681184</v>
      </c>
      <c r="J533">
        <v>5.6621334076557797E-2</v>
      </c>
      <c r="K533">
        <v>1.0546209159900852</v>
      </c>
      <c r="L533">
        <v>5.052759313321685</v>
      </c>
      <c r="M533">
        <v>4.6902646566745068</v>
      </c>
      <c r="N533">
        <v>11.268023177131765</v>
      </c>
      <c r="O533">
        <v>2.4646996476142231</v>
      </c>
      <c r="P533">
        <v>3.2615636051809962</v>
      </c>
      <c r="Q533">
        <v>0.33333642597237223</v>
      </c>
      <c r="R533">
        <v>0.55515835686810777</v>
      </c>
      <c r="S533">
        <v>2.4977574475486488</v>
      </c>
      <c r="T533">
        <v>0</v>
      </c>
      <c r="U533">
        <v>0</v>
      </c>
      <c r="V533">
        <v>0</v>
      </c>
      <c r="W533">
        <v>0</v>
      </c>
      <c r="X533">
        <v>2.5946029655181619</v>
      </c>
      <c r="AA533">
        <v>2.4646996476142231</v>
      </c>
      <c r="AB533">
        <v>3.2615636051809962</v>
      </c>
      <c r="AC533" s="1" t="e">
        <f>((#REF!+#REF!)*H2__2[[#This Row],[PremiumH2CN_cap]]+(#REF!+#REF!)*H2__2[[#This Row],[PremiumH2CN_prod]]*1000)*_xlfn.XLOOKUP(H2__2[[#This Row],[Year]],Graphs!$R$2:$R$41,Graphs!$T$2:$T$41)</f>
        <v>#REF!</v>
      </c>
      <c r="AD5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4" spans="1:31" x14ac:dyDescent="0.25">
      <c r="A534" s="1" t="s">
        <v>105</v>
      </c>
      <c r="B534">
        <v>1</v>
      </c>
      <c r="C534" s="1" t="s">
        <v>107</v>
      </c>
      <c r="D534" s="1" t="s">
        <v>378</v>
      </c>
      <c r="E534">
        <v>2033</v>
      </c>
      <c r="F534">
        <v>18.666666666666732</v>
      </c>
      <c r="G534">
        <v>6.1223614046322075</v>
      </c>
      <c r="H534">
        <v>37.525119261467474</v>
      </c>
      <c r="I534">
        <v>49.102679653388932</v>
      </c>
      <c r="J534">
        <v>3.0125661101903074E-11</v>
      </c>
      <c r="K534">
        <v>1.0486261028154786</v>
      </c>
      <c r="L534">
        <v>5.7151853695105572</v>
      </c>
      <c r="M534">
        <v>4.858214407318485</v>
      </c>
      <c r="N534">
        <v>11.978956120928943</v>
      </c>
      <c r="O534">
        <v>2.4646996476142231</v>
      </c>
      <c r="P534">
        <v>3.2548136051809964</v>
      </c>
      <c r="Q534">
        <v>0.32722744904458972</v>
      </c>
      <c r="R534">
        <v>0.57273112575710816</v>
      </c>
      <c r="S534">
        <v>2.5109031981462446</v>
      </c>
      <c r="T534">
        <v>0</v>
      </c>
      <c r="U534">
        <v>0</v>
      </c>
      <c r="V534">
        <v>0</v>
      </c>
      <c r="W534">
        <v>0</v>
      </c>
      <c r="X534">
        <v>2.6143996759084338</v>
      </c>
      <c r="AA534">
        <v>2.4646996476142231</v>
      </c>
      <c r="AB534">
        <v>3.2548136051809964</v>
      </c>
      <c r="AC534" s="1" t="e">
        <f>((#REF!+#REF!)*H2__2[[#This Row],[PremiumH2CN_cap]]+(#REF!+#REF!)*H2__2[[#This Row],[PremiumH2CN_prod]]*1000)*_xlfn.XLOOKUP(H2__2[[#This Row],[Year]],Graphs!$R$2:$R$41,Graphs!$T$2:$T$41)</f>
        <v>#REF!</v>
      </c>
      <c r="AD5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5" spans="1:31" x14ac:dyDescent="0.25">
      <c r="A535" s="1" t="s">
        <v>105</v>
      </c>
      <c r="B535">
        <v>1</v>
      </c>
      <c r="C535" s="1" t="s">
        <v>107</v>
      </c>
      <c r="D535" s="1" t="s">
        <v>378</v>
      </c>
      <c r="E535">
        <v>2034</v>
      </c>
      <c r="F535">
        <v>14.000000000000083</v>
      </c>
      <c r="G535">
        <v>6.0990280712989895</v>
      </c>
      <c r="H535">
        <v>37.518369264164313</v>
      </c>
      <c r="I535">
        <v>54.724959432038169</v>
      </c>
      <c r="J535">
        <v>2.3168242806284578E-12</v>
      </c>
      <c r="K535">
        <v>1.0333532973722157</v>
      </c>
      <c r="L535">
        <v>5.8864832710550159</v>
      </c>
      <c r="M535">
        <v>5.5814265726502361</v>
      </c>
      <c r="N535">
        <v>12.599349339386578</v>
      </c>
      <c r="O535">
        <v>2.4646996476142231</v>
      </c>
      <c r="P535">
        <v>3.2480636051809961</v>
      </c>
      <c r="Q535">
        <v>0.33625536688904956</v>
      </c>
      <c r="R535">
        <v>0.562683782416323</v>
      </c>
      <c r="S535">
        <v>2.497847659823353</v>
      </c>
      <c r="T535">
        <v>0</v>
      </c>
      <c r="U535">
        <v>0</v>
      </c>
      <c r="V535">
        <v>0</v>
      </c>
      <c r="W535">
        <v>0</v>
      </c>
      <c r="X535">
        <v>2.6124648528248948</v>
      </c>
      <c r="AA535">
        <v>2.4646996476142231</v>
      </c>
      <c r="AB535">
        <v>3.2480636051809961</v>
      </c>
      <c r="AC535" s="1" t="e">
        <f>((#REF!+#REF!)*H2__2[[#This Row],[PremiumH2CN_cap]]+(#REF!+#REF!)*H2__2[[#This Row],[PremiumH2CN_prod]]*1000)*_xlfn.XLOOKUP(H2__2[[#This Row],[Year]],Graphs!$R$2:$R$41,Graphs!$T$2:$T$41)</f>
        <v>#REF!</v>
      </c>
      <c r="AD5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6" spans="1:31" x14ac:dyDescent="0.25">
      <c r="A536" s="1" t="s">
        <v>105</v>
      </c>
      <c r="B536">
        <v>1</v>
      </c>
      <c r="C536" s="1" t="s">
        <v>107</v>
      </c>
      <c r="D536" s="1" t="s">
        <v>378</v>
      </c>
      <c r="E536">
        <v>2035</v>
      </c>
      <c r="F536">
        <v>9.3333333333334494</v>
      </c>
      <c r="G536">
        <v>6.0756947379657698</v>
      </c>
      <c r="H536">
        <v>42.872586627611234</v>
      </c>
      <c r="I536">
        <v>55.470754665863865</v>
      </c>
      <c r="J536">
        <v>1.557903595332893E-12</v>
      </c>
      <c r="K536">
        <v>0.99691576827477879</v>
      </c>
      <c r="L536">
        <v>6.7227877947209187</v>
      </c>
      <c r="M536">
        <v>5.9419884248736619</v>
      </c>
      <c r="N536">
        <v>13.023095263247223</v>
      </c>
      <c r="O536">
        <v>2.4646996476142231</v>
      </c>
      <c r="P536">
        <v>3.2413136051809963</v>
      </c>
      <c r="Q536">
        <v>0.20279509266900003</v>
      </c>
      <c r="R536">
        <v>0.60671276280824937</v>
      </c>
      <c r="S536">
        <v>2.4604437954548479</v>
      </c>
      <c r="T536">
        <v>0</v>
      </c>
      <c r="U536">
        <v>0</v>
      </c>
      <c r="V536">
        <v>0</v>
      </c>
      <c r="W536">
        <v>0</v>
      </c>
      <c r="X536">
        <v>2.5865599526261884</v>
      </c>
      <c r="AA536">
        <v>2.4646996476142231</v>
      </c>
      <c r="AB536">
        <v>3.2413136051809963</v>
      </c>
      <c r="AC536" s="1" t="e">
        <f>((#REF!+#REF!)*H2__2[[#This Row],[PremiumH2CN_cap]]+(#REF!+#REF!)*H2__2[[#This Row],[PremiumH2CN_prod]]*1000)*_xlfn.XLOOKUP(H2__2[[#This Row],[Year]],Graphs!$R$2:$R$41,Graphs!$T$2:$T$41)</f>
        <v>#REF!</v>
      </c>
      <c r="AD5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7" spans="1:31" x14ac:dyDescent="0.25">
      <c r="A537" s="1" t="s">
        <v>105</v>
      </c>
      <c r="B537">
        <v>1</v>
      </c>
      <c r="C537" s="1" t="s">
        <v>107</v>
      </c>
      <c r="D537" s="1" t="s">
        <v>378</v>
      </c>
      <c r="E537">
        <v>2036</v>
      </c>
      <c r="F537">
        <v>4.6666666666668482</v>
      </c>
      <c r="G537">
        <v>6.0523614046325482</v>
      </c>
      <c r="H537">
        <v>51.066369891003227</v>
      </c>
      <c r="I537">
        <v>59.974750943062581</v>
      </c>
      <c r="J537">
        <v>1.2264084459267469E-12</v>
      </c>
      <c r="K537">
        <v>0.90224009934852567</v>
      </c>
      <c r="L537">
        <v>7.8573767021888994</v>
      </c>
      <c r="M537">
        <v>6.3711603543861379</v>
      </c>
      <c r="N537">
        <v>13.03501411790927</v>
      </c>
      <c r="O537">
        <v>2.4646996476142231</v>
      </c>
      <c r="P537">
        <v>3.2345636051809965</v>
      </c>
      <c r="Q537">
        <v>0.22607031874097444</v>
      </c>
      <c r="R537">
        <v>0.60580779189199774</v>
      </c>
      <c r="S537">
        <v>2.4098043450654396</v>
      </c>
      <c r="T537">
        <v>0</v>
      </c>
      <c r="U537">
        <v>0</v>
      </c>
      <c r="V537">
        <v>0</v>
      </c>
      <c r="W537">
        <v>0</v>
      </c>
      <c r="X537">
        <v>2.533874726288698</v>
      </c>
      <c r="AA537">
        <v>2.4646996476142231</v>
      </c>
      <c r="AB537">
        <v>3.2345636051809965</v>
      </c>
      <c r="AC537" s="1" t="e">
        <f>((#REF!+#REF!)*H2__2[[#This Row],[PremiumH2CN_cap]]+(#REF!+#REF!)*H2__2[[#This Row],[PremiumH2CN_prod]]*1000)*_xlfn.XLOOKUP(H2__2[[#This Row],[Year]],Graphs!$R$2:$R$41,Graphs!$T$2:$T$41)</f>
        <v>#REF!</v>
      </c>
      <c r="AD5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8" spans="1:31" x14ac:dyDescent="0.25">
      <c r="A538" s="1" t="s">
        <v>105</v>
      </c>
      <c r="B538">
        <v>1</v>
      </c>
      <c r="C538" s="1" t="s">
        <v>107</v>
      </c>
      <c r="D538" s="1" t="s">
        <v>378</v>
      </c>
      <c r="E538">
        <v>2037</v>
      </c>
      <c r="F538">
        <v>2.7711461563944364E-11</v>
      </c>
      <c r="G538">
        <v>6.0290280712993267</v>
      </c>
      <c r="H538">
        <v>59.86172650962267</v>
      </c>
      <c r="I538">
        <v>59.968000944189967</v>
      </c>
      <c r="J538">
        <v>8.1986783632664792E-13</v>
      </c>
      <c r="K538">
        <v>0.90211061755252819</v>
      </c>
      <c r="L538">
        <v>8.9521059862891246</v>
      </c>
      <c r="M538">
        <v>6.032147531024715</v>
      </c>
      <c r="N538">
        <v>13.835207269402211</v>
      </c>
      <c r="O538">
        <v>2.4646996476142231</v>
      </c>
      <c r="P538">
        <v>3.2278136051809962</v>
      </c>
      <c r="Q538">
        <v>0.20300061190323104</v>
      </c>
      <c r="R538">
        <v>0.57998057241170065</v>
      </c>
      <c r="S538">
        <v>2.4412356298080167</v>
      </c>
      <c r="T538">
        <v>0</v>
      </c>
      <c r="U538">
        <v>0</v>
      </c>
      <c r="V538">
        <v>0</v>
      </c>
      <c r="W538">
        <v>0</v>
      </c>
      <c r="X538">
        <v>2.5714221696426107</v>
      </c>
      <c r="AA538">
        <v>2.4646996476142231</v>
      </c>
      <c r="AB538">
        <v>3.2278136051809962</v>
      </c>
      <c r="AC538" s="1" t="e">
        <f>((#REF!+#REF!)*H2__2[[#This Row],[PremiumH2CN_cap]]+(#REF!+#REF!)*H2__2[[#This Row],[PremiumH2CN_prod]]*1000)*_xlfn.XLOOKUP(H2__2[[#This Row],[Year]],Graphs!$R$2:$R$41,Graphs!$T$2:$T$41)</f>
        <v>#REF!</v>
      </c>
      <c r="AD5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39" spans="1:31" x14ac:dyDescent="0.25">
      <c r="A539" s="1" t="s">
        <v>105</v>
      </c>
      <c r="B539">
        <v>1</v>
      </c>
      <c r="C539" s="1" t="s">
        <v>107</v>
      </c>
      <c r="D539" s="1" t="s">
        <v>378</v>
      </c>
      <c r="E539">
        <v>2038</v>
      </c>
      <c r="F539">
        <v>2.8110258425047521E-11</v>
      </c>
      <c r="G539">
        <v>6.0290280712994386</v>
      </c>
      <c r="H539">
        <v>60.339378884431646</v>
      </c>
      <c r="I539">
        <v>69.303967227700042</v>
      </c>
      <c r="J539">
        <v>7.7820265166987204E-13</v>
      </c>
      <c r="K539">
        <v>0.90211061753217259</v>
      </c>
      <c r="L539">
        <v>9.2682800245354517</v>
      </c>
      <c r="M539">
        <v>6.6572814048793276</v>
      </c>
      <c r="N539">
        <v>14.393732997648378</v>
      </c>
      <c r="O539">
        <v>2.4646996476142231</v>
      </c>
      <c r="P539">
        <v>3.2210636051809964</v>
      </c>
      <c r="Q539">
        <v>0.19985805035045007</v>
      </c>
      <c r="R539">
        <v>0.58110593460142423</v>
      </c>
      <c r="S539">
        <v>2.4460927225168625</v>
      </c>
      <c r="T539">
        <v>0</v>
      </c>
      <c r="U539">
        <v>0</v>
      </c>
      <c r="V539">
        <v>0</v>
      </c>
      <c r="W539">
        <v>0</v>
      </c>
      <c r="X539">
        <v>2.5791870746988828</v>
      </c>
      <c r="AA539">
        <v>2.4646996476142231</v>
      </c>
      <c r="AB539">
        <v>3.2210636051809964</v>
      </c>
      <c r="AC539" s="1" t="e">
        <f>((#REF!+#REF!)*H2__2[[#This Row],[PremiumH2CN_cap]]+(#REF!+#REF!)*H2__2[[#This Row],[PremiumH2CN_prod]]*1000)*_xlfn.XLOOKUP(H2__2[[#This Row],[Year]],Graphs!$R$2:$R$41,Graphs!$T$2:$T$41)</f>
        <v>#REF!</v>
      </c>
      <c r="AD5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0" spans="1:31" x14ac:dyDescent="0.25">
      <c r="A540" s="1" t="s">
        <v>105</v>
      </c>
      <c r="B540">
        <v>1</v>
      </c>
      <c r="C540" s="1" t="s">
        <v>107</v>
      </c>
      <c r="D540" s="1" t="s">
        <v>378</v>
      </c>
      <c r="E540">
        <v>2039</v>
      </c>
      <c r="F540">
        <v>2.9281297680553111E-11</v>
      </c>
      <c r="G540">
        <v>6.0290280712995639</v>
      </c>
      <c r="H540">
        <v>60.332628884517725</v>
      </c>
      <c r="I540">
        <v>81.537300188269811</v>
      </c>
      <c r="J540">
        <v>7.3699401830683271E-13</v>
      </c>
      <c r="K540">
        <v>0.86302732007462568</v>
      </c>
      <c r="L540">
        <v>9.522607701192797</v>
      </c>
      <c r="M540">
        <v>7.9237845787879539</v>
      </c>
      <c r="N540">
        <v>14.391078156313716</v>
      </c>
      <c r="O540">
        <v>2.4646996476142231</v>
      </c>
      <c r="P540">
        <v>3.2143136051809962</v>
      </c>
      <c r="Q540">
        <v>0.1938554999067629</v>
      </c>
      <c r="R540">
        <v>0.60548630981664631</v>
      </c>
      <c r="S540">
        <v>2.3944021407957239</v>
      </c>
      <c r="T540">
        <v>0</v>
      </c>
      <c r="U540">
        <v>0</v>
      </c>
      <c r="V540">
        <v>0</v>
      </c>
      <c r="W540">
        <v>0</v>
      </c>
      <c r="X540">
        <v>2.5264612184557156</v>
      </c>
      <c r="AA540">
        <v>2.4646996476142231</v>
      </c>
      <c r="AB540">
        <v>3.2143136051809962</v>
      </c>
      <c r="AC540" s="1" t="e">
        <f>((#REF!+#REF!)*H2__2[[#This Row],[PremiumH2CN_cap]]+(#REF!+#REF!)*H2__2[[#This Row],[PremiumH2CN_prod]]*1000)*_xlfn.XLOOKUP(H2__2[[#This Row],[Year]],Graphs!$R$2:$R$41,Graphs!$T$2:$T$41)</f>
        <v>#REF!</v>
      </c>
      <c r="AD5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1" spans="1:31" x14ac:dyDescent="0.25">
      <c r="A541" s="1" t="s">
        <v>105</v>
      </c>
      <c r="B541">
        <v>1</v>
      </c>
      <c r="C541" s="1" t="s">
        <v>107</v>
      </c>
      <c r="D541" s="1" t="s">
        <v>378</v>
      </c>
      <c r="E541">
        <v>2040</v>
      </c>
      <c r="F541">
        <v>3.1870320037168617E-11</v>
      </c>
      <c r="G541">
        <v>6.0290280712997051</v>
      </c>
      <c r="H541">
        <v>60.325878884551052</v>
      </c>
      <c r="I541">
        <v>91.499378170843471</v>
      </c>
      <c r="J541">
        <v>7.0455334097733903E-13</v>
      </c>
      <c r="K541">
        <v>0.82604320397934983</v>
      </c>
      <c r="L541">
        <v>9.8467373063746688</v>
      </c>
      <c r="M541">
        <v>9.2760101351030055</v>
      </c>
      <c r="N541">
        <v>14.238129626444941</v>
      </c>
      <c r="O541">
        <v>2.4646996476142231</v>
      </c>
      <c r="P541">
        <v>3.2075636051809964</v>
      </c>
      <c r="Q541">
        <v>0.18229224311523184</v>
      </c>
      <c r="R541">
        <v>0.62896062960711774</v>
      </c>
      <c r="S541">
        <v>2.3293239629599509</v>
      </c>
      <c r="T541">
        <v>0</v>
      </c>
      <c r="U541">
        <v>0</v>
      </c>
      <c r="V541">
        <v>0</v>
      </c>
      <c r="W541">
        <v>0</v>
      </c>
      <c r="X541">
        <v>2.459564364069688</v>
      </c>
      <c r="AA541">
        <v>2.4646996476142231</v>
      </c>
      <c r="AB541">
        <v>3.2075636051809964</v>
      </c>
      <c r="AC541" s="1" t="e">
        <f>((#REF!+#REF!)*H2__2[[#This Row],[PremiumH2CN_cap]]+(#REF!+#REF!)*H2__2[[#This Row],[PremiumH2CN_prod]]*1000)*_xlfn.XLOOKUP(H2__2[[#This Row],[Year]],Graphs!$R$2:$R$41,Graphs!$T$2:$T$41)</f>
        <v>#REF!</v>
      </c>
      <c r="AD5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2" spans="1:31" x14ac:dyDescent="0.25">
      <c r="A542" s="1" t="s">
        <v>105</v>
      </c>
      <c r="B542">
        <v>1</v>
      </c>
      <c r="C542" s="1" t="s">
        <v>107</v>
      </c>
      <c r="D542" s="1" t="s">
        <v>378</v>
      </c>
      <c r="E542">
        <v>2041</v>
      </c>
      <c r="F542">
        <v>3.5416593469899693E-11</v>
      </c>
      <c r="G542">
        <v>6.0290280712998676</v>
      </c>
      <c r="H542">
        <v>60.319128884573033</v>
      </c>
      <c r="I542">
        <v>100.78503753524051</v>
      </c>
      <c r="J542">
        <v>6.747867085368216E-13</v>
      </c>
      <c r="K542">
        <v>0.82604320392193509</v>
      </c>
      <c r="L542">
        <v>10.305279176310037</v>
      </c>
      <c r="M542">
        <v>10.470122529386408</v>
      </c>
      <c r="N542">
        <v>14.000815254733048</v>
      </c>
      <c r="O542">
        <v>2.4646996476142231</v>
      </c>
      <c r="P542">
        <v>3.2008136051809961</v>
      </c>
      <c r="Q542">
        <v>0</v>
      </c>
      <c r="R542">
        <v>0</v>
      </c>
      <c r="S542">
        <v>2.2107239431065056</v>
      </c>
      <c r="T542">
        <v>0</v>
      </c>
      <c r="U542">
        <v>0</v>
      </c>
      <c r="V542">
        <v>0</v>
      </c>
      <c r="W542">
        <v>0</v>
      </c>
      <c r="X542">
        <v>2.3177393544096443</v>
      </c>
      <c r="AA542">
        <v>2.4646996476142231</v>
      </c>
      <c r="AB542">
        <v>3.2008136051809961</v>
      </c>
      <c r="AC542" s="1" t="e">
        <f>((#REF!+#REF!)*H2__2[[#This Row],[PremiumH2CN_cap]]+(#REF!+#REF!)*H2__2[[#This Row],[PremiumH2CN_prod]]*1000)*_xlfn.XLOOKUP(H2__2[[#This Row],[Year]],Graphs!$R$2:$R$41,Graphs!$T$2:$T$41)</f>
        <v>#REF!</v>
      </c>
      <c r="AD5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3" spans="1:31" x14ac:dyDescent="0.25">
      <c r="A543" s="1" t="s">
        <v>105</v>
      </c>
      <c r="B543">
        <v>1</v>
      </c>
      <c r="C543" s="1" t="s">
        <v>107</v>
      </c>
      <c r="D543" s="1" t="s">
        <v>378</v>
      </c>
      <c r="E543">
        <v>2042</v>
      </c>
      <c r="F543">
        <v>3.9641742281099084E-11</v>
      </c>
      <c r="G543">
        <v>6.0290280713000577</v>
      </c>
      <c r="H543">
        <v>59.873764688203615</v>
      </c>
      <c r="I543">
        <v>99.158287535373532</v>
      </c>
      <c r="J543">
        <v>6.5071189513818642E-13</v>
      </c>
      <c r="K543">
        <v>0.74794945501647447</v>
      </c>
      <c r="L543">
        <v>10.874344699805851</v>
      </c>
      <c r="M543">
        <v>11.370879365324525</v>
      </c>
      <c r="N543">
        <v>14.034300103545215</v>
      </c>
      <c r="O543">
        <v>2.4646996476142231</v>
      </c>
      <c r="P543">
        <v>3.1940636051809963</v>
      </c>
      <c r="Q543">
        <v>0</v>
      </c>
      <c r="R543">
        <v>0</v>
      </c>
      <c r="S543">
        <v>2.0916392274400009</v>
      </c>
      <c r="T543">
        <v>0</v>
      </c>
      <c r="U543">
        <v>0</v>
      </c>
      <c r="V543">
        <v>0</v>
      </c>
      <c r="W543">
        <v>0</v>
      </c>
      <c r="X543">
        <v>2.2011629633148053</v>
      </c>
      <c r="AA543">
        <v>2.4646996476142231</v>
      </c>
      <c r="AB543">
        <v>3.1940636051809963</v>
      </c>
      <c r="AC543" s="1" t="e">
        <f>((#REF!+#REF!)*H2__2[[#This Row],[PremiumH2CN_cap]]+(#REF!+#REF!)*H2__2[[#This Row],[PremiumH2CN_prod]]*1000)*_xlfn.XLOOKUP(H2__2[[#This Row],[Year]],Graphs!$R$2:$R$41,Graphs!$T$2:$T$41)</f>
        <v>#REF!</v>
      </c>
      <c r="AD5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4" spans="1:31" x14ac:dyDescent="0.25">
      <c r="A544" s="1" t="s">
        <v>105</v>
      </c>
      <c r="B544">
        <v>1</v>
      </c>
      <c r="C544" s="1" t="s">
        <v>107</v>
      </c>
      <c r="D544" s="1" t="s">
        <v>378</v>
      </c>
      <c r="E544">
        <v>2043</v>
      </c>
      <c r="F544">
        <v>4.4582941192356678E-11</v>
      </c>
      <c r="G544">
        <v>6.0290280713002868</v>
      </c>
      <c r="H544">
        <v>59.873764688235234</v>
      </c>
      <c r="I544">
        <v>109.0056832909069</v>
      </c>
      <c r="J544">
        <v>6.4278084080594707E-13</v>
      </c>
      <c r="K544">
        <v>0.57289422722005279</v>
      </c>
      <c r="L544">
        <v>11.102241444268234</v>
      </c>
      <c r="M544">
        <v>12.538172955899492</v>
      </c>
      <c r="N544">
        <v>14.385117358366248</v>
      </c>
      <c r="O544">
        <v>2.4646996476142231</v>
      </c>
      <c r="P544">
        <v>3.1940636051809963</v>
      </c>
      <c r="Q544">
        <v>0</v>
      </c>
      <c r="R544">
        <v>0</v>
      </c>
      <c r="S544">
        <v>2.0793283801496716</v>
      </c>
      <c r="T544">
        <v>0</v>
      </c>
      <c r="U544">
        <v>0</v>
      </c>
      <c r="V544">
        <v>0</v>
      </c>
      <c r="W544">
        <v>0</v>
      </c>
      <c r="X544">
        <v>2.1893861639528938</v>
      </c>
      <c r="AA544">
        <v>2.4646996476142231</v>
      </c>
      <c r="AB544">
        <v>3.1940636051809963</v>
      </c>
      <c r="AC544" s="1" t="e">
        <f>((#REF!+#REF!)*H2__2[[#This Row],[PremiumH2CN_cap]]+(#REF!+#REF!)*H2__2[[#This Row],[PremiumH2CN_prod]]*1000)*_xlfn.XLOOKUP(H2__2[[#This Row],[Year]],Graphs!$R$2:$R$41,Graphs!$T$2:$T$41)</f>
        <v>#REF!</v>
      </c>
      <c r="AD5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5" spans="1:31" x14ac:dyDescent="0.25">
      <c r="A545" s="1" t="s">
        <v>105</v>
      </c>
      <c r="B545">
        <v>1</v>
      </c>
      <c r="C545" s="1" t="s">
        <v>107</v>
      </c>
      <c r="D545" s="1" t="s">
        <v>378</v>
      </c>
      <c r="E545">
        <v>2044</v>
      </c>
      <c r="F545">
        <v>5.0252797021876471E-11</v>
      </c>
      <c r="G545">
        <v>6.0290280713005711</v>
      </c>
      <c r="H545">
        <v>59.873764688315539</v>
      </c>
      <c r="I545">
        <v>124.97319415020166</v>
      </c>
      <c r="J545">
        <v>6.2915028637106625E-13</v>
      </c>
      <c r="K545">
        <v>0.41194907472266401</v>
      </c>
      <c r="L545">
        <v>11.409888992456619</v>
      </c>
      <c r="M545">
        <v>14.126388522541612</v>
      </c>
      <c r="N545">
        <v>14.135699649604712</v>
      </c>
      <c r="O545">
        <v>2.4646996476142231</v>
      </c>
      <c r="P545">
        <v>3.1940636051809963</v>
      </c>
      <c r="Q545">
        <v>0</v>
      </c>
      <c r="R545">
        <v>0</v>
      </c>
      <c r="S545">
        <v>2.0136576353050701</v>
      </c>
      <c r="T545">
        <v>0</v>
      </c>
      <c r="U545">
        <v>0</v>
      </c>
      <c r="V545">
        <v>0</v>
      </c>
      <c r="W545">
        <v>0</v>
      </c>
      <c r="X545">
        <v>2.1242128974017382</v>
      </c>
      <c r="AA545">
        <v>2.4646996476142231</v>
      </c>
      <c r="AB545">
        <v>3.1940636051809963</v>
      </c>
      <c r="AC545" s="1" t="e">
        <f>((#REF!+#REF!)*H2__2[[#This Row],[PremiumH2CN_cap]]+(#REF!+#REF!)*H2__2[[#This Row],[PremiumH2CN_prod]]*1000)*_xlfn.XLOOKUP(H2__2[[#This Row],[Year]],Graphs!$R$2:$R$41,Graphs!$T$2:$T$41)</f>
        <v>#REF!</v>
      </c>
      <c r="AD5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6" spans="1:31" x14ac:dyDescent="0.25">
      <c r="A546" s="1" t="s">
        <v>105</v>
      </c>
      <c r="B546">
        <v>1</v>
      </c>
      <c r="C546" s="1" t="s">
        <v>107</v>
      </c>
      <c r="D546" s="1" t="s">
        <v>378</v>
      </c>
      <c r="E546">
        <v>2045</v>
      </c>
      <c r="F546">
        <v>5.6785302746001412E-11</v>
      </c>
      <c r="G546">
        <v>6.0290280713009397</v>
      </c>
      <c r="H546">
        <v>57.696762744403131</v>
      </c>
      <c r="I546">
        <v>137.44431847101725</v>
      </c>
      <c r="J546">
        <v>6.1742898818685571E-13</v>
      </c>
      <c r="K546">
        <v>0.39658289535854258</v>
      </c>
      <c r="L546">
        <v>11.537402737799436</v>
      </c>
      <c r="M546">
        <v>15.541119521510458</v>
      </c>
      <c r="N546">
        <v>14.021856297503925</v>
      </c>
      <c r="O546">
        <v>2.4646996476142231</v>
      </c>
      <c r="P546">
        <v>3.1940636051809963</v>
      </c>
      <c r="Q546">
        <v>0</v>
      </c>
      <c r="R546">
        <v>0</v>
      </c>
      <c r="S546">
        <v>1.9380635851928041</v>
      </c>
      <c r="T546">
        <v>0</v>
      </c>
      <c r="U546">
        <v>0</v>
      </c>
      <c r="V546">
        <v>0</v>
      </c>
      <c r="W546">
        <v>0</v>
      </c>
      <c r="X546">
        <v>2.0393147621880088</v>
      </c>
      <c r="AA546">
        <v>2.4646996476142231</v>
      </c>
      <c r="AB546">
        <v>3.1940636051809963</v>
      </c>
      <c r="AC546" s="1" t="e">
        <f>((#REF!+#REF!)*H2__2[[#This Row],[PremiumH2CN_cap]]+(#REF!+#REF!)*H2__2[[#This Row],[PremiumH2CN_prod]]*1000)*_xlfn.XLOOKUP(H2__2[[#This Row],[Year]],Graphs!$R$2:$R$41,Graphs!$T$2:$T$41)</f>
        <v>#REF!</v>
      </c>
      <c r="AD5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7" spans="1:31" x14ac:dyDescent="0.25">
      <c r="A547" s="1" t="s">
        <v>105</v>
      </c>
      <c r="B547">
        <v>1</v>
      </c>
      <c r="C547" s="1" t="s">
        <v>107</v>
      </c>
      <c r="D547" s="1" t="s">
        <v>378</v>
      </c>
      <c r="E547">
        <v>2046</v>
      </c>
      <c r="F547">
        <v>6.4338765421532557E-11</v>
      </c>
      <c r="G547">
        <v>6.0290280713014495</v>
      </c>
      <c r="H547">
        <v>64.535004434032629</v>
      </c>
      <c r="I547">
        <v>137.95641503523498</v>
      </c>
      <c r="J547">
        <v>6.1144068540324453E-13</v>
      </c>
      <c r="K547">
        <v>0.39658289533390295</v>
      </c>
      <c r="L547">
        <v>12.92351496686886</v>
      </c>
      <c r="M547">
        <v>15.421431150470935</v>
      </c>
      <c r="N547">
        <v>14.256085741118573</v>
      </c>
      <c r="O547">
        <v>2.4646996476142231</v>
      </c>
      <c r="P547">
        <v>3.1940636051809963</v>
      </c>
      <c r="Q547">
        <v>0</v>
      </c>
      <c r="R547">
        <v>0</v>
      </c>
      <c r="S547">
        <v>1.8896627622054305</v>
      </c>
      <c r="T547">
        <v>0</v>
      </c>
      <c r="U547">
        <v>0</v>
      </c>
      <c r="V547">
        <v>0</v>
      </c>
      <c r="W547">
        <v>0</v>
      </c>
      <c r="X547">
        <v>1.9841339937908979</v>
      </c>
      <c r="AA547">
        <v>2.4646996476142231</v>
      </c>
      <c r="AB547">
        <v>3.1940636051809963</v>
      </c>
      <c r="AC547" s="1" t="e">
        <f>((#REF!+#REF!)*H2__2[[#This Row],[PremiumH2CN_cap]]+(#REF!+#REF!)*H2__2[[#This Row],[PremiumH2CN_prod]]*1000)*_xlfn.XLOOKUP(H2__2[[#This Row],[Year]],Graphs!$R$2:$R$41,Graphs!$T$2:$T$41)</f>
        <v>#REF!</v>
      </c>
      <c r="AD5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8" spans="1:31" x14ac:dyDescent="0.25">
      <c r="A548" s="1" t="s">
        <v>105</v>
      </c>
      <c r="B548">
        <v>1</v>
      </c>
      <c r="C548" s="1" t="s">
        <v>107</v>
      </c>
      <c r="D548" s="1" t="s">
        <v>378</v>
      </c>
      <c r="E548">
        <v>2047</v>
      </c>
      <c r="F548">
        <v>7.3055727503294748E-11</v>
      </c>
      <c r="G548">
        <v>6.0290280713022355</v>
      </c>
      <c r="H548">
        <v>72.126700118535808</v>
      </c>
      <c r="I548">
        <v>141.59386587612394</v>
      </c>
      <c r="J548">
        <v>6.0342407523143104E-13</v>
      </c>
      <c r="K548">
        <v>0.39658289530251167</v>
      </c>
      <c r="L548">
        <v>14.492952890759833</v>
      </c>
      <c r="M548">
        <v>15.52160572329028</v>
      </c>
      <c r="N548">
        <v>14.097540903843708</v>
      </c>
      <c r="O548">
        <v>2.4646996476142231</v>
      </c>
      <c r="P548">
        <v>3.1940636051809963</v>
      </c>
      <c r="Q548">
        <v>0</v>
      </c>
      <c r="R548">
        <v>0</v>
      </c>
      <c r="S548">
        <v>1.8086330687552714</v>
      </c>
      <c r="T548">
        <v>0</v>
      </c>
      <c r="U548">
        <v>0</v>
      </c>
      <c r="V548">
        <v>0</v>
      </c>
      <c r="W548">
        <v>0</v>
      </c>
      <c r="X548">
        <v>1.8988365113666366</v>
      </c>
      <c r="AA548">
        <v>2.4646996476142231</v>
      </c>
      <c r="AB548">
        <v>3.1940636051809963</v>
      </c>
      <c r="AC548" s="1" t="e">
        <f>((#REF!+#REF!)*H2__2[[#This Row],[PremiumH2CN_cap]]+(#REF!+#REF!)*H2__2[[#This Row],[PremiumH2CN_prod]]*1000)*_xlfn.XLOOKUP(H2__2[[#This Row],[Year]],Graphs!$R$2:$R$41,Graphs!$T$2:$T$41)</f>
        <v>#REF!</v>
      </c>
      <c r="AD5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49" spans="1:31" x14ac:dyDescent="0.25">
      <c r="A549" s="1" t="s">
        <v>105</v>
      </c>
      <c r="B549">
        <v>1</v>
      </c>
      <c r="C549" s="1" t="s">
        <v>107</v>
      </c>
      <c r="D549" s="1" t="s">
        <v>378</v>
      </c>
      <c r="E549">
        <v>2048</v>
      </c>
      <c r="F549">
        <v>8.3143278413728848E-11</v>
      </c>
      <c r="G549">
        <v>2.529028071304003</v>
      </c>
      <c r="H549">
        <v>81.879033646567478</v>
      </c>
      <c r="I549">
        <v>143.85306921152909</v>
      </c>
      <c r="J549">
        <v>5.9750593033779045E-13</v>
      </c>
      <c r="K549">
        <v>0.16635671002881428</v>
      </c>
      <c r="L549">
        <v>16.661646494279157</v>
      </c>
      <c r="M549">
        <v>15.267932350342681</v>
      </c>
      <c r="N549">
        <v>13.931231563875519</v>
      </c>
      <c r="O549">
        <v>2.4646996476142231</v>
      </c>
      <c r="P549">
        <v>3.1940636051809963</v>
      </c>
      <c r="Q549">
        <v>0</v>
      </c>
      <c r="R549">
        <v>0</v>
      </c>
      <c r="S549">
        <v>1.7331100298332336</v>
      </c>
      <c r="T549">
        <v>0</v>
      </c>
      <c r="U549">
        <v>0</v>
      </c>
      <c r="V549">
        <v>0</v>
      </c>
      <c r="W549">
        <v>0</v>
      </c>
      <c r="X549">
        <v>1.8151781662700013</v>
      </c>
      <c r="AA549">
        <v>2.4646996476142231</v>
      </c>
      <c r="AB549">
        <v>3.1940636051809963</v>
      </c>
      <c r="AC549" s="1" t="e">
        <f>((#REF!+#REF!)*H2__2[[#This Row],[PremiumH2CN_cap]]+(#REF!+#REF!)*H2__2[[#This Row],[PremiumH2CN_prod]]*1000)*_xlfn.XLOOKUP(H2__2[[#This Row],[Year]],Graphs!$R$2:$R$41,Graphs!$T$2:$T$41)</f>
        <v>#REF!</v>
      </c>
      <c r="AD5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0" spans="1:31" x14ac:dyDescent="0.25">
      <c r="A550" s="1" t="s">
        <v>105</v>
      </c>
      <c r="B550">
        <v>1</v>
      </c>
      <c r="C550" s="1" t="s">
        <v>107</v>
      </c>
      <c r="D550" s="1" t="s">
        <v>378</v>
      </c>
      <c r="E550">
        <v>2049</v>
      </c>
      <c r="F550">
        <v>9.4841671957151167E-11</v>
      </c>
      <c r="G550">
        <v>8.608598714005695E-10</v>
      </c>
      <c r="H550">
        <v>92.705975780840916</v>
      </c>
      <c r="I550">
        <v>151.71567055723651</v>
      </c>
      <c r="J550">
        <v>5.9226434514260504E-13</v>
      </c>
      <c r="K550">
        <v>5.5241683114135289E-11</v>
      </c>
      <c r="L550">
        <v>18.841556430843749</v>
      </c>
      <c r="M550">
        <v>15.161437002621897</v>
      </c>
      <c r="N550">
        <v>13.414772271829193</v>
      </c>
      <c r="O550">
        <v>2.4646996476142231</v>
      </c>
      <c r="P550">
        <v>3.1940636051809963</v>
      </c>
      <c r="Q550">
        <v>0</v>
      </c>
      <c r="R550">
        <v>0</v>
      </c>
      <c r="S550">
        <v>1.655478487195041</v>
      </c>
      <c r="T550">
        <v>0</v>
      </c>
      <c r="U550">
        <v>0</v>
      </c>
      <c r="V550">
        <v>0</v>
      </c>
      <c r="W550">
        <v>0</v>
      </c>
      <c r="X550">
        <v>1.734413807660188</v>
      </c>
      <c r="AA550">
        <v>2.4646996476142231</v>
      </c>
      <c r="AB550">
        <v>3.1940636051809963</v>
      </c>
      <c r="AC550" s="1" t="e">
        <f>((#REF!+#REF!)*H2__2[[#This Row],[PremiumH2CN_cap]]+(#REF!+#REF!)*H2__2[[#This Row],[PremiumH2CN_prod]]*1000)*_xlfn.XLOOKUP(H2__2[[#This Row],[Year]],Graphs!$R$2:$R$41,Graphs!$T$2:$T$41)</f>
        <v>#REF!</v>
      </c>
      <c r="AD5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1" spans="1:31" x14ac:dyDescent="0.25">
      <c r="A551" s="1" t="s">
        <v>105</v>
      </c>
      <c r="B551">
        <v>1</v>
      </c>
      <c r="C551" s="1" t="s">
        <v>107</v>
      </c>
      <c r="D551" s="1" t="s">
        <v>378</v>
      </c>
      <c r="E551">
        <v>2050</v>
      </c>
      <c r="F551">
        <v>1.0844219477527881E-10</v>
      </c>
      <c r="G551">
        <v>9.4121507968087184E-10</v>
      </c>
      <c r="H551">
        <v>100.81648377762096</v>
      </c>
      <c r="I551">
        <v>161.02177078604851</v>
      </c>
      <c r="J551">
        <v>5.8868562551866535E-13</v>
      </c>
      <c r="K551">
        <v>5.313672267303615E-11</v>
      </c>
      <c r="L551">
        <v>20.548904702827116</v>
      </c>
      <c r="M551">
        <v>15.388323920286339</v>
      </c>
      <c r="N551">
        <v>12.965351351934288</v>
      </c>
      <c r="O551">
        <v>2.4646996476142231</v>
      </c>
      <c r="P551">
        <v>3.1940636051809963</v>
      </c>
      <c r="Q551">
        <v>0</v>
      </c>
      <c r="R551">
        <v>0</v>
      </c>
      <c r="S551">
        <v>1.5847432949496734</v>
      </c>
      <c r="T551">
        <v>0</v>
      </c>
      <c r="U551">
        <v>0</v>
      </c>
      <c r="V551">
        <v>0</v>
      </c>
      <c r="W551">
        <v>0</v>
      </c>
      <c r="X551">
        <v>1.661291235286249</v>
      </c>
      <c r="AA551">
        <v>2.4646996476142231</v>
      </c>
      <c r="AB551">
        <v>3.1940636051809963</v>
      </c>
      <c r="AC551" s="1" t="e">
        <f>((#REF!+#REF!)*H2__2[[#This Row],[PremiumH2CN_cap]]+(#REF!+#REF!)*H2__2[[#This Row],[PremiumH2CN_prod]]*1000)*_xlfn.XLOOKUP(H2__2[[#This Row],[Year]],Graphs!$R$2:$R$41,Graphs!$T$2:$T$41)</f>
        <v>#REF!</v>
      </c>
      <c r="AD5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2" spans="1:31" x14ac:dyDescent="0.25">
      <c r="A552" s="1" t="s">
        <v>105</v>
      </c>
      <c r="B552">
        <v>1</v>
      </c>
      <c r="C552" s="1" t="s">
        <v>107</v>
      </c>
      <c r="D552" s="1" t="s">
        <v>378</v>
      </c>
      <c r="E552">
        <v>2051</v>
      </c>
      <c r="F552">
        <v>1.2428410875858591E-10</v>
      </c>
      <c r="G552">
        <v>1.0064915228631139E-9</v>
      </c>
      <c r="H552">
        <v>107.40661854198878</v>
      </c>
      <c r="I552">
        <v>167.55136762193123</v>
      </c>
      <c r="J552">
        <v>5.8406560185583659E-13</v>
      </c>
      <c r="K552">
        <v>4.8313130628425613E-11</v>
      </c>
      <c r="L552">
        <v>22.087662330328353</v>
      </c>
      <c r="M552">
        <v>15.842246045836202</v>
      </c>
      <c r="N552">
        <v>12.071302836381431</v>
      </c>
      <c r="O552">
        <v>0</v>
      </c>
      <c r="P552">
        <v>0</v>
      </c>
      <c r="Q552">
        <v>0</v>
      </c>
      <c r="R552">
        <v>0</v>
      </c>
      <c r="S552">
        <v>1.4827494906170116</v>
      </c>
      <c r="T552">
        <v>0</v>
      </c>
      <c r="U552">
        <v>0</v>
      </c>
      <c r="V552">
        <v>0</v>
      </c>
      <c r="W552">
        <v>0</v>
      </c>
      <c r="X552">
        <v>1.5563898765546511</v>
      </c>
      <c r="AA552">
        <v>0</v>
      </c>
      <c r="AB552">
        <v>0</v>
      </c>
      <c r="AC552" s="1" t="e">
        <f>((#REF!+#REF!)*H2__2[[#This Row],[PremiumH2CN_cap]]+(#REF!+#REF!)*H2__2[[#This Row],[PremiumH2CN_prod]]*1000)*_xlfn.XLOOKUP(H2__2[[#This Row],[Year]],Graphs!$R$2:$R$41,Graphs!$T$2:$T$41)</f>
        <v>#REF!</v>
      </c>
      <c r="AD5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3" spans="1:31" x14ac:dyDescent="0.25">
      <c r="A553" s="1" t="s">
        <v>105</v>
      </c>
      <c r="B553">
        <v>1</v>
      </c>
      <c r="C553" s="1" t="s">
        <v>107</v>
      </c>
      <c r="D553" s="1" t="s">
        <v>378</v>
      </c>
      <c r="E553">
        <v>2052</v>
      </c>
      <c r="F553">
        <v>1.4279112130670048E-10</v>
      </c>
      <c r="G553">
        <v>1.0901589624147578E-9</v>
      </c>
      <c r="H553">
        <v>111.54124619855288</v>
      </c>
      <c r="I553">
        <v>170.76878450179373</v>
      </c>
      <c r="J553">
        <v>5.7975021644476068E-13</v>
      </c>
      <c r="K553">
        <v>4.415781698931607E-11</v>
      </c>
      <c r="L553">
        <v>22.981953744593799</v>
      </c>
      <c r="M553">
        <v>16.071877545611663</v>
      </c>
      <c r="N553">
        <v>10.945228555828988</v>
      </c>
      <c r="O553">
        <v>0</v>
      </c>
      <c r="P553">
        <v>0</v>
      </c>
      <c r="Q553">
        <v>0</v>
      </c>
      <c r="R553">
        <v>0</v>
      </c>
      <c r="S553">
        <v>1.3674016902175021</v>
      </c>
      <c r="T553">
        <v>0</v>
      </c>
      <c r="U553">
        <v>0</v>
      </c>
      <c r="V553">
        <v>0</v>
      </c>
      <c r="W553">
        <v>0</v>
      </c>
      <c r="X553">
        <v>1.432229245490088</v>
      </c>
      <c r="AA553">
        <v>0</v>
      </c>
      <c r="AB553">
        <v>0</v>
      </c>
      <c r="AC553" s="1" t="e">
        <f>((#REF!+#REF!)*H2__2[[#This Row],[PremiumH2CN_cap]]+(#REF!+#REF!)*H2__2[[#This Row],[PremiumH2CN_prod]]*1000)*_xlfn.XLOOKUP(H2__2[[#This Row],[Year]],Graphs!$R$2:$R$41,Graphs!$T$2:$T$41)</f>
        <v>#REF!</v>
      </c>
      <c r="AD5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4" spans="1:31" x14ac:dyDescent="0.25">
      <c r="A554" s="1" t="s">
        <v>105</v>
      </c>
      <c r="B554">
        <v>1</v>
      </c>
      <c r="C554" s="1" t="s">
        <v>107</v>
      </c>
      <c r="D554" s="1" t="s">
        <v>378</v>
      </c>
      <c r="E554">
        <v>2053</v>
      </c>
      <c r="F554">
        <v>1.6443705005585474E-10</v>
      </c>
      <c r="G554">
        <v>1.2076665563147844E-9</v>
      </c>
      <c r="H554">
        <v>116.26958405354878</v>
      </c>
      <c r="I554">
        <v>176.96225722553652</v>
      </c>
      <c r="J554">
        <v>5.7798286678795966E-13</v>
      </c>
      <c r="K554">
        <v>4.2185986650354641E-11</v>
      </c>
      <c r="L554">
        <v>23.83317595079383</v>
      </c>
      <c r="M554">
        <v>16.15400353422871</v>
      </c>
      <c r="N554">
        <v>10.012776021942384</v>
      </c>
      <c r="O554">
        <v>0</v>
      </c>
      <c r="P554">
        <v>0</v>
      </c>
      <c r="Q554">
        <v>0</v>
      </c>
      <c r="R554">
        <v>0</v>
      </c>
      <c r="S554">
        <v>1.2708909270520767</v>
      </c>
      <c r="T554">
        <v>0</v>
      </c>
      <c r="U554">
        <v>0</v>
      </c>
      <c r="V554">
        <v>0</v>
      </c>
      <c r="W554">
        <v>0</v>
      </c>
      <c r="X554">
        <v>1.3337279036145411</v>
      </c>
      <c r="AA554">
        <v>0</v>
      </c>
      <c r="AB554">
        <v>0</v>
      </c>
      <c r="AC554" s="1" t="e">
        <f>((#REF!+#REF!)*H2__2[[#This Row],[PremiumH2CN_cap]]+(#REF!+#REF!)*H2__2[[#This Row],[PremiumH2CN_prod]]*1000)*_xlfn.XLOOKUP(H2__2[[#This Row],[Year]],Graphs!$R$2:$R$41,Graphs!$T$2:$T$41)</f>
        <v>#REF!</v>
      </c>
      <c r="AD5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5" spans="1:31" x14ac:dyDescent="0.25">
      <c r="A555" s="1" t="s">
        <v>105</v>
      </c>
      <c r="B555">
        <v>1</v>
      </c>
      <c r="C555" s="1" t="s">
        <v>107</v>
      </c>
      <c r="D555" s="1" t="s">
        <v>378</v>
      </c>
      <c r="E555">
        <v>2054</v>
      </c>
      <c r="F555">
        <v>1.8918491620599416E-10</v>
      </c>
      <c r="G555">
        <v>1.3497054771716821E-9</v>
      </c>
      <c r="H555">
        <v>125.25336082850905</v>
      </c>
      <c r="I555">
        <v>171.68790402124077</v>
      </c>
      <c r="J555">
        <v>5.7732370946355006E-13</v>
      </c>
      <c r="K555">
        <v>4.1004974934933304E-11</v>
      </c>
      <c r="L555">
        <v>24.888734498485658</v>
      </c>
      <c r="M555">
        <v>15.885578546076193</v>
      </c>
      <c r="N555">
        <v>9.2342548778068601</v>
      </c>
      <c r="O555">
        <v>0</v>
      </c>
      <c r="P555">
        <v>0</v>
      </c>
      <c r="Q555">
        <v>0</v>
      </c>
      <c r="R555">
        <v>0</v>
      </c>
      <c r="S555">
        <v>1.1892999050804607</v>
      </c>
      <c r="T555">
        <v>0</v>
      </c>
      <c r="U555">
        <v>0</v>
      </c>
      <c r="V555">
        <v>0</v>
      </c>
      <c r="W555">
        <v>0</v>
      </c>
      <c r="X555">
        <v>1.2453848575501427</v>
      </c>
      <c r="AA555">
        <v>0</v>
      </c>
      <c r="AB555">
        <v>0</v>
      </c>
      <c r="AC555" s="1" t="e">
        <f>((#REF!+#REF!)*H2__2[[#This Row],[PremiumH2CN_cap]]+(#REF!+#REF!)*H2__2[[#This Row],[PremiumH2CN_prod]]*1000)*_xlfn.XLOOKUP(H2__2[[#This Row],[Year]],Graphs!$R$2:$R$41,Graphs!$T$2:$T$41)</f>
        <v>#REF!</v>
      </c>
      <c r="AD5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6" spans="1:31" x14ac:dyDescent="0.25">
      <c r="A556" s="1" t="s">
        <v>105</v>
      </c>
      <c r="B556">
        <v>1</v>
      </c>
      <c r="C556" s="1" t="s">
        <v>107</v>
      </c>
      <c r="D556" s="1" t="s">
        <v>378</v>
      </c>
      <c r="E556">
        <v>2055</v>
      </c>
      <c r="F556">
        <v>2.1184239389388543E-10</v>
      </c>
      <c r="G556">
        <v>1.4837497684254766E-9</v>
      </c>
      <c r="H556">
        <v>127.25873465162302</v>
      </c>
      <c r="I556">
        <v>170.9353587890665</v>
      </c>
      <c r="J556">
        <v>5.7619497860309741E-13</v>
      </c>
      <c r="K556">
        <v>4.0083875876084855E-11</v>
      </c>
      <c r="L556">
        <v>25.180280287372113</v>
      </c>
      <c r="M556">
        <v>16.167953820174215</v>
      </c>
      <c r="N556">
        <v>8.664785536320796</v>
      </c>
      <c r="O556">
        <v>0</v>
      </c>
      <c r="P556">
        <v>0</v>
      </c>
      <c r="Q556">
        <v>0</v>
      </c>
      <c r="R556">
        <v>0</v>
      </c>
      <c r="S556">
        <v>1.0887485546726892</v>
      </c>
      <c r="T556">
        <v>0</v>
      </c>
      <c r="U556">
        <v>0</v>
      </c>
      <c r="V556">
        <v>0</v>
      </c>
      <c r="W556">
        <v>0</v>
      </c>
      <c r="X556">
        <v>1.1286033197136611</v>
      </c>
      <c r="AA556">
        <v>0</v>
      </c>
      <c r="AB556">
        <v>0</v>
      </c>
      <c r="AC556" s="1" t="e">
        <f>((#REF!+#REF!)*H2__2[[#This Row],[PremiumH2CN_cap]]+(#REF!+#REF!)*H2__2[[#This Row],[PremiumH2CN_prod]]*1000)*_xlfn.XLOOKUP(H2__2[[#This Row],[Year]],Graphs!$R$2:$R$41,Graphs!$T$2:$T$41)</f>
        <v>#REF!</v>
      </c>
      <c r="AD5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7" spans="1:31" x14ac:dyDescent="0.25">
      <c r="A557" s="1" t="s">
        <v>105</v>
      </c>
      <c r="B557">
        <v>1</v>
      </c>
      <c r="C557" s="1" t="s">
        <v>107</v>
      </c>
      <c r="D557" s="1" t="s">
        <v>378</v>
      </c>
      <c r="E557">
        <v>2056</v>
      </c>
      <c r="F557">
        <v>2.2091599839499366E-10</v>
      </c>
      <c r="G557">
        <v>1.5402407623739272E-9</v>
      </c>
      <c r="H557">
        <v>131.35229103579215</v>
      </c>
      <c r="I557">
        <v>166.42461251224975</v>
      </c>
      <c r="J557">
        <v>5.7725014981770934E-13</v>
      </c>
      <c r="K557">
        <v>3.9924634845181299E-11</v>
      </c>
      <c r="L557">
        <v>25.332767037146155</v>
      </c>
      <c r="M557">
        <v>16.124751377225422</v>
      </c>
      <c r="N557">
        <v>8.5435087592379411</v>
      </c>
      <c r="O557">
        <v>0</v>
      </c>
      <c r="P557">
        <v>0</v>
      </c>
      <c r="Q557">
        <v>0</v>
      </c>
      <c r="R557">
        <v>0</v>
      </c>
      <c r="S557">
        <v>1.0246466992630199</v>
      </c>
      <c r="T557">
        <v>0</v>
      </c>
      <c r="U557">
        <v>0</v>
      </c>
      <c r="V557">
        <v>0</v>
      </c>
      <c r="W557">
        <v>0</v>
      </c>
      <c r="X557">
        <v>1.0739249820478725</v>
      </c>
      <c r="AA557">
        <v>0</v>
      </c>
      <c r="AB557">
        <v>0</v>
      </c>
      <c r="AC557" s="1" t="e">
        <f>((#REF!+#REF!)*H2__2[[#This Row],[PremiumH2CN_cap]]+(#REF!+#REF!)*H2__2[[#This Row],[PremiumH2CN_prod]]*1000)*_xlfn.XLOOKUP(H2__2[[#This Row],[Year]],Graphs!$R$2:$R$41,Graphs!$T$2:$T$41)</f>
        <v>#REF!</v>
      </c>
      <c r="AD5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8" spans="1:31" x14ac:dyDescent="0.25">
      <c r="A558" s="1" t="s">
        <v>105</v>
      </c>
      <c r="B558">
        <v>1</v>
      </c>
      <c r="C558" s="1" t="s">
        <v>107</v>
      </c>
      <c r="D558" s="1" t="s">
        <v>378</v>
      </c>
      <c r="E558">
        <v>2057</v>
      </c>
      <c r="F558">
        <v>2.2375835215391219E-10</v>
      </c>
      <c r="G558">
        <v>1.5581227367097491E-9</v>
      </c>
      <c r="H558">
        <v>127.37985433120394</v>
      </c>
      <c r="I558">
        <v>166.42461251138116</v>
      </c>
      <c r="J558">
        <v>4.0655698266509308E-13</v>
      </c>
      <c r="K558">
        <v>3.0378648419472624E-11</v>
      </c>
      <c r="L558">
        <v>25.605237154574088</v>
      </c>
      <c r="M558">
        <v>16.261963810726812</v>
      </c>
      <c r="N558">
        <v>8.1259927664454015</v>
      </c>
      <c r="O558">
        <v>0</v>
      </c>
      <c r="P558">
        <v>0</v>
      </c>
      <c r="Q558">
        <v>0</v>
      </c>
      <c r="R558">
        <v>0</v>
      </c>
      <c r="S558">
        <v>0.94839181441880505</v>
      </c>
      <c r="T558">
        <v>0</v>
      </c>
      <c r="U558">
        <v>0</v>
      </c>
      <c r="V558">
        <v>0</v>
      </c>
      <c r="W558">
        <v>0</v>
      </c>
      <c r="X558">
        <v>1.0027364782784263</v>
      </c>
      <c r="AA558">
        <v>0</v>
      </c>
      <c r="AB558">
        <v>0</v>
      </c>
      <c r="AC558" s="1" t="e">
        <f>((#REF!+#REF!)*H2__2[[#This Row],[PremiumH2CN_cap]]+(#REF!+#REF!)*H2__2[[#This Row],[PremiumH2CN_prod]]*1000)*_xlfn.XLOOKUP(H2__2[[#This Row],[Year]],Graphs!$R$2:$R$41,Graphs!$T$2:$T$41)</f>
        <v>#REF!</v>
      </c>
      <c r="AD5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59" spans="1:31" x14ac:dyDescent="0.25">
      <c r="A559" s="1" t="s">
        <v>105</v>
      </c>
      <c r="B559">
        <v>1</v>
      </c>
      <c r="C559" s="1" t="s">
        <v>107</v>
      </c>
      <c r="D559" s="1" t="s">
        <v>378</v>
      </c>
      <c r="E559">
        <v>2058</v>
      </c>
      <c r="F559">
        <v>2.2779728387427125E-10</v>
      </c>
      <c r="G559">
        <v>1.5821462051446494E-9</v>
      </c>
      <c r="H559">
        <v>130.53286999263943</v>
      </c>
      <c r="I559">
        <v>157.08189622823312</v>
      </c>
      <c r="J559">
        <v>5.7744729159996006E-13</v>
      </c>
      <c r="K559">
        <v>3.8568280306939808E-11</v>
      </c>
      <c r="L559">
        <v>26.170643110900716</v>
      </c>
      <c r="M559">
        <v>16.79611924515633</v>
      </c>
      <c r="N559">
        <v>7.0359660711223082</v>
      </c>
      <c r="O559">
        <v>0</v>
      </c>
      <c r="P559">
        <v>0</v>
      </c>
      <c r="Q559">
        <v>0</v>
      </c>
      <c r="R559">
        <v>0</v>
      </c>
      <c r="S559">
        <v>0.83918262178031111</v>
      </c>
      <c r="T559">
        <v>0</v>
      </c>
      <c r="U559">
        <v>0</v>
      </c>
      <c r="V559">
        <v>0</v>
      </c>
      <c r="W559">
        <v>0</v>
      </c>
      <c r="X559">
        <v>0.88457354897854934</v>
      </c>
      <c r="AA559">
        <v>0</v>
      </c>
      <c r="AB559">
        <v>0</v>
      </c>
      <c r="AC559" s="1" t="e">
        <f>((#REF!+#REF!)*H2__2[[#This Row],[PremiumH2CN_cap]]+(#REF!+#REF!)*H2__2[[#This Row],[PremiumH2CN_prod]]*1000)*_xlfn.XLOOKUP(H2__2[[#This Row],[Year]],Graphs!$R$2:$R$41,Graphs!$T$2:$T$41)</f>
        <v>#REF!</v>
      </c>
      <c r="AD5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0" spans="1:31" x14ac:dyDescent="0.25">
      <c r="A560" s="1" t="s">
        <v>105</v>
      </c>
      <c r="B560">
        <v>1</v>
      </c>
      <c r="C560" s="1" t="s">
        <v>107</v>
      </c>
      <c r="D560" s="1" t="s">
        <v>378</v>
      </c>
      <c r="E560">
        <v>2059</v>
      </c>
      <c r="F560">
        <v>2.2896661010916476E-10</v>
      </c>
      <c r="G560">
        <v>1.5894465704227459E-9</v>
      </c>
      <c r="H560">
        <v>130.53287503916121</v>
      </c>
      <c r="I560">
        <v>156.99634789815264</v>
      </c>
      <c r="J560">
        <v>5.8190962926847721E-13</v>
      </c>
      <c r="K560">
        <v>3.9893907506325477E-11</v>
      </c>
      <c r="L560">
        <v>25.841805162089805</v>
      </c>
      <c r="M560">
        <v>16.500877183104809</v>
      </c>
      <c r="N560">
        <v>7.6550330816350369</v>
      </c>
      <c r="O560">
        <v>0</v>
      </c>
      <c r="P560">
        <v>0</v>
      </c>
      <c r="Q560">
        <v>0</v>
      </c>
      <c r="R560">
        <v>0</v>
      </c>
      <c r="S560">
        <v>0.87369911391195842</v>
      </c>
      <c r="T560">
        <v>0</v>
      </c>
      <c r="U560">
        <v>0</v>
      </c>
      <c r="V560">
        <v>0</v>
      </c>
      <c r="W560">
        <v>0</v>
      </c>
      <c r="X560">
        <v>0.91685167849875904</v>
      </c>
      <c r="AA560">
        <v>0</v>
      </c>
      <c r="AB560">
        <v>0</v>
      </c>
      <c r="AC560" s="1" t="e">
        <f>((#REF!+#REF!)*H2__2[[#This Row],[PremiumH2CN_cap]]+(#REF!+#REF!)*H2__2[[#This Row],[PremiumH2CN_prod]]*1000)*_xlfn.XLOOKUP(H2__2[[#This Row],[Year]],Graphs!$R$2:$R$41,Graphs!$T$2:$T$41)</f>
        <v>#REF!</v>
      </c>
      <c r="AD5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1" spans="1:31" x14ac:dyDescent="0.25">
      <c r="A561" s="1" t="s">
        <v>105</v>
      </c>
      <c r="B561">
        <v>1</v>
      </c>
      <c r="C561" s="1" t="s">
        <v>107</v>
      </c>
      <c r="D561" s="1" t="s">
        <v>378</v>
      </c>
      <c r="E561">
        <v>2060</v>
      </c>
      <c r="F561">
        <v>2.2893545967071439E-10</v>
      </c>
      <c r="G561">
        <v>1.5893326792676688E-9</v>
      </c>
      <c r="H561">
        <v>130.53287503912787</v>
      </c>
      <c r="I561">
        <v>147.02751991557901</v>
      </c>
      <c r="J561">
        <v>1.5584814709007926E-13</v>
      </c>
      <c r="K561">
        <v>1.4156827147774695E-11</v>
      </c>
      <c r="L561">
        <v>25.036057478178137</v>
      </c>
      <c r="M561">
        <v>16.223465676129447</v>
      </c>
      <c r="N561">
        <v>8.7425180930344624</v>
      </c>
      <c r="O561">
        <v>0</v>
      </c>
      <c r="P561">
        <v>0</v>
      </c>
      <c r="Q561">
        <v>0</v>
      </c>
      <c r="R561">
        <v>0</v>
      </c>
      <c r="S561">
        <v>0.98244203018966947</v>
      </c>
      <c r="T561">
        <v>0</v>
      </c>
      <c r="U561">
        <v>0</v>
      </c>
      <c r="V561">
        <v>0</v>
      </c>
      <c r="W561">
        <v>0</v>
      </c>
      <c r="X561">
        <v>1.0042264873028011</v>
      </c>
      <c r="AA561">
        <v>0</v>
      </c>
      <c r="AB561">
        <v>0</v>
      </c>
      <c r="AC561" s="1" t="e">
        <f>((#REF!+#REF!)*H2__2[[#This Row],[PremiumH2CN_cap]]+(#REF!+#REF!)*H2__2[[#This Row],[PremiumH2CN_prod]]*1000)*_xlfn.XLOOKUP(H2__2[[#This Row],[Year]],Graphs!$R$2:$R$41,Graphs!$T$2:$T$41)</f>
        <v>#REF!</v>
      </c>
      <c r="AD5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2" spans="1:31" x14ac:dyDescent="0.25">
      <c r="A562" s="1" t="s">
        <v>105</v>
      </c>
      <c r="B562">
        <v>1</v>
      </c>
      <c r="C562" s="1" t="s">
        <v>107</v>
      </c>
      <c r="D562" s="1" t="s">
        <v>327</v>
      </c>
      <c r="E562">
        <v>2021</v>
      </c>
      <c r="F562">
        <v>70</v>
      </c>
      <c r="G562">
        <v>0.35</v>
      </c>
      <c r="H562">
        <v>0.13500000000000001</v>
      </c>
      <c r="I562">
        <v>0.13500000000000001</v>
      </c>
      <c r="J562">
        <v>9.9047032508177431</v>
      </c>
      <c r="K562">
        <v>9.2909090902790509E-2</v>
      </c>
      <c r="L562">
        <v>3.1382307501288629E-10</v>
      </c>
      <c r="M562">
        <v>9.306033944401646E-12</v>
      </c>
      <c r="N562">
        <v>0</v>
      </c>
      <c r="O562">
        <v>0</v>
      </c>
      <c r="P562">
        <v>0.13500000000000001</v>
      </c>
      <c r="Q562">
        <v>0</v>
      </c>
      <c r="R562">
        <v>0</v>
      </c>
      <c r="S562">
        <v>4.3520052315966034</v>
      </c>
      <c r="T562">
        <v>0</v>
      </c>
      <c r="U562">
        <v>0</v>
      </c>
      <c r="V562">
        <v>0</v>
      </c>
      <c r="W562">
        <v>0</v>
      </c>
      <c r="X562">
        <v>4.3520052316044424</v>
      </c>
      <c r="AA562">
        <v>0</v>
      </c>
      <c r="AB562">
        <v>0.13500000000000001</v>
      </c>
      <c r="AC562" s="1" t="e">
        <f>((#REF!+#REF!)*H2__2[[#This Row],[PremiumH2CN_cap]]+(#REF!+#REF!)*H2__2[[#This Row],[PremiumH2CN_prod]]*1000)*_xlfn.XLOOKUP(H2__2[[#This Row],[Year]],Graphs!$R$2:$R$41,Graphs!$T$2:$T$41)</f>
        <v>#REF!</v>
      </c>
      <c r="AD5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3" spans="1:31" x14ac:dyDescent="0.25">
      <c r="A563" s="1" t="s">
        <v>105</v>
      </c>
      <c r="B563">
        <v>1</v>
      </c>
      <c r="C563" s="1" t="s">
        <v>107</v>
      </c>
      <c r="D563" s="1" t="s">
        <v>327</v>
      </c>
      <c r="E563">
        <v>2022</v>
      </c>
      <c r="F563">
        <v>70</v>
      </c>
      <c r="G563">
        <v>0.35</v>
      </c>
      <c r="H563">
        <v>0.13500000014513702</v>
      </c>
      <c r="I563">
        <v>0.13500000001539098</v>
      </c>
      <c r="J563">
        <v>11.103989068403976</v>
      </c>
      <c r="K563">
        <v>4.0724883748504153E-11</v>
      </c>
      <c r="L563">
        <v>1.5781269186305579E-3</v>
      </c>
      <c r="M563">
        <v>1.5781266763693514E-3</v>
      </c>
      <c r="N563">
        <v>0</v>
      </c>
      <c r="O563">
        <v>0</v>
      </c>
      <c r="P563">
        <v>0.13500000000000001</v>
      </c>
      <c r="Q563">
        <v>0</v>
      </c>
      <c r="R563">
        <v>0</v>
      </c>
      <c r="S563">
        <v>7.4320052316820551</v>
      </c>
      <c r="T563">
        <v>0</v>
      </c>
      <c r="U563">
        <v>0</v>
      </c>
      <c r="V563">
        <v>0</v>
      </c>
      <c r="W563">
        <v>0</v>
      </c>
      <c r="X563">
        <v>7.4320052317067589</v>
      </c>
      <c r="AA563">
        <v>0</v>
      </c>
      <c r="AB563">
        <v>0.13500000000000001</v>
      </c>
      <c r="AC563" s="1" t="e">
        <f>((#REF!+#REF!)*H2__2[[#This Row],[PremiumH2CN_cap]]+(#REF!+#REF!)*H2__2[[#This Row],[PremiumH2CN_prod]]*1000)*_xlfn.XLOOKUP(H2__2[[#This Row],[Year]],Graphs!$R$2:$R$41,Graphs!$T$2:$T$41)</f>
        <v>#REF!</v>
      </c>
      <c r="AD5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4" spans="1:31" x14ac:dyDescent="0.25">
      <c r="A564" s="1" t="s">
        <v>105</v>
      </c>
      <c r="B564">
        <v>1</v>
      </c>
      <c r="C564" s="1" t="s">
        <v>107</v>
      </c>
      <c r="D564" s="1" t="s">
        <v>327</v>
      </c>
      <c r="E564">
        <v>2023</v>
      </c>
      <c r="F564">
        <v>65.333333333349685</v>
      </c>
      <c r="G564">
        <v>3.8266666666666262</v>
      </c>
      <c r="H564">
        <v>0.1282500003443359</v>
      </c>
      <c r="I564">
        <v>1.2335470768154486</v>
      </c>
      <c r="J564">
        <v>11.194903334690446</v>
      </c>
      <c r="K564">
        <v>1.0158060606019494</v>
      </c>
      <c r="L564">
        <v>8.6829432752039278E-4</v>
      </c>
      <c r="M564">
        <v>7.6308978552316279E-3</v>
      </c>
      <c r="N564">
        <v>0</v>
      </c>
      <c r="O564">
        <v>0</v>
      </c>
      <c r="P564">
        <v>0.12825</v>
      </c>
      <c r="Q564">
        <v>0</v>
      </c>
      <c r="R564">
        <v>0</v>
      </c>
      <c r="S564">
        <v>2.9220093756205019</v>
      </c>
      <c r="T564">
        <v>0</v>
      </c>
      <c r="U564">
        <v>0</v>
      </c>
      <c r="V564">
        <v>0</v>
      </c>
      <c r="W564">
        <v>0</v>
      </c>
      <c r="X564">
        <v>2.9220078103622984</v>
      </c>
      <c r="AA564">
        <v>0</v>
      </c>
      <c r="AB564">
        <v>0.12825</v>
      </c>
      <c r="AC564" s="1" t="e">
        <f>((#REF!+#REF!)*H2__2[[#This Row],[PremiumH2CN_cap]]+(#REF!+#REF!)*H2__2[[#This Row],[PremiumH2CN_prod]]*1000)*_xlfn.XLOOKUP(H2__2[[#This Row],[Year]],Graphs!$R$2:$R$41,Graphs!$T$2:$T$41)</f>
        <v>#REF!</v>
      </c>
      <c r="AD5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5" spans="1:31" x14ac:dyDescent="0.25">
      <c r="A565" s="1" t="s">
        <v>105</v>
      </c>
      <c r="B565">
        <v>1</v>
      </c>
      <c r="C565" s="1" t="s">
        <v>107</v>
      </c>
      <c r="D565" s="1" t="s">
        <v>327</v>
      </c>
      <c r="E565">
        <v>2024</v>
      </c>
      <c r="F565">
        <v>60.666666666699612</v>
      </c>
      <c r="G565">
        <v>6.2862346033769478</v>
      </c>
      <c r="H565">
        <v>0.90256639704709707</v>
      </c>
      <c r="I565">
        <v>13.629767844838495</v>
      </c>
      <c r="J565">
        <v>6.7290731658625988</v>
      </c>
      <c r="K565">
        <v>1.6687095492560964</v>
      </c>
      <c r="L565">
        <v>6.299980580331789E-2</v>
      </c>
      <c r="M565">
        <v>0.77031659658391871</v>
      </c>
      <c r="N565">
        <v>4.0909651739104582</v>
      </c>
      <c r="O565">
        <v>0</v>
      </c>
      <c r="P565">
        <v>0.12150000000000001</v>
      </c>
      <c r="Q565">
        <v>0</v>
      </c>
      <c r="R565">
        <v>0</v>
      </c>
      <c r="S565">
        <v>3.0580000792738744</v>
      </c>
      <c r="T565">
        <v>0</v>
      </c>
      <c r="U565">
        <v>0</v>
      </c>
      <c r="V565">
        <v>0</v>
      </c>
      <c r="W565">
        <v>0</v>
      </c>
      <c r="X565">
        <v>3.0579996336893678</v>
      </c>
      <c r="AA565">
        <v>0</v>
      </c>
      <c r="AB565">
        <v>0.12150000000000001</v>
      </c>
      <c r="AC565" s="1" t="e">
        <f>((#REF!+#REF!)*H2__2[[#This Row],[PremiumH2CN_cap]]+(#REF!+#REF!)*H2__2[[#This Row],[PremiumH2CN_prod]]*1000)*_xlfn.XLOOKUP(H2__2[[#This Row],[Year]],Graphs!$R$2:$R$41,Graphs!$T$2:$T$41)</f>
        <v>#REF!</v>
      </c>
      <c r="AD5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6" spans="1:31" x14ac:dyDescent="0.25">
      <c r="A566" s="1" t="s">
        <v>105</v>
      </c>
      <c r="B566">
        <v>1</v>
      </c>
      <c r="C566" s="1" t="s">
        <v>107</v>
      </c>
      <c r="D566" s="1" t="s">
        <v>327</v>
      </c>
      <c r="E566">
        <v>2025</v>
      </c>
      <c r="F566">
        <v>56.000000000049731</v>
      </c>
      <c r="G566">
        <v>6.2629012700436562</v>
      </c>
      <c r="H566">
        <v>9.9889803641538926</v>
      </c>
      <c r="I566">
        <v>35.591147956235403</v>
      </c>
      <c r="J566">
        <v>4.5413408285096057</v>
      </c>
      <c r="K566">
        <v>1.6548742080156633</v>
      </c>
      <c r="L566">
        <v>1.2724553984369151</v>
      </c>
      <c r="M566">
        <v>2.9448371919139746</v>
      </c>
      <c r="N566">
        <v>4.0147093278178119</v>
      </c>
      <c r="O566">
        <v>0</v>
      </c>
      <c r="P566">
        <v>0.11475</v>
      </c>
      <c r="Q566">
        <v>0</v>
      </c>
      <c r="R566">
        <v>0</v>
      </c>
      <c r="S566">
        <v>2.7870487401058375</v>
      </c>
      <c r="T566">
        <v>0</v>
      </c>
      <c r="U566">
        <v>0</v>
      </c>
      <c r="V566">
        <v>0</v>
      </c>
      <c r="W566">
        <v>0</v>
      </c>
      <c r="X566">
        <v>2.8126842756732873</v>
      </c>
      <c r="AA566">
        <v>0</v>
      </c>
      <c r="AB566">
        <v>0.11475</v>
      </c>
      <c r="AC566" s="1" t="e">
        <f>((#REF!+#REF!)*H2__2[[#This Row],[PremiumH2CN_cap]]+(#REF!+#REF!)*H2__2[[#This Row],[PremiumH2CN_prod]]*1000)*_xlfn.XLOOKUP(H2__2[[#This Row],[Year]],Graphs!$R$2:$R$41,Graphs!$T$2:$T$41)</f>
        <v>#REF!</v>
      </c>
      <c r="AD5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7" spans="1:31" x14ac:dyDescent="0.25">
      <c r="A567" s="1" t="s">
        <v>105</v>
      </c>
      <c r="B567">
        <v>1</v>
      </c>
      <c r="C567" s="1" t="s">
        <v>107</v>
      </c>
      <c r="D567" s="1" t="s">
        <v>327</v>
      </c>
      <c r="E567">
        <v>2026</v>
      </c>
      <c r="F567">
        <v>51.333333333402464</v>
      </c>
      <c r="G567">
        <v>6.2395679367103565</v>
      </c>
      <c r="H567">
        <v>21.344452109019823</v>
      </c>
      <c r="I567">
        <v>37.153051831074556</v>
      </c>
      <c r="J567">
        <v>1.8838483119021767</v>
      </c>
      <c r="K567">
        <v>1.4439629440644526</v>
      </c>
      <c r="L567">
        <v>2.9407027186970476</v>
      </c>
      <c r="M567">
        <v>3.3538431617156741</v>
      </c>
      <c r="N567">
        <v>5.9173859582987092</v>
      </c>
      <c r="O567">
        <v>0</v>
      </c>
      <c r="P567">
        <v>0.10800000000000001</v>
      </c>
      <c r="Q567">
        <v>0</v>
      </c>
      <c r="R567">
        <v>0</v>
      </c>
      <c r="S567">
        <v>2.8394630002283812</v>
      </c>
      <c r="T567">
        <v>0</v>
      </c>
      <c r="U567">
        <v>0</v>
      </c>
      <c r="V567">
        <v>0</v>
      </c>
      <c r="W567">
        <v>0</v>
      </c>
      <c r="X567">
        <v>2.894586051903925</v>
      </c>
      <c r="AA567">
        <v>0</v>
      </c>
      <c r="AB567">
        <v>0.10800000000000001</v>
      </c>
      <c r="AC567" s="1" t="e">
        <f>((#REF!+#REF!)*H2__2[[#This Row],[PremiumH2CN_cap]]+(#REF!+#REF!)*H2__2[[#This Row],[PremiumH2CN_prod]]*1000)*_xlfn.XLOOKUP(H2__2[[#This Row],[Year]],Graphs!$R$2:$R$41,Graphs!$T$2:$T$41)</f>
        <v>#REF!</v>
      </c>
      <c r="AD5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8" spans="1:31" x14ac:dyDescent="0.25">
      <c r="A568" s="1" t="s">
        <v>105</v>
      </c>
      <c r="B568">
        <v>1</v>
      </c>
      <c r="C568" s="1" t="s">
        <v>107</v>
      </c>
      <c r="D568" s="1" t="s">
        <v>327</v>
      </c>
      <c r="E568">
        <v>2027</v>
      </c>
      <c r="F568">
        <v>46.666666666758417</v>
      </c>
      <c r="G568">
        <v>6.2162346033770541</v>
      </c>
      <c r="H568">
        <v>21.337702113820772</v>
      </c>
      <c r="I568">
        <v>41.399286256476962</v>
      </c>
      <c r="J568">
        <v>1.0672122412434057</v>
      </c>
      <c r="K568">
        <v>1.3543306981415819</v>
      </c>
      <c r="L568">
        <v>2.9998174288081265</v>
      </c>
      <c r="M568">
        <v>3.9081425107477292</v>
      </c>
      <c r="N568">
        <v>7.3229484582509032</v>
      </c>
      <c r="O568">
        <v>0</v>
      </c>
      <c r="P568">
        <v>0.10125000000000001</v>
      </c>
      <c r="Q568">
        <v>0</v>
      </c>
      <c r="R568">
        <v>0</v>
      </c>
      <c r="S568">
        <v>2.7741333787374147</v>
      </c>
      <c r="T568">
        <v>0</v>
      </c>
      <c r="U568">
        <v>0</v>
      </c>
      <c r="V568">
        <v>0</v>
      </c>
      <c r="W568">
        <v>0</v>
      </c>
      <c r="X568">
        <v>2.862463439569674</v>
      </c>
      <c r="AA568">
        <v>0</v>
      </c>
      <c r="AB568">
        <v>0.10125000000000001</v>
      </c>
      <c r="AC568" s="1" t="e">
        <f>((#REF!+#REF!)*H2__2[[#This Row],[PremiumH2CN_cap]]+(#REF!+#REF!)*H2__2[[#This Row],[PremiumH2CN_prod]]*1000)*_xlfn.XLOOKUP(H2__2[[#This Row],[Year]],Graphs!$R$2:$R$41,Graphs!$T$2:$T$41)</f>
        <v>#REF!</v>
      </c>
      <c r="AD5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69" spans="1:31" x14ac:dyDescent="0.25">
      <c r="A569" s="1" t="s">
        <v>105</v>
      </c>
      <c r="B569">
        <v>1</v>
      </c>
      <c r="C569" s="1" t="s">
        <v>107</v>
      </c>
      <c r="D569" s="1" t="s">
        <v>327</v>
      </c>
      <c r="E569">
        <v>2028</v>
      </c>
      <c r="F569">
        <v>42.000000000118341</v>
      </c>
      <c r="G569">
        <v>6.1929012700437491</v>
      </c>
      <c r="H569">
        <v>21.330952116444774</v>
      </c>
      <c r="I569">
        <v>45.635072279160568</v>
      </c>
      <c r="J569">
        <v>0.45541441455185888</v>
      </c>
      <c r="K569">
        <v>1.1859638632449674</v>
      </c>
      <c r="L569">
        <v>3.085189597566361</v>
      </c>
      <c r="M569">
        <v>4.5814291542979957</v>
      </c>
      <c r="N569">
        <v>8.4581287437075368</v>
      </c>
      <c r="O569">
        <v>0</v>
      </c>
      <c r="P569">
        <v>9.4500000000000001E-2</v>
      </c>
      <c r="Q569">
        <v>0</v>
      </c>
      <c r="R569">
        <v>0</v>
      </c>
      <c r="S569">
        <v>2.6763418302253088</v>
      </c>
      <c r="T569">
        <v>0</v>
      </c>
      <c r="U569">
        <v>0</v>
      </c>
      <c r="V569">
        <v>0</v>
      </c>
      <c r="W569">
        <v>0</v>
      </c>
      <c r="X569">
        <v>2.7826203268010659</v>
      </c>
      <c r="AA569">
        <v>0</v>
      </c>
      <c r="AB569">
        <v>9.4500000000000001E-2</v>
      </c>
      <c r="AC569" s="1" t="e">
        <f>((#REF!+#REF!)*H2__2[[#This Row],[PremiumH2CN_cap]]+(#REF!+#REF!)*H2__2[[#This Row],[PremiumH2CN_prod]]*1000)*_xlfn.XLOOKUP(H2__2[[#This Row],[Year]],Graphs!$R$2:$R$41,Graphs!$T$2:$T$41)</f>
        <v>#REF!</v>
      </c>
      <c r="AD5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0" spans="1:31" x14ac:dyDescent="0.25">
      <c r="A570" s="1" t="s">
        <v>105</v>
      </c>
      <c r="B570">
        <v>1</v>
      </c>
      <c r="C570" s="1" t="s">
        <v>107</v>
      </c>
      <c r="D570" s="1" t="s">
        <v>327</v>
      </c>
      <c r="E570">
        <v>2029</v>
      </c>
      <c r="F570">
        <v>37.333333333483303</v>
      </c>
      <c r="G570">
        <v>6.1695679367104432</v>
      </c>
      <c r="H570">
        <v>21.324202118214735</v>
      </c>
      <c r="I570">
        <v>49.807798096521438</v>
      </c>
      <c r="J570">
        <v>0.18271396149554786</v>
      </c>
      <c r="K570">
        <v>1.0935651501346662</v>
      </c>
      <c r="L570">
        <v>3.1709517350602692</v>
      </c>
      <c r="M570">
        <v>5.3380156588766754</v>
      </c>
      <c r="N570">
        <v>9.0948563789714481</v>
      </c>
      <c r="O570">
        <v>0</v>
      </c>
      <c r="P570">
        <v>8.7750000000000009E-2</v>
      </c>
      <c r="Q570">
        <v>0</v>
      </c>
      <c r="R570">
        <v>0</v>
      </c>
      <c r="S570">
        <v>2.5098980752926425</v>
      </c>
      <c r="T570">
        <v>0</v>
      </c>
      <c r="U570">
        <v>0</v>
      </c>
      <c r="V570">
        <v>0</v>
      </c>
      <c r="W570">
        <v>0</v>
      </c>
      <c r="X570">
        <v>2.6252921794849686</v>
      </c>
      <c r="AA570">
        <v>0</v>
      </c>
      <c r="AB570">
        <v>8.7750000000000009E-2</v>
      </c>
      <c r="AC570" s="1" t="e">
        <f>((#REF!+#REF!)*H2__2[[#This Row],[PremiumH2CN_cap]]+(#REF!+#REF!)*H2__2[[#This Row],[PremiumH2CN_prod]]*1000)*_xlfn.XLOOKUP(H2__2[[#This Row],[Year]],Graphs!$R$2:$R$41,Graphs!$T$2:$T$41)</f>
        <v>#REF!</v>
      </c>
      <c r="AD5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1" spans="1:31" x14ac:dyDescent="0.25">
      <c r="A571" s="1" t="s">
        <v>105</v>
      </c>
      <c r="B571">
        <v>1</v>
      </c>
      <c r="C571" s="1" t="s">
        <v>107</v>
      </c>
      <c r="D571" s="1" t="s">
        <v>327</v>
      </c>
      <c r="E571">
        <v>2030</v>
      </c>
      <c r="F571">
        <v>32.666666666854823</v>
      </c>
      <c r="G571">
        <v>6.1462346033771373</v>
      </c>
      <c r="H571">
        <v>21.317452120552431</v>
      </c>
      <c r="I571">
        <v>54.328028744287344</v>
      </c>
      <c r="J571">
        <v>1.0397394297868602E-8</v>
      </c>
      <c r="K571">
        <v>0.98874999269015307</v>
      </c>
      <c r="L571">
        <v>3.2940695212865161</v>
      </c>
      <c r="M571">
        <v>6.2112299851022437</v>
      </c>
      <c r="N571">
        <v>9.5081207678924251</v>
      </c>
      <c r="O571">
        <v>0</v>
      </c>
      <c r="P571">
        <v>8.1000000000000003E-2</v>
      </c>
      <c r="Q571">
        <v>0</v>
      </c>
      <c r="R571">
        <v>0</v>
      </c>
      <c r="S571">
        <v>2.3482564448810606</v>
      </c>
      <c r="T571">
        <v>0</v>
      </c>
      <c r="U571">
        <v>0</v>
      </c>
      <c r="V571">
        <v>0</v>
      </c>
      <c r="W571">
        <v>0</v>
      </c>
      <c r="X571">
        <v>2.4570858745496755</v>
      </c>
      <c r="AA571">
        <v>0</v>
      </c>
      <c r="AB571">
        <v>8.1000000000000003E-2</v>
      </c>
      <c r="AC571" s="1" t="e">
        <f>((#REF!+#REF!)*H2__2[[#This Row],[PremiumH2CN_cap]]+(#REF!+#REF!)*H2__2[[#This Row],[PremiumH2CN_prod]]*1000)*_xlfn.XLOOKUP(H2__2[[#This Row],[Year]],Graphs!$R$2:$R$41,Graphs!$T$2:$T$41)</f>
        <v>#REF!</v>
      </c>
      <c r="AD5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2" spans="1:31" x14ac:dyDescent="0.25">
      <c r="A572" s="1" t="s">
        <v>105</v>
      </c>
      <c r="B572">
        <v>1</v>
      </c>
      <c r="C572" s="1" t="s">
        <v>107</v>
      </c>
      <c r="D572" s="1" t="s">
        <v>327</v>
      </c>
      <c r="E572">
        <v>2031</v>
      </c>
      <c r="F572">
        <v>28.000000000235275</v>
      </c>
      <c r="G572">
        <v>6.1229012700438341</v>
      </c>
      <c r="H572">
        <v>21.310702121692607</v>
      </c>
      <c r="I572">
        <v>54.32127874433634</v>
      </c>
      <c r="J572">
        <v>9.3746013591761402E-9</v>
      </c>
      <c r="K572">
        <v>0.93901778948850811</v>
      </c>
      <c r="L572">
        <v>3.375176951283831</v>
      </c>
      <c r="M572">
        <v>6.0112861350659363</v>
      </c>
      <c r="N572">
        <v>9.9529104976304801</v>
      </c>
      <c r="O572">
        <v>6.4820937996856838</v>
      </c>
      <c r="P572">
        <v>1.7267702101931299</v>
      </c>
      <c r="Q572">
        <v>0.9361855671876429</v>
      </c>
      <c r="R572">
        <v>0.29076757518853763</v>
      </c>
      <c r="S572">
        <v>2.3209101998860784</v>
      </c>
      <c r="T572">
        <v>0</v>
      </c>
      <c r="U572">
        <v>0</v>
      </c>
      <c r="V572">
        <v>0</v>
      </c>
      <c r="W572">
        <v>0</v>
      </c>
      <c r="X572">
        <v>2.4386275163929176</v>
      </c>
      <c r="AA572">
        <v>6.4820937996856838</v>
      </c>
      <c r="AB572">
        <v>1.7267702101931299</v>
      </c>
      <c r="AC572" s="1" t="e">
        <f>((#REF!+#REF!)*H2__2[[#This Row],[PremiumH2CN_cap]]+(#REF!+#REF!)*H2__2[[#This Row],[PremiumH2CN_prod]]*1000)*_xlfn.XLOOKUP(H2__2[[#This Row],[Year]],Graphs!$R$2:$R$41,Graphs!$T$2:$T$41)</f>
        <v>#REF!</v>
      </c>
      <c r="AD5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3" spans="1:31" x14ac:dyDescent="0.25">
      <c r="A573" s="1" t="s">
        <v>105</v>
      </c>
      <c r="B573">
        <v>1</v>
      </c>
      <c r="C573" s="1" t="s">
        <v>107</v>
      </c>
      <c r="D573" s="1" t="s">
        <v>327</v>
      </c>
      <c r="E573">
        <v>2032</v>
      </c>
      <c r="F573">
        <v>23.333333333628058</v>
      </c>
      <c r="G573">
        <v>6.0995679367105327</v>
      </c>
      <c r="H573">
        <v>23.317818403777245</v>
      </c>
      <c r="I573">
        <v>58.386968551550211</v>
      </c>
      <c r="J573">
        <v>7.831809662288395E-9</v>
      </c>
      <c r="K573">
        <v>0.88596139959647657</v>
      </c>
      <c r="L573">
        <v>3.7797469547144558</v>
      </c>
      <c r="M573">
        <v>6.6333536073367245</v>
      </c>
      <c r="N573">
        <v>10.481564351584673</v>
      </c>
      <c r="O573">
        <v>6.4820937996856838</v>
      </c>
      <c r="P573">
        <v>1.7200202101931299</v>
      </c>
      <c r="Q573">
        <v>0.92630791694723458</v>
      </c>
      <c r="R573">
        <v>0.30048022833187232</v>
      </c>
      <c r="S573">
        <v>2.3323180059257922</v>
      </c>
      <c r="T573">
        <v>0</v>
      </c>
      <c r="U573">
        <v>0</v>
      </c>
      <c r="V573">
        <v>0</v>
      </c>
      <c r="W573">
        <v>0</v>
      </c>
      <c r="X573">
        <v>2.4480631975315372</v>
      </c>
      <c r="AA573">
        <v>6.4820937996856838</v>
      </c>
      <c r="AB573">
        <v>1.7200202101931299</v>
      </c>
      <c r="AC573" s="1" t="e">
        <f>((#REF!+#REF!)*H2__2[[#This Row],[PremiumH2CN_cap]]+(#REF!+#REF!)*H2__2[[#This Row],[PremiumH2CN_prod]]*1000)*_xlfn.XLOOKUP(H2__2[[#This Row],[Year]],Graphs!$R$2:$R$41,Graphs!$T$2:$T$41)</f>
        <v>#REF!</v>
      </c>
      <c r="AD5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4" spans="1:31" x14ac:dyDescent="0.25">
      <c r="A574" s="1" t="s">
        <v>105</v>
      </c>
      <c r="B574">
        <v>1</v>
      </c>
      <c r="C574" s="1" t="s">
        <v>107</v>
      </c>
      <c r="D574" s="1" t="s">
        <v>327</v>
      </c>
      <c r="E574">
        <v>2033</v>
      </c>
      <c r="F574">
        <v>18.666666667040033</v>
      </c>
      <c r="G574">
        <v>6.0762346033772339</v>
      </c>
      <c r="H574">
        <v>30.474912027941297</v>
      </c>
      <c r="I574">
        <v>58.380218553936508</v>
      </c>
      <c r="J574">
        <v>6.8678972755755727E-9</v>
      </c>
      <c r="K574">
        <v>0.87422552803540166</v>
      </c>
      <c r="L574">
        <v>4.8617281053032855</v>
      </c>
      <c r="M574">
        <v>6.3307663131720417</v>
      </c>
      <c r="N574">
        <v>11.272101554887946</v>
      </c>
      <c r="O574">
        <v>6.4820937996856838</v>
      </c>
      <c r="P574">
        <v>1.7132702101931301</v>
      </c>
      <c r="Q574">
        <v>0.85823222151000844</v>
      </c>
      <c r="R574">
        <v>0.30367098134570536</v>
      </c>
      <c r="S574">
        <v>2.3706580809419124</v>
      </c>
      <c r="T574">
        <v>0</v>
      </c>
      <c r="U574">
        <v>0</v>
      </c>
      <c r="V574">
        <v>0</v>
      </c>
      <c r="W574">
        <v>0</v>
      </c>
      <c r="X574">
        <v>2.4865493965258803</v>
      </c>
      <c r="AA574">
        <v>6.4820937996856838</v>
      </c>
      <c r="AB574">
        <v>1.7132702101931301</v>
      </c>
      <c r="AC574" s="1" t="e">
        <f>((#REF!+#REF!)*H2__2[[#This Row],[PremiumH2CN_cap]]+(#REF!+#REF!)*H2__2[[#This Row],[PremiumH2CN_prod]]*1000)*_xlfn.XLOOKUP(H2__2[[#This Row],[Year]],Graphs!$R$2:$R$41,Graphs!$T$2:$T$41)</f>
        <v>#REF!</v>
      </c>
      <c r="AD5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5" spans="1:31" x14ac:dyDescent="0.25">
      <c r="A575" s="1" t="s">
        <v>105</v>
      </c>
      <c r="B575">
        <v>1</v>
      </c>
      <c r="C575" s="1" t="s">
        <v>107</v>
      </c>
      <c r="D575" s="1" t="s">
        <v>327</v>
      </c>
      <c r="E575">
        <v>2034</v>
      </c>
      <c r="F575">
        <v>14.000000000484933</v>
      </c>
      <c r="G575">
        <v>6.0529012700439351</v>
      </c>
      <c r="H575">
        <v>34.033509899389415</v>
      </c>
      <c r="I575">
        <v>61.657695415646671</v>
      </c>
      <c r="J575">
        <v>5.956025102499822E-9</v>
      </c>
      <c r="K575">
        <v>0.85437727970630506</v>
      </c>
      <c r="L575">
        <v>5.4867576496839803</v>
      </c>
      <c r="M575">
        <v>6.6684828786744248</v>
      </c>
      <c r="N575">
        <v>11.80130591987181</v>
      </c>
      <c r="O575">
        <v>6.4820937996856838</v>
      </c>
      <c r="P575">
        <v>1.70652021019313</v>
      </c>
      <c r="Q575">
        <v>0.88756285786067279</v>
      </c>
      <c r="R575">
        <v>0.296772446691631</v>
      </c>
      <c r="S575">
        <v>2.3639715444486296</v>
      </c>
      <c r="T575">
        <v>0</v>
      </c>
      <c r="U575">
        <v>0</v>
      </c>
      <c r="V575">
        <v>0</v>
      </c>
      <c r="W575">
        <v>0</v>
      </c>
      <c r="X575">
        <v>2.4837867845685455</v>
      </c>
      <c r="AA575">
        <v>6.4820937996856838</v>
      </c>
      <c r="AB575">
        <v>1.70652021019313</v>
      </c>
      <c r="AC575" s="1" t="e">
        <f>((#REF!+#REF!)*H2__2[[#This Row],[PremiumH2CN_cap]]+(#REF!+#REF!)*H2__2[[#This Row],[PremiumH2CN_prod]]*1000)*_xlfn.XLOOKUP(H2__2[[#This Row],[Year]],Graphs!$R$2:$R$41,Graphs!$T$2:$T$41)</f>
        <v>#REF!</v>
      </c>
      <c r="AD5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6" spans="1:31" x14ac:dyDescent="0.25">
      <c r="A576" s="1" t="s">
        <v>105</v>
      </c>
      <c r="B576">
        <v>1</v>
      </c>
      <c r="C576" s="1" t="s">
        <v>107</v>
      </c>
      <c r="D576" s="1" t="s">
        <v>327</v>
      </c>
      <c r="E576">
        <v>2035</v>
      </c>
      <c r="F576">
        <v>9.3333333339992315</v>
      </c>
      <c r="G576">
        <v>6.0295679367106363</v>
      </c>
      <c r="H576">
        <v>35.523363877838335</v>
      </c>
      <c r="I576">
        <v>67.247850535299804</v>
      </c>
      <c r="J576">
        <v>5.2300443278983987E-9</v>
      </c>
      <c r="K576">
        <v>0.82611717223643877</v>
      </c>
      <c r="L576">
        <v>5.8881845204540344</v>
      </c>
      <c r="M576">
        <v>7.431606463238543</v>
      </c>
      <c r="N576">
        <v>12.083549132521142</v>
      </c>
      <c r="O576">
        <v>6.4820937996856838</v>
      </c>
      <c r="P576">
        <v>1.69977021019313</v>
      </c>
      <c r="Q576">
        <v>0.9512927981753343</v>
      </c>
      <c r="R576">
        <v>0.32218112612922778</v>
      </c>
      <c r="S576">
        <v>2.308916375570667</v>
      </c>
      <c r="T576">
        <v>0</v>
      </c>
      <c r="U576">
        <v>0</v>
      </c>
      <c r="V576">
        <v>0</v>
      </c>
      <c r="W576">
        <v>0</v>
      </c>
      <c r="X576">
        <v>2.4328152726521366</v>
      </c>
      <c r="AA576">
        <v>6.4820937996856838</v>
      </c>
      <c r="AB576">
        <v>1.69977021019313</v>
      </c>
      <c r="AC576" s="1" t="e">
        <f>((#REF!+#REF!)*H2__2[[#This Row],[PremiumH2CN_cap]]+(#REF!+#REF!)*H2__2[[#This Row],[PremiumH2CN_prod]]*1000)*_xlfn.XLOOKUP(H2__2[[#This Row],[Year]],Graphs!$R$2:$R$41,Graphs!$T$2:$T$41)</f>
        <v>#REF!</v>
      </c>
      <c r="AD5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7" spans="1:31" x14ac:dyDescent="0.25">
      <c r="A577" s="1" t="s">
        <v>105</v>
      </c>
      <c r="B577">
        <v>1</v>
      </c>
      <c r="C577" s="1" t="s">
        <v>107</v>
      </c>
      <c r="D577" s="1" t="s">
        <v>327</v>
      </c>
      <c r="E577">
        <v>2036</v>
      </c>
      <c r="F577">
        <v>4.6666666677158579</v>
      </c>
      <c r="G577">
        <v>6.0062346033773384</v>
      </c>
      <c r="H577">
        <v>39.854230562716829</v>
      </c>
      <c r="I577">
        <v>71.939687102054521</v>
      </c>
      <c r="J577">
        <v>4.7116913166682703E-9</v>
      </c>
      <c r="K577">
        <v>0.82292024800437502</v>
      </c>
      <c r="L577">
        <v>6.6517704722846354</v>
      </c>
      <c r="M577">
        <v>7.9425461889424183</v>
      </c>
      <c r="N577">
        <v>12.306046046903452</v>
      </c>
      <c r="O577">
        <v>6.4820937996856838</v>
      </c>
      <c r="P577">
        <v>1.69302021019313</v>
      </c>
      <c r="Q577">
        <v>0.95766064578358312</v>
      </c>
      <c r="R577">
        <v>0.31988479518299578</v>
      </c>
      <c r="S577">
        <v>2.26105070410317</v>
      </c>
      <c r="T577">
        <v>0</v>
      </c>
      <c r="U577">
        <v>0</v>
      </c>
      <c r="V577">
        <v>0</v>
      </c>
      <c r="W577">
        <v>0</v>
      </c>
      <c r="X577">
        <v>2.3777350786926528</v>
      </c>
      <c r="AA577">
        <v>6.4820937996856838</v>
      </c>
      <c r="AB577">
        <v>1.69302021019313</v>
      </c>
      <c r="AC577" s="1" t="e">
        <f>((#REF!+#REF!)*H2__2[[#This Row],[PremiumH2CN_cap]]+(#REF!+#REF!)*H2__2[[#This Row],[PremiumH2CN_prod]]*1000)*_xlfn.XLOOKUP(H2__2[[#This Row],[Year]],Graphs!$R$2:$R$41,Graphs!$T$2:$T$41)</f>
        <v>#REF!</v>
      </c>
      <c r="AD5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8" spans="1:31" x14ac:dyDescent="0.25">
      <c r="A578" s="1" t="s">
        <v>105</v>
      </c>
      <c r="B578">
        <v>1</v>
      </c>
      <c r="C578" s="1" t="s">
        <v>107</v>
      </c>
      <c r="D578" s="1" t="s">
        <v>327</v>
      </c>
      <c r="E578">
        <v>2037</v>
      </c>
      <c r="F578">
        <v>1.5530460747169579E-7</v>
      </c>
      <c r="G578">
        <v>5.9829012700440414</v>
      </c>
      <c r="H578">
        <v>43.404963984164468</v>
      </c>
      <c r="I578">
        <v>86.305155239093864</v>
      </c>
      <c r="J578">
        <v>3.6396127426927643E-9</v>
      </c>
      <c r="K578">
        <v>0.81972332451661578</v>
      </c>
      <c r="L578">
        <v>7.1106954837013356</v>
      </c>
      <c r="M578">
        <v>8.9723904301844097</v>
      </c>
      <c r="N578">
        <v>12.341124588850887</v>
      </c>
      <c r="O578">
        <v>6.4820937996856838</v>
      </c>
      <c r="P578">
        <v>1.6862702101931299</v>
      </c>
      <c r="Q578">
        <v>0.95051525194168318</v>
      </c>
      <c r="R578">
        <v>0.30473478658395231</v>
      </c>
      <c r="S578">
        <v>2.2308215901102755</v>
      </c>
      <c r="T578">
        <v>0</v>
      </c>
      <c r="U578">
        <v>0</v>
      </c>
      <c r="V578">
        <v>0</v>
      </c>
      <c r="W578">
        <v>0</v>
      </c>
      <c r="X578">
        <v>2.3410730667008206</v>
      </c>
      <c r="AA578">
        <v>6.4820937996856838</v>
      </c>
      <c r="AB578">
        <v>1.6862702101931299</v>
      </c>
      <c r="AC578" s="1" t="e">
        <f>((#REF!+#REF!)*H2__2[[#This Row],[PremiumH2CN_cap]]+(#REF!+#REF!)*H2__2[[#This Row],[PremiumH2CN_prod]]*1000)*_xlfn.XLOOKUP(H2__2[[#This Row],[Year]],Graphs!$R$2:$R$41,Graphs!$T$2:$T$41)</f>
        <v>#REF!</v>
      </c>
      <c r="AD5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79" spans="1:31" x14ac:dyDescent="0.25">
      <c r="A579" s="1" t="s">
        <v>105</v>
      </c>
      <c r="B579">
        <v>1</v>
      </c>
      <c r="C579" s="1" t="s">
        <v>107</v>
      </c>
      <c r="D579" s="1" t="s">
        <v>327</v>
      </c>
      <c r="E579">
        <v>2038</v>
      </c>
      <c r="F579">
        <v>1.576693728068059E-7</v>
      </c>
      <c r="G579">
        <v>5.9829012700440787</v>
      </c>
      <c r="H579">
        <v>49.676490323222858</v>
      </c>
      <c r="I579">
        <v>90.597527114010774</v>
      </c>
      <c r="J579">
        <v>3.5049844518869944E-9</v>
      </c>
      <c r="K579">
        <v>0.81972332451256125</v>
      </c>
      <c r="L579">
        <v>8.0647697059831991</v>
      </c>
      <c r="M579">
        <v>9.1585323855998446</v>
      </c>
      <c r="N579">
        <v>12.706528909858012</v>
      </c>
      <c r="O579">
        <v>6.4820937996856838</v>
      </c>
      <c r="P579">
        <v>1.6795202101931299</v>
      </c>
      <c r="Q579">
        <v>0.94571274753390888</v>
      </c>
      <c r="R579">
        <v>0.30380714330521513</v>
      </c>
      <c r="S579">
        <v>2.2269223327760201</v>
      </c>
      <c r="T579">
        <v>0</v>
      </c>
      <c r="U579">
        <v>0</v>
      </c>
      <c r="V579">
        <v>0</v>
      </c>
      <c r="W579">
        <v>0</v>
      </c>
      <c r="X579">
        <v>2.3397370538306204</v>
      </c>
      <c r="AA579">
        <v>6.4820937996856838</v>
      </c>
      <c r="AB579">
        <v>1.6795202101931299</v>
      </c>
      <c r="AC579" s="1" t="e">
        <f>((#REF!+#REF!)*H2__2[[#This Row],[PremiumH2CN_cap]]+(#REF!+#REF!)*H2__2[[#This Row],[PremiumH2CN_prod]]*1000)*_xlfn.XLOOKUP(H2__2[[#This Row],[Year]],Graphs!$R$2:$R$41,Graphs!$T$2:$T$41)</f>
        <v>#REF!</v>
      </c>
      <c r="AD5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0" spans="1:31" x14ac:dyDescent="0.25">
      <c r="A580" s="1" t="s">
        <v>105</v>
      </c>
      <c r="B580">
        <v>1</v>
      </c>
      <c r="C580" s="1" t="s">
        <v>107</v>
      </c>
      <c r="D580" s="1" t="s">
        <v>327</v>
      </c>
      <c r="E580">
        <v>2039</v>
      </c>
      <c r="F580">
        <v>1.6486791561377643E-7</v>
      </c>
      <c r="G580">
        <v>5.9829012700441213</v>
      </c>
      <c r="H580">
        <v>49.669740358942796</v>
      </c>
      <c r="I580">
        <v>100.29236537546765</v>
      </c>
      <c r="J580">
        <v>3.3801403212507071E-9</v>
      </c>
      <c r="K580">
        <v>0.81972332450446028</v>
      </c>
      <c r="L580">
        <v>8.2345313735621524</v>
      </c>
      <c r="M580">
        <v>10.253696693836138</v>
      </c>
      <c r="N580">
        <v>12.917664379525801</v>
      </c>
      <c r="O580">
        <v>6.4820937996856838</v>
      </c>
      <c r="P580">
        <v>1.6727702101931301</v>
      </c>
      <c r="Q580">
        <v>0.9596135241234689</v>
      </c>
      <c r="R580">
        <v>0.31438670908204047</v>
      </c>
      <c r="S580">
        <v>2.1617404019138031</v>
      </c>
      <c r="T580">
        <v>0</v>
      </c>
      <c r="U580">
        <v>0</v>
      </c>
      <c r="V580">
        <v>0</v>
      </c>
      <c r="W580">
        <v>0</v>
      </c>
      <c r="X580">
        <v>2.2799029240270152</v>
      </c>
      <c r="AA580">
        <v>6.4820937996856838</v>
      </c>
      <c r="AB580">
        <v>1.6727702101931301</v>
      </c>
      <c r="AC580" s="1" t="e">
        <f>((#REF!+#REF!)*H2__2[[#This Row],[PremiumH2CN_cap]]+(#REF!+#REF!)*H2__2[[#This Row],[PremiumH2CN_prod]]*1000)*_xlfn.XLOOKUP(H2__2[[#This Row],[Year]],Graphs!$R$2:$R$41,Graphs!$T$2:$T$41)</f>
        <v>#REF!</v>
      </c>
      <c r="AD5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1" spans="1:31" x14ac:dyDescent="0.25">
      <c r="A581" s="1" t="s">
        <v>105</v>
      </c>
      <c r="B581">
        <v>1</v>
      </c>
      <c r="C581" s="1" t="s">
        <v>107</v>
      </c>
      <c r="D581" s="1" t="s">
        <v>327</v>
      </c>
      <c r="E581">
        <v>2040</v>
      </c>
      <c r="F581">
        <v>1.8059157162890609E-7</v>
      </c>
      <c r="G581">
        <v>5.982901270044171</v>
      </c>
      <c r="H581">
        <v>49.662990405219062</v>
      </c>
      <c r="I581">
        <v>105.94675157756681</v>
      </c>
      <c r="J581">
        <v>3.2991741080859014E-9</v>
      </c>
      <c r="K581">
        <v>0.81972332434182238</v>
      </c>
      <c r="L581">
        <v>8.5171073113478233</v>
      </c>
      <c r="M581">
        <v>11.150016433127668</v>
      </c>
      <c r="N581">
        <v>13.20139275872646</v>
      </c>
      <c r="O581">
        <v>6.4820937996856838</v>
      </c>
      <c r="P581">
        <v>1.6660202101931301</v>
      </c>
      <c r="Q581">
        <v>0.98424839445871815</v>
      </c>
      <c r="R581">
        <v>0.3305308353918423</v>
      </c>
      <c r="S581">
        <v>2.1048094436348963</v>
      </c>
      <c r="T581">
        <v>0</v>
      </c>
      <c r="U581">
        <v>0</v>
      </c>
      <c r="V581">
        <v>0</v>
      </c>
      <c r="W581">
        <v>0</v>
      </c>
      <c r="X581">
        <v>2.2249756642991212</v>
      </c>
      <c r="AA581">
        <v>6.4820937996856838</v>
      </c>
      <c r="AB581">
        <v>1.6660202101931301</v>
      </c>
      <c r="AC581" s="1" t="e">
        <f>((#REF!+#REF!)*H2__2[[#This Row],[PremiumH2CN_cap]]+(#REF!+#REF!)*H2__2[[#This Row],[PremiumH2CN_prod]]*1000)*_xlfn.XLOOKUP(H2__2[[#This Row],[Year]],Graphs!$R$2:$R$41,Graphs!$T$2:$T$41)</f>
        <v>#REF!</v>
      </c>
      <c r="AD5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2" spans="1:31" x14ac:dyDescent="0.25">
      <c r="A582" s="1" t="s">
        <v>105</v>
      </c>
      <c r="B582">
        <v>1</v>
      </c>
      <c r="C582" s="1" t="s">
        <v>107</v>
      </c>
      <c r="D582" s="1" t="s">
        <v>327</v>
      </c>
      <c r="E582">
        <v>2041</v>
      </c>
      <c r="F582">
        <v>2.0167140808349239E-7</v>
      </c>
      <c r="G582">
        <v>5.9829012700442288</v>
      </c>
      <c r="H582">
        <v>49.656240423394557</v>
      </c>
      <c r="I582">
        <v>113.19170779773982</v>
      </c>
      <c r="J582">
        <v>3.2197025752129419E-9</v>
      </c>
      <c r="K582">
        <v>0.61642579148574739</v>
      </c>
      <c r="L582">
        <v>9.0100051305499864</v>
      </c>
      <c r="M582">
        <v>12.316861652851118</v>
      </c>
      <c r="N582">
        <v>13.173072856730412</v>
      </c>
      <c r="O582">
        <v>6.4820937996856838</v>
      </c>
      <c r="P582">
        <v>1.65927021019313</v>
      </c>
      <c r="Q582">
        <v>0</v>
      </c>
      <c r="R582">
        <v>0</v>
      </c>
      <c r="S582">
        <v>2.058412652830548</v>
      </c>
      <c r="T582">
        <v>0</v>
      </c>
      <c r="U582">
        <v>0</v>
      </c>
      <c r="V582">
        <v>0</v>
      </c>
      <c r="W582">
        <v>0</v>
      </c>
      <c r="X582">
        <v>2.1706701937522386</v>
      </c>
      <c r="AA582">
        <v>6.4820937996856838</v>
      </c>
      <c r="AB582">
        <v>1.65927021019313</v>
      </c>
      <c r="AC582" s="1" t="e">
        <f>((#REF!+#REF!)*H2__2[[#This Row],[PremiumH2CN_cap]]+(#REF!+#REF!)*H2__2[[#This Row],[PremiumH2CN_prod]]*1000)*_xlfn.XLOOKUP(H2__2[[#This Row],[Year]],Graphs!$R$2:$R$41,Graphs!$T$2:$T$41)</f>
        <v>#REF!</v>
      </c>
      <c r="AD5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3" spans="1:31" x14ac:dyDescent="0.25">
      <c r="A583" s="1" t="s">
        <v>105</v>
      </c>
      <c r="B583">
        <v>1</v>
      </c>
      <c r="C583" s="1" t="s">
        <v>107</v>
      </c>
      <c r="D583" s="1" t="s">
        <v>327</v>
      </c>
      <c r="E583">
        <v>2042</v>
      </c>
      <c r="F583">
        <v>2.2638769042222715E-7</v>
      </c>
      <c r="G583">
        <v>5.9829012700442972</v>
      </c>
      <c r="H583">
        <v>49.649490425034344</v>
      </c>
      <c r="I583">
        <v>113.18495779784057</v>
      </c>
      <c r="J583">
        <v>3.1265441994246611E-9</v>
      </c>
      <c r="K583">
        <v>0.39354873071457375</v>
      </c>
      <c r="L583">
        <v>9.6055588775258514</v>
      </c>
      <c r="M583">
        <v>13.292531031833375</v>
      </c>
      <c r="N583">
        <v>13.28364078512814</v>
      </c>
      <c r="O583">
        <v>6.4820937996856838</v>
      </c>
      <c r="P583">
        <v>1.65252021019313</v>
      </c>
      <c r="Q583">
        <v>0</v>
      </c>
      <c r="R583">
        <v>0</v>
      </c>
      <c r="S583">
        <v>1.9507859320442578</v>
      </c>
      <c r="T583">
        <v>0</v>
      </c>
      <c r="U583">
        <v>0</v>
      </c>
      <c r="V583">
        <v>0</v>
      </c>
      <c r="W583">
        <v>0</v>
      </c>
      <c r="X583">
        <v>2.043895100745357</v>
      </c>
      <c r="AA583">
        <v>6.4820937996856838</v>
      </c>
      <c r="AB583">
        <v>1.65252021019313</v>
      </c>
      <c r="AC583" s="1" t="e">
        <f>((#REF!+#REF!)*H2__2[[#This Row],[PremiumH2CN_cap]]+(#REF!+#REF!)*H2__2[[#This Row],[PremiumH2CN_prod]]*1000)*_xlfn.XLOOKUP(H2__2[[#This Row],[Year]],Graphs!$R$2:$R$41,Graphs!$T$2:$T$41)</f>
        <v>#REF!</v>
      </c>
      <c r="AD5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4" spans="1:31" x14ac:dyDescent="0.25">
      <c r="A584" s="1" t="s">
        <v>105</v>
      </c>
      <c r="B584">
        <v>1</v>
      </c>
      <c r="C584" s="1" t="s">
        <v>107</v>
      </c>
      <c r="D584" s="1" t="s">
        <v>327</v>
      </c>
      <c r="E584">
        <v>2043</v>
      </c>
      <c r="F584">
        <v>2.5516026359988723E-7</v>
      </c>
      <c r="G584">
        <v>5.9829012700443798</v>
      </c>
      <c r="H584">
        <v>49.649490469691266</v>
      </c>
      <c r="I584">
        <v>116.11002300410159</v>
      </c>
      <c r="J584">
        <v>3.1167646298778342E-9</v>
      </c>
      <c r="K584">
        <v>0.39354872462195933</v>
      </c>
      <c r="L584">
        <v>9.7990286208767596</v>
      </c>
      <c r="M584">
        <v>14.035300039531243</v>
      </c>
      <c r="N584">
        <v>13.804844750009083</v>
      </c>
      <c r="O584">
        <v>6.4820937996856838</v>
      </c>
      <c r="P584">
        <v>1.65252021019313</v>
      </c>
      <c r="Q584">
        <v>0</v>
      </c>
      <c r="R584">
        <v>0</v>
      </c>
      <c r="S584">
        <v>1.9721907710557378</v>
      </c>
      <c r="T584">
        <v>0</v>
      </c>
      <c r="U584">
        <v>0</v>
      </c>
      <c r="V584">
        <v>0</v>
      </c>
      <c r="W584">
        <v>0</v>
      </c>
      <c r="X584">
        <v>2.0620928923566137</v>
      </c>
      <c r="AA584">
        <v>6.4820937996856838</v>
      </c>
      <c r="AB584">
        <v>1.65252021019313</v>
      </c>
      <c r="AC584" s="1" t="e">
        <f>((#REF!+#REF!)*H2__2[[#This Row],[PremiumH2CN_cap]]+(#REF!+#REF!)*H2__2[[#This Row],[PremiumH2CN_prod]]*1000)*_xlfn.XLOOKUP(H2__2[[#This Row],[Year]],Graphs!$R$2:$R$41,Graphs!$T$2:$T$41)</f>
        <v>#REF!</v>
      </c>
      <c r="AD5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5" spans="1:31" x14ac:dyDescent="0.25">
      <c r="A585" s="1" t="s">
        <v>105</v>
      </c>
      <c r="B585">
        <v>1</v>
      </c>
      <c r="C585" s="1" t="s">
        <v>107</v>
      </c>
      <c r="D585" s="1" t="s">
        <v>327</v>
      </c>
      <c r="E585">
        <v>2044</v>
      </c>
      <c r="F585">
        <v>2.8813598306997024E-7</v>
      </c>
      <c r="G585">
        <v>5.9829012700444819</v>
      </c>
      <c r="H585">
        <v>53.350183234531386</v>
      </c>
      <c r="I585">
        <v>116.57320552537568</v>
      </c>
      <c r="J585">
        <v>3.0714617574682153E-9</v>
      </c>
      <c r="K585">
        <v>0.39354872460616824</v>
      </c>
      <c r="L585">
        <v>10.735185018623632</v>
      </c>
      <c r="M585">
        <v>14.36958673904925</v>
      </c>
      <c r="N585">
        <v>14.001651359401317</v>
      </c>
      <c r="O585">
        <v>6.4820937996856838</v>
      </c>
      <c r="P585">
        <v>1.65252021019313</v>
      </c>
      <c r="Q585">
        <v>0</v>
      </c>
      <c r="R585">
        <v>0</v>
      </c>
      <c r="S585">
        <v>1.9105659787032947</v>
      </c>
      <c r="T585">
        <v>0</v>
      </c>
      <c r="U585">
        <v>0</v>
      </c>
      <c r="V585">
        <v>0</v>
      </c>
      <c r="W585">
        <v>0</v>
      </c>
      <c r="X585">
        <v>1.9869299999566132</v>
      </c>
      <c r="AA585">
        <v>6.4820937996856838</v>
      </c>
      <c r="AB585">
        <v>1.65252021019313</v>
      </c>
      <c r="AC585" s="1" t="e">
        <f>((#REF!+#REF!)*H2__2[[#This Row],[PremiumH2CN_cap]]+(#REF!+#REF!)*H2__2[[#This Row],[PremiumH2CN_prod]]*1000)*_xlfn.XLOOKUP(H2__2[[#This Row],[Year]],Graphs!$R$2:$R$41,Graphs!$T$2:$T$41)</f>
        <v>#REF!</v>
      </c>
      <c r="AD5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6" spans="1:31" x14ac:dyDescent="0.25">
      <c r="A586" s="1" t="s">
        <v>105</v>
      </c>
      <c r="B586">
        <v>1</v>
      </c>
      <c r="C586" s="1" t="s">
        <v>107</v>
      </c>
      <c r="D586" s="1" t="s">
        <v>327</v>
      </c>
      <c r="E586">
        <v>2045</v>
      </c>
      <c r="F586">
        <v>3.2606373125003796E-7</v>
      </c>
      <c r="G586">
        <v>5.9829012700446107</v>
      </c>
      <c r="H586">
        <v>59.114324542693062</v>
      </c>
      <c r="I586">
        <v>124.36879065312736</v>
      </c>
      <c r="J586">
        <v>3.0209195813189715E-9</v>
      </c>
      <c r="K586">
        <v>0.39354872459725021</v>
      </c>
      <c r="L586">
        <v>12.003031493010813</v>
      </c>
      <c r="M586">
        <v>14.954170916209664</v>
      </c>
      <c r="N586">
        <v>13.643966025016544</v>
      </c>
      <c r="O586">
        <v>6.4820937996856838</v>
      </c>
      <c r="P586">
        <v>1.65252021019313</v>
      </c>
      <c r="Q586">
        <v>0</v>
      </c>
      <c r="R586">
        <v>0</v>
      </c>
      <c r="S586">
        <v>1.8230118381661522</v>
      </c>
      <c r="T586">
        <v>0</v>
      </c>
      <c r="U586">
        <v>0</v>
      </c>
      <c r="V586">
        <v>0</v>
      </c>
      <c r="W586">
        <v>0</v>
      </c>
      <c r="X586">
        <v>1.897501567198884</v>
      </c>
      <c r="AA586">
        <v>6.4820937996856838</v>
      </c>
      <c r="AB586">
        <v>1.65252021019313</v>
      </c>
      <c r="AC586" s="1" t="e">
        <f>((#REF!+#REF!)*H2__2[[#This Row],[PremiumH2CN_cap]]+(#REF!+#REF!)*H2__2[[#This Row],[PremiumH2CN_prod]]*1000)*_xlfn.XLOOKUP(H2__2[[#This Row],[Year]],Graphs!$R$2:$R$41,Graphs!$T$2:$T$41)</f>
        <v>#REF!</v>
      </c>
      <c r="AD5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7" spans="1:31" x14ac:dyDescent="0.25">
      <c r="A587" s="1" t="s">
        <v>105</v>
      </c>
      <c r="B587">
        <v>1</v>
      </c>
      <c r="C587" s="1" t="s">
        <v>107</v>
      </c>
      <c r="D587" s="1" t="s">
        <v>327</v>
      </c>
      <c r="E587">
        <v>2046</v>
      </c>
      <c r="F587">
        <v>3.6977714999440233E-7</v>
      </c>
      <c r="G587">
        <v>5.9829012700447848</v>
      </c>
      <c r="H587">
        <v>67.866538641874854</v>
      </c>
      <c r="I587">
        <v>131.49166799321173</v>
      </c>
      <c r="J587">
        <v>2.9760923867718891E-9</v>
      </c>
      <c r="K587">
        <v>0.39354872458940804</v>
      </c>
      <c r="L587">
        <v>13.96014552312295</v>
      </c>
      <c r="M587">
        <v>15.067922299865238</v>
      </c>
      <c r="N587">
        <v>13.052516498418276</v>
      </c>
      <c r="O587">
        <v>6.4820937996856838</v>
      </c>
      <c r="P587">
        <v>1.65252021019313</v>
      </c>
      <c r="Q587">
        <v>0</v>
      </c>
      <c r="R587">
        <v>0</v>
      </c>
      <c r="S587">
        <v>1.7333577477999662</v>
      </c>
      <c r="T587">
        <v>0</v>
      </c>
      <c r="U587">
        <v>0</v>
      </c>
      <c r="V587">
        <v>0</v>
      </c>
      <c r="W587">
        <v>0</v>
      </c>
      <c r="X587">
        <v>1.8015715599092017</v>
      </c>
      <c r="AA587">
        <v>6.4820937996856838</v>
      </c>
      <c r="AB587">
        <v>1.65252021019313</v>
      </c>
      <c r="AC587" s="1" t="e">
        <f>((#REF!+#REF!)*H2__2[[#This Row],[PremiumH2CN_cap]]+(#REF!+#REF!)*H2__2[[#This Row],[PremiumH2CN_prod]]*1000)*_xlfn.XLOOKUP(H2__2[[#This Row],[Year]],Graphs!$R$2:$R$41,Graphs!$T$2:$T$41)</f>
        <v>#REF!</v>
      </c>
      <c r="AD5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8" spans="1:31" x14ac:dyDescent="0.25">
      <c r="A588" s="1" t="s">
        <v>105</v>
      </c>
      <c r="B588">
        <v>1</v>
      </c>
      <c r="C588" s="1" t="s">
        <v>107</v>
      </c>
      <c r="D588" s="1" t="s">
        <v>327</v>
      </c>
      <c r="E588">
        <v>2047</v>
      </c>
      <c r="F588">
        <v>4.2032033433097398E-7</v>
      </c>
      <c r="G588">
        <v>5.9829012700450512</v>
      </c>
      <c r="H588">
        <v>76.940185323758172</v>
      </c>
      <c r="I588">
        <v>141.93680486035893</v>
      </c>
      <c r="J588">
        <v>2.9490094684617194E-9</v>
      </c>
      <c r="K588">
        <v>0.39354872446199451</v>
      </c>
      <c r="L588">
        <v>15.836027628903741</v>
      </c>
      <c r="M588">
        <v>15.214890621403415</v>
      </c>
      <c r="N588">
        <v>12.534956455118056</v>
      </c>
      <c r="O588">
        <v>6.4820937996856838</v>
      </c>
      <c r="P588">
        <v>1.65252021019313</v>
      </c>
      <c r="Q588">
        <v>0</v>
      </c>
      <c r="R588">
        <v>0</v>
      </c>
      <c r="S588">
        <v>1.6541869372009628</v>
      </c>
      <c r="T588">
        <v>0</v>
      </c>
      <c r="U588">
        <v>0</v>
      </c>
      <c r="V588">
        <v>0</v>
      </c>
      <c r="W588">
        <v>0</v>
      </c>
      <c r="X588">
        <v>1.7217609109705863</v>
      </c>
      <c r="AA588">
        <v>6.4820937996856838</v>
      </c>
      <c r="AB588">
        <v>1.65252021019313</v>
      </c>
      <c r="AC588" s="1" t="e">
        <f>((#REF!+#REF!)*H2__2[[#This Row],[PremiumH2CN_cap]]+(#REF!+#REF!)*H2__2[[#This Row],[PremiumH2CN_prod]]*1000)*_xlfn.XLOOKUP(H2__2[[#This Row],[Year]],Graphs!$R$2:$R$41,Graphs!$T$2:$T$41)</f>
        <v>#REF!</v>
      </c>
      <c r="AD5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89" spans="1:31" x14ac:dyDescent="0.25">
      <c r="A589" s="1" t="s">
        <v>105</v>
      </c>
      <c r="B589">
        <v>1</v>
      </c>
      <c r="C589" s="1" t="s">
        <v>107</v>
      </c>
      <c r="D589" s="1" t="s">
        <v>327</v>
      </c>
      <c r="E589">
        <v>2048</v>
      </c>
      <c r="F589">
        <v>4.7881083602260138E-7</v>
      </c>
      <c r="G589">
        <v>2.4829012700457627</v>
      </c>
      <c r="H589">
        <v>86.760905576607513</v>
      </c>
      <c r="I589">
        <v>146.9700501140633</v>
      </c>
      <c r="J589">
        <v>2.9339856962803776E-9</v>
      </c>
      <c r="K589">
        <v>0.12730874907085851</v>
      </c>
      <c r="L589">
        <v>18.051013774981538</v>
      </c>
      <c r="M589">
        <v>15.121818624611423</v>
      </c>
      <c r="N589">
        <v>12.178119435377679</v>
      </c>
      <c r="O589">
        <v>6.4820937996856838</v>
      </c>
      <c r="P589">
        <v>1.65252021019313</v>
      </c>
      <c r="Q589">
        <v>0</v>
      </c>
      <c r="R589">
        <v>0</v>
      </c>
      <c r="S589">
        <v>1.5931203953021504</v>
      </c>
      <c r="T589">
        <v>0</v>
      </c>
      <c r="U589">
        <v>0</v>
      </c>
      <c r="V589">
        <v>0</v>
      </c>
      <c r="W589">
        <v>0</v>
      </c>
      <c r="X589">
        <v>1.6529935599408119</v>
      </c>
      <c r="AA589">
        <v>6.4820937996856838</v>
      </c>
      <c r="AB589">
        <v>1.65252021019313</v>
      </c>
      <c r="AC589" s="1" t="e">
        <f>((#REF!+#REF!)*H2__2[[#This Row],[PremiumH2CN_cap]]+(#REF!+#REF!)*H2__2[[#This Row],[PremiumH2CN_prod]]*1000)*_xlfn.XLOOKUP(H2__2[[#This Row],[Year]],Graphs!$R$2:$R$41,Graphs!$T$2:$T$41)</f>
        <v>#REF!</v>
      </c>
      <c r="AD5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0" spans="1:31" x14ac:dyDescent="0.25">
      <c r="A590" s="1" t="s">
        <v>105</v>
      </c>
      <c r="B590">
        <v>1</v>
      </c>
      <c r="C590" s="1" t="s">
        <v>107</v>
      </c>
      <c r="D590" s="1" t="s">
        <v>327</v>
      </c>
      <c r="E590">
        <v>2049</v>
      </c>
      <c r="F590">
        <v>5.4661256707388196E-7</v>
      </c>
      <c r="G590">
        <v>3.0099874180734395E-10</v>
      </c>
      <c r="H590">
        <v>98.242765453776499</v>
      </c>
      <c r="I590">
        <v>147.50004552136747</v>
      </c>
      <c r="J590">
        <v>2.9193193378338259E-9</v>
      </c>
      <c r="K590">
        <v>1.6837840554316144E-11</v>
      </c>
      <c r="L590">
        <v>20.113190703350906</v>
      </c>
      <c r="M590">
        <v>15.128025961484571</v>
      </c>
      <c r="N590">
        <v>11.7271805562831</v>
      </c>
      <c r="O590">
        <v>6.4820937996856838</v>
      </c>
      <c r="P590">
        <v>1.65252021019313</v>
      </c>
      <c r="Q590">
        <v>0</v>
      </c>
      <c r="R590">
        <v>0</v>
      </c>
      <c r="S590">
        <v>1.5203663996312908</v>
      </c>
      <c r="T590">
        <v>0</v>
      </c>
      <c r="U590">
        <v>0</v>
      </c>
      <c r="V590">
        <v>0</v>
      </c>
      <c r="W590">
        <v>0</v>
      </c>
      <c r="X590">
        <v>1.5719479627852062</v>
      </c>
      <c r="AA590">
        <v>6.4820937996856838</v>
      </c>
      <c r="AB590">
        <v>1.65252021019313</v>
      </c>
      <c r="AC590" s="1" t="e">
        <f>((#REF!+#REF!)*H2__2[[#This Row],[PremiumH2CN_cap]]+(#REF!+#REF!)*H2__2[[#This Row],[PremiumH2CN_prod]]*1000)*_xlfn.XLOOKUP(H2__2[[#This Row],[Year]],Graphs!$R$2:$R$41,Graphs!$T$2:$T$41)</f>
        <v>#REF!</v>
      </c>
      <c r="AD5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1" spans="1:31" x14ac:dyDescent="0.25">
      <c r="A591" s="1" t="s">
        <v>105</v>
      </c>
      <c r="B591">
        <v>1</v>
      </c>
      <c r="C591" s="1" t="s">
        <v>107</v>
      </c>
      <c r="D591" s="1" t="s">
        <v>327</v>
      </c>
      <c r="E591">
        <v>2050</v>
      </c>
      <c r="F591">
        <v>6.2542654328471204E-7</v>
      </c>
      <c r="G591">
        <v>3.335341830077961E-10</v>
      </c>
      <c r="H591">
        <v>104.94859559871465</v>
      </c>
      <c r="I591">
        <v>157.77204043194584</v>
      </c>
      <c r="J591">
        <v>2.914146464073225E-9</v>
      </c>
      <c r="K591">
        <v>1.6239616290196561E-11</v>
      </c>
      <c r="L591">
        <v>21.853373329768452</v>
      </c>
      <c r="M591">
        <v>15.316747889813431</v>
      </c>
      <c r="N591">
        <v>11.308944770666439</v>
      </c>
      <c r="O591">
        <v>6.4820937996856838</v>
      </c>
      <c r="P591">
        <v>1.65252021019313</v>
      </c>
      <c r="Q591">
        <v>0</v>
      </c>
      <c r="R591">
        <v>0</v>
      </c>
      <c r="S591">
        <v>1.4606873163171996</v>
      </c>
      <c r="T591">
        <v>0</v>
      </c>
      <c r="U591">
        <v>0</v>
      </c>
      <c r="V591">
        <v>0</v>
      </c>
      <c r="W591">
        <v>0</v>
      </c>
      <c r="X591">
        <v>1.5131268969288625</v>
      </c>
      <c r="AA591">
        <v>6.4820937996856838</v>
      </c>
      <c r="AB591">
        <v>1.65252021019313</v>
      </c>
      <c r="AC591" s="1" t="e">
        <f>((#REF!+#REF!)*H2__2[[#This Row],[PremiumH2CN_cap]]+(#REF!+#REF!)*H2__2[[#This Row],[PremiumH2CN_prod]]*1000)*_xlfn.XLOOKUP(H2__2[[#This Row],[Year]],Graphs!$R$2:$R$41,Graphs!$T$2:$T$41)</f>
        <v>#REF!</v>
      </c>
      <c r="AD5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2" spans="1:31" x14ac:dyDescent="0.25">
      <c r="A592" s="1" t="s">
        <v>105</v>
      </c>
      <c r="B592">
        <v>1</v>
      </c>
      <c r="C592" s="1" t="s">
        <v>107</v>
      </c>
      <c r="D592" s="1" t="s">
        <v>327</v>
      </c>
      <c r="E592">
        <v>2051</v>
      </c>
      <c r="F592">
        <v>7.1717284340097645E-7</v>
      </c>
      <c r="G592">
        <v>3.6604193037626401E-10</v>
      </c>
      <c r="H592">
        <v>110.10407129687184</v>
      </c>
      <c r="I592">
        <v>162.43497502805587</v>
      </c>
      <c r="J592">
        <v>2.8982833033680059E-9</v>
      </c>
      <c r="K592">
        <v>1.5351580034368749E-11</v>
      </c>
      <c r="L592">
        <v>23.25107125875898</v>
      </c>
      <c r="M592">
        <v>15.883725199303543</v>
      </c>
      <c r="N592">
        <v>10.871023546058041</v>
      </c>
      <c r="O592">
        <v>0</v>
      </c>
      <c r="P592">
        <v>0</v>
      </c>
      <c r="Q592">
        <v>0</v>
      </c>
      <c r="R592">
        <v>0</v>
      </c>
      <c r="S592">
        <v>1.3530622523009712</v>
      </c>
      <c r="T592">
        <v>0</v>
      </c>
      <c r="U592">
        <v>0</v>
      </c>
      <c r="V592">
        <v>0</v>
      </c>
      <c r="W592">
        <v>0</v>
      </c>
      <c r="X592">
        <v>1.3887668245606621</v>
      </c>
      <c r="AA592">
        <v>0</v>
      </c>
      <c r="AB592">
        <v>0</v>
      </c>
      <c r="AC592" s="1" t="e">
        <f>((#REF!+#REF!)*H2__2[[#This Row],[PremiumH2CN_cap]]+(#REF!+#REF!)*H2__2[[#This Row],[PremiumH2CN_prod]]*1000)*_xlfn.XLOOKUP(H2__2[[#This Row],[Year]],Graphs!$R$2:$R$41,Graphs!$T$2:$T$41)</f>
        <v>#REF!</v>
      </c>
      <c r="AD5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3" spans="1:31" x14ac:dyDescent="0.25">
      <c r="A593" s="1" t="s">
        <v>105</v>
      </c>
      <c r="B593">
        <v>1</v>
      </c>
      <c r="C593" s="1" t="s">
        <v>107</v>
      </c>
      <c r="D593" s="1" t="s">
        <v>327</v>
      </c>
      <c r="E593">
        <v>2052</v>
      </c>
      <c r="F593">
        <v>8.2416953104200605E-7</v>
      </c>
      <c r="G593">
        <v>4.0352777702674312E-10</v>
      </c>
      <c r="H593">
        <v>114.8414306496776</v>
      </c>
      <c r="I593">
        <v>158.36253522910761</v>
      </c>
      <c r="J593">
        <v>2.8870263913668146E-9</v>
      </c>
      <c r="K593">
        <v>1.4310154801522811E-11</v>
      </c>
      <c r="L593">
        <v>24.143933645022088</v>
      </c>
      <c r="M593">
        <v>15.953961793927144</v>
      </c>
      <c r="N593">
        <v>9.9049062828779046</v>
      </c>
      <c r="O593">
        <v>0</v>
      </c>
      <c r="P593">
        <v>0</v>
      </c>
      <c r="Q593">
        <v>0</v>
      </c>
      <c r="R593">
        <v>0</v>
      </c>
      <c r="S593">
        <v>1.2530144676202031</v>
      </c>
      <c r="T593">
        <v>0</v>
      </c>
      <c r="U593">
        <v>0</v>
      </c>
      <c r="V593">
        <v>0</v>
      </c>
      <c r="W593">
        <v>0</v>
      </c>
      <c r="X593">
        <v>1.278801578497869</v>
      </c>
      <c r="AA593">
        <v>0</v>
      </c>
      <c r="AB593">
        <v>0</v>
      </c>
      <c r="AC593" s="1" t="e">
        <f>((#REF!+#REF!)*H2__2[[#This Row],[PremiumH2CN_cap]]+(#REF!+#REF!)*H2__2[[#This Row],[PremiumH2CN_prod]]*1000)*_xlfn.XLOOKUP(H2__2[[#This Row],[Year]],Graphs!$R$2:$R$41,Graphs!$T$2:$T$41)</f>
        <v>#REF!</v>
      </c>
      <c r="AD5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4" spans="1:31" x14ac:dyDescent="0.25">
      <c r="A594" s="1" t="s">
        <v>105</v>
      </c>
      <c r="B594">
        <v>1</v>
      </c>
      <c r="C594" s="1" t="s">
        <v>107</v>
      </c>
      <c r="D594" s="1" t="s">
        <v>327</v>
      </c>
      <c r="E594">
        <v>2053</v>
      </c>
      <c r="F594">
        <v>9.4726801753929216E-7</v>
      </c>
      <c r="G594">
        <v>4.5127574710587113E-10</v>
      </c>
      <c r="H594">
        <v>123.02484129790597</v>
      </c>
      <c r="I594">
        <v>160.26974076734967</v>
      </c>
      <c r="J594">
        <v>2.8862212664321128E-9</v>
      </c>
      <c r="K594">
        <v>1.393640063033615E-11</v>
      </c>
      <c r="L594">
        <v>24.914103726396451</v>
      </c>
      <c r="M594">
        <v>15.935818233855164</v>
      </c>
      <c r="N594">
        <v>9.1523469976256653</v>
      </c>
      <c r="O594">
        <v>0</v>
      </c>
      <c r="P594">
        <v>0</v>
      </c>
      <c r="Q594">
        <v>0</v>
      </c>
      <c r="R594">
        <v>0</v>
      </c>
      <c r="S594">
        <v>1.1696667982484183</v>
      </c>
      <c r="T594">
        <v>0</v>
      </c>
      <c r="U594">
        <v>0</v>
      </c>
      <c r="V594">
        <v>0</v>
      </c>
      <c r="W594">
        <v>0</v>
      </c>
      <c r="X594">
        <v>1.1964052485166503</v>
      </c>
      <c r="AA594">
        <v>0</v>
      </c>
      <c r="AB594">
        <v>0</v>
      </c>
      <c r="AC594" s="1" t="e">
        <f>((#REF!+#REF!)*H2__2[[#This Row],[PremiumH2CN_cap]]+(#REF!+#REF!)*H2__2[[#This Row],[PremiumH2CN_prod]]*1000)*_xlfn.XLOOKUP(H2__2[[#This Row],[Year]],Graphs!$R$2:$R$41,Graphs!$T$2:$T$41)</f>
        <v>#REF!</v>
      </c>
      <c r="AD5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5" spans="1:31" x14ac:dyDescent="0.25">
      <c r="A595" s="1" t="s">
        <v>105</v>
      </c>
      <c r="B595">
        <v>1</v>
      </c>
      <c r="C595" s="1" t="s">
        <v>107</v>
      </c>
      <c r="D595" s="1" t="s">
        <v>327</v>
      </c>
      <c r="E595">
        <v>2054</v>
      </c>
      <c r="F595">
        <v>1.069085301633331E-6</v>
      </c>
      <c r="G595">
        <v>4.9813015201824662E-10</v>
      </c>
      <c r="H595">
        <v>125.88191728902979</v>
      </c>
      <c r="I595">
        <v>156.98551391120228</v>
      </c>
      <c r="J595">
        <v>2.8782620013609575E-9</v>
      </c>
      <c r="K595">
        <v>1.3363590703961568E-11</v>
      </c>
      <c r="L595">
        <v>26.196826753325624</v>
      </c>
      <c r="M595">
        <v>15.814372317582249</v>
      </c>
      <c r="N595">
        <v>7.9857197642991267</v>
      </c>
      <c r="O595">
        <v>0</v>
      </c>
      <c r="P595">
        <v>0</v>
      </c>
      <c r="Q595">
        <v>0</v>
      </c>
      <c r="R595">
        <v>0</v>
      </c>
      <c r="S595">
        <v>1.0583662536654579</v>
      </c>
      <c r="T595">
        <v>0</v>
      </c>
      <c r="U595">
        <v>0</v>
      </c>
      <c r="V595">
        <v>0</v>
      </c>
      <c r="W595">
        <v>0</v>
      </c>
      <c r="X595">
        <v>1.0662694661436081</v>
      </c>
      <c r="AA595">
        <v>0</v>
      </c>
      <c r="AB595">
        <v>0</v>
      </c>
      <c r="AC595" s="1" t="e">
        <f>((#REF!+#REF!)*H2__2[[#This Row],[PremiumH2CN_cap]]+(#REF!+#REF!)*H2__2[[#This Row],[PremiumH2CN_prod]]*1000)*_xlfn.XLOOKUP(H2__2[[#This Row],[Year]],Graphs!$R$2:$R$41,Graphs!$T$2:$T$41)</f>
        <v>#REF!</v>
      </c>
      <c r="AD5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6" spans="1:31" x14ac:dyDescent="0.25">
      <c r="A596" s="1" t="s">
        <v>105</v>
      </c>
      <c r="B596">
        <v>1</v>
      </c>
      <c r="C596" s="1" t="s">
        <v>107</v>
      </c>
      <c r="D596" s="1" t="s">
        <v>327</v>
      </c>
      <c r="E596">
        <v>2055</v>
      </c>
      <c r="F596">
        <v>1.1281713237171046E-6</v>
      </c>
      <c r="G596">
        <v>5.2243688427358827E-10</v>
      </c>
      <c r="H596">
        <v>135.25152973455428</v>
      </c>
      <c r="I596">
        <v>153.9120258763825</v>
      </c>
      <c r="J596">
        <v>2.8785026713687052E-9</v>
      </c>
      <c r="K596">
        <v>1.3226071166124789E-11</v>
      </c>
      <c r="L596">
        <v>26.47518365172899</v>
      </c>
      <c r="M596">
        <v>16.046525077325065</v>
      </c>
      <c r="N596">
        <v>7.4770685369909966</v>
      </c>
      <c r="O596">
        <v>0</v>
      </c>
      <c r="P596">
        <v>0</v>
      </c>
      <c r="Q596">
        <v>0</v>
      </c>
      <c r="R596">
        <v>0</v>
      </c>
      <c r="S596">
        <v>0.98623902584427614</v>
      </c>
      <c r="T596">
        <v>0</v>
      </c>
      <c r="U596">
        <v>0</v>
      </c>
      <c r="V596">
        <v>0</v>
      </c>
      <c r="W596">
        <v>0</v>
      </c>
      <c r="X596">
        <v>0.97212079211696645</v>
      </c>
      <c r="AA596">
        <v>0</v>
      </c>
      <c r="AB596">
        <v>0</v>
      </c>
      <c r="AC596" s="1" t="e">
        <f>((#REF!+#REF!)*H2__2[[#This Row],[PremiumH2CN_cap]]+(#REF!+#REF!)*H2__2[[#This Row],[PremiumH2CN_prod]]*1000)*_xlfn.XLOOKUP(H2__2[[#This Row],[Year]],Graphs!$R$2:$R$41,Graphs!$T$2:$T$41)</f>
        <v>#REF!</v>
      </c>
      <c r="AD5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7" spans="1:31" x14ac:dyDescent="0.25">
      <c r="A597" s="1" t="s">
        <v>105</v>
      </c>
      <c r="B597">
        <v>1</v>
      </c>
      <c r="C597" s="1" t="s">
        <v>107</v>
      </c>
      <c r="D597" s="1" t="s">
        <v>327</v>
      </c>
      <c r="E597">
        <v>2056</v>
      </c>
      <c r="F597">
        <v>1.1460819998156063E-6</v>
      </c>
      <c r="G597">
        <v>5.3000851534871817E-10</v>
      </c>
      <c r="H597">
        <v>137.03908565595202</v>
      </c>
      <c r="I597">
        <v>154.00676855323633</v>
      </c>
      <c r="J597">
        <v>1.8525692098572056E-9</v>
      </c>
      <c r="K597">
        <v>9.4418423931351819E-12</v>
      </c>
      <c r="L597">
        <v>26.930825646568206</v>
      </c>
      <c r="M597">
        <v>15.986666070502547</v>
      </c>
      <c r="N597">
        <v>7.0809305023954998</v>
      </c>
      <c r="O597">
        <v>0</v>
      </c>
      <c r="P597">
        <v>0</v>
      </c>
      <c r="Q597">
        <v>0</v>
      </c>
      <c r="R597">
        <v>0</v>
      </c>
      <c r="S597">
        <v>0.92163757743760222</v>
      </c>
      <c r="T597">
        <v>0</v>
      </c>
      <c r="U597">
        <v>0</v>
      </c>
      <c r="V597">
        <v>0</v>
      </c>
      <c r="W597">
        <v>0</v>
      </c>
      <c r="X597">
        <v>0.91387524210687066</v>
      </c>
      <c r="AA597">
        <v>0</v>
      </c>
      <c r="AB597">
        <v>0</v>
      </c>
      <c r="AC597" s="1" t="e">
        <f>((#REF!+#REF!)*H2__2[[#This Row],[PremiumH2CN_cap]]+(#REF!+#REF!)*H2__2[[#This Row],[PremiumH2CN_prod]]*1000)*_xlfn.XLOOKUP(H2__2[[#This Row],[Year]],Graphs!$R$2:$R$41,Graphs!$T$2:$T$41)</f>
        <v>#REF!</v>
      </c>
      <c r="AD5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8" spans="1:31" x14ac:dyDescent="0.25">
      <c r="A598" s="1" t="s">
        <v>105</v>
      </c>
      <c r="B598">
        <v>1</v>
      </c>
      <c r="C598" s="1" t="s">
        <v>107</v>
      </c>
      <c r="D598" s="1" t="s">
        <v>327</v>
      </c>
      <c r="E598">
        <v>2057</v>
      </c>
      <c r="F598">
        <v>1.3284812818838116E-6</v>
      </c>
      <c r="G598">
        <v>5.8276429144508468E-10</v>
      </c>
      <c r="H598">
        <v>134.24961394230226</v>
      </c>
      <c r="I598">
        <v>145.73116137327722</v>
      </c>
      <c r="J598">
        <v>2.890271135567766E-9</v>
      </c>
      <c r="K598">
        <v>1.313814680130783E-11</v>
      </c>
      <c r="L598">
        <v>27.436557557453892</v>
      </c>
      <c r="M598">
        <v>16.40398910834767</v>
      </c>
      <c r="N598">
        <v>6.1733503712261761</v>
      </c>
      <c r="O598">
        <v>0</v>
      </c>
      <c r="P598">
        <v>0</v>
      </c>
      <c r="Q598">
        <v>0</v>
      </c>
      <c r="R598">
        <v>0</v>
      </c>
      <c r="S598">
        <v>0.83756704963786133</v>
      </c>
      <c r="T598">
        <v>0</v>
      </c>
      <c r="U598">
        <v>0</v>
      </c>
      <c r="V598">
        <v>0</v>
      </c>
      <c r="W598">
        <v>0</v>
      </c>
      <c r="X598">
        <v>0.82354423495195772</v>
      </c>
      <c r="AA598">
        <v>0</v>
      </c>
      <c r="AB598">
        <v>0</v>
      </c>
      <c r="AC598" s="1" t="e">
        <f>((#REF!+#REF!)*H2__2[[#This Row],[PremiumH2CN_cap]]+(#REF!+#REF!)*H2__2[[#This Row],[PremiumH2CN_prod]]*1000)*_xlfn.XLOOKUP(H2__2[[#This Row],[Year]],Graphs!$R$2:$R$41,Graphs!$T$2:$T$41)</f>
        <v>#REF!</v>
      </c>
      <c r="AD5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599" spans="1:31" x14ac:dyDescent="0.25">
      <c r="A599" s="1" t="s">
        <v>105</v>
      </c>
      <c r="B599">
        <v>1</v>
      </c>
      <c r="C599" s="1" t="s">
        <v>107</v>
      </c>
      <c r="D599" s="1" t="s">
        <v>327</v>
      </c>
      <c r="E599">
        <v>2058</v>
      </c>
      <c r="F599">
        <v>1.3420969331703189E-6</v>
      </c>
      <c r="G599">
        <v>5.8751897322279701E-10</v>
      </c>
      <c r="H599">
        <v>127.97133768336981</v>
      </c>
      <c r="I599">
        <v>141.43203950203923</v>
      </c>
      <c r="J599">
        <v>2.8868221690582318E-9</v>
      </c>
      <c r="K599">
        <v>1.2917208672501833E-11</v>
      </c>
      <c r="L599">
        <v>28.043607467569554</v>
      </c>
      <c r="M599">
        <v>16.565828186319877</v>
      </c>
      <c r="N599">
        <v>5.3766518962972558</v>
      </c>
      <c r="O599">
        <v>0</v>
      </c>
      <c r="P599">
        <v>0</v>
      </c>
      <c r="Q599">
        <v>0</v>
      </c>
      <c r="R599">
        <v>0</v>
      </c>
      <c r="S599">
        <v>0.67528051568883785</v>
      </c>
      <c r="T599">
        <v>0</v>
      </c>
      <c r="U599">
        <v>0</v>
      </c>
      <c r="V599">
        <v>0</v>
      </c>
      <c r="W599">
        <v>0</v>
      </c>
      <c r="X599">
        <v>0.65807909924804131</v>
      </c>
      <c r="AA599">
        <v>0</v>
      </c>
      <c r="AB599">
        <v>0</v>
      </c>
      <c r="AC599" s="1" t="e">
        <f>((#REF!+#REF!)*H2__2[[#This Row],[PremiumH2CN_cap]]+(#REF!+#REF!)*H2__2[[#This Row],[PremiumH2CN_prod]]*1000)*_xlfn.XLOOKUP(H2__2[[#This Row],[Year]],Graphs!$R$2:$R$41,Graphs!$T$2:$T$41)</f>
        <v>#REF!</v>
      </c>
      <c r="AD5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5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0" spans="1:31" x14ac:dyDescent="0.25">
      <c r="A600" s="1" t="s">
        <v>105</v>
      </c>
      <c r="B600">
        <v>1</v>
      </c>
      <c r="C600" s="1" t="s">
        <v>107</v>
      </c>
      <c r="D600" s="1" t="s">
        <v>327</v>
      </c>
      <c r="E600">
        <v>2059</v>
      </c>
      <c r="F600">
        <v>1.3478654893858406E-6</v>
      </c>
      <c r="G600">
        <v>5.8961648196026597E-10</v>
      </c>
      <c r="H600">
        <v>127.97133774724811</v>
      </c>
      <c r="I600">
        <v>136.84217939925276</v>
      </c>
      <c r="J600">
        <v>2.9007826474276552E-9</v>
      </c>
      <c r="K600">
        <v>1.3078980913594093E-11</v>
      </c>
      <c r="L600">
        <v>28.097086569592548</v>
      </c>
      <c r="M600">
        <v>16.970494377450404</v>
      </c>
      <c r="N600">
        <v>4.9298296022969437</v>
      </c>
      <c r="O600">
        <v>0</v>
      </c>
      <c r="P600">
        <v>0</v>
      </c>
      <c r="Q600">
        <v>0</v>
      </c>
      <c r="R600">
        <v>0</v>
      </c>
      <c r="S600">
        <v>0.63292162965734722</v>
      </c>
      <c r="T600">
        <v>0</v>
      </c>
      <c r="U600">
        <v>0</v>
      </c>
      <c r="V600">
        <v>0</v>
      </c>
      <c r="W600">
        <v>0</v>
      </c>
      <c r="X600">
        <v>0.61237750887418618</v>
      </c>
      <c r="AA600">
        <v>0</v>
      </c>
      <c r="AB600">
        <v>0</v>
      </c>
      <c r="AC600" s="1" t="e">
        <f>((#REF!+#REF!)*H2__2[[#This Row],[PremiumH2CN_cap]]+(#REF!+#REF!)*H2__2[[#This Row],[PremiumH2CN_prod]]*1000)*_xlfn.XLOOKUP(H2__2[[#This Row],[Year]],Graphs!$R$2:$R$41,Graphs!$T$2:$T$41)</f>
        <v>#REF!</v>
      </c>
      <c r="AD6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1" spans="1:31" x14ac:dyDescent="0.25">
      <c r="A601" s="1" t="s">
        <v>105</v>
      </c>
      <c r="B601">
        <v>1</v>
      </c>
      <c r="C601" s="1" t="s">
        <v>107</v>
      </c>
      <c r="D601" s="1" t="s">
        <v>327</v>
      </c>
      <c r="E601">
        <v>2060</v>
      </c>
      <c r="F601">
        <v>1.3476845257428281E-6</v>
      </c>
      <c r="G601">
        <v>5.8958147967232121E-10</v>
      </c>
      <c r="H601">
        <v>127.97133770097186</v>
      </c>
      <c r="I601">
        <v>131.18104319715354</v>
      </c>
      <c r="J601">
        <v>5.8488431609356621E-10</v>
      </c>
      <c r="K601">
        <v>1.3021863791182635E-12</v>
      </c>
      <c r="L601">
        <v>27.366751630206622</v>
      </c>
      <c r="M601">
        <v>16.529665229786431</v>
      </c>
      <c r="N601">
        <v>6.1008127170215491</v>
      </c>
      <c r="O601">
        <v>0</v>
      </c>
      <c r="P601">
        <v>0</v>
      </c>
      <c r="Q601">
        <v>0</v>
      </c>
      <c r="R601">
        <v>0</v>
      </c>
      <c r="S601">
        <v>0.80104271833545238</v>
      </c>
      <c r="T601">
        <v>0</v>
      </c>
      <c r="U601">
        <v>0</v>
      </c>
      <c r="V601">
        <v>0</v>
      </c>
      <c r="W601">
        <v>0</v>
      </c>
      <c r="X601">
        <v>0.77068071749238587</v>
      </c>
      <c r="AA601">
        <v>0</v>
      </c>
      <c r="AB601">
        <v>0</v>
      </c>
      <c r="AC601" s="1" t="e">
        <f>((#REF!+#REF!)*H2__2[[#This Row],[PremiumH2CN_cap]]+(#REF!+#REF!)*H2__2[[#This Row],[PremiumH2CN_prod]]*1000)*_xlfn.XLOOKUP(H2__2[[#This Row],[Year]],Graphs!$R$2:$R$41,Graphs!$T$2:$T$41)</f>
        <v>#REF!</v>
      </c>
      <c r="AD6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2" spans="1:31" x14ac:dyDescent="0.25">
      <c r="A602" s="1" t="s">
        <v>105</v>
      </c>
      <c r="B602">
        <v>1</v>
      </c>
      <c r="C602" s="1" t="s">
        <v>107</v>
      </c>
      <c r="D602" s="1" t="s">
        <v>379</v>
      </c>
      <c r="E602">
        <v>2021</v>
      </c>
      <c r="F602">
        <v>70</v>
      </c>
      <c r="G602">
        <v>0.35</v>
      </c>
      <c r="H602">
        <v>0.13500000000000001</v>
      </c>
      <c r="I602">
        <v>0.13500000000000001</v>
      </c>
      <c r="J602">
        <v>9.9062785730753866</v>
      </c>
      <c r="K602">
        <v>9.2909090786604975E-2</v>
      </c>
      <c r="L602">
        <v>3.1868594410988846E-10</v>
      </c>
      <c r="M602">
        <v>4.5153719368533987E-11</v>
      </c>
      <c r="N602">
        <v>0</v>
      </c>
      <c r="O602">
        <v>0</v>
      </c>
      <c r="P602">
        <v>0.13500000000000001</v>
      </c>
      <c r="Q602">
        <v>0</v>
      </c>
      <c r="R602">
        <v>0</v>
      </c>
      <c r="S602">
        <v>4.1967309762853882</v>
      </c>
      <c r="T602">
        <v>0</v>
      </c>
      <c r="U602">
        <v>0</v>
      </c>
      <c r="V602">
        <v>0</v>
      </c>
      <c r="W602">
        <v>0</v>
      </c>
      <c r="X602">
        <v>4.1967309776613018</v>
      </c>
      <c r="AA602">
        <v>0</v>
      </c>
      <c r="AB602">
        <v>0.13500000000000001</v>
      </c>
      <c r="AC602" s="1" t="e">
        <f>((#REF!+#REF!)*H2__2[[#This Row],[PremiumH2CN_cap]]+(#REF!+#REF!)*H2__2[[#This Row],[PremiumH2CN_prod]]*1000)*_xlfn.XLOOKUP(H2__2[[#This Row],[Year]],Graphs!$R$2:$R$41,Graphs!$T$2:$T$41)</f>
        <v>#REF!</v>
      </c>
      <c r="AD6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3" spans="1:31" x14ac:dyDescent="0.25">
      <c r="A603" s="1" t="s">
        <v>105</v>
      </c>
      <c r="B603">
        <v>1</v>
      </c>
      <c r="C603" s="1" t="s">
        <v>107</v>
      </c>
      <c r="D603" s="1" t="s">
        <v>379</v>
      </c>
      <c r="E603">
        <v>2022</v>
      </c>
      <c r="F603">
        <v>70</v>
      </c>
      <c r="G603">
        <v>0.35</v>
      </c>
      <c r="H603">
        <v>0.1350000105816076</v>
      </c>
      <c r="I603">
        <v>1.4849999998959864</v>
      </c>
      <c r="J603">
        <v>11.076071216819205</v>
      </c>
      <c r="K603">
        <v>1.1599200398437091E-10</v>
      </c>
      <c r="L603">
        <v>2.8696531613677922E-3</v>
      </c>
      <c r="M603">
        <v>2.8489366408155168E-2</v>
      </c>
      <c r="N603">
        <v>0</v>
      </c>
      <c r="O603">
        <v>0</v>
      </c>
      <c r="P603">
        <v>0.13500000000000001</v>
      </c>
      <c r="Q603">
        <v>0</v>
      </c>
      <c r="R603">
        <v>0</v>
      </c>
      <c r="S603">
        <v>7.2767309745710342</v>
      </c>
      <c r="T603">
        <v>0</v>
      </c>
      <c r="U603">
        <v>0</v>
      </c>
      <c r="V603">
        <v>0</v>
      </c>
      <c r="W603">
        <v>0</v>
      </c>
      <c r="X603">
        <v>7.2767309838493075</v>
      </c>
      <c r="AA603">
        <v>0</v>
      </c>
      <c r="AB603">
        <v>0.13500000000000001</v>
      </c>
      <c r="AC603" s="1" t="e">
        <f>((#REF!+#REF!)*H2__2[[#This Row],[PremiumH2CN_cap]]+(#REF!+#REF!)*H2__2[[#This Row],[PremiumH2CN_prod]]*1000)*_xlfn.XLOOKUP(H2__2[[#This Row],[Year]],Graphs!$R$2:$R$41,Graphs!$T$2:$T$41)</f>
        <v>#REF!</v>
      </c>
      <c r="AD6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4" spans="1:31" x14ac:dyDescent="0.25">
      <c r="A604" s="1" t="s">
        <v>105</v>
      </c>
      <c r="B604">
        <v>1</v>
      </c>
      <c r="C604" s="1" t="s">
        <v>107</v>
      </c>
      <c r="D604" s="1" t="s">
        <v>379</v>
      </c>
      <c r="E604">
        <v>2023</v>
      </c>
      <c r="F604">
        <v>65.333333333336697</v>
      </c>
      <c r="G604">
        <v>3.8266666666660427</v>
      </c>
      <c r="H604">
        <v>0.12825001071673109</v>
      </c>
      <c r="I604">
        <v>1.4782500003402843</v>
      </c>
      <c r="J604">
        <v>11.185880471519521</v>
      </c>
      <c r="K604">
        <v>1.0158060605424264</v>
      </c>
      <c r="L604">
        <v>1.4627695507793941E-3</v>
      </c>
      <c r="M604">
        <v>1.6796342281339114E-2</v>
      </c>
      <c r="N604">
        <v>0</v>
      </c>
      <c r="O604">
        <v>0</v>
      </c>
      <c r="P604">
        <v>0.12825</v>
      </c>
      <c r="Q604">
        <v>0</v>
      </c>
      <c r="R604">
        <v>0</v>
      </c>
      <c r="S604">
        <v>2.7667310028956935</v>
      </c>
      <c r="T604">
        <v>0</v>
      </c>
      <c r="U604">
        <v>0</v>
      </c>
      <c r="V604">
        <v>0</v>
      </c>
      <c r="W604">
        <v>0</v>
      </c>
      <c r="X604">
        <v>2.7667310118587158</v>
      </c>
      <c r="AA604">
        <v>0</v>
      </c>
      <c r="AB604">
        <v>0.12825</v>
      </c>
      <c r="AC604" s="1" t="e">
        <f>((#REF!+#REF!)*H2__2[[#This Row],[PremiumH2CN_cap]]+(#REF!+#REF!)*H2__2[[#This Row],[PremiumH2CN_prod]]*1000)*_xlfn.XLOOKUP(H2__2[[#This Row],[Year]],Graphs!$R$2:$R$41,Graphs!$T$2:$T$41)</f>
        <v>#REF!</v>
      </c>
      <c r="AD6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5" spans="1:31" x14ac:dyDescent="0.25">
      <c r="A605" s="1" t="s">
        <v>105</v>
      </c>
      <c r="B605">
        <v>1</v>
      </c>
      <c r="C605" s="1" t="s">
        <v>107</v>
      </c>
      <c r="D605" s="1" t="s">
        <v>379</v>
      </c>
      <c r="E605">
        <v>2024</v>
      </c>
      <c r="F605">
        <v>60.666666666671986</v>
      </c>
      <c r="G605">
        <v>6.1086831538556288</v>
      </c>
      <c r="H605">
        <v>0.12150001087335903</v>
      </c>
      <c r="I605">
        <v>12.15049771542229</v>
      </c>
      <c r="J605">
        <v>7.6626099066911557</v>
      </c>
      <c r="K605">
        <v>1.6215777098726405</v>
      </c>
      <c r="L605">
        <v>9.1042576183374656E-3</v>
      </c>
      <c r="M605">
        <v>0.7205284616881914</v>
      </c>
      <c r="N605">
        <v>3.30963403509082</v>
      </c>
      <c r="O605">
        <v>0</v>
      </c>
      <c r="P605">
        <v>0.12150000000000001</v>
      </c>
      <c r="Q605">
        <v>0</v>
      </c>
      <c r="R605">
        <v>0</v>
      </c>
      <c r="S605">
        <v>2.9007405898131347</v>
      </c>
      <c r="T605">
        <v>0</v>
      </c>
      <c r="U605">
        <v>0</v>
      </c>
      <c r="V605">
        <v>0</v>
      </c>
      <c r="W605">
        <v>0</v>
      </c>
      <c r="X605">
        <v>2.9007397273187636</v>
      </c>
      <c r="AA605">
        <v>0</v>
      </c>
      <c r="AB605">
        <v>0.12150000000000001</v>
      </c>
      <c r="AC605" s="1" t="e">
        <f>((#REF!+#REF!)*H2__2[[#This Row],[PremiumH2CN_cap]]+(#REF!+#REF!)*H2__2[[#This Row],[PremiumH2CN_prod]]*1000)*_xlfn.XLOOKUP(H2__2[[#This Row],[Year]],Graphs!$R$2:$R$41,Graphs!$T$2:$T$41)</f>
        <v>#REF!</v>
      </c>
      <c r="AD6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6" spans="1:31" x14ac:dyDescent="0.25">
      <c r="A606" s="1" t="s">
        <v>105</v>
      </c>
      <c r="B606">
        <v>1</v>
      </c>
      <c r="C606" s="1" t="s">
        <v>107</v>
      </c>
      <c r="D606" s="1" t="s">
        <v>379</v>
      </c>
      <c r="E606">
        <v>2025</v>
      </c>
      <c r="F606">
        <v>56.000000000006771</v>
      </c>
      <c r="G606">
        <v>6.0853498205230743</v>
      </c>
      <c r="H606">
        <v>0.11475001127316617</v>
      </c>
      <c r="I606">
        <v>14.41437830856267</v>
      </c>
      <c r="J606">
        <v>8.3446410741870007</v>
      </c>
      <c r="K606">
        <v>1.6153837704863172</v>
      </c>
      <c r="L606">
        <v>9.9945988567755502E-3</v>
      </c>
      <c r="M606">
        <v>0.93793757277704082</v>
      </c>
      <c r="N606">
        <v>3.5255777245999012</v>
      </c>
      <c r="O606">
        <v>0</v>
      </c>
      <c r="P606">
        <v>0.11475</v>
      </c>
      <c r="Q606">
        <v>0</v>
      </c>
      <c r="R606">
        <v>0</v>
      </c>
      <c r="S606">
        <v>2.6968902657552341</v>
      </c>
      <c r="T606">
        <v>0</v>
      </c>
      <c r="U606">
        <v>0</v>
      </c>
      <c r="V606">
        <v>0</v>
      </c>
      <c r="W606">
        <v>0</v>
      </c>
      <c r="X606">
        <v>2.6968898510303894</v>
      </c>
      <c r="AA606">
        <v>0</v>
      </c>
      <c r="AB606">
        <v>0.11475</v>
      </c>
      <c r="AC606" s="1" t="e">
        <f>((#REF!+#REF!)*H2__2[[#This Row],[PremiumH2CN_cap]]+(#REF!+#REF!)*H2__2[[#This Row],[PremiumH2CN_prod]]*1000)*_xlfn.XLOOKUP(H2__2[[#This Row],[Year]],Graphs!$R$2:$R$41,Graphs!$T$2:$T$41)</f>
        <v>#REF!</v>
      </c>
      <c r="AD6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7" spans="1:31" x14ac:dyDescent="0.25">
      <c r="A607" s="1" t="s">
        <v>105</v>
      </c>
      <c r="B607">
        <v>1</v>
      </c>
      <c r="C607" s="1" t="s">
        <v>107</v>
      </c>
      <c r="D607" s="1" t="s">
        <v>379</v>
      </c>
      <c r="E607">
        <v>2026</v>
      </c>
      <c r="F607">
        <v>51.333333333341805</v>
      </c>
      <c r="G607">
        <v>6.0620164871903999</v>
      </c>
      <c r="H607">
        <v>0.56315901990244388</v>
      </c>
      <c r="I607">
        <v>29.566609693167539</v>
      </c>
      <c r="J607">
        <v>5.1648097138791371</v>
      </c>
      <c r="K607">
        <v>1.6091898310922981</v>
      </c>
      <c r="L607">
        <v>6.4396088342836652E-2</v>
      </c>
      <c r="M607">
        <v>2.2276875340745756</v>
      </c>
      <c r="N607">
        <v>6.476250058770658</v>
      </c>
      <c r="O607">
        <v>0</v>
      </c>
      <c r="P607">
        <v>0.10800000000000001</v>
      </c>
      <c r="Q607">
        <v>0</v>
      </c>
      <c r="R607">
        <v>0</v>
      </c>
      <c r="S607">
        <v>2.9686539384305464</v>
      </c>
      <c r="T607">
        <v>0</v>
      </c>
      <c r="U607">
        <v>0</v>
      </c>
      <c r="V607">
        <v>0</v>
      </c>
      <c r="W607">
        <v>0</v>
      </c>
      <c r="X607">
        <v>2.9726280408338051</v>
      </c>
      <c r="AA607">
        <v>0</v>
      </c>
      <c r="AB607">
        <v>0.10800000000000001</v>
      </c>
      <c r="AC607" s="1" t="e">
        <f>((#REF!+#REF!)*H2__2[[#This Row],[PremiumH2CN_cap]]+(#REF!+#REF!)*H2__2[[#This Row],[PremiumH2CN_prod]]*1000)*_xlfn.XLOOKUP(H2__2[[#This Row],[Year]],Graphs!$R$2:$R$41,Graphs!$T$2:$T$41)</f>
        <v>#REF!</v>
      </c>
      <c r="AD6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8" spans="1:31" x14ac:dyDescent="0.25">
      <c r="A608" s="1" t="s">
        <v>105</v>
      </c>
      <c r="B608">
        <v>1</v>
      </c>
      <c r="C608" s="1" t="s">
        <v>107</v>
      </c>
      <c r="D608" s="1" t="s">
        <v>379</v>
      </c>
      <c r="E608">
        <v>2027</v>
      </c>
      <c r="F608">
        <v>46.666666666677109</v>
      </c>
      <c r="G608">
        <v>6.0386831538576784</v>
      </c>
      <c r="H608">
        <v>6.2554989695865046</v>
      </c>
      <c r="I608">
        <v>30.443179557641894</v>
      </c>
      <c r="J608">
        <v>3.4614753242204062</v>
      </c>
      <c r="K608">
        <v>1.6029958916919833</v>
      </c>
      <c r="L608">
        <v>0.77160217173113121</v>
      </c>
      <c r="M608">
        <v>2.4580202831425866</v>
      </c>
      <c r="N608">
        <v>8.3593395681404647</v>
      </c>
      <c r="O608">
        <v>0</v>
      </c>
      <c r="P608">
        <v>0.10125000000000001</v>
      </c>
      <c r="Q608">
        <v>0</v>
      </c>
      <c r="R608">
        <v>0</v>
      </c>
      <c r="S608">
        <v>3.0105853686375541</v>
      </c>
      <c r="T608">
        <v>0</v>
      </c>
      <c r="U608">
        <v>0</v>
      </c>
      <c r="V608">
        <v>0</v>
      </c>
      <c r="W608">
        <v>0</v>
      </c>
      <c r="X608">
        <v>3.0305787423887134</v>
      </c>
      <c r="AA608">
        <v>0</v>
      </c>
      <c r="AB608">
        <v>0.10125000000000001</v>
      </c>
      <c r="AC608" s="1" t="e">
        <f>((#REF!+#REF!)*H2__2[[#This Row],[PremiumH2CN_cap]]+(#REF!+#REF!)*H2__2[[#This Row],[PremiumH2CN_prod]]*1000)*_xlfn.XLOOKUP(H2__2[[#This Row],[Year]],Graphs!$R$2:$R$41,Graphs!$T$2:$T$41)</f>
        <v>#REF!</v>
      </c>
      <c r="AD6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09" spans="1:31" x14ac:dyDescent="0.25">
      <c r="A609" s="1" t="s">
        <v>105</v>
      </c>
      <c r="B609">
        <v>1</v>
      </c>
      <c r="C609" s="1" t="s">
        <v>107</v>
      </c>
      <c r="D609" s="1" t="s">
        <v>379</v>
      </c>
      <c r="E609">
        <v>2028</v>
      </c>
      <c r="F609">
        <v>42.000000000012896</v>
      </c>
      <c r="G609">
        <v>6.0153498205248521</v>
      </c>
      <c r="H609">
        <v>16.14399438936244</v>
      </c>
      <c r="I609">
        <v>33.483002934924862</v>
      </c>
      <c r="J609">
        <v>1.3946941331269986</v>
      </c>
      <c r="K609">
        <v>1.4362444007357025</v>
      </c>
      <c r="L609">
        <v>2.0647993005566221</v>
      </c>
      <c r="M609">
        <v>2.7308117176872129</v>
      </c>
      <c r="N609">
        <v>10.138927330011368</v>
      </c>
      <c r="O609">
        <v>0</v>
      </c>
      <c r="P609">
        <v>9.4500000000000001E-2</v>
      </c>
      <c r="Q609">
        <v>0</v>
      </c>
      <c r="R609">
        <v>0</v>
      </c>
      <c r="S609">
        <v>3.0098552656847897</v>
      </c>
      <c r="T609">
        <v>0</v>
      </c>
      <c r="U609">
        <v>0</v>
      </c>
      <c r="V609">
        <v>0</v>
      </c>
      <c r="W609">
        <v>0</v>
      </c>
      <c r="X609">
        <v>3.0428223430315469</v>
      </c>
      <c r="AA609">
        <v>0</v>
      </c>
      <c r="AB609">
        <v>9.4500000000000001E-2</v>
      </c>
      <c r="AC609" s="1" t="e">
        <f>((#REF!+#REF!)*H2__2[[#This Row],[PremiumH2CN_cap]]+(#REF!+#REF!)*H2__2[[#This Row],[PremiumH2CN_prod]]*1000)*_xlfn.XLOOKUP(H2__2[[#This Row],[Year]],Graphs!$R$2:$R$41,Graphs!$T$2:$T$41)</f>
        <v>#REF!</v>
      </c>
      <c r="AD6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0" spans="1:31" x14ac:dyDescent="0.25">
      <c r="A610" s="1" t="s">
        <v>105</v>
      </c>
      <c r="B610">
        <v>1</v>
      </c>
      <c r="C610" s="1" t="s">
        <v>107</v>
      </c>
      <c r="D610" s="1" t="s">
        <v>379</v>
      </c>
      <c r="E610">
        <v>2029</v>
      </c>
      <c r="F610">
        <v>37.333333333353835</v>
      </c>
      <c r="G610">
        <v>5.992016487191953</v>
      </c>
      <c r="H610">
        <v>18.834876425693555</v>
      </c>
      <c r="I610">
        <v>36.95890924628511</v>
      </c>
      <c r="J610">
        <v>0.40559189520894567</v>
      </c>
      <c r="K610">
        <v>1.4157158078239078</v>
      </c>
      <c r="L610">
        <v>2.5384127649406301</v>
      </c>
      <c r="M610">
        <v>3.2071785833236173</v>
      </c>
      <c r="N610">
        <v>11.310768680380416</v>
      </c>
      <c r="O610">
        <v>0</v>
      </c>
      <c r="P610">
        <v>8.7750000000000009E-2</v>
      </c>
      <c r="Q610">
        <v>0</v>
      </c>
      <c r="R610">
        <v>0</v>
      </c>
      <c r="S610">
        <v>2.9091448014883001</v>
      </c>
      <c r="T610">
        <v>0</v>
      </c>
      <c r="U610">
        <v>0</v>
      </c>
      <c r="V610">
        <v>0</v>
      </c>
      <c r="W610">
        <v>0</v>
      </c>
      <c r="X610">
        <v>2.9637733133493187</v>
      </c>
      <c r="AA610">
        <v>0</v>
      </c>
      <c r="AB610">
        <v>8.7750000000000009E-2</v>
      </c>
      <c r="AC610" s="1" t="e">
        <f>((#REF!+#REF!)*H2__2[[#This Row],[PremiumH2CN_cap]]+(#REF!+#REF!)*H2__2[[#This Row],[PremiumH2CN_prod]]*1000)*_xlfn.XLOOKUP(H2__2[[#This Row],[Year]],Graphs!$R$2:$R$41,Graphs!$T$2:$T$41)</f>
        <v>#REF!</v>
      </c>
      <c r="AD6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1" spans="1:31" x14ac:dyDescent="0.25">
      <c r="A611" s="1" t="s">
        <v>105</v>
      </c>
      <c r="B611">
        <v>1</v>
      </c>
      <c r="C611" s="1" t="s">
        <v>107</v>
      </c>
      <c r="D611" s="1" t="s">
        <v>379</v>
      </c>
      <c r="E611">
        <v>2030</v>
      </c>
      <c r="F611">
        <v>32.666666666692514</v>
      </c>
      <c r="G611">
        <v>5.968683153859029</v>
      </c>
      <c r="H611">
        <v>20.651283165646635</v>
      </c>
      <c r="I611">
        <v>42.326159524560076</v>
      </c>
      <c r="J611">
        <v>6.578583202023211E-2</v>
      </c>
      <c r="K611">
        <v>1.164567971964571</v>
      </c>
      <c r="L611">
        <v>2.9223322279803408</v>
      </c>
      <c r="M611">
        <v>3.9459750563635803</v>
      </c>
      <c r="N611">
        <v>11.892411111130603</v>
      </c>
      <c r="O611">
        <v>0</v>
      </c>
      <c r="P611">
        <v>8.1000000000000003E-2</v>
      </c>
      <c r="Q611">
        <v>0</v>
      </c>
      <c r="R611">
        <v>0</v>
      </c>
      <c r="S611">
        <v>2.7339100138033272</v>
      </c>
      <c r="T611">
        <v>0</v>
      </c>
      <c r="U611">
        <v>0</v>
      </c>
      <c r="V611">
        <v>0</v>
      </c>
      <c r="W611">
        <v>0</v>
      </c>
      <c r="X611">
        <v>2.7986888195238264</v>
      </c>
      <c r="AA611">
        <v>0</v>
      </c>
      <c r="AB611">
        <v>8.1000000000000003E-2</v>
      </c>
      <c r="AC611" s="1" t="e">
        <f>((#REF!+#REF!)*H2__2[[#This Row],[PremiumH2CN_cap]]+(#REF!+#REF!)*H2__2[[#This Row],[PremiumH2CN_prod]]*1000)*_xlfn.XLOOKUP(H2__2[[#This Row],[Year]],Graphs!$R$2:$R$41,Graphs!$T$2:$T$41)</f>
        <v>#REF!</v>
      </c>
      <c r="AD6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2" spans="1:31" x14ac:dyDescent="0.25">
      <c r="A612" s="1" t="s">
        <v>105</v>
      </c>
      <c r="B612">
        <v>1</v>
      </c>
      <c r="C612" s="1" t="s">
        <v>107</v>
      </c>
      <c r="D612" s="1" t="s">
        <v>379</v>
      </c>
      <c r="E612">
        <v>2031</v>
      </c>
      <c r="F612">
        <v>28.000000000034454</v>
      </c>
      <c r="G612">
        <v>5.9453498205261281</v>
      </c>
      <c r="H612">
        <v>22.524773246126493</v>
      </c>
      <c r="I612">
        <v>42.319409587171421</v>
      </c>
      <c r="J612">
        <v>3.8288026374053942E-3</v>
      </c>
      <c r="K612">
        <v>1.1057581555246341</v>
      </c>
      <c r="L612">
        <v>3.2271757257336784</v>
      </c>
      <c r="M612">
        <v>4.0310297732977975</v>
      </c>
      <c r="N612">
        <v>12.309424475451085</v>
      </c>
      <c r="O612">
        <v>5.0798061440428439</v>
      </c>
      <c r="P612">
        <v>2.7132851331322549</v>
      </c>
      <c r="Q612">
        <v>0.40363071843308046</v>
      </c>
      <c r="R612">
        <v>0.41950485636078344</v>
      </c>
      <c r="S612">
        <v>2.7250891781666771</v>
      </c>
      <c r="T612">
        <v>0</v>
      </c>
      <c r="U612">
        <v>0</v>
      </c>
      <c r="V612">
        <v>0</v>
      </c>
      <c r="W612">
        <v>0</v>
      </c>
      <c r="X612">
        <v>2.7978813743217681</v>
      </c>
      <c r="AA612">
        <v>5.0798061440428439</v>
      </c>
      <c r="AB612">
        <v>2.7132851331322549</v>
      </c>
      <c r="AC612" s="1" t="e">
        <f>((#REF!+#REF!)*H2__2[[#This Row],[PremiumH2CN_cap]]+(#REF!+#REF!)*H2__2[[#This Row],[PremiumH2CN_prod]]*1000)*_xlfn.XLOOKUP(H2__2[[#This Row],[Year]],Graphs!$R$2:$R$41,Graphs!$T$2:$T$41)</f>
        <v>#REF!</v>
      </c>
      <c r="AD6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3" spans="1:31" x14ac:dyDescent="0.25">
      <c r="A613" s="1" t="s">
        <v>105</v>
      </c>
      <c r="B613">
        <v>1</v>
      </c>
      <c r="C613" s="1" t="s">
        <v>107</v>
      </c>
      <c r="D613" s="1" t="s">
        <v>379</v>
      </c>
      <c r="E613">
        <v>2032</v>
      </c>
      <c r="F613">
        <v>23.333333333385418</v>
      </c>
      <c r="G613">
        <v>5.9220164871932406</v>
      </c>
      <c r="H613">
        <v>26.544531769264804</v>
      </c>
      <c r="I613">
        <v>45.612816919029001</v>
      </c>
      <c r="J613">
        <v>1.9145711649175211E-9</v>
      </c>
      <c r="K613">
        <v>1.0478741608714943</v>
      </c>
      <c r="L613">
        <v>3.8936255979274788</v>
      </c>
      <c r="M613">
        <v>4.3028499978138708</v>
      </c>
      <c r="N613">
        <v>12.863886627849835</v>
      </c>
      <c r="O613">
        <v>5.0798061440428439</v>
      </c>
      <c r="P613">
        <v>2.7065351331322547</v>
      </c>
      <c r="Q613">
        <v>0.47657650317531663</v>
      </c>
      <c r="R613">
        <v>0.40783578693759692</v>
      </c>
      <c r="S613">
        <v>2.7312022209662437</v>
      </c>
      <c r="T613">
        <v>0</v>
      </c>
      <c r="U613">
        <v>0</v>
      </c>
      <c r="V613">
        <v>0</v>
      </c>
      <c r="W613">
        <v>0</v>
      </c>
      <c r="X613">
        <v>2.8087863169995804</v>
      </c>
      <c r="AA613">
        <v>5.0798061440428439</v>
      </c>
      <c r="AB613">
        <v>2.7065351331322547</v>
      </c>
      <c r="AC613" s="1" t="e">
        <f>((#REF!+#REF!)*H2__2[[#This Row],[PremiumH2CN_cap]]+(#REF!+#REF!)*H2__2[[#This Row],[PremiumH2CN_prod]]*1000)*_xlfn.XLOOKUP(H2__2[[#This Row],[Year]],Graphs!$R$2:$R$41,Graphs!$T$2:$T$41)</f>
        <v>#REF!</v>
      </c>
      <c r="AD6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4" spans="1:31" x14ac:dyDescent="0.25">
      <c r="A614" s="1" t="s">
        <v>105</v>
      </c>
      <c r="B614">
        <v>1</v>
      </c>
      <c r="C614" s="1" t="s">
        <v>107</v>
      </c>
      <c r="D614" s="1" t="s">
        <v>379</v>
      </c>
      <c r="E614">
        <v>2033</v>
      </c>
      <c r="F614">
        <v>18.666666666921095</v>
      </c>
      <c r="G614">
        <v>5.8986831538603584</v>
      </c>
      <c r="H614">
        <v>26.537782003953645</v>
      </c>
      <c r="I614">
        <v>54.376917235822773</v>
      </c>
      <c r="J614">
        <v>9.8013191736312406E-10</v>
      </c>
      <c r="K614">
        <v>1.0437454298901805</v>
      </c>
      <c r="L614">
        <v>4.0160049197365497</v>
      </c>
      <c r="M614">
        <v>5.0609365275894191</v>
      </c>
      <c r="N614">
        <v>13.353921375746394</v>
      </c>
      <c r="O614">
        <v>5.0798061440428439</v>
      </c>
      <c r="P614">
        <v>2.6997851331322549</v>
      </c>
      <c r="Q614">
        <v>0.6151940422134804</v>
      </c>
      <c r="R614">
        <v>0.41202020811144691</v>
      </c>
      <c r="S614">
        <v>2.7283635023196711</v>
      </c>
      <c r="T614">
        <v>0</v>
      </c>
      <c r="U614">
        <v>0</v>
      </c>
      <c r="V614">
        <v>0</v>
      </c>
      <c r="W614">
        <v>0</v>
      </c>
      <c r="X614">
        <v>2.8112408793556352</v>
      </c>
      <c r="AA614">
        <v>5.0798061440428439</v>
      </c>
      <c r="AB614">
        <v>2.6997851331322549</v>
      </c>
      <c r="AC614" s="1" t="e">
        <f>((#REF!+#REF!)*H2__2[[#This Row],[PremiumH2CN_cap]]+(#REF!+#REF!)*H2__2[[#This Row],[PremiumH2CN_prod]]*1000)*_xlfn.XLOOKUP(H2__2[[#This Row],[Year]],Graphs!$R$2:$R$41,Graphs!$T$2:$T$41)</f>
        <v>#REF!</v>
      </c>
      <c r="AD6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5" spans="1:31" x14ac:dyDescent="0.25">
      <c r="A615" s="1" t="s">
        <v>105</v>
      </c>
      <c r="B615">
        <v>1</v>
      </c>
      <c r="C615" s="1" t="s">
        <v>107</v>
      </c>
      <c r="D615" s="1" t="s">
        <v>379</v>
      </c>
      <c r="E615">
        <v>2034</v>
      </c>
      <c r="F615">
        <v>14.000000000470228</v>
      </c>
      <c r="G615">
        <v>5.8753498205274735</v>
      </c>
      <c r="H615">
        <v>35.758042798266487</v>
      </c>
      <c r="I615">
        <v>54.370167321504283</v>
      </c>
      <c r="J615">
        <v>6.905867603472033E-10</v>
      </c>
      <c r="K615">
        <v>1.0190725668851</v>
      </c>
      <c r="L615">
        <v>5.4422355005244087</v>
      </c>
      <c r="M615">
        <v>5.3734754833454064</v>
      </c>
      <c r="N615">
        <v>13.300556807751995</v>
      </c>
      <c r="O615">
        <v>5.0798061440428439</v>
      </c>
      <c r="P615">
        <v>2.6930351331322546</v>
      </c>
      <c r="Q615">
        <v>0.40622595409503526</v>
      </c>
      <c r="R615">
        <v>0.45987959855640442</v>
      </c>
      <c r="S615">
        <v>2.6651228399819247</v>
      </c>
      <c r="T615">
        <v>0</v>
      </c>
      <c r="U615">
        <v>0</v>
      </c>
      <c r="V615">
        <v>0</v>
      </c>
      <c r="W615">
        <v>0</v>
      </c>
      <c r="X615">
        <v>2.7504884676865795</v>
      </c>
      <c r="AA615">
        <v>5.0798061440428439</v>
      </c>
      <c r="AB615">
        <v>2.6930351331322546</v>
      </c>
      <c r="AC615" s="1" t="e">
        <f>((#REF!+#REF!)*H2__2[[#This Row],[PremiumH2CN_cap]]+(#REF!+#REF!)*H2__2[[#This Row],[PremiumH2CN_prod]]*1000)*_xlfn.XLOOKUP(H2__2[[#This Row],[Year]],Graphs!$R$2:$R$41,Graphs!$T$2:$T$41)</f>
        <v>#REF!</v>
      </c>
      <c r="AD6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6" spans="1:31" x14ac:dyDescent="0.25">
      <c r="A616" s="1" t="s">
        <v>105</v>
      </c>
      <c r="B616">
        <v>1</v>
      </c>
      <c r="C616" s="1" t="s">
        <v>107</v>
      </c>
      <c r="D616" s="1" t="s">
        <v>379</v>
      </c>
      <c r="E616">
        <v>2035</v>
      </c>
      <c r="F616">
        <v>9.333333334532588</v>
      </c>
      <c r="G616">
        <v>5.8520164871945974</v>
      </c>
      <c r="H616">
        <v>38.903838045509247</v>
      </c>
      <c r="I616">
        <v>56.932007858874798</v>
      </c>
      <c r="J616">
        <v>5.7654307747524028E-10</v>
      </c>
      <c r="K616">
        <v>0.97462724620142782</v>
      </c>
      <c r="L616">
        <v>6.0274184079812159</v>
      </c>
      <c r="M616">
        <v>5.8960466374104223</v>
      </c>
      <c r="N616">
        <v>13.811995097703473</v>
      </c>
      <c r="O616">
        <v>5.0798061440428439</v>
      </c>
      <c r="P616">
        <v>2.6862851331322548</v>
      </c>
      <c r="Q616">
        <v>0.32984616592612093</v>
      </c>
      <c r="R616">
        <v>0.46201649876599654</v>
      </c>
      <c r="S616">
        <v>2.6359592432969969</v>
      </c>
      <c r="T616">
        <v>0</v>
      </c>
      <c r="U616">
        <v>0</v>
      </c>
      <c r="V616">
        <v>0</v>
      </c>
      <c r="W616">
        <v>0</v>
      </c>
      <c r="X616">
        <v>2.7314038804878118</v>
      </c>
      <c r="AA616">
        <v>5.0798061440428439</v>
      </c>
      <c r="AB616">
        <v>2.6862851331322548</v>
      </c>
      <c r="AC616" s="1" t="e">
        <f>((#REF!+#REF!)*H2__2[[#This Row],[PremiumH2CN_cap]]+(#REF!+#REF!)*H2__2[[#This Row],[PremiumH2CN_prod]]*1000)*_xlfn.XLOOKUP(H2__2[[#This Row],[Year]],Graphs!$R$2:$R$41,Graphs!$T$2:$T$41)</f>
        <v>#REF!</v>
      </c>
      <c r="AD6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7" spans="1:31" x14ac:dyDescent="0.25">
      <c r="A617" s="1" t="s">
        <v>105</v>
      </c>
      <c r="B617">
        <v>1</v>
      </c>
      <c r="C617" s="1" t="s">
        <v>107</v>
      </c>
      <c r="D617" s="1" t="s">
        <v>379</v>
      </c>
      <c r="E617">
        <v>2036</v>
      </c>
      <c r="F617">
        <v>4.6666666679178546</v>
      </c>
      <c r="G617">
        <v>5.8286831538617268</v>
      </c>
      <c r="H617">
        <v>42.150147068831366</v>
      </c>
      <c r="I617">
        <v>59.361686657016151</v>
      </c>
      <c r="J617">
        <v>5.3062471355442711E-10</v>
      </c>
      <c r="K617">
        <v>0.92350437283467834</v>
      </c>
      <c r="L617">
        <v>6.6196845605626491</v>
      </c>
      <c r="M617">
        <v>6.3948065029405603</v>
      </c>
      <c r="N617">
        <v>14.231324499776241</v>
      </c>
      <c r="O617">
        <v>5.0798061440428439</v>
      </c>
      <c r="P617">
        <v>2.679535133132255</v>
      </c>
      <c r="Q617">
        <v>0.35933431718715747</v>
      </c>
      <c r="R617">
        <v>0.47380585985134888</v>
      </c>
      <c r="S617">
        <v>2.5820436877654078</v>
      </c>
      <c r="T617">
        <v>0</v>
      </c>
      <c r="U617">
        <v>0</v>
      </c>
      <c r="V617">
        <v>0</v>
      </c>
      <c r="W617">
        <v>0</v>
      </c>
      <c r="X617">
        <v>2.6938663652514498</v>
      </c>
      <c r="AA617">
        <v>5.0798061440428439</v>
      </c>
      <c r="AB617">
        <v>2.679535133132255</v>
      </c>
      <c r="AC617" s="1" t="e">
        <f>((#REF!+#REF!)*H2__2[[#This Row],[PremiumH2CN_cap]]+(#REF!+#REF!)*H2__2[[#This Row],[PremiumH2CN_prod]]*1000)*_xlfn.XLOOKUP(H2__2[[#This Row],[Year]],Graphs!$R$2:$R$41,Graphs!$T$2:$T$41)</f>
        <v>#REF!</v>
      </c>
      <c r="AD6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8" spans="1:31" x14ac:dyDescent="0.25">
      <c r="A618" s="1" t="s">
        <v>105</v>
      </c>
      <c r="B618">
        <v>1</v>
      </c>
      <c r="C618" s="1" t="s">
        <v>107</v>
      </c>
      <c r="D618" s="1" t="s">
        <v>379</v>
      </c>
      <c r="E618">
        <v>2037</v>
      </c>
      <c r="F618">
        <v>1.3908858855261343E-8</v>
      </c>
      <c r="G618">
        <v>5.8053498205288685</v>
      </c>
      <c r="H618">
        <v>45.261484054953897</v>
      </c>
      <c r="I618">
        <v>61.866288329045908</v>
      </c>
      <c r="J618">
        <v>3.7413333520729404E-10</v>
      </c>
      <c r="K618">
        <v>0.89723963201580725</v>
      </c>
      <c r="L618">
        <v>7.0418477472276493</v>
      </c>
      <c r="M618">
        <v>6.4488785712323908</v>
      </c>
      <c r="N618">
        <v>15.0313210796874</v>
      </c>
      <c r="O618">
        <v>5.0798061440428439</v>
      </c>
      <c r="P618">
        <v>2.6727851331322547</v>
      </c>
      <c r="Q618">
        <v>0.63707760028862892</v>
      </c>
      <c r="R618">
        <v>0.44541486777863382</v>
      </c>
      <c r="S618">
        <v>2.5684773556009035</v>
      </c>
      <c r="T618">
        <v>0</v>
      </c>
      <c r="U618">
        <v>0</v>
      </c>
      <c r="V618">
        <v>0</v>
      </c>
      <c r="W618">
        <v>0</v>
      </c>
      <c r="X618">
        <v>2.701353730361824</v>
      </c>
      <c r="AA618">
        <v>5.0798061440428439</v>
      </c>
      <c r="AB618">
        <v>2.6727851331322547</v>
      </c>
      <c r="AC618" s="1" t="e">
        <f>((#REF!+#REF!)*H2__2[[#This Row],[PremiumH2CN_cap]]+(#REF!+#REF!)*H2__2[[#This Row],[PremiumH2CN_prod]]*1000)*_xlfn.XLOOKUP(H2__2[[#This Row],[Year]],Graphs!$R$2:$R$41,Graphs!$T$2:$T$41)</f>
        <v>#REF!</v>
      </c>
      <c r="AD6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19" spans="1:31" x14ac:dyDescent="0.25">
      <c r="A619" s="1" t="s">
        <v>105</v>
      </c>
      <c r="B619">
        <v>1</v>
      </c>
      <c r="C619" s="1" t="s">
        <v>107</v>
      </c>
      <c r="D619" s="1" t="s">
        <v>379</v>
      </c>
      <c r="E619">
        <v>2038</v>
      </c>
      <c r="F619">
        <v>1.4180779697717116E-8</v>
      </c>
      <c r="G619">
        <v>5.8053498205293614</v>
      </c>
      <c r="H619">
        <v>48.285092743765233</v>
      </c>
      <c r="I619">
        <v>69.475091365332929</v>
      </c>
      <c r="J619">
        <v>3.54590603178198E-10</v>
      </c>
      <c r="K619">
        <v>0.86864211758383592</v>
      </c>
      <c r="L619">
        <v>7.5885103924600141</v>
      </c>
      <c r="M619">
        <v>7.1110941045740823</v>
      </c>
      <c r="N619">
        <v>15.258732407177844</v>
      </c>
      <c r="O619">
        <v>5.0798061440428439</v>
      </c>
      <c r="P619">
        <v>2.6660351331322549</v>
      </c>
      <c r="Q619">
        <v>0.702515582077334</v>
      </c>
      <c r="R619">
        <v>0.47127422933281382</v>
      </c>
      <c r="S619">
        <v>2.5328169386416239</v>
      </c>
      <c r="T619">
        <v>0</v>
      </c>
      <c r="U619">
        <v>0</v>
      </c>
      <c r="V619">
        <v>0</v>
      </c>
      <c r="W619">
        <v>0</v>
      </c>
      <c r="X619">
        <v>2.6669539312708364</v>
      </c>
      <c r="AA619">
        <v>5.0798061440428439</v>
      </c>
      <c r="AB619">
        <v>2.6660351331322549</v>
      </c>
      <c r="AC619" s="1" t="e">
        <f>((#REF!+#REF!)*H2__2[[#This Row],[PremiumH2CN_cap]]+(#REF!+#REF!)*H2__2[[#This Row],[PremiumH2CN_prod]]*1000)*_xlfn.XLOOKUP(H2__2[[#This Row],[Year]],Graphs!$R$2:$R$41,Graphs!$T$2:$T$41)</f>
        <v>#REF!</v>
      </c>
      <c r="AD6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0" spans="1:31" x14ac:dyDescent="0.25">
      <c r="A620" s="1" t="s">
        <v>105</v>
      </c>
      <c r="B620">
        <v>1</v>
      </c>
      <c r="C620" s="1" t="s">
        <v>107</v>
      </c>
      <c r="D620" s="1" t="s">
        <v>379</v>
      </c>
      <c r="E620">
        <v>2039</v>
      </c>
      <c r="F620">
        <v>1.5144949126008378E-8</v>
      </c>
      <c r="G620">
        <v>5.805349820529921</v>
      </c>
      <c r="H620">
        <v>48.278342760192842</v>
      </c>
      <c r="I620">
        <v>78.980744137458231</v>
      </c>
      <c r="J620">
        <v>3.4181389182723767E-10</v>
      </c>
      <c r="K620">
        <v>0.83895116728741914</v>
      </c>
      <c r="L620">
        <v>7.7995827952121388</v>
      </c>
      <c r="M620">
        <v>8.2638932930901117</v>
      </c>
      <c r="N620">
        <v>15.439104828591766</v>
      </c>
      <c r="O620">
        <v>5.0798061440428439</v>
      </c>
      <c r="P620">
        <v>2.6592851331322547</v>
      </c>
      <c r="Q620">
        <v>0.67693401941068787</v>
      </c>
      <c r="R620">
        <v>0.48150662498462926</v>
      </c>
      <c r="S620">
        <v>2.4973084359102304</v>
      </c>
      <c r="T620">
        <v>0</v>
      </c>
      <c r="U620">
        <v>0</v>
      </c>
      <c r="V620">
        <v>0</v>
      </c>
      <c r="W620">
        <v>0</v>
      </c>
      <c r="X620">
        <v>2.6297043719793822</v>
      </c>
      <c r="AA620">
        <v>5.0798061440428439</v>
      </c>
      <c r="AB620">
        <v>2.6592851331322547</v>
      </c>
      <c r="AC620" s="1" t="e">
        <f>((#REF!+#REF!)*H2__2[[#This Row],[PremiumH2CN_cap]]+(#REF!+#REF!)*H2__2[[#This Row],[PremiumH2CN_prod]]*1000)*_xlfn.XLOOKUP(H2__2[[#This Row],[Year]],Graphs!$R$2:$R$41,Graphs!$T$2:$T$41)</f>
        <v>#REF!</v>
      </c>
      <c r="AD6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1" spans="1:31" x14ac:dyDescent="0.25">
      <c r="A621" s="1" t="s">
        <v>105</v>
      </c>
      <c r="B621">
        <v>1</v>
      </c>
      <c r="C621" s="1" t="s">
        <v>107</v>
      </c>
      <c r="D621" s="1" t="s">
        <v>379</v>
      </c>
      <c r="E621">
        <v>2040</v>
      </c>
      <c r="F621">
        <v>1.700067671286817E-8</v>
      </c>
      <c r="G621">
        <v>5.8053498205305614</v>
      </c>
      <c r="H621">
        <v>48.271592766100049</v>
      </c>
      <c r="I621">
        <v>88.30685701921351</v>
      </c>
      <c r="J621">
        <v>3.3234458036857146E-10</v>
      </c>
      <c r="K621">
        <v>0.79539682230412134</v>
      </c>
      <c r="L621">
        <v>8.0535404841709646</v>
      </c>
      <c r="M621">
        <v>9.5536500996953553</v>
      </c>
      <c r="N621">
        <v>15.4808632039207</v>
      </c>
      <c r="O621">
        <v>5.0798061440428439</v>
      </c>
      <c r="P621">
        <v>2.6525351331322549</v>
      </c>
      <c r="Q621">
        <v>0.59269842284768204</v>
      </c>
      <c r="R621">
        <v>0.52202480310279731</v>
      </c>
      <c r="S621">
        <v>2.4488485844358068</v>
      </c>
      <c r="T621">
        <v>0</v>
      </c>
      <c r="U621">
        <v>0</v>
      </c>
      <c r="V621">
        <v>0</v>
      </c>
      <c r="W621">
        <v>0</v>
      </c>
      <c r="X621">
        <v>2.5786394731980944</v>
      </c>
      <c r="AA621">
        <v>5.0798061440428439</v>
      </c>
      <c r="AB621">
        <v>2.6525351331322549</v>
      </c>
      <c r="AC621" s="1" t="e">
        <f>((#REF!+#REF!)*H2__2[[#This Row],[PremiumH2CN_cap]]+(#REF!+#REF!)*H2__2[[#This Row],[PremiumH2CN_prod]]*1000)*_xlfn.XLOOKUP(H2__2[[#This Row],[Year]],Graphs!$R$2:$R$41,Graphs!$T$2:$T$41)</f>
        <v>#REF!</v>
      </c>
      <c r="AD6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2" spans="1:31" x14ac:dyDescent="0.25">
      <c r="A622" s="1" t="s">
        <v>105</v>
      </c>
      <c r="B622">
        <v>1</v>
      </c>
      <c r="C622" s="1" t="s">
        <v>107</v>
      </c>
      <c r="D622" s="1" t="s">
        <v>379</v>
      </c>
      <c r="E622">
        <v>2041</v>
      </c>
      <c r="F622">
        <v>1.9338509673633717E-8</v>
      </c>
      <c r="G622">
        <v>5.8053498205313039</v>
      </c>
      <c r="H622">
        <v>48.26484276918805</v>
      </c>
      <c r="I622">
        <v>97.345745576067856</v>
      </c>
      <c r="J622">
        <v>3.1992288297987403E-10</v>
      </c>
      <c r="K622">
        <v>0.79539681789939598</v>
      </c>
      <c r="L622">
        <v>8.6079777572825495</v>
      </c>
      <c r="M622">
        <v>10.89981998208817</v>
      </c>
      <c r="N622">
        <v>14.945948299193873</v>
      </c>
      <c r="O622">
        <v>5.0798061440428439</v>
      </c>
      <c r="P622">
        <v>2.6457851331322546</v>
      </c>
      <c r="Q622">
        <v>0</v>
      </c>
      <c r="R622">
        <v>0</v>
      </c>
      <c r="S622">
        <v>2.318895461915587</v>
      </c>
      <c r="T622">
        <v>0</v>
      </c>
      <c r="U622">
        <v>0</v>
      </c>
      <c r="V622">
        <v>0</v>
      </c>
      <c r="W622">
        <v>0</v>
      </c>
      <c r="X622">
        <v>2.4282900366313629</v>
      </c>
      <c r="AA622">
        <v>5.0798061440428439</v>
      </c>
      <c r="AB622">
        <v>2.6457851331322546</v>
      </c>
      <c r="AC622" s="1" t="e">
        <f>((#REF!+#REF!)*H2__2[[#This Row],[PremiumH2CN_cap]]+(#REF!+#REF!)*H2__2[[#This Row],[PremiumH2CN_prod]]*1000)*_xlfn.XLOOKUP(H2__2[[#This Row],[Year]],Graphs!$R$2:$R$41,Graphs!$T$2:$T$41)</f>
        <v>#REF!</v>
      </c>
      <c r="AD6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3" spans="1:31" x14ac:dyDescent="0.25">
      <c r="A623" s="1" t="s">
        <v>105</v>
      </c>
      <c r="B623">
        <v>1</v>
      </c>
      <c r="C623" s="1" t="s">
        <v>107</v>
      </c>
      <c r="D623" s="1" t="s">
        <v>379</v>
      </c>
      <c r="E623">
        <v>2042</v>
      </c>
      <c r="F623">
        <v>2.2116848565037776E-8</v>
      </c>
      <c r="G623">
        <v>5.8053498205321894</v>
      </c>
      <c r="H623">
        <v>48.258092760216051</v>
      </c>
      <c r="I623">
        <v>95.988995577873268</v>
      </c>
      <c r="J623">
        <v>3.1098238352325324E-10</v>
      </c>
      <c r="K623">
        <v>0.56760120900787081</v>
      </c>
      <c r="L623">
        <v>9.2204594196770309</v>
      </c>
      <c r="M623">
        <v>11.907776354835265</v>
      </c>
      <c r="N623">
        <v>15.022827367333155</v>
      </c>
      <c r="O623">
        <v>5.0798061440428439</v>
      </c>
      <c r="P623">
        <v>2.6390351331322548</v>
      </c>
      <c r="Q623">
        <v>0</v>
      </c>
      <c r="R623">
        <v>0</v>
      </c>
      <c r="S623">
        <v>2.1828875436821127</v>
      </c>
      <c r="T623">
        <v>0</v>
      </c>
      <c r="U623">
        <v>0</v>
      </c>
      <c r="V623">
        <v>0</v>
      </c>
      <c r="W623">
        <v>0</v>
      </c>
      <c r="X623">
        <v>2.2870452268976056</v>
      </c>
      <c r="AA623">
        <v>5.0798061440428439</v>
      </c>
      <c r="AB623">
        <v>2.6390351331322548</v>
      </c>
      <c r="AC623" s="1" t="e">
        <f>((#REF!+#REF!)*H2__2[[#This Row],[PremiumH2CN_cap]]+(#REF!+#REF!)*H2__2[[#This Row],[PremiumH2CN_prod]]*1000)*_xlfn.XLOOKUP(H2__2[[#This Row],[Year]],Graphs!$R$2:$R$41,Graphs!$T$2:$T$41)</f>
        <v>#REF!</v>
      </c>
      <c r="AD6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4" spans="1:31" x14ac:dyDescent="0.25">
      <c r="A624" s="1" t="s">
        <v>105</v>
      </c>
      <c r="B624">
        <v>1</v>
      </c>
      <c r="C624" s="1" t="s">
        <v>107</v>
      </c>
      <c r="D624" s="1" t="s">
        <v>379</v>
      </c>
      <c r="E624">
        <v>2043</v>
      </c>
      <c r="F624">
        <v>2.5400363318491729E-8</v>
      </c>
      <c r="G624">
        <v>5.8053498205333067</v>
      </c>
      <c r="H624">
        <v>48.258092763594071</v>
      </c>
      <c r="I624">
        <v>102.63914845924883</v>
      </c>
      <c r="J624">
        <v>3.0918137138666827E-10</v>
      </c>
      <c r="K624">
        <v>0.43368533305564244</v>
      </c>
      <c r="L624">
        <v>9.4599728501780653</v>
      </c>
      <c r="M624">
        <v>12.925946567090874</v>
      </c>
      <c r="N624">
        <v>15.527100064589384</v>
      </c>
      <c r="O624">
        <v>5.0798061440428439</v>
      </c>
      <c r="P624">
        <v>2.6390351331322548</v>
      </c>
      <c r="Q624">
        <v>0</v>
      </c>
      <c r="R624">
        <v>0</v>
      </c>
      <c r="S624">
        <v>2.1826435365010561</v>
      </c>
      <c r="T624">
        <v>0</v>
      </c>
      <c r="U624">
        <v>0</v>
      </c>
      <c r="V624">
        <v>0</v>
      </c>
      <c r="W624">
        <v>0</v>
      </c>
      <c r="X624">
        <v>2.2878314566686933</v>
      </c>
      <c r="AA624">
        <v>5.0798061440428439</v>
      </c>
      <c r="AB624">
        <v>2.6390351331322548</v>
      </c>
      <c r="AC624" s="1" t="e">
        <f>((#REF!+#REF!)*H2__2[[#This Row],[PremiumH2CN_cap]]+(#REF!+#REF!)*H2__2[[#This Row],[PremiumH2CN_prod]]*1000)*_xlfn.XLOOKUP(H2__2[[#This Row],[Year]],Graphs!$R$2:$R$41,Graphs!$T$2:$T$41)</f>
        <v>#REF!</v>
      </c>
      <c r="AD6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5" spans="1:31" x14ac:dyDescent="0.25">
      <c r="A625" s="1" t="s">
        <v>105</v>
      </c>
      <c r="B625">
        <v>1</v>
      </c>
      <c r="C625" s="1" t="s">
        <v>107</v>
      </c>
      <c r="D625" s="1" t="s">
        <v>379</v>
      </c>
      <c r="E625">
        <v>2044</v>
      </c>
      <c r="F625">
        <v>2.9234299717076353E-8</v>
      </c>
      <c r="G625">
        <v>5.8053498205346452</v>
      </c>
      <c r="H625">
        <v>48.25809279027861</v>
      </c>
      <c r="I625">
        <v>118.07177995201198</v>
      </c>
      <c r="J625">
        <v>3.0360219135430911E-10</v>
      </c>
      <c r="K625">
        <v>0.38186958424324524</v>
      </c>
      <c r="L625">
        <v>9.7467825341021399</v>
      </c>
      <c r="M625">
        <v>14.533704645500164</v>
      </c>
      <c r="N625">
        <v>15.077275545534466</v>
      </c>
      <c r="O625">
        <v>5.0798061440428439</v>
      </c>
      <c r="P625">
        <v>2.6390351331322548</v>
      </c>
      <c r="Q625">
        <v>0</v>
      </c>
      <c r="R625">
        <v>0</v>
      </c>
      <c r="S625">
        <v>2.0971402396528847</v>
      </c>
      <c r="T625">
        <v>0</v>
      </c>
      <c r="U625">
        <v>0</v>
      </c>
      <c r="V625">
        <v>0</v>
      </c>
      <c r="W625">
        <v>0</v>
      </c>
      <c r="X625">
        <v>2.1978287986125591</v>
      </c>
      <c r="AA625">
        <v>5.0798061440428439</v>
      </c>
      <c r="AB625">
        <v>2.6390351331322548</v>
      </c>
      <c r="AC625" s="1" t="e">
        <f>((#REF!+#REF!)*H2__2[[#This Row],[PremiumH2CN_cap]]+(#REF!+#REF!)*H2__2[[#This Row],[PremiumH2CN_prod]]*1000)*_xlfn.XLOOKUP(H2__2[[#This Row],[Year]],Graphs!$R$2:$R$41,Graphs!$T$2:$T$41)</f>
        <v>#REF!</v>
      </c>
      <c r="AD6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6" spans="1:31" x14ac:dyDescent="0.25">
      <c r="A626" s="1" t="s">
        <v>105</v>
      </c>
      <c r="B626">
        <v>1</v>
      </c>
      <c r="C626" s="1" t="s">
        <v>107</v>
      </c>
      <c r="D626" s="1" t="s">
        <v>379</v>
      </c>
      <c r="E626">
        <v>2045</v>
      </c>
      <c r="F626">
        <v>3.3737625832357357E-8</v>
      </c>
      <c r="G626">
        <v>5.805349820536545</v>
      </c>
      <c r="H626">
        <v>55.66442277369503</v>
      </c>
      <c r="I626">
        <v>125.65400479479621</v>
      </c>
      <c r="J626">
        <v>2.9913421564341602E-10</v>
      </c>
      <c r="K626">
        <v>0.38186958383639907</v>
      </c>
      <c r="L626">
        <v>11.256469160720322</v>
      </c>
      <c r="M626">
        <v>15.441160049267594</v>
      </c>
      <c r="N626">
        <v>14.523670273969259</v>
      </c>
      <c r="O626">
        <v>5.0798061440428439</v>
      </c>
      <c r="P626">
        <v>2.6390351331322548</v>
      </c>
      <c r="Q626">
        <v>0</v>
      </c>
      <c r="R626">
        <v>0</v>
      </c>
      <c r="S626">
        <v>2.0047601617425164</v>
      </c>
      <c r="T626">
        <v>0</v>
      </c>
      <c r="U626">
        <v>0</v>
      </c>
      <c r="V626">
        <v>0</v>
      </c>
      <c r="W626">
        <v>0</v>
      </c>
      <c r="X626">
        <v>2.1023878821694288</v>
      </c>
      <c r="AA626">
        <v>5.0798061440428439</v>
      </c>
      <c r="AB626">
        <v>2.6390351331322548</v>
      </c>
      <c r="AC626" s="1" t="e">
        <f>((#REF!+#REF!)*H2__2[[#This Row],[PremiumH2CN_cap]]+(#REF!+#REF!)*H2__2[[#This Row],[PremiumH2CN_prod]]*1000)*_xlfn.XLOOKUP(H2__2[[#This Row],[Year]],Graphs!$R$2:$R$41,Graphs!$T$2:$T$41)</f>
        <v>#REF!</v>
      </c>
      <c r="AD6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7" spans="1:31" x14ac:dyDescent="0.25">
      <c r="A627" s="1" t="s">
        <v>105</v>
      </c>
      <c r="B627">
        <v>1</v>
      </c>
      <c r="C627" s="1" t="s">
        <v>107</v>
      </c>
      <c r="D627" s="1" t="s">
        <v>379</v>
      </c>
      <c r="E627">
        <v>2046</v>
      </c>
      <c r="F627">
        <v>3.9038602501966073E-8</v>
      </c>
      <c r="G627">
        <v>5.8053498205392602</v>
      </c>
      <c r="H627">
        <v>62.689308018328717</v>
      </c>
      <c r="I627">
        <v>128.76427968889789</v>
      </c>
      <c r="J627">
        <v>2.9649909476351714E-10</v>
      </c>
      <c r="K627">
        <v>0.38186958300998347</v>
      </c>
      <c r="L627">
        <v>12.875158669185907</v>
      </c>
      <c r="M627">
        <v>15.41163776884693</v>
      </c>
      <c r="N627">
        <v>14.387320666450083</v>
      </c>
      <c r="O627">
        <v>5.0798061440428439</v>
      </c>
      <c r="P627">
        <v>2.6390351331322548</v>
      </c>
      <c r="Q627">
        <v>0</v>
      </c>
      <c r="R627">
        <v>0</v>
      </c>
      <c r="S627">
        <v>1.9336397809446753</v>
      </c>
      <c r="T627">
        <v>0</v>
      </c>
      <c r="U627">
        <v>0</v>
      </c>
      <c r="V627">
        <v>0</v>
      </c>
      <c r="W627">
        <v>0</v>
      </c>
      <c r="X627">
        <v>2.023698722908593</v>
      </c>
      <c r="AA627">
        <v>5.0798061440428439</v>
      </c>
      <c r="AB627">
        <v>2.6390351331322548</v>
      </c>
      <c r="AC627" s="1" t="e">
        <f>((#REF!+#REF!)*H2__2[[#This Row],[PremiumH2CN_cap]]+(#REF!+#REF!)*H2__2[[#This Row],[PremiumH2CN_prod]]*1000)*_xlfn.XLOOKUP(H2__2[[#This Row],[Year]],Graphs!$R$2:$R$41,Graphs!$T$2:$T$41)</f>
        <v>#REF!</v>
      </c>
      <c r="AD6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8" spans="1:31" x14ac:dyDescent="0.25">
      <c r="A628" s="1" t="s">
        <v>105</v>
      </c>
      <c r="B628">
        <v>1</v>
      </c>
      <c r="C628" s="1" t="s">
        <v>107</v>
      </c>
      <c r="D628" s="1" t="s">
        <v>379</v>
      </c>
      <c r="E628">
        <v>2047</v>
      </c>
      <c r="F628">
        <v>4.5284098753073073E-8</v>
      </c>
      <c r="G628">
        <v>5.8053498205458025</v>
      </c>
      <c r="H628">
        <v>70.112221032481315</v>
      </c>
      <c r="I628">
        <v>127.88095993778386</v>
      </c>
      <c r="J628">
        <v>2.9438044465665184E-10</v>
      </c>
      <c r="K628">
        <v>0.32296316150376475</v>
      </c>
      <c r="L628">
        <v>14.487435587913447</v>
      </c>
      <c r="M628">
        <v>15.458609214664039</v>
      </c>
      <c r="N628">
        <v>14.379659651688572</v>
      </c>
      <c r="O628">
        <v>5.0798061440428439</v>
      </c>
      <c r="P628">
        <v>2.6390351331322548</v>
      </c>
      <c r="Q628">
        <v>0</v>
      </c>
      <c r="R628">
        <v>0</v>
      </c>
      <c r="S628">
        <v>1.8594427953139694</v>
      </c>
      <c r="T628">
        <v>0</v>
      </c>
      <c r="U628">
        <v>0</v>
      </c>
      <c r="V628">
        <v>0</v>
      </c>
      <c r="W628">
        <v>0</v>
      </c>
      <c r="X628">
        <v>1.9354881514706013</v>
      </c>
      <c r="AA628">
        <v>5.0798061440428439</v>
      </c>
      <c r="AB628">
        <v>2.6390351331322548</v>
      </c>
      <c r="AC628" s="1" t="e">
        <f>((#REF!+#REF!)*H2__2[[#This Row],[PremiumH2CN_cap]]+(#REF!+#REF!)*H2__2[[#This Row],[PremiumH2CN_prod]]*1000)*_xlfn.XLOOKUP(H2__2[[#This Row],[Year]],Graphs!$R$2:$R$41,Graphs!$T$2:$T$41)</f>
        <v>#REF!</v>
      </c>
      <c r="AD6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29" spans="1:31" x14ac:dyDescent="0.25">
      <c r="A629" s="1" t="s">
        <v>105</v>
      </c>
      <c r="B629">
        <v>1</v>
      </c>
      <c r="C629" s="1" t="s">
        <v>107</v>
      </c>
      <c r="D629" s="1" t="s">
        <v>379</v>
      </c>
      <c r="E629">
        <v>2048</v>
      </c>
      <c r="F629">
        <v>5.2658585420098939E-8</v>
      </c>
      <c r="G629">
        <v>2.3053498205906129</v>
      </c>
      <c r="H629">
        <v>77.782137747132609</v>
      </c>
      <c r="I629">
        <v>127.16625899364563</v>
      </c>
      <c r="J629">
        <v>2.9294417794592823E-10</v>
      </c>
      <c r="K629">
        <v>5.8591775268626127E-2</v>
      </c>
      <c r="L629">
        <v>16.295209258555509</v>
      </c>
      <c r="M629">
        <v>15.228626696695933</v>
      </c>
      <c r="N629">
        <v>14.54635476938517</v>
      </c>
      <c r="O629">
        <v>5.0798061440428439</v>
      </c>
      <c r="P629">
        <v>2.6390351331322548</v>
      </c>
      <c r="Q629">
        <v>0</v>
      </c>
      <c r="R629">
        <v>0</v>
      </c>
      <c r="S629">
        <v>1.7807851538097403</v>
      </c>
      <c r="T629">
        <v>0</v>
      </c>
      <c r="U629">
        <v>0</v>
      </c>
      <c r="V629">
        <v>0</v>
      </c>
      <c r="W629">
        <v>0</v>
      </c>
      <c r="X629">
        <v>1.8460446898884064</v>
      </c>
      <c r="AA629">
        <v>5.0798061440428439</v>
      </c>
      <c r="AB629">
        <v>2.6390351331322548</v>
      </c>
      <c r="AC629" s="1" t="e">
        <f>((#REF!+#REF!)*H2__2[[#This Row],[PremiumH2CN_cap]]+(#REF!+#REF!)*H2__2[[#This Row],[PremiumH2CN_prod]]*1000)*_xlfn.XLOOKUP(H2__2[[#This Row],[Year]],Graphs!$R$2:$R$41,Graphs!$T$2:$T$41)</f>
        <v>#REF!</v>
      </c>
      <c r="AD6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0" spans="1:31" x14ac:dyDescent="0.25">
      <c r="A630" s="1" t="s">
        <v>105</v>
      </c>
      <c r="B630">
        <v>1</v>
      </c>
      <c r="C630" s="1" t="s">
        <v>107</v>
      </c>
      <c r="D630" s="1" t="s">
        <v>379</v>
      </c>
      <c r="E630">
        <v>2049</v>
      </c>
      <c r="F630">
        <v>6.1386334514267013E-8</v>
      </c>
      <c r="G630">
        <v>4.5436279528622374E-9</v>
      </c>
      <c r="H630">
        <v>87.259482761028636</v>
      </c>
      <c r="I630">
        <v>138.58066320753829</v>
      </c>
      <c r="J630">
        <v>2.9163329598194088E-10</v>
      </c>
      <c r="K630">
        <v>2.3851346911063597E-10</v>
      </c>
      <c r="L630">
        <v>18.322309890185842</v>
      </c>
      <c r="M630">
        <v>15.239248832937097</v>
      </c>
      <c r="N630">
        <v>13.933917704266102</v>
      </c>
      <c r="O630">
        <v>5.0798061440428439</v>
      </c>
      <c r="P630">
        <v>2.6390351331322548</v>
      </c>
      <c r="Q630">
        <v>0</v>
      </c>
      <c r="R630">
        <v>0</v>
      </c>
      <c r="S630">
        <v>1.6963798617100811</v>
      </c>
      <c r="T630">
        <v>0</v>
      </c>
      <c r="U630">
        <v>0</v>
      </c>
      <c r="V630">
        <v>0</v>
      </c>
      <c r="W630">
        <v>0</v>
      </c>
      <c r="X630">
        <v>1.7643233321381222</v>
      </c>
      <c r="AA630">
        <v>5.0798061440428439</v>
      </c>
      <c r="AB630">
        <v>2.6390351331322548</v>
      </c>
      <c r="AC630" s="1" t="e">
        <f>((#REF!+#REF!)*H2__2[[#This Row],[PremiumH2CN_cap]]+(#REF!+#REF!)*H2__2[[#This Row],[PremiumH2CN_prod]]*1000)*_xlfn.XLOOKUP(H2__2[[#This Row],[Year]],Graphs!$R$2:$R$41,Graphs!$T$2:$T$41)</f>
        <v>#REF!</v>
      </c>
      <c r="AD6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1" spans="1:31" x14ac:dyDescent="0.25">
      <c r="A631" s="1" t="s">
        <v>105</v>
      </c>
      <c r="B631">
        <v>1</v>
      </c>
      <c r="C631" s="1" t="s">
        <v>107</v>
      </c>
      <c r="D631" s="1" t="s">
        <v>379</v>
      </c>
      <c r="E631">
        <v>2050</v>
      </c>
      <c r="F631">
        <v>7.174470408694777E-8</v>
      </c>
      <c r="G631">
        <v>5.1486387718015115E-9</v>
      </c>
      <c r="H631">
        <v>95.402302072310647</v>
      </c>
      <c r="I631">
        <v>143.86275452570416</v>
      </c>
      <c r="J631">
        <v>2.9120587194947582E-10</v>
      </c>
      <c r="K631">
        <v>2.322479301988982E-10</v>
      </c>
      <c r="L631">
        <v>20.079197850407475</v>
      </c>
      <c r="M631">
        <v>15.376065469982917</v>
      </c>
      <c r="N631">
        <v>13.658625454949389</v>
      </c>
      <c r="O631">
        <v>5.0798061440428439</v>
      </c>
      <c r="P631">
        <v>2.6390351331322548</v>
      </c>
      <c r="Q631">
        <v>0</v>
      </c>
      <c r="R631">
        <v>0</v>
      </c>
      <c r="S631">
        <v>1.6375931300485844</v>
      </c>
      <c r="T631">
        <v>0</v>
      </c>
      <c r="U631">
        <v>0</v>
      </c>
      <c r="V631">
        <v>0</v>
      </c>
      <c r="W631">
        <v>0</v>
      </c>
      <c r="X631">
        <v>1.7033317491674433</v>
      </c>
      <c r="AA631">
        <v>5.0798061440428439</v>
      </c>
      <c r="AB631">
        <v>2.6390351331322548</v>
      </c>
      <c r="AC631" s="1" t="e">
        <f>((#REF!+#REF!)*H2__2[[#This Row],[PremiumH2CN_cap]]+(#REF!+#REF!)*H2__2[[#This Row],[PremiumH2CN_prod]]*1000)*_xlfn.XLOOKUP(H2__2[[#This Row],[Year]],Graphs!$R$2:$R$41,Graphs!$T$2:$T$41)</f>
        <v>#REF!</v>
      </c>
      <c r="AD6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2" spans="1:31" x14ac:dyDescent="0.25">
      <c r="A632" s="1" t="s">
        <v>105</v>
      </c>
      <c r="B632">
        <v>1</v>
      </c>
      <c r="C632" s="1" t="s">
        <v>107</v>
      </c>
      <c r="D632" s="1" t="s">
        <v>379</v>
      </c>
      <c r="E632">
        <v>2051</v>
      </c>
      <c r="F632">
        <v>8.4068928955643774E-8</v>
      </c>
      <c r="G632">
        <v>5.7769506095034104E-9</v>
      </c>
      <c r="H632">
        <v>103.99911128298723</v>
      </c>
      <c r="I632">
        <v>153.56527582227852</v>
      </c>
      <c r="J632">
        <v>2.8976081790431969E-10</v>
      </c>
      <c r="K632">
        <v>2.1723260411183207E-10</v>
      </c>
      <c r="L632">
        <v>21.619598297869274</v>
      </c>
      <c r="M632">
        <v>15.865960355401853</v>
      </c>
      <c r="N632">
        <v>12.514369480539878</v>
      </c>
      <c r="O632">
        <v>0</v>
      </c>
      <c r="P632">
        <v>0</v>
      </c>
      <c r="Q632">
        <v>0</v>
      </c>
      <c r="R632">
        <v>0</v>
      </c>
      <c r="S632">
        <v>1.5163240288329816</v>
      </c>
      <c r="T632">
        <v>0</v>
      </c>
      <c r="U632">
        <v>0</v>
      </c>
      <c r="V632">
        <v>0</v>
      </c>
      <c r="W632">
        <v>0</v>
      </c>
      <c r="X632">
        <v>1.5767966288081472</v>
      </c>
      <c r="AA632">
        <v>0</v>
      </c>
      <c r="AB632">
        <v>0</v>
      </c>
      <c r="AC632" s="1" t="e">
        <f>((#REF!+#REF!)*H2__2[[#This Row],[PremiumH2CN_cap]]+(#REF!+#REF!)*H2__2[[#This Row],[PremiumH2CN_prod]]*1000)*_xlfn.XLOOKUP(H2__2[[#This Row],[Year]],Graphs!$R$2:$R$41,Graphs!$T$2:$T$41)</f>
        <v>#REF!</v>
      </c>
      <c r="AD6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3" spans="1:31" x14ac:dyDescent="0.25">
      <c r="A633" s="1" t="s">
        <v>105</v>
      </c>
      <c r="B633">
        <v>1</v>
      </c>
      <c r="C633" s="1" t="s">
        <v>107</v>
      </c>
      <c r="D633" s="1" t="s">
        <v>379</v>
      </c>
      <c r="E633">
        <v>2052</v>
      </c>
      <c r="F633">
        <v>9.878876690265593E-8</v>
      </c>
      <c r="G633">
        <v>6.5538698112765936E-9</v>
      </c>
      <c r="H633">
        <v>109.32239724617298</v>
      </c>
      <c r="I633">
        <v>155.85211567694452</v>
      </c>
      <c r="J633">
        <v>2.8850197375850752E-10</v>
      </c>
      <c r="K633">
        <v>2.0587244476989429E-10</v>
      </c>
      <c r="L633">
        <v>22.809977509097109</v>
      </c>
      <c r="M633">
        <v>16.056954631660929</v>
      </c>
      <c r="N633">
        <v>11.137136207938147</v>
      </c>
      <c r="O633">
        <v>0</v>
      </c>
      <c r="P633">
        <v>0</v>
      </c>
      <c r="Q633">
        <v>0</v>
      </c>
      <c r="R633">
        <v>0</v>
      </c>
      <c r="S633">
        <v>1.3821423603420349</v>
      </c>
      <c r="T633">
        <v>0</v>
      </c>
      <c r="U633">
        <v>0</v>
      </c>
      <c r="V633">
        <v>0</v>
      </c>
      <c r="W633">
        <v>0</v>
      </c>
      <c r="X633">
        <v>1.4320822818265675</v>
      </c>
      <c r="AA633">
        <v>0</v>
      </c>
      <c r="AB633">
        <v>0</v>
      </c>
      <c r="AC633" s="1" t="e">
        <f>((#REF!+#REF!)*H2__2[[#This Row],[PremiumH2CN_cap]]+(#REF!+#REF!)*H2__2[[#This Row],[PremiumH2CN_prod]]*1000)*_xlfn.XLOOKUP(H2__2[[#This Row],[Year]],Graphs!$R$2:$R$41,Graphs!$T$2:$T$41)</f>
        <v>#REF!</v>
      </c>
      <c r="AD6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4" spans="1:31" x14ac:dyDescent="0.25">
      <c r="A634" s="1" t="s">
        <v>105</v>
      </c>
      <c r="B634">
        <v>1</v>
      </c>
      <c r="C634" s="1" t="s">
        <v>107</v>
      </c>
      <c r="D634" s="1" t="s">
        <v>379</v>
      </c>
      <c r="E634">
        <v>2053</v>
      </c>
      <c r="F634">
        <v>1.1644042305202066E-7</v>
      </c>
      <c r="G634">
        <v>7.5469858931071521E-9</v>
      </c>
      <c r="H634">
        <v>122.97211432419756</v>
      </c>
      <c r="I634">
        <v>150.47482017191234</v>
      </c>
      <c r="J634">
        <v>2.8842770035121292E-10</v>
      </c>
      <c r="K634">
        <v>2.0328327940064302E-10</v>
      </c>
      <c r="L634">
        <v>23.647645665447854</v>
      </c>
      <c r="M634">
        <v>16.104845810493988</v>
      </c>
      <c r="N634">
        <v>10.249980108089975</v>
      </c>
      <c r="O634">
        <v>0</v>
      </c>
      <c r="P634">
        <v>0</v>
      </c>
      <c r="Q634">
        <v>0</v>
      </c>
      <c r="R634">
        <v>0</v>
      </c>
      <c r="S634">
        <v>1.2882377853532359</v>
      </c>
      <c r="T634">
        <v>0</v>
      </c>
      <c r="U634">
        <v>0</v>
      </c>
      <c r="V634">
        <v>0</v>
      </c>
      <c r="W634">
        <v>0</v>
      </c>
      <c r="X634">
        <v>1.335814796241906</v>
      </c>
      <c r="AA634">
        <v>0</v>
      </c>
      <c r="AB634">
        <v>0</v>
      </c>
      <c r="AC634" s="1" t="e">
        <f>((#REF!+#REF!)*H2__2[[#This Row],[PremiumH2CN_cap]]+(#REF!+#REF!)*H2__2[[#This Row],[PremiumH2CN_prod]]*1000)*_xlfn.XLOOKUP(H2__2[[#This Row],[Year]],Graphs!$R$2:$R$41,Graphs!$T$2:$T$41)</f>
        <v>#REF!</v>
      </c>
      <c r="AD6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5" spans="1:31" x14ac:dyDescent="0.25">
      <c r="A635" s="1" t="s">
        <v>105</v>
      </c>
      <c r="B635">
        <v>1</v>
      </c>
      <c r="C635" s="1" t="s">
        <v>107</v>
      </c>
      <c r="D635" s="1" t="s">
        <v>379</v>
      </c>
      <c r="E635">
        <v>2054</v>
      </c>
      <c r="F635">
        <v>1.3765286325733075E-7</v>
      </c>
      <c r="G635">
        <v>8.7631930972726705E-9</v>
      </c>
      <c r="H635">
        <v>129.30619838710027</v>
      </c>
      <c r="I635">
        <v>150.47482010040946</v>
      </c>
      <c r="J635">
        <v>2.8892207080520065E-10</v>
      </c>
      <c r="K635">
        <v>2.0473265905037751E-10</v>
      </c>
      <c r="L635">
        <v>24.77544871325339</v>
      </c>
      <c r="M635">
        <v>15.509143757827864</v>
      </c>
      <c r="N635">
        <v>9.7131723700845516</v>
      </c>
      <c r="O635">
        <v>0</v>
      </c>
      <c r="P635">
        <v>0</v>
      </c>
      <c r="Q635">
        <v>0</v>
      </c>
      <c r="R635">
        <v>0</v>
      </c>
      <c r="S635">
        <v>1.2224671218825505</v>
      </c>
      <c r="T635">
        <v>0</v>
      </c>
      <c r="U635">
        <v>0</v>
      </c>
      <c r="V635">
        <v>0</v>
      </c>
      <c r="W635">
        <v>0</v>
      </c>
      <c r="X635">
        <v>1.2683924515244236</v>
      </c>
      <c r="AA635">
        <v>0</v>
      </c>
      <c r="AB635">
        <v>0</v>
      </c>
      <c r="AC635" s="1" t="e">
        <f>((#REF!+#REF!)*H2__2[[#This Row],[PremiumH2CN_cap]]+(#REF!+#REF!)*H2__2[[#This Row],[PremiumH2CN_prod]]*1000)*_xlfn.XLOOKUP(H2__2[[#This Row],[Year]],Graphs!$R$2:$R$41,Graphs!$T$2:$T$41)</f>
        <v>#REF!</v>
      </c>
      <c r="AD6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6" spans="1:31" x14ac:dyDescent="0.25">
      <c r="A636" s="1" t="s">
        <v>105</v>
      </c>
      <c r="B636">
        <v>1</v>
      </c>
      <c r="C636" s="1" t="s">
        <v>107</v>
      </c>
      <c r="D636" s="1" t="s">
        <v>379</v>
      </c>
      <c r="E636">
        <v>2055</v>
      </c>
      <c r="F636">
        <v>1.6265013863907843E-7</v>
      </c>
      <c r="G636">
        <v>1.0156864004658846E-8</v>
      </c>
      <c r="H636">
        <v>131.60823906662341</v>
      </c>
      <c r="I636">
        <v>147.90622956944605</v>
      </c>
      <c r="J636">
        <v>2.8867700315764655E-10</v>
      </c>
      <c r="K636">
        <v>2.0291642311618803E-10</v>
      </c>
      <c r="L636">
        <v>24.99721586080414</v>
      </c>
      <c r="M636">
        <v>16.151030388833021</v>
      </c>
      <c r="N636">
        <v>8.8578284104345766</v>
      </c>
      <c r="O636">
        <v>0</v>
      </c>
      <c r="P636">
        <v>0</v>
      </c>
      <c r="Q636">
        <v>0</v>
      </c>
      <c r="R636">
        <v>0</v>
      </c>
      <c r="S636">
        <v>1.1009883303735069</v>
      </c>
      <c r="T636">
        <v>0</v>
      </c>
      <c r="U636">
        <v>0</v>
      </c>
      <c r="V636">
        <v>0</v>
      </c>
      <c r="W636">
        <v>0</v>
      </c>
      <c r="X636">
        <v>1.1261048373157321</v>
      </c>
      <c r="AA636">
        <v>0</v>
      </c>
      <c r="AB636">
        <v>0</v>
      </c>
      <c r="AC636" s="1" t="e">
        <f>((#REF!+#REF!)*H2__2[[#This Row],[PremiumH2CN_cap]]+(#REF!+#REF!)*H2__2[[#This Row],[PremiumH2CN_prod]]*1000)*_xlfn.XLOOKUP(H2__2[[#This Row],[Year]],Graphs!$R$2:$R$41,Graphs!$T$2:$T$41)</f>
        <v>#REF!</v>
      </c>
      <c r="AD6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7" spans="1:31" x14ac:dyDescent="0.25">
      <c r="A637" s="1" t="s">
        <v>105</v>
      </c>
      <c r="B637">
        <v>1</v>
      </c>
      <c r="C637" s="1" t="s">
        <v>107</v>
      </c>
      <c r="D637" s="1" t="s">
        <v>379</v>
      </c>
      <c r="E637">
        <v>2056</v>
      </c>
      <c r="F637">
        <v>1.8516934724785732E-7</v>
      </c>
      <c r="G637">
        <v>1.1233202149072376E-8</v>
      </c>
      <c r="H637">
        <v>130.14922405338785</v>
      </c>
      <c r="I637">
        <v>145.46980077620103</v>
      </c>
      <c r="J637">
        <v>2.8863435080269142E-10</v>
      </c>
      <c r="K637">
        <v>1.9949418605229953E-10</v>
      </c>
      <c r="L637">
        <v>26.12814208708355</v>
      </c>
      <c r="M637">
        <v>16.6839777345958</v>
      </c>
      <c r="N637">
        <v>7.1882951075163763</v>
      </c>
      <c r="O637">
        <v>0</v>
      </c>
      <c r="P637">
        <v>0</v>
      </c>
      <c r="Q637">
        <v>0</v>
      </c>
      <c r="R637">
        <v>0</v>
      </c>
      <c r="S637">
        <v>0.96345460097282432</v>
      </c>
      <c r="T637">
        <v>0</v>
      </c>
      <c r="U637">
        <v>0</v>
      </c>
      <c r="V637">
        <v>0</v>
      </c>
      <c r="W637">
        <v>0</v>
      </c>
      <c r="X637">
        <v>0.97120178012188663</v>
      </c>
      <c r="AA637">
        <v>0</v>
      </c>
      <c r="AB637">
        <v>0</v>
      </c>
      <c r="AC637" s="1" t="e">
        <f>((#REF!+#REF!)*H2__2[[#This Row],[PremiumH2CN_cap]]+(#REF!+#REF!)*H2__2[[#This Row],[PremiumH2CN_prod]]*1000)*_xlfn.XLOOKUP(H2__2[[#This Row],[Year]],Graphs!$R$2:$R$41,Graphs!$T$2:$T$41)</f>
        <v>#REF!</v>
      </c>
      <c r="AD6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8" spans="1:31" x14ac:dyDescent="0.25">
      <c r="A638" s="1" t="s">
        <v>105</v>
      </c>
      <c r="B638">
        <v>1</v>
      </c>
      <c r="C638" s="1" t="s">
        <v>107</v>
      </c>
      <c r="D638" s="1" t="s">
        <v>379</v>
      </c>
      <c r="E638">
        <v>2057</v>
      </c>
      <c r="F638">
        <v>1.922086281685834E-7</v>
      </c>
      <c r="G638">
        <v>1.1525718399297055E-8</v>
      </c>
      <c r="H638">
        <v>129.95014201507979</v>
      </c>
      <c r="I638">
        <v>142.95844911035687</v>
      </c>
      <c r="J638">
        <v>2.8864921371895541E-10</v>
      </c>
      <c r="K638">
        <v>1.9920730944814903E-10</v>
      </c>
      <c r="L638">
        <v>26.546535689334608</v>
      </c>
      <c r="M638">
        <v>16.976188880596904</v>
      </c>
      <c r="N638">
        <v>6.4717473205554654</v>
      </c>
      <c r="O638">
        <v>0</v>
      </c>
      <c r="P638">
        <v>0</v>
      </c>
      <c r="Q638">
        <v>0</v>
      </c>
      <c r="R638">
        <v>0</v>
      </c>
      <c r="S638">
        <v>0.86446070111497375</v>
      </c>
      <c r="T638">
        <v>0</v>
      </c>
      <c r="U638">
        <v>0</v>
      </c>
      <c r="V638">
        <v>0</v>
      </c>
      <c r="W638">
        <v>0</v>
      </c>
      <c r="X638">
        <v>0.84345903075956041</v>
      </c>
      <c r="AA638">
        <v>0</v>
      </c>
      <c r="AB638">
        <v>0</v>
      </c>
      <c r="AC638" s="1" t="e">
        <f>((#REF!+#REF!)*H2__2[[#This Row],[PremiumH2CN_cap]]+(#REF!+#REF!)*H2__2[[#This Row],[PremiumH2CN_prod]]*1000)*_xlfn.XLOOKUP(H2__2[[#This Row],[Year]],Graphs!$R$2:$R$41,Graphs!$T$2:$T$41)</f>
        <v>#REF!</v>
      </c>
      <c r="AD6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39" spans="1:31" x14ac:dyDescent="0.25">
      <c r="A639" s="1" t="s">
        <v>105</v>
      </c>
      <c r="B639">
        <v>1</v>
      </c>
      <c r="C639" s="1" t="s">
        <v>107</v>
      </c>
      <c r="D639" s="1" t="s">
        <v>379</v>
      </c>
      <c r="E639">
        <v>2058</v>
      </c>
      <c r="F639">
        <v>1.9403847739433525E-7</v>
      </c>
      <c r="G639">
        <v>1.1619733573736751E-8</v>
      </c>
      <c r="H639">
        <v>130.21860236733139</v>
      </c>
      <c r="I639">
        <v>135.34289608351656</v>
      </c>
      <c r="J639">
        <v>2.8943779910102415E-10</v>
      </c>
      <c r="K639">
        <v>2.0055224405674492E-10</v>
      </c>
      <c r="L639">
        <v>26.85456930807311</v>
      </c>
      <c r="M639">
        <v>17.269720249747195</v>
      </c>
      <c r="N639">
        <v>5.8698315085394279</v>
      </c>
      <c r="O639">
        <v>0</v>
      </c>
      <c r="P639">
        <v>0</v>
      </c>
      <c r="Q639">
        <v>0</v>
      </c>
      <c r="R639">
        <v>0</v>
      </c>
      <c r="S639">
        <v>0.77317647765695752</v>
      </c>
      <c r="T639">
        <v>0</v>
      </c>
      <c r="U639">
        <v>0</v>
      </c>
      <c r="V639">
        <v>0</v>
      </c>
      <c r="W639">
        <v>0</v>
      </c>
      <c r="X639">
        <v>0.75989715374460121</v>
      </c>
      <c r="AA639">
        <v>0</v>
      </c>
      <c r="AB639">
        <v>0</v>
      </c>
      <c r="AC639" s="1" t="e">
        <f>((#REF!+#REF!)*H2__2[[#This Row],[PremiumH2CN_cap]]+(#REF!+#REF!)*H2__2[[#This Row],[PremiumH2CN_prod]]*1000)*_xlfn.XLOOKUP(H2__2[[#This Row],[Year]],Graphs!$R$2:$R$41,Graphs!$T$2:$T$41)</f>
        <v>#REF!</v>
      </c>
      <c r="AD6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0" spans="1:31" x14ac:dyDescent="0.25">
      <c r="A640" s="1" t="s">
        <v>105</v>
      </c>
      <c r="B640">
        <v>1</v>
      </c>
      <c r="C640" s="1" t="s">
        <v>107</v>
      </c>
      <c r="D640" s="1" t="s">
        <v>379</v>
      </c>
      <c r="E640">
        <v>2059</v>
      </c>
      <c r="F640">
        <v>1.9473111742508025E-7</v>
      </c>
      <c r="G640">
        <v>1.166414317200758E-8</v>
      </c>
      <c r="H640">
        <v>137.42361599045466</v>
      </c>
      <c r="I640">
        <v>125.83049333824442</v>
      </c>
      <c r="J640">
        <v>2.9149705903824125E-10</v>
      </c>
      <c r="K640">
        <v>2.0505281363168508E-10</v>
      </c>
      <c r="L640">
        <v>27.173309611017821</v>
      </c>
      <c r="M640">
        <v>17.05405304526613</v>
      </c>
      <c r="N640">
        <v>5.7566930542134491</v>
      </c>
      <c r="O640">
        <v>0</v>
      </c>
      <c r="P640">
        <v>0</v>
      </c>
      <c r="Q640">
        <v>0</v>
      </c>
      <c r="R640">
        <v>0</v>
      </c>
      <c r="S640">
        <v>0.76398780779345099</v>
      </c>
      <c r="T640">
        <v>0</v>
      </c>
      <c r="U640">
        <v>0</v>
      </c>
      <c r="V640">
        <v>0</v>
      </c>
      <c r="W640">
        <v>0</v>
      </c>
      <c r="X640">
        <v>0.743907507877967</v>
      </c>
      <c r="AA640">
        <v>0</v>
      </c>
      <c r="AB640">
        <v>0</v>
      </c>
      <c r="AC640" s="1" t="e">
        <f>((#REF!+#REF!)*H2__2[[#This Row],[PremiumH2CN_cap]]+(#REF!+#REF!)*H2__2[[#This Row],[PremiumH2CN_prod]]*1000)*_xlfn.XLOOKUP(H2__2[[#This Row],[Year]],Graphs!$R$2:$R$41,Graphs!$T$2:$T$41)</f>
        <v>#REF!</v>
      </c>
      <c r="AD6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1" spans="1:31" x14ac:dyDescent="0.25">
      <c r="A641" s="1" t="s">
        <v>105</v>
      </c>
      <c r="B641">
        <v>1</v>
      </c>
      <c r="C641" s="1" t="s">
        <v>107</v>
      </c>
      <c r="D641" s="1" t="s">
        <v>379</v>
      </c>
      <c r="E641">
        <v>2060</v>
      </c>
      <c r="F641">
        <v>1.9400209240120241E-7</v>
      </c>
      <c r="G641">
        <v>1.1663685327191728E-8</v>
      </c>
      <c r="H641">
        <v>137.42361598454747</v>
      </c>
      <c r="I641">
        <v>116.49763045648913</v>
      </c>
      <c r="J641">
        <v>5.7942374963292151E-11</v>
      </c>
      <c r="K641">
        <v>1.8849757213662313E-11</v>
      </c>
      <c r="L641">
        <v>26.311428049796298</v>
      </c>
      <c r="M641">
        <v>16.685055419931295</v>
      </c>
      <c r="N641">
        <v>7.0035829564319654</v>
      </c>
      <c r="O641">
        <v>0</v>
      </c>
      <c r="P641">
        <v>0</v>
      </c>
      <c r="Q641">
        <v>0</v>
      </c>
      <c r="R641">
        <v>0</v>
      </c>
      <c r="S641">
        <v>0.8563251369598166</v>
      </c>
      <c r="T641">
        <v>0</v>
      </c>
      <c r="U641">
        <v>0</v>
      </c>
      <c r="V641">
        <v>0</v>
      </c>
      <c r="W641">
        <v>0</v>
      </c>
      <c r="X641">
        <v>0.82164278994919104</v>
      </c>
      <c r="AA641">
        <v>0</v>
      </c>
      <c r="AB641">
        <v>0</v>
      </c>
      <c r="AC641" s="1" t="e">
        <f>((#REF!+#REF!)*H2__2[[#This Row],[PremiumH2CN_cap]]+(#REF!+#REF!)*H2__2[[#This Row],[PremiumH2CN_prod]]*1000)*_xlfn.XLOOKUP(H2__2[[#This Row],[Year]],Graphs!$R$2:$R$41,Graphs!$T$2:$T$41)</f>
        <v>#REF!</v>
      </c>
      <c r="AD6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2" spans="1:31" x14ac:dyDescent="0.25">
      <c r="A642" s="1" t="s">
        <v>105</v>
      </c>
      <c r="B642">
        <v>1</v>
      </c>
      <c r="C642" s="1" t="s">
        <v>107</v>
      </c>
      <c r="D642" s="1" t="s">
        <v>380</v>
      </c>
      <c r="E642">
        <v>2021</v>
      </c>
      <c r="F642">
        <v>70</v>
      </c>
      <c r="G642">
        <v>0.35</v>
      </c>
      <c r="H642">
        <v>0.13500000000000001</v>
      </c>
      <c r="I642">
        <v>0.13500000000000001</v>
      </c>
      <c r="J642">
        <v>9.909513431885399</v>
      </c>
      <c r="K642">
        <v>9.2909090735027205E-2</v>
      </c>
      <c r="L642">
        <v>3.2931911714509102E-11</v>
      </c>
      <c r="M642">
        <v>1.5602607325443765E-11</v>
      </c>
      <c r="N642">
        <v>0</v>
      </c>
      <c r="O642">
        <v>0</v>
      </c>
      <c r="P642">
        <v>0.13500000000000001</v>
      </c>
      <c r="Q642">
        <v>0</v>
      </c>
      <c r="R642">
        <v>0</v>
      </c>
      <c r="S642">
        <v>4.1597231733679241</v>
      </c>
      <c r="T642">
        <v>0</v>
      </c>
      <c r="U642">
        <v>0</v>
      </c>
      <c r="V642">
        <v>0</v>
      </c>
      <c r="W642">
        <v>0</v>
      </c>
      <c r="X642">
        <v>4.1597231732988416</v>
      </c>
      <c r="AA642">
        <v>0</v>
      </c>
      <c r="AB642">
        <v>0.13500000000000001</v>
      </c>
      <c r="AC642" s="1" t="e">
        <f>((#REF!+#REF!)*H2__2[[#This Row],[PremiumH2CN_cap]]+(#REF!+#REF!)*H2__2[[#This Row],[PremiumH2CN_prod]]*1000)*_xlfn.XLOOKUP(H2__2[[#This Row],[Year]],Graphs!$R$2:$R$41,Graphs!$T$2:$T$41)</f>
        <v>#REF!</v>
      </c>
      <c r="AD6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3" spans="1:31" x14ac:dyDescent="0.25">
      <c r="A643" s="1" t="s">
        <v>105</v>
      </c>
      <c r="B643">
        <v>1</v>
      </c>
      <c r="C643" s="1" t="s">
        <v>107</v>
      </c>
      <c r="D643" s="1" t="s">
        <v>380</v>
      </c>
      <c r="E643">
        <v>2022</v>
      </c>
      <c r="F643">
        <v>70</v>
      </c>
      <c r="G643">
        <v>0.35</v>
      </c>
      <c r="H643">
        <v>1.4849999999997743</v>
      </c>
      <c r="I643">
        <v>1.4849999999998571</v>
      </c>
      <c r="J643">
        <v>10.907214234102382</v>
      </c>
      <c r="K643">
        <v>1.1705775967961602E-10</v>
      </c>
      <c r="L643">
        <v>9.995479826152151E-2</v>
      </c>
      <c r="M643">
        <v>9.7338862863074985E-2</v>
      </c>
      <c r="N643">
        <v>0</v>
      </c>
      <c r="O643">
        <v>0</v>
      </c>
      <c r="P643">
        <v>0.13500000000000001</v>
      </c>
      <c r="Q643">
        <v>0</v>
      </c>
      <c r="R643">
        <v>0</v>
      </c>
      <c r="S643">
        <v>7.2397220985470589</v>
      </c>
      <c r="T643">
        <v>0</v>
      </c>
      <c r="U643">
        <v>0</v>
      </c>
      <c r="V643">
        <v>0</v>
      </c>
      <c r="W643">
        <v>0</v>
      </c>
      <c r="X643">
        <v>7.2397225045021374</v>
      </c>
      <c r="AA643">
        <v>0</v>
      </c>
      <c r="AB643">
        <v>0.13500000000000001</v>
      </c>
      <c r="AC643" s="1" t="e">
        <f>((#REF!+#REF!)*H2__2[[#This Row],[PremiumH2CN_cap]]+(#REF!+#REF!)*H2__2[[#This Row],[PremiumH2CN_prod]]*1000)*_xlfn.XLOOKUP(H2__2[[#This Row],[Year]],Graphs!$R$2:$R$41,Graphs!$T$2:$T$41)</f>
        <v>#REF!</v>
      </c>
      <c r="AD6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4" spans="1:31" x14ac:dyDescent="0.25">
      <c r="A644" s="1" t="s">
        <v>105</v>
      </c>
      <c r="B644">
        <v>1</v>
      </c>
      <c r="C644" s="1" t="s">
        <v>107</v>
      </c>
      <c r="D644" s="1" t="s">
        <v>380</v>
      </c>
      <c r="E644">
        <v>2023</v>
      </c>
      <c r="F644">
        <v>65.333333333338501</v>
      </c>
      <c r="G644">
        <v>3.826666666665842</v>
      </c>
      <c r="H644">
        <v>16.328249999995329</v>
      </c>
      <c r="I644">
        <v>16.328249999996725</v>
      </c>
      <c r="J644">
        <v>7.4385733840378609</v>
      </c>
      <c r="K644">
        <v>1.0158060605250723</v>
      </c>
      <c r="L644">
        <v>2.1140848599907693</v>
      </c>
      <c r="M644">
        <v>1.6385716360221128</v>
      </c>
      <c r="N644">
        <v>0</v>
      </c>
      <c r="O644">
        <v>0</v>
      </c>
      <c r="P644">
        <v>0.12825</v>
      </c>
      <c r="Q644">
        <v>0</v>
      </c>
      <c r="R644">
        <v>0</v>
      </c>
      <c r="S644">
        <v>2.7297210106059122</v>
      </c>
      <c r="T644">
        <v>0</v>
      </c>
      <c r="U644">
        <v>0</v>
      </c>
      <c r="V644">
        <v>0</v>
      </c>
      <c r="W644">
        <v>0</v>
      </c>
      <c r="X644">
        <v>2.7297209343776281</v>
      </c>
      <c r="AA644">
        <v>0</v>
      </c>
      <c r="AB644">
        <v>0.12825</v>
      </c>
      <c r="AC644" s="1" t="e">
        <f>((#REF!+#REF!)*H2__2[[#This Row],[PremiumH2CN_cap]]+(#REF!+#REF!)*H2__2[[#This Row],[PremiumH2CN_prod]]*1000)*_xlfn.XLOOKUP(H2__2[[#This Row],[Year]],Graphs!$R$2:$R$41,Graphs!$T$2:$T$41)</f>
        <v>#REF!</v>
      </c>
      <c r="AD6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5" spans="1:31" x14ac:dyDescent="0.25">
      <c r="A645" s="1" t="s">
        <v>105</v>
      </c>
      <c r="B645">
        <v>1</v>
      </c>
      <c r="C645" s="1" t="s">
        <v>107</v>
      </c>
      <c r="D645" s="1" t="s">
        <v>380</v>
      </c>
      <c r="E645">
        <v>2024</v>
      </c>
      <c r="F645">
        <v>60.666666666677081</v>
      </c>
      <c r="G645">
        <v>4.2440715645577187</v>
      </c>
      <c r="H645">
        <v>16.321500000033019</v>
      </c>
      <c r="I645">
        <v>29.113042337790208</v>
      </c>
      <c r="J645">
        <v>5.3694980180237888</v>
      </c>
      <c r="K645">
        <v>1.0612625589298648</v>
      </c>
      <c r="L645">
        <v>1.909827352213092</v>
      </c>
      <c r="M645">
        <v>2.1257160015639815</v>
      </c>
      <c r="N645">
        <v>2.855724136146871</v>
      </c>
      <c r="O645">
        <v>0</v>
      </c>
      <c r="P645">
        <v>0.12150000000000001</v>
      </c>
      <c r="Q645">
        <v>0</v>
      </c>
      <c r="R645">
        <v>0</v>
      </c>
      <c r="S645">
        <v>2.8093843747495972</v>
      </c>
      <c r="T645">
        <v>0</v>
      </c>
      <c r="U645">
        <v>0</v>
      </c>
      <c r="V645">
        <v>0</v>
      </c>
      <c r="W645">
        <v>0</v>
      </c>
      <c r="X645">
        <v>2.8234292695815837</v>
      </c>
      <c r="AA645">
        <v>0</v>
      </c>
      <c r="AB645">
        <v>0.12150000000000001</v>
      </c>
      <c r="AC645" s="1" t="e">
        <f>((#REF!+#REF!)*H2__2[[#This Row],[PremiumH2CN_cap]]+(#REF!+#REF!)*H2__2[[#This Row],[PremiumH2CN_prod]]*1000)*_xlfn.XLOOKUP(H2__2[[#This Row],[Year]],Graphs!$R$2:$R$41,Graphs!$T$2:$T$41)</f>
        <v>#REF!</v>
      </c>
      <c r="AD6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6" spans="1:31" x14ac:dyDescent="0.25">
      <c r="A646" s="1" t="s">
        <v>105</v>
      </c>
      <c r="B646">
        <v>1</v>
      </c>
      <c r="C646" s="1" t="s">
        <v>107</v>
      </c>
      <c r="D646" s="1" t="s">
        <v>380</v>
      </c>
      <c r="E646">
        <v>2025</v>
      </c>
      <c r="F646">
        <v>56.00000000001571</v>
      </c>
      <c r="G646">
        <v>4.2207382312253259</v>
      </c>
      <c r="H646">
        <v>16.314750000061228</v>
      </c>
      <c r="I646">
        <v>29.106292337817379</v>
      </c>
      <c r="J646">
        <v>6.4459603425530423</v>
      </c>
      <c r="K646">
        <v>1.1204141485790413</v>
      </c>
      <c r="L646">
        <v>1.8810670364399915</v>
      </c>
      <c r="M646">
        <v>2.0228594816217718</v>
      </c>
      <c r="N646">
        <v>2.9620741959806782</v>
      </c>
      <c r="O646">
        <v>0</v>
      </c>
      <c r="P646">
        <v>0.11475</v>
      </c>
      <c r="Q646">
        <v>0</v>
      </c>
      <c r="R646">
        <v>0</v>
      </c>
      <c r="S646">
        <v>2.5930307608358767</v>
      </c>
      <c r="T646">
        <v>0</v>
      </c>
      <c r="U646">
        <v>0</v>
      </c>
      <c r="V646">
        <v>0</v>
      </c>
      <c r="W646">
        <v>0</v>
      </c>
      <c r="X646">
        <v>2.6040025014996608</v>
      </c>
      <c r="AA646">
        <v>0</v>
      </c>
      <c r="AB646">
        <v>0.11475</v>
      </c>
      <c r="AC646" s="1" t="e">
        <f>((#REF!+#REF!)*H2__2[[#This Row],[PremiumH2CN_cap]]+(#REF!+#REF!)*H2__2[[#This Row],[PremiumH2CN_prod]]*1000)*_xlfn.XLOOKUP(H2__2[[#This Row],[Year]],Graphs!$R$2:$R$41,Graphs!$T$2:$T$41)</f>
        <v>#REF!</v>
      </c>
      <c r="AD6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7" spans="1:31" x14ac:dyDescent="0.25">
      <c r="A647" s="1" t="s">
        <v>105</v>
      </c>
      <c r="B647">
        <v>1</v>
      </c>
      <c r="C647" s="1" t="s">
        <v>107</v>
      </c>
      <c r="D647" s="1" t="s">
        <v>380</v>
      </c>
      <c r="E647">
        <v>2026</v>
      </c>
      <c r="F647">
        <v>51.333333333355171</v>
      </c>
      <c r="G647">
        <v>4.1974048978930263</v>
      </c>
      <c r="H647">
        <v>18.90130746618005</v>
      </c>
      <c r="I647">
        <v>32.092014316062915</v>
      </c>
      <c r="J647">
        <v>4.2186305988886739</v>
      </c>
      <c r="K647">
        <v>1.0021859845121091</v>
      </c>
      <c r="L647">
        <v>2.3734724137782783</v>
      </c>
      <c r="M647">
        <v>2.4436161665399521</v>
      </c>
      <c r="N647">
        <v>5.5062713071969327</v>
      </c>
      <c r="O647">
        <v>0</v>
      </c>
      <c r="P647">
        <v>0.10800000000000001</v>
      </c>
      <c r="Q647">
        <v>0</v>
      </c>
      <c r="R647">
        <v>0</v>
      </c>
      <c r="S647">
        <v>2.8048705751974299</v>
      </c>
      <c r="T647">
        <v>0</v>
      </c>
      <c r="U647">
        <v>0</v>
      </c>
      <c r="V647">
        <v>0</v>
      </c>
      <c r="W647">
        <v>0</v>
      </c>
      <c r="X647">
        <v>2.8298084453716452</v>
      </c>
      <c r="AA647">
        <v>0</v>
      </c>
      <c r="AB647">
        <v>0.10800000000000001</v>
      </c>
      <c r="AC647" s="1" t="e">
        <f>((#REF!+#REF!)*H2__2[[#This Row],[PremiumH2CN_cap]]+(#REF!+#REF!)*H2__2[[#This Row],[PremiumH2CN_prod]]*1000)*_xlfn.XLOOKUP(H2__2[[#This Row],[Year]],Graphs!$R$2:$R$41,Graphs!$T$2:$T$41)</f>
        <v>#REF!</v>
      </c>
      <c r="AD6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8" spans="1:31" x14ac:dyDescent="0.25">
      <c r="A648" s="1" t="s">
        <v>105</v>
      </c>
      <c r="B648">
        <v>1</v>
      </c>
      <c r="C648" s="1" t="s">
        <v>107</v>
      </c>
      <c r="D648" s="1" t="s">
        <v>380</v>
      </c>
      <c r="E648">
        <v>2027</v>
      </c>
      <c r="F648">
        <v>46.666666666695647</v>
      </c>
      <c r="G648">
        <v>4.1740715645607507</v>
      </c>
      <c r="H648">
        <v>22.427944941775465</v>
      </c>
      <c r="I648">
        <v>32.085264316532893</v>
      </c>
      <c r="J648">
        <v>3.0153049995282353</v>
      </c>
      <c r="K648">
        <v>0.99661484228008368</v>
      </c>
      <c r="L648">
        <v>2.9380429608394389</v>
      </c>
      <c r="M648">
        <v>2.5723467221485308</v>
      </c>
      <c r="N648">
        <v>7.1344359222324139</v>
      </c>
      <c r="O648">
        <v>0</v>
      </c>
      <c r="P648">
        <v>0.10125000000000001</v>
      </c>
      <c r="Q648">
        <v>0</v>
      </c>
      <c r="R648">
        <v>0</v>
      </c>
      <c r="S648">
        <v>2.8211432325169867</v>
      </c>
      <c r="T648">
        <v>0</v>
      </c>
      <c r="U648">
        <v>0</v>
      </c>
      <c r="V648">
        <v>0</v>
      </c>
      <c r="W648">
        <v>0</v>
      </c>
      <c r="X648">
        <v>2.852003670978557</v>
      </c>
      <c r="AA648">
        <v>0</v>
      </c>
      <c r="AB648">
        <v>0.10125000000000001</v>
      </c>
      <c r="AC648" s="1" t="e">
        <f>((#REF!+#REF!)*H2__2[[#This Row],[PremiumH2CN_cap]]+(#REF!+#REF!)*H2__2[[#This Row],[PremiumH2CN_prod]]*1000)*_xlfn.XLOOKUP(H2__2[[#This Row],[Year]],Graphs!$R$2:$R$41,Graphs!$T$2:$T$41)</f>
        <v>#REF!</v>
      </c>
      <c r="AD6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49" spans="1:31" x14ac:dyDescent="0.25">
      <c r="A649" s="1" t="s">
        <v>105</v>
      </c>
      <c r="B649">
        <v>1</v>
      </c>
      <c r="C649" s="1" t="s">
        <v>107</v>
      </c>
      <c r="D649" s="1" t="s">
        <v>380</v>
      </c>
      <c r="E649">
        <v>2028</v>
      </c>
      <c r="F649">
        <v>42.000000000037382</v>
      </c>
      <c r="G649">
        <v>4.1507382312283543</v>
      </c>
      <c r="H649">
        <v>28.06566248229673</v>
      </c>
      <c r="I649">
        <v>33.484105649845006</v>
      </c>
      <c r="J649">
        <v>1.8281150566691089</v>
      </c>
      <c r="K649">
        <v>0.95622140435726188</v>
      </c>
      <c r="L649">
        <v>3.7691352082631977</v>
      </c>
      <c r="M649">
        <v>2.7671027499873926</v>
      </c>
      <c r="N649">
        <v>8.4469847980744426</v>
      </c>
      <c r="O649">
        <v>0</v>
      </c>
      <c r="P649">
        <v>9.4500000000000001E-2</v>
      </c>
      <c r="Q649">
        <v>0</v>
      </c>
      <c r="R649">
        <v>0</v>
      </c>
      <c r="S649">
        <v>2.7701757356387584</v>
      </c>
      <c r="T649">
        <v>0</v>
      </c>
      <c r="U649">
        <v>0</v>
      </c>
      <c r="V649">
        <v>0</v>
      </c>
      <c r="W649">
        <v>0</v>
      </c>
      <c r="X649">
        <v>2.8127614028139911</v>
      </c>
      <c r="AA649">
        <v>0</v>
      </c>
      <c r="AB649">
        <v>9.4500000000000001E-2</v>
      </c>
      <c r="AC649" s="1" t="e">
        <f>((#REF!+#REF!)*H2__2[[#This Row],[PremiumH2CN_cap]]+(#REF!+#REF!)*H2__2[[#This Row],[PremiumH2CN_prod]]*1000)*_xlfn.XLOOKUP(H2__2[[#This Row],[Year]],Graphs!$R$2:$R$41,Graphs!$T$2:$T$41)</f>
        <v>#REF!</v>
      </c>
      <c r="AD6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0" spans="1:31" x14ac:dyDescent="0.25">
      <c r="A650" s="1" t="s">
        <v>105</v>
      </c>
      <c r="B650">
        <v>1</v>
      </c>
      <c r="C650" s="1" t="s">
        <v>107</v>
      </c>
      <c r="D650" s="1" t="s">
        <v>380</v>
      </c>
      <c r="E650">
        <v>2029</v>
      </c>
      <c r="F650">
        <v>37.333333333380708</v>
      </c>
      <c r="G650">
        <v>4.1274048978958868</v>
      </c>
      <c r="H650">
        <v>31.154607590522218</v>
      </c>
      <c r="I650">
        <v>37.437108744200401</v>
      </c>
      <c r="J650">
        <v>0.78563746020262437</v>
      </c>
      <c r="K650">
        <v>0.85783654213501881</v>
      </c>
      <c r="L650">
        <v>4.3234170835041983</v>
      </c>
      <c r="M650">
        <v>3.3085658204603265</v>
      </c>
      <c r="N650">
        <v>9.6022340182056123</v>
      </c>
      <c r="O650">
        <v>0</v>
      </c>
      <c r="P650">
        <v>8.7750000000000009E-2</v>
      </c>
      <c r="Q650">
        <v>0</v>
      </c>
      <c r="R650">
        <v>0</v>
      </c>
      <c r="S650">
        <v>2.6873849093057585</v>
      </c>
      <c r="T650">
        <v>0</v>
      </c>
      <c r="U650">
        <v>0</v>
      </c>
      <c r="V650">
        <v>0</v>
      </c>
      <c r="W650">
        <v>0</v>
      </c>
      <c r="X650">
        <v>2.7513285357414761</v>
      </c>
      <c r="AA650">
        <v>0</v>
      </c>
      <c r="AB650">
        <v>8.7750000000000009E-2</v>
      </c>
      <c r="AC650" s="1" t="e">
        <f>((#REF!+#REF!)*H2__2[[#This Row],[PremiumH2CN_cap]]+(#REF!+#REF!)*H2__2[[#This Row],[PremiumH2CN_prod]]*1000)*_xlfn.XLOOKUP(H2__2[[#This Row],[Year]],Graphs!$R$2:$R$41,Graphs!$T$2:$T$41)</f>
        <v>#REF!</v>
      </c>
      <c r="AD6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1" spans="1:31" x14ac:dyDescent="0.25">
      <c r="A651" s="1" t="s">
        <v>105</v>
      </c>
      <c r="B651">
        <v>1</v>
      </c>
      <c r="C651" s="1" t="s">
        <v>107</v>
      </c>
      <c r="D651" s="1" t="s">
        <v>380</v>
      </c>
      <c r="E651">
        <v>2030</v>
      </c>
      <c r="F651">
        <v>32.666666666726094</v>
      </c>
      <c r="G651">
        <v>4.1040715645634149</v>
      </c>
      <c r="H651">
        <v>32.793874788202579</v>
      </c>
      <c r="I651">
        <v>42.465301608209103</v>
      </c>
      <c r="J651">
        <v>0.31511187174214189</v>
      </c>
      <c r="K651">
        <v>0.74085920971787367</v>
      </c>
      <c r="L651">
        <v>4.7275113992356408</v>
      </c>
      <c r="M651">
        <v>3.9684350266318464</v>
      </c>
      <c r="N651">
        <v>10.237480658906481</v>
      </c>
      <c r="O651">
        <v>0</v>
      </c>
      <c r="P651">
        <v>8.1000000000000003E-2</v>
      </c>
      <c r="Q651">
        <v>0</v>
      </c>
      <c r="R651">
        <v>0</v>
      </c>
      <c r="S651">
        <v>2.533826154232294</v>
      </c>
      <c r="T651">
        <v>0</v>
      </c>
      <c r="U651">
        <v>0</v>
      </c>
      <c r="V651">
        <v>0</v>
      </c>
      <c r="W651">
        <v>0</v>
      </c>
      <c r="X651">
        <v>2.6040781659168539</v>
      </c>
      <c r="AA651">
        <v>0</v>
      </c>
      <c r="AB651">
        <v>8.1000000000000003E-2</v>
      </c>
      <c r="AC651" s="1" t="e">
        <f>((#REF!+#REF!)*H2__2[[#This Row],[PremiumH2CN_cap]]+(#REF!+#REF!)*H2__2[[#This Row],[PremiumH2CN_prod]]*1000)*_xlfn.XLOOKUP(H2__2[[#This Row],[Year]],Graphs!$R$2:$R$41,Graphs!$T$2:$T$41)</f>
        <v>#REF!</v>
      </c>
      <c r="AD6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2" spans="1:31" x14ac:dyDescent="0.25">
      <c r="A652" s="1" t="s">
        <v>105</v>
      </c>
      <c r="B652">
        <v>1</v>
      </c>
      <c r="C652" s="1" t="s">
        <v>107</v>
      </c>
      <c r="D652" s="1" t="s">
        <v>380</v>
      </c>
      <c r="E652">
        <v>2031</v>
      </c>
      <c r="F652">
        <v>28.000000000074284</v>
      </c>
      <c r="G652">
        <v>4.080738231231039</v>
      </c>
      <c r="H652">
        <v>33.038797731651528</v>
      </c>
      <c r="I652">
        <v>42.458551610718722</v>
      </c>
      <c r="J652">
        <v>0.30198519990677897</v>
      </c>
      <c r="K652">
        <v>0.72206825972287036</v>
      </c>
      <c r="L652">
        <v>4.807668524007652</v>
      </c>
      <c r="M652">
        <v>4.0866520958507486</v>
      </c>
      <c r="N652">
        <v>10.841456059916583</v>
      </c>
      <c r="O652">
        <v>2.3989966498342947</v>
      </c>
      <c r="P652">
        <v>3.1618576937932157</v>
      </c>
      <c r="Q652">
        <v>0.23449985225594458</v>
      </c>
      <c r="R652">
        <v>0.50830355662783322</v>
      </c>
      <c r="S652">
        <v>2.5350631804633887</v>
      </c>
      <c r="T652">
        <v>0</v>
      </c>
      <c r="U652">
        <v>0</v>
      </c>
      <c r="V652">
        <v>0</v>
      </c>
      <c r="W652">
        <v>0</v>
      </c>
      <c r="X652">
        <v>2.6132178148691652</v>
      </c>
      <c r="AA652">
        <v>2.3989966498342947</v>
      </c>
      <c r="AB652">
        <v>3.1618576937932157</v>
      </c>
      <c r="AC652" s="1" t="e">
        <f>((#REF!+#REF!)*H2__2[[#This Row],[PremiumH2CN_cap]]+(#REF!+#REF!)*H2__2[[#This Row],[PremiumH2CN_prod]]*1000)*_xlfn.XLOOKUP(H2__2[[#This Row],[Year]],Graphs!$R$2:$R$41,Graphs!$T$2:$T$41)</f>
        <v>#REF!</v>
      </c>
      <c r="AD6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3" spans="1:31" x14ac:dyDescent="0.25">
      <c r="A653" s="1" t="s">
        <v>105</v>
      </c>
      <c r="B653">
        <v>1</v>
      </c>
      <c r="C653" s="1" t="s">
        <v>107</v>
      </c>
      <c r="D653" s="1" t="s">
        <v>380</v>
      </c>
      <c r="E653">
        <v>2032</v>
      </c>
      <c r="F653">
        <v>23.333333333426424</v>
      </c>
      <c r="G653">
        <v>4.0574048978987047</v>
      </c>
      <c r="H653">
        <v>37.442233951169186</v>
      </c>
      <c r="I653">
        <v>43.689732199135499</v>
      </c>
      <c r="J653">
        <v>0.27281892965267091</v>
      </c>
      <c r="K653">
        <v>0.71793953137587918</v>
      </c>
      <c r="L653">
        <v>5.5268690385818315</v>
      </c>
      <c r="M653">
        <v>4.3168272424162444</v>
      </c>
      <c r="N653">
        <v>11.472346148058865</v>
      </c>
      <c r="O653">
        <v>2.3989966498342947</v>
      </c>
      <c r="P653">
        <v>3.1551076937932154</v>
      </c>
      <c r="Q653">
        <v>0.17345999353685393</v>
      </c>
      <c r="R653">
        <v>0.52329878116780193</v>
      </c>
      <c r="S653">
        <v>2.536308325335261</v>
      </c>
      <c r="T653">
        <v>0</v>
      </c>
      <c r="U653">
        <v>0</v>
      </c>
      <c r="V653">
        <v>0</v>
      </c>
      <c r="W653">
        <v>0</v>
      </c>
      <c r="X653">
        <v>2.6228926864527331</v>
      </c>
      <c r="AA653">
        <v>2.3989966498342947</v>
      </c>
      <c r="AB653">
        <v>3.1551076937932154</v>
      </c>
      <c r="AC653" s="1" t="e">
        <f>((#REF!+#REF!)*H2__2[[#This Row],[PremiumH2CN_cap]]+(#REF!+#REF!)*H2__2[[#This Row],[PremiumH2CN_prod]]*1000)*_xlfn.XLOOKUP(H2__2[[#This Row],[Year]],Graphs!$R$2:$R$41,Graphs!$T$2:$T$41)</f>
        <v>#REF!</v>
      </c>
      <c r="AD6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4" spans="1:31" x14ac:dyDescent="0.25">
      <c r="A654" s="1" t="s">
        <v>105</v>
      </c>
      <c r="B654">
        <v>1</v>
      </c>
      <c r="C654" s="1" t="s">
        <v>107</v>
      </c>
      <c r="D654" s="1" t="s">
        <v>380</v>
      </c>
      <c r="E654">
        <v>2033</v>
      </c>
      <c r="F654">
        <v>18.666666666784621</v>
      </c>
      <c r="G654">
        <v>4.0340715645663439</v>
      </c>
      <c r="H654">
        <v>39.479181705591905</v>
      </c>
      <c r="I654">
        <v>47.229431984968116</v>
      </c>
      <c r="J654">
        <v>0.22570380063822137</v>
      </c>
      <c r="K654">
        <v>0.71381080307136491</v>
      </c>
      <c r="L654">
        <v>5.9092695217853937</v>
      </c>
      <c r="M654">
        <v>4.6571043898016855</v>
      </c>
      <c r="N654">
        <v>12.257541387655623</v>
      </c>
      <c r="O654">
        <v>2.3989966498342947</v>
      </c>
      <c r="P654">
        <v>3.1483576937932156</v>
      </c>
      <c r="Q654">
        <v>0.19237006546466129</v>
      </c>
      <c r="R654">
        <v>0.54471286980932654</v>
      </c>
      <c r="S654">
        <v>2.5504011492960545</v>
      </c>
      <c r="T654">
        <v>0</v>
      </c>
      <c r="U654">
        <v>0</v>
      </c>
      <c r="V654">
        <v>0</v>
      </c>
      <c r="W654">
        <v>0</v>
      </c>
      <c r="X654">
        <v>2.6465093025760367</v>
      </c>
      <c r="AA654">
        <v>2.3989966498342947</v>
      </c>
      <c r="AB654">
        <v>3.1483576937932156</v>
      </c>
      <c r="AC654" s="1" t="e">
        <f>((#REF!+#REF!)*H2__2[[#This Row],[PremiumH2CN_cap]]+(#REF!+#REF!)*H2__2[[#This Row],[PremiumH2CN_prod]]*1000)*_xlfn.XLOOKUP(H2__2[[#This Row],[Year]],Graphs!$R$2:$R$41,Graphs!$T$2:$T$41)</f>
        <v>#REF!</v>
      </c>
      <c r="AD6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5" spans="1:31" x14ac:dyDescent="0.25">
      <c r="A655" s="1" t="s">
        <v>105</v>
      </c>
      <c r="B655">
        <v>1</v>
      </c>
      <c r="C655" s="1" t="s">
        <v>107</v>
      </c>
      <c r="D655" s="1" t="s">
        <v>380</v>
      </c>
      <c r="E655">
        <v>2034</v>
      </c>
      <c r="F655">
        <v>14.000000000153191</v>
      </c>
      <c r="G655">
        <v>4.0107382312339128</v>
      </c>
      <c r="H655">
        <v>43.977332943269666</v>
      </c>
      <c r="I655">
        <v>48.417320817783846</v>
      </c>
      <c r="J655">
        <v>0.15849621660866872</v>
      </c>
      <c r="K655">
        <v>0.70968207474940737</v>
      </c>
      <c r="L655">
        <v>6.6297598678508152</v>
      </c>
      <c r="M655">
        <v>4.8565560130531678</v>
      </c>
      <c r="N655">
        <v>12.923945734869104</v>
      </c>
      <c r="O655">
        <v>2.3989966498342947</v>
      </c>
      <c r="P655">
        <v>3.1416076937932154</v>
      </c>
      <c r="Q655">
        <v>0.16059382924331722</v>
      </c>
      <c r="R655">
        <v>0.55865961891425076</v>
      </c>
      <c r="S655">
        <v>2.5463818184268177</v>
      </c>
      <c r="T655">
        <v>0</v>
      </c>
      <c r="U655">
        <v>0</v>
      </c>
      <c r="V655">
        <v>0</v>
      </c>
      <c r="W655">
        <v>0</v>
      </c>
      <c r="X655">
        <v>2.6549113966628952</v>
      </c>
      <c r="AA655">
        <v>2.3989966498342947</v>
      </c>
      <c r="AB655">
        <v>3.1416076937932154</v>
      </c>
      <c r="AC655" s="1" t="e">
        <f>((#REF!+#REF!)*H2__2[[#This Row],[PremiumH2CN_cap]]+(#REF!+#REF!)*H2__2[[#This Row],[PremiumH2CN_prod]]*1000)*_xlfn.XLOOKUP(H2__2[[#This Row],[Year]],Graphs!$R$2:$R$41,Graphs!$T$2:$T$41)</f>
        <v>#REF!</v>
      </c>
      <c r="AD6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6" spans="1:31" x14ac:dyDescent="0.25">
      <c r="A656" s="1" t="s">
        <v>105</v>
      </c>
      <c r="B656">
        <v>1</v>
      </c>
      <c r="C656" s="1" t="s">
        <v>107</v>
      </c>
      <c r="D656" s="1" t="s">
        <v>380</v>
      </c>
      <c r="E656">
        <v>2035</v>
      </c>
      <c r="F656">
        <v>9.3333333335435444</v>
      </c>
      <c r="G656">
        <v>3.9874048979014165</v>
      </c>
      <c r="H656">
        <v>46.57378307965849</v>
      </c>
      <c r="I656">
        <v>51.517009623948674</v>
      </c>
      <c r="J656">
        <v>6.7684085593073748E-2</v>
      </c>
      <c r="K656">
        <v>0.70555334635577749</v>
      </c>
      <c r="L656">
        <v>7.1506402157826026</v>
      </c>
      <c r="M656">
        <v>5.3950101097874512</v>
      </c>
      <c r="N656">
        <v>13.443448565819274</v>
      </c>
      <c r="O656">
        <v>2.3989966498342947</v>
      </c>
      <c r="P656">
        <v>3.1348576937932155</v>
      </c>
      <c r="Q656">
        <v>0.16991404213529601</v>
      </c>
      <c r="R656">
        <v>0.56701422232446685</v>
      </c>
      <c r="S656">
        <v>2.5134635293880589</v>
      </c>
      <c r="T656">
        <v>0</v>
      </c>
      <c r="U656">
        <v>0</v>
      </c>
      <c r="V656">
        <v>0</v>
      </c>
      <c r="W656">
        <v>0</v>
      </c>
      <c r="X656">
        <v>2.6400092084394293</v>
      </c>
      <c r="AA656">
        <v>2.3989966498342947</v>
      </c>
      <c r="AB656">
        <v>3.1348576937932155</v>
      </c>
      <c r="AC656" s="1" t="e">
        <f>((#REF!+#REF!)*H2__2[[#This Row],[PremiumH2CN_cap]]+(#REF!+#REF!)*H2__2[[#This Row],[PremiumH2CN_prod]]*1000)*_xlfn.XLOOKUP(H2__2[[#This Row],[Year]],Graphs!$R$2:$R$41,Graphs!$T$2:$T$41)</f>
        <v>#REF!</v>
      </c>
      <c r="AD6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7" spans="1:31" x14ac:dyDescent="0.25">
      <c r="A657" s="1" t="s">
        <v>105</v>
      </c>
      <c r="B657">
        <v>1</v>
      </c>
      <c r="C657" s="1" t="s">
        <v>107</v>
      </c>
      <c r="D657" s="1" t="s">
        <v>380</v>
      </c>
      <c r="E657">
        <v>2036</v>
      </c>
      <c r="F657">
        <v>4.6666666669980303</v>
      </c>
      <c r="G657">
        <v>3.9640715645688536</v>
      </c>
      <c r="H657">
        <v>56.316147133537633</v>
      </c>
      <c r="I657">
        <v>51.862156644307397</v>
      </c>
      <c r="J657">
        <v>8.6171408501656923E-9</v>
      </c>
      <c r="K657">
        <v>0.64762944833003111</v>
      </c>
      <c r="L657">
        <v>8.4930585814047017</v>
      </c>
      <c r="M657">
        <v>5.324545223161917</v>
      </c>
      <c r="N657">
        <v>13.751959925277676</v>
      </c>
      <c r="O657">
        <v>2.3989966498342947</v>
      </c>
      <c r="P657">
        <v>3.1281076937932157</v>
      </c>
      <c r="Q657">
        <v>0.21626300152180591</v>
      </c>
      <c r="R657">
        <v>0.56606600556650644</v>
      </c>
      <c r="S657">
        <v>2.4847504035009305</v>
      </c>
      <c r="T657">
        <v>0</v>
      </c>
      <c r="U657">
        <v>0</v>
      </c>
      <c r="V657">
        <v>0</v>
      </c>
      <c r="W657">
        <v>0</v>
      </c>
      <c r="X657">
        <v>2.6163522538630972</v>
      </c>
      <c r="AA657">
        <v>2.3989966498342947</v>
      </c>
      <c r="AB657">
        <v>3.1281076937932157</v>
      </c>
      <c r="AC657" s="1" t="e">
        <f>((#REF!+#REF!)*H2__2[[#This Row],[PremiumH2CN_cap]]+(#REF!+#REF!)*H2__2[[#This Row],[PremiumH2CN_prod]]*1000)*_xlfn.XLOOKUP(H2__2[[#This Row],[Year]],Graphs!$R$2:$R$41,Graphs!$T$2:$T$41)</f>
        <v>#REF!</v>
      </c>
      <c r="AD6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8" spans="1:31" x14ac:dyDescent="0.25">
      <c r="A658" s="1" t="s">
        <v>105</v>
      </c>
      <c r="B658">
        <v>1</v>
      </c>
      <c r="C658" s="1" t="s">
        <v>107</v>
      </c>
      <c r="D658" s="1" t="s">
        <v>380</v>
      </c>
      <c r="E658">
        <v>2037</v>
      </c>
      <c r="F658">
        <v>5.2748863969461618E-8</v>
      </c>
      <c r="G658">
        <v>3.9407382312362471</v>
      </c>
      <c r="H658">
        <v>67.412730299064449</v>
      </c>
      <c r="I658">
        <v>51.855406646974394</v>
      </c>
      <c r="J658">
        <v>1.9170933440251217E-9</v>
      </c>
      <c r="K658">
        <v>0.58964429076969549</v>
      </c>
      <c r="L658">
        <v>9.7569585242320418</v>
      </c>
      <c r="M658">
        <v>4.9783982308902877</v>
      </c>
      <c r="N658">
        <v>14.450076298119585</v>
      </c>
      <c r="O658">
        <v>2.3989966498342947</v>
      </c>
      <c r="P658">
        <v>3.1213576937932155</v>
      </c>
      <c r="Q658">
        <v>0.17465295245597443</v>
      </c>
      <c r="R658">
        <v>0.55254521960178338</v>
      </c>
      <c r="S658">
        <v>2.5041264531929648</v>
      </c>
      <c r="T658">
        <v>0</v>
      </c>
      <c r="U658">
        <v>0</v>
      </c>
      <c r="V658">
        <v>0</v>
      </c>
      <c r="W658">
        <v>0</v>
      </c>
      <c r="X658">
        <v>2.6400879986048449</v>
      </c>
      <c r="AA658">
        <v>2.3989966498342947</v>
      </c>
      <c r="AB658">
        <v>3.1213576937932155</v>
      </c>
      <c r="AC658" s="1" t="e">
        <f>((#REF!+#REF!)*H2__2[[#This Row],[PremiumH2CN_cap]]+(#REF!+#REF!)*H2__2[[#This Row],[PremiumH2CN_prod]]*1000)*_xlfn.XLOOKUP(H2__2[[#This Row],[Year]],Graphs!$R$2:$R$41,Graphs!$T$2:$T$41)</f>
        <v>#REF!</v>
      </c>
      <c r="AD6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59" spans="1:31" x14ac:dyDescent="0.25">
      <c r="A659" s="1" t="s">
        <v>105</v>
      </c>
      <c r="B659">
        <v>1</v>
      </c>
      <c r="C659" s="1" t="s">
        <v>107</v>
      </c>
      <c r="D659" s="1" t="s">
        <v>380</v>
      </c>
      <c r="E659">
        <v>2038</v>
      </c>
      <c r="F659">
        <v>5.3445707687319112E-8</v>
      </c>
      <c r="G659">
        <v>3.9407382312369461</v>
      </c>
      <c r="H659">
        <v>67.40598142370375</v>
      </c>
      <c r="I659">
        <v>59.802593492145661</v>
      </c>
      <c r="J659">
        <v>1.7897133669567665E-9</v>
      </c>
      <c r="K659">
        <v>0.58964426076394094</v>
      </c>
      <c r="L659">
        <v>9.7965403738954766</v>
      </c>
      <c r="M659">
        <v>5.6306964888630153</v>
      </c>
      <c r="N659">
        <v>15.201155022345514</v>
      </c>
      <c r="O659">
        <v>2.3989966498342947</v>
      </c>
      <c r="P659">
        <v>3.1146076937932157</v>
      </c>
      <c r="Q659">
        <v>0.22973550523915273</v>
      </c>
      <c r="R659">
        <v>0.55173941979126973</v>
      </c>
      <c r="S659">
        <v>2.5269198122470606</v>
      </c>
      <c r="T659">
        <v>0</v>
      </c>
      <c r="U659">
        <v>0</v>
      </c>
      <c r="V659">
        <v>0</v>
      </c>
      <c r="W659">
        <v>0</v>
      </c>
      <c r="X659">
        <v>2.6673273967381776</v>
      </c>
      <c r="AA659">
        <v>2.3989966498342947</v>
      </c>
      <c r="AB659">
        <v>3.1146076937932157</v>
      </c>
      <c r="AC659" s="1" t="e">
        <f>((#REF!+#REF!)*H2__2[[#This Row],[PremiumH2CN_cap]]+(#REF!+#REF!)*H2__2[[#This Row],[PremiumH2CN_prod]]*1000)*_xlfn.XLOOKUP(H2__2[[#This Row],[Year]],Graphs!$R$2:$R$41,Graphs!$T$2:$T$41)</f>
        <v>#REF!</v>
      </c>
      <c r="AD6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0" spans="1:31" x14ac:dyDescent="0.25">
      <c r="A660" s="1" t="s">
        <v>105</v>
      </c>
      <c r="B660">
        <v>1</v>
      </c>
      <c r="C660" s="1" t="s">
        <v>107</v>
      </c>
      <c r="D660" s="1" t="s">
        <v>380</v>
      </c>
      <c r="E660">
        <v>2039</v>
      </c>
      <c r="F660">
        <v>5.536859970914923E-8</v>
      </c>
      <c r="G660">
        <v>3.9407382312377099</v>
      </c>
      <c r="H660">
        <v>67.399231424955559</v>
      </c>
      <c r="I660">
        <v>71.471078200508202</v>
      </c>
      <c r="J660">
        <v>1.6548542740856838E-9</v>
      </c>
      <c r="K660">
        <v>0.58964426053331165</v>
      </c>
      <c r="L660">
        <v>9.9431182101139477</v>
      </c>
      <c r="M660">
        <v>7.0525450947940129</v>
      </c>
      <c r="N660">
        <v>15.056323143075588</v>
      </c>
      <c r="O660">
        <v>2.3989966498342947</v>
      </c>
      <c r="P660">
        <v>3.1078576937932154</v>
      </c>
      <c r="Q660">
        <v>0.29221729988858153</v>
      </c>
      <c r="R660">
        <v>0.56965490115303852</v>
      </c>
      <c r="S660">
        <v>2.4596475115158754</v>
      </c>
      <c r="T660">
        <v>0</v>
      </c>
      <c r="U660">
        <v>0</v>
      </c>
      <c r="V660">
        <v>0</v>
      </c>
      <c r="W660">
        <v>0</v>
      </c>
      <c r="X660">
        <v>2.5971700047325474</v>
      </c>
      <c r="AA660">
        <v>2.3989966498342947</v>
      </c>
      <c r="AB660">
        <v>3.1078576937932154</v>
      </c>
      <c r="AC660" s="1" t="e">
        <f>((#REF!+#REF!)*H2__2[[#This Row],[PremiumH2CN_cap]]+(#REF!+#REF!)*H2__2[[#This Row],[PremiumH2CN_prod]]*1000)*_xlfn.XLOOKUP(H2__2[[#This Row],[Year]],Graphs!$R$2:$R$41,Graphs!$T$2:$T$41)</f>
        <v>#REF!</v>
      </c>
      <c r="AD6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1" spans="1:31" x14ac:dyDescent="0.25">
      <c r="A661" s="1" t="s">
        <v>105</v>
      </c>
      <c r="B661">
        <v>1</v>
      </c>
      <c r="C661" s="1" t="s">
        <v>107</v>
      </c>
      <c r="D661" s="1" t="s">
        <v>380</v>
      </c>
      <c r="E661">
        <v>2040</v>
      </c>
      <c r="F661">
        <v>5.9743182430063025E-8</v>
      </c>
      <c r="G661">
        <v>3.9407382312385564</v>
      </c>
      <c r="H661">
        <v>67.392481425420087</v>
      </c>
      <c r="I661">
        <v>83.353707075816629</v>
      </c>
      <c r="J661">
        <v>1.5582882872788511E-9</v>
      </c>
      <c r="K661">
        <v>0.56357978096639294</v>
      </c>
      <c r="L661">
        <v>10.171975044523879</v>
      </c>
      <c r="M661">
        <v>8.4399345609715741</v>
      </c>
      <c r="N661">
        <v>14.937117324549773</v>
      </c>
      <c r="O661">
        <v>2.3989966498342947</v>
      </c>
      <c r="P661">
        <v>3.1011076937932156</v>
      </c>
      <c r="Q661">
        <v>0.29522475449743996</v>
      </c>
      <c r="R661">
        <v>0.59373605791388617</v>
      </c>
      <c r="S661">
        <v>2.396549498552663</v>
      </c>
      <c r="T661">
        <v>0</v>
      </c>
      <c r="U661">
        <v>0</v>
      </c>
      <c r="V661">
        <v>0</v>
      </c>
      <c r="W661">
        <v>0</v>
      </c>
      <c r="X661">
        <v>2.5316128039530845</v>
      </c>
      <c r="AA661">
        <v>2.3989966498342947</v>
      </c>
      <c r="AB661">
        <v>3.1011076937932156</v>
      </c>
      <c r="AC661" s="1" t="e">
        <f>((#REF!+#REF!)*H2__2[[#This Row],[PremiumH2CN_cap]]+(#REF!+#REF!)*H2__2[[#This Row],[PremiumH2CN_prod]]*1000)*_xlfn.XLOOKUP(H2__2[[#This Row],[Year]],Graphs!$R$2:$R$41,Graphs!$T$2:$T$41)</f>
        <v>#REF!</v>
      </c>
      <c r="AD6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2" spans="1:31" x14ac:dyDescent="0.25">
      <c r="A662" s="1" t="s">
        <v>105</v>
      </c>
      <c r="B662">
        <v>1</v>
      </c>
      <c r="C662" s="1" t="s">
        <v>107</v>
      </c>
      <c r="D662" s="1" t="s">
        <v>380</v>
      </c>
      <c r="E662">
        <v>2041</v>
      </c>
      <c r="F662">
        <v>6.598419844299358E-8</v>
      </c>
      <c r="G662">
        <v>3.9407382312395116</v>
      </c>
      <c r="H662">
        <v>67.38573142570479</v>
      </c>
      <c r="I662">
        <v>96.630187886113461</v>
      </c>
      <c r="J662">
        <v>1.4680541067752252E-9</v>
      </c>
      <c r="K662">
        <v>0.53992451114834772</v>
      </c>
      <c r="L662">
        <v>10.552263681414695</v>
      </c>
      <c r="M662">
        <v>9.888034039920349</v>
      </c>
      <c r="N662">
        <v>14.590788482461482</v>
      </c>
      <c r="O662">
        <v>2.3989966498342947</v>
      </c>
      <c r="P662">
        <v>3.0943576937932153</v>
      </c>
      <c r="Q662">
        <v>0</v>
      </c>
      <c r="R662">
        <v>0</v>
      </c>
      <c r="S662">
        <v>2.2662966657573231</v>
      </c>
      <c r="T662">
        <v>0</v>
      </c>
      <c r="U662">
        <v>0</v>
      </c>
      <c r="V662">
        <v>0</v>
      </c>
      <c r="W662">
        <v>0</v>
      </c>
      <c r="X662">
        <v>2.3796151977025599</v>
      </c>
      <c r="AA662">
        <v>2.3989966498342947</v>
      </c>
      <c r="AB662">
        <v>3.0943576937932153</v>
      </c>
      <c r="AC662" s="1" t="e">
        <f>((#REF!+#REF!)*H2__2[[#This Row],[PremiumH2CN_cap]]+(#REF!+#REF!)*H2__2[[#This Row],[PremiumH2CN_prod]]*1000)*_xlfn.XLOOKUP(H2__2[[#This Row],[Year]],Graphs!$R$2:$R$41,Graphs!$T$2:$T$41)</f>
        <v>#REF!</v>
      </c>
      <c r="AD6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3" spans="1:31" x14ac:dyDescent="0.25">
      <c r="A663" s="1" t="s">
        <v>105</v>
      </c>
      <c r="B663">
        <v>1</v>
      </c>
      <c r="C663" s="1" t="s">
        <v>107</v>
      </c>
      <c r="D663" s="1" t="s">
        <v>380</v>
      </c>
      <c r="E663">
        <v>2042</v>
      </c>
      <c r="F663">
        <v>7.3578365471893767E-8</v>
      </c>
      <c r="G663">
        <v>3.9407382312406152</v>
      </c>
      <c r="H663">
        <v>66.02898142590891</v>
      </c>
      <c r="I663">
        <v>96.649624252116993</v>
      </c>
      <c r="J663">
        <v>1.4101560806251735E-9</v>
      </c>
      <c r="K663">
        <v>0.53992451097155048</v>
      </c>
      <c r="L663">
        <v>10.89993840847267</v>
      </c>
      <c r="M663">
        <v>11.017036904203708</v>
      </c>
      <c r="N663">
        <v>14.578652155419794</v>
      </c>
      <c r="O663">
        <v>2.3989966498342947</v>
      </c>
      <c r="P663">
        <v>3.0876076937932155</v>
      </c>
      <c r="Q663">
        <v>0</v>
      </c>
      <c r="R663">
        <v>0</v>
      </c>
      <c r="S663">
        <v>2.1969967237502992</v>
      </c>
      <c r="T663">
        <v>0</v>
      </c>
      <c r="U663">
        <v>0</v>
      </c>
      <c r="V663">
        <v>0</v>
      </c>
      <c r="W663">
        <v>0</v>
      </c>
      <c r="X663">
        <v>2.3078571996311044</v>
      </c>
      <c r="AA663">
        <v>2.3989966498342947</v>
      </c>
      <c r="AB663">
        <v>3.0876076937932155</v>
      </c>
      <c r="AC663" s="1" t="e">
        <f>((#REF!+#REF!)*H2__2[[#This Row],[PremiumH2CN_cap]]+(#REF!+#REF!)*H2__2[[#This Row],[PremiumH2CN_prod]]*1000)*_xlfn.XLOOKUP(H2__2[[#This Row],[Year]],Graphs!$R$2:$R$41,Graphs!$T$2:$T$41)</f>
        <v>#REF!</v>
      </c>
      <c r="AD6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4" spans="1:31" x14ac:dyDescent="0.25">
      <c r="A664" s="1" t="s">
        <v>105</v>
      </c>
      <c r="B664">
        <v>1</v>
      </c>
      <c r="C664" s="1" t="s">
        <v>107</v>
      </c>
      <c r="D664" s="1" t="s">
        <v>380</v>
      </c>
      <c r="E664">
        <v>2043</v>
      </c>
      <c r="F664">
        <v>8.2480997560775739E-8</v>
      </c>
      <c r="G664">
        <v>3.9407382312419204</v>
      </c>
      <c r="H664">
        <v>51.17898142647369</v>
      </c>
      <c r="I664">
        <v>119.2710029387425</v>
      </c>
      <c r="J664">
        <v>1.3692301700181113E-9</v>
      </c>
      <c r="K664">
        <v>0.53992450396087788</v>
      </c>
      <c r="L664">
        <v>9.5241454314498046</v>
      </c>
      <c r="M664">
        <v>13.587521758161943</v>
      </c>
      <c r="N664">
        <v>14.815789729292556</v>
      </c>
      <c r="O664">
        <v>2.3989966498342947</v>
      </c>
      <c r="P664">
        <v>3.0876076937932155</v>
      </c>
      <c r="Q664">
        <v>0</v>
      </c>
      <c r="R664">
        <v>0</v>
      </c>
      <c r="S664">
        <v>2.1186111807839629</v>
      </c>
      <c r="T664">
        <v>0</v>
      </c>
      <c r="U664">
        <v>0</v>
      </c>
      <c r="V664">
        <v>0</v>
      </c>
      <c r="W664">
        <v>0</v>
      </c>
      <c r="X664">
        <v>2.2345010338534106</v>
      </c>
      <c r="AA664">
        <v>2.3989966498342947</v>
      </c>
      <c r="AB664">
        <v>3.0876076937932155</v>
      </c>
      <c r="AC664" s="1" t="e">
        <f>((#REF!+#REF!)*H2__2[[#This Row],[PremiumH2CN_cap]]+(#REF!+#REF!)*H2__2[[#This Row],[PremiumH2CN_prod]]*1000)*_xlfn.XLOOKUP(H2__2[[#This Row],[Year]],Graphs!$R$2:$R$41,Graphs!$T$2:$T$41)</f>
        <v>#REF!</v>
      </c>
      <c r="AD6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5" spans="1:31" x14ac:dyDescent="0.25">
      <c r="A665" s="1" t="s">
        <v>105</v>
      </c>
      <c r="B665">
        <v>1</v>
      </c>
      <c r="C665" s="1" t="s">
        <v>107</v>
      </c>
      <c r="D665" s="1" t="s">
        <v>380</v>
      </c>
      <c r="E665">
        <v>2044</v>
      </c>
      <c r="F665">
        <v>9.2791920954096816E-8</v>
      </c>
      <c r="G665">
        <v>3.9407382312435146</v>
      </c>
      <c r="H665">
        <v>51.178981428513211</v>
      </c>
      <c r="I665">
        <v>131.90965045762943</v>
      </c>
      <c r="J665">
        <v>1.3370046494385922E-9</v>
      </c>
      <c r="K665">
        <v>0.37068480819359889</v>
      </c>
      <c r="L665">
        <v>9.8090003326182185</v>
      </c>
      <c r="M665">
        <v>14.980250409223652</v>
      </c>
      <c r="N665">
        <v>14.809704004627157</v>
      </c>
      <c r="O665">
        <v>2.3989966498342947</v>
      </c>
      <c r="P665">
        <v>3.0876076937932155</v>
      </c>
      <c r="Q665">
        <v>0</v>
      </c>
      <c r="R665">
        <v>0</v>
      </c>
      <c r="S665">
        <v>2.0733640041159456</v>
      </c>
      <c r="T665">
        <v>0</v>
      </c>
      <c r="U665">
        <v>0</v>
      </c>
      <c r="V665">
        <v>0</v>
      </c>
      <c r="W665">
        <v>0</v>
      </c>
      <c r="X665">
        <v>2.1891435934082808</v>
      </c>
      <c r="AA665">
        <v>2.3989966498342947</v>
      </c>
      <c r="AB665">
        <v>3.0876076937932155</v>
      </c>
      <c r="AC665" s="1" t="e">
        <f>((#REF!+#REF!)*H2__2[[#This Row],[PremiumH2CN_cap]]+(#REF!+#REF!)*H2__2[[#This Row],[PremiumH2CN_prod]]*1000)*_xlfn.XLOOKUP(H2__2[[#This Row],[Year]],Graphs!$R$2:$R$41,Graphs!$T$2:$T$41)</f>
        <v>#REF!</v>
      </c>
      <c r="AD6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6" spans="1:31" x14ac:dyDescent="0.25">
      <c r="A666" s="1" t="s">
        <v>105</v>
      </c>
      <c r="B666">
        <v>1</v>
      </c>
      <c r="C666" s="1" t="s">
        <v>107</v>
      </c>
      <c r="D666" s="1" t="s">
        <v>380</v>
      </c>
      <c r="E666">
        <v>2045</v>
      </c>
      <c r="F666">
        <v>1.0466482632182274E-7</v>
      </c>
      <c r="G666">
        <v>3.9407382312455645</v>
      </c>
      <c r="H666">
        <v>56.433912056181029</v>
      </c>
      <c r="I666">
        <v>143.23159301837273</v>
      </c>
      <c r="J666">
        <v>1.3010531024988243E-9</v>
      </c>
      <c r="K666">
        <v>0.25935014727410222</v>
      </c>
      <c r="L666">
        <v>10.979840956851726</v>
      </c>
      <c r="M666">
        <v>15.91341595541124</v>
      </c>
      <c r="N666">
        <v>14.376800103389757</v>
      </c>
      <c r="O666">
        <v>2.3989966498342947</v>
      </c>
      <c r="P666">
        <v>3.0876076937932155</v>
      </c>
      <c r="Q666">
        <v>0</v>
      </c>
      <c r="R666">
        <v>0</v>
      </c>
      <c r="S666">
        <v>1.9922104577057609</v>
      </c>
      <c r="T666">
        <v>0</v>
      </c>
      <c r="U666">
        <v>0</v>
      </c>
      <c r="V666">
        <v>0</v>
      </c>
      <c r="W666">
        <v>0</v>
      </c>
      <c r="X666">
        <v>2.1046148622881602</v>
      </c>
      <c r="AA666">
        <v>2.3989966498342947</v>
      </c>
      <c r="AB666">
        <v>3.0876076937932155</v>
      </c>
      <c r="AC666" s="1" t="e">
        <f>((#REF!+#REF!)*H2__2[[#This Row],[PremiumH2CN_cap]]+(#REF!+#REF!)*H2__2[[#This Row],[PremiumH2CN_prod]]*1000)*_xlfn.XLOOKUP(H2__2[[#This Row],[Year]],Graphs!$R$2:$R$41,Graphs!$T$2:$T$41)</f>
        <v>#REF!</v>
      </c>
      <c r="AD6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7" spans="1:31" x14ac:dyDescent="0.25">
      <c r="A667" s="1" t="s">
        <v>105</v>
      </c>
      <c r="B667">
        <v>1</v>
      </c>
      <c r="C667" s="1" t="s">
        <v>107</v>
      </c>
      <c r="D667" s="1" t="s">
        <v>380</v>
      </c>
      <c r="E667">
        <v>2046</v>
      </c>
      <c r="F667">
        <v>1.1841779628214099E-7</v>
      </c>
      <c r="G667">
        <v>3.9407382312484067</v>
      </c>
      <c r="H667">
        <v>63.689943210350208</v>
      </c>
      <c r="I667">
        <v>145.82696479524157</v>
      </c>
      <c r="J667">
        <v>1.2792999928674262E-9</v>
      </c>
      <c r="K667">
        <v>0.25921746601232265</v>
      </c>
      <c r="L667">
        <v>12.510620548299679</v>
      </c>
      <c r="M667">
        <v>15.851143568734081</v>
      </c>
      <c r="N667">
        <v>14.370048578702534</v>
      </c>
      <c r="O667">
        <v>2.3989966498342947</v>
      </c>
      <c r="P667">
        <v>3.0876076937932155</v>
      </c>
      <c r="Q667">
        <v>0</v>
      </c>
      <c r="R667">
        <v>0</v>
      </c>
      <c r="S667">
        <v>1.9311105085543645</v>
      </c>
      <c r="T667">
        <v>0</v>
      </c>
      <c r="U667">
        <v>0</v>
      </c>
      <c r="V667">
        <v>0</v>
      </c>
      <c r="W667">
        <v>0</v>
      </c>
      <c r="X667">
        <v>2.0370201642161327</v>
      </c>
      <c r="AA667">
        <v>2.3989966498342947</v>
      </c>
      <c r="AB667">
        <v>3.0876076937932155</v>
      </c>
      <c r="AC667" s="1" t="e">
        <f>((#REF!+#REF!)*H2__2[[#This Row],[PremiumH2CN_cap]]+(#REF!+#REF!)*H2__2[[#This Row],[PremiumH2CN_prod]]*1000)*_xlfn.XLOOKUP(H2__2[[#This Row],[Year]],Graphs!$R$2:$R$41,Graphs!$T$2:$T$41)</f>
        <v>#REF!</v>
      </c>
      <c r="AD6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8" spans="1:31" x14ac:dyDescent="0.25">
      <c r="A668" s="1" t="s">
        <v>105</v>
      </c>
      <c r="B668">
        <v>1</v>
      </c>
      <c r="C668" s="1" t="s">
        <v>107</v>
      </c>
      <c r="D668" s="1" t="s">
        <v>380</v>
      </c>
      <c r="E668">
        <v>2047</v>
      </c>
      <c r="F668">
        <v>1.3431046724823374E-7</v>
      </c>
      <c r="G668">
        <v>3.9407382312528307</v>
      </c>
      <c r="H668">
        <v>69.328012462465807</v>
      </c>
      <c r="I668">
        <v>149.38195618402227</v>
      </c>
      <c r="J668">
        <v>1.255950980271909E-9</v>
      </c>
      <c r="K668">
        <v>0.25921746584938055</v>
      </c>
      <c r="L668">
        <v>13.870769794155009</v>
      </c>
      <c r="M668">
        <v>16.150703520082811</v>
      </c>
      <c r="N668">
        <v>14.244065146108019</v>
      </c>
      <c r="O668">
        <v>2.3989966498342947</v>
      </c>
      <c r="P668">
        <v>3.0876076937932155</v>
      </c>
      <c r="Q668">
        <v>0</v>
      </c>
      <c r="R668">
        <v>0</v>
      </c>
      <c r="S668">
        <v>1.8385788537473968</v>
      </c>
      <c r="T668">
        <v>0</v>
      </c>
      <c r="U668">
        <v>0</v>
      </c>
      <c r="V668">
        <v>0</v>
      </c>
      <c r="W668">
        <v>0</v>
      </c>
      <c r="X668">
        <v>1.9341221204534933</v>
      </c>
      <c r="AA668">
        <v>2.3989966498342947</v>
      </c>
      <c r="AB668">
        <v>3.0876076937932155</v>
      </c>
      <c r="AC668" s="1" t="e">
        <f>((#REF!+#REF!)*H2__2[[#This Row],[PremiumH2CN_cap]]+(#REF!+#REF!)*H2__2[[#This Row],[PremiumH2CN_prod]]*1000)*_xlfn.XLOOKUP(H2__2[[#This Row],[Year]],Graphs!$R$2:$R$41,Graphs!$T$2:$T$41)</f>
        <v>#REF!</v>
      </c>
      <c r="AD6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69" spans="1:31" x14ac:dyDescent="0.25">
      <c r="A669" s="1" t="s">
        <v>105</v>
      </c>
      <c r="B669">
        <v>1</v>
      </c>
      <c r="C669" s="1" t="s">
        <v>107</v>
      </c>
      <c r="D669" s="1" t="s">
        <v>380</v>
      </c>
      <c r="E669">
        <v>2048</v>
      </c>
      <c r="F669">
        <v>1.5274515188208712E-7</v>
      </c>
      <c r="G669">
        <v>0.44073823126248751</v>
      </c>
      <c r="H669">
        <v>75.427804855071741</v>
      </c>
      <c r="I669">
        <v>151.90003101120539</v>
      </c>
      <c r="J669">
        <v>1.2444784946504885E-9</v>
      </c>
      <c r="K669">
        <v>2.8991280529410125E-2</v>
      </c>
      <c r="L669">
        <v>15.255343758836167</v>
      </c>
      <c r="M669">
        <v>16.347359436325881</v>
      </c>
      <c r="N669">
        <v>14.426299789965439</v>
      </c>
      <c r="O669">
        <v>2.3989966498342947</v>
      </c>
      <c r="P669">
        <v>3.0876076937932155</v>
      </c>
      <c r="Q669">
        <v>0</v>
      </c>
      <c r="R669">
        <v>0</v>
      </c>
      <c r="S669">
        <v>1.7722524629114889</v>
      </c>
      <c r="T669">
        <v>0</v>
      </c>
      <c r="U669">
        <v>0</v>
      </c>
      <c r="V669">
        <v>0</v>
      </c>
      <c r="W669">
        <v>0</v>
      </c>
      <c r="X669">
        <v>1.8617129284793692</v>
      </c>
      <c r="AA669">
        <v>2.3989966498342947</v>
      </c>
      <c r="AB669">
        <v>3.0876076937932155</v>
      </c>
      <c r="AC669" s="1" t="e">
        <f>((#REF!+#REF!)*H2__2[[#This Row],[PremiumH2CN_cap]]+(#REF!+#REF!)*H2__2[[#This Row],[PremiumH2CN_prod]]*1000)*_xlfn.XLOOKUP(H2__2[[#This Row],[Year]],Graphs!$R$2:$R$41,Graphs!$T$2:$T$41)</f>
        <v>#REF!</v>
      </c>
      <c r="AD6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0" spans="1:31" x14ac:dyDescent="0.25">
      <c r="A670" s="1" t="s">
        <v>105</v>
      </c>
      <c r="B670">
        <v>1</v>
      </c>
      <c r="C670" s="1" t="s">
        <v>107</v>
      </c>
      <c r="D670" s="1" t="s">
        <v>380</v>
      </c>
      <c r="E670">
        <v>2049</v>
      </c>
      <c r="F670">
        <v>1.7409698035199024E-7</v>
      </c>
      <c r="G670">
        <v>4.6137636483255101E-9</v>
      </c>
      <c r="H670">
        <v>86.875383702525809</v>
      </c>
      <c r="I670">
        <v>159.72064478582851</v>
      </c>
      <c r="J670">
        <v>1.2256212373632798E-9</v>
      </c>
      <c r="K670">
        <v>3.1574474925712274E-10</v>
      </c>
      <c r="L670">
        <v>17.644016874496838</v>
      </c>
      <c r="M670">
        <v>16.231987107916112</v>
      </c>
      <c r="N670">
        <v>13.675923164194709</v>
      </c>
      <c r="O670">
        <v>2.3989966498342947</v>
      </c>
      <c r="P670">
        <v>3.0876076937932155</v>
      </c>
      <c r="Q670">
        <v>0</v>
      </c>
      <c r="R670">
        <v>0</v>
      </c>
      <c r="S670">
        <v>1.675516792740033</v>
      </c>
      <c r="T670">
        <v>0</v>
      </c>
      <c r="U670">
        <v>0</v>
      </c>
      <c r="V670">
        <v>0</v>
      </c>
      <c r="W670">
        <v>0</v>
      </c>
      <c r="X670">
        <v>1.7616976746712811</v>
      </c>
      <c r="AA670">
        <v>2.3989966498342947</v>
      </c>
      <c r="AB670">
        <v>3.0876076937932155</v>
      </c>
      <c r="AC670" s="1" t="e">
        <f>((#REF!+#REF!)*H2__2[[#This Row],[PremiumH2CN_cap]]+(#REF!+#REF!)*H2__2[[#This Row],[PremiumH2CN_prod]]*1000)*_xlfn.XLOOKUP(H2__2[[#This Row],[Year]],Graphs!$R$2:$R$41,Graphs!$T$2:$T$41)</f>
        <v>#REF!</v>
      </c>
      <c r="AD6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1" spans="1:31" x14ac:dyDescent="0.25">
      <c r="A671" s="1" t="s">
        <v>105</v>
      </c>
      <c r="B671">
        <v>1</v>
      </c>
      <c r="C671" s="1" t="s">
        <v>107</v>
      </c>
      <c r="D671" s="1" t="s">
        <v>380</v>
      </c>
      <c r="E671">
        <v>2050</v>
      </c>
      <c r="F671">
        <v>1.98947880821348E-7</v>
      </c>
      <c r="G671">
        <v>4.9641989028815303E-9</v>
      </c>
      <c r="H671">
        <v>98.111854412332946</v>
      </c>
      <c r="I671">
        <v>162.97827111382571</v>
      </c>
      <c r="J671">
        <v>1.2168258409244603E-9</v>
      </c>
      <c r="K671">
        <v>3.0514745402601997E-10</v>
      </c>
      <c r="L671">
        <v>19.861793797801212</v>
      </c>
      <c r="M671">
        <v>15.778106683393624</v>
      </c>
      <c r="N671">
        <v>13.335695114128507</v>
      </c>
      <c r="O671">
        <v>2.3989966498342947</v>
      </c>
      <c r="P671">
        <v>3.0876076937932155</v>
      </c>
      <c r="Q671">
        <v>0</v>
      </c>
      <c r="R671">
        <v>0</v>
      </c>
      <c r="S671">
        <v>1.6129231507102884</v>
      </c>
      <c r="T671">
        <v>0</v>
      </c>
      <c r="U671">
        <v>0</v>
      </c>
      <c r="V671">
        <v>0</v>
      </c>
      <c r="W671">
        <v>0</v>
      </c>
      <c r="X671">
        <v>1.6954849810348667</v>
      </c>
      <c r="AA671">
        <v>2.3989966498342947</v>
      </c>
      <c r="AB671">
        <v>3.0876076937932155</v>
      </c>
      <c r="AC671" s="1" t="e">
        <f>((#REF!+#REF!)*H2__2[[#This Row],[PremiumH2CN_cap]]+(#REF!+#REF!)*H2__2[[#This Row],[PremiumH2CN_prod]]*1000)*_xlfn.XLOOKUP(H2__2[[#This Row],[Year]],Graphs!$R$2:$R$41,Graphs!$T$2:$T$41)</f>
        <v>#REF!</v>
      </c>
      <c r="AD6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2" spans="1:31" x14ac:dyDescent="0.25">
      <c r="A672" s="1" t="s">
        <v>105</v>
      </c>
      <c r="B672">
        <v>1</v>
      </c>
      <c r="C672" s="1" t="s">
        <v>107</v>
      </c>
      <c r="D672" s="1" t="s">
        <v>380</v>
      </c>
      <c r="E672">
        <v>2051</v>
      </c>
      <c r="F672">
        <v>2.2788937846449646E-7</v>
      </c>
      <c r="G672">
        <v>5.2454600441205774E-9</v>
      </c>
      <c r="H672">
        <v>106.30430422225361</v>
      </c>
      <c r="I672">
        <v>167.3973209116987</v>
      </c>
      <c r="J672">
        <v>1.2027739425722153E-9</v>
      </c>
      <c r="K672">
        <v>2.7444414003938736E-10</v>
      </c>
      <c r="L672">
        <v>21.668902954586766</v>
      </c>
      <c r="M672">
        <v>16.002061369789956</v>
      </c>
      <c r="N672">
        <v>12.329501731916517</v>
      </c>
      <c r="O672">
        <v>0</v>
      </c>
      <c r="P672">
        <v>0</v>
      </c>
      <c r="Q672">
        <v>0</v>
      </c>
      <c r="R672">
        <v>0</v>
      </c>
      <c r="S672">
        <v>1.5022049243735043</v>
      </c>
      <c r="T672">
        <v>0</v>
      </c>
      <c r="U672">
        <v>0</v>
      </c>
      <c r="V672">
        <v>0</v>
      </c>
      <c r="W672">
        <v>0</v>
      </c>
      <c r="X672">
        <v>1.5780159482290099</v>
      </c>
      <c r="AA672">
        <v>0</v>
      </c>
      <c r="AB672">
        <v>0</v>
      </c>
      <c r="AC672" s="1" t="e">
        <f>((#REF!+#REF!)*H2__2[[#This Row],[PremiumH2CN_cap]]+(#REF!+#REF!)*H2__2[[#This Row],[PremiumH2CN_prod]]*1000)*_xlfn.XLOOKUP(H2__2[[#This Row],[Year]],Graphs!$R$2:$R$41,Graphs!$T$2:$T$41)</f>
        <v>#REF!</v>
      </c>
      <c r="AD6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3" spans="1:31" x14ac:dyDescent="0.25">
      <c r="A673" s="1" t="s">
        <v>105</v>
      </c>
      <c r="B673">
        <v>1</v>
      </c>
      <c r="C673" s="1" t="s">
        <v>107</v>
      </c>
      <c r="D673" s="1" t="s">
        <v>380</v>
      </c>
      <c r="E673">
        <v>2052</v>
      </c>
      <c r="F673">
        <v>2.6173615311548763E-7</v>
      </c>
      <c r="G673">
        <v>5.6461800870219209E-9</v>
      </c>
      <c r="H673">
        <v>110.81250534552669</v>
      </c>
      <c r="I673">
        <v>174.77035891578026</v>
      </c>
      <c r="J673">
        <v>1.1950371260581122E-9</v>
      </c>
      <c r="K673">
        <v>2.5472250759056633E-10</v>
      </c>
      <c r="L673">
        <v>22.553612023871406</v>
      </c>
      <c r="M673">
        <v>16.002472568404951</v>
      </c>
      <c r="N673">
        <v>11.445359011411306</v>
      </c>
      <c r="O673">
        <v>0</v>
      </c>
      <c r="P673">
        <v>0</v>
      </c>
      <c r="Q673">
        <v>0</v>
      </c>
      <c r="R673">
        <v>0</v>
      </c>
      <c r="S673">
        <v>1.4048227094600287</v>
      </c>
      <c r="T673">
        <v>0</v>
      </c>
      <c r="U673">
        <v>0</v>
      </c>
      <c r="V673">
        <v>0</v>
      </c>
      <c r="W673">
        <v>0</v>
      </c>
      <c r="X673">
        <v>1.4784710285281653</v>
      </c>
      <c r="AA673">
        <v>0</v>
      </c>
      <c r="AB673">
        <v>0</v>
      </c>
      <c r="AC673" s="1" t="e">
        <f>((#REF!+#REF!)*H2__2[[#This Row],[PremiumH2CN_cap]]+(#REF!+#REF!)*H2__2[[#This Row],[PremiumH2CN_prod]]*1000)*_xlfn.XLOOKUP(H2__2[[#This Row],[Year]],Graphs!$R$2:$R$41,Graphs!$T$2:$T$41)</f>
        <v>#REF!</v>
      </c>
      <c r="AD6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4" spans="1:31" x14ac:dyDescent="0.25">
      <c r="A674" s="1" t="s">
        <v>105</v>
      </c>
      <c r="B674">
        <v>1</v>
      </c>
      <c r="C674" s="1" t="s">
        <v>107</v>
      </c>
      <c r="D674" s="1" t="s">
        <v>380</v>
      </c>
      <c r="E674">
        <v>2053</v>
      </c>
      <c r="F674">
        <v>3.0138848007880643E-7</v>
      </c>
      <c r="G674">
        <v>6.1561520050986548E-9</v>
      </c>
      <c r="H674">
        <v>118.22761210732629</v>
      </c>
      <c r="I674">
        <v>176.069232970646</v>
      </c>
      <c r="J674">
        <v>1.1866746986553718E-9</v>
      </c>
      <c r="K674">
        <v>2.3428992609043095E-10</v>
      </c>
      <c r="L674">
        <v>23.907204489265879</v>
      </c>
      <c r="M674">
        <v>15.871557124054478</v>
      </c>
      <c r="N674">
        <v>10.228616206456671</v>
      </c>
      <c r="O674">
        <v>0</v>
      </c>
      <c r="P674">
        <v>0</v>
      </c>
      <c r="Q674">
        <v>0</v>
      </c>
      <c r="R674">
        <v>0</v>
      </c>
      <c r="S674">
        <v>1.2869059157827825</v>
      </c>
      <c r="T674">
        <v>0</v>
      </c>
      <c r="U674">
        <v>0</v>
      </c>
      <c r="V674">
        <v>0</v>
      </c>
      <c r="W674">
        <v>0</v>
      </c>
      <c r="X674">
        <v>1.3527330219521578</v>
      </c>
      <c r="AA674">
        <v>0</v>
      </c>
      <c r="AB674">
        <v>0</v>
      </c>
      <c r="AC674" s="1" t="e">
        <f>((#REF!+#REF!)*H2__2[[#This Row],[PremiumH2CN_cap]]+(#REF!+#REF!)*H2__2[[#This Row],[PremiumH2CN_prod]]*1000)*_xlfn.XLOOKUP(H2__2[[#This Row],[Year]],Graphs!$R$2:$R$41,Graphs!$T$2:$T$41)</f>
        <v>#REF!</v>
      </c>
      <c r="AD6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5" spans="1:31" x14ac:dyDescent="0.25">
      <c r="A675" s="1" t="s">
        <v>105</v>
      </c>
      <c r="B675">
        <v>1</v>
      </c>
      <c r="C675" s="1" t="s">
        <v>107</v>
      </c>
      <c r="D675" s="1" t="s">
        <v>380</v>
      </c>
      <c r="E675">
        <v>2054</v>
      </c>
      <c r="F675">
        <v>3.477014260616783E-7</v>
      </c>
      <c r="G675">
        <v>6.8638595843699097E-9</v>
      </c>
      <c r="H675">
        <v>123.44528463912474</v>
      </c>
      <c r="I675">
        <v>177.26046070897988</v>
      </c>
      <c r="J675">
        <v>1.1861931553852487E-9</v>
      </c>
      <c r="K675">
        <v>2.2896205355072015E-10</v>
      </c>
      <c r="L675">
        <v>24.828323283731073</v>
      </c>
      <c r="M675">
        <v>15.555270678679459</v>
      </c>
      <c r="N675">
        <v>9.6151666034281948</v>
      </c>
      <c r="O675">
        <v>0</v>
      </c>
      <c r="P675">
        <v>0</v>
      </c>
      <c r="Q675">
        <v>0</v>
      </c>
      <c r="R675">
        <v>0</v>
      </c>
      <c r="S675">
        <v>1.2155297364200131</v>
      </c>
      <c r="T675">
        <v>0</v>
      </c>
      <c r="U675">
        <v>0</v>
      </c>
      <c r="V675">
        <v>0</v>
      </c>
      <c r="W675">
        <v>0</v>
      </c>
      <c r="X675">
        <v>1.2785208329780717</v>
      </c>
      <c r="AA675">
        <v>0</v>
      </c>
      <c r="AB675">
        <v>0</v>
      </c>
      <c r="AC675" s="1" t="e">
        <f>((#REF!+#REF!)*H2__2[[#This Row],[PremiumH2CN_cap]]+(#REF!+#REF!)*H2__2[[#This Row],[PremiumH2CN_prod]]*1000)*_xlfn.XLOOKUP(H2__2[[#This Row],[Year]],Graphs!$R$2:$R$41,Graphs!$T$2:$T$41)</f>
        <v>#REF!</v>
      </c>
      <c r="AD6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6" spans="1:31" x14ac:dyDescent="0.25">
      <c r="A676" s="1" t="s">
        <v>105</v>
      </c>
      <c r="B676">
        <v>1</v>
      </c>
      <c r="C676" s="1" t="s">
        <v>107</v>
      </c>
      <c r="D676" s="1" t="s">
        <v>380</v>
      </c>
      <c r="E676">
        <v>2055</v>
      </c>
      <c r="F676">
        <v>3.9817592749766407E-7</v>
      </c>
      <c r="G676">
        <v>7.6386814891503442E-9</v>
      </c>
      <c r="H676">
        <v>126.29619939877772</v>
      </c>
      <c r="I676">
        <v>175.0710625933603</v>
      </c>
      <c r="J676">
        <v>1.1804557060819405E-9</v>
      </c>
      <c r="K676">
        <v>2.1870693516916734E-10</v>
      </c>
      <c r="L676">
        <v>25.213464470785869</v>
      </c>
      <c r="M676">
        <v>16.06462630078752</v>
      </c>
      <c r="N676">
        <v>8.7304507787454284</v>
      </c>
      <c r="O676">
        <v>0</v>
      </c>
      <c r="P676">
        <v>0</v>
      </c>
      <c r="Q676">
        <v>0</v>
      </c>
      <c r="R676">
        <v>0</v>
      </c>
      <c r="S676">
        <v>1.0830384358992438</v>
      </c>
      <c r="T676">
        <v>0</v>
      </c>
      <c r="U676">
        <v>0</v>
      </c>
      <c r="V676">
        <v>0</v>
      </c>
      <c r="W676">
        <v>0</v>
      </c>
      <c r="X676">
        <v>1.1294318882784606</v>
      </c>
      <c r="AA676">
        <v>0</v>
      </c>
      <c r="AB676">
        <v>0</v>
      </c>
      <c r="AC676" s="1" t="e">
        <f>((#REF!+#REF!)*H2__2[[#This Row],[PremiumH2CN_cap]]+(#REF!+#REF!)*H2__2[[#This Row],[PremiumH2CN_prod]]*1000)*_xlfn.XLOOKUP(H2__2[[#This Row],[Year]],Graphs!$R$2:$R$41,Graphs!$T$2:$T$41)</f>
        <v>#REF!</v>
      </c>
      <c r="AD6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7" spans="1:31" x14ac:dyDescent="0.25">
      <c r="A677" s="1" t="s">
        <v>105</v>
      </c>
      <c r="B677">
        <v>1</v>
      </c>
      <c r="C677" s="1" t="s">
        <v>107</v>
      </c>
      <c r="D677" s="1" t="s">
        <v>380</v>
      </c>
      <c r="E677">
        <v>2056</v>
      </c>
      <c r="F677">
        <v>4.3182266231647235E-7</v>
      </c>
      <c r="G677">
        <v>8.1853672877317069E-9</v>
      </c>
      <c r="H677">
        <v>124.01718457200501</v>
      </c>
      <c r="I677">
        <v>174.71916557653944</v>
      </c>
      <c r="J677">
        <v>1.1831653414199255E-9</v>
      </c>
      <c r="K677">
        <v>2.1803781336306343E-10</v>
      </c>
      <c r="L677">
        <v>25.312349339067882</v>
      </c>
      <c r="M677">
        <v>16.113999819552536</v>
      </c>
      <c r="N677">
        <v>8.5754183454581501</v>
      </c>
      <c r="O677">
        <v>0</v>
      </c>
      <c r="P677">
        <v>0</v>
      </c>
      <c r="Q677">
        <v>0</v>
      </c>
      <c r="R677">
        <v>0</v>
      </c>
      <c r="S677">
        <v>1.0225132276704934</v>
      </c>
      <c r="T677">
        <v>0</v>
      </c>
      <c r="U677">
        <v>0</v>
      </c>
      <c r="V677">
        <v>0</v>
      </c>
      <c r="W677">
        <v>0</v>
      </c>
      <c r="X677">
        <v>1.0763009417867559</v>
      </c>
      <c r="AA677">
        <v>0</v>
      </c>
      <c r="AB677">
        <v>0</v>
      </c>
      <c r="AC677" s="1" t="e">
        <f>((#REF!+#REF!)*H2__2[[#This Row],[PremiumH2CN_cap]]+(#REF!+#REF!)*H2__2[[#This Row],[PremiumH2CN_prod]]*1000)*_xlfn.XLOOKUP(H2__2[[#This Row],[Year]],Graphs!$R$2:$R$41,Graphs!$T$2:$T$41)</f>
        <v>#REF!</v>
      </c>
      <c r="AD6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8" spans="1:31" x14ac:dyDescent="0.25">
      <c r="A678" s="1" t="s">
        <v>105</v>
      </c>
      <c r="B678">
        <v>1</v>
      </c>
      <c r="C678" s="1" t="s">
        <v>107</v>
      </c>
      <c r="D678" s="1" t="s">
        <v>380</v>
      </c>
      <c r="E678">
        <v>2057</v>
      </c>
      <c r="F678">
        <v>4.4185372244681428E-7</v>
      </c>
      <c r="G678">
        <v>8.3519345758386167E-9</v>
      </c>
      <c r="H678">
        <v>121.56086743044978</v>
      </c>
      <c r="I678">
        <v>174.71916557762157</v>
      </c>
      <c r="J678">
        <v>1.1851690889717486E-9</v>
      </c>
      <c r="K678">
        <v>2.160734130745349E-10</v>
      </c>
      <c r="L678">
        <v>25.333773050252248</v>
      </c>
      <c r="M678">
        <v>16.360403349331232</v>
      </c>
      <c r="N678">
        <v>8.3073156451104619</v>
      </c>
      <c r="O678">
        <v>0</v>
      </c>
      <c r="P678">
        <v>0</v>
      </c>
      <c r="Q678">
        <v>0</v>
      </c>
      <c r="R678">
        <v>0</v>
      </c>
      <c r="S678">
        <v>0.95506332148387274</v>
      </c>
      <c r="T678">
        <v>0</v>
      </c>
      <c r="U678">
        <v>0</v>
      </c>
      <c r="V678">
        <v>0</v>
      </c>
      <c r="W678">
        <v>0</v>
      </c>
      <c r="X678">
        <v>1.017320277081323</v>
      </c>
      <c r="AA678">
        <v>0</v>
      </c>
      <c r="AB678">
        <v>0</v>
      </c>
      <c r="AC678" s="1" t="e">
        <f>((#REF!+#REF!)*H2__2[[#This Row],[PremiumH2CN_cap]]+(#REF!+#REF!)*H2__2[[#This Row],[PremiumH2CN_prod]]*1000)*_xlfn.XLOOKUP(H2__2[[#This Row],[Year]],Graphs!$R$2:$R$41,Graphs!$T$2:$T$41)</f>
        <v>#REF!</v>
      </c>
      <c r="AD6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79" spans="1:31" x14ac:dyDescent="0.25">
      <c r="A679" s="1" t="s">
        <v>105</v>
      </c>
      <c r="B679">
        <v>1</v>
      </c>
      <c r="C679" s="1" t="s">
        <v>107</v>
      </c>
      <c r="D679" s="1" t="s">
        <v>380</v>
      </c>
      <c r="E679">
        <v>2058</v>
      </c>
      <c r="F679">
        <v>4.4554841536594548E-7</v>
      </c>
      <c r="G679">
        <v>8.4138881247947612E-9</v>
      </c>
      <c r="H679">
        <v>126.79940760312786</v>
      </c>
      <c r="I679">
        <v>166.76522873868544</v>
      </c>
      <c r="J679">
        <v>1.1861000528629063E-9</v>
      </c>
      <c r="K679">
        <v>2.1259963003594775E-10</v>
      </c>
      <c r="L679">
        <v>25.89076578226101</v>
      </c>
      <c r="M679">
        <v>16.472605404600142</v>
      </c>
      <c r="N679">
        <v>7.6410376477165576</v>
      </c>
      <c r="O679">
        <v>0</v>
      </c>
      <c r="P679">
        <v>0</v>
      </c>
      <c r="Q679">
        <v>0</v>
      </c>
      <c r="R679">
        <v>0</v>
      </c>
      <c r="S679">
        <v>0.87786924581121106</v>
      </c>
      <c r="T679">
        <v>0</v>
      </c>
      <c r="U679">
        <v>0</v>
      </c>
      <c r="V679">
        <v>0</v>
      </c>
      <c r="W679">
        <v>0</v>
      </c>
      <c r="X679">
        <v>0.93438661341965468</v>
      </c>
      <c r="AA679">
        <v>0</v>
      </c>
      <c r="AB679">
        <v>0</v>
      </c>
      <c r="AC679" s="1" t="e">
        <f>((#REF!+#REF!)*H2__2[[#This Row],[PremiumH2CN_cap]]+(#REF!+#REF!)*H2__2[[#This Row],[PremiumH2CN_prod]]*1000)*_xlfn.XLOOKUP(H2__2[[#This Row],[Year]],Graphs!$R$2:$R$41,Graphs!$T$2:$T$41)</f>
        <v>#REF!</v>
      </c>
      <c r="AD6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0" spans="1:31" x14ac:dyDescent="0.25">
      <c r="A680" s="1" t="s">
        <v>105</v>
      </c>
      <c r="B680">
        <v>1</v>
      </c>
      <c r="C680" s="1" t="s">
        <v>107</v>
      </c>
      <c r="D680" s="1" t="s">
        <v>380</v>
      </c>
      <c r="E680">
        <v>2059</v>
      </c>
      <c r="F680">
        <v>4.4738641118829578E-7</v>
      </c>
      <c r="G680">
        <v>8.4448990001220006E-9</v>
      </c>
      <c r="H680">
        <v>126.79940765793491</v>
      </c>
      <c r="I680">
        <v>168.77156739553342</v>
      </c>
      <c r="J680">
        <v>1.1935115964086531E-9</v>
      </c>
      <c r="K680">
        <v>2.172943596857854E-10</v>
      </c>
      <c r="L680">
        <v>25.65647071951787</v>
      </c>
      <c r="M680">
        <v>16.458146753852986</v>
      </c>
      <c r="N680">
        <v>7.8863199441238203</v>
      </c>
      <c r="O680">
        <v>0</v>
      </c>
      <c r="P680">
        <v>0</v>
      </c>
      <c r="Q680">
        <v>0</v>
      </c>
      <c r="R680">
        <v>0</v>
      </c>
      <c r="S680">
        <v>0.87492876905768102</v>
      </c>
      <c r="T680">
        <v>0</v>
      </c>
      <c r="U680">
        <v>0</v>
      </c>
      <c r="V680">
        <v>0</v>
      </c>
      <c r="W680">
        <v>0</v>
      </c>
      <c r="X680">
        <v>0.92929319617095874</v>
      </c>
      <c r="AA680">
        <v>0</v>
      </c>
      <c r="AB680">
        <v>0</v>
      </c>
      <c r="AC680" s="1" t="e">
        <f>((#REF!+#REF!)*H2__2[[#This Row],[PremiumH2CN_cap]]+(#REF!+#REF!)*H2__2[[#This Row],[PremiumH2CN_prod]]*1000)*_xlfn.XLOOKUP(H2__2[[#This Row],[Year]],Graphs!$R$2:$R$41,Graphs!$T$2:$T$41)</f>
        <v>#REF!</v>
      </c>
      <c r="AD6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1" spans="1:31" x14ac:dyDescent="0.25">
      <c r="A681" s="1" t="s">
        <v>105</v>
      </c>
      <c r="B681">
        <v>1</v>
      </c>
      <c r="C681" s="1" t="s">
        <v>107</v>
      </c>
      <c r="D681" s="1" t="s">
        <v>380</v>
      </c>
      <c r="E681">
        <v>2060</v>
      </c>
      <c r="F681">
        <v>4.4732939265510099E-7</v>
      </c>
      <c r="G681">
        <v>8.444062298779142E-9</v>
      </c>
      <c r="H681">
        <v>126.79940765747038</v>
      </c>
      <c r="I681">
        <v>156.88218852022496</v>
      </c>
      <c r="J681">
        <v>3.2241200255496388E-10</v>
      </c>
      <c r="K681">
        <v>8.0658712243030048E-11</v>
      </c>
      <c r="L681">
        <v>24.957872440252142</v>
      </c>
      <c r="M681">
        <v>15.950105234357986</v>
      </c>
      <c r="N681">
        <v>9.0919545506293424</v>
      </c>
      <c r="O681">
        <v>0</v>
      </c>
      <c r="P681">
        <v>0</v>
      </c>
      <c r="Q681">
        <v>0</v>
      </c>
      <c r="R681">
        <v>0</v>
      </c>
      <c r="S681">
        <v>1.0041924454314695</v>
      </c>
      <c r="T681">
        <v>0</v>
      </c>
      <c r="U681">
        <v>0</v>
      </c>
      <c r="V681">
        <v>0</v>
      </c>
      <c r="W681">
        <v>0</v>
      </c>
      <c r="X681">
        <v>1.0335283123499843</v>
      </c>
      <c r="AA681">
        <v>0</v>
      </c>
      <c r="AB681">
        <v>0</v>
      </c>
      <c r="AC681" s="1" t="e">
        <f>((#REF!+#REF!)*H2__2[[#This Row],[PremiumH2CN_cap]]+(#REF!+#REF!)*H2__2[[#This Row],[PremiumH2CN_prod]]*1000)*_xlfn.XLOOKUP(H2__2[[#This Row],[Year]],Graphs!$R$2:$R$41,Graphs!$T$2:$T$41)</f>
        <v>#REF!</v>
      </c>
      <c r="AD6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2" spans="1:31" x14ac:dyDescent="0.25">
      <c r="A682" s="1" t="s">
        <v>105</v>
      </c>
      <c r="B682">
        <v>1</v>
      </c>
      <c r="C682" s="1" t="s">
        <v>107</v>
      </c>
      <c r="D682" s="1" t="s">
        <v>381</v>
      </c>
      <c r="E682">
        <v>2021</v>
      </c>
      <c r="F682">
        <v>70</v>
      </c>
      <c r="G682">
        <v>0.35</v>
      </c>
      <c r="H682">
        <v>0.13500000000000001</v>
      </c>
      <c r="I682">
        <v>0.13500000000000001</v>
      </c>
      <c r="J682">
        <v>9.9047032508177431</v>
      </c>
      <c r="K682">
        <v>9.2909090902790509E-2</v>
      </c>
      <c r="L682">
        <v>3.1382307501288629E-10</v>
      </c>
      <c r="M682">
        <v>9.306033944401646E-12</v>
      </c>
      <c r="N682">
        <v>0</v>
      </c>
      <c r="O682">
        <v>0</v>
      </c>
      <c r="P682">
        <v>0.13500000000000001</v>
      </c>
      <c r="Q682">
        <v>0</v>
      </c>
      <c r="R682">
        <v>0</v>
      </c>
      <c r="S682">
        <v>4.3520052315966034</v>
      </c>
      <c r="T682">
        <v>0</v>
      </c>
      <c r="U682">
        <v>0</v>
      </c>
      <c r="V682">
        <v>0</v>
      </c>
      <c r="W682">
        <v>0</v>
      </c>
      <c r="X682">
        <v>4.3520052316044424</v>
      </c>
      <c r="AA682">
        <v>0</v>
      </c>
      <c r="AB682">
        <v>0.13500000000000001</v>
      </c>
      <c r="AC682" s="1" t="e">
        <f>((#REF!+#REF!)*H2__2[[#This Row],[PremiumH2CN_cap]]+(#REF!+#REF!)*H2__2[[#This Row],[PremiumH2CN_prod]]*1000)*_xlfn.XLOOKUP(H2__2[[#This Row],[Year]],Graphs!$R$2:$R$41,Graphs!$T$2:$T$41)</f>
        <v>#REF!</v>
      </c>
      <c r="AD6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3" spans="1:31" x14ac:dyDescent="0.25">
      <c r="A683" s="1" t="s">
        <v>105</v>
      </c>
      <c r="B683">
        <v>1</v>
      </c>
      <c r="C683" s="1" t="s">
        <v>107</v>
      </c>
      <c r="D683" s="1" t="s">
        <v>381</v>
      </c>
      <c r="E683">
        <v>2022</v>
      </c>
      <c r="F683">
        <v>70</v>
      </c>
      <c r="G683">
        <v>0.35</v>
      </c>
      <c r="H683">
        <v>0.13500000014513702</v>
      </c>
      <c r="I683">
        <v>0.13500000001539098</v>
      </c>
      <c r="J683">
        <v>11.103989068403976</v>
      </c>
      <c r="K683">
        <v>4.0724883748504153E-11</v>
      </c>
      <c r="L683">
        <v>1.5781269186305579E-3</v>
      </c>
      <c r="M683">
        <v>1.5781266763693514E-3</v>
      </c>
      <c r="N683">
        <v>0</v>
      </c>
      <c r="O683">
        <v>0</v>
      </c>
      <c r="P683">
        <v>0.13500000000000001</v>
      </c>
      <c r="Q683">
        <v>0</v>
      </c>
      <c r="R683">
        <v>0</v>
      </c>
      <c r="S683">
        <v>7.4320052316820551</v>
      </c>
      <c r="T683">
        <v>0</v>
      </c>
      <c r="U683">
        <v>0</v>
      </c>
      <c r="V683">
        <v>0</v>
      </c>
      <c r="W683">
        <v>0</v>
      </c>
      <c r="X683">
        <v>7.4320052317067589</v>
      </c>
      <c r="AA683">
        <v>0</v>
      </c>
      <c r="AB683">
        <v>0.13500000000000001</v>
      </c>
      <c r="AC683" s="1" t="e">
        <f>((#REF!+#REF!)*H2__2[[#This Row],[PremiumH2CN_cap]]+(#REF!+#REF!)*H2__2[[#This Row],[PremiumH2CN_prod]]*1000)*_xlfn.XLOOKUP(H2__2[[#This Row],[Year]],Graphs!$R$2:$R$41,Graphs!$T$2:$T$41)</f>
        <v>#REF!</v>
      </c>
      <c r="AD6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4" spans="1:31" x14ac:dyDescent="0.25">
      <c r="A684" s="1" t="s">
        <v>105</v>
      </c>
      <c r="B684">
        <v>1</v>
      </c>
      <c r="C684" s="1" t="s">
        <v>107</v>
      </c>
      <c r="D684" s="1" t="s">
        <v>381</v>
      </c>
      <c r="E684">
        <v>2023</v>
      </c>
      <c r="F684">
        <v>65.333333333349685</v>
      </c>
      <c r="G684">
        <v>3.8266666666666262</v>
      </c>
      <c r="H684">
        <v>0.1282500003443359</v>
      </c>
      <c r="I684">
        <v>1.2335470768154486</v>
      </c>
      <c r="J684">
        <v>11.194903334690446</v>
      </c>
      <c r="K684">
        <v>1.0158060606019494</v>
      </c>
      <c r="L684">
        <v>8.6829432752039278E-4</v>
      </c>
      <c r="M684">
        <v>7.6308978552316279E-3</v>
      </c>
      <c r="N684">
        <v>0</v>
      </c>
      <c r="O684">
        <v>0</v>
      </c>
      <c r="P684">
        <v>0.12825</v>
      </c>
      <c r="Q684">
        <v>0</v>
      </c>
      <c r="R684">
        <v>0</v>
      </c>
      <c r="S684">
        <v>2.9220093756205019</v>
      </c>
      <c r="T684">
        <v>0</v>
      </c>
      <c r="U684">
        <v>0</v>
      </c>
      <c r="V684">
        <v>0</v>
      </c>
      <c r="W684">
        <v>0</v>
      </c>
      <c r="X684">
        <v>2.9220078103622984</v>
      </c>
      <c r="AA684">
        <v>0</v>
      </c>
      <c r="AB684">
        <v>0.12825</v>
      </c>
      <c r="AC684" s="1" t="e">
        <f>((#REF!+#REF!)*H2__2[[#This Row],[PremiumH2CN_cap]]+(#REF!+#REF!)*H2__2[[#This Row],[PremiumH2CN_prod]]*1000)*_xlfn.XLOOKUP(H2__2[[#This Row],[Year]],Graphs!$R$2:$R$41,Graphs!$T$2:$T$41)</f>
        <v>#REF!</v>
      </c>
      <c r="AD6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5" spans="1:31" x14ac:dyDescent="0.25">
      <c r="A685" s="1" t="s">
        <v>105</v>
      </c>
      <c r="B685">
        <v>1</v>
      </c>
      <c r="C685" s="1" t="s">
        <v>107</v>
      </c>
      <c r="D685" s="1" t="s">
        <v>381</v>
      </c>
      <c r="E685">
        <v>2024</v>
      </c>
      <c r="F685">
        <v>60.666666666699612</v>
      </c>
      <c r="G685">
        <v>6.2862346033769478</v>
      </c>
      <c r="H685">
        <v>0.90256639704709707</v>
      </c>
      <c r="I685">
        <v>13.629767844838495</v>
      </c>
      <c r="J685">
        <v>6.7290731658625988</v>
      </c>
      <c r="K685">
        <v>1.6687095492560964</v>
      </c>
      <c r="L685">
        <v>6.299980580331789E-2</v>
      </c>
      <c r="M685">
        <v>0.77031659658391871</v>
      </c>
      <c r="N685">
        <v>4.0909651739104582</v>
      </c>
      <c r="O685">
        <v>0</v>
      </c>
      <c r="P685">
        <v>0.12150000000000001</v>
      </c>
      <c r="Q685">
        <v>0</v>
      </c>
      <c r="R685">
        <v>0</v>
      </c>
      <c r="S685">
        <v>3.0580000792738744</v>
      </c>
      <c r="T685">
        <v>0</v>
      </c>
      <c r="U685">
        <v>0</v>
      </c>
      <c r="V685">
        <v>0</v>
      </c>
      <c r="W685">
        <v>0</v>
      </c>
      <c r="X685">
        <v>3.0579996336893678</v>
      </c>
      <c r="AA685">
        <v>0</v>
      </c>
      <c r="AB685">
        <v>0.12150000000000001</v>
      </c>
      <c r="AC685" s="1" t="e">
        <f>((#REF!+#REF!)*H2__2[[#This Row],[PremiumH2CN_cap]]+(#REF!+#REF!)*H2__2[[#This Row],[PremiumH2CN_prod]]*1000)*_xlfn.XLOOKUP(H2__2[[#This Row],[Year]],Graphs!$R$2:$R$41,Graphs!$T$2:$T$41)</f>
        <v>#REF!</v>
      </c>
      <c r="AD6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6" spans="1:31" x14ac:dyDescent="0.25">
      <c r="A686" s="1" t="s">
        <v>105</v>
      </c>
      <c r="B686">
        <v>1</v>
      </c>
      <c r="C686" s="1" t="s">
        <v>107</v>
      </c>
      <c r="D686" s="1" t="s">
        <v>381</v>
      </c>
      <c r="E686">
        <v>2025</v>
      </c>
      <c r="F686">
        <v>56.000000000049731</v>
      </c>
      <c r="G686">
        <v>6.2629012700436562</v>
      </c>
      <c r="H686">
        <v>9.9889803641538926</v>
      </c>
      <c r="I686">
        <v>35.591147956235403</v>
      </c>
      <c r="J686">
        <v>4.5413408285096057</v>
      </c>
      <c r="K686">
        <v>1.6548742080156633</v>
      </c>
      <c r="L686">
        <v>1.2724553984369151</v>
      </c>
      <c r="M686">
        <v>2.9448371919139746</v>
      </c>
      <c r="N686">
        <v>4.0147093278178119</v>
      </c>
      <c r="O686">
        <v>0</v>
      </c>
      <c r="P686">
        <v>0.11475</v>
      </c>
      <c r="Q686">
        <v>0</v>
      </c>
      <c r="R686">
        <v>0</v>
      </c>
      <c r="S686">
        <v>2.7870487401058375</v>
      </c>
      <c r="T686">
        <v>0</v>
      </c>
      <c r="U686">
        <v>0</v>
      </c>
      <c r="V686">
        <v>0</v>
      </c>
      <c r="W686">
        <v>0</v>
      </c>
      <c r="X686">
        <v>2.8126842756732873</v>
      </c>
      <c r="AA686">
        <v>0</v>
      </c>
      <c r="AB686">
        <v>0.11475</v>
      </c>
      <c r="AC686" s="1" t="e">
        <f>((#REF!+#REF!)*H2__2[[#This Row],[PremiumH2CN_cap]]+(#REF!+#REF!)*H2__2[[#This Row],[PremiumH2CN_prod]]*1000)*_xlfn.XLOOKUP(H2__2[[#This Row],[Year]],Graphs!$R$2:$R$41,Graphs!$T$2:$T$41)</f>
        <v>#REF!</v>
      </c>
      <c r="AD6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7" spans="1:31" x14ac:dyDescent="0.25">
      <c r="A687" s="1" t="s">
        <v>105</v>
      </c>
      <c r="B687">
        <v>1</v>
      </c>
      <c r="C687" s="1" t="s">
        <v>107</v>
      </c>
      <c r="D687" s="1" t="s">
        <v>381</v>
      </c>
      <c r="E687">
        <v>2026</v>
      </c>
      <c r="F687">
        <v>51.333333333402464</v>
      </c>
      <c r="G687">
        <v>6.2395679367103565</v>
      </c>
      <c r="H687">
        <v>21.344452109019823</v>
      </c>
      <c r="I687">
        <v>37.153051831074556</v>
      </c>
      <c r="J687">
        <v>1.8838483119021767</v>
      </c>
      <c r="K687">
        <v>1.4439629440644526</v>
      </c>
      <c r="L687">
        <v>2.9407027186970476</v>
      </c>
      <c r="M687">
        <v>3.3538431617156741</v>
      </c>
      <c r="N687">
        <v>5.9173859582987092</v>
      </c>
      <c r="O687">
        <v>0</v>
      </c>
      <c r="P687">
        <v>0.10800000000000001</v>
      </c>
      <c r="Q687">
        <v>0</v>
      </c>
      <c r="R687">
        <v>0</v>
      </c>
      <c r="S687">
        <v>2.8394630002283812</v>
      </c>
      <c r="T687">
        <v>0</v>
      </c>
      <c r="U687">
        <v>0</v>
      </c>
      <c r="V687">
        <v>0</v>
      </c>
      <c r="W687">
        <v>0</v>
      </c>
      <c r="X687">
        <v>2.894586051903925</v>
      </c>
      <c r="AA687">
        <v>0</v>
      </c>
      <c r="AB687">
        <v>0.10800000000000001</v>
      </c>
      <c r="AC687" s="1" t="e">
        <f>((#REF!+#REF!)*H2__2[[#This Row],[PremiumH2CN_cap]]+(#REF!+#REF!)*H2__2[[#This Row],[PremiumH2CN_prod]]*1000)*_xlfn.XLOOKUP(H2__2[[#This Row],[Year]],Graphs!$R$2:$R$41,Graphs!$T$2:$T$41)</f>
        <v>#REF!</v>
      </c>
      <c r="AD6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8" spans="1:31" x14ac:dyDescent="0.25">
      <c r="A688" s="1" t="s">
        <v>105</v>
      </c>
      <c r="B688">
        <v>1</v>
      </c>
      <c r="C688" s="1" t="s">
        <v>107</v>
      </c>
      <c r="D688" s="1" t="s">
        <v>381</v>
      </c>
      <c r="E688">
        <v>2027</v>
      </c>
      <c r="F688">
        <v>46.666666666758417</v>
      </c>
      <c r="G688">
        <v>6.2162346033770541</v>
      </c>
      <c r="H688">
        <v>21.337702113820772</v>
      </c>
      <c r="I688">
        <v>41.399286256476962</v>
      </c>
      <c r="J688">
        <v>1.0672122412434057</v>
      </c>
      <c r="K688">
        <v>1.3543306981415819</v>
      </c>
      <c r="L688">
        <v>2.9998174288081265</v>
      </c>
      <c r="M688">
        <v>3.9081425107477292</v>
      </c>
      <c r="N688">
        <v>7.3229484582509032</v>
      </c>
      <c r="O688">
        <v>0</v>
      </c>
      <c r="P688">
        <v>0.10125000000000001</v>
      </c>
      <c r="Q688">
        <v>0</v>
      </c>
      <c r="R688">
        <v>0</v>
      </c>
      <c r="S688">
        <v>2.7741333787374147</v>
      </c>
      <c r="T688">
        <v>0</v>
      </c>
      <c r="U688">
        <v>0</v>
      </c>
      <c r="V688">
        <v>0</v>
      </c>
      <c r="W688">
        <v>0</v>
      </c>
      <c r="X688">
        <v>2.862463439569674</v>
      </c>
      <c r="AA688">
        <v>0</v>
      </c>
      <c r="AB688">
        <v>0.10125000000000001</v>
      </c>
      <c r="AC688" s="1" t="e">
        <f>((#REF!+#REF!)*H2__2[[#This Row],[PremiumH2CN_cap]]+(#REF!+#REF!)*H2__2[[#This Row],[PremiumH2CN_prod]]*1000)*_xlfn.XLOOKUP(H2__2[[#This Row],[Year]],Graphs!$R$2:$R$41,Graphs!$T$2:$T$41)</f>
        <v>#REF!</v>
      </c>
      <c r="AD6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89" spans="1:31" x14ac:dyDescent="0.25">
      <c r="A689" s="1" t="s">
        <v>105</v>
      </c>
      <c r="B689">
        <v>1</v>
      </c>
      <c r="C689" s="1" t="s">
        <v>107</v>
      </c>
      <c r="D689" s="1" t="s">
        <v>381</v>
      </c>
      <c r="E689">
        <v>2028</v>
      </c>
      <c r="F689">
        <v>42.000000000118341</v>
      </c>
      <c r="G689">
        <v>6.1929012700437491</v>
      </c>
      <c r="H689">
        <v>21.330952116444774</v>
      </c>
      <c r="I689">
        <v>45.635072279160568</v>
      </c>
      <c r="J689">
        <v>0.45541441455185888</v>
      </c>
      <c r="K689">
        <v>1.1859638632449674</v>
      </c>
      <c r="L689">
        <v>3.085189597566361</v>
      </c>
      <c r="M689">
        <v>4.5814291542979957</v>
      </c>
      <c r="N689">
        <v>8.4581287437075368</v>
      </c>
      <c r="O689">
        <v>0</v>
      </c>
      <c r="P689">
        <v>9.4500000000000001E-2</v>
      </c>
      <c r="Q689">
        <v>0</v>
      </c>
      <c r="R689">
        <v>0</v>
      </c>
      <c r="S689">
        <v>2.6763418302253088</v>
      </c>
      <c r="T689">
        <v>0</v>
      </c>
      <c r="U689">
        <v>0</v>
      </c>
      <c r="V689">
        <v>0</v>
      </c>
      <c r="W689">
        <v>0</v>
      </c>
      <c r="X689">
        <v>2.7826203268010659</v>
      </c>
      <c r="AA689">
        <v>0</v>
      </c>
      <c r="AB689">
        <v>9.4500000000000001E-2</v>
      </c>
      <c r="AC689" s="1" t="e">
        <f>((#REF!+#REF!)*H2__2[[#This Row],[PremiumH2CN_cap]]+(#REF!+#REF!)*H2__2[[#This Row],[PremiumH2CN_prod]]*1000)*_xlfn.XLOOKUP(H2__2[[#This Row],[Year]],Graphs!$R$2:$R$41,Graphs!$T$2:$T$41)</f>
        <v>#REF!</v>
      </c>
      <c r="AD6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0" spans="1:31" x14ac:dyDescent="0.25">
      <c r="A690" s="1" t="s">
        <v>105</v>
      </c>
      <c r="B690">
        <v>1</v>
      </c>
      <c r="C690" s="1" t="s">
        <v>107</v>
      </c>
      <c r="D690" s="1" t="s">
        <v>381</v>
      </c>
      <c r="E690">
        <v>2029</v>
      </c>
      <c r="F690">
        <v>37.333333333483303</v>
      </c>
      <c r="G690">
        <v>6.1695679367104432</v>
      </c>
      <c r="H690">
        <v>21.324202118214735</v>
      </c>
      <c r="I690">
        <v>49.807798096521438</v>
      </c>
      <c r="J690">
        <v>0.18271396149554786</v>
      </c>
      <c r="K690">
        <v>1.0935651501346662</v>
      </c>
      <c r="L690">
        <v>3.1709517350602692</v>
      </c>
      <c r="M690">
        <v>5.3380156588766754</v>
      </c>
      <c r="N690">
        <v>9.0948563789714481</v>
      </c>
      <c r="O690">
        <v>0</v>
      </c>
      <c r="P690">
        <v>8.7750000000000009E-2</v>
      </c>
      <c r="Q690">
        <v>0</v>
      </c>
      <c r="R690">
        <v>0</v>
      </c>
      <c r="S690">
        <v>2.5098980752926425</v>
      </c>
      <c r="T690">
        <v>0</v>
      </c>
      <c r="U690">
        <v>0</v>
      </c>
      <c r="V690">
        <v>0</v>
      </c>
      <c r="W690">
        <v>0</v>
      </c>
      <c r="X690">
        <v>2.6252921794849686</v>
      </c>
      <c r="AA690">
        <v>0</v>
      </c>
      <c r="AB690">
        <v>8.7750000000000009E-2</v>
      </c>
      <c r="AC690" s="1" t="e">
        <f>((#REF!+#REF!)*H2__2[[#This Row],[PremiumH2CN_cap]]+(#REF!+#REF!)*H2__2[[#This Row],[PremiumH2CN_prod]]*1000)*_xlfn.XLOOKUP(H2__2[[#This Row],[Year]],Graphs!$R$2:$R$41,Graphs!$T$2:$T$41)</f>
        <v>#REF!</v>
      </c>
      <c r="AD6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1" spans="1:31" x14ac:dyDescent="0.25">
      <c r="A691" s="1" t="s">
        <v>105</v>
      </c>
      <c r="B691">
        <v>1</v>
      </c>
      <c r="C691" s="1" t="s">
        <v>107</v>
      </c>
      <c r="D691" s="1" t="s">
        <v>381</v>
      </c>
      <c r="E691">
        <v>2030</v>
      </c>
      <c r="F691">
        <v>32.666666666854823</v>
      </c>
      <c r="G691">
        <v>6.1462346033771373</v>
      </c>
      <c r="H691">
        <v>21.317452120552431</v>
      </c>
      <c r="I691">
        <v>54.328028744287344</v>
      </c>
      <c r="J691">
        <v>1.0397394297868602E-8</v>
      </c>
      <c r="K691">
        <v>0.98874999269015307</v>
      </c>
      <c r="L691">
        <v>3.2940695212865161</v>
      </c>
      <c r="M691">
        <v>6.2112299851022437</v>
      </c>
      <c r="N691">
        <v>9.5081207678924251</v>
      </c>
      <c r="O691">
        <v>0</v>
      </c>
      <c r="P691">
        <v>8.1000000000000003E-2</v>
      </c>
      <c r="Q691">
        <v>0</v>
      </c>
      <c r="R691">
        <v>0</v>
      </c>
      <c r="S691">
        <v>2.3482564448810606</v>
      </c>
      <c r="T691">
        <v>0</v>
      </c>
      <c r="U691">
        <v>0</v>
      </c>
      <c r="V691">
        <v>0</v>
      </c>
      <c r="W691">
        <v>0</v>
      </c>
      <c r="X691">
        <v>2.4570858745496755</v>
      </c>
      <c r="AA691">
        <v>0</v>
      </c>
      <c r="AB691">
        <v>8.1000000000000003E-2</v>
      </c>
      <c r="AC691" s="1" t="e">
        <f>((#REF!+#REF!)*H2__2[[#This Row],[PremiumH2CN_cap]]+(#REF!+#REF!)*H2__2[[#This Row],[PremiumH2CN_prod]]*1000)*_xlfn.XLOOKUP(H2__2[[#This Row],[Year]],Graphs!$R$2:$R$41,Graphs!$T$2:$T$41)</f>
        <v>#REF!</v>
      </c>
      <c r="AD6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2" spans="1:31" x14ac:dyDescent="0.25">
      <c r="A692" s="1" t="s">
        <v>105</v>
      </c>
      <c r="B692">
        <v>1</v>
      </c>
      <c r="C692" s="1" t="s">
        <v>107</v>
      </c>
      <c r="D692" s="1" t="s">
        <v>381</v>
      </c>
      <c r="E692">
        <v>2031</v>
      </c>
      <c r="F692">
        <v>28.000000000235275</v>
      </c>
      <c r="G692">
        <v>6.1229012700438341</v>
      </c>
      <c r="H692">
        <v>21.310702121692607</v>
      </c>
      <c r="I692">
        <v>54.32127874433634</v>
      </c>
      <c r="J692">
        <v>9.3746013591761402E-9</v>
      </c>
      <c r="K692">
        <v>0.93901778948850811</v>
      </c>
      <c r="L692">
        <v>3.375176951283831</v>
      </c>
      <c r="M692">
        <v>6.0112861350659363</v>
      </c>
      <c r="N692">
        <v>9.9529104976304801</v>
      </c>
      <c r="O692">
        <v>6.4820937996856838</v>
      </c>
      <c r="P692">
        <v>1.7267702101931299</v>
      </c>
      <c r="Q692">
        <v>0.9361855671876429</v>
      </c>
      <c r="R692">
        <v>0.29076757518853763</v>
      </c>
      <c r="S692">
        <v>2.3209101998860784</v>
      </c>
      <c r="T692">
        <v>0</v>
      </c>
      <c r="U692">
        <v>0</v>
      </c>
      <c r="V692">
        <v>0</v>
      </c>
      <c r="W692">
        <v>0</v>
      </c>
      <c r="X692">
        <v>2.4386275163929176</v>
      </c>
      <c r="AA692">
        <v>6.4820937996856838</v>
      </c>
      <c r="AB692">
        <v>1.7267702101931299</v>
      </c>
      <c r="AC692" s="1" t="e">
        <f>((#REF!+#REF!)*H2__2[[#This Row],[PremiumH2CN_cap]]+(#REF!+#REF!)*H2__2[[#This Row],[PremiumH2CN_prod]]*1000)*_xlfn.XLOOKUP(H2__2[[#This Row],[Year]],Graphs!$R$2:$R$41,Graphs!$T$2:$T$41)</f>
        <v>#REF!</v>
      </c>
      <c r="AD6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3" spans="1:31" x14ac:dyDescent="0.25">
      <c r="A693" s="1" t="s">
        <v>105</v>
      </c>
      <c r="B693">
        <v>1</v>
      </c>
      <c r="C693" s="1" t="s">
        <v>107</v>
      </c>
      <c r="D693" s="1" t="s">
        <v>381</v>
      </c>
      <c r="E693">
        <v>2032</v>
      </c>
      <c r="F693">
        <v>23.333333333628058</v>
      </c>
      <c r="G693">
        <v>6.0995679367105327</v>
      </c>
      <c r="H693">
        <v>23.317818403777245</v>
      </c>
      <c r="I693">
        <v>58.386968551550211</v>
      </c>
      <c r="J693">
        <v>7.831809662288395E-9</v>
      </c>
      <c r="K693">
        <v>0.88596139959647657</v>
      </c>
      <c r="L693">
        <v>3.7797469547144558</v>
      </c>
      <c r="M693">
        <v>6.6333536073367245</v>
      </c>
      <c r="N693">
        <v>10.481564351584673</v>
      </c>
      <c r="O693">
        <v>6.4820937996856838</v>
      </c>
      <c r="P693">
        <v>1.7200202101931299</v>
      </c>
      <c r="Q693">
        <v>0.92630791694723458</v>
      </c>
      <c r="R693">
        <v>0.30048022833187232</v>
      </c>
      <c r="S693">
        <v>2.3323180059257922</v>
      </c>
      <c r="T693">
        <v>0</v>
      </c>
      <c r="U693">
        <v>0</v>
      </c>
      <c r="V693">
        <v>0</v>
      </c>
      <c r="W693">
        <v>0</v>
      </c>
      <c r="X693">
        <v>2.4480631975315372</v>
      </c>
      <c r="AA693">
        <v>6.4820937996856838</v>
      </c>
      <c r="AB693">
        <v>1.7200202101931299</v>
      </c>
      <c r="AC693" s="1" t="e">
        <f>((#REF!+#REF!)*H2__2[[#This Row],[PremiumH2CN_cap]]+(#REF!+#REF!)*H2__2[[#This Row],[PremiumH2CN_prod]]*1000)*_xlfn.XLOOKUP(H2__2[[#This Row],[Year]],Graphs!$R$2:$R$41,Graphs!$T$2:$T$41)</f>
        <v>#REF!</v>
      </c>
      <c r="AD6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4" spans="1:31" x14ac:dyDescent="0.25">
      <c r="A694" s="1" t="s">
        <v>105</v>
      </c>
      <c r="B694">
        <v>1</v>
      </c>
      <c r="C694" s="1" t="s">
        <v>107</v>
      </c>
      <c r="D694" s="1" t="s">
        <v>381</v>
      </c>
      <c r="E694">
        <v>2033</v>
      </c>
      <c r="F694">
        <v>18.666666667040033</v>
      </c>
      <c r="G694">
        <v>6.0762346033772339</v>
      </c>
      <c r="H694">
        <v>30.474912027941297</v>
      </c>
      <c r="I694">
        <v>58.380218553936508</v>
      </c>
      <c r="J694">
        <v>6.8678972755755727E-9</v>
      </c>
      <c r="K694">
        <v>0.87422552803540166</v>
      </c>
      <c r="L694">
        <v>4.8617281053032855</v>
      </c>
      <c r="M694">
        <v>6.3307663131720417</v>
      </c>
      <c r="N694">
        <v>11.272101554887946</v>
      </c>
      <c r="O694">
        <v>6.4820937996856838</v>
      </c>
      <c r="P694">
        <v>1.7132702101931301</v>
      </c>
      <c r="Q694">
        <v>0.85823222151000844</v>
      </c>
      <c r="R694">
        <v>0.30367098134570536</v>
      </c>
      <c r="S694">
        <v>2.3706580809419124</v>
      </c>
      <c r="T694">
        <v>0</v>
      </c>
      <c r="U694">
        <v>0</v>
      </c>
      <c r="V694">
        <v>0</v>
      </c>
      <c r="W694">
        <v>0</v>
      </c>
      <c r="X694">
        <v>2.4865493965258803</v>
      </c>
      <c r="AA694">
        <v>6.4820937996856838</v>
      </c>
      <c r="AB694">
        <v>1.7132702101931301</v>
      </c>
      <c r="AC694" s="1" t="e">
        <f>((#REF!+#REF!)*H2__2[[#This Row],[PremiumH2CN_cap]]+(#REF!+#REF!)*H2__2[[#This Row],[PremiumH2CN_prod]]*1000)*_xlfn.XLOOKUP(H2__2[[#This Row],[Year]],Graphs!$R$2:$R$41,Graphs!$T$2:$T$41)</f>
        <v>#REF!</v>
      </c>
      <c r="AD6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5" spans="1:31" x14ac:dyDescent="0.25">
      <c r="A695" s="1" t="s">
        <v>105</v>
      </c>
      <c r="B695">
        <v>1</v>
      </c>
      <c r="C695" s="1" t="s">
        <v>107</v>
      </c>
      <c r="D695" s="1" t="s">
        <v>381</v>
      </c>
      <c r="E695">
        <v>2034</v>
      </c>
      <c r="F695">
        <v>14.000000000484933</v>
      </c>
      <c r="G695">
        <v>6.0529012700439351</v>
      </c>
      <c r="H695">
        <v>34.033509899389415</v>
      </c>
      <c r="I695">
        <v>61.657695415646671</v>
      </c>
      <c r="J695">
        <v>5.956025102499822E-9</v>
      </c>
      <c r="K695">
        <v>0.85437727970630506</v>
      </c>
      <c r="L695">
        <v>5.4867576496839803</v>
      </c>
      <c r="M695">
        <v>6.6684828786744248</v>
      </c>
      <c r="N695">
        <v>11.80130591987181</v>
      </c>
      <c r="O695">
        <v>6.4820937996856838</v>
      </c>
      <c r="P695">
        <v>1.70652021019313</v>
      </c>
      <c r="Q695">
        <v>0.88756285786067279</v>
      </c>
      <c r="R695">
        <v>0.296772446691631</v>
      </c>
      <c r="S695">
        <v>2.3639715444486296</v>
      </c>
      <c r="T695">
        <v>0</v>
      </c>
      <c r="U695">
        <v>0</v>
      </c>
      <c r="V695">
        <v>0</v>
      </c>
      <c r="W695">
        <v>0</v>
      </c>
      <c r="X695">
        <v>2.4837867845685455</v>
      </c>
      <c r="AA695">
        <v>6.4820937996856838</v>
      </c>
      <c r="AB695">
        <v>1.70652021019313</v>
      </c>
      <c r="AC695" s="1" t="e">
        <f>((#REF!+#REF!)*H2__2[[#This Row],[PremiumH2CN_cap]]+(#REF!+#REF!)*H2__2[[#This Row],[PremiumH2CN_prod]]*1000)*_xlfn.XLOOKUP(H2__2[[#This Row],[Year]],Graphs!$R$2:$R$41,Graphs!$T$2:$T$41)</f>
        <v>#REF!</v>
      </c>
      <c r="AD6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6" spans="1:31" x14ac:dyDescent="0.25">
      <c r="A696" s="1" t="s">
        <v>105</v>
      </c>
      <c r="B696">
        <v>1</v>
      </c>
      <c r="C696" s="1" t="s">
        <v>107</v>
      </c>
      <c r="D696" s="1" t="s">
        <v>381</v>
      </c>
      <c r="E696">
        <v>2035</v>
      </c>
      <c r="F696">
        <v>9.3333333339992315</v>
      </c>
      <c r="G696">
        <v>6.0295679367106363</v>
      </c>
      <c r="H696">
        <v>35.523363877838335</v>
      </c>
      <c r="I696">
        <v>67.247850535299804</v>
      </c>
      <c r="J696">
        <v>5.2300443278983987E-9</v>
      </c>
      <c r="K696">
        <v>0.82611717223643877</v>
      </c>
      <c r="L696">
        <v>5.8881845204540344</v>
      </c>
      <c r="M696">
        <v>7.431606463238543</v>
      </c>
      <c r="N696">
        <v>12.083549132521142</v>
      </c>
      <c r="O696">
        <v>6.4820937996856838</v>
      </c>
      <c r="P696">
        <v>1.69977021019313</v>
      </c>
      <c r="Q696">
        <v>0.9512927981753343</v>
      </c>
      <c r="R696">
        <v>0.32218112612922778</v>
      </c>
      <c r="S696">
        <v>2.308916375570667</v>
      </c>
      <c r="T696">
        <v>0</v>
      </c>
      <c r="U696">
        <v>0</v>
      </c>
      <c r="V696">
        <v>0</v>
      </c>
      <c r="W696">
        <v>0</v>
      </c>
      <c r="X696">
        <v>2.4328152726521366</v>
      </c>
      <c r="AA696">
        <v>6.4820937996856838</v>
      </c>
      <c r="AB696">
        <v>1.69977021019313</v>
      </c>
      <c r="AC696" s="1" t="e">
        <f>((#REF!+#REF!)*H2__2[[#This Row],[PremiumH2CN_cap]]+(#REF!+#REF!)*H2__2[[#This Row],[PremiumH2CN_prod]]*1000)*_xlfn.XLOOKUP(H2__2[[#This Row],[Year]],Graphs!$R$2:$R$41,Graphs!$T$2:$T$41)</f>
        <v>#REF!</v>
      </c>
      <c r="AD6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7" spans="1:31" x14ac:dyDescent="0.25">
      <c r="A697" s="1" t="s">
        <v>105</v>
      </c>
      <c r="B697">
        <v>1</v>
      </c>
      <c r="C697" s="1" t="s">
        <v>107</v>
      </c>
      <c r="D697" s="1" t="s">
        <v>381</v>
      </c>
      <c r="E697">
        <v>2036</v>
      </c>
      <c r="F697">
        <v>4.6666666677158579</v>
      </c>
      <c r="G697">
        <v>6.0062346033773384</v>
      </c>
      <c r="H697">
        <v>39.854230562716829</v>
      </c>
      <c r="I697">
        <v>71.939687102054521</v>
      </c>
      <c r="J697">
        <v>4.7116913166682703E-9</v>
      </c>
      <c r="K697">
        <v>0.82292024800437502</v>
      </c>
      <c r="L697">
        <v>6.6517704722846354</v>
      </c>
      <c r="M697">
        <v>7.9425461889424183</v>
      </c>
      <c r="N697">
        <v>12.306046046903452</v>
      </c>
      <c r="O697">
        <v>6.4820937996856838</v>
      </c>
      <c r="P697">
        <v>1.69302021019313</v>
      </c>
      <c r="Q697">
        <v>0.95766064578358312</v>
      </c>
      <c r="R697">
        <v>0.31988479518299578</v>
      </c>
      <c r="S697">
        <v>2.26105070410317</v>
      </c>
      <c r="T697">
        <v>0</v>
      </c>
      <c r="U697">
        <v>0</v>
      </c>
      <c r="V697">
        <v>0</v>
      </c>
      <c r="W697">
        <v>0</v>
      </c>
      <c r="X697">
        <v>2.3777350786926528</v>
      </c>
      <c r="AA697">
        <v>6.4820937996856838</v>
      </c>
      <c r="AB697">
        <v>1.69302021019313</v>
      </c>
      <c r="AC697" s="1" t="e">
        <f>((#REF!+#REF!)*H2__2[[#This Row],[PremiumH2CN_cap]]+(#REF!+#REF!)*H2__2[[#This Row],[PremiumH2CN_prod]]*1000)*_xlfn.XLOOKUP(H2__2[[#This Row],[Year]],Graphs!$R$2:$R$41,Graphs!$T$2:$T$41)</f>
        <v>#REF!</v>
      </c>
      <c r="AD6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8" spans="1:31" x14ac:dyDescent="0.25">
      <c r="A698" s="1" t="s">
        <v>105</v>
      </c>
      <c r="B698">
        <v>1</v>
      </c>
      <c r="C698" s="1" t="s">
        <v>107</v>
      </c>
      <c r="D698" s="1" t="s">
        <v>381</v>
      </c>
      <c r="E698">
        <v>2037</v>
      </c>
      <c r="F698">
        <v>1.5530460747169579E-7</v>
      </c>
      <c r="G698">
        <v>5.9829012700440414</v>
      </c>
      <c r="H698">
        <v>43.404963984164468</v>
      </c>
      <c r="I698">
        <v>86.305155239093864</v>
      </c>
      <c r="J698">
        <v>3.6396127426927643E-9</v>
      </c>
      <c r="K698">
        <v>0.81972332451661578</v>
      </c>
      <c r="L698">
        <v>7.1106954837013356</v>
      </c>
      <c r="M698">
        <v>8.9723904301844097</v>
      </c>
      <c r="N698">
        <v>12.341124588850887</v>
      </c>
      <c r="O698">
        <v>6.4820937996856838</v>
      </c>
      <c r="P698">
        <v>1.6862702101931299</v>
      </c>
      <c r="Q698">
        <v>0.95051525194168318</v>
      </c>
      <c r="R698">
        <v>0.30473478658395231</v>
      </c>
      <c r="S698">
        <v>2.2308215901102755</v>
      </c>
      <c r="T698">
        <v>0</v>
      </c>
      <c r="U698">
        <v>0</v>
      </c>
      <c r="V698">
        <v>0</v>
      </c>
      <c r="W698">
        <v>0</v>
      </c>
      <c r="X698">
        <v>2.3410730667008206</v>
      </c>
      <c r="AA698">
        <v>6.4820937996856838</v>
      </c>
      <c r="AB698">
        <v>1.6862702101931299</v>
      </c>
      <c r="AC698" s="1" t="e">
        <f>((#REF!+#REF!)*H2__2[[#This Row],[PremiumH2CN_cap]]+(#REF!+#REF!)*H2__2[[#This Row],[PremiumH2CN_prod]]*1000)*_xlfn.XLOOKUP(H2__2[[#This Row],[Year]],Graphs!$R$2:$R$41,Graphs!$T$2:$T$41)</f>
        <v>#REF!</v>
      </c>
      <c r="AD6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699" spans="1:31" x14ac:dyDescent="0.25">
      <c r="A699" s="1" t="s">
        <v>105</v>
      </c>
      <c r="B699">
        <v>1</v>
      </c>
      <c r="C699" s="1" t="s">
        <v>107</v>
      </c>
      <c r="D699" s="1" t="s">
        <v>381</v>
      </c>
      <c r="E699">
        <v>2038</v>
      </c>
      <c r="F699">
        <v>1.576693728068059E-7</v>
      </c>
      <c r="G699">
        <v>5.9829012700440787</v>
      </c>
      <c r="H699">
        <v>49.676490323222858</v>
      </c>
      <c r="I699">
        <v>90.597527114010774</v>
      </c>
      <c r="J699">
        <v>3.5049844518869944E-9</v>
      </c>
      <c r="K699">
        <v>0.81972332451256125</v>
      </c>
      <c r="L699">
        <v>8.0647697059831991</v>
      </c>
      <c r="M699">
        <v>9.1585323855998446</v>
      </c>
      <c r="N699">
        <v>12.706528909858012</v>
      </c>
      <c r="O699">
        <v>6.4820937996856838</v>
      </c>
      <c r="P699">
        <v>1.6795202101931299</v>
      </c>
      <c r="Q699">
        <v>0.94571274753390888</v>
      </c>
      <c r="R699">
        <v>0.30380714330521513</v>
      </c>
      <c r="S699">
        <v>2.2269223327760201</v>
      </c>
      <c r="T699">
        <v>0</v>
      </c>
      <c r="U699">
        <v>0</v>
      </c>
      <c r="V699">
        <v>0</v>
      </c>
      <c r="W699">
        <v>0</v>
      </c>
      <c r="X699">
        <v>2.3397370538306204</v>
      </c>
      <c r="AA699">
        <v>6.4820937996856838</v>
      </c>
      <c r="AB699">
        <v>1.6795202101931299</v>
      </c>
      <c r="AC699" s="1" t="e">
        <f>((#REF!+#REF!)*H2__2[[#This Row],[PremiumH2CN_cap]]+(#REF!+#REF!)*H2__2[[#This Row],[PremiumH2CN_prod]]*1000)*_xlfn.XLOOKUP(H2__2[[#This Row],[Year]],Graphs!$R$2:$R$41,Graphs!$T$2:$T$41)</f>
        <v>#REF!</v>
      </c>
      <c r="AD6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6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0" spans="1:31" x14ac:dyDescent="0.25">
      <c r="A700" s="1" t="s">
        <v>105</v>
      </c>
      <c r="B700">
        <v>1</v>
      </c>
      <c r="C700" s="1" t="s">
        <v>107</v>
      </c>
      <c r="D700" s="1" t="s">
        <v>381</v>
      </c>
      <c r="E700">
        <v>2039</v>
      </c>
      <c r="F700">
        <v>1.6486791561377643E-7</v>
      </c>
      <c r="G700">
        <v>5.9829012700441213</v>
      </c>
      <c r="H700">
        <v>49.669740358942796</v>
      </c>
      <c r="I700">
        <v>100.29236537546765</v>
      </c>
      <c r="J700">
        <v>3.3801403212507071E-9</v>
      </c>
      <c r="K700">
        <v>0.81972332450446028</v>
      </c>
      <c r="L700">
        <v>8.2345313735621524</v>
      </c>
      <c r="M700">
        <v>10.253696693836138</v>
      </c>
      <c r="N700">
        <v>12.917664379525801</v>
      </c>
      <c r="O700">
        <v>6.4820937996856838</v>
      </c>
      <c r="P700">
        <v>1.6727702101931301</v>
      </c>
      <c r="Q700">
        <v>0.9596135241234689</v>
      </c>
      <c r="R700">
        <v>0.31438670908204047</v>
      </c>
      <c r="S700">
        <v>2.1617404019138031</v>
      </c>
      <c r="T700">
        <v>0</v>
      </c>
      <c r="U700">
        <v>0</v>
      </c>
      <c r="V700">
        <v>0</v>
      </c>
      <c r="W700">
        <v>0</v>
      </c>
      <c r="X700">
        <v>2.2799029240270152</v>
      </c>
      <c r="AA700">
        <v>6.4820937996856838</v>
      </c>
      <c r="AB700">
        <v>1.6727702101931301</v>
      </c>
      <c r="AC700" s="1" t="e">
        <f>((#REF!+#REF!)*H2__2[[#This Row],[PremiumH2CN_cap]]+(#REF!+#REF!)*H2__2[[#This Row],[PremiumH2CN_prod]]*1000)*_xlfn.XLOOKUP(H2__2[[#This Row],[Year]],Graphs!$R$2:$R$41,Graphs!$T$2:$T$41)</f>
        <v>#REF!</v>
      </c>
      <c r="AD7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1" spans="1:31" x14ac:dyDescent="0.25">
      <c r="A701" s="1" t="s">
        <v>105</v>
      </c>
      <c r="B701">
        <v>1</v>
      </c>
      <c r="C701" s="1" t="s">
        <v>107</v>
      </c>
      <c r="D701" s="1" t="s">
        <v>381</v>
      </c>
      <c r="E701">
        <v>2040</v>
      </c>
      <c r="F701">
        <v>1.8059157162890609E-7</v>
      </c>
      <c r="G701">
        <v>5.982901270044171</v>
      </c>
      <c r="H701">
        <v>49.662990405219062</v>
      </c>
      <c r="I701">
        <v>105.94675157756681</v>
      </c>
      <c r="J701">
        <v>3.2991741080859014E-9</v>
      </c>
      <c r="K701">
        <v>0.81972332434182238</v>
      </c>
      <c r="L701">
        <v>8.5171073113478233</v>
      </c>
      <c r="M701">
        <v>11.150016433127668</v>
      </c>
      <c r="N701">
        <v>13.20139275872646</v>
      </c>
      <c r="O701">
        <v>6.4820937996856838</v>
      </c>
      <c r="P701">
        <v>1.6660202101931301</v>
      </c>
      <c r="Q701">
        <v>0.98424839445871815</v>
      </c>
      <c r="R701">
        <v>0.3305308353918423</v>
      </c>
      <c r="S701">
        <v>2.1048094436348963</v>
      </c>
      <c r="T701">
        <v>0</v>
      </c>
      <c r="U701">
        <v>0</v>
      </c>
      <c r="V701">
        <v>0</v>
      </c>
      <c r="W701">
        <v>0</v>
      </c>
      <c r="X701">
        <v>2.2249756642991212</v>
      </c>
      <c r="AA701">
        <v>6.4820937996856838</v>
      </c>
      <c r="AB701">
        <v>1.6660202101931301</v>
      </c>
      <c r="AC701" s="1" t="e">
        <f>((#REF!+#REF!)*H2__2[[#This Row],[PremiumH2CN_cap]]+(#REF!+#REF!)*H2__2[[#This Row],[PremiumH2CN_prod]]*1000)*_xlfn.XLOOKUP(H2__2[[#This Row],[Year]],Graphs!$R$2:$R$41,Graphs!$T$2:$T$41)</f>
        <v>#REF!</v>
      </c>
      <c r="AD7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2" spans="1:31" x14ac:dyDescent="0.25">
      <c r="A702" s="1" t="s">
        <v>105</v>
      </c>
      <c r="B702">
        <v>1</v>
      </c>
      <c r="C702" s="1" t="s">
        <v>107</v>
      </c>
      <c r="D702" s="1" t="s">
        <v>381</v>
      </c>
      <c r="E702">
        <v>2041</v>
      </c>
      <c r="F702">
        <v>2.0167140808349239E-7</v>
      </c>
      <c r="G702">
        <v>5.9829012700442288</v>
      </c>
      <c r="H702">
        <v>49.656240423394557</v>
      </c>
      <c r="I702">
        <v>113.19170779773982</v>
      </c>
      <c r="J702">
        <v>3.2197025752129419E-9</v>
      </c>
      <c r="K702">
        <v>0.61642579148574739</v>
      </c>
      <c r="L702">
        <v>9.0100051305499864</v>
      </c>
      <c r="M702">
        <v>12.316861652851118</v>
      </c>
      <c r="N702">
        <v>13.173072856730412</v>
      </c>
      <c r="O702">
        <v>6.4820937996856838</v>
      </c>
      <c r="P702">
        <v>1.65927021019313</v>
      </c>
      <c r="Q702">
        <v>0</v>
      </c>
      <c r="R702">
        <v>0</v>
      </c>
      <c r="S702">
        <v>2.058412652830548</v>
      </c>
      <c r="T702">
        <v>0</v>
      </c>
      <c r="U702">
        <v>0</v>
      </c>
      <c r="V702">
        <v>0</v>
      </c>
      <c r="W702">
        <v>0</v>
      </c>
      <c r="X702">
        <v>2.1706701937522386</v>
      </c>
      <c r="AA702">
        <v>6.4820937996856838</v>
      </c>
      <c r="AB702">
        <v>1.65927021019313</v>
      </c>
      <c r="AC702" s="1" t="e">
        <f>((#REF!+#REF!)*H2__2[[#This Row],[PremiumH2CN_cap]]+(#REF!+#REF!)*H2__2[[#This Row],[PremiumH2CN_prod]]*1000)*_xlfn.XLOOKUP(H2__2[[#This Row],[Year]],Graphs!$R$2:$R$41,Graphs!$T$2:$T$41)</f>
        <v>#REF!</v>
      </c>
      <c r="AD7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3" spans="1:31" x14ac:dyDescent="0.25">
      <c r="A703" s="1" t="s">
        <v>105</v>
      </c>
      <c r="B703">
        <v>1</v>
      </c>
      <c r="C703" s="1" t="s">
        <v>107</v>
      </c>
      <c r="D703" s="1" t="s">
        <v>381</v>
      </c>
      <c r="E703">
        <v>2042</v>
      </c>
      <c r="F703">
        <v>2.2638769042222715E-7</v>
      </c>
      <c r="G703">
        <v>5.9829012700442972</v>
      </c>
      <c r="H703">
        <v>49.649490425034344</v>
      </c>
      <c r="I703">
        <v>113.18495779784057</v>
      </c>
      <c r="J703">
        <v>3.1265441994246611E-9</v>
      </c>
      <c r="K703">
        <v>0.39354873071457375</v>
      </c>
      <c r="L703">
        <v>9.6055588775258514</v>
      </c>
      <c r="M703">
        <v>13.292531031833375</v>
      </c>
      <c r="N703">
        <v>13.28364078512814</v>
      </c>
      <c r="O703">
        <v>6.4820937996856838</v>
      </c>
      <c r="P703">
        <v>1.65252021019313</v>
      </c>
      <c r="Q703">
        <v>0</v>
      </c>
      <c r="R703">
        <v>0</v>
      </c>
      <c r="S703">
        <v>1.9507859320442578</v>
      </c>
      <c r="T703">
        <v>0</v>
      </c>
      <c r="U703">
        <v>0</v>
      </c>
      <c r="V703">
        <v>0</v>
      </c>
      <c r="W703">
        <v>0</v>
      </c>
      <c r="X703">
        <v>2.043895100745357</v>
      </c>
      <c r="AA703">
        <v>6.4820937996856838</v>
      </c>
      <c r="AB703">
        <v>1.65252021019313</v>
      </c>
      <c r="AC703" s="1" t="e">
        <f>((#REF!+#REF!)*H2__2[[#This Row],[PremiumH2CN_cap]]+(#REF!+#REF!)*H2__2[[#This Row],[PremiumH2CN_prod]]*1000)*_xlfn.XLOOKUP(H2__2[[#This Row],[Year]],Graphs!$R$2:$R$41,Graphs!$T$2:$T$41)</f>
        <v>#REF!</v>
      </c>
      <c r="AD7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4" spans="1:31" x14ac:dyDescent="0.25">
      <c r="A704" s="1" t="s">
        <v>105</v>
      </c>
      <c r="B704">
        <v>1</v>
      </c>
      <c r="C704" s="1" t="s">
        <v>107</v>
      </c>
      <c r="D704" s="1" t="s">
        <v>381</v>
      </c>
      <c r="E704">
        <v>2043</v>
      </c>
      <c r="F704">
        <v>2.5516026359988723E-7</v>
      </c>
      <c r="G704">
        <v>5.9829012700443798</v>
      </c>
      <c r="H704">
        <v>49.649490469691266</v>
      </c>
      <c r="I704">
        <v>116.11002300410159</v>
      </c>
      <c r="J704">
        <v>3.1167646298778342E-9</v>
      </c>
      <c r="K704">
        <v>0.39354872462195933</v>
      </c>
      <c r="L704">
        <v>9.7990286208767596</v>
      </c>
      <c r="M704">
        <v>14.035300039531243</v>
      </c>
      <c r="N704">
        <v>13.804844750009083</v>
      </c>
      <c r="O704">
        <v>6.4820937996856838</v>
      </c>
      <c r="P704">
        <v>1.65252021019313</v>
      </c>
      <c r="Q704">
        <v>0</v>
      </c>
      <c r="R704">
        <v>0</v>
      </c>
      <c r="S704">
        <v>1.9721907710557378</v>
      </c>
      <c r="T704">
        <v>0</v>
      </c>
      <c r="U704">
        <v>0</v>
      </c>
      <c r="V704">
        <v>0</v>
      </c>
      <c r="W704">
        <v>0</v>
      </c>
      <c r="X704">
        <v>2.0620928923566137</v>
      </c>
      <c r="AA704">
        <v>6.4820937996856838</v>
      </c>
      <c r="AB704">
        <v>1.65252021019313</v>
      </c>
      <c r="AC704" s="1" t="e">
        <f>((#REF!+#REF!)*H2__2[[#This Row],[PremiumH2CN_cap]]+(#REF!+#REF!)*H2__2[[#This Row],[PremiumH2CN_prod]]*1000)*_xlfn.XLOOKUP(H2__2[[#This Row],[Year]],Graphs!$R$2:$R$41,Graphs!$T$2:$T$41)</f>
        <v>#REF!</v>
      </c>
      <c r="AD7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5" spans="1:31" x14ac:dyDescent="0.25">
      <c r="A705" s="1" t="s">
        <v>105</v>
      </c>
      <c r="B705">
        <v>1</v>
      </c>
      <c r="C705" s="1" t="s">
        <v>107</v>
      </c>
      <c r="D705" s="1" t="s">
        <v>381</v>
      </c>
      <c r="E705">
        <v>2044</v>
      </c>
      <c r="F705">
        <v>2.8813598306997024E-7</v>
      </c>
      <c r="G705">
        <v>5.9829012700444819</v>
      </c>
      <c r="H705">
        <v>53.350183234531386</v>
      </c>
      <c r="I705">
        <v>116.57320552537568</v>
      </c>
      <c r="J705">
        <v>3.0714617574682153E-9</v>
      </c>
      <c r="K705">
        <v>0.39354872460616824</v>
      </c>
      <c r="L705">
        <v>10.735185018623632</v>
      </c>
      <c r="M705">
        <v>14.36958673904925</v>
      </c>
      <c r="N705">
        <v>14.001651359401317</v>
      </c>
      <c r="O705">
        <v>6.4820937996856838</v>
      </c>
      <c r="P705">
        <v>1.65252021019313</v>
      </c>
      <c r="Q705">
        <v>0</v>
      </c>
      <c r="R705">
        <v>0</v>
      </c>
      <c r="S705">
        <v>1.9105659787032947</v>
      </c>
      <c r="T705">
        <v>0</v>
      </c>
      <c r="U705">
        <v>0</v>
      </c>
      <c r="V705">
        <v>0</v>
      </c>
      <c r="W705">
        <v>0</v>
      </c>
      <c r="X705">
        <v>1.9869299999566132</v>
      </c>
      <c r="AA705">
        <v>6.4820937996856838</v>
      </c>
      <c r="AB705">
        <v>1.65252021019313</v>
      </c>
      <c r="AC705" s="1" t="e">
        <f>((#REF!+#REF!)*H2__2[[#This Row],[PremiumH2CN_cap]]+(#REF!+#REF!)*H2__2[[#This Row],[PremiumH2CN_prod]]*1000)*_xlfn.XLOOKUP(H2__2[[#This Row],[Year]],Graphs!$R$2:$R$41,Graphs!$T$2:$T$41)</f>
        <v>#REF!</v>
      </c>
      <c r="AD7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6" spans="1:31" x14ac:dyDescent="0.25">
      <c r="A706" s="1" t="s">
        <v>105</v>
      </c>
      <c r="B706">
        <v>1</v>
      </c>
      <c r="C706" s="1" t="s">
        <v>107</v>
      </c>
      <c r="D706" s="1" t="s">
        <v>381</v>
      </c>
      <c r="E706">
        <v>2045</v>
      </c>
      <c r="F706">
        <v>3.2606373125003796E-7</v>
      </c>
      <c r="G706">
        <v>5.9829012700446107</v>
      </c>
      <c r="H706">
        <v>59.114324542693062</v>
      </c>
      <c r="I706">
        <v>124.36879065312736</v>
      </c>
      <c r="J706">
        <v>3.0209195813189715E-9</v>
      </c>
      <c r="K706">
        <v>0.39354872459725021</v>
      </c>
      <c r="L706">
        <v>12.003031493010813</v>
      </c>
      <c r="M706">
        <v>14.954170916209664</v>
      </c>
      <c r="N706">
        <v>13.643966025016544</v>
      </c>
      <c r="O706">
        <v>6.4820937996856838</v>
      </c>
      <c r="P706">
        <v>1.65252021019313</v>
      </c>
      <c r="Q706">
        <v>0</v>
      </c>
      <c r="R706">
        <v>0</v>
      </c>
      <c r="S706">
        <v>1.8230118381661522</v>
      </c>
      <c r="T706">
        <v>0</v>
      </c>
      <c r="U706">
        <v>0</v>
      </c>
      <c r="V706">
        <v>0</v>
      </c>
      <c r="W706">
        <v>0</v>
      </c>
      <c r="X706">
        <v>1.897501567198884</v>
      </c>
      <c r="AA706">
        <v>6.4820937996856838</v>
      </c>
      <c r="AB706">
        <v>1.65252021019313</v>
      </c>
      <c r="AC706" s="1" t="e">
        <f>((#REF!+#REF!)*H2__2[[#This Row],[PremiumH2CN_cap]]+(#REF!+#REF!)*H2__2[[#This Row],[PremiumH2CN_prod]]*1000)*_xlfn.XLOOKUP(H2__2[[#This Row],[Year]],Graphs!$R$2:$R$41,Graphs!$T$2:$T$41)</f>
        <v>#REF!</v>
      </c>
      <c r="AD7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7" spans="1:31" x14ac:dyDescent="0.25">
      <c r="A707" s="1" t="s">
        <v>105</v>
      </c>
      <c r="B707">
        <v>1</v>
      </c>
      <c r="C707" s="1" t="s">
        <v>107</v>
      </c>
      <c r="D707" s="1" t="s">
        <v>381</v>
      </c>
      <c r="E707">
        <v>2046</v>
      </c>
      <c r="F707">
        <v>3.6977714999440233E-7</v>
      </c>
      <c r="G707">
        <v>5.9829012700447848</v>
      </c>
      <c r="H707">
        <v>67.866538641874854</v>
      </c>
      <c r="I707">
        <v>131.49166799321173</v>
      </c>
      <c r="J707">
        <v>2.9760923867718891E-9</v>
      </c>
      <c r="K707">
        <v>0.39354872458940804</v>
      </c>
      <c r="L707">
        <v>13.96014552312295</v>
      </c>
      <c r="M707">
        <v>15.067922299865238</v>
      </c>
      <c r="N707">
        <v>13.052516498418276</v>
      </c>
      <c r="O707">
        <v>6.4820937996856838</v>
      </c>
      <c r="P707">
        <v>1.65252021019313</v>
      </c>
      <c r="Q707">
        <v>0</v>
      </c>
      <c r="R707">
        <v>0</v>
      </c>
      <c r="S707">
        <v>1.7333577477999662</v>
      </c>
      <c r="T707">
        <v>0</v>
      </c>
      <c r="U707">
        <v>0</v>
      </c>
      <c r="V707">
        <v>0</v>
      </c>
      <c r="W707">
        <v>0</v>
      </c>
      <c r="X707">
        <v>1.8015715599092017</v>
      </c>
      <c r="AA707">
        <v>6.4820937996856838</v>
      </c>
      <c r="AB707">
        <v>1.65252021019313</v>
      </c>
      <c r="AC707" s="1" t="e">
        <f>((#REF!+#REF!)*H2__2[[#This Row],[PremiumH2CN_cap]]+(#REF!+#REF!)*H2__2[[#This Row],[PremiumH2CN_prod]]*1000)*_xlfn.XLOOKUP(H2__2[[#This Row],[Year]],Graphs!$R$2:$R$41,Graphs!$T$2:$T$41)</f>
        <v>#REF!</v>
      </c>
      <c r="AD7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8" spans="1:31" x14ac:dyDescent="0.25">
      <c r="A708" s="1" t="s">
        <v>105</v>
      </c>
      <c r="B708">
        <v>1</v>
      </c>
      <c r="C708" s="1" t="s">
        <v>107</v>
      </c>
      <c r="D708" s="1" t="s">
        <v>381</v>
      </c>
      <c r="E708">
        <v>2047</v>
      </c>
      <c r="F708">
        <v>4.2032033433097398E-7</v>
      </c>
      <c r="G708">
        <v>5.9829012700450512</v>
      </c>
      <c r="H708">
        <v>76.940185323758172</v>
      </c>
      <c r="I708">
        <v>141.93680486035893</v>
      </c>
      <c r="J708">
        <v>2.9490094684617194E-9</v>
      </c>
      <c r="K708">
        <v>0.39354872446199451</v>
      </c>
      <c r="L708">
        <v>15.836027628903741</v>
      </c>
      <c r="M708">
        <v>15.214890621403415</v>
      </c>
      <c r="N708">
        <v>12.534956455118056</v>
      </c>
      <c r="O708">
        <v>6.4820937996856838</v>
      </c>
      <c r="P708">
        <v>1.65252021019313</v>
      </c>
      <c r="Q708">
        <v>0</v>
      </c>
      <c r="R708">
        <v>0</v>
      </c>
      <c r="S708">
        <v>1.6541869372009628</v>
      </c>
      <c r="T708">
        <v>0</v>
      </c>
      <c r="U708">
        <v>0</v>
      </c>
      <c r="V708">
        <v>0</v>
      </c>
      <c r="W708">
        <v>0</v>
      </c>
      <c r="X708">
        <v>1.7217609109705863</v>
      </c>
      <c r="AA708">
        <v>6.4820937996856838</v>
      </c>
      <c r="AB708">
        <v>1.65252021019313</v>
      </c>
      <c r="AC708" s="1" t="e">
        <f>((#REF!+#REF!)*H2__2[[#This Row],[PremiumH2CN_cap]]+(#REF!+#REF!)*H2__2[[#This Row],[PremiumH2CN_prod]]*1000)*_xlfn.XLOOKUP(H2__2[[#This Row],[Year]],Graphs!$R$2:$R$41,Graphs!$T$2:$T$41)</f>
        <v>#REF!</v>
      </c>
      <c r="AD7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09" spans="1:31" x14ac:dyDescent="0.25">
      <c r="A709" s="1" t="s">
        <v>105</v>
      </c>
      <c r="B709">
        <v>1</v>
      </c>
      <c r="C709" s="1" t="s">
        <v>107</v>
      </c>
      <c r="D709" s="1" t="s">
        <v>381</v>
      </c>
      <c r="E709">
        <v>2048</v>
      </c>
      <c r="F709">
        <v>4.7881083602260138E-7</v>
      </c>
      <c r="G709">
        <v>2.4829012700457627</v>
      </c>
      <c r="H709">
        <v>86.760905576607513</v>
      </c>
      <c r="I709">
        <v>146.9700501140633</v>
      </c>
      <c r="J709">
        <v>2.9339856962803776E-9</v>
      </c>
      <c r="K709">
        <v>0.12730874907085851</v>
      </c>
      <c r="L709">
        <v>18.051013774981538</v>
      </c>
      <c r="M709">
        <v>15.121818624611423</v>
      </c>
      <c r="N709">
        <v>12.178119435377679</v>
      </c>
      <c r="O709">
        <v>6.4820937996856838</v>
      </c>
      <c r="P709">
        <v>1.65252021019313</v>
      </c>
      <c r="Q709">
        <v>0</v>
      </c>
      <c r="R709">
        <v>0</v>
      </c>
      <c r="S709">
        <v>1.5931203953021504</v>
      </c>
      <c r="T709">
        <v>0</v>
      </c>
      <c r="U709">
        <v>0</v>
      </c>
      <c r="V709">
        <v>0</v>
      </c>
      <c r="W709">
        <v>0</v>
      </c>
      <c r="X709">
        <v>1.6529935599408119</v>
      </c>
      <c r="AA709">
        <v>6.4820937996856838</v>
      </c>
      <c r="AB709">
        <v>1.65252021019313</v>
      </c>
      <c r="AC709" s="1" t="e">
        <f>((#REF!+#REF!)*H2__2[[#This Row],[PremiumH2CN_cap]]+(#REF!+#REF!)*H2__2[[#This Row],[PremiumH2CN_prod]]*1000)*_xlfn.XLOOKUP(H2__2[[#This Row],[Year]],Graphs!$R$2:$R$41,Graphs!$T$2:$T$41)</f>
        <v>#REF!</v>
      </c>
      <c r="AD7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0" spans="1:31" x14ac:dyDescent="0.25">
      <c r="A710" s="1" t="s">
        <v>105</v>
      </c>
      <c r="B710">
        <v>1</v>
      </c>
      <c r="C710" s="1" t="s">
        <v>107</v>
      </c>
      <c r="D710" s="1" t="s">
        <v>381</v>
      </c>
      <c r="E710">
        <v>2049</v>
      </c>
      <c r="F710">
        <v>5.4661256707388196E-7</v>
      </c>
      <c r="G710">
        <v>3.0099874180734395E-10</v>
      </c>
      <c r="H710">
        <v>98.242765453776499</v>
      </c>
      <c r="I710">
        <v>147.50004552136747</v>
      </c>
      <c r="J710">
        <v>2.9193193378338259E-9</v>
      </c>
      <c r="K710">
        <v>1.6837840554316144E-11</v>
      </c>
      <c r="L710">
        <v>20.113190703350906</v>
      </c>
      <c r="M710">
        <v>15.128025961484571</v>
      </c>
      <c r="N710">
        <v>11.7271805562831</v>
      </c>
      <c r="O710">
        <v>6.4820937996856838</v>
      </c>
      <c r="P710">
        <v>1.65252021019313</v>
      </c>
      <c r="Q710">
        <v>0</v>
      </c>
      <c r="R710">
        <v>0</v>
      </c>
      <c r="S710">
        <v>1.5203663996312908</v>
      </c>
      <c r="T710">
        <v>0</v>
      </c>
      <c r="U710">
        <v>0</v>
      </c>
      <c r="V710">
        <v>0</v>
      </c>
      <c r="W710">
        <v>0</v>
      </c>
      <c r="X710">
        <v>1.5719479627852062</v>
      </c>
      <c r="AA710">
        <v>6.4820937996856838</v>
      </c>
      <c r="AB710">
        <v>1.65252021019313</v>
      </c>
      <c r="AC710" s="1" t="e">
        <f>((#REF!+#REF!)*H2__2[[#This Row],[PremiumH2CN_cap]]+(#REF!+#REF!)*H2__2[[#This Row],[PremiumH2CN_prod]]*1000)*_xlfn.XLOOKUP(H2__2[[#This Row],[Year]],Graphs!$R$2:$R$41,Graphs!$T$2:$T$41)</f>
        <v>#REF!</v>
      </c>
      <c r="AD7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1" spans="1:31" x14ac:dyDescent="0.25">
      <c r="A711" s="1" t="s">
        <v>105</v>
      </c>
      <c r="B711">
        <v>1</v>
      </c>
      <c r="C711" s="1" t="s">
        <v>107</v>
      </c>
      <c r="D711" s="1" t="s">
        <v>381</v>
      </c>
      <c r="E711">
        <v>2050</v>
      </c>
      <c r="F711">
        <v>6.2542654328471204E-7</v>
      </c>
      <c r="G711">
        <v>3.335341830077961E-10</v>
      </c>
      <c r="H711">
        <v>104.94859559871465</v>
      </c>
      <c r="I711">
        <v>157.77204043194584</v>
      </c>
      <c r="J711">
        <v>2.914146464073225E-9</v>
      </c>
      <c r="K711">
        <v>1.6239616290196561E-11</v>
      </c>
      <c r="L711">
        <v>21.853373329768452</v>
      </c>
      <c r="M711">
        <v>15.316747889813431</v>
      </c>
      <c r="N711">
        <v>11.308944770666439</v>
      </c>
      <c r="O711">
        <v>6.4820937996856838</v>
      </c>
      <c r="P711">
        <v>1.65252021019313</v>
      </c>
      <c r="Q711">
        <v>0</v>
      </c>
      <c r="R711">
        <v>0</v>
      </c>
      <c r="S711">
        <v>1.4606873163171996</v>
      </c>
      <c r="T711">
        <v>0</v>
      </c>
      <c r="U711">
        <v>0</v>
      </c>
      <c r="V711">
        <v>0</v>
      </c>
      <c r="W711">
        <v>0</v>
      </c>
      <c r="X711">
        <v>1.5131268969288625</v>
      </c>
      <c r="AA711">
        <v>6.4820937996856838</v>
      </c>
      <c r="AB711">
        <v>1.65252021019313</v>
      </c>
      <c r="AC711" s="1" t="e">
        <f>((#REF!+#REF!)*H2__2[[#This Row],[PremiumH2CN_cap]]+(#REF!+#REF!)*H2__2[[#This Row],[PremiumH2CN_prod]]*1000)*_xlfn.XLOOKUP(H2__2[[#This Row],[Year]],Graphs!$R$2:$R$41,Graphs!$T$2:$T$41)</f>
        <v>#REF!</v>
      </c>
      <c r="AD7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2" spans="1:31" x14ac:dyDescent="0.25">
      <c r="A712" s="1" t="s">
        <v>105</v>
      </c>
      <c r="B712">
        <v>1</v>
      </c>
      <c r="C712" s="1" t="s">
        <v>107</v>
      </c>
      <c r="D712" s="1" t="s">
        <v>381</v>
      </c>
      <c r="E712">
        <v>2051</v>
      </c>
      <c r="F712">
        <v>7.1717284340097645E-7</v>
      </c>
      <c r="G712">
        <v>3.6604193037626401E-10</v>
      </c>
      <c r="H712">
        <v>110.10407129687184</v>
      </c>
      <c r="I712">
        <v>162.43497502805587</v>
      </c>
      <c r="J712">
        <v>2.8982833033680059E-9</v>
      </c>
      <c r="K712">
        <v>1.5351580034368749E-11</v>
      </c>
      <c r="L712">
        <v>23.25107125875898</v>
      </c>
      <c r="M712">
        <v>15.883725199303543</v>
      </c>
      <c r="N712">
        <v>10.871023546058041</v>
      </c>
      <c r="O712">
        <v>0</v>
      </c>
      <c r="P712">
        <v>0</v>
      </c>
      <c r="Q712">
        <v>0</v>
      </c>
      <c r="R712">
        <v>0</v>
      </c>
      <c r="S712">
        <v>1.3530622523009712</v>
      </c>
      <c r="T712">
        <v>0</v>
      </c>
      <c r="U712">
        <v>0</v>
      </c>
      <c r="V712">
        <v>0</v>
      </c>
      <c r="W712">
        <v>0</v>
      </c>
      <c r="X712">
        <v>1.3887668245606621</v>
      </c>
      <c r="AA712">
        <v>0</v>
      </c>
      <c r="AB712">
        <v>0</v>
      </c>
      <c r="AC712" s="1" t="e">
        <f>((#REF!+#REF!)*H2__2[[#This Row],[PremiumH2CN_cap]]+(#REF!+#REF!)*H2__2[[#This Row],[PremiumH2CN_prod]]*1000)*_xlfn.XLOOKUP(H2__2[[#This Row],[Year]],Graphs!$R$2:$R$41,Graphs!$T$2:$T$41)</f>
        <v>#REF!</v>
      </c>
      <c r="AD7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3" spans="1:31" x14ac:dyDescent="0.25">
      <c r="A713" s="1" t="s">
        <v>105</v>
      </c>
      <c r="B713">
        <v>1</v>
      </c>
      <c r="C713" s="1" t="s">
        <v>107</v>
      </c>
      <c r="D713" s="1" t="s">
        <v>381</v>
      </c>
      <c r="E713">
        <v>2052</v>
      </c>
      <c r="F713">
        <v>8.2416953104200605E-7</v>
      </c>
      <c r="G713">
        <v>4.0352777702674312E-10</v>
      </c>
      <c r="H713">
        <v>114.8414306496776</v>
      </c>
      <c r="I713">
        <v>158.36253522910761</v>
      </c>
      <c r="J713">
        <v>2.8870263913668146E-9</v>
      </c>
      <c r="K713">
        <v>1.4310154801522811E-11</v>
      </c>
      <c r="L713">
        <v>24.143933645022088</v>
      </c>
      <c r="M713">
        <v>15.953961793927144</v>
      </c>
      <c r="N713">
        <v>9.9049062828779046</v>
      </c>
      <c r="O713">
        <v>0</v>
      </c>
      <c r="P713">
        <v>0</v>
      </c>
      <c r="Q713">
        <v>0</v>
      </c>
      <c r="R713">
        <v>0</v>
      </c>
      <c r="S713">
        <v>1.2530144676202031</v>
      </c>
      <c r="T713">
        <v>0</v>
      </c>
      <c r="U713">
        <v>0</v>
      </c>
      <c r="V713">
        <v>0</v>
      </c>
      <c r="W713">
        <v>0</v>
      </c>
      <c r="X713">
        <v>1.278801578497869</v>
      </c>
      <c r="AA713">
        <v>0</v>
      </c>
      <c r="AB713">
        <v>0</v>
      </c>
      <c r="AC713" s="1" t="e">
        <f>((#REF!+#REF!)*H2__2[[#This Row],[PremiumH2CN_cap]]+(#REF!+#REF!)*H2__2[[#This Row],[PremiumH2CN_prod]]*1000)*_xlfn.XLOOKUP(H2__2[[#This Row],[Year]],Graphs!$R$2:$R$41,Graphs!$T$2:$T$41)</f>
        <v>#REF!</v>
      </c>
      <c r="AD7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4" spans="1:31" x14ac:dyDescent="0.25">
      <c r="A714" s="1" t="s">
        <v>105</v>
      </c>
      <c r="B714">
        <v>1</v>
      </c>
      <c r="C714" s="1" t="s">
        <v>107</v>
      </c>
      <c r="D714" s="1" t="s">
        <v>381</v>
      </c>
      <c r="E714">
        <v>2053</v>
      </c>
      <c r="F714">
        <v>9.4726801753929216E-7</v>
      </c>
      <c r="G714">
        <v>4.5127574710587113E-10</v>
      </c>
      <c r="H714">
        <v>123.02484129790597</v>
      </c>
      <c r="I714">
        <v>160.26974076734967</v>
      </c>
      <c r="J714">
        <v>2.8862212664321128E-9</v>
      </c>
      <c r="K714">
        <v>1.393640063033615E-11</v>
      </c>
      <c r="L714">
        <v>24.914103726396451</v>
      </c>
      <c r="M714">
        <v>15.935818233855164</v>
      </c>
      <c r="N714">
        <v>9.1523469976256653</v>
      </c>
      <c r="O714">
        <v>0</v>
      </c>
      <c r="P714">
        <v>0</v>
      </c>
      <c r="Q714">
        <v>0</v>
      </c>
      <c r="R714">
        <v>0</v>
      </c>
      <c r="S714">
        <v>1.1696667982484183</v>
      </c>
      <c r="T714">
        <v>0</v>
      </c>
      <c r="U714">
        <v>0</v>
      </c>
      <c r="V714">
        <v>0</v>
      </c>
      <c r="W714">
        <v>0</v>
      </c>
      <c r="X714">
        <v>1.1964052485166503</v>
      </c>
      <c r="AA714">
        <v>0</v>
      </c>
      <c r="AB714">
        <v>0</v>
      </c>
      <c r="AC714" s="1" t="e">
        <f>((#REF!+#REF!)*H2__2[[#This Row],[PremiumH2CN_cap]]+(#REF!+#REF!)*H2__2[[#This Row],[PremiumH2CN_prod]]*1000)*_xlfn.XLOOKUP(H2__2[[#This Row],[Year]],Graphs!$R$2:$R$41,Graphs!$T$2:$T$41)</f>
        <v>#REF!</v>
      </c>
      <c r="AD7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5" spans="1:31" x14ac:dyDescent="0.25">
      <c r="A715" s="1" t="s">
        <v>105</v>
      </c>
      <c r="B715">
        <v>1</v>
      </c>
      <c r="C715" s="1" t="s">
        <v>107</v>
      </c>
      <c r="D715" s="1" t="s">
        <v>381</v>
      </c>
      <c r="E715">
        <v>2054</v>
      </c>
      <c r="F715">
        <v>1.069085301633331E-6</v>
      </c>
      <c r="G715">
        <v>4.9813015201824662E-10</v>
      </c>
      <c r="H715">
        <v>125.88191728902979</v>
      </c>
      <c r="I715">
        <v>156.98551391120228</v>
      </c>
      <c r="J715">
        <v>2.8782620013609575E-9</v>
      </c>
      <c r="K715">
        <v>1.3363590703961568E-11</v>
      </c>
      <c r="L715">
        <v>26.196826753325624</v>
      </c>
      <c r="M715">
        <v>15.814372317582249</v>
      </c>
      <c r="N715">
        <v>7.9857197642991267</v>
      </c>
      <c r="O715">
        <v>0</v>
      </c>
      <c r="P715">
        <v>0</v>
      </c>
      <c r="Q715">
        <v>0</v>
      </c>
      <c r="R715">
        <v>0</v>
      </c>
      <c r="S715">
        <v>1.0583662536654579</v>
      </c>
      <c r="T715">
        <v>0</v>
      </c>
      <c r="U715">
        <v>0</v>
      </c>
      <c r="V715">
        <v>0</v>
      </c>
      <c r="W715">
        <v>0</v>
      </c>
      <c r="X715">
        <v>1.0662694661436081</v>
      </c>
      <c r="AA715">
        <v>0</v>
      </c>
      <c r="AB715">
        <v>0</v>
      </c>
      <c r="AC715" s="1" t="e">
        <f>((#REF!+#REF!)*H2__2[[#This Row],[PremiumH2CN_cap]]+(#REF!+#REF!)*H2__2[[#This Row],[PremiumH2CN_prod]]*1000)*_xlfn.XLOOKUP(H2__2[[#This Row],[Year]],Graphs!$R$2:$R$41,Graphs!$T$2:$T$41)</f>
        <v>#REF!</v>
      </c>
      <c r="AD7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6" spans="1:31" x14ac:dyDescent="0.25">
      <c r="A716" s="1" t="s">
        <v>105</v>
      </c>
      <c r="B716">
        <v>1</v>
      </c>
      <c r="C716" s="1" t="s">
        <v>107</v>
      </c>
      <c r="D716" s="1" t="s">
        <v>381</v>
      </c>
      <c r="E716">
        <v>2055</v>
      </c>
      <c r="F716">
        <v>1.1281713237171046E-6</v>
      </c>
      <c r="G716">
        <v>5.2243688427358827E-10</v>
      </c>
      <c r="H716">
        <v>135.25152973455428</v>
      </c>
      <c r="I716">
        <v>153.9120258763825</v>
      </c>
      <c r="J716">
        <v>2.8785026713687052E-9</v>
      </c>
      <c r="K716">
        <v>1.3226071166124789E-11</v>
      </c>
      <c r="L716">
        <v>26.47518365172899</v>
      </c>
      <c r="M716">
        <v>16.046525077325065</v>
      </c>
      <c r="N716">
        <v>7.4770685369909966</v>
      </c>
      <c r="O716">
        <v>0</v>
      </c>
      <c r="P716">
        <v>0</v>
      </c>
      <c r="Q716">
        <v>0</v>
      </c>
      <c r="R716">
        <v>0</v>
      </c>
      <c r="S716">
        <v>0.98623902584427614</v>
      </c>
      <c r="T716">
        <v>0</v>
      </c>
      <c r="U716">
        <v>0</v>
      </c>
      <c r="V716">
        <v>0</v>
      </c>
      <c r="W716">
        <v>0</v>
      </c>
      <c r="X716">
        <v>0.97212079211696645</v>
      </c>
      <c r="AA716">
        <v>0</v>
      </c>
      <c r="AB716">
        <v>0</v>
      </c>
      <c r="AC716" s="1" t="e">
        <f>((#REF!+#REF!)*H2__2[[#This Row],[PremiumH2CN_cap]]+(#REF!+#REF!)*H2__2[[#This Row],[PremiumH2CN_prod]]*1000)*_xlfn.XLOOKUP(H2__2[[#This Row],[Year]],Graphs!$R$2:$R$41,Graphs!$T$2:$T$41)</f>
        <v>#REF!</v>
      </c>
      <c r="AD7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7" spans="1:31" x14ac:dyDescent="0.25">
      <c r="A717" s="1" t="s">
        <v>105</v>
      </c>
      <c r="B717">
        <v>1</v>
      </c>
      <c r="C717" s="1" t="s">
        <v>107</v>
      </c>
      <c r="D717" s="1" t="s">
        <v>381</v>
      </c>
      <c r="E717">
        <v>2056</v>
      </c>
      <c r="F717">
        <v>1.1460819998156063E-6</v>
      </c>
      <c r="G717">
        <v>5.3000851534871817E-10</v>
      </c>
      <c r="H717">
        <v>137.03908565595202</v>
      </c>
      <c r="I717">
        <v>154.00676855323633</v>
      </c>
      <c r="J717">
        <v>1.8525692098572056E-9</v>
      </c>
      <c r="K717">
        <v>9.4418423931351819E-12</v>
      </c>
      <c r="L717">
        <v>26.930825646568206</v>
      </c>
      <c r="M717">
        <v>15.986666070502547</v>
      </c>
      <c r="N717">
        <v>7.0809305023954998</v>
      </c>
      <c r="O717">
        <v>0</v>
      </c>
      <c r="P717">
        <v>0</v>
      </c>
      <c r="Q717">
        <v>0</v>
      </c>
      <c r="R717">
        <v>0</v>
      </c>
      <c r="S717">
        <v>0.92163757743760222</v>
      </c>
      <c r="T717">
        <v>0</v>
      </c>
      <c r="U717">
        <v>0</v>
      </c>
      <c r="V717">
        <v>0</v>
      </c>
      <c r="W717">
        <v>0</v>
      </c>
      <c r="X717">
        <v>0.91387524210687066</v>
      </c>
      <c r="AA717">
        <v>0</v>
      </c>
      <c r="AB717">
        <v>0</v>
      </c>
      <c r="AC717" s="1" t="e">
        <f>((#REF!+#REF!)*H2__2[[#This Row],[PremiumH2CN_cap]]+(#REF!+#REF!)*H2__2[[#This Row],[PremiumH2CN_prod]]*1000)*_xlfn.XLOOKUP(H2__2[[#This Row],[Year]],Graphs!$R$2:$R$41,Graphs!$T$2:$T$41)</f>
        <v>#REF!</v>
      </c>
      <c r="AD7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8" spans="1:31" x14ac:dyDescent="0.25">
      <c r="A718" s="1" t="s">
        <v>105</v>
      </c>
      <c r="B718">
        <v>1</v>
      </c>
      <c r="C718" s="1" t="s">
        <v>107</v>
      </c>
      <c r="D718" s="1" t="s">
        <v>381</v>
      </c>
      <c r="E718">
        <v>2057</v>
      </c>
      <c r="F718">
        <v>1.3284812818838116E-6</v>
      </c>
      <c r="G718">
        <v>5.8276429144508468E-10</v>
      </c>
      <c r="H718">
        <v>134.24961394230226</v>
      </c>
      <c r="I718">
        <v>145.73116137327722</v>
      </c>
      <c r="J718">
        <v>2.890271135567766E-9</v>
      </c>
      <c r="K718">
        <v>1.313814680130783E-11</v>
      </c>
      <c r="L718">
        <v>27.436557557453892</v>
      </c>
      <c r="M718">
        <v>16.40398910834767</v>
      </c>
      <c r="N718">
        <v>6.1733503712261761</v>
      </c>
      <c r="O718">
        <v>0</v>
      </c>
      <c r="P718">
        <v>0</v>
      </c>
      <c r="Q718">
        <v>0</v>
      </c>
      <c r="R718">
        <v>0</v>
      </c>
      <c r="S718">
        <v>0.83756704963786133</v>
      </c>
      <c r="T718">
        <v>0</v>
      </c>
      <c r="U718">
        <v>0</v>
      </c>
      <c r="V718">
        <v>0</v>
      </c>
      <c r="W718">
        <v>0</v>
      </c>
      <c r="X718">
        <v>0.82354423495195772</v>
      </c>
      <c r="AA718">
        <v>0</v>
      </c>
      <c r="AB718">
        <v>0</v>
      </c>
      <c r="AC718" s="1" t="e">
        <f>((#REF!+#REF!)*H2__2[[#This Row],[PremiumH2CN_cap]]+(#REF!+#REF!)*H2__2[[#This Row],[PremiumH2CN_prod]]*1000)*_xlfn.XLOOKUP(H2__2[[#This Row],[Year]],Graphs!$R$2:$R$41,Graphs!$T$2:$T$41)</f>
        <v>#REF!</v>
      </c>
      <c r="AD7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19" spans="1:31" x14ac:dyDescent="0.25">
      <c r="A719" s="1" t="s">
        <v>105</v>
      </c>
      <c r="B719">
        <v>1</v>
      </c>
      <c r="C719" s="1" t="s">
        <v>107</v>
      </c>
      <c r="D719" s="1" t="s">
        <v>381</v>
      </c>
      <c r="E719">
        <v>2058</v>
      </c>
      <c r="F719">
        <v>1.3420969331703189E-6</v>
      </c>
      <c r="G719">
        <v>5.8751897322279701E-10</v>
      </c>
      <c r="H719">
        <v>127.97133768336981</v>
      </c>
      <c r="I719">
        <v>141.43203950203923</v>
      </c>
      <c r="J719">
        <v>2.8868221690582318E-9</v>
      </c>
      <c r="K719">
        <v>1.2917208672501833E-11</v>
      </c>
      <c r="L719">
        <v>28.043607467569554</v>
      </c>
      <c r="M719">
        <v>16.565828186319877</v>
      </c>
      <c r="N719">
        <v>5.3766518962972558</v>
      </c>
      <c r="O719">
        <v>0</v>
      </c>
      <c r="P719">
        <v>0</v>
      </c>
      <c r="Q719">
        <v>0</v>
      </c>
      <c r="R719">
        <v>0</v>
      </c>
      <c r="S719">
        <v>0.67528051568883785</v>
      </c>
      <c r="T719">
        <v>0</v>
      </c>
      <c r="U719">
        <v>0</v>
      </c>
      <c r="V719">
        <v>0</v>
      </c>
      <c r="W719">
        <v>0</v>
      </c>
      <c r="X719">
        <v>0.65807909924804131</v>
      </c>
      <c r="AA719">
        <v>0</v>
      </c>
      <c r="AB719">
        <v>0</v>
      </c>
      <c r="AC719" s="1" t="e">
        <f>((#REF!+#REF!)*H2__2[[#This Row],[PremiumH2CN_cap]]+(#REF!+#REF!)*H2__2[[#This Row],[PremiumH2CN_prod]]*1000)*_xlfn.XLOOKUP(H2__2[[#This Row],[Year]],Graphs!$R$2:$R$41,Graphs!$T$2:$T$41)</f>
        <v>#REF!</v>
      </c>
      <c r="AD7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0" spans="1:31" x14ac:dyDescent="0.25">
      <c r="A720" s="1" t="s">
        <v>105</v>
      </c>
      <c r="B720">
        <v>1</v>
      </c>
      <c r="C720" s="1" t="s">
        <v>107</v>
      </c>
      <c r="D720" s="1" t="s">
        <v>381</v>
      </c>
      <c r="E720">
        <v>2059</v>
      </c>
      <c r="F720">
        <v>1.3478654893858406E-6</v>
      </c>
      <c r="G720">
        <v>5.8961648196026597E-10</v>
      </c>
      <c r="H720">
        <v>127.97133774724811</v>
      </c>
      <c r="I720">
        <v>136.84217939925276</v>
      </c>
      <c r="J720">
        <v>2.9007826474276552E-9</v>
      </c>
      <c r="K720">
        <v>1.3078980913594093E-11</v>
      </c>
      <c r="L720">
        <v>28.097086569592548</v>
      </c>
      <c r="M720">
        <v>16.970494377450404</v>
      </c>
      <c r="N720">
        <v>4.9298296022969437</v>
      </c>
      <c r="O720">
        <v>0</v>
      </c>
      <c r="P720">
        <v>0</v>
      </c>
      <c r="Q720">
        <v>0</v>
      </c>
      <c r="R720">
        <v>0</v>
      </c>
      <c r="S720">
        <v>0.63292162965734722</v>
      </c>
      <c r="T720">
        <v>0</v>
      </c>
      <c r="U720">
        <v>0</v>
      </c>
      <c r="V720">
        <v>0</v>
      </c>
      <c r="W720">
        <v>0</v>
      </c>
      <c r="X720">
        <v>0.61237750887418618</v>
      </c>
      <c r="AA720">
        <v>0</v>
      </c>
      <c r="AB720">
        <v>0</v>
      </c>
      <c r="AC720" s="1" t="e">
        <f>((#REF!+#REF!)*H2__2[[#This Row],[PremiumH2CN_cap]]+(#REF!+#REF!)*H2__2[[#This Row],[PremiumH2CN_prod]]*1000)*_xlfn.XLOOKUP(H2__2[[#This Row],[Year]],Graphs!$R$2:$R$41,Graphs!$T$2:$T$41)</f>
        <v>#REF!</v>
      </c>
      <c r="AD7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1" spans="1:31" x14ac:dyDescent="0.25">
      <c r="A721" s="1" t="s">
        <v>105</v>
      </c>
      <c r="B721">
        <v>1</v>
      </c>
      <c r="C721" s="1" t="s">
        <v>107</v>
      </c>
      <c r="D721" s="1" t="s">
        <v>381</v>
      </c>
      <c r="E721">
        <v>2060</v>
      </c>
      <c r="F721">
        <v>1.3476845257428281E-6</v>
      </c>
      <c r="G721">
        <v>5.8958147967232121E-10</v>
      </c>
      <c r="H721">
        <v>127.97133770097186</v>
      </c>
      <c r="I721">
        <v>131.18104319715354</v>
      </c>
      <c r="J721">
        <v>5.8488431609356621E-10</v>
      </c>
      <c r="K721">
        <v>1.3021863791182635E-12</v>
      </c>
      <c r="L721">
        <v>27.366751630206622</v>
      </c>
      <c r="M721">
        <v>16.529665229786431</v>
      </c>
      <c r="N721">
        <v>6.1008127170215491</v>
      </c>
      <c r="O721">
        <v>0</v>
      </c>
      <c r="P721">
        <v>0</v>
      </c>
      <c r="Q721">
        <v>0</v>
      </c>
      <c r="R721">
        <v>0</v>
      </c>
      <c r="S721">
        <v>0.80104271833545238</v>
      </c>
      <c r="T721">
        <v>0</v>
      </c>
      <c r="U721">
        <v>0</v>
      </c>
      <c r="V721">
        <v>0</v>
      </c>
      <c r="W721">
        <v>0</v>
      </c>
      <c r="X721">
        <v>0.77068071749238587</v>
      </c>
      <c r="AA721">
        <v>0</v>
      </c>
      <c r="AB721">
        <v>0</v>
      </c>
      <c r="AC721" s="1" t="e">
        <f>((#REF!+#REF!)*H2__2[[#This Row],[PremiumH2CN_cap]]+(#REF!+#REF!)*H2__2[[#This Row],[PremiumH2CN_prod]]*1000)*_xlfn.XLOOKUP(H2__2[[#This Row],[Year]],Graphs!$R$2:$R$41,Graphs!$T$2:$T$41)</f>
        <v>#REF!</v>
      </c>
      <c r="AD7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2" spans="1:31" x14ac:dyDescent="0.25">
      <c r="A722" s="1" t="s">
        <v>105</v>
      </c>
      <c r="B722">
        <v>1</v>
      </c>
      <c r="C722" s="1" t="s">
        <v>107</v>
      </c>
      <c r="D722" s="1" t="s">
        <v>344</v>
      </c>
      <c r="E722">
        <v>2021</v>
      </c>
      <c r="F722">
        <v>70</v>
      </c>
      <c r="G722">
        <v>0.35</v>
      </c>
      <c r="H722">
        <v>0.13500000000000001</v>
      </c>
      <c r="I722">
        <v>0.13500000000000001</v>
      </c>
      <c r="J722">
        <v>9.8971486064524736</v>
      </c>
      <c r="K722">
        <v>9.2909090904439134E-2</v>
      </c>
      <c r="L722">
        <v>7.7086650365468335E-9</v>
      </c>
      <c r="M722">
        <v>8.3159889103903517E-13</v>
      </c>
      <c r="N722">
        <v>0</v>
      </c>
      <c r="O722">
        <v>0</v>
      </c>
      <c r="P722">
        <v>0.13500000000000001</v>
      </c>
      <c r="Q722">
        <v>0</v>
      </c>
      <c r="R722">
        <v>0</v>
      </c>
      <c r="S722">
        <v>4.1598902705187326</v>
      </c>
      <c r="T722">
        <v>0</v>
      </c>
      <c r="U722">
        <v>0</v>
      </c>
      <c r="V722">
        <v>0</v>
      </c>
      <c r="W722">
        <v>0</v>
      </c>
      <c r="X722">
        <v>4.1598902705254854</v>
      </c>
      <c r="AA722">
        <v>0</v>
      </c>
      <c r="AB722">
        <v>0.13500000000000001</v>
      </c>
      <c r="AC722" s="1" t="e">
        <f>((#REF!+#REF!)*H2__2[[#This Row],[PremiumH2CN_cap]]+(#REF!+#REF!)*H2__2[[#This Row],[PremiumH2CN_prod]]*1000)*_xlfn.XLOOKUP(H2__2[[#This Row],[Year]],Graphs!$R$2:$R$41,Graphs!$T$2:$T$41)</f>
        <v>#REF!</v>
      </c>
      <c r="AD7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3" spans="1:31" x14ac:dyDescent="0.25">
      <c r="A723" s="1" t="s">
        <v>105</v>
      </c>
      <c r="B723">
        <v>1</v>
      </c>
      <c r="C723" s="1" t="s">
        <v>107</v>
      </c>
      <c r="D723" s="1" t="s">
        <v>344</v>
      </c>
      <c r="E723">
        <v>2022</v>
      </c>
      <c r="F723">
        <v>70</v>
      </c>
      <c r="G723">
        <v>0.35</v>
      </c>
      <c r="H723">
        <v>1.4849999691014928</v>
      </c>
      <c r="I723">
        <v>1.4849999999962982</v>
      </c>
      <c r="J723">
        <v>11.043713187009457</v>
      </c>
      <c r="K723">
        <v>3.0292681134670793E-12</v>
      </c>
      <c r="L723">
        <v>3.0243617284471253E-2</v>
      </c>
      <c r="M723">
        <v>2.4476216882292099E-2</v>
      </c>
      <c r="N723">
        <v>0</v>
      </c>
      <c r="O723">
        <v>0</v>
      </c>
      <c r="P723">
        <v>0.13500000000000001</v>
      </c>
      <c r="Q723">
        <v>0</v>
      </c>
      <c r="R723">
        <v>0</v>
      </c>
      <c r="S723">
        <v>7.2398902500015021</v>
      </c>
      <c r="T723">
        <v>0</v>
      </c>
      <c r="U723">
        <v>0</v>
      </c>
      <c r="V723">
        <v>0</v>
      </c>
      <c r="W723">
        <v>0</v>
      </c>
      <c r="X723">
        <v>7.2398902577999591</v>
      </c>
      <c r="AA723">
        <v>0</v>
      </c>
      <c r="AB723">
        <v>0.13500000000000001</v>
      </c>
      <c r="AC723" s="1" t="e">
        <f>((#REF!+#REF!)*H2__2[[#This Row],[PremiumH2CN_cap]]+(#REF!+#REF!)*H2__2[[#This Row],[PremiumH2CN_prod]]*1000)*_xlfn.XLOOKUP(H2__2[[#This Row],[Year]],Graphs!$R$2:$R$41,Graphs!$T$2:$T$41)</f>
        <v>#REF!</v>
      </c>
      <c r="AD7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4" spans="1:31" x14ac:dyDescent="0.25">
      <c r="A724" s="1" t="s">
        <v>105</v>
      </c>
      <c r="B724">
        <v>1</v>
      </c>
      <c r="C724" s="1" t="s">
        <v>107</v>
      </c>
      <c r="D724" s="1" t="s">
        <v>344</v>
      </c>
      <c r="E724">
        <v>2023</v>
      </c>
      <c r="F724">
        <v>65.333333333374568</v>
      </c>
      <c r="G724">
        <v>0.32666666666666994</v>
      </c>
      <c r="H724">
        <v>1.4782499853055193</v>
      </c>
      <c r="I724">
        <v>4.22713657584353</v>
      </c>
      <c r="J724">
        <v>12.064656619976642</v>
      </c>
      <c r="K724">
        <v>8.6715151511605332E-2</v>
      </c>
      <c r="L724">
        <v>1.6860373460846317E-2</v>
      </c>
      <c r="M724">
        <v>4.2432251776397659E-2</v>
      </c>
      <c r="N724">
        <v>0</v>
      </c>
      <c r="O724">
        <v>0</v>
      </c>
      <c r="P724">
        <v>0.12825</v>
      </c>
      <c r="Q724">
        <v>0</v>
      </c>
      <c r="R724">
        <v>0</v>
      </c>
      <c r="S724">
        <v>3.7748913653975706</v>
      </c>
      <c r="T724">
        <v>0</v>
      </c>
      <c r="U724">
        <v>0</v>
      </c>
      <c r="V724">
        <v>0</v>
      </c>
      <c r="W724">
        <v>0</v>
      </c>
      <c r="X724">
        <v>3.7748912549334421</v>
      </c>
      <c r="AA724">
        <v>0</v>
      </c>
      <c r="AB724">
        <v>0.12825</v>
      </c>
      <c r="AC724" s="1" t="e">
        <f>((#REF!+#REF!)*H2__2[[#This Row],[PremiumH2CN_cap]]+(#REF!+#REF!)*H2__2[[#This Row],[PremiumH2CN_prod]]*1000)*_xlfn.XLOOKUP(H2__2[[#This Row],[Year]],Graphs!$R$2:$R$41,Graphs!$T$2:$T$41)</f>
        <v>#REF!</v>
      </c>
      <c r="AD7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5" spans="1:31" x14ac:dyDescent="0.25">
      <c r="A725" s="1" t="s">
        <v>105</v>
      </c>
      <c r="B725">
        <v>1</v>
      </c>
      <c r="C725" s="1" t="s">
        <v>107</v>
      </c>
      <c r="D725" s="1" t="s">
        <v>344</v>
      </c>
      <c r="E725">
        <v>2024</v>
      </c>
      <c r="F725">
        <v>60.666666666727707</v>
      </c>
      <c r="G725">
        <v>0.30333333333333973</v>
      </c>
      <c r="H725">
        <v>3.6932285428470619</v>
      </c>
      <c r="I725">
        <v>26.909255683186991</v>
      </c>
      <c r="J725">
        <v>3.1388014676766449</v>
      </c>
      <c r="K725">
        <v>7.2424848853855153E-2</v>
      </c>
      <c r="L725">
        <v>0.32652394094371018</v>
      </c>
      <c r="M725">
        <v>1.5605853823813525</v>
      </c>
      <c r="N725">
        <v>8.2151066223307243</v>
      </c>
      <c r="O725">
        <v>0</v>
      </c>
      <c r="P725">
        <v>0.12150000000000001</v>
      </c>
      <c r="Q725">
        <v>0</v>
      </c>
      <c r="R725">
        <v>0</v>
      </c>
      <c r="S725">
        <v>3.888031288017801</v>
      </c>
      <c r="T725">
        <v>0</v>
      </c>
      <c r="U725">
        <v>0</v>
      </c>
      <c r="V725">
        <v>0</v>
      </c>
      <c r="W725">
        <v>0</v>
      </c>
      <c r="X725">
        <v>3.8994206752743898</v>
      </c>
      <c r="AA725">
        <v>0</v>
      </c>
      <c r="AB725">
        <v>0.12150000000000001</v>
      </c>
      <c r="AC725" s="1" t="e">
        <f>((#REF!+#REF!)*H2__2[[#This Row],[PremiumH2CN_cap]]+(#REF!+#REF!)*H2__2[[#This Row],[PremiumH2CN_prod]]*1000)*_xlfn.XLOOKUP(H2__2[[#This Row],[Year]],Graphs!$R$2:$R$41,Graphs!$T$2:$T$41)</f>
        <v>#REF!</v>
      </c>
      <c r="AD7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6" spans="1:31" x14ac:dyDescent="0.25">
      <c r="A726" s="1" t="s">
        <v>105</v>
      </c>
      <c r="B726">
        <v>1</v>
      </c>
      <c r="C726" s="1" t="s">
        <v>107</v>
      </c>
      <c r="D726" s="1" t="s">
        <v>344</v>
      </c>
      <c r="E726">
        <v>2025</v>
      </c>
      <c r="F726">
        <v>56.000000000081073</v>
      </c>
      <c r="G726">
        <v>0.28000000000000935</v>
      </c>
      <c r="H726">
        <v>27.626182936024456</v>
      </c>
      <c r="I726">
        <v>26.902505683213285</v>
      </c>
      <c r="J726">
        <v>1.6811792167766044</v>
      </c>
      <c r="K726">
        <v>5.3621052099026546E-2</v>
      </c>
      <c r="L726">
        <v>3.758689575143872</v>
      </c>
      <c r="M726">
        <v>2.3423341637860724</v>
      </c>
      <c r="N726">
        <v>6.5958554817529018</v>
      </c>
      <c r="O726">
        <v>0</v>
      </c>
      <c r="P726">
        <v>0.11475</v>
      </c>
      <c r="Q726">
        <v>0</v>
      </c>
      <c r="R726">
        <v>0</v>
      </c>
      <c r="S726">
        <v>3.1771421633610726</v>
      </c>
      <c r="T726">
        <v>0</v>
      </c>
      <c r="U726">
        <v>0</v>
      </c>
      <c r="V726">
        <v>0</v>
      </c>
      <c r="W726">
        <v>0</v>
      </c>
      <c r="X726">
        <v>3.2612413433610792</v>
      </c>
      <c r="AA726">
        <v>0</v>
      </c>
      <c r="AB726">
        <v>0.11475</v>
      </c>
      <c r="AC726" s="1" t="e">
        <f>((#REF!+#REF!)*H2__2[[#This Row],[PremiumH2CN_cap]]+(#REF!+#REF!)*H2__2[[#This Row],[PremiumH2CN_prod]]*1000)*_xlfn.XLOOKUP(H2__2[[#This Row],[Year]],Graphs!$R$2:$R$41,Graphs!$T$2:$T$41)</f>
        <v>#REF!</v>
      </c>
      <c r="AD7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7" spans="1:31" x14ac:dyDescent="0.25">
      <c r="A727" s="1" t="s">
        <v>105</v>
      </c>
      <c r="B727">
        <v>1</v>
      </c>
      <c r="C727" s="1" t="s">
        <v>107</v>
      </c>
      <c r="D727" s="1" t="s">
        <v>344</v>
      </c>
      <c r="E727">
        <v>2026</v>
      </c>
      <c r="F727">
        <v>51.333333333437444</v>
      </c>
      <c r="G727">
        <v>0.25666666666667931</v>
      </c>
      <c r="H727">
        <v>28.296987352549692</v>
      </c>
      <c r="I727">
        <v>33.168398732712596</v>
      </c>
      <c r="J727">
        <v>0.33671202069016692</v>
      </c>
      <c r="K727">
        <v>3.5166158322200498E-2</v>
      </c>
      <c r="L727">
        <v>4.0477715825333807</v>
      </c>
      <c r="M727">
        <v>3.0651848246952027</v>
      </c>
      <c r="N727">
        <v>8.0633660562468528</v>
      </c>
      <c r="O727">
        <v>0</v>
      </c>
      <c r="P727">
        <v>0.10800000000000001</v>
      </c>
      <c r="Q727">
        <v>0</v>
      </c>
      <c r="R727">
        <v>0</v>
      </c>
      <c r="S727">
        <v>3.1031815197320176</v>
      </c>
      <c r="T727">
        <v>0</v>
      </c>
      <c r="U727">
        <v>0</v>
      </c>
      <c r="V727">
        <v>0</v>
      </c>
      <c r="W727">
        <v>0</v>
      </c>
      <c r="X727">
        <v>3.2328540772062162</v>
      </c>
      <c r="AA727">
        <v>0</v>
      </c>
      <c r="AB727">
        <v>0.10800000000000001</v>
      </c>
      <c r="AC727" s="1" t="e">
        <f>((#REF!+#REF!)*H2__2[[#This Row],[PremiumH2CN_cap]]+(#REF!+#REF!)*H2__2[[#This Row],[PremiumH2CN_prod]]*1000)*_xlfn.XLOOKUP(H2__2[[#This Row],[Year]],Graphs!$R$2:$R$41,Graphs!$T$2:$T$41)</f>
        <v>#REF!</v>
      </c>
      <c r="AD7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8" spans="1:31" x14ac:dyDescent="0.25">
      <c r="A728" s="1" t="s">
        <v>105</v>
      </c>
      <c r="B728">
        <v>1</v>
      </c>
      <c r="C728" s="1" t="s">
        <v>107</v>
      </c>
      <c r="D728" s="1" t="s">
        <v>344</v>
      </c>
      <c r="E728">
        <v>2027</v>
      </c>
      <c r="F728">
        <v>46.666666666798086</v>
      </c>
      <c r="G728">
        <v>0.23333333333334969</v>
      </c>
      <c r="H728">
        <v>28.290237469058972</v>
      </c>
      <c r="I728">
        <v>36.04490779921521</v>
      </c>
      <c r="J728">
        <v>0.21289144874634225</v>
      </c>
      <c r="K728">
        <v>2.4738429734696473E-2</v>
      </c>
      <c r="L728">
        <v>4.1067669096154118</v>
      </c>
      <c r="M728">
        <v>3.4841148647057349</v>
      </c>
      <c r="N728">
        <v>8.8345333374473487</v>
      </c>
      <c r="O728">
        <v>0</v>
      </c>
      <c r="P728">
        <v>0.10125000000000001</v>
      </c>
      <c r="Q728">
        <v>0</v>
      </c>
      <c r="R728">
        <v>0</v>
      </c>
      <c r="S728">
        <v>2.9512404361778697</v>
      </c>
      <c r="T728">
        <v>0</v>
      </c>
      <c r="U728">
        <v>0</v>
      </c>
      <c r="V728">
        <v>0</v>
      </c>
      <c r="W728">
        <v>0</v>
      </c>
      <c r="X728">
        <v>3.0844602722431014</v>
      </c>
      <c r="AA728">
        <v>0</v>
      </c>
      <c r="AB728">
        <v>0.10125000000000001</v>
      </c>
      <c r="AC728" s="1" t="e">
        <f>((#REF!+#REF!)*H2__2[[#This Row],[PremiumH2CN_cap]]+(#REF!+#REF!)*H2__2[[#This Row],[PremiumH2CN_prod]]*1000)*_xlfn.XLOOKUP(H2__2[[#This Row],[Year]],Graphs!$R$2:$R$41,Graphs!$T$2:$T$41)</f>
        <v>#REF!</v>
      </c>
      <c r="AD7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29" spans="1:31" x14ac:dyDescent="0.25">
      <c r="A729" s="1" t="s">
        <v>105</v>
      </c>
      <c r="B729">
        <v>1</v>
      </c>
      <c r="C729" s="1" t="s">
        <v>107</v>
      </c>
      <c r="D729" s="1" t="s">
        <v>344</v>
      </c>
      <c r="E729">
        <v>2028</v>
      </c>
      <c r="F729">
        <v>42.000000000172058</v>
      </c>
      <c r="G729">
        <v>0.21000000000002067</v>
      </c>
      <c r="H729">
        <v>28.28348756184986</v>
      </c>
      <c r="I729">
        <v>38.939270529791997</v>
      </c>
      <c r="J729">
        <v>5.5106406229641115E-2</v>
      </c>
      <c r="K729">
        <v>1.5094939548778939E-2</v>
      </c>
      <c r="L729">
        <v>4.1555353794859835</v>
      </c>
      <c r="M729">
        <v>3.9085976002720875</v>
      </c>
      <c r="N729">
        <v>9.639871991413802</v>
      </c>
      <c r="O729">
        <v>0</v>
      </c>
      <c r="P729">
        <v>9.4500000000000001E-2</v>
      </c>
      <c r="Q729">
        <v>0</v>
      </c>
      <c r="R729">
        <v>0</v>
      </c>
      <c r="S729">
        <v>2.8122616924125952</v>
      </c>
      <c r="T729">
        <v>0</v>
      </c>
      <c r="U729">
        <v>0</v>
      </c>
      <c r="V729">
        <v>0</v>
      </c>
      <c r="W729">
        <v>0</v>
      </c>
      <c r="X729">
        <v>2.9473745313937165</v>
      </c>
      <c r="AA729">
        <v>0</v>
      </c>
      <c r="AB729">
        <v>9.4500000000000001E-2</v>
      </c>
      <c r="AC729" s="1" t="e">
        <f>((#REF!+#REF!)*H2__2[[#This Row],[PremiumH2CN_cap]]+(#REF!+#REF!)*H2__2[[#This Row],[PremiumH2CN_prod]]*1000)*_xlfn.XLOOKUP(H2__2[[#This Row],[Year]],Graphs!$R$2:$R$41,Graphs!$T$2:$T$41)</f>
        <v>#REF!</v>
      </c>
      <c r="AD7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0" spans="1:31" x14ac:dyDescent="0.25">
      <c r="A730" s="1" t="s">
        <v>105</v>
      </c>
      <c r="B730">
        <v>1</v>
      </c>
      <c r="C730" s="1" t="s">
        <v>107</v>
      </c>
      <c r="D730" s="1" t="s">
        <v>344</v>
      </c>
      <c r="E730">
        <v>2029</v>
      </c>
      <c r="F730">
        <v>37.333333333557562</v>
      </c>
      <c r="G730">
        <v>0.1866666666666924</v>
      </c>
      <c r="H730">
        <v>28.276737660774728</v>
      </c>
      <c r="I730">
        <v>42.817431434774477</v>
      </c>
      <c r="J730">
        <v>6.2101924392253596E-9</v>
      </c>
      <c r="K730">
        <v>4.7442390262631834E-3</v>
      </c>
      <c r="L730">
        <v>4.2187633701293583</v>
      </c>
      <c r="M730">
        <v>4.43942087359454</v>
      </c>
      <c r="N730">
        <v>10.225997799723096</v>
      </c>
      <c r="O730">
        <v>0</v>
      </c>
      <c r="P730">
        <v>8.7750000000000009E-2</v>
      </c>
      <c r="Q730">
        <v>0</v>
      </c>
      <c r="R730">
        <v>0</v>
      </c>
      <c r="S730">
        <v>2.6506919877015145</v>
      </c>
      <c r="T730">
        <v>0</v>
      </c>
      <c r="U730">
        <v>0</v>
      </c>
      <c r="V730">
        <v>0</v>
      </c>
      <c r="W730">
        <v>0</v>
      </c>
      <c r="X730">
        <v>2.7805268030483514</v>
      </c>
      <c r="AA730">
        <v>0</v>
      </c>
      <c r="AB730">
        <v>8.7750000000000009E-2</v>
      </c>
      <c r="AC730" s="1" t="e">
        <f>((#REF!+#REF!)*H2__2[[#This Row],[PremiumH2CN_cap]]+(#REF!+#REF!)*H2__2[[#This Row],[PremiumH2CN_prod]]*1000)*_xlfn.XLOOKUP(H2__2[[#This Row],[Year]],Graphs!$R$2:$R$41,Graphs!$T$2:$T$41)</f>
        <v>#REF!</v>
      </c>
      <c r="AD7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1" spans="1:31" x14ac:dyDescent="0.25">
      <c r="A731" s="1" t="s">
        <v>105</v>
      </c>
      <c r="B731">
        <v>1</v>
      </c>
      <c r="C731" s="1" t="s">
        <v>107</v>
      </c>
      <c r="D731" s="1" t="s">
        <v>344</v>
      </c>
      <c r="E731">
        <v>2030</v>
      </c>
      <c r="F731">
        <v>32.66666666695486</v>
      </c>
      <c r="G731">
        <v>0.16333333333336528</v>
      </c>
      <c r="H731">
        <v>28.269987848941678</v>
      </c>
      <c r="I731">
        <v>47.004640121854649</v>
      </c>
      <c r="J731">
        <v>4.8986755910926178E-9</v>
      </c>
      <c r="K731">
        <v>4.1512091436321907E-3</v>
      </c>
      <c r="L731">
        <v>4.3174696407125657</v>
      </c>
      <c r="M731">
        <v>5.1082604529618028</v>
      </c>
      <c r="N731">
        <v>10.561636763136427</v>
      </c>
      <c r="O731">
        <v>0</v>
      </c>
      <c r="P731">
        <v>8.1000000000000003E-2</v>
      </c>
      <c r="Q731">
        <v>0</v>
      </c>
      <c r="R731">
        <v>0</v>
      </c>
      <c r="S731">
        <v>2.4812608557783298</v>
      </c>
      <c r="T731">
        <v>0</v>
      </c>
      <c r="U731">
        <v>0</v>
      </c>
      <c r="V731">
        <v>0</v>
      </c>
      <c r="W731">
        <v>0</v>
      </c>
      <c r="X731">
        <v>2.5973010245357226</v>
      </c>
      <c r="AA731">
        <v>0</v>
      </c>
      <c r="AB731">
        <v>8.1000000000000003E-2</v>
      </c>
      <c r="AC731" s="1" t="e">
        <f>((#REF!+#REF!)*H2__2[[#This Row],[PremiumH2CN_cap]]+(#REF!+#REF!)*H2__2[[#This Row],[PremiumH2CN_prod]]*1000)*_xlfn.XLOOKUP(H2__2[[#This Row],[Year]],Graphs!$R$2:$R$41,Graphs!$T$2:$T$41)</f>
        <v>#REF!</v>
      </c>
      <c r="AD7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2" spans="1:31" x14ac:dyDescent="0.25">
      <c r="A732" s="1" t="s">
        <v>105</v>
      </c>
      <c r="B732">
        <v>1</v>
      </c>
      <c r="C732" s="1" t="s">
        <v>107</v>
      </c>
      <c r="D732" s="1" t="s">
        <v>344</v>
      </c>
      <c r="E732">
        <v>2031</v>
      </c>
      <c r="F732">
        <v>28.000000000411141</v>
      </c>
      <c r="G732">
        <v>0.14000000000003959</v>
      </c>
      <c r="H732">
        <v>29.116297084265859</v>
      </c>
      <c r="I732">
        <v>46.997890121954448</v>
      </c>
      <c r="J732">
        <v>5.1060487323717614E-9</v>
      </c>
      <c r="K732">
        <v>3.5581792705473144E-3</v>
      </c>
      <c r="L732">
        <v>4.5088054536355964</v>
      </c>
      <c r="M732">
        <v>5.0903499103224785</v>
      </c>
      <c r="N732">
        <v>11.222251325127042</v>
      </c>
      <c r="O732">
        <v>2.3520029460533851</v>
      </c>
      <c r="P732">
        <v>2.4534802842262766</v>
      </c>
      <c r="Q732">
        <v>0.28184588798838101</v>
      </c>
      <c r="R732">
        <v>0.39927827101436913</v>
      </c>
      <c r="S732">
        <v>2.5152251236802519</v>
      </c>
      <c r="T732">
        <v>0</v>
      </c>
      <c r="U732">
        <v>0</v>
      </c>
      <c r="V732">
        <v>0</v>
      </c>
      <c r="W732">
        <v>0</v>
      </c>
      <c r="X732">
        <v>2.6281837172488491</v>
      </c>
      <c r="AA732">
        <v>2.3520029460533851</v>
      </c>
      <c r="AB732">
        <v>2.4534802842262766</v>
      </c>
      <c r="AC732" s="1" t="e">
        <f>((#REF!+#REF!)*H2__2[[#This Row],[PremiumH2CN_cap]]+(#REF!+#REF!)*H2__2[[#This Row],[PremiumH2CN_prod]]*1000)*_xlfn.XLOOKUP(H2__2[[#This Row],[Year]],Graphs!$R$2:$R$41,Graphs!$T$2:$T$41)</f>
        <v>#REF!</v>
      </c>
      <c r="AD7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3" spans="1:31" x14ac:dyDescent="0.25">
      <c r="A733" s="1" t="s">
        <v>105</v>
      </c>
      <c r="B733">
        <v>1</v>
      </c>
      <c r="C733" s="1" t="s">
        <v>107</v>
      </c>
      <c r="D733" s="1" t="s">
        <v>344</v>
      </c>
      <c r="E733">
        <v>2032</v>
      </c>
      <c r="F733">
        <v>23.333333333925193</v>
      </c>
      <c r="G733">
        <v>0.11666666666671616</v>
      </c>
      <c r="H733">
        <v>30.006616989302056</v>
      </c>
      <c r="I733">
        <v>51.799338522422403</v>
      </c>
      <c r="J733">
        <v>5.2288856267332341E-9</v>
      </c>
      <c r="K733">
        <v>7.6742061731401232E-3</v>
      </c>
      <c r="L733">
        <v>4.792641851651041</v>
      </c>
      <c r="M733">
        <v>5.7024298405247071</v>
      </c>
      <c r="N733">
        <v>11.851639044986777</v>
      </c>
      <c r="O733">
        <v>2.3520029460533851</v>
      </c>
      <c r="P733">
        <v>2.4467302842262764</v>
      </c>
      <c r="Q733">
        <v>0.24857950142411991</v>
      </c>
      <c r="R733">
        <v>0.39765267853185909</v>
      </c>
      <c r="S733">
        <v>2.5166153361973529</v>
      </c>
      <c r="T733">
        <v>0</v>
      </c>
      <c r="U733">
        <v>0</v>
      </c>
      <c r="V733">
        <v>0</v>
      </c>
      <c r="W733">
        <v>0</v>
      </c>
      <c r="X733">
        <v>2.6354114713494852</v>
      </c>
      <c r="AA733">
        <v>2.3520029460533851</v>
      </c>
      <c r="AB733">
        <v>2.4467302842262764</v>
      </c>
      <c r="AC733" s="1" t="e">
        <f>((#REF!+#REF!)*H2__2[[#This Row],[PremiumH2CN_cap]]+(#REF!+#REF!)*H2__2[[#This Row],[PremiumH2CN_prod]]*1000)*_xlfn.XLOOKUP(H2__2[[#This Row],[Year]],Graphs!$R$2:$R$41,Graphs!$T$2:$T$41)</f>
        <v>#REF!</v>
      </c>
      <c r="AD7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4" spans="1:31" x14ac:dyDescent="0.25">
      <c r="A734" s="1" t="s">
        <v>105</v>
      </c>
      <c r="B734">
        <v>1</v>
      </c>
      <c r="C734" s="1" t="s">
        <v>107</v>
      </c>
      <c r="D734" s="1" t="s">
        <v>344</v>
      </c>
      <c r="E734">
        <v>2033</v>
      </c>
      <c r="F734">
        <v>18.666666667522989</v>
      </c>
      <c r="G734">
        <v>9.3333333333395996E-2</v>
      </c>
      <c r="H734">
        <v>34.624445029076931</v>
      </c>
      <c r="I734">
        <v>52.808942137732075</v>
      </c>
      <c r="J734">
        <v>5.295135232528821E-9</v>
      </c>
      <c r="K734">
        <v>6.1393649403081703E-3</v>
      </c>
      <c r="L734">
        <v>5.5816453818420166</v>
      </c>
      <c r="M734">
        <v>5.7201316243542442</v>
      </c>
      <c r="N734">
        <v>12.517569159378752</v>
      </c>
      <c r="O734">
        <v>2.3520029460533851</v>
      </c>
      <c r="P734">
        <v>2.4399802842262766</v>
      </c>
      <c r="Q734">
        <v>0.26006204473510053</v>
      </c>
      <c r="R734">
        <v>0.4123984225633075</v>
      </c>
      <c r="S734">
        <v>2.5306663862348686</v>
      </c>
      <c r="T734">
        <v>0</v>
      </c>
      <c r="U734">
        <v>0</v>
      </c>
      <c r="V734">
        <v>0</v>
      </c>
      <c r="W734">
        <v>0</v>
      </c>
      <c r="X734">
        <v>2.6517572858791936</v>
      </c>
      <c r="AA734">
        <v>2.3520029460533851</v>
      </c>
      <c r="AB734">
        <v>2.4399802842262766</v>
      </c>
      <c r="AC734" s="1" t="e">
        <f>((#REF!+#REF!)*H2__2[[#This Row],[PremiumH2CN_cap]]+(#REF!+#REF!)*H2__2[[#This Row],[PremiumH2CN_prod]]*1000)*_xlfn.XLOOKUP(H2__2[[#This Row],[Year]],Graphs!$R$2:$R$41,Graphs!$T$2:$T$41)</f>
        <v>#REF!</v>
      </c>
      <c r="AD7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5" spans="1:31" x14ac:dyDescent="0.25">
      <c r="A735" s="1" t="s">
        <v>105</v>
      </c>
      <c r="B735">
        <v>1</v>
      </c>
      <c r="C735" s="1" t="s">
        <v>107</v>
      </c>
      <c r="D735" s="1" t="s">
        <v>344</v>
      </c>
      <c r="E735">
        <v>2034</v>
      </c>
      <c r="F735">
        <v>14.000000001252889</v>
      </c>
      <c r="G735">
        <v>7.000000000007657E-2</v>
      </c>
      <c r="H735">
        <v>39.443460904214234</v>
      </c>
      <c r="I735">
        <v>55.145514667717123</v>
      </c>
      <c r="J735">
        <v>5.1670251059028566E-9</v>
      </c>
      <c r="K735">
        <v>4.6045237053034382E-3</v>
      </c>
      <c r="L735">
        <v>6.4941109440412887</v>
      </c>
      <c r="M735">
        <v>6.0698538700458622</v>
      </c>
      <c r="N735">
        <v>12.814201145646674</v>
      </c>
      <c r="O735">
        <v>2.3520029460533851</v>
      </c>
      <c r="P735">
        <v>2.4332302842262763</v>
      </c>
      <c r="Q735">
        <v>0.21591180874751773</v>
      </c>
      <c r="R735">
        <v>0.39734060078546357</v>
      </c>
      <c r="S735">
        <v>2.4901918616116667</v>
      </c>
      <c r="T735">
        <v>0</v>
      </c>
      <c r="U735">
        <v>0</v>
      </c>
      <c r="V735">
        <v>0</v>
      </c>
      <c r="W735">
        <v>0</v>
      </c>
      <c r="X735">
        <v>2.6178036114456602</v>
      </c>
      <c r="AA735">
        <v>2.3520029460533851</v>
      </c>
      <c r="AB735">
        <v>2.4332302842262763</v>
      </c>
      <c r="AC735" s="1" t="e">
        <f>((#REF!+#REF!)*H2__2[[#This Row],[PremiumH2CN_cap]]+(#REF!+#REF!)*H2__2[[#This Row],[PremiumH2CN_prod]]*1000)*_xlfn.XLOOKUP(H2__2[[#This Row],[Year]],Graphs!$R$2:$R$41,Graphs!$T$2:$T$41)</f>
        <v>#REF!</v>
      </c>
      <c r="AD7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6" spans="1:31" x14ac:dyDescent="0.25">
      <c r="A736" s="1" t="s">
        <v>105</v>
      </c>
      <c r="B736">
        <v>1</v>
      </c>
      <c r="C736" s="1" t="s">
        <v>107</v>
      </c>
      <c r="D736" s="1" t="s">
        <v>344</v>
      </c>
      <c r="E736">
        <v>2035</v>
      </c>
      <c r="F736">
        <v>9.3333333347974126</v>
      </c>
      <c r="G736">
        <v>4.6666666666774374E-2</v>
      </c>
      <c r="H736">
        <v>43.863455936566787</v>
      </c>
      <c r="I736">
        <v>62.325661704650678</v>
      </c>
      <c r="J736">
        <v>4.9146985821051828E-9</v>
      </c>
      <c r="K736">
        <v>3.069682468234101E-3</v>
      </c>
      <c r="L736">
        <v>7.319441329528372</v>
      </c>
      <c r="M736">
        <v>6.8987598599441924</v>
      </c>
      <c r="N736">
        <v>12.597148886278829</v>
      </c>
      <c r="O736">
        <v>2.3520029460533851</v>
      </c>
      <c r="P736">
        <v>2.4264802842262765</v>
      </c>
      <c r="Q736">
        <v>0.25892942529571494</v>
      </c>
      <c r="R736">
        <v>0.41917302045539179</v>
      </c>
      <c r="S736">
        <v>2.4146338468900743</v>
      </c>
      <c r="T736">
        <v>0</v>
      </c>
      <c r="U736">
        <v>0</v>
      </c>
      <c r="V736">
        <v>0</v>
      </c>
      <c r="W736">
        <v>0</v>
      </c>
      <c r="X736">
        <v>2.5406547575105467</v>
      </c>
      <c r="AA736">
        <v>2.3520029460533851</v>
      </c>
      <c r="AB736">
        <v>2.4264802842262765</v>
      </c>
      <c r="AC736" s="1" t="e">
        <f>((#REF!+#REF!)*H2__2[[#This Row],[PremiumH2CN_cap]]+(#REF!+#REF!)*H2__2[[#This Row],[PremiumH2CN_prod]]*1000)*_xlfn.XLOOKUP(H2__2[[#This Row],[Year]],Graphs!$R$2:$R$41,Graphs!$T$2:$T$41)</f>
        <v>#REF!</v>
      </c>
      <c r="AD7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7" spans="1:31" x14ac:dyDescent="0.25">
      <c r="A737" s="1" t="s">
        <v>105</v>
      </c>
      <c r="B737">
        <v>1</v>
      </c>
      <c r="C737" s="1" t="s">
        <v>107</v>
      </c>
      <c r="D737" s="1" t="s">
        <v>344</v>
      </c>
      <c r="E737">
        <v>2036</v>
      </c>
      <c r="F737">
        <v>4.6666666748942305</v>
      </c>
      <c r="G737">
        <v>2.3333333333688679E-2</v>
      </c>
      <c r="H737">
        <v>50.527668713018222</v>
      </c>
      <c r="I737">
        <v>65.781216509278551</v>
      </c>
      <c r="J737">
        <v>5.1550386392436895E-9</v>
      </c>
      <c r="K737">
        <v>1.0442115223882752E-3</v>
      </c>
      <c r="L737">
        <v>8.1701240038055829</v>
      </c>
      <c r="M737">
        <v>7.1732787974755459</v>
      </c>
      <c r="N737">
        <v>13.00923431725769</v>
      </c>
      <c r="O737">
        <v>2.3520029460533851</v>
      </c>
      <c r="P737">
        <v>2.4197302842262767</v>
      </c>
      <c r="Q737">
        <v>0.19616454900494176</v>
      </c>
      <c r="R737">
        <v>0.44533389961619341</v>
      </c>
      <c r="S737">
        <v>2.3935401326754375</v>
      </c>
      <c r="T737">
        <v>0</v>
      </c>
      <c r="U737">
        <v>0</v>
      </c>
      <c r="V737">
        <v>0</v>
      </c>
      <c r="W737">
        <v>0</v>
      </c>
      <c r="X737">
        <v>2.5176658521969948</v>
      </c>
      <c r="AA737">
        <v>2.3520029460533851</v>
      </c>
      <c r="AB737">
        <v>2.4197302842262767</v>
      </c>
      <c r="AC737" s="1" t="e">
        <f>((#REF!+#REF!)*H2__2[[#This Row],[PremiumH2CN_cap]]+(#REF!+#REF!)*H2__2[[#This Row],[PremiumH2CN_prod]]*1000)*_xlfn.XLOOKUP(H2__2[[#This Row],[Year]],Graphs!$R$2:$R$41,Graphs!$T$2:$T$41)</f>
        <v>#REF!</v>
      </c>
      <c r="AD7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8" spans="1:31" x14ac:dyDescent="0.25">
      <c r="A738" s="1" t="s">
        <v>105</v>
      </c>
      <c r="B738">
        <v>1</v>
      </c>
      <c r="C738" s="1" t="s">
        <v>107</v>
      </c>
      <c r="D738" s="1" t="s">
        <v>344</v>
      </c>
      <c r="E738">
        <v>2037</v>
      </c>
      <c r="F738">
        <v>1.8965963590608392E-7</v>
      </c>
      <c r="G738">
        <v>3.1942432994396812E-11</v>
      </c>
      <c r="H738">
        <v>59.791435068827241</v>
      </c>
      <c r="I738">
        <v>65.774466509623906</v>
      </c>
      <c r="J738">
        <v>4.1080003333294738E-9</v>
      </c>
      <c r="K738">
        <v>2.3886823056568333E-12</v>
      </c>
      <c r="L738">
        <v>9.3535026274437616</v>
      </c>
      <c r="M738">
        <v>6.6700014861510351</v>
      </c>
      <c r="N738">
        <v>13.868676598432147</v>
      </c>
      <c r="O738">
        <v>2.3520029460533851</v>
      </c>
      <c r="P738">
        <v>2.4129802842262764</v>
      </c>
      <c r="Q738">
        <v>0.18210727890164724</v>
      </c>
      <c r="R738">
        <v>0.42248841772625595</v>
      </c>
      <c r="S738">
        <v>2.4447529898893587</v>
      </c>
      <c r="T738">
        <v>0</v>
      </c>
      <c r="U738">
        <v>0</v>
      </c>
      <c r="V738">
        <v>0</v>
      </c>
      <c r="W738">
        <v>0</v>
      </c>
      <c r="X738">
        <v>2.5798417591575067</v>
      </c>
      <c r="AA738">
        <v>2.3520029460533851</v>
      </c>
      <c r="AB738">
        <v>2.4129802842262764</v>
      </c>
      <c r="AC738" s="1" t="e">
        <f>((#REF!+#REF!)*H2__2[[#This Row],[PremiumH2CN_cap]]+(#REF!+#REF!)*H2__2[[#This Row],[PremiumH2CN_prod]]*1000)*_xlfn.XLOOKUP(H2__2[[#This Row],[Year]],Graphs!$R$2:$R$41,Graphs!$T$2:$T$41)</f>
        <v>#REF!</v>
      </c>
      <c r="AD7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39" spans="1:31" x14ac:dyDescent="0.25">
      <c r="A739" s="1" t="s">
        <v>105</v>
      </c>
      <c r="B739">
        <v>1</v>
      </c>
      <c r="C739" s="1" t="s">
        <v>107</v>
      </c>
      <c r="D739" s="1" t="s">
        <v>344</v>
      </c>
      <c r="E739">
        <v>2038</v>
      </c>
      <c r="F739">
        <v>1.9249414425807654E-7</v>
      </c>
      <c r="G739">
        <v>3.2290216441838939E-11</v>
      </c>
      <c r="H739">
        <v>59.784686286589199</v>
      </c>
      <c r="I739">
        <v>76.504475194877912</v>
      </c>
      <c r="J739">
        <v>4.0883047842171709E-9</v>
      </c>
      <c r="K739">
        <v>2.4127420109346581E-12</v>
      </c>
      <c r="L739">
        <v>9.4624527956381783</v>
      </c>
      <c r="M739">
        <v>7.5032260480878463</v>
      </c>
      <c r="N739">
        <v>14.422264328661527</v>
      </c>
      <c r="O739">
        <v>2.3520029460533851</v>
      </c>
      <c r="P739">
        <v>2.4062302842262766</v>
      </c>
      <c r="Q739">
        <v>0.19075869005827056</v>
      </c>
      <c r="R739">
        <v>0.41578417596540096</v>
      </c>
      <c r="S739">
        <v>2.4488835897027212</v>
      </c>
      <c r="T739">
        <v>0</v>
      </c>
      <c r="U739">
        <v>0</v>
      </c>
      <c r="V739">
        <v>0</v>
      </c>
      <c r="W739">
        <v>0</v>
      </c>
      <c r="X739">
        <v>2.5875164256624048</v>
      </c>
      <c r="AA739">
        <v>2.3520029460533851</v>
      </c>
      <c r="AB739">
        <v>2.4062302842262766</v>
      </c>
      <c r="AC739" s="1" t="e">
        <f>((#REF!+#REF!)*H2__2[[#This Row],[PremiumH2CN_cap]]+(#REF!+#REF!)*H2__2[[#This Row],[PremiumH2CN_prod]]*1000)*_xlfn.XLOOKUP(H2__2[[#This Row],[Year]],Graphs!$R$2:$R$41,Graphs!$T$2:$T$41)</f>
        <v>#REF!</v>
      </c>
      <c r="AD7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0" spans="1:31" x14ac:dyDescent="0.25">
      <c r="A740" s="1" t="s">
        <v>105</v>
      </c>
      <c r="B740">
        <v>1</v>
      </c>
      <c r="C740" s="1" t="s">
        <v>107</v>
      </c>
      <c r="D740" s="1" t="s">
        <v>344</v>
      </c>
      <c r="E740">
        <v>2039</v>
      </c>
      <c r="F740">
        <v>2.0125369741419058E-7</v>
      </c>
      <c r="G740">
        <v>3.3428650624568018E-11</v>
      </c>
      <c r="H740">
        <v>59.777936433148625</v>
      </c>
      <c r="I740">
        <v>86.223551356911059</v>
      </c>
      <c r="J740">
        <v>4.0151373687023905E-9</v>
      </c>
      <c r="K740">
        <v>2.4239378314667747E-12</v>
      </c>
      <c r="L740">
        <v>9.7433577910194771</v>
      </c>
      <c r="M740">
        <v>8.6948911148778176</v>
      </c>
      <c r="N740">
        <v>14.404321487565987</v>
      </c>
      <c r="O740">
        <v>2.3520029460533851</v>
      </c>
      <c r="P740">
        <v>2.3994802842262763</v>
      </c>
      <c r="Q740">
        <v>0.21892857744943703</v>
      </c>
      <c r="R740">
        <v>0.42769007915117735</v>
      </c>
      <c r="S740">
        <v>2.3711357887730125</v>
      </c>
      <c r="T740">
        <v>0</v>
      </c>
      <c r="U740">
        <v>0</v>
      </c>
      <c r="V740">
        <v>0</v>
      </c>
      <c r="W740">
        <v>0</v>
      </c>
      <c r="X740">
        <v>2.4983806078607955</v>
      </c>
      <c r="AA740">
        <v>2.3520029460533851</v>
      </c>
      <c r="AB740">
        <v>2.3994802842262763</v>
      </c>
      <c r="AC740" s="1" t="e">
        <f>((#REF!+#REF!)*H2__2[[#This Row],[PremiumH2CN_cap]]+(#REF!+#REF!)*H2__2[[#This Row],[PremiumH2CN_prod]]*1000)*_xlfn.XLOOKUP(H2__2[[#This Row],[Year]],Graphs!$R$2:$R$41,Graphs!$T$2:$T$41)</f>
        <v>#REF!</v>
      </c>
      <c r="AD7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1" spans="1:31" x14ac:dyDescent="0.25">
      <c r="A741" s="1" t="s">
        <v>105</v>
      </c>
      <c r="B741">
        <v>1</v>
      </c>
      <c r="C741" s="1" t="s">
        <v>107</v>
      </c>
      <c r="D741" s="1" t="s">
        <v>344</v>
      </c>
      <c r="E741">
        <v>2040</v>
      </c>
      <c r="F741">
        <v>2.2064804216802534E-7</v>
      </c>
      <c r="G741">
        <v>3.6271820214791035E-11</v>
      </c>
      <c r="H741">
        <v>59.771186510772054</v>
      </c>
      <c r="I741">
        <v>96.254355318893531</v>
      </c>
      <c r="J741">
        <v>3.9820801009560359E-9</v>
      </c>
      <c r="K741">
        <v>2.5233940588257293E-12</v>
      </c>
      <c r="L741">
        <v>10.003742028092885</v>
      </c>
      <c r="M741">
        <v>9.8919397036894061</v>
      </c>
      <c r="N741">
        <v>14.425133480538415</v>
      </c>
      <c r="O741">
        <v>2.3520029460533851</v>
      </c>
      <c r="P741">
        <v>2.3927302842262765</v>
      </c>
      <c r="Q741">
        <v>0.23250427477987803</v>
      </c>
      <c r="R741">
        <v>0.43610641070749967</v>
      </c>
      <c r="S741">
        <v>2.2988928144741356</v>
      </c>
      <c r="T741">
        <v>0</v>
      </c>
      <c r="U741">
        <v>0</v>
      </c>
      <c r="V741">
        <v>0</v>
      </c>
      <c r="W741">
        <v>0</v>
      </c>
      <c r="X741">
        <v>2.4159643585471917</v>
      </c>
      <c r="AA741">
        <v>2.3520029460533851</v>
      </c>
      <c r="AB741">
        <v>2.3927302842262765</v>
      </c>
      <c r="AC741" s="1" t="e">
        <f>((#REF!+#REF!)*H2__2[[#This Row],[PremiumH2CN_cap]]+(#REF!+#REF!)*H2__2[[#This Row],[PremiumH2CN_prod]]*1000)*_xlfn.XLOOKUP(H2__2[[#This Row],[Year]],Graphs!$R$2:$R$41,Graphs!$T$2:$T$41)</f>
        <v>#REF!</v>
      </c>
      <c r="AD7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2" spans="1:31" x14ac:dyDescent="0.25">
      <c r="A742" s="1" t="s">
        <v>105</v>
      </c>
      <c r="B742">
        <v>1</v>
      </c>
      <c r="C742" s="1" t="s">
        <v>107</v>
      </c>
      <c r="D742" s="1" t="s">
        <v>344</v>
      </c>
      <c r="E742">
        <v>2041</v>
      </c>
      <c r="F742">
        <v>2.46717079350305E-7</v>
      </c>
      <c r="G742">
        <v>4.0028124052629753E-11</v>
      </c>
      <c r="H742">
        <v>59.764436568683877</v>
      </c>
      <c r="I742">
        <v>104.98813687045563</v>
      </c>
      <c r="J742">
        <v>3.9367386939047288E-9</v>
      </c>
      <c r="K742">
        <v>2.6611719295129794E-12</v>
      </c>
      <c r="L742">
        <v>10.46926187048027</v>
      </c>
      <c r="M742">
        <v>11.002331937937852</v>
      </c>
      <c r="N742">
        <v>14.273212018004802</v>
      </c>
      <c r="O742">
        <v>2.3520029460533851</v>
      </c>
      <c r="P742">
        <v>2.3859802842262763</v>
      </c>
      <c r="Q742">
        <v>0</v>
      </c>
      <c r="R742">
        <v>0</v>
      </c>
      <c r="S742">
        <v>2.167246511082717</v>
      </c>
      <c r="T742">
        <v>0</v>
      </c>
      <c r="U742">
        <v>0</v>
      </c>
      <c r="V742">
        <v>0</v>
      </c>
      <c r="W742">
        <v>0</v>
      </c>
      <c r="X742">
        <v>2.2896039854782488</v>
      </c>
      <c r="AA742">
        <v>2.3520029460533851</v>
      </c>
      <c r="AB742">
        <v>2.3859802842262763</v>
      </c>
      <c r="AC742" s="1" t="e">
        <f>((#REF!+#REF!)*H2__2[[#This Row],[PremiumH2CN_cap]]+(#REF!+#REF!)*H2__2[[#This Row],[PremiumH2CN_prod]]*1000)*_xlfn.XLOOKUP(H2__2[[#This Row],[Year]],Graphs!$R$2:$R$41,Graphs!$T$2:$T$41)</f>
        <v>#REF!</v>
      </c>
      <c r="AD7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3" spans="1:31" x14ac:dyDescent="0.25">
      <c r="A743" s="1" t="s">
        <v>105</v>
      </c>
      <c r="B743">
        <v>1</v>
      </c>
      <c r="C743" s="1" t="s">
        <v>107</v>
      </c>
      <c r="D743" s="1" t="s">
        <v>344</v>
      </c>
      <c r="E743">
        <v>2042</v>
      </c>
      <c r="F743">
        <v>2.7730675636072849E-7</v>
      </c>
      <c r="G743">
        <v>4.4020829536595612E-11</v>
      </c>
      <c r="H743">
        <v>58.407686647581443</v>
      </c>
      <c r="I743">
        <v>105.6785740415763</v>
      </c>
      <c r="J743">
        <v>3.9082800199285537E-9</v>
      </c>
      <c r="K743">
        <v>2.7812997194704738E-12</v>
      </c>
      <c r="L743">
        <v>10.905251776312927</v>
      </c>
      <c r="M743">
        <v>12.188107277079363</v>
      </c>
      <c r="N743">
        <v>14.159349173413707</v>
      </c>
      <c r="O743">
        <v>2.3520029460533851</v>
      </c>
      <c r="P743">
        <v>2.3792302842262765</v>
      </c>
      <c r="Q743">
        <v>0</v>
      </c>
      <c r="R743">
        <v>0</v>
      </c>
      <c r="S743">
        <v>2.103005433050146</v>
      </c>
      <c r="T743">
        <v>0</v>
      </c>
      <c r="U743">
        <v>0</v>
      </c>
      <c r="V743">
        <v>0</v>
      </c>
      <c r="W743">
        <v>0</v>
      </c>
      <c r="X743">
        <v>2.2134483850287037</v>
      </c>
      <c r="AA743">
        <v>2.3520029460533851</v>
      </c>
      <c r="AB743">
        <v>2.3792302842262765</v>
      </c>
      <c r="AC743" s="1" t="e">
        <f>((#REF!+#REF!)*H2__2[[#This Row],[PremiumH2CN_cap]]+(#REF!+#REF!)*H2__2[[#This Row],[PremiumH2CN_prod]]*1000)*_xlfn.XLOOKUP(H2__2[[#This Row],[Year]],Graphs!$R$2:$R$41,Graphs!$T$2:$T$41)</f>
        <v>#REF!</v>
      </c>
      <c r="AD7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4" spans="1:31" x14ac:dyDescent="0.25">
      <c r="A744" s="1" t="s">
        <v>105</v>
      </c>
      <c r="B744">
        <v>1</v>
      </c>
      <c r="C744" s="1" t="s">
        <v>107</v>
      </c>
      <c r="D744" s="1" t="s">
        <v>344</v>
      </c>
      <c r="E744">
        <v>2043</v>
      </c>
      <c r="F744">
        <v>3.1270816825686462E-7</v>
      </c>
      <c r="G744">
        <v>4.8852798392209598E-11</v>
      </c>
      <c r="H744">
        <v>58.407686739422516</v>
      </c>
      <c r="I744">
        <v>114.87557999509443</v>
      </c>
      <c r="J744">
        <v>3.9257821789960015E-9</v>
      </c>
      <c r="K744">
        <v>2.943478369728696E-12</v>
      </c>
      <c r="L744">
        <v>11.137814062525752</v>
      </c>
      <c r="M744">
        <v>13.280058254810609</v>
      </c>
      <c r="N744">
        <v>14.312095032723347</v>
      </c>
      <c r="O744">
        <v>2.3520029460533851</v>
      </c>
      <c r="P744">
        <v>2.3792302842262765</v>
      </c>
      <c r="Q744">
        <v>0</v>
      </c>
      <c r="R744">
        <v>0</v>
      </c>
      <c r="S744">
        <v>2.0725694499081855</v>
      </c>
      <c r="T744">
        <v>0</v>
      </c>
      <c r="U744">
        <v>0</v>
      </c>
      <c r="V744">
        <v>0</v>
      </c>
      <c r="W744">
        <v>0</v>
      </c>
      <c r="X744">
        <v>2.1809450426019601</v>
      </c>
      <c r="AA744">
        <v>2.3520029460533851</v>
      </c>
      <c r="AB744">
        <v>2.3792302842262765</v>
      </c>
      <c r="AC744" s="1" t="e">
        <f>((#REF!+#REF!)*H2__2[[#This Row],[PremiumH2CN_cap]]+(#REF!+#REF!)*H2__2[[#This Row],[PremiumH2CN_prod]]*1000)*_xlfn.XLOOKUP(H2__2[[#This Row],[Year]],Graphs!$R$2:$R$41,Graphs!$T$2:$T$41)</f>
        <v>#REF!</v>
      </c>
      <c r="AD7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5" spans="1:31" x14ac:dyDescent="0.25">
      <c r="A745" s="1" t="s">
        <v>105</v>
      </c>
      <c r="B745">
        <v>1</v>
      </c>
      <c r="C745" s="1" t="s">
        <v>107</v>
      </c>
      <c r="D745" s="1" t="s">
        <v>344</v>
      </c>
      <c r="E745">
        <v>2044</v>
      </c>
      <c r="F745">
        <v>3.5332435501559622E-7</v>
      </c>
      <c r="G745">
        <v>5.4140751577669582E-11</v>
      </c>
      <c r="H745">
        <v>56.185958717359945</v>
      </c>
      <c r="I745">
        <v>129.07751229962682</v>
      </c>
      <c r="J745">
        <v>3.9291943110069465E-9</v>
      </c>
      <c r="K745">
        <v>3.0611572849339265E-12</v>
      </c>
      <c r="L745">
        <v>11.042217573755506</v>
      </c>
      <c r="M745">
        <v>14.932166065819745</v>
      </c>
      <c r="N745">
        <v>14.210203008485854</v>
      </c>
      <c r="O745">
        <v>2.3520029460533851</v>
      </c>
      <c r="P745">
        <v>2.3792302842262765</v>
      </c>
      <c r="Q745">
        <v>0</v>
      </c>
      <c r="R745">
        <v>0</v>
      </c>
      <c r="S745">
        <v>2.0201696106753291</v>
      </c>
      <c r="T745">
        <v>0</v>
      </c>
      <c r="U745">
        <v>0</v>
      </c>
      <c r="V745">
        <v>0</v>
      </c>
      <c r="W745">
        <v>0</v>
      </c>
      <c r="X745">
        <v>2.1258002968013479</v>
      </c>
      <c r="AA745">
        <v>2.3520029460533851</v>
      </c>
      <c r="AB745">
        <v>2.3792302842262765</v>
      </c>
      <c r="AC745" s="1" t="e">
        <f>((#REF!+#REF!)*H2__2[[#This Row],[PremiumH2CN_cap]]+(#REF!+#REF!)*H2__2[[#This Row],[PremiumH2CN_prod]]*1000)*_xlfn.XLOOKUP(H2__2[[#This Row],[Year]],Graphs!$R$2:$R$41,Graphs!$T$2:$T$41)</f>
        <v>#REF!</v>
      </c>
      <c r="AD7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6" spans="1:31" x14ac:dyDescent="0.25">
      <c r="A746" s="1" t="s">
        <v>105</v>
      </c>
      <c r="B746">
        <v>1</v>
      </c>
      <c r="C746" s="1" t="s">
        <v>107</v>
      </c>
      <c r="D746" s="1" t="s">
        <v>344</v>
      </c>
      <c r="E746">
        <v>2045</v>
      </c>
      <c r="F746">
        <v>4.0003321304564944E-7</v>
      </c>
      <c r="G746">
        <v>6.0303183027906796E-11</v>
      </c>
      <c r="H746">
        <v>57.399040481409244</v>
      </c>
      <c r="I746">
        <v>137.29875977301563</v>
      </c>
      <c r="J746">
        <v>3.9372031965112477E-9</v>
      </c>
      <c r="K746">
        <v>3.2186671024758194E-12</v>
      </c>
      <c r="L746">
        <v>11.526722770610357</v>
      </c>
      <c r="M746">
        <v>15.721898671342526</v>
      </c>
      <c r="N746">
        <v>14.410836951594989</v>
      </c>
      <c r="O746">
        <v>2.3520029460533851</v>
      </c>
      <c r="P746">
        <v>2.3792302842262765</v>
      </c>
      <c r="Q746">
        <v>0</v>
      </c>
      <c r="R746">
        <v>0</v>
      </c>
      <c r="S746">
        <v>1.9490597316071825</v>
      </c>
      <c r="T746">
        <v>0</v>
      </c>
      <c r="U746">
        <v>0</v>
      </c>
      <c r="V746">
        <v>0</v>
      </c>
      <c r="W746">
        <v>0</v>
      </c>
      <c r="X746">
        <v>2.0466361462183835</v>
      </c>
      <c r="AA746">
        <v>2.3520029460533851</v>
      </c>
      <c r="AB746">
        <v>2.3792302842262765</v>
      </c>
      <c r="AC746" s="1" t="e">
        <f>((#REF!+#REF!)*H2__2[[#This Row],[PremiumH2CN_cap]]+(#REF!+#REF!)*H2__2[[#This Row],[PremiumH2CN_prod]]*1000)*_xlfn.XLOOKUP(H2__2[[#This Row],[Year]],Graphs!$R$2:$R$41,Graphs!$T$2:$T$41)</f>
        <v>#REF!</v>
      </c>
      <c r="AD7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7" spans="1:31" x14ac:dyDescent="0.25">
      <c r="A747" s="1" t="s">
        <v>105</v>
      </c>
      <c r="B747">
        <v>1</v>
      </c>
      <c r="C747" s="1" t="s">
        <v>107</v>
      </c>
      <c r="D747" s="1" t="s">
        <v>344</v>
      </c>
      <c r="E747">
        <v>2046</v>
      </c>
      <c r="F747">
        <v>4.5381757976447003E-7</v>
      </c>
      <c r="G747">
        <v>6.7052700036195664E-11</v>
      </c>
      <c r="H747">
        <v>65.062660267993962</v>
      </c>
      <c r="I747">
        <v>138.59278677467105</v>
      </c>
      <c r="J747">
        <v>3.9518454661114889E-9</v>
      </c>
      <c r="K747">
        <v>3.3512925685274852E-12</v>
      </c>
      <c r="L747">
        <v>13.12830709472385</v>
      </c>
      <c r="M747">
        <v>15.611568363063952</v>
      </c>
      <c r="N747">
        <v>14.41944819295297</v>
      </c>
      <c r="O747">
        <v>2.3520029460533851</v>
      </c>
      <c r="P747">
        <v>2.3792302842262765</v>
      </c>
      <c r="Q747">
        <v>0</v>
      </c>
      <c r="R747">
        <v>0</v>
      </c>
      <c r="S747">
        <v>1.9026933615937169</v>
      </c>
      <c r="T747">
        <v>0</v>
      </c>
      <c r="U747">
        <v>0</v>
      </c>
      <c r="V747">
        <v>0</v>
      </c>
      <c r="W747">
        <v>0</v>
      </c>
      <c r="X747">
        <v>1.9950987086331486</v>
      </c>
      <c r="AA747">
        <v>2.3520029460533851</v>
      </c>
      <c r="AB747">
        <v>2.3792302842262765</v>
      </c>
      <c r="AC747" s="1" t="e">
        <f>((#REF!+#REF!)*H2__2[[#This Row],[PremiumH2CN_cap]]+(#REF!+#REF!)*H2__2[[#This Row],[PremiumH2CN_prod]]*1000)*_xlfn.XLOOKUP(H2__2[[#This Row],[Year]],Graphs!$R$2:$R$41,Graphs!$T$2:$T$41)</f>
        <v>#REF!</v>
      </c>
      <c r="AD7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8" spans="1:31" x14ac:dyDescent="0.25">
      <c r="A748" s="1" t="s">
        <v>105</v>
      </c>
      <c r="B748">
        <v>1</v>
      </c>
      <c r="C748" s="1" t="s">
        <v>107</v>
      </c>
      <c r="D748" s="1" t="s">
        <v>344</v>
      </c>
      <c r="E748">
        <v>2047</v>
      </c>
      <c r="F748">
        <v>5.1584843549831164E-7</v>
      </c>
      <c r="G748">
        <v>7.4762402661263962E-11</v>
      </c>
      <c r="H748">
        <v>68.051100190601232</v>
      </c>
      <c r="I748">
        <v>147.30804936284889</v>
      </c>
      <c r="J748">
        <v>3.9583610985990694E-9</v>
      </c>
      <c r="K748">
        <v>3.4691220104452656E-12</v>
      </c>
      <c r="L748">
        <v>13.836228555490266</v>
      </c>
      <c r="M748">
        <v>16.385754161199134</v>
      </c>
      <c r="N748">
        <v>14.454717011599854</v>
      </c>
      <c r="O748">
        <v>2.3520029460533851</v>
      </c>
      <c r="P748">
        <v>2.3792302842262765</v>
      </c>
      <c r="Q748">
        <v>0</v>
      </c>
      <c r="R748">
        <v>0</v>
      </c>
      <c r="S748">
        <v>1.818583410646013</v>
      </c>
      <c r="T748">
        <v>0</v>
      </c>
      <c r="U748">
        <v>0</v>
      </c>
      <c r="V748">
        <v>0</v>
      </c>
      <c r="W748">
        <v>0</v>
      </c>
      <c r="X748">
        <v>1.9080256308479546</v>
      </c>
      <c r="AA748">
        <v>2.3520029460533851</v>
      </c>
      <c r="AB748">
        <v>2.3792302842262765</v>
      </c>
      <c r="AC748" s="1" t="e">
        <f>((#REF!+#REF!)*H2__2[[#This Row],[PremiumH2CN_cap]]+(#REF!+#REF!)*H2__2[[#This Row],[PremiumH2CN_prod]]*1000)*_xlfn.XLOOKUP(H2__2[[#This Row],[Year]],Graphs!$R$2:$R$41,Graphs!$T$2:$T$41)</f>
        <v>#REF!</v>
      </c>
      <c r="AD7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49" spans="1:31" x14ac:dyDescent="0.25">
      <c r="A749" s="1" t="s">
        <v>105</v>
      </c>
      <c r="B749">
        <v>1</v>
      </c>
      <c r="C749" s="1" t="s">
        <v>107</v>
      </c>
      <c r="D749" s="1" t="s">
        <v>344</v>
      </c>
      <c r="E749">
        <v>2048</v>
      </c>
      <c r="F749">
        <v>5.8750958377506185E-7</v>
      </c>
      <c r="G749">
        <v>8.3074166501577241E-11</v>
      </c>
      <c r="H749">
        <v>79.27559640750782</v>
      </c>
      <c r="I749">
        <v>149.7251446399558</v>
      </c>
      <c r="J749">
        <v>3.9614312903296317E-9</v>
      </c>
      <c r="K749">
        <v>3.5057870177269984E-12</v>
      </c>
      <c r="L749">
        <v>16.168941092687021</v>
      </c>
      <c r="M749">
        <v>15.931806899350201</v>
      </c>
      <c r="N749">
        <v>14.079126868576296</v>
      </c>
      <c r="O749">
        <v>2.3520029460533851</v>
      </c>
      <c r="P749">
        <v>2.3792302842262765</v>
      </c>
      <c r="Q749">
        <v>0</v>
      </c>
      <c r="R749">
        <v>0</v>
      </c>
      <c r="S749">
        <v>1.7428375717273434</v>
      </c>
      <c r="T749">
        <v>0</v>
      </c>
      <c r="U749">
        <v>0</v>
      </c>
      <c r="V749">
        <v>0</v>
      </c>
      <c r="W749">
        <v>0</v>
      </c>
      <c r="X749">
        <v>1.8265479630259123</v>
      </c>
      <c r="AA749">
        <v>2.3520029460533851</v>
      </c>
      <c r="AB749">
        <v>2.3792302842262765</v>
      </c>
      <c r="AC749" s="1" t="e">
        <f>((#REF!+#REF!)*H2__2[[#This Row],[PremiumH2CN_cap]]+(#REF!+#REF!)*H2__2[[#This Row],[PremiumH2CN_prod]]*1000)*_xlfn.XLOOKUP(H2__2[[#This Row],[Year]],Graphs!$R$2:$R$41,Graphs!$T$2:$T$41)</f>
        <v>#REF!</v>
      </c>
      <c r="AD7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0" spans="1:31" x14ac:dyDescent="0.25">
      <c r="A750" s="1" t="s">
        <v>105</v>
      </c>
      <c r="B750">
        <v>1</v>
      </c>
      <c r="C750" s="1" t="s">
        <v>107</v>
      </c>
      <c r="D750" s="1" t="s">
        <v>344</v>
      </c>
      <c r="E750">
        <v>2049</v>
      </c>
      <c r="F750">
        <v>6.7055705195646986E-7</v>
      </c>
      <c r="G750">
        <v>9.2701286741993617E-11</v>
      </c>
      <c r="H750">
        <v>89.277139767182419</v>
      </c>
      <c r="I750">
        <v>158.83150525815347</v>
      </c>
      <c r="J750">
        <v>3.9660841130451305E-9</v>
      </c>
      <c r="K750">
        <v>3.529525515259391E-12</v>
      </c>
      <c r="L750">
        <v>18.222079518714583</v>
      </c>
      <c r="M750">
        <v>16.021084514115945</v>
      </c>
      <c r="N750">
        <v>13.448956373711335</v>
      </c>
      <c r="O750">
        <v>2.3520029460533851</v>
      </c>
      <c r="P750">
        <v>2.3792302842262765</v>
      </c>
      <c r="Q750">
        <v>0</v>
      </c>
      <c r="R750">
        <v>0</v>
      </c>
      <c r="S750">
        <v>1.6573340515604476</v>
      </c>
      <c r="T750">
        <v>0</v>
      </c>
      <c r="U750">
        <v>0</v>
      </c>
      <c r="V750">
        <v>0</v>
      </c>
      <c r="W750">
        <v>0</v>
      </c>
      <c r="X750">
        <v>1.7403134014525028</v>
      </c>
      <c r="AA750">
        <v>2.3520029460533851</v>
      </c>
      <c r="AB750">
        <v>2.3792302842262765</v>
      </c>
      <c r="AC750" s="1" t="e">
        <f>((#REF!+#REF!)*H2__2[[#This Row],[PremiumH2CN_cap]]+(#REF!+#REF!)*H2__2[[#This Row],[PremiumH2CN_prod]]*1000)*_xlfn.XLOOKUP(H2__2[[#This Row],[Year]],Graphs!$R$2:$R$41,Graphs!$T$2:$T$41)</f>
        <v>#REF!</v>
      </c>
      <c r="AD7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1" spans="1:31" x14ac:dyDescent="0.25">
      <c r="A751" s="1" t="s">
        <v>105</v>
      </c>
      <c r="B751">
        <v>1</v>
      </c>
      <c r="C751" s="1" t="s">
        <v>107</v>
      </c>
      <c r="D751" s="1" t="s">
        <v>344</v>
      </c>
      <c r="E751">
        <v>2050</v>
      </c>
      <c r="F751">
        <v>7.6704466926182568E-7</v>
      </c>
      <c r="G751">
        <v>1.0386520646693505E-10</v>
      </c>
      <c r="H751">
        <v>100.02608480747321</v>
      </c>
      <c r="I751">
        <v>163.57657213734501</v>
      </c>
      <c r="J751">
        <v>3.9794308686697266E-9</v>
      </c>
      <c r="K751">
        <v>3.5804424752637655E-12</v>
      </c>
      <c r="L751">
        <v>20.482054939346412</v>
      </c>
      <c r="M751">
        <v>15.666144363300793</v>
      </c>
      <c r="N751">
        <v>12.976458320968735</v>
      </c>
      <c r="O751">
        <v>2.3520029460533851</v>
      </c>
      <c r="P751">
        <v>2.3792302842262765</v>
      </c>
      <c r="Q751">
        <v>0</v>
      </c>
      <c r="R751">
        <v>0</v>
      </c>
      <c r="S751">
        <v>1.5846117758441454</v>
      </c>
      <c r="T751">
        <v>0</v>
      </c>
      <c r="U751">
        <v>0</v>
      </c>
      <c r="V751">
        <v>0</v>
      </c>
      <c r="W751">
        <v>0</v>
      </c>
      <c r="X751">
        <v>1.6619796410898553</v>
      </c>
      <c r="AA751">
        <v>2.3520029460533851</v>
      </c>
      <c r="AB751">
        <v>2.3792302842262765</v>
      </c>
      <c r="AC751" s="1" t="e">
        <f>((#REF!+#REF!)*H2__2[[#This Row],[PremiumH2CN_cap]]+(#REF!+#REF!)*H2__2[[#This Row],[PremiumH2CN_prod]]*1000)*_xlfn.XLOOKUP(H2__2[[#This Row],[Year]],Graphs!$R$2:$R$41,Graphs!$T$2:$T$41)</f>
        <v>#REF!</v>
      </c>
      <c r="AD7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2" spans="1:31" x14ac:dyDescent="0.25">
      <c r="A752" s="1" t="s">
        <v>105</v>
      </c>
      <c r="B752">
        <v>1</v>
      </c>
      <c r="C752" s="1" t="s">
        <v>107</v>
      </c>
      <c r="D752" s="1" t="s">
        <v>344</v>
      </c>
      <c r="E752">
        <v>2051</v>
      </c>
      <c r="F752">
        <v>8.7941327540705469E-7</v>
      </c>
      <c r="G752">
        <v>1.1676388224799508E-10</v>
      </c>
      <c r="H752">
        <v>106.98816406539937</v>
      </c>
      <c r="I752">
        <v>168.73919954192039</v>
      </c>
      <c r="J752">
        <v>3.9865186886666338E-9</v>
      </c>
      <c r="K752">
        <v>3.5881984357460599E-12</v>
      </c>
      <c r="L752">
        <v>21.928347734579791</v>
      </c>
      <c r="M752">
        <v>15.94388556813729</v>
      </c>
      <c r="N752">
        <v>12.125231449972116</v>
      </c>
      <c r="O752">
        <v>0</v>
      </c>
      <c r="P752">
        <v>0</v>
      </c>
      <c r="Q752">
        <v>0</v>
      </c>
      <c r="R752">
        <v>0</v>
      </c>
      <c r="S752">
        <v>1.4866170500974469</v>
      </c>
      <c r="T752">
        <v>0</v>
      </c>
      <c r="U752">
        <v>0</v>
      </c>
      <c r="V752">
        <v>0</v>
      </c>
      <c r="W752">
        <v>0</v>
      </c>
      <c r="X752">
        <v>1.561782150523267</v>
      </c>
      <c r="AA752">
        <v>0</v>
      </c>
      <c r="AB752">
        <v>0</v>
      </c>
      <c r="AC752" s="1" t="e">
        <f>((#REF!+#REF!)*H2__2[[#This Row],[PremiumH2CN_cap]]+(#REF!+#REF!)*H2__2[[#This Row],[PremiumH2CN_prod]]*1000)*_xlfn.XLOOKUP(H2__2[[#This Row],[Year]],Graphs!$R$2:$R$41,Graphs!$T$2:$T$41)</f>
        <v>#REF!</v>
      </c>
      <c r="AD7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3" spans="1:31" x14ac:dyDescent="0.25">
      <c r="A753" s="1" t="s">
        <v>105</v>
      </c>
      <c r="B753">
        <v>1</v>
      </c>
      <c r="C753" s="1" t="s">
        <v>107</v>
      </c>
      <c r="D753" s="1" t="s">
        <v>344</v>
      </c>
      <c r="E753">
        <v>2052</v>
      </c>
      <c r="F753">
        <v>1.0106721980808885E-6</v>
      </c>
      <c r="G753">
        <v>1.3189310194604522E-10</v>
      </c>
      <c r="H753">
        <v>113.10048192159823</v>
      </c>
      <c r="I753">
        <v>171.79657306880264</v>
      </c>
      <c r="J753">
        <v>3.9972721714322952E-9</v>
      </c>
      <c r="K753">
        <v>3.6160785899456811E-12</v>
      </c>
      <c r="L753">
        <v>22.892161948122631</v>
      </c>
      <c r="M753">
        <v>15.887682122504451</v>
      </c>
      <c r="N753">
        <v>11.213742477901167</v>
      </c>
      <c r="O753">
        <v>0</v>
      </c>
      <c r="P753">
        <v>0</v>
      </c>
      <c r="Q753">
        <v>0</v>
      </c>
      <c r="R753">
        <v>0</v>
      </c>
      <c r="S753">
        <v>1.3871288561037409</v>
      </c>
      <c r="T753">
        <v>0</v>
      </c>
      <c r="U753">
        <v>0</v>
      </c>
      <c r="V753">
        <v>0</v>
      </c>
      <c r="W753">
        <v>0</v>
      </c>
      <c r="X753">
        <v>1.4581691181658702</v>
      </c>
      <c r="AA753">
        <v>0</v>
      </c>
      <c r="AB753">
        <v>0</v>
      </c>
      <c r="AC753" s="1" t="e">
        <f>((#REF!+#REF!)*H2__2[[#This Row],[PremiumH2CN_cap]]+(#REF!+#REF!)*H2__2[[#This Row],[PremiumH2CN_prod]]*1000)*_xlfn.XLOOKUP(H2__2[[#This Row],[Year]],Graphs!$R$2:$R$41,Graphs!$T$2:$T$41)</f>
        <v>#REF!</v>
      </c>
      <c r="AD7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4" spans="1:31" x14ac:dyDescent="0.25">
      <c r="A754" s="1" t="s">
        <v>105</v>
      </c>
      <c r="B754">
        <v>1</v>
      </c>
      <c r="C754" s="1" t="s">
        <v>107</v>
      </c>
      <c r="D754" s="1" t="s">
        <v>344</v>
      </c>
      <c r="E754">
        <v>2053</v>
      </c>
      <c r="F754">
        <v>1.1642133685514216E-6</v>
      </c>
      <c r="G754">
        <v>1.496183577218426E-10</v>
      </c>
      <c r="H754">
        <v>115.33175854559747</v>
      </c>
      <c r="I754">
        <v>177.81211097642651</v>
      </c>
      <c r="J754">
        <v>4.0078391853478225E-9</v>
      </c>
      <c r="K754">
        <v>3.6421799681976525E-12</v>
      </c>
      <c r="L754">
        <v>23.843200573651448</v>
      </c>
      <c r="M754">
        <v>16.023180422754137</v>
      </c>
      <c r="N754">
        <v>10.130265950701968</v>
      </c>
      <c r="O754">
        <v>0</v>
      </c>
      <c r="P754">
        <v>0</v>
      </c>
      <c r="Q754">
        <v>0</v>
      </c>
      <c r="R754">
        <v>0</v>
      </c>
      <c r="S754">
        <v>1.2790222748587099</v>
      </c>
      <c r="T754">
        <v>0</v>
      </c>
      <c r="U754">
        <v>0</v>
      </c>
      <c r="V754">
        <v>0</v>
      </c>
      <c r="W754">
        <v>0</v>
      </c>
      <c r="X754">
        <v>1.3430238525856919</v>
      </c>
      <c r="AA754">
        <v>0</v>
      </c>
      <c r="AB754">
        <v>0</v>
      </c>
      <c r="AC754" s="1" t="e">
        <f>((#REF!+#REF!)*H2__2[[#This Row],[PremiumH2CN_cap]]+(#REF!+#REF!)*H2__2[[#This Row],[PremiumH2CN_prod]]*1000)*_xlfn.XLOOKUP(H2__2[[#This Row],[Year]],Graphs!$R$2:$R$41,Graphs!$T$2:$T$41)</f>
        <v>#REF!</v>
      </c>
      <c r="AD7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5" spans="1:31" x14ac:dyDescent="0.25">
      <c r="A755" s="1" t="s">
        <v>105</v>
      </c>
      <c r="B755">
        <v>1</v>
      </c>
      <c r="C755" s="1" t="s">
        <v>107</v>
      </c>
      <c r="D755" s="1" t="s">
        <v>344</v>
      </c>
      <c r="E755">
        <v>2054</v>
      </c>
      <c r="F755">
        <v>1.3412486947078597E-6</v>
      </c>
      <c r="G755">
        <v>1.7036787604408163E-10</v>
      </c>
      <c r="H755">
        <v>122.17632926825665</v>
      </c>
      <c r="I755">
        <v>180.38657310264887</v>
      </c>
      <c r="J755">
        <v>4.0281904553420268E-9</v>
      </c>
      <c r="K755">
        <v>3.7223950371282069E-12</v>
      </c>
      <c r="L755">
        <v>24.941198782776155</v>
      </c>
      <c r="M755">
        <v>15.825300078774651</v>
      </c>
      <c r="N755">
        <v>9.2164997164226197</v>
      </c>
      <c r="O755">
        <v>0</v>
      </c>
      <c r="P755">
        <v>0</v>
      </c>
      <c r="Q755">
        <v>0</v>
      </c>
      <c r="R755">
        <v>0</v>
      </c>
      <c r="S755">
        <v>1.1864702315768856</v>
      </c>
      <c r="T755">
        <v>0</v>
      </c>
      <c r="U755">
        <v>0</v>
      </c>
      <c r="V755">
        <v>0</v>
      </c>
      <c r="W755">
        <v>0</v>
      </c>
      <c r="X755">
        <v>1.2470209685183931</v>
      </c>
      <c r="AA755">
        <v>0</v>
      </c>
      <c r="AB755">
        <v>0</v>
      </c>
      <c r="AC755" s="1" t="e">
        <f>((#REF!+#REF!)*H2__2[[#This Row],[PremiumH2CN_cap]]+(#REF!+#REF!)*H2__2[[#This Row],[PremiumH2CN_prod]]*1000)*_xlfn.XLOOKUP(H2__2[[#This Row],[Year]],Graphs!$R$2:$R$41,Graphs!$T$2:$T$41)</f>
        <v>#REF!</v>
      </c>
      <c r="AD7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6" spans="1:31" x14ac:dyDescent="0.25">
      <c r="A756" s="1" t="s">
        <v>105</v>
      </c>
      <c r="B756">
        <v>1</v>
      </c>
      <c r="C756" s="1" t="s">
        <v>107</v>
      </c>
      <c r="D756" s="1" t="s">
        <v>344</v>
      </c>
      <c r="E756">
        <v>2055</v>
      </c>
      <c r="F756">
        <v>1.5144942022250888E-6</v>
      </c>
      <c r="G756">
        <v>1.9090027901134007E-10</v>
      </c>
      <c r="H756">
        <v>126.05766122867939</v>
      </c>
      <c r="I756">
        <v>173.19967606610641</v>
      </c>
      <c r="J756">
        <v>4.0440105626100563E-9</v>
      </c>
      <c r="K756">
        <v>3.7963051427996937E-12</v>
      </c>
      <c r="L756">
        <v>25.267912569000462</v>
      </c>
      <c r="M756">
        <v>16.056282174737166</v>
      </c>
      <c r="N756">
        <v>8.6820598465634955</v>
      </c>
      <c r="O756">
        <v>0</v>
      </c>
      <c r="P756">
        <v>0</v>
      </c>
      <c r="Q756">
        <v>0</v>
      </c>
      <c r="R756">
        <v>0</v>
      </c>
      <c r="S756">
        <v>1.0880568186648347</v>
      </c>
      <c r="T756">
        <v>0</v>
      </c>
      <c r="U756">
        <v>0</v>
      </c>
      <c r="V756">
        <v>0</v>
      </c>
      <c r="W756">
        <v>0</v>
      </c>
      <c r="X756">
        <v>1.1284368380916416</v>
      </c>
      <c r="AA756">
        <v>0</v>
      </c>
      <c r="AB756">
        <v>0</v>
      </c>
      <c r="AC756" s="1" t="e">
        <f>((#REF!+#REF!)*H2__2[[#This Row],[PremiumH2CN_cap]]+(#REF!+#REF!)*H2__2[[#This Row],[PremiumH2CN_prod]]*1000)*_xlfn.XLOOKUP(H2__2[[#This Row],[Year]],Graphs!$R$2:$R$41,Graphs!$T$2:$T$41)</f>
        <v>#REF!</v>
      </c>
      <c r="AD7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7" spans="1:31" x14ac:dyDescent="0.25">
      <c r="A757" s="1" t="s">
        <v>105</v>
      </c>
      <c r="B757">
        <v>1</v>
      </c>
      <c r="C757" s="1" t="s">
        <v>107</v>
      </c>
      <c r="D757" s="1" t="s">
        <v>344</v>
      </c>
      <c r="E757">
        <v>2056</v>
      </c>
      <c r="F757">
        <v>1.5939870058668888E-6</v>
      </c>
      <c r="G757">
        <v>2.0062636082075895E-10</v>
      </c>
      <c r="H757">
        <v>128.15556286514425</v>
      </c>
      <c r="I757">
        <v>169.73737126170855</v>
      </c>
      <c r="J757">
        <v>4.0739820274048964E-9</v>
      </c>
      <c r="K757">
        <v>3.9151423497933664E-12</v>
      </c>
      <c r="L757">
        <v>25.32766317424765</v>
      </c>
      <c r="M757">
        <v>16.115479922291453</v>
      </c>
      <c r="N757">
        <v>8.5500507849509351</v>
      </c>
      <c r="O757">
        <v>0</v>
      </c>
      <c r="P757">
        <v>0</v>
      </c>
      <c r="Q757">
        <v>0</v>
      </c>
      <c r="R757">
        <v>0</v>
      </c>
      <c r="S757">
        <v>1.0212074156754865</v>
      </c>
      <c r="T757">
        <v>0</v>
      </c>
      <c r="U757">
        <v>0</v>
      </c>
      <c r="V757">
        <v>0</v>
      </c>
      <c r="W757">
        <v>0</v>
      </c>
      <c r="X757">
        <v>1.0722192549457814</v>
      </c>
      <c r="AA757">
        <v>0</v>
      </c>
      <c r="AB757">
        <v>0</v>
      </c>
      <c r="AC757" s="1" t="e">
        <f>((#REF!+#REF!)*H2__2[[#This Row],[PremiumH2CN_cap]]+(#REF!+#REF!)*H2__2[[#This Row],[PremiumH2CN_prod]]*1000)*_xlfn.XLOOKUP(H2__2[[#This Row],[Year]],Graphs!$R$2:$R$41,Graphs!$T$2:$T$41)</f>
        <v>#REF!</v>
      </c>
      <c r="AD7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8" spans="1:31" x14ac:dyDescent="0.25">
      <c r="A758" s="1" t="s">
        <v>105</v>
      </c>
      <c r="B758">
        <v>1</v>
      </c>
      <c r="C758" s="1" t="s">
        <v>107</v>
      </c>
      <c r="D758" s="1" t="s">
        <v>344</v>
      </c>
      <c r="E758">
        <v>2057</v>
      </c>
      <c r="F758">
        <v>1.6177170916447825E-6</v>
      </c>
      <c r="G758">
        <v>2.0346647805816185E-10</v>
      </c>
      <c r="H758">
        <v>127.31735397327829</v>
      </c>
      <c r="I758">
        <v>169.73737126156564</v>
      </c>
      <c r="J758">
        <v>4.1043659168203421E-9</v>
      </c>
      <c r="K758">
        <v>4.0332968940329756E-12</v>
      </c>
      <c r="L758">
        <v>25.59331512822477</v>
      </c>
      <c r="M758">
        <v>15.980429406423534</v>
      </c>
      <c r="N758">
        <v>8.4200811965606768</v>
      </c>
      <c r="O758">
        <v>0</v>
      </c>
      <c r="P758">
        <v>0</v>
      </c>
      <c r="Q758">
        <v>0</v>
      </c>
      <c r="R758">
        <v>0</v>
      </c>
      <c r="S758">
        <v>0.9669740687741909</v>
      </c>
      <c r="T758">
        <v>0</v>
      </c>
      <c r="U758">
        <v>0</v>
      </c>
      <c r="V758">
        <v>0</v>
      </c>
      <c r="W758">
        <v>0</v>
      </c>
      <c r="X758">
        <v>1.0249121978784392</v>
      </c>
      <c r="AA758">
        <v>0</v>
      </c>
      <c r="AB758">
        <v>0</v>
      </c>
      <c r="AC758" s="1" t="e">
        <f>((#REF!+#REF!)*H2__2[[#This Row],[PremiumH2CN_cap]]+(#REF!+#REF!)*H2__2[[#This Row],[PremiumH2CN_prod]]*1000)*_xlfn.XLOOKUP(H2__2[[#This Row],[Year]],Graphs!$R$2:$R$41,Graphs!$T$2:$T$41)</f>
        <v>#REF!</v>
      </c>
      <c r="AD7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59" spans="1:31" x14ac:dyDescent="0.25">
      <c r="A759" s="1" t="s">
        <v>105</v>
      </c>
      <c r="B759">
        <v>1</v>
      </c>
      <c r="C759" s="1" t="s">
        <v>107</v>
      </c>
      <c r="D759" s="1" t="s">
        <v>344</v>
      </c>
      <c r="E759">
        <v>2058</v>
      </c>
      <c r="F759">
        <v>1.6276004842868341E-6</v>
      </c>
      <c r="G759">
        <v>2.0464213855102599E-10</v>
      </c>
      <c r="H759">
        <v>129.47791088290793</v>
      </c>
      <c r="I759">
        <v>159.00061257665288</v>
      </c>
      <c r="J759">
        <v>4.1187582266923816E-9</v>
      </c>
      <c r="K759">
        <v>4.0598437549481285E-12</v>
      </c>
      <c r="L759">
        <v>26.160097262223328</v>
      </c>
      <c r="M759">
        <v>16.601021073871468</v>
      </c>
      <c r="N759">
        <v>7.241458150784033</v>
      </c>
      <c r="O759">
        <v>0</v>
      </c>
      <c r="P759">
        <v>0</v>
      </c>
      <c r="Q759">
        <v>0</v>
      </c>
      <c r="R759">
        <v>0</v>
      </c>
      <c r="S759">
        <v>0.85176507084830144</v>
      </c>
      <c r="T759">
        <v>0</v>
      </c>
      <c r="U759">
        <v>0</v>
      </c>
      <c r="V759">
        <v>0</v>
      </c>
      <c r="W759">
        <v>0</v>
      </c>
      <c r="X759">
        <v>0.90111928977796485</v>
      </c>
      <c r="AA759">
        <v>0</v>
      </c>
      <c r="AB759">
        <v>0</v>
      </c>
      <c r="AC759" s="1" t="e">
        <f>((#REF!+#REF!)*H2__2[[#This Row],[PremiumH2CN_cap]]+(#REF!+#REF!)*H2__2[[#This Row],[PremiumH2CN_prod]]*1000)*_xlfn.XLOOKUP(H2__2[[#This Row],[Year]],Graphs!$R$2:$R$41,Graphs!$T$2:$T$41)</f>
        <v>#REF!</v>
      </c>
      <c r="AD7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0" spans="1:31" x14ac:dyDescent="0.25">
      <c r="A760" s="1" t="s">
        <v>105</v>
      </c>
      <c r="B760">
        <v>1</v>
      </c>
      <c r="C760" s="1" t="s">
        <v>107</v>
      </c>
      <c r="D760" s="1" t="s">
        <v>344</v>
      </c>
      <c r="E760">
        <v>2059</v>
      </c>
      <c r="F760">
        <v>1.632748208010236E-6</v>
      </c>
      <c r="G760">
        <v>2.0527380893146972E-10</v>
      </c>
      <c r="H760">
        <v>129.4779164141863</v>
      </c>
      <c r="I760">
        <v>164.61804842779884</v>
      </c>
      <c r="J760">
        <v>4.1681895279924848E-9</v>
      </c>
      <c r="K760">
        <v>4.2462157671418751E-12</v>
      </c>
      <c r="L760">
        <v>25.824232816798361</v>
      </c>
      <c r="M760">
        <v>16.410163682588365</v>
      </c>
      <c r="N760">
        <v>7.7566111979618171</v>
      </c>
      <c r="O760">
        <v>0</v>
      </c>
      <c r="P760">
        <v>0</v>
      </c>
      <c r="Q760">
        <v>0</v>
      </c>
      <c r="R760">
        <v>0</v>
      </c>
      <c r="S760">
        <v>0.86578036102575318</v>
      </c>
      <c r="T760">
        <v>0</v>
      </c>
      <c r="U760">
        <v>0</v>
      </c>
      <c r="V760">
        <v>0</v>
      </c>
      <c r="W760">
        <v>0</v>
      </c>
      <c r="X760">
        <v>0.91775140110323905</v>
      </c>
      <c r="AA760">
        <v>0</v>
      </c>
      <c r="AB760">
        <v>0</v>
      </c>
      <c r="AC760" s="1" t="e">
        <f>((#REF!+#REF!)*H2__2[[#This Row],[PremiumH2CN_cap]]+(#REF!+#REF!)*H2__2[[#This Row],[PremiumH2CN_prod]]*1000)*_xlfn.XLOOKUP(H2__2[[#This Row],[Year]],Graphs!$R$2:$R$41,Graphs!$T$2:$T$41)</f>
        <v>#REF!</v>
      </c>
      <c r="AD7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1" spans="1:31" x14ac:dyDescent="0.25">
      <c r="A761" s="1" t="s">
        <v>105</v>
      </c>
      <c r="B761">
        <v>1</v>
      </c>
      <c r="C761" s="1" t="s">
        <v>107</v>
      </c>
      <c r="D761" s="1" t="s">
        <v>344</v>
      </c>
      <c r="E761">
        <v>2060</v>
      </c>
      <c r="F761">
        <v>1.6325370180059227E-6</v>
      </c>
      <c r="G761">
        <v>2.0524266856521558E-10</v>
      </c>
      <c r="H761">
        <v>129.47791633656286</v>
      </c>
      <c r="I761">
        <v>154.58049446581634</v>
      </c>
      <c r="J761">
        <v>0</v>
      </c>
      <c r="K761">
        <v>0</v>
      </c>
      <c r="L761">
        <v>25.029129097413431</v>
      </c>
      <c r="M761">
        <v>15.903177139615899</v>
      </c>
      <c r="N761">
        <v>9.0626766708742021</v>
      </c>
      <c r="O761">
        <v>0</v>
      </c>
      <c r="P761">
        <v>0</v>
      </c>
      <c r="Q761">
        <v>0</v>
      </c>
      <c r="R761">
        <v>0</v>
      </c>
      <c r="S761">
        <v>1.0019337581500707</v>
      </c>
      <c r="T761">
        <v>0</v>
      </c>
      <c r="U761">
        <v>0</v>
      </c>
      <c r="V761">
        <v>0</v>
      </c>
      <c r="W761">
        <v>0</v>
      </c>
      <c r="X761">
        <v>1.0299192924975749</v>
      </c>
      <c r="AA761">
        <v>0</v>
      </c>
      <c r="AB761">
        <v>0</v>
      </c>
      <c r="AC761" s="1" t="e">
        <f>((#REF!+#REF!)*H2__2[[#This Row],[PremiumH2CN_cap]]+(#REF!+#REF!)*H2__2[[#This Row],[PremiumH2CN_prod]]*1000)*_xlfn.XLOOKUP(H2__2[[#This Row],[Year]],Graphs!$R$2:$R$41,Graphs!$T$2:$T$41)</f>
        <v>#REF!</v>
      </c>
      <c r="AD7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2" spans="1:31" x14ac:dyDescent="0.25">
      <c r="A762" s="1" t="s">
        <v>105</v>
      </c>
      <c r="B762">
        <v>1</v>
      </c>
      <c r="C762" s="1" t="s">
        <v>107</v>
      </c>
      <c r="D762" s="1" t="s">
        <v>371</v>
      </c>
      <c r="E762">
        <v>2021</v>
      </c>
      <c r="F762">
        <v>70</v>
      </c>
      <c r="G762">
        <v>0.35</v>
      </c>
      <c r="H762">
        <v>0.13500000000000001</v>
      </c>
      <c r="I762">
        <v>0.13500000000000001</v>
      </c>
      <c r="J762">
        <v>9.9087637506922093</v>
      </c>
      <c r="K762">
        <v>9.2909090906924827E-2</v>
      </c>
      <c r="L762">
        <v>1.3915643763070846E-10</v>
      </c>
      <c r="M762">
        <v>3.0792868672586733E-11</v>
      </c>
      <c r="N762">
        <v>0</v>
      </c>
      <c r="O762">
        <v>0</v>
      </c>
      <c r="P762">
        <v>0.13500000000000001</v>
      </c>
      <c r="Q762">
        <v>0</v>
      </c>
      <c r="R762">
        <v>0</v>
      </c>
      <c r="S762">
        <v>4.2415328224661781</v>
      </c>
      <c r="T762">
        <v>0</v>
      </c>
      <c r="U762">
        <v>0</v>
      </c>
      <c r="V762">
        <v>0</v>
      </c>
      <c r="W762">
        <v>0</v>
      </c>
      <c r="X762">
        <v>4.2415328224667199</v>
      </c>
      <c r="AA762">
        <v>0</v>
      </c>
      <c r="AB762">
        <v>0.13500000000000001</v>
      </c>
      <c r="AC762" s="1" t="e">
        <f>((#REF!+#REF!)*H2__2[[#This Row],[PremiumH2CN_cap]]+(#REF!+#REF!)*H2__2[[#This Row],[PremiumH2CN_prod]]*1000)*_xlfn.XLOOKUP(H2__2[[#This Row],[Year]],Graphs!$R$2:$R$41,Graphs!$T$2:$T$41)</f>
        <v>#REF!</v>
      </c>
      <c r="AD7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3" spans="1:31" x14ac:dyDescent="0.25">
      <c r="A763" s="1" t="s">
        <v>105</v>
      </c>
      <c r="B763">
        <v>1</v>
      </c>
      <c r="C763" s="1" t="s">
        <v>107</v>
      </c>
      <c r="D763" s="1" t="s">
        <v>371</v>
      </c>
      <c r="E763">
        <v>2022</v>
      </c>
      <c r="F763">
        <v>70</v>
      </c>
      <c r="G763">
        <v>0.35</v>
      </c>
      <c r="H763">
        <v>0.63366199570519921</v>
      </c>
      <c r="I763">
        <v>1.2149999998216572</v>
      </c>
      <c r="J763">
        <v>11.074463421547428</v>
      </c>
      <c r="K763">
        <v>3.2420811583754773E-12</v>
      </c>
      <c r="L763">
        <v>1.3469554785620175E-2</v>
      </c>
      <c r="M763">
        <v>2.1955290184743303E-2</v>
      </c>
      <c r="N763">
        <v>0</v>
      </c>
      <c r="O763">
        <v>0</v>
      </c>
      <c r="P763">
        <v>0.13500000000000001</v>
      </c>
      <c r="Q763">
        <v>0</v>
      </c>
      <c r="R763">
        <v>0</v>
      </c>
      <c r="S763">
        <v>7.3215336092960968</v>
      </c>
      <c r="T763">
        <v>0</v>
      </c>
      <c r="U763">
        <v>0</v>
      </c>
      <c r="V763">
        <v>0</v>
      </c>
      <c r="W763">
        <v>0</v>
      </c>
      <c r="X763">
        <v>7.3215335872456802</v>
      </c>
      <c r="AA763">
        <v>0</v>
      </c>
      <c r="AB763">
        <v>0.13500000000000001</v>
      </c>
      <c r="AC763" s="1" t="e">
        <f>((#REF!+#REF!)*H2__2[[#This Row],[PremiumH2CN_cap]]+(#REF!+#REF!)*H2__2[[#This Row],[PremiumH2CN_prod]]*1000)*_xlfn.XLOOKUP(H2__2[[#This Row],[Year]],Graphs!$R$2:$R$41,Graphs!$T$2:$T$41)</f>
        <v>#REF!</v>
      </c>
      <c r="AD7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4" spans="1:31" x14ac:dyDescent="0.25">
      <c r="A764" s="1" t="s">
        <v>105</v>
      </c>
      <c r="B764">
        <v>1</v>
      </c>
      <c r="C764" s="1" t="s">
        <v>107</v>
      </c>
      <c r="D764" s="1" t="s">
        <v>371</v>
      </c>
      <c r="E764">
        <v>2023</v>
      </c>
      <c r="F764">
        <v>65.333333333333357</v>
      </c>
      <c r="G764">
        <v>3.8266666666666542</v>
      </c>
      <c r="H764">
        <v>0.62691199585334212</v>
      </c>
      <c r="I764">
        <v>2.4493268664097312</v>
      </c>
      <c r="J764">
        <v>11.173072191965526</v>
      </c>
      <c r="K764">
        <v>1.0158060606048438</v>
      </c>
      <c r="L764">
        <v>7.1503094968487684E-3</v>
      </c>
      <c r="M764">
        <v>2.6314171405144898E-2</v>
      </c>
      <c r="N764">
        <v>0</v>
      </c>
      <c r="O764">
        <v>0</v>
      </c>
      <c r="P764">
        <v>0.12825</v>
      </c>
      <c r="Q764">
        <v>0</v>
      </c>
      <c r="R764">
        <v>0</v>
      </c>
      <c r="S764">
        <v>2.8115329068854065</v>
      </c>
      <c r="T764">
        <v>0</v>
      </c>
      <c r="U764">
        <v>0</v>
      </c>
      <c r="V764">
        <v>0</v>
      </c>
      <c r="W764">
        <v>0</v>
      </c>
      <c r="X764">
        <v>2.8115328964198292</v>
      </c>
      <c r="AA764">
        <v>0</v>
      </c>
      <c r="AB764">
        <v>0.12825</v>
      </c>
      <c r="AC764" s="1" t="e">
        <f>((#REF!+#REF!)*H2__2[[#This Row],[PremiumH2CN_cap]]+(#REF!+#REF!)*H2__2[[#This Row],[PremiumH2CN_prod]]*1000)*_xlfn.XLOOKUP(H2__2[[#This Row],[Year]],Graphs!$R$2:$R$41,Graphs!$T$2:$T$41)</f>
        <v>#REF!</v>
      </c>
      <c r="AD7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5" spans="1:31" x14ac:dyDescent="0.25">
      <c r="A765" s="1" t="s">
        <v>105</v>
      </c>
      <c r="B765">
        <v>1</v>
      </c>
      <c r="C765" s="1" t="s">
        <v>107</v>
      </c>
      <c r="D765" s="1" t="s">
        <v>371</v>
      </c>
      <c r="E765">
        <v>2024</v>
      </c>
      <c r="F765">
        <v>60.666666666666721</v>
      </c>
      <c r="G765">
        <v>6.3136817467155533</v>
      </c>
      <c r="H765">
        <v>0.62016199721297416</v>
      </c>
      <c r="I765">
        <v>22.091191796462535</v>
      </c>
      <c r="J765">
        <v>6.6903446798091153</v>
      </c>
      <c r="K765">
        <v>1.6759955182190955</v>
      </c>
      <c r="L765">
        <v>5.3597306235267872E-2</v>
      </c>
      <c r="M765">
        <v>1.4150318336744039</v>
      </c>
      <c r="N765">
        <v>3.4871851912906751</v>
      </c>
      <c r="O765">
        <v>0</v>
      </c>
      <c r="P765">
        <v>0.12150000000000001</v>
      </c>
      <c r="Q765">
        <v>0</v>
      </c>
      <c r="R765">
        <v>0</v>
      </c>
      <c r="S765">
        <v>2.936478445243317</v>
      </c>
      <c r="T765">
        <v>0</v>
      </c>
      <c r="U765">
        <v>0</v>
      </c>
      <c r="V765">
        <v>0</v>
      </c>
      <c r="W765">
        <v>0</v>
      </c>
      <c r="X765">
        <v>2.9364808811607896</v>
      </c>
      <c r="AA765">
        <v>0</v>
      </c>
      <c r="AB765">
        <v>0.12150000000000001</v>
      </c>
      <c r="AC765" s="1" t="e">
        <f>((#REF!+#REF!)*H2__2[[#This Row],[PremiumH2CN_cap]]+(#REF!+#REF!)*H2__2[[#This Row],[PremiumH2CN_prod]]*1000)*_xlfn.XLOOKUP(H2__2[[#This Row],[Year]],Graphs!$R$2:$R$41,Graphs!$T$2:$T$41)</f>
        <v>#REF!</v>
      </c>
      <c r="AD7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6" spans="1:31" x14ac:dyDescent="0.25">
      <c r="A766" s="1" t="s">
        <v>105</v>
      </c>
      <c r="B766">
        <v>1</v>
      </c>
      <c r="C766" s="1" t="s">
        <v>107</v>
      </c>
      <c r="D766" s="1" t="s">
        <v>371</v>
      </c>
      <c r="E766">
        <v>2025</v>
      </c>
      <c r="F766">
        <v>56.000000000000078</v>
      </c>
      <c r="G766">
        <v>6.2903484133822323</v>
      </c>
      <c r="H766">
        <v>5.6287079406801972</v>
      </c>
      <c r="I766">
        <v>30.002164211595186</v>
      </c>
      <c r="J766">
        <v>6.030313075908925</v>
      </c>
      <c r="K766">
        <v>1.6698015788255263</v>
      </c>
      <c r="L766">
        <v>0.70129489868487693</v>
      </c>
      <c r="M766">
        <v>2.4116345929795373</v>
      </c>
      <c r="N766">
        <v>3.6176615537848242</v>
      </c>
      <c r="O766">
        <v>0</v>
      </c>
      <c r="P766">
        <v>0.11475</v>
      </c>
      <c r="Q766">
        <v>0</v>
      </c>
      <c r="R766">
        <v>0</v>
      </c>
      <c r="S766">
        <v>2.7138780370489393</v>
      </c>
      <c r="T766">
        <v>0</v>
      </c>
      <c r="U766">
        <v>0</v>
      </c>
      <c r="V766">
        <v>0</v>
      </c>
      <c r="W766">
        <v>0</v>
      </c>
      <c r="X766">
        <v>2.7165833183516392</v>
      </c>
      <c r="AA766">
        <v>0</v>
      </c>
      <c r="AB766">
        <v>0.11475</v>
      </c>
      <c r="AC766" s="1" t="e">
        <f>((#REF!+#REF!)*H2__2[[#This Row],[PremiumH2CN_cap]]+(#REF!+#REF!)*H2__2[[#This Row],[PremiumH2CN_prod]]*1000)*_xlfn.XLOOKUP(H2__2[[#This Row],[Year]],Graphs!$R$2:$R$41,Graphs!$T$2:$T$41)</f>
        <v>#REF!</v>
      </c>
      <c r="AD7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7" spans="1:31" x14ac:dyDescent="0.25">
      <c r="A767" s="1" t="s">
        <v>105</v>
      </c>
      <c r="B767">
        <v>1</v>
      </c>
      <c r="C767" s="1" t="s">
        <v>107</v>
      </c>
      <c r="D767" s="1" t="s">
        <v>371</v>
      </c>
      <c r="E767">
        <v>2026</v>
      </c>
      <c r="F767">
        <v>51.333333333333442</v>
      </c>
      <c r="G767">
        <v>6.2670150800489095</v>
      </c>
      <c r="H767">
        <v>22.52425102539695</v>
      </c>
      <c r="I767">
        <v>29.995414221997645</v>
      </c>
      <c r="J767">
        <v>2.7233898462952215</v>
      </c>
      <c r="K767">
        <v>1.4963328130237368</v>
      </c>
      <c r="L767">
        <v>2.9756033423211394</v>
      </c>
      <c r="M767">
        <v>2.4568078698021334</v>
      </c>
      <c r="N767">
        <v>5.8843418126697529</v>
      </c>
      <c r="O767">
        <v>0</v>
      </c>
      <c r="P767">
        <v>0.10800000000000001</v>
      </c>
      <c r="Q767">
        <v>0</v>
      </c>
      <c r="R767">
        <v>0</v>
      </c>
      <c r="S767">
        <v>2.8687082412459399</v>
      </c>
      <c r="T767">
        <v>0</v>
      </c>
      <c r="U767">
        <v>0</v>
      </c>
      <c r="V767">
        <v>0</v>
      </c>
      <c r="W767">
        <v>0</v>
      </c>
      <c r="X767">
        <v>2.8971128399474999</v>
      </c>
      <c r="AA767">
        <v>0</v>
      </c>
      <c r="AB767">
        <v>0.10800000000000001</v>
      </c>
      <c r="AC767" s="1" t="e">
        <f>((#REF!+#REF!)*H2__2[[#This Row],[PremiumH2CN_cap]]+(#REF!+#REF!)*H2__2[[#This Row],[PremiumH2CN_prod]]*1000)*_xlfn.XLOOKUP(H2__2[[#This Row],[Year]],Graphs!$R$2:$R$41,Graphs!$T$2:$T$41)</f>
        <v>#REF!</v>
      </c>
      <c r="AD7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8" spans="1:31" x14ac:dyDescent="0.25">
      <c r="A768" s="1" t="s">
        <v>105</v>
      </c>
      <c r="B768">
        <v>1</v>
      </c>
      <c r="C768" s="1" t="s">
        <v>107</v>
      </c>
      <c r="D768" s="1" t="s">
        <v>371</v>
      </c>
      <c r="E768">
        <v>2027</v>
      </c>
      <c r="F768">
        <v>46.666666666666814</v>
      </c>
      <c r="G768">
        <v>6.2436817467155858</v>
      </c>
      <c r="H768">
        <v>27.194558270565381</v>
      </c>
      <c r="I768">
        <v>32.148918040362936</v>
      </c>
      <c r="J768">
        <v>1.7797575921295357</v>
      </c>
      <c r="K768">
        <v>1.4478126351119756</v>
      </c>
      <c r="L768">
        <v>3.6565998362513992</v>
      </c>
      <c r="M768">
        <v>2.6587493241174984</v>
      </c>
      <c r="N768">
        <v>7.1107169221246718</v>
      </c>
      <c r="O768">
        <v>0</v>
      </c>
      <c r="P768">
        <v>0.10125000000000001</v>
      </c>
      <c r="Q768">
        <v>0</v>
      </c>
      <c r="R768">
        <v>0</v>
      </c>
      <c r="S768">
        <v>2.8175247570904651</v>
      </c>
      <c r="T768">
        <v>0</v>
      </c>
      <c r="U768">
        <v>0</v>
      </c>
      <c r="V768">
        <v>0</v>
      </c>
      <c r="W768">
        <v>0</v>
      </c>
      <c r="X768">
        <v>2.8593349698115835</v>
      </c>
      <c r="AA768">
        <v>0</v>
      </c>
      <c r="AB768">
        <v>0.10125000000000001</v>
      </c>
      <c r="AC768" s="1" t="e">
        <f>((#REF!+#REF!)*H2__2[[#This Row],[PremiumH2CN_cap]]+(#REF!+#REF!)*H2__2[[#This Row],[PremiumH2CN_prod]]*1000)*_xlfn.XLOOKUP(H2__2[[#This Row],[Year]],Graphs!$R$2:$R$41,Graphs!$T$2:$T$41)</f>
        <v>#REF!</v>
      </c>
      <c r="AD7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69" spans="1:31" x14ac:dyDescent="0.25">
      <c r="A769" s="1" t="s">
        <v>105</v>
      </c>
      <c r="B769">
        <v>1</v>
      </c>
      <c r="C769" s="1" t="s">
        <v>107</v>
      </c>
      <c r="D769" s="1" t="s">
        <v>371</v>
      </c>
      <c r="E769">
        <v>2028</v>
      </c>
      <c r="F769">
        <v>42.000000000000192</v>
      </c>
      <c r="G769">
        <v>6.2203484133822613</v>
      </c>
      <c r="H769">
        <v>29.542122124186768</v>
      </c>
      <c r="I769">
        <v>36.264924700689733</v>
      </c>
      <c r="J769">
        <v>0.83654284609755736</v>
      </c>
      <c r="K769">
        <v>1.3495473986702198</v>
      </c>
      <c r="L769">
        <v>4.0867689903130833</v>
      </c>
      <c r="M769">
        <v>3.1627699723125575</v>
      </c>
      <c r="N769">
        <v>8.3291659861058562</v>
      </c>
      <c r="O769">
        <v>0</v>
      </c>
      <c r="P769">
        <v>9.4500000000000001E-2</v>
      </c>
      <c r="Q769">
        <v>0</v>
      </c>
      <c r="R769">
        <v>0</v>
      </c>
      <c r="S769">
        <v>2.7534712435446962</v>
      </c>
      <c r="T769">
        <v>0</v>
      </c>
      <c r="U769">
        <v>0</v>
      </c>
      <c r="V769">
        <v>0</v>
      </c>
      <c r="W769">
        <v>0</v>
      </c>
      <c r="X769">
        <v>2.8174171937708512</v>
      </c>
      <c r="AA769">
        <v>0</v>
      </c>
      <c r="AB769">
        <v>9.4500000000000001E-2</v>
      </c>
      <c r="AC769" s="1" t="e">
        <f>((#REF!+#REF!)*H2__2[[#This Row],[PremiumH2CN_cap]]+(#REF!+#REF!)*H2__2[[#This Row],[PremiumH2CN_prod]]*1000)*_xlfn.XLOOKUP(H2__2[[#This Row],[Year]],Graphs!$R$2:$R$41,Graphs!$T$2:$T$41)</f>
        <v>#REF!</v>
      </c>
      <c r="AD7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0" spans="1:31" x14ac:dyDescent="0.25">
      <c r="A770" s="1" t="s">
        <v>105</v>
      </c>
      <c r="B770">
        <v>1</v>
      </c>
      <c r="C770" s="1" t="s">
        <v>107</v>
      </c>
      <c r="D770" s="1" t="s">
        <v>371</v>
      </c>
      <c r="E770">
        <v>2029</v>
      </c>
      <c r="F770">
        <v>37.333333333333577</v>
      </c>
      <c r="G770">
        <v>6.1970150800489368</v>
      </c>
      <c r="H770">
        <v>29.535372153531675</v>
      </c>
      <c r="I770">
        <v>41.528973395564222</v>
      </c>
      <c r="J770">
        <v>0.327307751939657</v>
      </c>
      <c r="K770">
        <v>1.1867334236545002</v>
      </c>
      <c r="L770">
        <v>4.2196144274886933</v>
      </c>
      <c r="M770">
        <v>3.8468012700452872</v>
      </c>
      <c r="N770">
        <v>9.2965156122846029</v>
      </c>
      <c r="O770">
        <v>0</v>
      </c>
      <c r="P770">
        <v>8.7750000000000009E-2</v>
      </c>
      <c r="Q770">
        <v>0</v>
      </c>
      <c r="R770">
        <v>0</v>
      </c>
      <c r="S770">
        <v>2.633278762242464</v>
      </c>
      <c r="T770">
        <v>0</v>
      </c>
      <c r="U770">
        <v>0</v>
      </c>
      <c r="V770">
        <v>0</v>
      </c>
      <c r="W770">
        <v>0</v>
      </c>
      <c r="X770">
        <v>2.7090325324049038</v>
      </c>
      <c r="AA770">
        <v>0</v>
      </c>
      <c r="AB770">
        <v>8.7750000000000009E-2</v>
      </c>
      <c r="AC770" s="1" t="e">
        <f>((#REF!+#REF!)*H2__2[[#This Row],[PremiumH2CN_cap]]+(#REF!+#REF!)*H2__2[[#This Row],[PremiumH2CN_prod]]*1000)*_xlfn.XLOOKUP(H2__2[[#This Row],[Year]],Graphs!$R$2:$R$41,Graphs!$T$2:$T$41)</f>
        <v>#REF!</v>
      </c>
      <c r="AD7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1" spans="1:31" x14ac:dyDescent="0.25">
      <c r="A771" s="1" t="s">
        <v>105</v>
      </c>
      <c r="B771">
        <v>1</v>
      </c>
      <c r="C771" s="1" t="s">
        <v>107</v>
      </c>
      <c r="D771" s="1" t="s">
        <v>371</v>
      </c>
      <c r="E771">
        <v>2030</v>
      </c>
      <c r="F771">
        <v>32.66666666666697</v>
      </c>
      <c r="G771">
        <v>6.1736817467156122</v>
      </c>
      <c r="H771">
        <v>29.899562221694286</v>
      </c>
      <c r="I771">
        <v>45.454052317788062</v>
      </c>
      <c r="J771">
        <v>0.1337635269965681</v>
      </c>
      <c r="K771">
        <v>1.083004634109161</v>
      </c>
      <c r="L771">
        <v>4.384066836368353</v>
      </c>
      <c r="M771">
        <v>4.4078294903971011</v>
      </c>
      <c r="N771">
        <v>9.9817669157342674</v>
      </c>
      <c r="O771">
        <v>0</v>
      </c>
      <c r="P771">
        <v>8.1000000000000003E-2</v>
      </c>
      <c r="Q771">
        <v>0</v>
      </c>
      <c r="R771">
        <v>0</v>
      </c>
      <c r="S771">
        <v>2.5061573918592162</v>
      </c>
      <c r="T771">
        <v>0</v>
      </c>
      <c r="U771">
        <v>0</v>
      </c>
      <c r="V771">
        <v>0</v>
      </c>
      <c r="W771">
        <v>0</v>
      </c>
      <c r="X771">
        <v>2.5803239726692038</v>
      </c>
      <c r="AA771">
        <v>0</v>
      </c>
      <c r="AB771">
        <v>8.1000000000000003E-2</v>
      </c>
      <c r="AC771" s="1" t="e">
        <f>((#REF!+#REF!)*H2__2[[#This Row],[PremiumH2CN_cap]]+(#REF!+#REF!)*H2__2[[#This Row],[PremiumH2CN_prod]]*1000)*_xlfn.XLOOKUP(H2__2[[#This Row],[Year]],Graphs!$R$2:$R$41,Graphs!$T$2:$T$41)</f>
        <v>#REF!</v>
      </c>
      <c r="AD7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2" spans="1:31" x14ac:dyDescent="0.25">
      <c r="A772" s="1" t="s">
        <v>105</v>
      </c>
      <c r="B772">
        <v>1</v>
      </c>
      <c r="C772" s="1" t="s">
        <v>107</v>
      </c>
      <c r="D772" s="1" t="s">
        <v>371</v>
      </c>
      <c r="E772">
        <v>2031</v>
      </c>
      <c r="F772">
        <v>28.00000000000038</v>
      </c>
      <c r="G772">
        <v>6.1503484133822885</v>
      </c>
      <c r="H772">
        <v>29.892812224296609</v>
      </c>
      <c r="I772">
        <v>45.447302318729498</v>
      </c>
      <c r="J772">
        <v>0.1047369491950035</v>
      </c>
      <c r="K772">
        <v>1.0654059440648507</v>
      </c>
      <c r="L772">
        <v>4.4226488009585623</v>
      </c>
      <c r="M772">
        <v>4.4445536416059692</v>
      </c>
      <c r="N772">
        <v>10.604982436305438</v>
      </c>
      <c r="O772">
        <v>2.4605063149595909</v>
      </c>
      <c r="P772">
        <v>3.2362954344691572</v>
      </c>
      <c r="Q772">
        <v>0.32842080029692822</v>
      </c>
      <c r="R772">
        <v>0.52861717576142486</v>
      </c>
      <c r="S772">
        <v>2.4939141489161196</v>
      </c>
      <c r="T772">
        <v>0</v>
      </c>
      <c r="U772">
        <v>0</v>
      </c>
      <c r="V772">
        <v>0</v>
      </c>
      <c r="W772">
        <v>0</v>
      </c>
      <c r="X772">
        <v>2.582161272060139</v>
      </c>
      <c r="AA772">
        <v>2.4605063149595909</v>
      </c>
      <c r="AB772">
        <v>3.2362954344691572</v>
      </c>
      <c r="AC772" s="1" t="e">
        <f>((#REF!+#REF!)*H2__2[[#This Row],[PremiumH2CN_cap]]+(#REF!+#REF!)*H2__2[[#This Row],[PremiumH2CN_prod]]*1000)*_xlfn.XLOOKUP(H2__2[[#This Row],[Year]],Graphs!$R$2:$R$41,Graphs!$T$2:$T$41)</f>
        <v>#REF!</v>
      </c>
      <c r="AD7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3" spans="1:31" x14ac:dyDescent="0.25">
      <c r="A773" s="1" t="s">
        <v>105</v>
      </c>
      <c r="B773">
        <v>1</v>
      </c>
      <c r="C773" s="1" t="s">
        <v>107</v>
      </c>
      <c r="D773" s="1" t="s">
        <v>371</v>
      </c>
      <c r="E773">
        <v>2032</v>
      </c>
      <c r="F773">
        <v>23.333333333333808</v>
      </c>
      <c r="G773">
        <v>6.1270150800489658</v>
      </c>
      <c r="H773">
        <v>33.480367126528925</v>
      </c>
      <c r="I773">
        <v>47.588918801062192</v>
      </c>
      <c r="J773">
        <v>5.7696492341117032E-2</v>
      </c>
      <c r="K773">
        <v>1.0507565128000795</v>
      </c>
      <c r="L773">
        <v>5.0388545329873731</v>
      </c>
      <c r="M773">
        <v>4.7156113288033072</v>
      </c>
      <c r="N773">
        <v>11.260860426521711</v>
      </c>
      <c r="O773">
        <v>2.4605063149595909</v>
      </c>
      <c r="P773">
        <v>3.229545434469157</v>
      </c>
      <c r="Q773">
        <v>0.33300904777167312</v>
      </c>
      <c r="R773">
        <v>0.54942950261916779</v>
      </c>
      <c r="S773">
        <v>2.4964309230425501</v>
      </c>
      <c r="T773">
        <v>0</v>
      </c>
      <c r="U773">
        <v>0</v>
      </c>
      <c r="V773">
        <v>0</v>
      </c>
      <c r="W773">
        <v>0</v>
      </c>
      <c r="X773">
        <v>2.5935215892579682</v>
      </c>
      <c r="AA773">
        <v>2.4605063149595909</v>
      </c>
      <c r="AB773">
        <v>3.229545434469157</v>
      </c>
      <c r="AC773" s="1" t="e">
        <f>((#REF!+#REF!)*H2__2[[#This Row],[PremiumH2CN_cap]]+(#REF!+#REF!)*H2__2[[#This Row],[PremiumH2CN_prod]]*1000)*_xlfn.XLOOKUP(H2__2[[#This Row],[Year]],Graphs!$R$2:$R$41,Graphs!$T$2:$T$41)</f>
        <v>#REF!</v>
      </c>
      <c r="AD7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4" spans="1:31" x14ac:dyDescent="0.25">
      <c r="A774" s="1" t="s">
        <v>105</v>
      </c>
      <c r="B774">
        <v>1</v>
      </c>
      <c r="C774" s="1" t="s">
        <v>107</v>
      </c>
      <c r="D774" s="1" t="s">
        <v>371</v>
      </c>
      <c r="E774">
        <v>2033</v>
      </c>
      <c r="F774">
        <v>18.666666666667272</v>
      </c>
      <c r="G774">
        <v>6.1036817467156439</v>
      </c>
      <c r="H774">
        <v>37.4604680418473</v>
      </c>
      <c r="I774">
        <v>49.204972739122375</v>
      </c>
      <c r="J774">
        <v>1.2127081314757249E-10</v>
      </c>
      <c r="K774">
        <v>1.0453963014471463</v>
      </c>
      <c r="L774">
        <v>5.7098857173348865</v>
      </c>
      <c r="M774">
        <v>4.8731402792131</v>
      </c>
      <c r="N774">
        <v>11.976221518553535</v>
      </c>
      <c r="O774">
        <v>2.4605063149595909</v>
      </c>
      <c r="P774">
        <v>3.2227954344691572</v>
      </c>
      <c r="Q774">
        <v>0.32853988472714979</v>
      </c>
      <c r="R774">
        <v>0.56819077996751743</v>
      </c>
      <c r="S774">
        <v>2.5103372826641026</v>
      </c>
      <c r="T774">
        <v>0</v>
      </c>
      <c r="U774">
        <v>0</v>
      </c>
      <c r="V774">
        <v>0</v>
      </c>
      <c r="W774">
        <v>0</v>
      </c>
      <c r="X774">
        <v>2.6139837704039182</v>
      </c>
      <c r="AA774">
        <v>2.4605063149595909</v>
      </c>
      <c r="AB774">
        <v>3.2227954344691572</v>
      </c>
      <c r="AC774" s="1" t="e">
        <f>((#REF!+#REF!)*H2__2[[#This Row],[PremiumH2CN_cap]]+(#REF!+#REF!)*H2__2[[#This Row],[PremiumH2CN_prod]]*1000)*_xlfn.XLOOKUP(H2__2[[#This Row],[Year]],Graphs!$R$2:$R$41,Graphs!$T$2:$T$41)</f>
        <v>#REF!</v>
      </c>
      <c r="AD7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5" spans="1:31" x14ac:dyDescent="0.25">
      <c r="A775" s="1" t="s">
        <v>105</v>
      </c>
      <c r="B775">
        <v>1</v>
      </c>
      <c r="C775" s="1" t="s">
        <v>107</v>
      </c>
      <c r="D775" s="1" t="s">
        <v>371</v>
      </c>
      <c r="E775">
        <v>2034</v>
      </c>
      <c r="F775">
        <v>14.000000000000783</v>
      </c>
      <c r="G775">
        <v>6.0803484133823211</v>
      </c>
      <c r="H775">
        <v>37.453718103259654</v>
      </c>
      <c r="I775">
        <v>54.835097862881824</v>
      </c>
      <c r="J775">
        <v>2.1816939378698528E-11</v>
      </c>
      <c r="K775">
        <v>1.0301556780061054</v>
      </c>
      <c r="L775">
        <v>5.8784584032156477</v>
      </c>
      <c r="M775">
        <v>5.598378847099772</v>
      </c>
      <c r="N775">
        <v>12.598644294475752</v>
      </c>
      <c r="O775">
        <v>2.4605063149595909</v>
      </c>
      <c r="P775">
        <v>3.2160454344691569</v>
      </c>
      <c r="Q775">
        <v>0.33568327096243827</v>
      </c>
      <c r="R775">
        <v>0.55845374359303923</v>
      </c>
      <c r="S775">
        <v>2.497728619604358</v>
      </c>
      <c r="T775">
        <v>0</v>
      </c>
      <c r="U775">
        <v>0</v>
      </c>
      <c r="V775">
        <v>0</v>
      </c>
      <c r="W775">
        <v>0</v>
      </c>
      <c r="X775">
        <v>2.6123503736648748</v>
      </c>
      <c r="AA775">
        <v>2.4605063149595909</v>
      </c>
      <c r="AB775">
        <v>3.2160454344691569</v>
      </c>
      <c r="AC775" s="1" t="e">
        <f>((#REF!+#REF!)*H2__2[[#This Row],[PremiumH2CN_cap]]+(#REF!+#REF!)*H2__2[[#This Row],[PremiumH2CN_prod]]*1000)*_xlfn.XLOOKUP(H2__2[[#This Row],[Year]],Graphs!$R$2:$R$41,Graphs!$T$2:$T$41)</f>
        <v>#REF!</v>
      </c>
      <c r="AD7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6" spans="1:31" x14ac:dyDescent="0.25">
      <c r="A776" s="1" t="s">
        <v>105</v>
      </c>
      <c r="B776">
        <v>1</v>
      </c>
      <c r="C776" s="1" t="s">
        <v>107</v>
      </c>
      <c r="D776" s="1" t="s">
        <v>371</v>
      </c>
      <c r="E776">
        <v>2035</v>
      </c>
      <c r="F776">
        <v>9.3333333333344104</v>
      </c>
      <c r="G776">
        <v>6.0570150800489984</v>
      </c>
      <c r="H776">
        <v>43.119606792158102</v>
      </c>
      <c r="I776">
        <v>55.318046117717351</v>
      </c>
      <c r="J776">
        <v>1.4601932032223774E-11</v>
      </c>
      <c r="K776">
        <v>0.99355869386553919</v>
      </c>
      <c r="L776">
        <v>6.7552223456939453</v>
      </c>
      <c r="M776">
        <v>5.919882985338174</v>
      </c>
      <c r="N776">
        <v>13.026253976555321</v>
      </c>
      <c r="O776">
        <v>2.4605063149595909</v>
      </c>
      <c r="P776">
        <v>3.2092954344691571</v>
      </c>
      <c r="Q776">
        <v>0.1999492780202401</v>
      </c>
      <c r="R776">
        <v>0.60052545343815389</v>
      </c>
      <c r="S776">
        <v>2.4607384065002629</v>
      </c>
      <c r="T776">
        <v>0</v>
      </c>
      <c r="U776">
        <v>0</v>
      </c>
      <c r="V776">
        <v>0</v>
      </c>
      <c r="W776">
        <v>0</v>
      </c>
      <c r="X776">
        <v>2.5869430233491646</v>
      </c>
      <c r="AA776">
        <v>2.4605063149595909</v>
      </c>
      <c r="AB776">
        <v>3.2092954344691571</v>
      </c>
      <c r="AC776" s="1" t="e">
        <f>((#REF!+#REF!)*H2__2[[#This Row],[PremiumH2CN_cap]]+(#REF!+#REF!)*H2__2[[#This Row],[PremiumH2CN_prod]]*1000)*_xlfn.XLOOKUP(H2__2[[#This Row],[Year]],Graphs!$R$2:$R$41,Graphs!$T$2:$T$41)</f>
        <v>#REF!</v>
      </c>
      <c r="AD7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7" spans="1:31" x14ac:dyDescent="0.25">
      <c r="A777" s="1" t="s">
        <v>105</v>
      </c>
      <c r="B777">
        <v>1</v>
      </c>
      <c r="C777" s="1" t="s">
        <v>107</v>
      </c>
      <c r="D777" s="1" t="s">
        <v>371</v>
      </c>
      <c r="E777">
        <v>2036</v>
      </c>
      <c r="F777">
        <v>4.6666666666683625</v>
      </c>
      <c r="G777">
        <v>6.0336817467156756</v>
      </c>
      <c r="H777">
        <v>50.749630049949069</v>
      </c>
      <c r="I777">
        <v>60.3120790302168</v>
      </c>
      <c r="J777">
        <v>1.1477625466598421E-11</v>
      </c>
      <c r="K777">
        <v>0.89917745351718359</v>
      </c>
      <c r="L777">
        <v>7.827383123653834</v>
      </c>
      <c r="M777">
        <v>6.3964790167599084</v>
      </c>
      <c r="N777">
        <v>13.034451726964775</v>
      </c>
      <c r="O777">
        <v>2.4605063149595909</v>
      </c>
      <c r="P777">
        <v>3.2025454344691573</v>
      </c>
      <c r="Q777">
        <v>0.24086589255100535</v>
      </c>
      <c r="R777">
        <v>0.60022292229101049</v>
      </c>
      <c r="S777">
        <v>2.4096848219700249</v>
      </c>
      <c r="T777">
        <v>0</v>
      </c>
      <c r="U777">
        <v>0</v>
      </c>
      <c r="V777">
        <v>0</v>
      </c>
      <c r="W777">
        <v>0</v>
      </c>
      <c r="X777">
        <v>2.5337860668897343</v>
      </c>
      <c r="AA777">
        <v>2.4605063149595909</v>
      </c>
      <c r="AB777">
        <v>3.2025454344691573</v>
      </c>
      <c r="AC777" s="1" t="e">
        <f>((#REF!+#REF!)*H2__2[[#This Row],[PremiumH2CN_cap]]+(#REF!+#REF!)*H2__2[[#This Row],[PremiumH2CN_prod]]*1000)*_xlfn.XLOOKUP(H2__2[[#This Row],[Year]],Graphs!$R$2:$R$41,Graphs!$T$2:$T$41)</f>
        <v>#REF!</v>
      </c>
      <c r="AD7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8" spans="1:31" x14ac:dyDescent="0.25">
      <c r="A778" s="1" t="s">
        <v>105</v>
      </c>
      <c r="B778">
        <v>1</v>
      </c>
      <c r="C778" s="1" t="s">
        <v>107</v>
      </c>
      <c r="D778" s="1" t="s">
        <v>371</v>
      </c>
      <c r="E778">
        <v>2037</v>
      </c>
      <c r="F778">
        <v>2.5931551428603711E-10</v>
      </c>
      <c r="G778">
        <v>6.0103484133823528</v>
      </c>
      <c r="H778">
        <v>59.610781333028385</v>
      </c>
      <c r="I778">
        <v>60.305329054421968</v>
      </c>
      <c r="J778">
        <v>7.6650464579190955E-12</v>
      </c>
      <c r="K778">
        <v>0.89931562017759248</v>
      </c>
      <c r="L778">
        <v>8.9303331906006118</v>
      </c>
      <c r="M778">
        <v>6.0553785294642681</v>
      </c>
      <c r="N778">
        <v>13.826132432673832</v>
      </c>
      <c r="O778">
        <v>2.4605063149595909</v>
      </c>
      <c r="P778">
        <v>3.195795434469157</v>
      </c>
      <c r="Q778">
        <v>0.21746495223721152</v>
      </c>
      <c r="R778">
        <v>0.57468803733815443</v>
      </c>
      <c r="S778">
        <v>2.4402505038996702</v>
      </c>
      <c r="T778">
        <v>0</v>
      </c>
      <c r="U778">
        <v>0</v>
      </c>
      <c r="V778">
        <v>0</v>
      </c>
      <c r="W778">
        <v>0</v>
      </c>
      <c r="X778">
        <v>2.5704162777588633</v>
      </c>
      <c r="AA778">
        <v>2.4605063149595909</v>
      </c>
      <c r="AB778">
        <v>3.195795434469157</v>
      </c>
      <c r="AC778" s="1" t="e">
        <f>((#REF!+#REF!)*H2__2[[#This Row],[PremiumH2CN_cap]]+(#REF!+#REF!)*H2__2[[#This Row],[PremiumH2CN_prod]]*1000)*_xlfn.XLOOKUP(H2__2[[#This Row],[Year]],Graphs!$R$2:$R$41,Graphs!$T$2:$T$41)</f>
        <v>#REF!</v>
      </c>
      <c r="AD7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79" spans="1:31" x14ac:dyDescent="0.25">
      <c r="A779" s="1" t="s">
        <v>105</v>
      </c>
      <c r="B779">
        <v>1</v>
      </c>
      <c r="C779" s="1" t="s">
        <v>107</v>
      </c>
      <c r="D779" s="1" t="s">
        <v>371</v>
      </c>
      <c r="E779">
        <v>2038</v>
      </c>
      <c r="F779">
        <v>2.6304839661176258E-10</v>
      </c>
      <c r="G779">
        <v>6.0103484133823635</v>
      </c>
      <c r="H779">
        <v>60.489226378787954</v>
      </c>
      <c r="I779">
        <v>69.234444751926603</v>
      </c>
      <c r="J779">
        <v>7.2762623158735366E-12</v>
      </c>
      <c r="K779">
        <v>0.8993156201740129</v>
      </c>
      <c r="L779">
        <v>9.2871648844754731</v>
      </c>
      <c r="M779">
        <v>6.6533060715986636</v>
      </c>
      <c r="N779">
        <v>14.388741627073477</v>
      </c>
      <c r="O779">
        <v>2.4605063149595909</v>
      </c>
      <c r="P779">
        <v>3.1890454344691572</v>
      </c>
      <c r="Q779">
        <v>0.19726093981867251</v>
      </c>
      <c r="R779">
        <v>0.57551765837416247</v>
      </c>
      <c r="S779">
        <v>2.4455104686819817</v>
      </c>
      <c r="T779">
        <v>0</v>
      </c>
      <c r="U779">
        <v>0</v>
      </c>
      <c r="V779">
        <v>0</v>
      </c>
      <c r="W779">
        <v>0</v>
      </c>
      <c r="X779">
        <v>2.5786618599278577</v>
      </c>
      <c r="AA779">
        <v>2.4605063149595909</v>
      </c>
      <c r="AB779">
        <v>3.1890454344691572</v>
      </c>
      <c r="AC779" s="1" t="e">
        <f>((#REF!+#REF!)*H2__2[[#This Row],[PremiumH2CN_cap]]+(#REF!+#REF!)*H2__2[[#This Row],[PremiumH2CN_prod]]*1000)*_xlfn.XLOOKUP(H2__2[[#This Row],[Year]],Graphs!$R$2:$R$41,Graphs!$T$2:$T$41)</f>
        <v>#REF!</v>
      </c>
      <c r="AD7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0" spans="1:31" x14ac:dyDescent="0.25">
      <c r="A780" s="1" t="s">
        <v>105</v>
      </c>
      <c r="B780">
        <v>1</v>
      </c>
      <c r="C780" s="1" t="s">
        <v>107</v>
      </c>
      <c r="D780" s="1" t="s">
        <v>371</v>
      </c>
      <c r="E780">
        <v>2039</v>
      </c>
      <c r="F780">
        <v>2.7401131547767735E-10</v>
      </c>
      <c r="G780">
        <v>6.010348413382375</v>
      </c>
      <c r="H780">
        <v>60.482476382599131</v>
      </c>
      <c r="I780">
        <v>81.284024600781393</v>
      </c>
      <c r="J780">
        <v>6.8913030947827159E-12</v>
      </c>
      <c r="K780">
        <v>0.85996659049264079</v>
      </c>
      <c r="L780">
        <v>9.5447780924852097</v>
      </c>
      <c r="M780">
        <v>7.9160498779458299</v>
      </c>
      <c r="N780">
        <v>14.388239071242509</v>
      </c>
      <c r="O780">
        <v>2.4605063149595909</v>
      </c>
      <c r="P780">
        <v>3.182295434469157</v>
      </c>
      <c r="Q780">
        <v>0.19157949874367783</v>
      </c>
      <c r="R780">
        <v>0.59992343764046119</v>
      </c>
      <c r="S780">
        <v>2.3940698498898372</v>
      </c>
      <c r="T780">
        <v>0</v>
      </c>
      <c r="U780">
        <v>0</v>
      </c>
      <c r="V780">
        <v>0</v>
      </c>
      <c r="W780">
        <v>0</v>
      </c>
      <c r="X780">
        <v>2.5261434076115461</v>
      </c>
      <c r="AA780">
        <v>2.4605063149595909</v>
      </c>
      <c r="AB780">
        <v>3.182295434469157</v>
      </c>
      <c r="AC780" s="1" t="e">
        <f>((#REF!+#REF!)*H2__2[[#This Row],[PremiumH2CN_cap]]+(#REF!+#REF!)*H2__2[[#This Row],[PremiumH2CN_prod]]*1000)*_xlfn.XLOOKUP(H2__2[[#This Row],[Year]],Graphs!$R$2:$R$41,Graphs!$T$2:$T$41)</f>
        <v>#REF!</v>
      </c>
      <c r="AD7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1" spans="1:31" x14ac:dyDescent="0.25">
      <c r="A781" s="1" t="s">
        <v>105</v>
      </c>
      <c r="B781">
        <v>1</v>
      </c>
      <c r="C781" s="1" t="s">
        <v>107</v>
      </c>
      <c r="D781" s="1" t="s">
        <v>371</v>
      </c>
      <c r="E781">
        <v>2040</v>
      </c>
      <c r="F781">
        <v>2.9824665625809815E-10</v>
      </c>
      <c r="G781">
        <v>6.0103484133823883</v>
      </c>
      <c r="H781">
        <v>60.47572638407236</v>
      </c>
      <c r="I781">
        <v>91.366124683478631</v>
      </c>
      <c r="J781">
        <v>6.588114829525173E-12</v>
      </c>
      <c r="K781">
        <v>0.82348388525182303</v>
      </c>
      <c r="L781">
        <v>9.8681865488769969</v>
      </c>
      <c r="M781">
        <v>9.2683828246225346</v>
      </c>
      <c r="N781">
        <v>14.235536242270754</v>
      </c>
      <c r="O781">
        <v>2.4605063149595909</v>
      </c>
      <c r="P781">
        <v>3.1755454344691572</v>
      </c>
      <c r="Q781">
        <v>0.18181701408433001</v>
      </c>
      <c r="R781">
        <v>0.6228836793990421</v>
      </c>
      <c r="S781">
        <v>2.3290773975848853</v>
      </c>
      <c r="T781">
        <v>0</v>
      </c>
      <c r="U781">
        <v>0</v>
      </c>
      <c r="V781">
        <v>0</v>
      </c>
      <c r="W781">
        <v>0</v>
      </c>
      <c r="X781">
        <v>2.4592823937459212</v>
      </c>
      <c r="AA781">
        <v>2.4605063149595909</v>
      </c>
      <c r="AB781">
        <v>3.1755454344691572</v>
      </c>
      <c r="AC781" s="1" t="e">
        <f>((#REF!+#REF!)*H2__2[[#This Row],[PremiumH2CN_cap]]+(#REF!+#REF!)*H2__2[[#This Row],[PremiumH2CN_prod]]*1000)*_xlfn.XLOOKUP(H2__2[[#This Row],[Year]],Graphs!$R$2:$R$41,Graphs!$T$2:$T$41)</f>
        <v>#REF!</v>
      </c>
      <c r="AD7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2" spans="1:31" x14ac:dyDescent="0.25">
      <c r="A782" s="1" t="s">
        <v>105</v>
      </c>
      <c r="B782">
        <v>1</v>
      </c>
      <c r="C782" s="1" t="s">
        <v>107</v>
      </c>
      <c r="D782" s="1" t="s">
        <v>371</v>
      </c>
      <c r="E782">
        <v>2041</v>
      </c>
      <c r="F782">
        <v>3.3144182513632604E-10</v>
      </c>
      <c r="G782">
        <v>6.0103484133824034</v>
      </c>
      <c r="H782">
        <v>60.468976385057559</v>
      </c>
      <c r="I782">
        <v>100.50894385739299</v>
      </c>
      <c r="J782">
        <v>6.310967335448249E-12</v>
      </c>
      <c r="K782">
        <v>0.82348388524635985</v>
      </c>
      <c r="L782">
        <v>10.322666294795637</v>
      </c>
      <c r="M782">
        <v>10.459265724678692</v>
      </c>
      <c r="N782">
        <v>14.008738848514566</v>
      </c>
      <c r="O782">
        <v>2.4605063149595909</v>
      </c>
      <c r="P782">
        <v>3.1687954344691569</v>
      </c>
      <c r="Q782">
        <v>0</v>
      </c>
      <c r="R782">
        <v>0</v>
      </c>
      <c r="S782">
        <v>2.2114616251319497</v>
      </c>
      <c r="T782">
        <v>0</v>
      </c>
      <c r="U782">
        <v>0</v>
      </c>
      <c r="V782">
        <v>0</v>
      </c>
      <c r="W782">
        <v>0</v>
      </c>
      <c r="X782">
        <v>2.3184695239886266</v>
      </c>
      <c r="AA782">
        <v>2.4605063149595909</v>
      </c>
      <c r="AB782">
        <v>3.1687954344691569</v>
      </c>
      <c r="AC782" s="1" t="e">
        <f>((#REF!+#REF!)*H2__2[[#This Row],[PremiumH2CN_cap]]+(#REF!+#REF!)*H2__2[[#This Row],[PremiumH2CN_prod]]*1000)*_xlfn.XLOOKUP(H2__2[[#This Row],[Year]],Graphs!$R$2:$R$41,Graphs!$T$2:$T$41)</f>
        <v>#REF!</v>
      </c>
      <c r="AD7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3" spans="1:31" x14ac:dyDescent="0.25">
      <c r="A783" s="1" t="s">
        <v>105</v>
      </c>
      <c r="B783">
        <v>1</v>
      </c>
      <c r="C783" s="1" t="s">
        <v>107</v>
      </c>
      <c r="D783" s="1" t="s">
        <v>371</v>
      </c>
      <c r="E783">
        <v>2042</v>
      </c>
      <c r="F783">
        <v>3.7097654209766333E-10</v>
      </c>
      <c r="G783">
        <v>6.0103484133824212</v>
      </c>
      <c r="H783">
        <v>59.963564390009225</v>
      </c>
      <c r="I783">
        <v>99.422193859379121</v>
      </c>
      <c r="J783">
        <v>6.0826989982869661E-12</v>
      </c>
      <c r="K783">
        <v>0.74300378300124559</v>
      </c>
      <c r="L783">
        <v>10.889217559192335</v>
      </c>
      <c r="M783">
        <v>11.381200954921841</v>
      </c>
      <c r="N783">
        <v>14.021982641800781</v>
      </c>
      <c r="O783">
        <v>2.4605063149595909</v>
      </c>
      <c r="P783">
        <v>3.1620454344691571</v>
      </c>
      <c r="Q783">
        <v>0</v>
      </c>
      <c r="R783">
        <v>0</v>
      </c>
      <c r="S783">
        <v>2.0905235134733515</v>
      </c>
      <c r="T783">
        <v>0</v>
      </c>
      <c r="U783">
        <v>0</v>
      </c>
      <c r="V783">
        <v>0</v>
      </c>
      <c r="W783">
        <v>0</v>
      </c>
      <c r="X783">
        <v>2.1999688408912927</v>
      </c>
      <c r="AA783">
        <v>2.4605063149595909</v>
      </c>
      <c r="AB783">
        <v>3.1620454344691571</v>
      </c>
      <c r="AC783" s="1" t="e">
        <f>((#REF!+#REF!)*H2__2[[#This Row],[PremiumH2CN_cap]]+(#REF!+#REF!)*H2__2[[#This Row],[PremiumH2CN_prod]]*1000)*_xlfn.XLOOKUP(H2__2[[#This Row],[Year]],Graphs!$R$2:$R$41,Graphs!$T$2:$T$41)</f>
        <v>#REF!</v>
      </c>
      <c r="AD7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4" spans="1:31" x14ac:dyDescent="0.25">
      <c r="A784" s="1" t="s">
        <v>105</v>
      </c>
      <c r="B784">
        <v>1</v>
      </c>
      <c r="C784" s="1" t="s">
        <v>107</v>
      </c>
      <c r="D784" s="1" t="s">
        <v>371</v>
      </c>
      <c r="E784">
        <v>2043</v>
      </c>
      <c r="F784">
        <v>4.1722627033977653E-10</v>
      </c>
      <c r="G784">
        <v>6.0103484133824425</v>
      </c>
      <c r="H784">
        <v>59.963564391449339</v>
      </c>
      <c r="I784">
        <v>109.00760285888694</v>
      </c>
      <c r="J784">
        <v>6.0101988719896383E-12</v>
      </c>
      <c r="K784">
        <v>0.57058040427169199</v>
      </c>
      <c r="L784">
        <v>11.114630790730718</v>
      </c>
      <c r="M784">
        <v>12.53794797074079</v>
      </c>
      <c r="N784">
        <v>14.385019308389857</v>
      </c>
      <c r="O784">
        <v>2.4605063149595909</v>
      </c>
      <c r="P784">
        <v>3.1620454344691571</v>
      </c>
      <c r="Q784">
        <v>0</v>
      </c>
      <c r="R784">
        <v>0</v>
      </c>
      <c r="S784">
        <v>2.0793563474643735</v>
      </c>
      <c r="T784">
        <v>0</v>
      </c>
      <c r="U784">
        <v>0</v>
      </c>
      <c r="V784">
        <v>0</v>
      </c>
      <c r="W784">
        <v>0</v>
      </c>
      <c r="X784">
        <v>2.1893447984220864</v>
      </c>
      <c r="AA784">
        <v>2.4605063149595909</v>
      </c>
      <c r="AB784">
        <v>3.1620454344691571</v>
      </c>
      <c r="AC784" s="1" t="e">
        <f>((#REF!+#REF!)*H2__2[[#This Row],[PremiumH2CN_cap]]+(#REF!+#REF!)*H2__2[[#This Row],[PremiumH2CN_prod]]*1000)*_xlfn.XLOOKUP(H2__2[[#This Row],[Year]],Graphs!$R$2:$R$41,Graphs!$T$2:$T$41)</f>
        <v>#REF!</v>
      </c>
      <c r="AD7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5" spans="1:31" x14ac:dyDescent="0.25">
      <c r="A785" s="1" t="s">
        <v>105</v>
      </c>
      <c r="B785">
        <v>1</v>
      </c>
      <c r="C785" s="1" t="s">
        <v>107</v>
      </c>
      <c r="D785" s="1" t="s">
        <v>371</v>
      </c>
      <c r="E785">
        <v>2044</v>
      </c>
      <c r="F785">
        <v>4.7029021618094432E-10</v>
      </c>
      <c r="G785">
        <v>6.0103484133824683</v>
      </c>
      <c r="H785">
        <v>59.963564395347703</v>
      </c>
      <c r="I785">
        <v>124.70591466486152</v>
      </c>
      <c r="J785">
        <v>5.8823884170664799E-12</v>
      </c>
      <c r="K785">
        <v>0.41046187818915048</v>
      </c>
      <c r="L785">
        <v>11.420712228319715</v>
      </c>
      <c r="M785">
        <v>14.117186996460521</v>
      </c>
      <c r="N785">
        <v>14.135440771423868</v>
      </c>
      <c r="O785">
        <v>2.4605063149595909</v>
      </c>
      <c r="P785">
        <v>3.1620454344691571</v>
      </c>
      <c r="Q785">
        <v>0</v>
      </c>
      <c r="R785">
        <v>0</v>
      </c>
      <c r="S785">
        <v>2.0135554732780814</v>
      </c>
      <c r="T785">
        <v>0</v>
      </c>
      <c r="U785">
        <v>0</v>
      </c>
      <c r="V785">
        <v>0</v>
      </c>
      <c r="W785">
        <v>0</v>
      </c>
      <c r="X785">
        <v>2.123979868112591</v>
      </c>
      <c r="AA785">
        <v>2.4605063149595909</v>
      </c>
      <c r="AB785">
        <v>3.1620454344691571</v>
      </c>
      <c r="AC785" s="1" t="e">
        <f>((#REF!+#REF!)*H2__2[[#This Row],[PremiumH2CN_cap]]+(#REF!+#REF!)*H2__2[[#This Row],[PremiumH2CN_prod]]*1000)*_xlfn.XLOOKUP(H2__2[[#This Row],[Year]],Graphs!$R$2:$R$41,Graphs!$T$2:$T$41)</f>
        <v>#REF!</v>
      </c>
      <c r="AD7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6" spans="1:31" x14ac:dyDescent="0.25">
      <c r="A786" s="1" t="s">
        <v>105</v>
      </c>
      <c r="B786">
        <v>1</v>
      </c>
      <c r="C786" s="1" t="s">
        <v>107</v>
      </c>
      <c r="D786" s="1" t="s">
        <v>371</v>
      </c>
      <c r="E786">
        <v>2045</v>
      </c>
      <c r="F786">
        <v>5.31429803730314E-10</v>
      </c>
      <c r="G786">
        <v>6.010348413382502</v>
      </c>
      <c r="H786">
        <v>57.47316070629951</v>
      </c>
      <c r="I786">
        <v>137.59917692813605</v>
      </c>
      <c r="J786">
        <v>5.7727981221149066E-12</v>
      </c>
      <c r="K786">
        <v>0.39535416776777016</v>
      </c>
      <c r="L786">
        <v>11.503088236447951</v>
      </c>
      <c r="M786">
        <v>15.581506759986965</v>
      </c>
      <c r="N786">
        <v>14.021060810362879</v>
      </c>
      <c r="O786">
        <v>2.4605063149595909</v>
      </c>
      <c r="P786">
        <v>3.1620454344691571</v>
      </c>
      <c r="Q786">
        <v>0</v>
      </c>
      <c r="R786">
        <v>0</v>
      </c>
      <c r="S786">
        <v>1.9377455470419431</v>
      </c>
      <c r="T786">
        <v>0</v>
      </c>
      <c r="U786">
        <v>0</v>
      </c>
      <c r="V786">
        <v>0</v>
      </c>
      <c r="W786">
        <v>0</v>
      </c>
      <c r="X786">
        <v>2.0389832042682894</v>
      </c>
      <c r="AA786">
        <v>2.4605063149595909</v>
      </c>
      <c r="AB786">
        <v>3.1620454344691571</v>
      </c>
      <c r="AC786" s="1" t="e">
        <f>((#REF!+#REF!)*H2__2[[#This Row],[PremiumH2CN_cap]]+(#REF!+#REF!)*H2__2[[#This Row],[PremiumH2CN_prod]]*1000)*_xlfn.XLOOKUP(H2__2[[#This Row],[Year]],Graphs!$R$2:$R$41,Graphs!$T$2:$T$41)</f>
        <v>#REF!</v>
      </c>
      <c r="AD7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7" spans="1:31" x14ac:dyDescent="0.25">
      <c r="A787" s="1" t="s">
        <v>105</v>
      </c>
      <c r="B787">
        <v>1</v>
      </c>
      <c r="C787" s="1" t="s">
        <v>107</v>
      </c>
      <c r="D787" s="1" t="s">
        <v>371</v>
      </c>
      <c r="E787">
        <v>2046</v>
      </c>
      <c r="F787">
        <v>6.0212500815095413E-10</v>
      </c>
      <c r="G787">
        <v>6.0103484133825491</v>
      </c>
      <c r="H787">
        <v>64.387368321692577</v>
      </c>
      <c r="I787">
        <v>138.00510421282942</v>
      </c>
      <c r="J787">
        <v>5.7171482536451401E-12</v>
      </c>
      <c r="K787">
        <v>0.39535416776553067</v>
      </c>
      <c r="L787">
        <v>12.902473519731513</v>
      </c>
      <c r="M787">
        <v>15.447770770721784</v>
      </c>
      <c r="N787">
        <v>14.258367961839818</v>
      </c>
      <c r="O787">
        <v>2.4605063149595909</v>
      </c>
      <c r="P787">
        <v>3.1620454344691571</v>
      </c>
      <c r="Q787">
        <v>0</v>
      </c>
      <c r="R787">
        <v>0</v>
      </c>
      <c r="S787">
        <v>1.8897916728940065</v>
      </c>
      <c r="T787">
        <v>0</v>
      </c>
      <c r="U787">
        <v>0</v>
      </c>
      <c r="V787">
        <v>0</v>
      </c>
      <c r="W787">
        <v>0</v>
      </c>
      <c r="X787">
        <v>1.9842471549544147</v>
      </c>
      <c r="AA787">
        <v>2.4605063149595909</v>
      </c>
      <c r="AB787">
        <v>3.1620454344691571</v>
      </c>
      <c r="AC787" s="1" t="e">
        <f>((#REF!+#REF!)*H2__2[[#This Row],[PremiumH2CN_cap]]+(#REF!+#REF!)*H2__2[[#This Row],[PremiumH2CN_prod]]*1000)*_xlfn.XLOOKUP(H2__2[[#This Row],[Year]],Graphs!$R$2:$R$41,Graphs!$T$2:$T$41)</f>
        <v>#REF!</v>
      </c>
      <c r="AD7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8" spans="1:31" x14ac:dyDescent="0.25">
      <c r="A788" s="1" t="s">
        <v>105</v>
      </c>
      <c r="B788">
        <v>1</v>
      </c>
      <c r="C788" s="1" t="s">
        <v>107</v>
      </c>
      <c r="D788" s="1" t="s">
        <v>371</v>
      </c>
      <c r="E788">
        <v>2047</v>
      </c>
      <c r="F788">
        <v>6.8370734643326657E-10</v>
      </c>
      <c r="G788">
        <v>6.010348413382621</v>
      </c>
      <c r="H788">
        <v>71.902293656841266</v>
      </c>
      <c r="I788">
        <v>141.86245847875455</v>
      </c>
      <c r="J788">
        <v>5.6418334916938202E-12</v>
      </c>
      <c r="K788">
        <v>0.39535416776309057</v>
      </c>
      <c r="L788">
        <v>14.457536646985005</v>
      </c>
      <c r="M788">
        <v>15.566829485604947</v>
      </c>
      <c r="N788">
        <v>14.096223147584915</v>
      </c>
      <c r="O788">
        <v>2.4605063149595909</v>
      </c>
      <c r="P788">
        <v>3.1620454344691571</v>
      </c>
      <c r="Q788">
        <v>0</v>
      </c>
      <c r="R788">
        <v>0</v>
      </c>
      <c r="S788">
        <v>1.8083744011189851</v>
      </c>
      <c r="T788">
        <v>0</v>
      </c>
      <c r="U788">
        <v>0</v>
      </c>
      <c r="V788">
        <v>0</v>
      </c>
      <c r="W788">
        <v>0</v>
      </c>
      <c r="X788">
        <v>1.8986467923266048</v>
      </c>
      <c r="AA788">
        <v>2.4605063149595909</v>
      </c>
      <c r="AB788">
        <v>3.1620454344691571</v>
      </c>
      <c r="AC788" s="1" t="e">
        <f>((#REF!+#REF!)*H2__2[[#This Row],[PremiumH2CN_cap]]+(#REF!+#REF!)*H2__2[[#This Row],[PremiumH2CN_prod]]*1000)*_xlfn.XLOOKUP(H2__2[[#This Row],[Year]],Graphs!$R$2:$R$41,Graphs!$T$2:$T$41)</f>
        <v>#REF!</v>
      </c>
      <c r="AD7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89" spans="1:31" x14ac:dyDescent="0.25">
      <c r="A789" s="1" t="s">
        <v>105</v>
      </c>
      <c r="B789">
        <v>1</v>
      </c>
      <c r="C789" s="1" t="s">
        <v>107</v>
      </c>
      <c r="D789" s="1" t="s">
        <v>371</v>
      </c>
      <c r="E789">
        <v>2048</v>
      </c>
      <c r="F789">
        <v>7.781186842151661E-10</v>
      </c>
      <c r="G789">
        <v>2.5103484133827845</v>
      </c>
      <c r="H789">
        <v>81.692049586429405</v>
      </c>
      <c r="I789">
        <v>144.05943269875655</v>
      </c>
      <c r="J789">
        <v>5.5868260768875342E-12</v>
      </c>
      <c r="K789">
        <v>0.1651279825206253</v>
      </c>
      <c r="L789">
        <v>16.636571563145818</v>
      </c>
      <c r="M789">
        <v>15.305243998346013</v>
      </c>
      <c r="N789">
        <v>13.93145481601557</v>
      </c>
      <c r="O789">
        <v>2.4605063149595909</v>
      </c>
      <c r="P789">
        <v>3.1620454344691571</v>
      </c>
      <c r="Q789">
        <v>0</v>
      </c>
      <c r="R789">
        <v>0</v>
      </c>
      <c r="S789">
        <v>1.7332537832148585</v>
      </c>
      <c r="T789">
        <v>0</v>
      </c>
      <c r="U789">
        <v>0</v>
      </c>
      <c r="V789">
        <v>0</v>
      </c>
      <c r="W789">
        <v>0</v>
      </c>
      <c r="X789">
        <v>1.8153810079535364</v>
      </c>
      <c r="AA789">
        <v>2.4605063149595909</v>
      </c>
      <c r="AB789">
        <v>3.1620454344691571</v>
      </c>
      <c r="AC789" s="1" t="e">
        <f>((#REF!+#REF!)*H2__2[[#This Row],[PremiumH2CN_cap]]+(#REF!+#REF!)*H2__2[[#This Row],[PremiumH2CN_prod]]*1000)*_xlfn.XLOOKUP(H2__2[[#This Row],[Year]],Graphs!$R$2:$R$41,Graphs!$T$2:$T$41)</f>
        <v>#REF!</v>
      </c>
      <c r="AD7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0" spans="1:31" x14ac:dyDescent="0.25">
      <c r="A790" s="1" t="s">
        <v>105</v>
      </c>
      <c r="B790">
        <v>1</v>
      </c>
      <c r="C790" s="1" t="s">
        <v>107</v>
      </c>
      <c r="D790" s="1" t="s">
        <v>371</v>
      </c>
      <c r="E790">
        <v>2049</v>
      </c>
      <c r="F790">
        <v>8.8760320205252741E-10</v>
      </c>
      <c r="G790">
        <v>7.9571061151838502E-11</v>
      </c>
      <c r="H790">
        <v>92.542530922446758</v>
      </c>
      <c r="I790">
        <v>151.8302586009832</v>
      </c>
      <c r="J790">
        <v>5.5374368660224607E-12</v>
      </c>
      <c r="K790">
        <v>5.101336664144399E-12</v>
      </c>
      <c r="L790">
        <v>18.823434217850519</v>
      </c>
      <c r="M790">
        <v>15.188769038904814</v>
      </c>
      <c r="N790">
        <v>13.413229600877338</v>
      </c>
      <c r="O790">
        <v>2.4605063149595909</v>
      </c>
      <c r="P790">
        <v>3.1620454344691571</v>
      </c>
      <c r="Q790">
        <v>0</v>
      </c>
      <c r="R790">
        <v>0</v>
      </c>
      <c r="S790">
        <v>1.6553246182453809</v>
      </c>
      <c r="T790">
        <v>0</v>
      </c>
      <c r="U790">
        <v>0</v>
      </c>
      <c r="V790">
        <v>0</v>
      </c>
      <c r="W790">
        <v>0</v>
      </c>
      <c r="X790">
        <v>1.7340659013590292</v>
      </c>
      <c r="AA790">
        <v>2.4605063149595909</v>
      </c>
      <c r="AB790">
        <v>3.1620454344691571</v>
      </c>
      <c r="AC790" s="1" t="e">
        <f>((#REF!+#REF!)*H2__2[[#This Row],[PremiumH2CN_cap]]+(#REF!+#REF!)*H2__2[[#This Row],[PremiumH2CN_prod]]*1000)*_xlfn.XLOOKUP(H2__2[[#This Row],[Year]],Graphs!$R$2:$R$41,Graphs!$T$2:$T$41)</f>
        <v>#REF!</v>
      </c>
      <c r="AD7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1" spans="1:31" x14ac:dyDescent="0.25">
      <c r="A791" s="1" t="s">
        <v>105</v>
      </c>
      <c r="B791">
        <v>1</v>
      </c>
      <c r="C791" s="1" t="s">
        <v>107</v>
      </c>
      <c r="D791" s="1" t="s">
        <v>371</v>
      </c>
      <c r="E791">
        <v>2050</v>
      </c>
      <c r="F791">
        <v>1.0148924041726085E-9</v>
      </c>
      <c r="G791">
        <v>8.6306469206994834E-11</v>
      </c>
      <c r="H791">
        <v>100.73420719312708</v>
      </c>
      <c r="I791">
        <v>161.08966532603282</v>
      </c>
      <c r="J791">
        <v>5.5040385592728995E-12</v>
      </c>
      <c r="K791">
        <v>4.8771497272558325E-12</v>
      </c>
      <c r="L791">
        <v>20.538009458047419</v>
      </c>
      <c r="M791">
        <v>15.398238014169223</v>
      </c>
      <c r="N791">
        <v>12.962149179561759</v>
      </c>
      <c r="O791">
        <v>2.4605063149595909</v>
      </c>
      <c r="P791">
        <v>3.1620454344691571</v>
      </c>
      <c r="Q791">
        <v>0</v>
      </c>
      <c r="R791">
        <v>0</v>
      </c>
      <c r="S791">
        <v>1.5845385869546189</v>
      </c>
      <c r="T791">
        <v>0</v>
      </c>
      <c r="U791">
        <v>0</v>
      </c>
      <c r="V791">
        <v>0</v>
      </c>
      <c r="W791">
        <v>0</v>
      </c>
      <c r="X791">
        <v>1.6610214242926553</v>
      </c>
      <c r="AA791">
        <v>2.4605063149595909</v>
      </c>
      <c r="AB791">
        <v>3.1620454344691571</v>
      </c>
      <c r="AC791" s="1" t="e">
        <f>((#REF!+#REF!)*H2__2[[#This Row],[PremiumH2CN_cap]]+(#REF!+#REF!)*H2__2[[#This Row],[PremiumH2CN_prod]]*1000)*_xlfn.XLOOKUP(H2__2[[#This Row],[Year]],Graphs!$R$2:$R$41,Graphs!$T$2:$T$41)</f>
        <v>#REF!</v>
      </c>
      <c r="AD7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2" spans="1:31" x14ac:dyDescent="0.25">
      <c r="A792" s="1" t="s">
        <v>105</v>
      </c>
      <c r="B792">
        <v>1</v>
      </c>
      <c r="C792" s="1" t="s">
        <v>107</v>
      </c>
      <c r="D792" s="1" t="s">
        <v>371</v>
      </c>
      <c r="E792">
        <v>2051</v>
      </c>
      <c r="F792">
        <v>1.1631614634318841E-9</v>
      </c>
      <c r="G792">
        <v>9.2591625092498737E-11</v>
      </c>
      <c r="H792">
        <v>107.35595683554818</v>
      </c>
      <c r="I792">
        <v>167.37439518533583</v>
      </c>
      <c r="J792">
        <v>5.460728365160505E-12</v>
      </c>
      <c r="K792">
        <v>4.443886879656363E-12</v>
      </c>
      <c r="L792">
        <v>22.086549048801793</v>
      </c>
      <c r="M792">
        <v>15.843479286921069</v>
      </c>
      <c r="N792">
        <v>12.069366612094736</v>
      </c>
      <c r="O792">
        <v>0</v>
      </c>
      <c r="P792">
        <v>0</v>
      </c>
      <c r="Q792">
        <v>0</v>
      </c>
      <c r="R792">
        <v>0</v>
      </c>
      <c r="S792">
        <v>1.4825392140575784</v>
      </c>
      <c r="T792">
        <v>0</v>
      </c>
      <c r="U792">
        <v>0</v>
      </c>
      <c r="V792">
        <v>0</v>
      </c>
      <c r="W792">
        <v>0</v>
      </c>
      <c r="X792">
        <v>1.5559378775876536</v>
      </c>
      <c r="AA792">
        <v>0</v>
      </c>
      <c r="AB792">
        <v>0</v>
      </c>
      <c r="AC792" s="1" t="e">
        <f>((#REF!+#REF!)*H2__2[[#This Row],[PremiumH2CN_cap]]+(#REF!+#REF!)*H2__2[[#This Row],[PremiumH2CN_prod]]*1000)*_xlfn.XLOOKUP(H2__2[[#This Row],[Year]],Graphs!$R$2:$R$41,Graphs!$T$2:$T$41)</f>
        <v>#REF!</v>
      </c>
      <c r="AD7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3" spans="1:31" x14ac:dyDescent="0.25">
      <c r="A793" s="1" t="s">
        <v>105</v>
      </c>
      <c r="B793">
        <v>1</v>
      </c>
      <c r="C793" s="1" t="s">
        <v>107</v>
      </c>
      <c r="D793" s="1" t="s">
        <v>371</v>
      </c>
      <c r="E793">
        <v>2052</v>
      </c>
      <c r="F793">
        <v>1.3364144194484155E-9</v>
      </c>
      <c r="G793">
        <v>1.0036110034753478E-10</v>
      </c>
      <c r="H793">
        <v>111.44054731181475</v>
      </c>
      <c r="I793">
        <v>170.84736093492242</v>
      </c>
      <c r="J793">
        <v>5.4205601450980083E-12</v>
      </c>
      <c r="K793">
        <v>4.0648483425354356E-12</v>
      </c>
      <c r="L793">
        <v>22.982620856928051</v>
      </c>
      <c r="M793">
        <v>16.072819493984131</v>
      </c>
      <c r="N793">
        <v>10.944116507770522</v>
      </c>
      <c r="O793">
        <v>0</v>
      </c>
      <c r="P793">
        <v>0</v>
      </c>
      <c r="Q793">
        <v>0</v>
      </c>
      <c r="R793">
        <v>0</v>
      </c>
      <c r="S793">
        <v>1.3674025504862959</v>
      </c>
      <c r="T793">
        <v>0</v>
      </c>
      <c r="U793">
        <v>0</v>
      </c>
      <c r="V793">
        <v>0</v>
      </c>
      <c r="W793">
        <v>0</v>
      </c>
      <c r="X793">
        <v>1.4322873408649706</v>
      </c>
      <c r="AA793">
        <v>0</v>
      </c>
      <c r="AB793">
        <v>0</v>
      </c>
      <c r="AC793" s="1" t="e">
        <f>((#REF!+#REF!)*H2__2[[#This Row],[PremiumH2CN_cap]]+(#REF!+#REF!)*H2__2[[#This Row],[PremiumH2CN_prod]]*1000)*_xlfn.XLOOKUP(H2__2[[#This Row],[Year]],Graphs!$R$2:$R$41,Graphs!$T$2:$T$41)</f>
        <v>#REF!</v>
      </c>
      <c r="AD7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4" spans="1:31" x14ac:dyDescent="0.25">
      <c r="A794" s="1" t="s">
        <v>105</v>
      </c>
      <c r="B794">
        <v>1</v>
      </c>
      <c r="C794" s="1" t="s">
        <v>107</v>
      </c>
      <c r="D794" s="1" t="s">
        <v>371</v>
      </c>
      <c r="E794">
        <v>2053</v>
      </c>
      <c r="F794">
        <v>1.5394828392951927E-9</v>
      </c>
      <c r="G794">
        <v>1.1121713389882778E-10</v>
      </c>
      <c r="H794">
        <v>115.76802365720837</v>
      </c>
      <c r="I794">
        <v>177.43173885593231</v>
      </c>
      <c r="J794">
        <v>5.4037753060229601E-12</v>
      </c>
      <c r="K794">
        <v>3.8823677970076447E-12</v>
      </c>
      <c r="L794">
        <v>23.838695395059229</v>
      </c>
      <c r="M794">
        <v>16.158582258211837</v>
      </c>
      <c r="N794">
        <v>10.006351181582609</v>
      </c>
      <c r="O794">
        <v>0</v>
      </c>
      <c r="P794">
        <v>0</v>
      </c>
      <c r="Q794">
        <v>0</v>
      </c>
      <c r="R794">
        <v>0</v>
      </c>
      <c r="S794">
        <v>1.2706509541902089</v>
      </c>
      <c r="T794">
        <v>0</v>
      </c>
      <c r="U794">
        <v>0</v>
      </c>
      <c r="V794">
        <v>0</v>
      </c>
      <c r="W794">
        <v>0</v>
      </c>
      <c r="X794">
        <v>1.3334730657758582</v>
      </c>
      <c r="AA794">
        <v>0</v>
      </c>
      <c r="AB794">
        <v>0</v>
      </c>
      <c r="AC794" s="1" t="e">
        <f>((#REF!+#REF!)*H2__2[[#This Row],[PremiumH2CN_cap]]+(#REF!+#REF!)*H2__2[[#This Row],[PremiumH2CN_prod]]*1000)*_xlfn.XLOOKUP(H2__2[[#This Row],[Year]],Graphs!$R$2:$R$41,Graphs!$T$2:$T$41)</f>
        <v>#REF!</v>
      </c>
      <c r="AD7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5" spans="1:31" x14ac:dyDescent="0.25">
      <c r="A795" s="1" t="s">
        <v>105</v>
      </c>
      <c r="B795">
        <v>1</v>
      </c>
      <c r="C795" s="1" t="s">
        <v>107</v>
      </c>
      <c r="D795" s="1" t="s">
        <v>371</v>
      </c>
      <c r="E795">
        <v>2054</v>
      </c>
      <c r="F795">
        <v>1.776526517906122E-9</v>
      </c>
      <c r="G795">
        <v>1.2460365537639568E-10</v>
      </c>
      <c r="H795">
        <v>125.27541519334198</v>
      </c>
      <c r="I795">
        <v>171.79486477296911</v>
      </c>
      <c r="J795">
        <v>5.3976656484455041E-12</v>
      </c>
      <c r="K795">
        <v>3.775401826238075E-12</v>
      </c>
      <c r="L795">
        <v>24.893316131644507</v>
      </c>
      <c r="M795">
        <v>15.889215649955462</v>
      </c>
      <c r="N795">
        <v>9.2227932605956511</v>
      </c>
      <c r="O795">
        <v>0</v>
      </c>
      <c r="P795">
        <v>0</v>
      </c>
      <c r="Q795">
        <v>0</v>
      </c>
      <c r="R795">
        <v>0</v>
      </c>
      <c r="S795">
        <v>1.1885871149856844</v>
      </c>
      <c r="T795">
        <v>0</v>
      </c>
      <c r="U795">
        <v>0</v>
      </c>
      <c r="V795">
        <v>0</v>
      </c>
      <c r="W795">
        <v>0</v>
      </c>
      <c r="X795">
        <v>1.2445151373211356</v>
      </c>
      <c r="AA795">
        <v>0</v>
      </c>
      <c r="AB795">
        <v>0</v>
      </c>
      <c r="AC795" s="1" t="e">
        <f>((#REF!+#REF!)*H2__2[[#This Row],[PremiumH2CN_cap]]+(#REF!+#REF!)*H2__2[[#This Row],[PremiumH2CN_prod]]*1000)*_xlfn.XLOOKUP(H2__2[[#This Row],[Year]],Graphs!$R$2:$R$41,Graphs!$T$2:$T$41)</f>
        <v>#REF!</v>
      </c>
      <c r="AD7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6" spans="1:31" x14ac:dyDescent="0.25">
      <c r="A796" s="1" t="s">
        <v>105</v>
      </c>
      <c r="B796">
        <v>1</v>
      </c>
      <c r="C796" s="1" t="s">
        <v>107</v>
      </c>
      <c r="D796" s="1" t="s">
        <v>371</v>
      </c>
      <c r="E796">
        <v>2055</v>
      </c>
      <c r="F796">
        <v>2.0349394016977045E-9</v>
      </c>
      <c r="G796">
        <v>1.3932818089364528E-10</v>
      </c>
      <c r="H796">
        <v>127.20573362492462</v>
      </c>
      <c r="I796">
        <v>171.30516657616516</v>
      </c>
      <c r="J796">
        <v>5.3881895722832154E-12</v>
      </c>
      <c r="K796">
        <v>3.7021469949647547E-12</v>
      </c>
      <c r="L796">
        <v>25.186507383316975</v>
      </c>
      <c r="M796">
        <v>16.173829715286281</v>
      </c>
      <c r="N796">
        <v>8.6533797773761094</v>
      </c>
      <c r="O796">
        <v>0</v>
      </c>
      <c r="P796">
        <v>0</v>
      </c>
      <c r="Q796">
        <v>0</v>
      </c>
      <c r="R796">
        <v>0</v>
      </c>
      <c r="S796">
        <v>1.0872557055938168</v>
      </c>
      <c r="T796">
        <v>0</v>
      </c>
      <c r="U796">
        <v>0</v>
      </c>
      <c r="V796">
        <v>0</v>
      </c>
      <c r="W796">
        <v>0</v>
      </c>
      <c r="X796">
        <v>1.1269626460241451</v>
      </c>
      <c r="AA796">
        <v>0</v>
      </c>
      <c r="AB796">
        <v>0</v>
      </c>
      <c r="AC796" s="1" t="e">
        <f>((#REF!+#REF!)*H2__2[[#This Row],[PremiumH2CN_cap]]+(#REF!+#REF!)*H2__2[[#This Row],[PremiumH2CN_prod]]*1000)*_xlfn.XLOOKUP(H2__2[[#This Row],[Year]],Graphs!$R$2:$R$41,Graphs!$T$2:$T$41)</f>
        <v>#REF!</v>
      </c>
      <c r="AD7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7" spans="1:31" x14ac:dyDescent="0.25">
      <c r="A797" s="1" t="s">
        <v>105</v>
      </c>
      <c r="B797">
        <v>1</v>
      </c>
      <c r="C797" s="1" t="s">
        <v>107</v>
      </c>
      <c r="D797" s="1" t="s">
        <v>371</v>
      </c>
      <c r="E797">
        <v>2056</v>
      </c>
      <c r="F797">
        <v>2.2071285382264678E-9</v>
      </c>
      <c r="G797">
        <v>1.4851594421209467E-10</v>
      </c>
      <c r="H797">
        <v>131.38515474475798</v>
      </c>
      <c r="I797">
        <v>166.30438367364238</v>
      </c>
      <c r="J797">
        <v>5.4005551126821709E-12</v>
      </c>
      <c r="K797">
        <v>3.7046170226919427E-12</v>
      </c>
      <c r="L797">
        <v>25.336058952302682</v>
      </c>
      <c r="M797">
        <v>16.123046903459624</v>
      </c>
      <c r="N797">
        <v>8.5427250157345593</v>
      </c>
      <c r="O797">
        <v>0</v>
      </c>
      <c r="P797">
        <v>0</v>
      </c>
      <c r="Q797">
        <v>0</v>
      </c>
      <c r="R797">
        <v>0</v>
      </c>
      <c r="S797">
        <v>1.0244220823142887</v>
      </c>
      <c r="T797">
        <v>0</v>
      </c>
      <c r="U797">
        <v>0</v>
      </c>
      <c r="V797">
        <v>0</v>
      </c>
      <c r="W797">
        <v>0</v>
      </c>
      <c r="X797">
        <v>1.0738172906405099</v>
      </c>
      <c r="AA797">
        <v>0</v>
      </c>
      <c r="AB797">
        <v>0</v>
      </c>
      <c r="AC797" s="1" t="e">
        <f>((#REF!+#REF!)*H2__2[[#This Row],[PremiumH2CN_cap]]+(#REF!+#REF!)*H2__2[[#This Row],[PremiumH2CN_prod]]*1000)*_xlfn.XLOOKUP(H2__2[[#This Row],[Year]],Graphs!$R$2:$R$41,Graphs!$T$2:$T$41)</f>
        <v>#REF!</v>
      </c>
      <c r="AD7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8" spans="1:31" x14ac:dyDescent="0.25">
      <c r="A798" s="1" t="s">
        <v>105</v>
      </c>
      <c r="B798">
        <v>1</v>
      </c>
      <c r="C798" s="1" t="s">
        <v>107</v>
      </c>
      <c r="D798" s="1" t="s">
        <v>371</v>
      </c>
      <c r="E798">
        <v>2057</v>
      </c>
      <c r="F798">
        <v>2.2584592752987279E-9</v>
      </c>
      <c r="G798">
        <v>1.5123389815455448E-10</v>
      </c>
      <c r="H798">
        <v>127.14452745592106</v>
      </c>
      <c r="I798">
        <v>166.30438365570876</v>
      </c>
      <c r="J798">
        <v>5.4062588521004735E-12</v>
      </c>
      <c r="K798">
        <v>3.6605711503906735E-12</v>
      </c>
      <c r="L798">
        <v>25.597661338554929</v>
      </c>
      <c r="M798">
        <v>16.26887043692259</v>
      </c>
      <c r="N798">
        <v>8.1261010251881629</v>
      </c>
      <c r="O798">
        <v>0</v>
      </c>
      <c r="P798">
        <v>0</v>
      </c>
      <c r="Q798">
        <v>0</v>
      </c>
      <c r="R798">
        <v>0</v>
      </c>
      <c r="S798">
        <v>0.94917434295096659</v>
      </c>
      <c r="T798">
        <v>0</v>
      </c>
      <c r="U798">
        <v>0</v>
      </c>
      <c r="V798">
        <v>0</v>
      </c>
      <c r="W798">
        <v>0</v>
      </c>
      <c r="X798">
        <v>1.003245536502184</v>
      </c>
      <c r="AA798">
        <v>0</v>
      </c>
      <c r="AB798">
        <v>0</v>
      </c>
      <c r="AC798" s="1" t="e">
        <f>((#REF!+#REF!)*H2__2[[#This Row],[PremiumH2CN_cap]]+(#REF!+#REF!)*H2__2[[#This Row],[PremiumH2CN_prod]]*1000)*_xlfn.XLOOKUP(H2__2[[#This Row],[Year]],Graphs!$R$2:$R$41,Graphs!$T$2:$T$41)</f>
        <v>#REF!</v>
      </c>
      <c r="AD7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799" spans="1:31" x14ac:dyDescent="0.25">
      <c r="A799" s="1" t="s">
        <v>105</v>
      </c>
      <c r="B799">
        <v>1</v>
      </c>
      <c r="C799" s="1" t="s">
        <v>107</v>
      </c>
      <c r="D799" s="1" t="s">
        <v>371</v>
      </c>
      <c r="E799">
        <v>2058</v>
      </c>
      <c r="F799">
        <v>2.2773673488934875E-9</v>
      </c>
      <c r="G799">
        <v>1.5228318998173279E-10</v>
      </c>
      <c r="H799">
        <v>130.60220370612595</v>
      </c>
      <c r="I799">
        <v>157.3685179664138</v>
      </c>
      <c r="J799">
        <v>5.4021050921206288E-12</v>
      </c>
      <c r="K799">
        <v>3.5726818208574463E-12</v>
      </c>
      <c r="L799">
        <v>26.176301476944356</v>
      </c>
      <c r="M799">
        <v>16.799883163075446</v>
      </c>
      <c r="N799">
        <v>7.0247782493720727</v>
      </c>
      <c r="O799">
        <v>0</v>
      </c>
      <c r="P799">
        <v>0</v>
      </c>
      <c r="Q799">
        <v>0</v>
      </c>
      <c r="R799">
        <v>0</v>
      </c>
      <c r="S799">
        <v>0.83901832693870404</v>
      </c>
      <c r="T799">
        <v>0</v>
      </c>
      <c r="U799">
        <v>0</v>
      </c>
      <c r="V799">
        <v>0</v>
      </c>
      <c r="W799">
        <v>0</v>
      </c>
      <c r="X799">
        <v>0.88429926988953578</v>
      </c>
      <c r="AA799">
        <v>0</v>
      </c>
      <c r="AB799">
        <v>0</v>
      </c>
      <c r="AC799" s="1" t="e">
        <f>((#REF!+#REF!)*H2__2[[#This Row],[PremiumH2CN_cap]]+(#REF!+#REF!)*H2__2[[#This Row],[PremiumH2CN_prod]]*1000)*_xlfn.XLOOKUP(H2__2[[#This Row],[Year]],Graphs!$R$2:$R$41,Graphs!$T$2:$T$41)</f>
        <v>#REF!</v>
      </c>
      <c r="AD7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7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0" spans="1:31" x14ac:dyDescent="0.25">
      <c r="A800" s="1" t="s">
        <v>105</v>
      </c>
      <c r="B800">
        <v>1</v>
      </c>
      <c r="C800" s="1" t="s">
        <v>107</v>
      </c>
      <c r="D800" s="1" t="s">
        <v>371</v>
      </c>
      <c r="E800">
        <v>2059</v>
      </c>
      <c r="F800">
        <v>2.2867741890631967E-9</v>
      </c>
      <c r="G800">
        <v>1.5282307559698084E-10</v>
      </c>
      <c r="H800">
        <v>130.60232662633038</v>
      </c>
      <c r="I800">
        <v>156.97770889783382</v>
      </c>
      <c r="J800">
        <v>5.4452207440856523E-12</v>
      </c>
      <c r="K800">
        <v>3.6966816414338651E-12</v>
      </c>
      <c r="L800">
        <v>25.838627858420754</v>
      </c>
      <c r="M800">
        <v>16.503334029406638</v>
      </c>
      <c r="N800">
        <v>7.657353964390941</v>
      </c>
      <c r="O800">
        <v>0</v>
      </c>
      <c r="P800">
        <v>0</v>
      </c>
      <c r="Q800">
        <v>0</v>
      </c>
      <c r="R800">
        <v>0</v>
      </c>
      <c r="S800">
        <v>0.87377420306637887</v>
      </c>
      <c r="T800">
        <v>0</v>
      </c>
      <c r="U800">
        <v>0</v>
      </c>
      <c r="V800">
        <v>0</v>
      </c>
      <c r="W800">
        <v>0</v>
      </c>
      <c r="X800">
        <v>0.91702522785337093</v>
      </c>
      <c r="AA800">
        <v>0</v>
      </c>
      <c r="AB800">
        <v>0</v>
      </c>
      <c r="AC800" s="1" t="e">
        <f>((#REF!+#REF!)*H2__2[[#This Row],[PremiumH2CN_cap]]+(#REF!+#REF!)*H2__2[[#This Row],[PremiumH2CN_prod]]*1000)*_xlfn.XLOOKUP(H2__2[[#This Row],[Year]],Graphs!$R$2:$R$41,Graphs!$T$2:$T$41)</f>
        <v>#REF!</v>
      </c>
      <c r="AD8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1" spans="1:31" x14ac:dyDescent="0.25">
      <c r="A801" s="1" t="s">
        <v>105</v>
      </c>
      <c r="B801">
        <v>1</v>
      </c>
      <c r="C801" s="1" t="s">
        <v>107</v>
      </c>
      <c r="D801" s="1" t="s">
        <v>371</v>
      </c>
      <c r="E801">
        <v>2060</v>
      </c>
      <c r="F801">
        <v>2.2864824164138186E-9</v>
      </c>
      <c r="G801">
        <v>1.5281257104868007E-10</v>
      </c>
      <c r="H801">
        <v>130.60232662485714</v>
      </c>
      <c r="I801">
        <v>146.88885881513659</v>
      </c>
      <c r="J801">
        <v>1.4583152970886242E-12</v>
      </c>
      <c r="K801">
        <v>9.8849677374757306E-13</v>
      </c>
      <c r="L801">
        <v>25.036786220282007</v>
      </c>
      <c r="M801">
        <v>16.229983715865465</v>
      </c>
      <c r="N801">
        <v>8.7368412432911882</v>
      </c>
      <c r="O801">
        <v>0</v>
      </c>
      <c r="P801">
        <v>0</v>
      </c>
      <c r="Q801">
        <v>0</v>
      </c>
      <c r="R801">
        <v>0</v>
      </c>
      <c r="S801">
        <v>0.98236334753901378</v>
      </c>
      <c r="T801">
        <v>0</v>
      </c>
      <c r="U801">
        <v>0</v>
      </c>
      <c r="V801">
        <v>0</v>
      </c>
      <c r="W801">
        <v>0</v>
      </c>
      <c r="X801">
        <v>1.0040957243148003</v>
      </c>
      <c r="AA801">
        <v>0</v>
      </c>
      <c r="AB801">
        <v>0</v>
      </c>
      <c r="AC801" s="1" t="e">
        <f>((#REF!+#REF!)*H2__2[[#This Row],[PremiumH2CN_cap]]+(#REF!+#REF!)*H2__2[[#This Row],[PremiumH2CN_prod]]*1000)*_xlfn.XLOOKUP(H2__2[[#This Row],[Year]],Graphs!$R$2:$R$41,Graphs!$T$2:$T$41)</f>
        <v>#REF!</v>
      </c>
      <c r="AD8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2" spans="1:31" x14ac:dyDescent="0.25">
      <c r="A802" s="1" t="s">
        <v>105</v>
      </c>
      <c r="B802">
        <v>1</v>
      </c>
      <c r="C802" s="1" t="s">
        <v>107</v>
      </c>
      <c r="D802" s="1" t="s">
        <v>382</v>
      </c>
      <c r="E802">
        <v>2021</v>
      </c>
      <c r="F802">
        <v>70</v>
      </c>
      <c r="G802">
        <v>0.35</v>
      </c>
      <c r="H802">
        <v>0.13500000000000001</v>
      </c>
      <c r="I802">
        <v>0.13500000000000001</v>
      </c>
      <c r="J802">
        <v>9.9093018409334768</v>
      </c>
      <c r="K802">
        <v>9.2909090759828769E-2</v>
      </c>
      <c r="L802">
        <v>4.0728575628627162E-12</v>
      </c>
      <c r="M802">
        <v>1.3088153912070267E-12</v>
      </c>
      <c r="N802">
        <v>0</v>
      </c>
      <c r="O802">
        <v>0</v>
      </c>
      <c r="P802">
        <v>0.13500000000000001</v>
      </c>
      <c r="Q802">
        <v>0</v>
      </c>
      <c r="R802">
        <v>0</v>
      </c>
      <c r="S802">
        <v>4.1917311580521721</v>
      </c>
      <c r="T802">
        <v>0</v>
      </c>
      <c r="U802">
        <v>0</v>
      </c>
      <c r="V802">
        <v>0</v>
      </c>
      <c r="W802">
        <v>0</v>
      </c>
      <c r="X802">
        <v>4.1917311577462097</v>
      </c>
      <c r="AA802">
        <v>0</v>
      </c>
      <c r="AB802">
        <v>0.13500000000000001</v>
      </c>
      <c r="AC802" s="1" t="e">
        <f>((#REF!+#REF!)*H2__2[[#This Row],[PremiumH2CN_cap]]+(#REF!+#REF!)*H2__2[[#This Row],[PremiumH2CN_prod]]*1000)*_xlfn.XLOOKUP(H2__2[[#This Row],[Year]],Graphs!$R$2:$R$41,Graphs!$T$2:$T$41)</f>
        <v>#REF!</v>
      </c>
      <c r="AD8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3" spans="1:31" x14ac:dyDescent="0.25">
      <c r="A803" s="1" t="s">
        <v>105</v>
      </c>
      <c r="B803">
        <v>1</v>
      </c>
      <c r="C803" s="1" t="s">
        <v>107</v>
      </c>
      <c r="D803" s="1" t="s">
        <v>382</v>
      </c>
      <c r="E803">
        <v>2022</v>
      </c>
      <c r="F803">
        <v>70</v>
      </c>
      <c r="G803">
        <v>0.35</v>
      </c>
      <c r="H803">
        <v>1.4849999999934538</v>
      </c>
      <c r="I803">
        <v>1.4849999999984891</v>
      </c>
      <c r="J803">
        <v>11.044523222298766</v>
      </c>
      <c r="K803">
        <v>1.3730351155602297E-10</v>
      </c>
      <c r="L803">
        <v>3.3127516791299876E-2</v>
      </c>
      <c r="M803">
        <v>3.2660945586476579E-2</v>
      </c>
      <c r="N803">
        <v>0</v>
      </c>
      <c r="O803">
        <v>0</v>
      </c>
      <c r="P803">
        <v>0.13500000000000001</v>
      </c>
      <c r="Q803">
        <v>0</v>
      </c>
      <c r="R803">
        <v>0</v>
      </c>
      <c r="S803">
        <v>7.2717311635275879</v>
      </c>
      <c r="T803">
        <v>0</v>
      </c>
      <c r="U803">
        <v>0</v>
      </c>
      <c r="V803">
        <v>0</v>
      </c>
      <c r="W803">
        <v>0</v>
      </c>
      <c r="X803">
        <v>7.2717311652621293</v>
      </c>
      <c r="AA803">
        <v>0</v>
      </c>
      <c r="AB803">
        <v>0.13500000000000001</v>
      </c>
      <c r="AC803" s="1" t="e">
        <f>((#REF!+#REF!)*H2__2[[#This Row],[PremiumH2CN_cap]]+(#REF!+#REF!)*H2__2[[#This Row],[PremiumH2CN_prod]]*1000)*_xlfn.XLOOKUP(H2__2[[#This Row],[Year]],Graphs!$R$2:$R$41,Graphs!$T$2:$T$41)</f>
        <v>#REF!</v>
      </c>
      <c r="AD8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4" spans="1:31" x14ac:dyDescent="0.25">
      <c r="A804" s="1" t="s">
        <v>105</v>
      </c>
      <c r="B804">
        <v>1</v>
      </c>
      <c r="C804" s="1" t="s">
        <v>107</v>
      </c>
      <c r="D804" s="1" t="s">
        <v>382</v>
      </c>
      <c r="E804">
        <v>2023</v>
      </c>
      <c r="F804">
        <v>65.333333333333599</v>
      </c>
      <c r="G804">
        <v>3.8266666666659046</v>
      </c>
      <c r="H804">
        <v>1.4782500000484742</v>
      </c>
      <c r="I804">
        <v>2.0877092366147836</v>
      </c>
      <c r="J804">
        <v>11.157073604098654</v>
      </c>
      <c r="K804">
        <v>1.015806060530051</v>
      </c>
      <c r="L804">
        <v>2.3509214426629548E-2</v>
      </c>
      <c r="M804">
        <v>2.5466635965513389E-2</v>
      </c>
      <c r="N804">
        <v>0</v>
      </c>
      <c r="O804">
        <v>0</v>
      </c>
      <c r="P804">
        <v>0.12825</v>
      </c>
      <c r="Q804">
        <v>0</v>
      </c>
      <c r="R804">
        <v>0</v>
      </c>
      <c r="S804">
        <v>2.7617283824597334</v>
      </c>
      <c r="T804">
        <v>0</v>
      </c>
      <c r="U804">
        <v>0</v>
      </c>
      <c r="V804">
        <v>0</v>
      </c>
      <c r="W804">
        <v>0</v>
      </c>
      <c r="X804">
        <v>2.7617294736087428</v>
      </c>
      <c r="AA804">
        <v>0</v>
      </c>
      <c r="AB804">
        <v>0.12825</v>
      </c>
      <c r="AC804" s="1" t="e">
        <f>((#REF!+#REF!)*H2__2[[#This Row],[PremiumH2CN_cap]]+(#REF!+#REF!)*H2__2[[#This Row],[PremiumH2CN_prod]]*1000)*_xlfn.XLOOKUP(H2__2[[#This Row],[Year]],Graphs!$R$2:$R$41,Graphs!$T$2:$T$41)</f>
        <v>#REF!</v>
      </c>
      <c r="AD8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5" spans="1:31" x14ac:dyDescent="0.25">
      <c r="A805" s="1" t="s">
        <v>105</v>
      </c>
      <c r="B805">
        <v>1</v>
      </c>
      <c r="C805" s="1" t="s">
        <v>107</v>
      </c>
      <c r="D805" s="1" t="s">
        <v>382</v>
      </c>
      <c r="E805">
        <v>2024</v>
      </c>
      <c r="F805">
        <v>60.666666666667211</v>
      </c>
      <c r="G805">
        <v>6.4985447529718625</v>
      </c>
      <c r="H805">
        <v>1.4715000000944811</v>
      </c>
      <c r="I805">
        <v>23.025551602629346</v>
      </c>
      <c r="J805">
        <v>6.7336704796445845</v>
      </c>
      <c r="K805">
        <v>1.725068243443866</v>
      </c>
      <c r="L805">
        <v>0.13897456782760201</v>
      </c>
      <c r="M805">
        <v>1.511010727192575</v>
      </c>
      <c r="N805">
        <v>3.2151051028201096</v>
      </c>
      <c r="O805">
        <v>0</v>
      </c>
      <c r="P805">
        <v>0.12150000000000001</v>
      </c>
      <c r="Q805">
        <v>0</v>
      </c>
      <c r="R805">
        <v>0</v>
      </c>
      <c r="S805">
        <v>2.8817165573869565</v>
      </c>
      <c r="T805">
        <v>0</v>
      </c>
      <c r="U805">
        <v>0</v>
      </c>
      <c r="V805">
        <v>0</v>
      </c>
      <c r="W805">
        <v>0</v>
      </c>
      <c r="X805">
        <v>2.8817146808100977</v>
      </c>
      <c r="AA805">
        <v>0</v>
      </c>
      <c r="AB805">
        <v>0.12150000000000001</v>
      </c>
      <c r="AC805" s="1" t="e">
        <f>((#REF!+#REF!)*H2__2[[#This Row],[PremiumH2CN_cap]]+(#REF!+#REF!)*H2__2[[#This Row],[PremiumH2CN_prod]]*1000)*_xlfn.XLOOKUP(H2__2[[#This Row],[Year]],Graphs!$R$2:$R$41,Graphs!$T$2:$T$41)</f>
        <v>#REF!</v>
      </c>
      <c r="AD8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6" spans="1:31" x14ac:dyDescent="0.25">
      <c r="A806" s="1" t="s">
        <v>105</v>
      </c>
      <c r="B806">
        <v>1</v>
      </c>
      <c r="C806" s="1" t="s">
        <v>107</v>
      </c>
      <c r="D806" s="1" t="s">
        <v>382</v>
      </c>
      <c r="E806">
        <v>2025</v>
      </c>
      <c r="F806">
        <v>56.000000000000817</v>
      </c>
      <c r="G806">
        <v>6.4752114196393338</v>
      </c>
      <c r="H806">
        <v>1.6536319702029296</v>
      </c>
      <c r="I806">
        <v>28.148801563439996</v>
      </c>
      <c r="J806">
        <v>7.0171963118063587</v>
      </c>
      <c r="K806">
        <v>1.718874304058879</v>
      </c>
      <c r="L806">
        <v>0.19601958533159478</v>
      </c>
      <c r="M806">
        <v>2.1712326931379478</v>
      </c>
      <c r="N806">
        <v>3.3295744332623531</v>
      </c>
      <c r="O806">
        <v>0</v>
      </c>
      <c r="P806">
        <v>0.11475</v>
      </c>
      <c r="Q806">
        <v>0</v>
      </c>
      <c r="R806">
        <v>0</v>
      </c>
      <c r="S806">
        <v>2.6607578495458357</v>
      </c>
      <c r="T806">
        <v>0</v>
      </c>
      <c r="U806">
        <v>0</v>
      </c>
      <c r="V806">
        <v>0</v>
      </c>
      <c r="W806">
        <v>0</v>
      </c>
      <c r="X806">
        <v>2.6607600915977856</v>
      </c>
      <c r="AA806">
        <v>0</v>
      </c>
      <c r="AB806">
        <v>0.11475</v>
      </c>
      <c r="AC806" s="1" t="e">
        <f>((#REF!+#REF!)*H2__2[[#This Row],[PremiumH2CN_cap]]+(#REF!+#REF!)*H2__2[[#This Row],[PremiumH2CN_prod]]*1000)*_xlfn.XLOOKUP(H2__2[[#This Row],[Year]],Graphs!$R$2:$R$41,Graphs!$T$2:$T$41)</f>
        <v>#REF!</v>
      </c>
      <c r="AD8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7" spans="1:31" x14ac:dyDescent="0.25">
      <c r="A807" s="1" t="s">
        <v>105</v>
      </c>
      <c r="B807">
        <v>1</v>
      </c>
      <c r="C807" s="1" t="s">
        <v>107</v>
      </c>
      <c r="D807" s="1" t="s">
        <v>382</v>
      </c>
      <c r="E807">
        <v>2026</v>
      </c>
      <c r="F807">
        <v>51.333333333334458</v>
      </c>
      <c r="G807">
        <v>6.4518780863067269</v>
      </c>
      <c r="H807">
        <v>18.250701640237605</v>
      </c>
      <c r="I807">
        <v>28.777054527044086</v>
      </c>
      <c r="J807">
        <v>3.6294284431121562</v>
      </c>
      <c r="K807">
        <v>1.5511602873115071</v>
      </c>
      <c r="L807">
        <v>2.347301636942924</v>
      </c>
      <c r="M807">
        <v>2.2281653387007925</v>
      </c>
      <c r="N807">
        <v>5.7892999999462669</v>
      </c>
      <c r="O807">
        <v>0</v>
      </c>
      <c r="P807">
        <v>0.10800000000000001</v>
      </c>
      <c r="Q807">
        <v>0</v>
      </c>
      <c r="R807">
        <v>0</v>
      </c>
      <c r="S807">
        <v>2.8526711210409865</v>
      </c>
      <c r="T807">
        <v>0</v>
      </c>
      <c r="U807">
        <v>0</v>
      </c>
      <c r="V807">
        <v>0</v>
      </c>
      <c r="W807">
        <v>0</v>
      </c>
      <c r="X807">
        <v>2.8727164694635987</v>
      </c>
      <c r="AA807">
        <v>0</v>
      </c>
      <c r="AB807">
        <v>0.10800000000000001</v>
      </c>
      <c r="AC807" s="1" t="e">
        <f>((#REF!+#REF!)*H2__2[[#This Row],[PremiumH2CN_cap]]+(#REF!+#REF!)*H2__2[[#This Row],[PremiumH2CN_prod]]*1000)*_xlfn.XLOOKUP(H2__2[[#This Row],[Year]],Graphs!$R$2:$R$41,Graphs!$T$2:$T$41)</f>
        <v>#REF!</v>
      </c>
      <c r="AD8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8" spans="1:31" x14ac:dyDescent="0.25">
      <c r="A808" s="1" t="s">
        <v>105</v>
      </c>
      <c r="B808">
        <v>1</v>
      </c>
      <c r="C808" s="1" t="s">
        <v>107</v>
      </c>
      <c r="D808" s="1" t="s">
        <v>382</v>
      </c>
      <c r="E808">
        <v>2027</v>
      </c>
      <c r="F808">
        <v>46.666666666668171</v>
      </c>
      <c r="G808">
        <v>6.4285447529740889</v>
      </c>
      <c r="H808">
        <v>24.558125530267436</v>
      </c>
      <c r="I808">
        <v>29.384916599964839</v>
      </c>
      <c r="J808">
        <v>2.2159444326914377</v>
      </c>
      <c r="K808">
        <v>1.5349001606470973</v>
      </c>
      <c r="L808">
        <v>3.2807128713880926</v>
      </c>
      <c r="M808">
        <v>2.4061649836478014</v>
      </c>
      <c r="N808">
        <v>7.2180069975613597</v>
      </c>
      <c r="O808">
        <v>0</v>
      </c>
      <c r="P808">
        <v>0.10125000000000001</v>
      </c>
      <c r="Q808">
        <v>0</v>
      </c>
      <c r="R808">
        <v>0</v>
      </c>
      <c r="S808">
        <v>2.8340418251458264</v>
      </c>
      <c r="T808">
        <v>0</v>
      </c>
      <c r="U808">
        <v>0</v>
      </c>
      <c r="V808">
        <v>0</v>
      </c>
      <c r="W808">
        <v>0</v>
      </c>
      <c r="X808">
        <v>2.8635623505837882</v>
      </c>
      <c r="AA808">
        <v>0</v>
      </c>
      <c r="AB808">
        <v>0.10125000000000001</v>
      </c>
      <c r="AC808" s="1" t="e">
        <f>((#REF!+#REF!)*H2__2[[#This Row],[PremiumH2CN_cap]]+(#REF!+#REF!)*H2__2[[#This Row],[PremiumH2CN_prod]]*1000)*_xlfn.XLOOKUP(H2__2[[#This Row],[Year]],Graphs!$R$2:$R$41,Graphs!$T$2:$T$41)</f>
        <v>#REF!</v>
      </c>
      <c r="AD8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09" spans="1:31" x14ac:dyDescent="0.25">
      <c r="A809" s="1" t="s">
        <v>105</v>
      </c>
      <c r="B809">
        <v>1</v>
      </c>
      <c r="C809" s="1" t="s">
        <v>107</v>
      </c>
      <c r="D809" s="1" t="s">
        <v>382</v>
      </c>
      <c r="E809">
        <v>2028</v>
      </c>
      <c r="F809">
        <v>42.00000000000194</v>
      </c>
      <c r="G809">
        <v>6.405211419641387</v>
      </c>
      <c r="H809">
        <v>29.029597511894845</v>
      </c>
      <c r="I809">
        <v>32.012645545094571</v>
      </c>
      <c r="J809">
        <v>1.2079297677007208</v>
      </c>
      <c r="K809">
        <v>1.4607883652316955</v>
      </c>
      <c r="L809">
        <v>3.9368555852239431</v>
      </c>
      <c r="M809">
        <v>2.6424260554468173</v>
      </c>
      <c r="N809">
        <v>8.5182770072861267</v>
      </c>
      <c r="O809">
        <v>0</v>
      </c>
      <c r="P809">
        <v>9.4500000000000001E-2</v>
      </c>
      <c r="Q809">
        <v>0</v>
      </c>
      <c r="R809">
        <v>0</v>
      </c>
      <c r="S809">
        <v>2.7802447454816774</v>
      </c>
      <c r="T809">
        <v>0</v>
      </c>
      <c r="U809">
        <v>0</v>
      </c>
      <c r="V809">
        <v>0</v>
      </c>
      <c r="W809">
        <v>0</v>
      </c>
      <c r="X809">
        <v>2.8291517483614608</v>
      </c>
      <c r="AA809">
        <v>0</v>
      </c>
      <c r="AB809">
        <v>9.4500000000000001E-2</v>
      </c>
      <c r="AC809" s="1" t="e">
        <f>((#REF!+#REF!)*H2__2[[#This Row],[PremiumH2CN_cap]]+(#REF!+#REF!)*H2__2[[#This Row],[PremiumH2CN_prod]]*1000)*_xlfn.XLOOKUP(H2__2[[#This Row],[Year]],Graphs!$R$2:$R$41,Graphs!$T$2:$T$41)</f>
        <v>#REF!</v>
      </c>
      <c r="AD8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0" spans="1:31" x14ac:dyDescent="0.25">
      <c r="A810" s="1" t="s">
        <v>105</v>
      </c>
      <c r="B810">
        <v>1</v>
      </c>
      <c r="C810" s="1" t="s">
        <v>107</v>
      </c>
      <c r="D810" s="1" t="s">
        <v>382</v>
      </c>
      <c r="E810">
        <v>2029</v>
      </c>
      <c r="F810">
        <v>37.333333333335794</v>
      </c>
      <c r="G810">
        <v>6.3818780863086504</v>
      </c>
      <c r="H810">
        <v>32.556556146182785</v>
      </c>
      <c r="I810">
        <v>33.558513872023617</v>
      </c>
      <c r="J810">
        <v>0.45422570430317227</v>
      </c>
      <c r="K810">
        <v>1.3248627244918412</v>
      </c>
      <c r="L810">
        <v>4.5056100229629976</v>
      </c>
      <c r="M810">
        <v>2.8745705155563406</v>
      </c>
      <c r="N810">
        <v>9.7171197636486255</v>
      </c>
      <c r="O810">
        <v>0</v>
      </c>
      <c r="P810">
        <v>8.7750000000000009E-2</v>
      </c>
      <c r="Q810">
        <v>0</v>
      </c>
      <c r="R810">
        <v>0</v>
      </c>
      <c r="S810">
        <v>2.7023309505294195</v>
      </c>
      <c r="T810">
        <v>0</v>
      </c>
      <c r="U810">
        <v>0</v>
      </c>
      <c r="V810">
        <v>0</v>
      </c>
      <c r="W810">
        <v>0</v>
      </c>
      <c r="X810">
        <v>2.7680617766164679</v>
      </c>
      <c r="AA810">
        <v>0</v>
      </c>
      <c r="AB810">
        <v>8.7750000000000009E-2</v>
      </c>
      <c r="AC810" s="1" t="e">
        <f>((#REF!+#REF!)*H2__2[[#This Row],[PremiumH2CN_cap]]+(#REF!+#REF!)*H2__2[[#This Row],[PremiumH2CN_prod]]*1000)*_xlfn.XLOOKUP(H2__2[[#This Row],[Year]],Graphs!$R$2:$R$41,Graphs!$T$2:$T$41)</f>
        <v>#REF!</v>
      </c>
      <c r="AD8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1" spans="1:31" x14ac:dyDescent="0.25">
      <c r="A811" s="1" t="s">
        <v>105</v>
      </c>
      <c r="B811">
        <v>1</v>
      </c>
      <c r="C811" s="1" t="s">
        <v>107</v>
      </c>
      <c r="D811" s="1" t="s">
        <v>382</v>
      </c>
      <c r="E811">
        <v>2030</v>
      </c>
      <c r="F811">
        <v>32.666666666669748</v>
      </c>
      <c r="G811">
        <v>6.3585447529759156</v>
      </c>
      <c r="H811">
        <v>33.060873503772086</v>
      </c>
      <c r="I811">
        <v>37.939724774772166</v>
      </c>
      <c r="J811">
        <v>0.20694813920240346</v>
      </c>
      <c r="K811">
        <v>1.181811828859358</v>
      </c>
      <c r="L811">
        <v>4.7302693711944581</v>
      </c>
      <c r="M811">
        <v>3.4351669879495819</v>
      </c>
      <c r="N811">
        <v>10.4304950404919</v>
      </c>
      <c r="O811">
        <v>0</v>
      </c>
      <c r="P811">
        <v>8.1000000000000003E-2</v>
      </c>
      <c r="Q811">
        <v>0</v>
      </c>
      <c r="R811">
        <v>0</v>
      </c>
      <c r="S811">
        <v>2.5601365738287871</v>
      </c>
      <c r="T811">
        <v>0</v>
      </c>
      <c r="U811">
        <v>0</v>
      </c>
      <c r="V811">
        <v>0</v>
      </c>
      <c r="W811">
        <v>0</v>
      </c>
      <c r="X811">
        <v>2.6283921271536967</v>
      </c>
      <c r="AA811">
        <v>0</v>
      </c>
      <c r="AB811">
        <v>8.1000000000000003E-2</v>
      </c>
      <c r="AC811" s="1" t="e">
        <f>((#REF!+#REF!)*H2__2[[#This Row],[PremiumH2CN_cap]]+(#REF!+#REF!)*H2__2[[#This Row],[PremiumH2CN_prod]]*1000)*_xlfn.XLOOKUP(H2__2[[#This Row],[Year]],Graphs!$R$2:$R$41,Graphs!$T$2:$T$41)</f>
        <v>#REF!</v>
      </c>
      <c r="AD8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2" spans="1:31" x14ac:dyDescent="0.25">
      <c r="A812" s="1" t="s">
        <v>105</v>
      </c>
      <c r="B812">
        <v>1</v>
      </c>
      <c r="C812" s="1" t="s">
        <v>107</v>
      </c>
      <c r="D812" s="1" t="s">
        <v>382</v>
      </c>
      <c r="E812">
        <v>2031</v>
      </c>
      <c r="F812">
        <v>28.000000000003855</v>
      </c>
      <c r="G812">
        <v>6.3352114196432421</v>
      </c>
      <c r="H812">
        <v>33.054123503860097</v>
      </c>
      <c r="I812">
        <v>37.932974774800371</v>
      </c>
      <c r="J812">
        <v>0.18752129343537019</v>
      </c>
      <c r="K812">
        <v>1.1209871418039441</v>
      </c>
      <c r="L812">
        <v>4.7722650613354825</v>
      </c>
      <c r="M812">
        <v>3.3657496561831453</v>
      </c>
      <c r="N812">
        <v>10.879009844123042</v>
      </c>
      <c r="O812">
        <v>3.5936916616554719</v>
      </c>
      <c r="P812">
        <v>4.9926793536364995</v>
      </c>
      <c r="Q812">
        <v>0.38504773267954012</v>
      </c>
      <c r="R812">
        <v>0.78328420191364945</v>
      </c>
      <c r="S812">
        <v>2.558616594523496</v>
      </c>
      <c r="T812">
        <v>0</v>
      </c>
      <c r="U812">
        <v>0</v>
      </c>
      <c r="V812">
        <v>0</v>
      </c>
      <c r="W812">
        <v>0</v>
      </c>
      <c r="X812">
        <v>2.6323929333792302</v>
      </c>
      <c r="AA812">
        <v>3.5936916616554719</v>
      </c>
      <c r="AB812">
        <v>4.9926793536364995</v>
      </c>
      <c r="AC812" s="1" t="e">
        <f>((#REF!+#REF!)*H2__2[[#This Row],[PremiumH2CN_cap]]+(#REF!+#REF!)*H2__2[[#This Row],[PremiumH2CN_prod]]*1000)*_xlfn.XLOOKUP(H2__2[[#This Row],[Year]],Graphs!$R$2:$R$41,Graphs!$T$2:$T$41)</f>
        <v>#REF!</v>
      </c>
      <c r="AD8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3" spans="1:31" x14ac:dyDescent="0.25">
      <c r="A813" s="1" t="s">
        <v>105</v>
      </c>
      <c r="B813">
        <v>1</v>
      </c>
      <c r="C813" s="1" t="s">
        <v>107</v>
      </c>
      <c r="D813" s="1" t="s">
        <v>382</v>
      </c>
      <c r="E813">
        <v>2032</v>
      </c>
      <c r="F813">
        <v>23.333333333338164</v>
      </c>
      <c r="G813">
        <v>6.3118780863106076</v>
      </c>
      <c r="H813">
        <v>37.013561698989371</v>
      </c>
      <c r="I813">
        <v>41.084287046102283</v>
      </c>
      <c r="J813">
        <v>0.15127391697449005</v>
      </c>
      <c r="K813">
        <v>1.1168584129310042</v>
      </c>
      <c r="L813">
        <v>5.4176179500188848</v>
      </c>
      <c r="M813">
        <v>3.6558509540098014</v>
      </c>
      <c r="N813">
        <v>11.475295168219153</v>
      </c>
      <c r="O813">
        <v>3.5936916616554719</v>
      </c>
      <c r="P813">
        <v>4.9859293536364993</v>
      </c>
      <c r="Q813">
        <v>0.37198375527269795</v>
      </c>
      <c r="R813">
        <v>0.80582476944763048</v>
      </c>
      <c r="S813">
        <v>2.5720172417964422</v>
      </c>
      <c r="T813">
        <v>0</v>
      </c>
      <c r="U813">
        <v>0</v>
      </c>
      <c r="V813">
        <v>0</v>
      </c>
      <c r="W813">
        <v>0</v>
      </c>
      <c r="X813">
        <v>2.6497725116955695</v>
      </c>
      <c r="AA813">
        <v>3.5936916616554719</v>
      </c>
      <c r="AB813">
        <v>4.9859293536364993</v>
      </c>
      <c r="AC813" s="1" t="e">
        <f>((#REF!+#REF!)*H2__2[[#This Row],[PremiumH2CN_cap]]+(#REF!+#REF!)*H2__2[[#This Row],[PremiumH2CN_prod]]*1000)*_xlfn.XLOOKUP(H2__2[[#This Row],[Year]],Graphs!$R$2:$R$41,Graphs!$T$2:$T$41)</f>
        <v>#REF!</v>
      </c>
      <c r="AD8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4" spans="1:31" x14ac:dyDescent="0.25">
      <c r="A814" s="1" t="s">
        <v>105</v>
      </c>
      <c r="B814">
        <v>1</v>
      </c>
      <c r="C814" s="1" t="s">
        <v>107</v>
      </c>
      <c r="D814" s="1" t="s">
        <v>382</v>
      </c>
      <c r="E814">
        <v>2033</v>
      </c>
      <c r="F814">
        <v>18.666666666672793</v>
      </c>
      <c r="G814">
        <v>6.2885447529779839</v>
      </c>
      <c r="H814">
        <v>38.32240566845045</v>
      </c>
      <c r="I814">
        <v>45.345590895384419</v>
      </c>
      <c r="J814">
        <v>9.6199818349251592E-2</v>
      </c>
      <c r="K814">
        <v>1.1127296845644965</v>
      </c>
      <c r="L814">
        <v>5.721489964238347</v>
      </c>
      <c r="M814">
        <v>4.0818418947305606</v>
      </c>
      <c r="N814">
        <v>12.278601489977673</v>
      </c>
      <c r="O814">
        <v>3.5936916616554719</v>
      </c>
      <c r="P814">
        <v>4.979179353636499</v>
      </c>
      <c r="Q814">
        <v>0.39420483253742533</v>
      </c>
      <c r="R814">
        <v>0.81247999000140603</v>
      </c>
      <c r="S814">
        <v>2.5991789364096585</v>
      </c>
      <c r="T814">
        <v>0</v>
      </c>
      <c r="U814">
        <v>0</v>
      </c>
      <c r="V814">
        <v>0</v>
      </c>
      <c r="W814">
        <v>0</v>
      </c>
      <c r="X814">
        <v>2.6835561081966248</v>
      </c>
      <c r="AA814">
        <v>3.5936916616554719</v>
      </c>
      <c r="AB814">
        <v>4.979179353636499</v>
      </c>
      <c r="AC814" s="1" t="e">
        <f>((#REF!+#REF!)*H2__2[[#This Row],[PremiumH2CN_cap]]+(#REF!+#REF!)*H2__2[[#This Row],[PremiumH2CN_prod]]*1000)*_xlfn.XLOOKUP(H2__2[[#This Row],[Year]],Graphs!$R$2:$R$41,Graphs!$T$2:$T$41)</f>
        <v>#REF!</v>
      </c>
      <c r="AD8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5" spans="1:31" x14ac:dyDescent="0.25">
      <c r="A815" s="1" t="s">
        <v>105</v>
      </c>
      <c r="B815">
        <v>1</v>
      </c>
      <c r="C815" s="1" t="s">
        <v>107</v>
      </c>
      <c r="D815" s="1" t="s">
        <v>382</v>
      </c>
      <c r="E815">
        <v>2034</v>
      </c>
      <c r="F815">
        <v>14.000000000007958</v>
      </c>
      <c r="G815">
        <v>6.2652114196453388</v>
      </c>
      <c r="H815">
        <v>43.952064703823481</v>
      </c>
      <c r="I815">
        <v>45.338840895543356</v>
      </c>
      <c r="J815">
        <v>1.8067670804395621E-2</v>
      </c>
      <c r="K815">
        <v>1.0898263591114457</v>
      </c>
      <c r="L815">
        <v>6.6227229713088125</v>
      </c>
      <c r="M815">
        <v>4.2067447170511754</v>
      </c>
      <c r="N815">
        <v>12.781115473948171</v>
      </c>
      <c r="O815">
        <v>3.5936916616554719</v>
      </c>
      <c r="P815">
        <v>4.9724293536364996</v>
      </c>
      <c r="Q815">
        <v>0.40152326570864427</v>
      </c>
      <c r="R815">
        <v>0.87817859938898013</v>
      </c>
      <c r="S815">
        <v>2.5723277634492434</v>
      </c>
      <c r="T815">
        <v>0</v>
      </c>
      <c r="U815">
        <v>0</v>
      </c>
      <c r="V815">
        <v>0</v>
      </c>
      <c r="W815">
        <v>0</v>
      </c>
      <c r="X815">
        <v>2.6701018484957348</v>
      </c>
      <c r="AA815">
        <v>3.5936916616554719</v>
      </c>
      <c r="AB815">
        <v>4.9724293536364996</v>
      </c>
      <c r="AC815" s="1" t="e">
        <f>((#REF!+#REF!)*H2__2[[#This Row],[PremiumH2CN_cap]]+(#REF!+#REF!)*H2__2[[#This Row],[PremiumH2CN_prod]]*1000)*_xlfn.XLOOKUP(H2__2[[#This Row],[Year]],Graphs!$R$2:$R$41,Graphs!$T$2:$T$41)</f>
        <v>#REF!</v>
      </c>
      <c r="AD8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6" spans="1:31" x14ac:dyDescent="0.25">
      <c r="A816" s="1" t="s">
        <v>105</v>
      </c>
      <c r="B816">
        <v>1</v>
      </c>
      <c r="C816" s="1" t="s">
        <v>107</v>
      </c>
      <c r="D816" s="1" t="s">
        <v>382</v>
      </c>
      <c r="E816">
        <v>2035</v>
      </c>
      <c r="F816">
        <v>9.3333333333446475</v>
      </c>
      <c r="G816">
        <v>6.2418780863126768</v>
      </c>
      <c r="H816">
        <v>49.687380577195682</v>
      </c>
      <c r="I816">
        <v>45.332090895607507</v>
      </c>
      <c r="J816">
        <v>2.9554676462937582E-10</v>
      </c>
      <c r="K816">
        <v>1.0596788456285837</v>
      </c>
      <c r="L816">
        <v>7.5247121578856584</v>
      </c>
      <c r="M816">
        <v>4.3342320611860803</v>
      </c>
      <c r="N816">
        <v>13.265084271161843</v>
      </c>
      <c r="O816">
        <v>3.5936916616554719</v>
      </c>
      <c r="P816">
        <v>4.9656793536364994</v>
      </c>
      <c r="Q816">
        <v>0.39140778879864985</v>
      </c>
      <c r="R816">
        <v>0.91987443685253067</v>
      </c>
      <c r="S816">
        <v>2.5218503719916616</v>
      </c>
      <c r="T816">
        <v>0</v>
      </c>
      <c r="U816">
        <v>0</v>
      </c>
      <c r="V816">
        <v>0</v>
      </c>
      <c r="W816">
        <v>0</v>
      </c>
      <c r="X816">
        <v>2.6388977559101185</v>
      </c>
      <c r="AA816">
        <v>3.5936916616554719</v>
      </c>
      <c r="AB816">
        <v>4.9656793536364994</v>
      </c>
      <c r="AC816" s="1" t="e">
        <f>((#REF!+#REF!)*H2__2[[#This Row],[PremiumH2CN_cap]]+(#REF!+#REF!)*H2__2[[#This Row],[PremiumH2CN_prod]]*1000)*_xlfn.XLOOKUP(H2__2[[#This Row],[Year]],Graphs!$R$2:$R$41,Graphs!$T$2:$T$41)</f>
        <v>#REF!</v>
      </c>
      <c r="AD8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7" spans="1:31" x14ac:dyDescent="0.25">
      <c r="A817" s="1" t="s">
        <v>105</v>
      </c>
      <c r="B817">
        <v>1</v>
      </c>
      <c r="C817" s="1" t="s">
        <v>107</v>
      </c>
      <c r="D817" s="1" t="s">
        <v>382</v>
      </c>
      <c r="E817">
        <v>2036</v>
      </c>
      <c r="F817">
        <v>4.6666666666869014</v>
      </c>
      <c r="G817">
        <v>6.2185447529799891</v>
      </c>
      <c r="H817">
        <v>55.336972218632049</v>
      </c>
      <c r="I817">
        <v>45.325340895671921</v>
      </c>
      <c r="J817">
        <v>1.6387694066928478E-10</v>
      </c>
      <c r="K817">
        <v>1.0303412530406202</v>
      </c>
      <c r="L817">
        <v>8.4192341833716533</v>
      </c>
      <c r="M817">
        <v>4.4294060355389249</v>
      </c>
      <c r="N817">
        <v>13.777640004029694</v>
      </c>
      <c r="O817">
        <v>3.5936916616554719</v>
      </c>
      <c r="P817">
        <v>4.9589293536364991</v>
      </c>
      <c r="Q817">
        <v>0.4384684807855545</v>
      </c>
      <c r="R817">
        <v>0.90384125858937936</v>
      </c>
      <c r="S817">
        <v>2.4917840570499239</v>
      </c>
      <c r="T817">
        <v>0</v>
      </c>
      <c r="U817">
        <v>0</v>
      </c>
      <c r="V817">
        <v>0</v>
      </c>
      <c r="W817">
        <v>0</v>
      </c>
      <c r="X817">
        <v>2.6216633093447217</v>
      </c>
      <c r="AA817">
        <v>3.5936916616554719</v>
      </c>
      <c r="AB817">
        <v>4.9589293536364991</v>
      </c>
      <c r="AC817" s="1" t="e">
        <f>((#REF!+#REF!)*H2__2[[#This Row],[PremiumH2CN_cap]]+(#REF!+#REF!)*H2__2[[#This Row],[PremiumH2CN_prod]]*1000)*_xlfn.XLOOKUP(H2__2[[#This Row],[Year]],Graphs!$R$2:$R$41,Graphs!$T$2:$T$41)</f>
        <v>#REF!</v>
      </c>
      <c r="AD8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8" spans="1:31" x14ac:dyDescent="0.25">
      <c r="A818" s="1" t="s">
        <v>105</v>
      </c>
      <c r="B818">
        <v>1</v>
      </c>
      <c r="C818" s="1" t="s">
        <v>107</v>
      </c>
      <c r="D818" s="1" t="s">
        <v>382</v>
      </c>
      <c r="E818">
        <v>2037</v>
      </c>
      <c r="F818">
        <v>2.6841536857034239E-9</v>
      </c>
      <c r="G818">
        <v>6.1952114196472854</v>
      </c>
      <c r="H818">
        <v>63.129702738751568</v>
      </c>
      <c r="I818">
        <v>45.318590895731575</v>
      </c>
      <c r="J818">
        <v>9.0149206987126492E-11</v>
      </c>
      <c r="K818">
        <v>1.0095365047695717</v>
      </c>
      <c r="L818">
        <v>9.3391000701254736</v>
      </c>
      <c r="M818">
        <v>4.0956144828054333</v>
      </c>
      <c r="N818">
        <v>14.722159795196079</v>
      </c>
      <c r="O818">
        <v>3.5936916616554719</v>
      </c>
      <c r="P818">
        <v>4.9521793536364997</v>
      </c>
      <c r="Q818">
        <v>0.44947943323237316</v>
      </c>
      <c r="R818">
        <v>0.88266213675851379</v>
      </c>
      <c r="S818">
        <v>2.5320993603777473</v>
      </c>
      <c r="T818">
        <v>0</v>
      </c>
      <c r="U818">
        <v>0</v>
      </c>
      <c r="V818">
        <v>0</v>
      </c>
      <c r="W818">
        <v>0</v>
      </c>
      <c r="X818">
        <v>2.6691631872885777</v>
      </c>
      <c r="AA818">
        <v>3.5936916616554719</v>
      </c>
      <c r="AB818">
        <v>4.9521793536364997</v>
      </c>
      <c r="AC818" s="1" t="e">
        <f>((#REF!+#REF!)*H2__2[[#This Row],[PremiumH2CN_cap]]+(#REF!+#REF!)*H2__2[[#This Row],[PremiumH2CN_prod]]*1000)*_xlfn.XLOOKUP(H2__2[[#This Row],[Year]],Graphs!$R$2:$R$41,Graphs!$T$2:$T$41)</f>
        <v>#REF!</v>
      </c>
      <c r="AD8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19" spans="1:31" x14ac:dyDescent="0.25">
      <c r="A819" s="1" t="s">
        <v>105</v>
      </c>
      <c r="B819">
        <v>1</v>
      </c>
      <c r="C819" s="1" t="s">
        <v>107</v>
      </c>
      <c r="D819" s="1" t="s">
        <v>382</v>
      </c>
      <c r="E819">
        <v>2038</v>
      </c>
      <c r="F819">
        <v>2.7210642543761554E-9</v>
      </c>
      <c r="G819">
        <v>6.1952114196479</v>
      </c>
      <c r="H819">
        <v>67.513415909343834</v>
      </c>
      <c r="I819">
        <v>49.626752376168433</v>
      </c>
      <c r="J819">
        <v>8.431008431595796E-11</v>
      </c>
      <c r="K819">
        <v>0.94907370327836793</v>
      </c>
      <c r="L819">
        <v>9.9096821658766228</v>
      </c>
      <c r="M819">
        <v>4.5437791897861093</v>
      </c>
      <c r="N819">
        <v>15.26816626928834</v>
      </c>
      <c r="O819">
        <v>3.5936916616554719</v>
      </c>
      <c r="P819">
        <v>4.9454293536364995</v>
      </c>
      <c r="Q819">
        <v>0.43723516953314046</v>
      </c>
      <c r="R819">
        <v>0.89297794105290595</v>
      </c>
      <c r="S819">
        <v>2.5336725713009107</v>
      </c>
      <c r="T819">
        <v>0</v>
      </c>
      <c r="U819">
        <v>0</v>
      </c>
      <c r="V819">
        <v>0</v>
      </c>
      <c r="W819">
        <v>0</v>
      </c>
      <c r="X819">
        <v>2.6716779807822992</v>
      </c>
      <c r="AA819">
        <v>3.5936916616554719</v>
      </c>
      <c r="AB819">
        <v>4.9454293536364995</v>
      </c>
      <c r="AC819" s="1" t="e">
        <f>((#REF!+#REF!)*H2__2[[#This Row],[PremiumH2CN_cap]]+(#REF!+#REF!)*H2__2[[#This Row],[PremiumH2CN_prod]]*1000)*_xlfn.XLOOKUP(H2__2[[#This Row],[Year]],Graphs!$R$2:$R$41,Graphs!$T$2:$T$41)</f>
        <v>#REF!</v>
      </c>
      <c r="AD8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0" spans="1:31" x14ac:dyDescent="0.25">
      <c r="A820" s="1" t="s">
        <v>105</v>
      </c>
      <c r="B820">
        <v>1</v>
      </c>
      <c r="C820" s="1" t="s">
        <v>107</v>
      </c>
      <c r="D820" s="1" t="s">
        <v>382</v>
      </c>
      <c r="E820">
        <v>2039</v>
      </c>
      <c r="F820">
        <v>2.8272190456385117E-9</v>
      </c>
      <c r="G820">
        <v>6.195211419648575</v>
      </c>
      <c r="H820">
        <v>67.506665909513941</v>
      </c>
      <c r="I820">
        <v>60.464419817874202</v>
      </c>
      <c r="J820">
        <v>7.9167070640969847E-11</v>
      </c>
      <c r="K820">
        <v>0.9269762776628836</v>
      </c>
      <c r="L820">
        <v>10.046158495293049</v>
      </c>
      <c r="M820">
        <v>5.7610393332557388</v>
      </c>
      <c r="N820">
        <v>15.374833731845689</v>
      </c>
      <c r="O820">
        <v>3.5936916616554719</v>
      </c>
      <c r="P820">
        <v>4.9386793536364992</v>
      </c>
      <c r="Q820">
        <v>0.46793527712020294</v>
      </c>
      <c r="R820">
        <v>0.92122246491927295</v>
      </c>
      <c r="S820">
        <v>2.4909505989028213</v>
      </c>
      <c r="T820">
        <v>0</v>
      </c>
      <c r="U820">
        <v>0</v>
      </c>
      <c r="V820">
        <v>0</v>
      </c>
      <c r="W820">
        <v>0</v>
      </c>
      <c r="X820">
        <v>2.6262352133057103</v>
      </c>
      <c r="AA820">
        <v>3.5936916616554719</v>
      </c>
      <c r="AB820">
        <v>4.9386793536364992</v>
      </c>
      <c r="AC820" s="1" t="e">
        <f>((#REF!+#REF!)*H2__2[[#This Row],[PremiumH2CN_cap]]+(#REF!+#REF!)*H2__2[[#This Row],[PremiumH2CN_prod]]*1000)*_xlfn.XLOOKUP(H2__2[[#This Row],[Year]],Graphs!$R$2:$R$41,Graphs!$T$2:$T$41)</f>
        <v>#REF!</v>
      </c>
      <c r="AD8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1" spans="1:31" x14ac:dyDescent="0.25">
      <c r="A821" s="1" t="s">
        <v>105</v>
      </c>
      <c r="B821">
        <v>1</v>
      </c>
      <c r="C821" s="1" t="s">
        <v>107</v>
      </c>
      <c r="D821" s="1" t="s">
        <v>382</v>
      </c>
      <c r="E821">
        <v>2040</v>
      </c>
      <c r="F821">
        <v>3.0652768353624541E-9</v>
      </c>
      <c r="G821">
        <v>6.1952114196493229</v>
      </c>
      <c r="H821">
        <v>67.49991590957282</v>
      </c>
      <c r="I821">
        <v>71.522221179168113</v>
      </c>
      <c r="J821">
        <v>7.5238715196922434E-11</v>
      </c>
      <c r="K821">
        <v>0.91173267351184228</v>
      </c>
      <c r="L821">
        <v>10.296433204019788</v>
      </c>
      <c r="M821">
        <v>7.0181307685562384</v>
      </c>
      <c r="N821">
        <v>15.329346005832026</v>
      </c>
      <c r="O821">
        <v>3.5936916616554719</v>
      </c>
      <c r="P821">
        <v>4.931929353636499</v>
      </c>
      <c r="Q821">
        <v>0.48332187439899843</v>
      </c>
      <c r="R821">
        <v>0.95751404590850298</v>
      </c>
      <c r="S821">
        <v>2.4341627313736436</v>
      </c>
      <c r="T821">
        <v>0</v>
      </c>
      <c r="U821">
        <v>0</v>
      </c>
      <c r="V821">
        <v>0</v>
      </c>
      <c r="W821">
        <v>0</v>
      </c>
      <c r="X821">
        <v>2.5670634369799612</v>
      </c>
      <c r="AA821">
        <v>3.5936916616554719</v>
      </c>
      <c r="AB821">
        <v>4.931929353636499</v>
      </c>
      <c r="AC821" s="1" t="e">
        <f>((#REF!+#REF!)*H2__2[[#This Row],[PremiumH2CN_cap]]+(#REF!+#REF!)*H2__2[[#This Row],[PremiumH2CN_prod]]*1000)*_xlfn.XLOOKUP(H2__2[[#This Row],[Year]],Graphs!$R$2:$R$41,Graphs!$T$2:$T$41)</f>
        <v>#REF!</v>
      </c>
      <c r="AD8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2" spans="1:31" x14ac:dyDescent="0.25">
      <c r="A822" s="1" t="s">
        <v>105</v>
      </c>
      <c r="B822">
        <v>1</v>
      </c>
      <c r="C822" s="1" t="s">
        <v>107</v>
      </c>
      <c r="D822" s="1" t="s">
        <v>382</v>
      </c>
      <c r="E822">
        <v>2041</v>
      </c>
      <c r="F822">
        <v>3.3933082665770887E-9</v>
      </c>
      <c r="G822">
        <v>6.1952114196501631</v>
      </c>
      <c r="H822">
        <v>67.493165909603675</v>
      </c>
      <c r="I822">
        <v>86.903569288355598</v>
      </c>
      <c r="J822">
        <v>7.0765957261880474E-11</v>
      </c>
      <c r="K822">
        <v>0.84881215165312651</v>
      </c>
      <c r="L822">
        <v>10.905969667150982</v>
      </c>
      <c r="M822">
        <v>8.7344778917324604</v>
      </c>
      <c r="N822">
        <v>14.483800428063143</v>
      </c>
      <c r="O822">
        <v>3.5936916616554719</v>
      </c>
      <c r="P822">
        <v>4.9251793536364996</v>
      </c>
      <c r="Q822">
        <v>0</v>
      </c>
      <c r="R822">
        <v>0</v>
      </c>
      <c r="S822">
        <v>2.3035725835096916</v>
      </c>
      <c r="T822">
        <v>0</v>
      </c>
      <c r="U822">
        <v>0</v>
      </c>
      <c r="V822">
        <v>0</v>
      </c>
      <c r="W822">
        <v>0</v>
      </c>
      <c r="X822">
        <v>2.4290764166128884</v>
      </c>
      <c r="AA822">
        <v>3.5936916616554719</v>
      </c>
      <c r="AB822">
        <v>4.9251793536364996</v>
      </c>
      <c r="AC822" s="1" t="e">
        <f>((#REF!+#REF!)*H2__2[[#This Row],[PremiumH2CN_cap]]+(#REF!+#REF!)*H2__2[[#This Row],[PremiumH2CN_prod]]*1000)*_xlfn.XLOOKUP(H2__2[[#This Row],[Year]],Graphs!$R$2:$R$41,Graphs!$T$2:$T$41)</f>
        <v>#REF!</v>
      </c>
      <c r="AD8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3" spans="1:31" x14ac:dyDescent="0.25">
      <c r="A823" s="1" t="s">
        <v>105</v>
      </c>
      <c r="B823">
        <v>1</v>
      </c>
      <c r="C823" s="1" t="s">
        <v>107</v>
      </c>
      <c r="D823" s="1" t="s">
        <v>382</v>
      </c>
      <c r="E823">
        <v>2042</v>
      </c>
      <c r="F823">
        <v>3.788471181127724E-9</v>
      </c>
      <c r="G823">
        <v>6.195211419651141</v>
      </c>
      <c r="H823">
        <v>66.136415909629505</v>
      </c>
      <c r="I823">
        <v>88.316721412640092</v>
      </c>
      <c r="J823">
        <v>6.7658272118476627E-11</v>
      </c>
      <c r="K823">
        <v>0.84847814673500499</v>
      </c>
      <c r="L823">
        <v>11.353745652096581</v>
      </c>
      <c r="M823">
        <v>9.9914272290253319</v>
      </c>
      <c r="N823">
        <v>14.231942214987459</v>
      </c>
      <c r="O823">
        <v>3.5936916616554719</v>
      </c>
      <c r="P823">
        <v>4.9184293536364994</v>
      </c>
      <c r="Q823">
        <v>0</v>
      </c>
      <c r="R823">
        <v>0</v>
      </c>
      <c r="S823">
        <v>2.1855526125748743</v>
      </c>
      <c r="T823">
        <v>0</v>
      </c>
      <c r="U823">
        <v>0</v>
      </c>
      <c r="V823">
        <v>0</v>
      </c>
      <c r="W823">
        <v>0</v>
      </c>
      <c r="X823">
        <v>2.2842058233968552</v>
      </c>
      <c r="AA823">
        <v>3.5936916616554719</v>
      </c>
      <c r="AB823">
        <v>4.9184293536364994</v>
      </c>
      <c r="AC823" s="1" t="e">
        <f>((#REF!+#REF!)*H2__2[[#This Row],[PremiumH2CN_cap]]+(#REF!+#REF!)*H2__2[[#This Row],[PremiumH2CN_prod]]*1000)*_xlfn.XLOOKUP(H2__2[[#This Row],[Year]],Graphs!$R$2:$R$41,Graphs!$T$2:$T$41)</f>
        <v>#REF!</v>
      </c>
      <c r="AD8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4" spans="1:31" x14ac:dyDescent="0.25">
      <c r="A824" s="1" t="s">
        <v>105</v>
      </c>
      <c r="B824">
        <v>1</v>
      </c>
      <c r="C824" s="1" t="s">
        <v>107</v>
      </c>
      <c r="D824" s="1" t="s">
        <v>382</v>
      </c>
      <c r="E824">
        <v>2043</v>
      </c>
      <c r="F824">
        <v>4.2551197701820373E-9</v>
      </c>
      <c r="G824">
        <v>6.1952114196523169</v>
      </c>
      <c r="H824">
        <v>66.136415909610406</v>
      </c>
      <c r="I824">
        <v>98.425918773050256</v>
      </c>
      <c r="J824">
        <v>6.6529759228204408E-11</v>
      </c>
      <c r="K824">
        <v>0.72920452688796189</v>
      </c>
      <c r="L824">
        <v>11.551246777820571</v>
      </c>
      <c r="M824">
        <v>11.156989426689622</v>
      </c>
      <c r="N824">
        <v>14.503061878636121</v>
      </c>
      <c r="O824">
        <v>3.5936916616554719</v>
      </c>
      <c r="P824">
        <v>4.9184293536364994</v>
      </c>
      <c r="Q824">
        <v>0</v>
      </c>
      <c r="R824">
        <v>0</v>
      </c>
      <c r="S824">
        <v>2.1640497276415709</v>
      </c>
      <c r="T824">
        <v>0</v>
      </c>
      <c r="U824">
        <v>0</v>
      </c>
      <c r="V824">
        <v>0</v>
      </c>
      <c r="W824">
        <v>0</v>
      </c>
      <c r="X824">
        <v>2.2641243134474469</v>
      </c>
      <c r="AA824">
        <v>3.5936916616554719</v>
      </c>
      <c r="AB824">
        <v>4.9184293536364994</v>
      </c>
      <c r="AC824" s="1" t="e">
        <f>((#REF!+#REF!)*H2__2[[#This Row],[PremiumH2CN_cap]]+(#REF!+#REF!)*H2__2[[#This Row],[PremiumH2CN_prod]]*1000)*_xlfn.XLOOKUP(H2__2[[#This Row],[Year]],Graphs!$R$2:$R$41,Graphs!$T$2:$T$41)</f>
        <v>#REF!</v>
      </c>
      <c r="AD8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5" spans="1:31" x14ac:dyDescent="0.25">
      <c r="A825" s="1" t="s">
        <v>105</v>
      </c>
      <c r="B825">
        <v>1</v>
      </c>
      <c r="C825" s="1" t="s">
        <v>107</v>
      </c>
      <c r="D825" s="1" t="s">
        <v>382</v>
      </c>
      <c r="E825">
        <v>2044</v>
      </c>
      <c r="F825">
        <v>4.7934446389262773E-9</v>
      </c>
      <c r="G825">
        <v>6.1952114196537726</v>
      </c>
      <c r="H825">
        <v>66.136415909612566</v>
      </c>
      <c r="I825">
        <v>109.4034413284086</v>
      </c>
      <c r="J825">
        <v>6.5309497800359028E-11</v>
      </c>
      <c r="K825">
        <v>0.53930274573522685</v>
      </c>
      <c r="L825">
        <v>11.811688132453304</v>
      </c>
      <c r="M825">
        <v>12.383773389562775</v>
      </c>
      <c r="N825">
        <v>14.696834913424526</v>
      </c>
      <c r="O825">
        <v>3.5936916616554719</v>
      </c>
      <c r="P825">
        <v>4.9184293536364994</v>
      </c>
      <c r="Q825">
        <v>0</v>
      </c>
      <c r="R825">
        <v>0</v>
      </c>
      <c r="S825">
        <v>2.0988470926377474</v>
      </c>
      <c r="T825">
        <v>0</v>
      </c>
      <c r="U825">
        <v>0</v>
      </c>
      <c r="V825">
        <v>0</v>
      </c>
      <c r="W825">
        <v>0</v>
      </c>
      <c r="X825">
        <v>2.2081924074754107</v>
      </c>
      <c r="AA825">
        <v>3.5936916616554719</v>
      </c>
      <c r="AB825">
        <v>4.9184293536364994</v>
      </c>
      <c r="AC825" s="1" t="e">
        <f>((#REF!+#REF!)*H2__2[[#This Row],[PremiumH2CN_cap]]+(#REF!+#REF!)*H2__2[[#This Row],[PremiumH2CN_prod]]*1000)*_xlfn.XLOOKUP(H2__2[[#This Row],[Year]],Graphs!$R$2:$R$41,Graphs!$T$2:$T$41)</f>
        <v>#REF!</v>
      </c>
      <c r="AD8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6" spans="1:31" x14ac:dyDescent="0.25">
      <c r="A826" s="1" t="s">
        <v>105</v>
      </c>
      <c r="B826">
        <v>1</v>
      </c>
      <c r="C826" s="1" t="s">
        <v>107</v>
      </c>
      <c r="D826" s="1" t="s">
        <v>382</v>
      </c>
      <c r="E826">
        <v>2045</v>
      </c>
      <c r="F826">
        <v>5.4133127269193546E-9</v>
      </c>
      <c r="G826">
        <v>6.1952114196556511</v>
      </c>
      <c r="H826">
        <v>65.947533941456641</v>
      </c>
      <c r="I826">
        <v>121.35433651751676</v>
      </c>
      <c r="J826">
        <v>6.4267476645621582E-11</v>
      </c>
      <c r="K826">
        <v>0.45809547048090477</v>
      </c>
      <c r="L826">
        <v>12.021745658238803</v>
      </c>
      <c r="M826">
        <v>13.567911233680125</v>
      </c>
      <c r="N826">
        <v>14.854209534861214</v>
      </c>
      <c r="O826">
        <v>3.5936916616554719</v>
      </c>
      <c r="P826">
        <v>4.9184293536364994</v>
      </c>
      <c r="Q826">
        <v>0</v>
      </c>
      <c r="R826">
        <v>0</v>
      </c>
      <c r="S826">
        <v>2.033315216858202</v>
      </c>
      <c r="T826">
        <v>0</v>
      </c>
      <c r="U826">
        <v>0</v>
      </c>
      <c r="V826">
        <v>0</v>
      </c>
      <c r="W826">
        <v>0</v>
      </c>
      <c r="X826">
        <v>2.1463850835602529</v>
      </c>
      <c r="AA826">
        <v>3.5936916616554719</v>
      </c>
      <c r="AB826">
        <v>4.9184293536364994</v>
      </c>
      <c r="AC826" s="1" t="e">
        <f>((#REF!+#REF!)*H2__2[[#This Row],[PremiumH2CN_cap]]+(#REF!+#REF!)*H2__2[[#This Row],[PremiumH2CN_prod]]*1000)*_xlfn.XLOOKUP(H2__2[[#This Row],[Year]],Graphs!$R$2:$R$41,Graphs!$T$2:$T$41)</f>
        <v>#REF!</v>
      </c>
      <c r="AD8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7" spans="1:31" x14ac:dyDescent="0.25">
      <c r="A827" s="1" t="s">
        <v>105</v>
      </c>
      <c r="B827">
        <v>1</v>
      </c>
      <c r="C827" s="1" t="s">
        <v>107</v>
      </c>
      <c r="D827" s="1" t="s">
        <v>382</v>
      </c>
      <c r="E827">
        <v>2046</v>
      </c>
      <c r="F827">
        <v>6.1270444167476381E-9</v>
      </c>
      <c r="G827">
        <v>6.1952114196582162</v>
      </c>
      <c r="H827">
        <v>68.104556777957157</v>
      </c>
      <c r="I827">
        <v>135.29498678517882</v>
      </c>
      <c r="J827">
        <v>6.3040473208773735E-11</v>
      </c>
      <c r="K827">
        <v>0.40751425512558842</v>
      </c>
      <c r="L827">
        <v>12.898257431286922</v>
      </c>
      <c r="M827">
        <v>14.646423624274584</v>
      </c>
      <c r="N827">
        <v>14.484818385287186</v>
      </c>
      <c r="O827">
        <v>3.5936916616554719</v>
      </c>
      <c r="P827">
        <v>4.9184293536364994</v>
      </c>
      <c r="Q827">
        <v>0</v>
      </c>
      <c r="R827">
        <v>0</v>
      </c>
      <c r="S827">
        <v>1.9595125076881093</v>
      </c>
      <c r="T827">
        <v>0</v>
      </c>
      <c r="U827">
        <v>0</v>
      </c>
      <c r="V827">
        <v>0</v>
      </c>
      <c r="W827">
        <v>0</v>
      </c>
      <c r="X827">
        <v>2.0683975764003204</v>
      </c>
      <c r="AA827">
        <v>3.5936916616554719</v>
      </c>
      <c r="AB827">
        <v>4.9184293536364994</v>
      </c>
      <c r="AC827" s="1" t="e">
        <f>((#REF!+#REF!)*H2__2[[#This Row],[PremiumH2CN_cap]]+(#REF!+#REF!)*H2__2[[#This Row],[PremiumH2CN_prod]]*1000)*_xlfn.XLOOKUP(H2__2[[#This Row],[Year]],Graphs!$R$2:$R$41,Graphs!$T$2:$T$41)</f>
        <v>#REF!</v>
      </c>
      <c r="AD8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8" spans="1:31" x14ac:dyDescent="0.25">
      <c r="A828" s="1" t="s">
        <v>105</v>
      </c>
      <c r="B828">
        <v>1</v>
      </c>
      <c r="C828" s="1" t="s">
        <v>107</v>
      </c>
      <c r="D828" s="1" t="s">
        <v>382</v>
      </c>
      <c r="E828">
        <v>2047</v>
      </c>
      <c r="F828">
        <v>6.9519683679784966E-9</v>
      </c>
      <c r="G828">
        <v>6.1952114196621686</v>
      </c>
      <c r="H828">
        <v>76.317692038068913</v>
      </c>
      <c r="I828">
        <v>140.97391844505734</v>
      </c>
      <c r="J828">
        <v>6.2009352770353875E-11</v>
      </c>
      <c r="K828">
        <v>0.40751425480151865</v>
      </c>
      <c r="L828">
        <v>14.503105071505004</v>
      </c>
      <c r="M828">
        <v>14.962870063840588</v>
      </c>
      <c r="N828">
        <v>14.019303788556975</v>
      </c>
      <c r="O828">
        <v>3.5936916616554719</v>
      </c>
      <c r="P828">
        <v>4.9184293536364994</v>
      </c>
      <c r="Q828">
        <v>0</v>
      </c>
      <c r="R828">
        <v>0</v>
      </c>
      <c r="S828">
        <v>1.8796118443177394</v>
      </c>
      <c r="T828">
        <v>0</v>
      </c>
      <c r="U828">
        <v>0</v>
      </c>
      <c r="V828">
        <v>0</v>
      </c>
      <c r="W828">
        <v>0</v>
      </c>
      <c r="X828">
        <v>1.9839487275231196</v>
      </c>
      <c r="AA828">
        <v>3.5936916616554719</v>
      </c>
      <c r="AB828">
        <v>4.9184293536364994</v>
      </c>
      <c r="AC828" s="1" t="e">
        <f>((#REF!+#REF!)*H2__2[[#This Row],[PremiumH2CN_cap]]+(#REF!+#REF!)*H2__2[[#This Row],[PremiumH2CN_prod]]*1000)*_xlfn.XLOOKUP(H2__2[[#This Row],[Year]],Graphs!$R$2:$R$41,Graphs!$T$2:$T$41)</f>
        <v>#REF!</v>
      </c>
      <c r="AD8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29" spans="1:31" x14ac:dyDescent="0.25">
      <c r="A829" s="1" t="s">
        <v>105</v>
      </c>
      <c r="B829">
        <v>1</v>
      </c>
      <c r="C829" s="1" t="s">
        <v>107</v>
      </c>
      <c r="D829" s="1" t="s">
        <v>382</v>
      </c>
      <c r="E829">
        <v>2048</v>
      </c>
      <c r="F829">
        <v>7.9054185351980965E-9</v>
      </c>
      <c r="G829">
        <v>2.695211419671224</v>
      </c>
      <c r="H829">
        <v>81.528319722482195</v>
      </c>
      <c r="I829">
        <v>149.92470131089297</v>
      </c>
      <c r="J829">
        <v>6.136894781426832E-11</v>
      </c>
      <c r="K829">
        <v>0.1772880571203698</v>
      </c>
      <c r="L829">
        <v>15.761507207801031</v>
      </c>
      <c r="M829">
        <v>15.505036212391133</v>
      </c>
      <c r="N829">
        <v>13.917085955724335</v>
      </c>
      <c r="O829">
        <v>3.5936916616554719</v>
      </c>
      <c r="P829">
        <v>4.9184293536364994</v>
      </c>
      <c r="Q829">
        <v>0</v>
      </c>
      <c r="R829">
        <v>0</v>
      </c>
      <c r="S829">
        <v>1.8001580233383419</v>
      </c>
      <c r="T829">
        <v>0</v>
      </c>
      <c r="U829">
        <v>0</v>
      </c>
      <c r="V829">
        <v>0</v>
      </c>
      <c r="W829">
        <v>0</v>
      </c>
      <c r="X829">
        <v>1.8987133758385717</v>
      </c>
      <c r="AA829">
        <v>3.5936916616554719</v>
      </c>
      <c r="AB829">
        <v>4.9184293536364994</v>
      </c>
      <c r="AC829" s="1" t="e">
        <f>((#REF!+#REF!)*H2__2[[#This Row],[PremiumH2CN_cap]]+(#REF!+#REF!)*H2__2[[#This Row],[PremiumH2CN_prod]]*1000)*_xlfn.XLOOKUP(H2__2[[#This Row],[Year]],Graphs!$R$2:$R$41,Graphs!$T$2:$T$41)</f>
        <v>#REF!</v>
      </c>
      <c r="AD8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0" spans="1:31" x14ac:dyDescent="0.25">
      <c r="A830" s="1" t="s">
        <v>105</v>
      </c>
      <c r="B830">
        <v>1</v>
      </c>
      <c r="C830" s="1" t="s">
        <v>107</v>
      </c>
      <c r="D830" s="1" t="s">
        <v>382</v>
      </c>
      <c r="E830">
        <v>2049</v>
      </c>
      <c r="F830">
        <v>8.9841522745336502E-9</v>
      </c>
      <c r="G830">
        <v>4.5609115372217083E-9</v>
      </c>
      <c r="H830">
        <v>84.227505002278079</v>
      </c>
      <c r="I830">
        <v>156.88780076969525</v>
      </c>
      <c r="J830">
        <v>6.1019597259572901E-11</v>
      </c>
      <c r="K830">
        <v>3.118083591663248E-10</v>
      </c>
      <c r="L830">
        <v>16.848289610785901</v>
      </c>
      <c r="M830">
        <v>15.879784634197401</v>
      </c>
      <c r="N830">
        <v>14.246211059709815</v>
      </c>
      <c r="O830">
        <v>3.5936916616554719</v>
      </c>
      <c r="P830">
        <v>4.9184293536364994</v>
      </c>
      <c r="Q830">
        <v>0</v>
      </c>
      <c r="R830">
        <v>0</v>
      </c>
      <c r="S830">
        <v>1.7343191244856908</v>
      </c>
      <c r="T830">
        <v>0</v>
      </c>
      <c r="U830">
        <v>0</v>
      </c>
      <c r="V830">
        <v>0</v>
      </c>
      <c r="W830">
        <v>0</v>
      </c>
      <c r="X830">
        <v>1.827577963816259</v>
      </c>
      <c r="AA830">
        <v>3.5936916616554719</v>
      </c>
      <c r="AB830">
        <v>4.9184293536364994</v>
      </c>
      <c r="AC830" s="1" t="e">
        <f>((#REF!+#REF!)*H2__2[[#This Row],[PremiumH2CN_cap]]+(#REF!+#REF!)*H2__2[[#This Row],[PremiumH2CN_prod]]*1000)*_xlfn.XLOOKUP(H2__2[[#This Row],[Year]],Graphs!$R$2:$R$41,Graphs!$T$2:$T$41)</f>
        <v>#REF!</v>
      </c>
      <c r="AD8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1" spans="1:31" x14ac:dyDescent="0.25">
      <c r="A831" s="1" t="s">
        <v>105</v>
      </c>
      <c r="B831">
        <v>1</v>
      </c>
      <c r="C831" s="1" t="s">
        <v>107</v>
      </c>
      <c r="D831" s="1" t="s">
        <v>382</v>
      </c>
      <c r="E831">
        <v>2050</v>
      </c>
      <c r="F831">
        <v>1.0006562961318513E-8</v>
      </c>
      <c r="G831">
        <v>4.7357131453088409E-9</v>
      </c>
      <c r="H831">
        <v>95.606222837627726</v>
      </c>
      <c r="I831">
        <v>164.13439682207027</v>
      </c>
      <c r="J831">
        <v>6.0148762086189367E-11</v>
      </c>
      <c r="K831">
        <v>2.8147549352466603E-10</v>
      </c>
      <c r="L831">
        <v>18.825808045848056</v>
      </c>
      <c r="M831">
        <v>16.057883942356142</v>
      </c>
      <c r="N831">
        <v>13.426090751738858</v>
      </c>
      <c r="O831">
        <v>3.5936916616554719</v>
      </c>
      <c r="P831">
        <v>4.9184293536364994</v>
      </c>
      <c r="Q831">
        <v>0</v>
      </c>
      <c r="R831">
        <v>0</v>
      </c>
      <c r="S831">
        <v>1.6197019849000323</v>
      </c>
      <c r="T831">
        <v>0</v>
      </c>
      <c r="U831">
        <v>0</v>
      </c>
      <c r="V831">
        <v>0</v>
      </c>
      <c r="W831">
        <v>0</v>
      </c>
      <c r="X831">
        <v>1.7061723341082717</v>
      </c>
      <c r="AA831">
        <v>3.5936916616554719</v>
      </c>
      <c r="AB831">
        <v>4.9184293536364994</v>
      </c>
      <c r="AC831" s="1" t="e">
        <f>((#REF!+#REF!)*H2__2[[#This Row],[PremiumH2CN_cap]]+(#REF!+#REF!)*H2__2[[#This Row],[PremiumH2CN_prod]]*1000)*_xlfn.XLOOKUP(H2__2[[#This Row],[Year]],Graphs!$R$2:$R$41,Graphs!$T$2:$T$41)</f>
        <v>#REF!</v>
      </c>
      <c r="AD8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2" spans="1:31" x14ac:dyDescent="0.25">
      <c r="A832" s="1" t="s">
        <v>105</v>
      </c>
      <c r="B832">
        <v>1</v>
      </c>
      <c r="C832" s="1" t="s">
        <v>107</v>
      </c>
      <c r="D832" s="1" t="s">
        <v>382</v>
      </c>
      <c r="E832">
        <v>2051</v>
      </c>
      <c r="F832">
        <v>1.0493910438729965E-8</v>
      </c>
      <c r="G832">
        <v>4.8764404142382192E-9</v>
      </c>
      <c r="H832">
        <v>102.49655612843002</v>
      </c>
      <c r="I832">
        <v>176.41232743078783</v>
      </c>
      <c r="J832">
        <v>5.6263972256858709E-11</v>
      </c>
      <c r="K832">
        <v>2.4785878149186294E-10</v>
      </c>
      <c r="L832">
        <v>20.747723186189866</v>
      </c>
      <c r="M832">
        <v>16.70439270273911</v>
      </c>
      <c r="N832">
        <v>12.548424734331846</v>
      </c>
      <c r="O832">
        <v>0</v>
      </c>
      <c r="P832">
        <v>0</v>
      </c>
      <c r="Q832">
        <v>0</v>
      </c>
      <c r="R832">
        <v>0</v>
      </c>
      <c r="S832">
        <v>1.518909531066859</v>
      </c>
      <c r="T832">
        <v>0</v>
      </c>
      <c r="U832">
        <v>0</v>
      </c>
      <c r="V832">
        <v>0</v>
      </c>
      <c r="W832">
        <v>0</v>
      </c>
      <c r="X832">
        <v>1.6021625945718605</v>
      </c>
      <c r="AA832">
        <v>0</v>
      </c>
      <c r="AB832">
        <v>0</v>
      </c>
      <c r="AC832" s="1" t="e">
        <f>((#REF!+#REF!)*H2__2[[#This Row],[PremiumH2CN_cap]]+(#REF!+#REF!)*H2__2[[#This Row],[PremiumH2CN_prod]]*1000)*_xlfn.XLOOKUP(H2__2[[#This Row],[Year]],Graphs!$R$2:$R$41,Graphs!$T$2:$T$41)</f>
        <v>#REF!</v>
      </c>
      <c r="AD8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3" spans="1:31" x14ac:dyDescent="0.25">
      <c r="A833" s="1" t="s">
        <v>105</v>
      </c>
      <c r="B833">
        <v>1</v>
      </c>
      <c r="C833" s="1" t="s">
        <v>107</v>
      </c>
      <c r="D833" s="1" t="s">
        <v>382</v>
      </c>
      <c r="E833">
        <v>2052</v>
      </c>
      <c r="F833">
        <v>1.0747763700344611E-8</v>
      </c>
      <c r="G833">
        <v>4.949426137372865E-9</v>
      </c>
      <c r="H833">
        <v>107.12905415925019</v>
      </c>
      <c r="I833">
        <v>183.86421864314519</v>
      </c>
      <c r="J833">
        <v>4.2753859012297519E-11</v>
      </c>
      <c r="K833">
        <v>1.9615883368235811E-10</v>
      </c>
      <c r="L833">
        <v>21.784473238104908</v>
      </c>
      <c r="M833">
        <v>16.684576932633487</v>
      </c>
      <c r="N833">
        <v>11.530672280862971</v>
      </c>
      <c r="O833">
        <v>0</v>
      </c>
      <c r="P833">
        <v>0</v>
      </c>
      <c r="Q833">
        <v>0</v>
      </c>
      <c r="R833">
        <v>0</v>
      </c>
      <c r="S833">
        <v>1.4110745188083722</v>
      </c>
      <c r="T833">
        <v>0</v>
      </c>
      <c r="U833">
        <v>0</v>
      </c>
      <c r="V833">
        <v>0</v>
      </c>
      <c r="W833">
        <v>0</v>
      </c>
      <c r="X833">
        <v>1.4910955165397057</v>
      </c>
      <c r="AA833">
        <v>0</v>
      </c>
      <c r="AB833">
        <v>0</v>
      </c>
      <c r="AC833" s="1" t="e">
        <f>((#REF!+#REF!)*H2__2[[#This Row],[PremiumH2CN_cap]]+(#REF!+#REF!)*H2__2[[#This Row],[PremiumH2CN_prod]]*1000)*_xlfn.XLOOKUP(H2__2[[#This Row],[Year]],Graphs!$R$2:$R$41,Graphs!$T$2:$T$41)</f>
        <v>#REF!</v>
      </c>
      <c r="AD8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4" spans="1:31" x14ac:dyDescent="0.25">
      <c r="A834" s="1" t="s">
        <v>105</v>
      </c>
      <c r="B834">
        <v>1</v>
      </c>
      <c r="C834" s="1" t="s">
        <v>107</v>
      </c>
      <c r="D834" s="1" t="s">
        <v>382</v>
      </c>
      <c r="E834">
        <v>2053</v>
      </c>
      <c r="F834">
        <v>1.4605133801292839E-8</v>
      </c>
      <c r="G834">
        <v>5.9216111716898521E-9</v>
      </c>
      <c r="H834">
        <v>115.00107520517619</v>
      </c>
      <c r="I834">
        <v>182.75646598476928</v>
      </c>
      <c r="J834">
        <v>5.5587529363510027E-11</v>
      </c>
      <c r="K834">
        <v>2.2099504052829329E-10</v>
      </c>
      <c r="L834">
        <v>23.232198349950533</v>
      </c>
      <c r="M834">
        <v>16.160864391219391</v>
      </c>
      <c r="N834">
        <v>10.60635179686118</v>
      </c>
      <c r="O834">
        <v>0</v>
      </c>
      <c r="P834">
        <v>0</v>
      </c>
      <c r="Q834">
        <v>0</v>
      </c>
      <c r="R834">
        <v>0</v>
      </c>
      <c r="S834">
        <v>1.3139960478380945</v>
      </c>
      <c r="T834">
        <v>0</v>
      </c>
      <c r="U834">
        <v>0</v>
      </c>
      <c r="V834">
        <v>0</v>
      </c>
      <c r="W834">
        <v>0</v>
      </c>
      <c r="X834">
        <v>1.3879294230685042</v>
      </c>
      <c r="AA834">
        <v>0</v>
      </c>
      <c r="AB834">
        <v>0</v>
      </c>
      <c r="AC834" s="1" t="e">
        <f>((#REF!+#REF!)*H2__2[[#This Row],[PremiumH2CN_cap]]+(#REF!+#REF!)*H2__2[[#This Row],[PremiumH2CN_prod]]*1000)*_xlfn.XLOOKUP(H2__2[[#This Row],[Year]],Graphs!$R$2:$R$41,Graphs!$T$2:$T$41)</f>
        <v>#REF!</v>
      </c>
      <c r="AD8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5" spans="1:31" x14ac:dyDescent="0.25">
      <c r="A835" s="1" t="s">
        <v>105</v>
      </c>
      <c r="B835">
        <v>1</v>
      </c>
      <c r="C835" s="1" t="s">
        <v>107</v>
      </c>
      <c r="D835" s="1" t="s">
        <v>382</v>
      </c>
      <c r="E835">
        <v>2054</v>
      </c>
      <c r="F835">
        <v>1.7937667083606216E-8</v>
      </c>
      <c r="G835">
        <v>6.9348057209643804E-9</v>
      </c>
      <c r="H835">
        <v>122.17256981180645</v>
      </c>
      <c r="I835">
        <v>182.75646598537395</v>
      </c>
      <c r="J835">
        <v>5.882632991976509E-11</v>
      </c>
      <c r="K835">
        <v>2.2465659392320227E-10</v>
      </c>
      <c r="L835">
        <v>24.049232117207875</v>
      </c>
      <c r="M835">
        <v>16.191205784951293</v>
      </c>
      <c r="N835">
        <v>9.7572770190774047</v>
      </c>
      <c r="O835">
        <v>0</v>
      </c>
      <c r="P835">
        <v>0</v>
      </c>
      <c r="Q835">
        <v>0</v>
      </c>
      <c r="R835">
        <v>0</v>
      </c>
      <c r="S835">
        <v>1.2255972206821582</v>
      </c>
      <c r="T835">
        <v>0</v>
      </c>
      <c r="U835">
        <v>0</v>
      </c>
      <c r="V835">
        <v>0</v>
      </c>
      <c r="W835">
        <v>0</v>
      </c>
      <c r="X835">
        <v>1.2953840489066724</v>
      </c>
      <c r="AA835">
        <v>0</v>
      </c>
      <c r="AB835">
        <v>0</v>
      </c>
      <c r="AC835" s="1" t="e">
        <f>((#REF!+#REF!)*H2__2[[#This Row],[PremiumH2CN_cap]]+(#REF!+#REF!)*H2__2[[#This Row],[PremiumH2CN_prod]]*1000)*_xlfn.XLOOKUP(H2__2[[#This Row],[Year]],Graphs!$R$2:$R$41,Graphs!$T$2:$T$41)</f>
        <v>#REF!</v>
      </c>
      <c r="AD8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6" spans="1:31" x14ac:dyDescent="0.25">
      <c r="A836" s="1" t="s">
        <v>105</v>
      </c>
      <c r="B836">
        <v>1</v>
      </c>
      <c r="C836" s="1" t="s">
        <v>107</v>
      </c>
      <c r="D836" s="1" t="s">
        <v>382</v>
      </c>
      <c r="E836">
        <v>2055</v>
      </c>
      <c r="F836">
        <v>2.063382782269502E-8</v>
      </c>
      <c r="G836">
        <v>7.7374565319304753E-9</v>
      </c>
      <c r="H836">
        <v>126.79144718275538</v>
      </c>
      <c r="I836">
        <v>182.75646598570862</v>
      </c>
      <c r="J836">
        <v>5.880577558545101E-11</v>
      </c>
      <c r="K836">
        <v>2.2029542397565331E-10</v>
      </c>
      <c r="L836">
        <v>24.511440862854062</v>
      </c>
      <c r="M836">
        <v>16.432587230564184</v>
      </c>
      <c r="N836">
        <v>9.0490520385142474</v>
      </c>
      <c r="O836">
        <v>0</v>
      </c>
      <c r="P836">
        <v>0</v>
      </c>
      <c r="Q836">
        <v>0</v>
      </c>
      <c r="R836">
        <v>0</v>
      </c>
      <c r="S836">
        <v>1.1480925320693858</v>
      </c>
      <c r="T836">
        <v>0</v>
      </c>
      <c r="U836">
        <v>0</v>
      </c>
      <c r="V836">
        <v>0</v>
      </c>
      <c r="W836">
        <v>0</v>
      </c>
      <c r="X836">
        <v>1.2134396538386687</v>
      </c>
      <c r="AA836">
        <v>0</v>
      </c>
      <c r="AB836">
        <v>0</v>
      </c>
      <c r="AC836" s="1" t="e">
        <f>((#REF!+#REF!)*H2__2[[#This Row],[PremiumH2CN_cap]]+(#REF!+#REF!)*H2__2[[#This Row],[PremiumH2CN_prod]]*1000)*_xlfn.XLOOKUP(H2__2[[#This Row],[Year]],Graphs!$R$2:$R$41,Graphs!$T$2:$T$41)</f>
        <v>#REF!</v>
      </c>
      <c r="AD8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7" spans="1:31" x14ac:dyDescent="0.25">
      <c r="A837" s="1" t="s">
        <v>105</v>
      </c>
      <c r="B837">
        <v>1</v>
      </c>
      <c r="C837" s="1" t="s">
        <v>107</v>
      </c>
      <c r="D837" s="1" t="s">
        <v>382</v>
      </c>
      <c r="E837">
        <v>2056</v>
      </c>
      <c r="F837">
        <v>2.2384619595937593E-8</v>
      </c>
      <c r="G837">
        <v>8.1779171248632895E-9</v>
      </c>
      <c r="H837">
        <v>123.86232580412822</v>
      </c>
      <c r="I837">
        <v>182.75646598595648</v>
      </c>
      <c r="J837">
        <v>5.8836340058851207E-11</v>
      </c>
      <c r="K837">
        <v>2.1804426027981729E-10</v>
      </c>
      <c r="L837">
        <v>24.255546827182346</v>
      </c>
      <c r="M837">
        <v>16.926576838122887</v>
      </c>
      <c r="N837">
        <v>8.820303643074979</v>
      </c>
      <c r="O837">
        <v>0</v>
      </c>
      <c r="P837">
        <v>0</v>
      </c>
      <c r="Q837">
        <v>0</v>
      </c>
      <c r="R837">
        <v>0</v>
      </c>
      <c r="S837">
        <v>1.0701733415345294</v>
      </c>
      <c r="T837">
        <v>0</v>
      </c>
      <c r="U837">
        <v>0</v>
      </c>
      <c r="V837">
        <v>0</v>
      </c>
      <c r="W837">
        <v>0</v>
      </c>
      <c r="X837">
        <v>1.1480371502813349</v>
      </c>
      <c r="AA837">
        <v>0</v>
      </c>
      <c r="AB837">
        <v>0</v>
      </c>
      <c r="AC837" s="1" t="e">
        <f>((#REF!+#REF!)*H2__2[[#This Row],[PremiumH2CN_cap]]+(#REF!+#REF!)*H2__2[[#This Row],[PremiumH2CN_prod]]*1000)*_xlfn.XLOOKUP(H2__2[[#This Row],[Year]],Graphs!$R$2:$R$41,Graphs!$T$2:$T$41)</f>
        <v>#REF!</v>
      </c>
      <c r="AD8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8" spans="1:31" x14ac:dyDescent="0.25">
      <c r="A838" s="1" t="s">
        <v>105</v>
      </c>
      <c r="B838">
        <v>1</v>
      </c>
      <c r="C838" s="1" t="s">
        <v>107</v>
      </c>
      <c r="D838" s="1" t="s">
        <v>382</v>
      </c>
      <c r="E838">
        <v>2057</v>
      </c>
      <c r="F838">
        <v>2.2904535089827526E-8</v>
      </c>
      <c r="G838">
        <v>8.3094371161750343E-9</v>
      </c>
      <c r="H838">
        <v>126.37025463752437</v>
      </c>
      <c r="I838">
        <v>182.75646598627728</v>
      </c>
      <c r="J838">
        <v>5.8835587964102584E-11</v>
      </c>
      <c r="K838">
        <v>2.1590789918132499E-10</v>
      </c>
      <c r="L838">
        <v>24.81490306785625</v>
      </c>
      <c r="M838">
        <v>16.649891052822849</v>
      </c>
      <c r="N838">
        <v>8.536045454016449</v>
      </c>
      <c r="O838">
        <v>0</v>
      </c>
      <c r="P838">
        <v>0</v>
      </c>
      <c r="Q838">
        <v>0</v>
      </c>
      <c r="R838">
        <v>0</v>
      </c>
      <c r="S838">
        <v>0.99178950300546842</v>
      </c>
      <c r="T838">
        <v>0</v>
      </c>
      <c r="U838">
        <v>0</v>
      </c>
      <c r="V838">
        <v>0</v>
      </c>
      <c r="W838">
        <v>0</v>
      </c>
      <c r="X838">
        <v>1.0795274078284873</v>
      </c>
      <c r="AA838">
        <v>0</v>
      </c>
      <c r="AB838">
        <v>0</v>
      </c>
      <c r="AC838" s="1" t="e">
        <f>((#REF!+#REF!)*H2__2[[#This Row],[PremiumH2CN_cap]]+(#REF!+#REF!)*H2__2[[#This Row],[PremiumH2CN_prod]]*1000)*_xlfn.XLOOKUP(H2__2[[#This Row],[Year]],Graphs!$R$2:$R$41,Graphs!$T$2:$T$41)</f>
        <v>#REF!</v>
      </c>
      <c r="AD8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39" spans="1:31" x14ac:dyDescent="0.25">
      <c r="A839" s="1" t="s">
        <v>105</v>
      </c>
      <c r="B839">
        <v>1</v>
      </c>
      <c r="C839" s="1" t="s">
        <v>107</v>
      </c>
      <c r="D839" s="1" t="s">
        <v>382</v>
      </c>
      <c r="E839">
        <v>2058</v>
      </c>
      <c r="F839">
        <v>2.3096006057824457E-8</v>
      </c>
      <c r="G839">
        <v>8.3620455818512077E-9</v>
      </c>
      <c r="H839">
        <v>124.56309743262301</v>
      </c>
      <c r="I839">
        <v>178.44155450625738</v>
      </c>
      <c r="J839">
        <v>5.8533598625406846E-11</v>
      </c>
      <c r="K839">
        <v>2.0911925441235664E-10</v>
      </c>
      <c r="L839">
        <v>24.936851454568604</v>
      </c>
      <c r="M839">
        <v>17.458654114464441</v>
      </c>
      <c r="N839">
        <v>7.608792661930031</v>
      </c>
      <c r="O839">
        <v>0</v>
      </c>
      <c r="P839">
        <v>0</v>
      </c>
      <c r="Q839">
        <v>0</v>
      </c>
      <c r="R839">
        <v>0</v>
      </c>
      <c r="S839">
        <v>0.87577052311270887</v>
      </c>
      <c r="T839">
        <v>0</v>
      </c>
      <c r="U839">
        <v>0</v>
      </c>
      <c r="V839">
        <v>0</v>
      </c>
      <c r="W839">
        <v>0</v>
      </c>
      <c r="X839">
        <v>0.93676317004513421</v>
      </c>
      <c r="AA839">
        <v>0</v>
      </c>
      <c r="AB839">
        <v>0</v>
      </c>
      <c r="AC839" s="1" t="e">
        <f>((#REF!+#REF!)*H2__2[[#This Row],[PremiumH2CN_cap]]+(#REF!+#REF!)*H2__2[[#This Row],[PremiumH2CN_prod]]*1000)*_xlfn.XLOOKUP(H2__2[[#This Row],[Year]],Graphs!$R$2:$R$41,Graphs!$T$2:$T$41)</f>
        <v>#REF!</v>
      </c>
      <c r="AD8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0" spans="1:31" x14ac:dyDescent="0.25">
      <c r="A840" s="1" t="s">
        <v>105</v>
      </c>
      <c r="B840">
        <v>1</v>
      </c>
      <c r="C840" s="1" t="s">
        <v>107</v>
      </c>
      <c r="D840" s="1" t="s">
        <v>382</v>
      </c>
      <c r="E840">
        <v>2059</v>
      </c>
      <c r="F840">
        <v>2.3191275869178148E-8</v>
      </c>
      <c r="G840">
        <v>8.3897328293923677E-9</v>
      </c>
      <c r="H840">
        <v>127.98406402027918</v>
      </c>
      <c r="I840">
        <v>174.40836300770286</v>
      </c>
      <c r="J840">
        <v>5.6458858720063171E-11</v>
      </c>
      <c r="K840">
        <v>2.1720079393073711E-10</v>
      </c>
      <c r="L840">
        <v>24.893915674010124</v>
      </c>
      <c r="M840">
        <v>16.908642354811171</v>
      </c>
      <c r="N840">
        <v>8.1967217275625472</v>
      </c>
      <c r="O840">
        <v>0</v>
      </c>
      <c r="P840">
        <v>0</v>
      </c>
      <c r="Q840">
        <v>0</v>
      </c>
      <c r="R840">
        <v>0</v>
      </c>
      <c r="S840">
        <v>0.92404125889097055</v>
      </c>
      <c r="T840">
        <v>0</v>
      </c>
      <c r="U840">
        <v>0</v>
      </c>
      <c r="V840">
        <v>0</v>
      </c>
      <c r="W840">
        <v>0</v>
      </c>
      <c r="X840">
        <v>0.99743848422857362</v>
      </c>
      <c r="AA840">
        <v>0</v>
      </c>
      <c r="AB840">
        <v>0</v>
      </c>
      <c r="AC840" s="1" t="e">
        <f>((#REF!+#REF!)*H2__2[[#This Row],[PremiumH2CN_cap]]+(#REF!+#REF!)*H2__2[[#This Row],[PremiumH2CN_prod]]*1000)*_xlfn.XLOOKUP(H2__2[[#This Row],[Year]],Graphs!$R$2:$R$41,Graphs!$T$2:$T$41)</f>
        <v>#REF!</v>
      </c>
      <c r="AD8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1" spans="1:31" x14ac:dyDescent="0.25">
      <c r="A841" s="1" t="s">
        <v>105</v>
      </c>
      <c r="B841">
        <v>1</v>
      </c>
      <c r="C841" s="1" t="s">
        <v>107</v>
      </c>
      <c r="D841" s="1" t="s">
        <v>382</v>
      </c>
      <c r="E841">
        <v>2060</v>
      </c>
      <c r="F841">
        <v>2.3187919202493727E-8</v>
      </c>
      <c r="G841">
        <v>8.3890613369637647E-9</v>
      </c>
      <c r="H841">
        <v>127.98406402022029</v>
      </c>
      <c r="I841">
        <v>163.34381164640897</v>
      </c>
      <c r="J841">
        <v>1.5131200597400141E-11</v>
      </c>
      <c r="K841">
        <v>4.0453416396175512E-11</v>
      </c>
      <c r="L841">
        <v>23.954007965558564</v>
      </c>
      <c r="M841">
        <v>16.723916508952072</v>
      </c>
      <c r="N841">
        <v>9.3213427084982357</v>
      </c>
      <c r="O841">
        <v>0</v>
      </c>
      <c r="P841">
        <v>0</v>
      </c>
      <c r="Q841">
        <v>0</v>
      </c>
      <c r="R841">
        <v>0</v>
      </c>
      <c r="S841">
        <v>1.051670581978277</v>
      </c>
      <c r="T841">
        <v>0</v>
      </c>
      <c r="U841">
        <v>0</v>
      </c>
      <c r="V841">
        <v>0</v>
      </c>
      <c r="W841">
        <v>0</v>
      </c>
      <c r="X841">
        <v>1.1028747667087644</v>
      </c>
      <c r="AA841">
        <v>0</v>
      </c>
      <c r="AB841">
        <v>0</v>
      </c>
      <c r="AC841" s="1" t="e">
        <f>((#REF!+#REF!)*H2__2[[#This Row],[PremiumH2CN_cap]]+(#REF!+#REF!)*H2__2[[#This Row],[PremiumH2CN_prod]]*1000)*_xlfn.XLOOKUP(H2__2[[#This Row],[Year]],Graphs!$R$2:$R$41,Graphs!$T$2:$T$41)</f>
        <v>#REF!</v>
      </c>
      <c r="AD8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2" spans="1:31" x14ac:dyDescent="0.25">
      <c r="A842" s="1" t="s">
        <v>105</v>
      </c>
      <c r="B842">
        <v>1</v>
      </c>
      <c r="C842" s="1" t="s">
        <v>107</v>
      </c>
      <c r="D842" s="1" t="s">
        <v>383</v>
      </c>
      <c r="E842">
        <v>2021</v>
      </c>
      <c r="F842">
        <v>70</v>
      </c>
      <c r="G842">
        <v>0.35</v>
      </c>
      <c r="H842">
        <v>0.13500000000000001</v>
      </c>
      <c r="I842">
        <v>0.13500000000000001</v>
      </c>
      <c r="J842">
        <v>9.9065822974698694</v>
      </c>
      <c r="K842">
        <v>9.2909090900732585E-2</v>
      </c>
      <c r="L842">
        <v>1.3143252721871539E-11</v>
      </c>
      <c r="M842">
        <v>6.9205692597840016E-12</v>
      </c>
      <c r="N842">
        <v>0</v>
      </c>
      <c r="O842">
        <v>0</v>
      </c>
      <c r="P842">
        <v>0.13500000000000001</v>
      </c>
      <c r="Q842">
        <v>0</v>
      </c>
      <c r="R842">
        <v>0</v>
      </c>
      <c r="S842">
        <v>4.2985108482768535</v>
      </c>
      <c r="T842">
        <v>0</v>
      </c>
      <c r="U842">
        <v>0</v>
      </c>
      <c r="V842">
        <v>0</v>
      </c>
      <c r="W842">
        <v>0</v>
      </c>
      <c r="X842">
        <v>4.2985108483698689</v>
      </c>
      <c r="AA842">
        <v>0</v>
      </c>
      <c r="AB842">
        <v>0.13500000000000001</v>
      </c>
      <c r="AC842" s="1" t="e">
        <f>((#REF!+#REF!)*H2__2[[#This Row],[PremiumH2CN_cap]]+(#REF!+#REF!)*H2__2[[#This Row],[PremiumH2CN_prod]]*1000)*_xlfn.XLOOKUP(H2__2[[#This Row],[Year]],Graphs!$R$2:$R$41,Graphs!$T$2:$T$41)</f>
        <v>#REF!</v>
      </c>
      <c r="AD8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3" spans="1:31" x14ac:dyDescent="0.25">
      <c r="A843" s="1" t="s">
        <v>105</v>
      </c>
      <c r="B843">
        <v>1</v>
      </c>
      <c r="C843" s="1" t="s">
        <v>107</v>
      </c>
      <c r="D843" s="1" t="s">
        <v>383</v>
      </c>
      <c r="E843">
        <v>2022</v>
      </c>
      <c r="F843">
        <v>70</v>
      </c>
      <c r="G843">
        <v>0.35</v>
      </c>
      <c r="H843">
        <v>0.21414404999852163</v>
      </c>
      <c r="I843">
        <v>0.62554644607244825</v>
      </c>
      <c r="J843">
        <v>11.089858238947928</v>
      </c>
      <c r="K843">
        <v>2.3441204814786922E-11</v>
      </c>
      <c r="L843">
        <v>4.5519930464779949E-3</v>
      </c>
      <c r="M843">
        <v>1.3297044989829155E-2</v>
      </c>
      <c r="N843">
        <v>0</v>
      </c>
      <c r="O843">
        <v>0</v>
      </c>
      <c r="P843">
        <v>0.13500000000000001</v>
      </c>
      <c r="Q843">
        <v>0</v>
      </c>
      <c r="R843">
        <v>0</v>
      </c>
      <c r="S843">
        <v>7.3785103933767058</v>
      </c>
      <c r="T843">
        <v>0</v>
      </c>
      <c r="U843">
        <v>0</v>
      </c>
      <c r="V843">
        <v>0</v>
      </c>
      <c r="W843">
        <v>0</v>
      </c>
      <c r="X843">
        <v>7.3785104343715942</v>
      </c>
      <c r="AA843">
        <v>0</v>
      </c>
      <c r="AB843">
        <v>0.13500000000000001</v>
      </c>
      <c r="AC843" s="1" t="e">
        <f>((#REF!+#REF!)*H2__2[[#This Row],[PremiumH2CN_cap]]+(#REF!+#REF!)*H2__2[[#This Row],[PremiumH2CN_prod]]*1000)*_xlfn.XLOOKUP(H2__2[[#This Row],[Year]],Graphs!$R$2:$R$41,Graphs!$T$2:$T$41)</f>
        <v>#REF!</v>
      </c>
      <c r="AD8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4" spans="1:31" x14ac:dyDescent="0.25">
      <c r="A844" s="1" t="s">
        <v>105</v>
      </c>
      <c r="B844">
        <v>1</v>
      </c>
      <c r="C844" s="1" t="s">
        <v>107</v>
      </c>
      <c r="D844" s="1" t="s">
        <v>383</v>
      </c>
      <c r="E844">
        <v>2023</v>
      </c>
      <c r="F844">
        <v>65.333333333334025</v>
      </c>
      <c r="G844">
        <v>3.8266666666666143</v>
      </c>
      <c r="H844">
        <v>0.2073940500184942</v>
      </c>
      <c r="I844">
        <v>2.1922445465658291</v>
      </c>
      <c r="J844">
        <v>11.178009010158155</v>
      </c>
      <c r="K844">
        <v>1.0158060606009593</v>
      </c>
      <c r="L844">
        <v>2.3654541608608718E-3</v>
      </c>
      <c r="M844">
        <v>2.4074341170818494E-2</v>
      </c>
      <c r="N844">
        <v>0</v>
      </c>
      <c r="O844">
        <v>0</v>
      </c>
      <c r="P844">
        <v>0.12825</v>
      </c>
      <c r="Q844">
        <v>0</v>
      </c>
      <c r="R844">
        <v>0</v>
      </c>
      <c r="S844">
        <v>2.8685110526748887</v>
      </c>
      <c r="T844">
        <v>0</v>
      </c>
      <c r="U844">
        <v>0</v>
      </c>
      <c r="V844">
        <v>0</v>
      </c>
      <c r="W844">
        <v>0</v>
      </c>
      <c r="X844">
        <v>2.8685110286315973</v>
      </c>
      <c r="AA844">
        <v>0</v>
      </c>
      <c r="AB844">
        <v>0.12825</v>
      </c>
      <c r="AC844" s="1" t="e">
        <f>((#REF!+#REF!)*H2__2[[#This Row],[PremiumH2CN_cap]]+(#REF!+#REF!)*H2__2[[#This Row],[PremiumH2CN_prod]]*1000)*_xlfn.XLOOKUP(H2__2[[#This Row],[Year]],Graphs!$R$2:$R$41,Graphs!$T$2:$T$41)</f>
        <v>#REF!</v>
      </c>
      <c r="AD8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5" spans="1:31" x14ac:dyDescent="0.25">
      <c r="A845" s="1" t="s">
        <v>105</v>
      </c>
      <c r="B845">
        <v>1</v>
      </c>
      <c r="C845" s="1" t="s">
        <v>107</v>
      </c>
      <c r="D845" s="1" t="s">
        <v>383</v>
      </c>
      <c r="E845">
        <v>2024</v>
      </c>
      <c r="F845">
        <v>60.666666666668057</v>
      </c>
      <c r="G845">
        <v>6.5354737731524057</v>
      </c>
      <c r="H845">
        <v>2.3420845498492606</v>
      </c>
      <c r="I845">
        <v>24.175440012021404</v>
      </c>
      <c r="J845">
        <v>6.1242392844965456</v>
      </c>
      <c r="K845">
        <v>1.7348712197770684</v>
      </c>
      <c r="L845">
        <v>0.20768777320661669</v>
      </c>
      <c r="M845">
        <v>1.5340780068955229</v>
      </c>
      <c r="N845">
        <v>3.721310310526273</v>
      </c>
      <c r="O845">
        <v>0</v>
      </c>
      <c r="P845">
        <v>0.12150000000000001</v>
      </c>
      <c r="Q845">
        <v>0</v>
      </c>
      <c r="R845">
        <v>0</v>
      </c>
      <c r="S845">
        <v>2.9835999679687375</v>
      </c>
      <c r="T845">
        <v>0</v>
      </c>
      <c r="U845">
        <v>0</v>
      </c>
      <c r="V845">
        <v>0</v>
      </c>
      <c r="W845">
        <v>0</v>
      </c>
      <c r="X845">
        <v>2.9835985210194131</v>
      </c>
      <c r="AA845">
        <v>0</v>
      </c>
      <c r="AB845">
        <v>0.12150000000000001</v>
      </c>
      <c r="AC845" s="1" t="e">
        <f>((#REF!+#REF!)*H2__2[[#This Row],[PremiumH2CN_cap]]+(#REF!+#REF!)*H2__2[[#This Row],[PremiumH2CN_prod]]*1000)*_xlfn.XLOOKUP(H2__2[[#This Row],[Year]],Graphs!$R$2:$R$41,Graphs!$T$2:$T$41)</f>
        <v>#REF!</v>
      </c>
      <c r="AD8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6" spans="1:31" x14ac:dyDescent="0.25">
      <c r="A846" s="1" t="s">
        <v>105</v>
      </c>
      <c r="B846">
        <v>1</v>
      </c>
      <c r="C846" s="1" t="s">
        <v>107</v>
      </c>
      <c r="D846" s="1" t="s">
        <v>383</v>
      </c>
      <c r="E846">
        <v>2025</v>
      </c>
      <c r="F846">
        <v>56.000000000002082</v>
      </c>
      <c r="G846">
        <v>6.512140439819242</v>
      </c>
      <c r="H846">
        <v>25.823680047703821</v>
      </c>
      <c r="I846">
        <v>28.508401608794877</v>
      </c>
      <c r="J846">
        <v>3.5269084773577934</v>
      </c>
      <c r="K846">
        <v>1.5548597376302533</v>
      </c>
      <c r="L846">
        <v>3.5349415619531657</v>
      </c>
      <c r="M846">
        <v>2.5038918712639466</v>
      </c>
      <c r="N846">
        <v>3.3071908056748893</v>
      </c>
      <c r="O846">
        <v>0</v>
      </c>
      <c r="P846">
        <v>0.11475</v>
      </c>
      <c r="Q846">
        <v>0</v>
      </c>
      <c r="R846">
        <v>0</v>
      </c>
      <c r="S846">
        <v>2.5920079161393748</v>
      </c>
      <c r="T846">
        <v>0</v>
      </c>
      <c r="U846">
        <v>0</v>
      </c>
      <c r="V846">
        <v>0</v>
      </c>
      <c r="W846">
        <v>0</v>
      </c>
      <c r="X846">
        <v>2.6406967613961827</v>
      </c>
      <c r="AA846">
        <v>0</v>
      </c>
      <c r="AB846">
        <v>0.11475</v>
      </c>
      <c r="AC846" s="1" t="e">
        <f>((#REF!+#REF!)*H2__2[[#This Row],[PremiumH2CN_cap]]+(#REF!+#REF!)*H2__2[[#This Row],[PremiumH2CN_prod]]*1000)*_xlfn.XLOOKUP(H2__2[[#This Row],[Year]],Graphs!$R$2:$R$41,Graphs!$T$2:$T$41)</f>
        <v>#REF!</v>
      </c>
      <c r="AD8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7" spans="1:31" x14ac:dyDescent="0.25">
      <c r="A847" s="1" t="s">
        <v>105</v>
      </c>
      <c r="B847">
        <v>1</v>
      </c>
      <c r="C847" s="1" t="s">
        <v>107</v>
      </c>
      <c r="D847" s="1" t="s">
        <v>383</v>
      </c>
      <c r="E847">
        <v>2026</v>
      </c>
      <c r="F847">
        <v>51.333333333336206</v>
      </c>
      <c r="G847">
        <v>6.4888071064859529</v>
      </c>
      <c r="H847">
        <v>28.727214664690734</v>
      </c>
      <c r="I847">
        <v>32.876486751834484</v>
      </c>
      <c r="J847">
        <v>1.7279330739850822</v>
      </c>
      <c r="K847">
        <v>1.2993062030400289</v>
      </c>
      <c r="L847">
        <v>4.1855459612945198</v>
      </c>
      <c r="M847">
        <v>3.2455506901328937</v>
      </c>
      <c r="N847">
        <v>5.0830043386321151</v>
      </c>
      <c r="O847">
        <v>0</v>
      </c>
      <c r="P847">
        <v>0.10800000000000001</v>
      </c>
      <c r="Q847">
        <v>0</v>
      </c>
      <c r="R847">
        <v>0</v>
      </c>
      <c r="S847">
        <v>2.5448959049835542</v>
      </c>
      <c r="T847">
        <v>0</v>
      </c>
      <c r="U847">
        <v>0</v>
      </c>
      <c r="V847">
        <v>0</v>
      </c>
      <c r="W847">
        <v>0</v>
      </c>
      <c r="X847">
        <v>2.6575999393400553</v>
      </c>
      <c r="AA847">
        <v>0</v>
      </c>
      <c r="AB847">
        <v>0.10800000000000001</v>
      </c>
      <c r="AC847" s="1" t="e">
        <f>((#REF!+#REF!)*H2__2[[#This Row],[PremiumH2CN_cap]]+(#REF!+#REF!)*H2__2[[#This Row],[PremiumH2CN_prod]]*1000)*_xlfn.XLOOKUP(H2__2[[#This Row],[Year]],Graphs!$R$2:$R$41,Graphs!$T$2:$T$41)</f>
        <v>#REF!</v>
      </c>
      <c r="AD8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8" spans="1:31" x14ac:dyDescent="0.25">
      <c r="A848" s="1" t="s">
        <v>105</v>
      </c>
      <c r="B848">
        <v>1</v>
      </c>
      <c r="C848" s="1" t="s">
        <v>107</v>
      </c>
      <c r="D848" s="1" t="s">
        <v>383</v>
      </c>
      <c r="E848">
        <v>2027</v>
      </c>
      <c r="F848">
        <v>46.666666666670466</v>
      </c>
      <c r="G848">
        <v>6.4654737731526621</v>
      </c>
      <c r="H848">
        <v>32.066220147668659</v>
      </c>
      <c r="I848">
        <v>36.227731134761143</v>
      </c>
      <c r="J848">
        <v>1.0282750861436609</v>
      </c>
      <c r="K848">
        <v>1.2277963590764747</v>
      </c>
      <c r="L848">
        <v>4.6830886203083457</v>
      </c>
      <c r="M848">
        <v>3.6303012168033457</v>
      </c>
      <c r="N848">
        <v>6.0817274351952735</v>
      </c>
      <c r="O848">
        <v>0</v>
      </c>
      <c r="P848">
        <v>0.10125000000000001</v>
      </c>
      <c r="Q848">
        <v>0</v>
      </c>
      <c r="R848">
        <v>0</v>
      </c>
      <c r="S848">
        <v>2.4856374196992732</v>
      </c>
      <c r="T848">
        <v>0</v>
      </c>
      <c r="U848">
        <v>0</v>
      </c>
      <c r="V848">
        <v>0</v>
      </c>
      <c r="W848">
        <v>0</v>
      </c>
      <c r="X848">
        <v>2.6029536357863186</v>
      </c>
      <c r="AA848">
        <v>0</v>
      </c>
      <c r="AB848">
        <v>0.10125000000000001</v>
      </c>
      <c r="AC848" s="1" t="e">
        <f>((#REF!+#REF!)*H2__2[[#This Row],[PremiumH2CN_cap]]+(#REF!+#REF!)*H2__2[[#This Row],[PremiumH2CN_prod]]*1000)*_xlfn.XLOOKUP(H2__2[[#This Row],[Year]],Graphs!$R$2:$R$41,Graphs!$T$2:$T$41)</f>
        <v>#REF!</v>
      </c>
      <c r="AD8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49" spans="1:31" x14ac:dyDescent="0.25">
      <c r="A849" s="1" t="s">
        <v>105</v>
      </c>
      <c r="B849">
        <v>1</v>
      </c>
      <c r="C849" s="1" t="s">
        <v>107</v>
      </c>
      <c r="D849" s="1" t="s">
        <v>383</v>
      </c>
      <c r="E849">
        <v>2028</v>
      </c>
      <c r="F849">
        <v>42.000000000004881</v>
      </c>
      <c r="G849">
        <v>6.4421404398193696</v>
      </c>
      <c r="H849">
        <v>32.723489430965699</v>
      </c>
      <c r="I849">
        <v>41.341611049430355</v>
      </c>
      <c r="J849">
        <v>0.54827070880701834</v>
      </c>
      <c r="K849">
        <v>1.1545374234573778</v>
      </c>
      <c r="L849">
        <v>4.8215349507745842</v>
      </c>
      <c r="M849">
        <v>4.2130338595530015</v>
      </c>
      <c r="N849">
        <v>7.0269258306674942</v>
      </c>
      <c r="O849">
        <v>0</v>
      </c>
      <c r="P849">
        <v>9.4500000000000001E-2</v>
      </c>
      <c r="Q849">
        <v>0</v>
      </c>
      <c r="R849">
        <v>0</v>
      </c>
      <c r="S849">
        <v>2.4107158389400003</v>
      </c>
      <c r="T849">
        <v>0</v>
      </c>
      <c r="U849">
        <v>0</v>
      </c>
      <c r="V849">
        <v>0</v>
      </c>
      <c r="W849">
        <v>0</v>
      </c>
      <c r="X849">
        <v>2.5333350646935715</v>
      </c>
      <c r="AA849">
        <v>0</v>
      </c>
      <c r="AB849">
        <v>9.4500000000000001E-2</v>
      </c>
      <c r="AC849" s="1" t="e">
        <f>((#REF!+#REF!)*H2__2[[#This Row],[PremiumH2CN_cap]]+(#REF!+#REF!)*H2__2[[#This Row],[PremiumH2CN_prod]]*1000)*_xlfn.XLOOKUP(H2__2[[#This Row],[Year]],Graphs!$R$2:$R$41,Graphs!$T$2:$T$41)</f>
        <v>#REF!</v>
      </c>
      <c r="AD8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0" spans="1:31" x14ac:dyDescent="0.25">
      <c r="A850" s="1" t="s">
        <v>105</v>
      </c>
      <c r="B850">
        <v>1</v>
      </c>
      <c r="C850" s="1" t="s">
        <v>107</v>
      </c>
      <c r="D850" s="1" t="s">
        <v>383</v>
      </c>
      <c r="E850">
        <v>2029</v>
      </c>
      <c r="F850">
        <v>37.333333333339482</v>
      </c>
      <c r="G850">
        <v>6.4188071064860779</v>
      </c>
      <c r="H850">
        <v>32.716739431616467</v>
      </c>
      <c r="I850">
        <v>44.910370302201002</v>
      </c>
      <c r="J850">
        <v>0.35265630917046015</v>
      </c>
      <c r="K850">
        <v>1.0828218715340681</v>
      </c>
      <c r="L850">
        <v>4.8630191199079826</v>
      </c>
      <c r="M850">
        <v>4.6830209325495078</v>
      </c>
      <c r="N850">
        <v>7.8951328309490698</v>
      </c>
      <c r="O850">
        <v>0</v>
      </c>
      <c r="P850">
        <v>8.7750000000000009E-2</v>
      </c>
      <c r="Q850">
        <v>0</v>
      </c>
      <c r="R850">
        <v>0</v>
      </c>
      <c r="S850">
        <v>2.320904912665561</v>
      </c>
      <c r="T850">
        <v>0</v>
      </c>
      <c r="U850">
        <v>0</v>
      </c>
      <c r="V850">
        <v>0</v>
      </c>
      <c r="W850">
        <v>0</v>
      </c>
      <c r="X850">
        <v>2.4382987379737391</v>
      </c>
      <c r="AA850">
        <v>0</v>
      </c>
      <c r="AB850">
        <v>8.7750000000000009E-2</v>
      </c>
      <c r="AC850" s="1" t="e">
        <f>((#REF!+#REF!)*H2__2[[#This Row],[PremiumH2CN_cap]]+(#REF!+#REF!)*H2__2[[#This Row],[PremiumH2CN_prod]]*1000)*_xlfn.XLOOKUP(H2__2[[#This Row],[Year]],Graphs!$R$2:$R$41,Graphs!$T$2:$T$41)</f>
        <v>#REF!</v>
      </c>
      <c r="AD8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1" spans="1:31" x14ac:dyDescent="0.25">
      <c r="A851" s="1" t="s">
        <v>105</v>
      </c>
      <c r="B851">
        <v>1</v>
      </c>
      <c r="C851" s="1" t="s">
        <v>107</v>
      </c>
      <c r="D851" s="1" t="s">
        <v>383</v>
      </c>
      <c r="E851">
        <v>2030</v>
      </c>
      <c r="F851">
        <v>32.666666666674345</v>
      </c>
      <c r="G851">
        <v>6.395473773152788</v>
      </c>
      <c r="H851">
        <v>32.709989432080555</v>
      </c>
      <c r="I851">
        <v>47.719318206260532</v>
      </c>
      <c r="J851">
        <v>0.1852792742584152</v>
      </c>
      <c r="K851">
        <v>0.9890703799052214</v>
      </c>
      <c r="L851">
        <v>4.9706097827347975</v>
      </c>
      <c r="M851">
        <v>5.027878174858845</v>
      </c>
      <c r="N851">
        <v>8.8146646116175429</v>
      </c>
      <c r="O851">
        <v>0</v>
      </c>
      <c r="P851">
        <v>8.1000000000000003E-2</v>
      </c>
      <c r="Q851">
        <v>0</v>
      </c>
      <c r="R851">
        <v>0</v>
      </c>
      <c r="S851">
        <v>2.235275021872992</v>
      </c>
      <c r="T851">
        <v>0</v>
      </c>
      <c r="U851">
        <v>0</v>
      </c>
      <c r="V851">
        <v>0</v>
      </c>
      <c r="W851">
        <v>0</v>
      </c>
      <c r="X851">
        <v>2.3472486279440647</v>
      </c>
      <c r="AA851">
        <v>0</v>
      </c>
      <c r="AB851">
        <v>8.1000000000000003E-2</v>
      </c>
      <c r="AC851" s="1" t="e">
        <f>((#REF!+#REF!)*H2__2[[#This Row],[PremiumH2CN_cap]]+(#REF!+#REF!)*H2__2[[#This Row],[PremiumH2CN_prod]]*1000)*_xlfn.XLOOKUP(H2__2[[#This Row],[Year]],Graphs!$R$2:$R$41,Graphs!$T$2:$T$41)</f>
        <v>#REF!</v>
      </c>
      <c r="AD8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2" spans="1:31" x14ac:dyDescent="0.25">
      <c r="A852" s="1" t="s">
        <v>105</v>
      </c>
      <c r="B852">
        <v>1</v>
      </c>
      <c r="C852" s="1" t="s">
        <v>107</v>
      </c>
      <c r="D852" s="1" t="s">
        <v>383</v>
      </c>
      <c r="E852">
        <v>2031</v>
      </c>
      <c r="F852">
        <v>28.000000000009596</v>
      </c>
      <c r="G852">
        <v>6.3721404398195034</v>
      </c>
      <c r="H852">
        <v>33.225772607196731</v>
      </c>
      <c r="I852">
        <v>47.712568207153801</v>
      </c>
      <c r="J852">
        <v>0.18526679168428054</v>
      </c>
      <c r="K852">
        <v>0.98498973252290534</v>
      </c>
      <c r="L852">
        <v>5.1261376019691456</v>
      </c>
      <c r="M852">
        <v>5.1766115882562946</v>
      </c>
      <c r="N852">
        <v>9.3995400225992913</v>
      </c>
      <c r="O852">
        <v>3.7015764348988092E-10</v>
      </c>
      <c r="P852">
        <v>4.002139344601443</v>
      </c>
      <c r="Q852">
        <v>3.1462078524179228E-11</v>
      </c>
      <c r="R852">
        <v>0.62768004363486263</v>
      </c>
      <c r="S852">
        <v>2.2564071392882918</v>
      </c>
      <c r="T852">
        <v>0</v>
      </c>
      <c r="U852">
        <v>0</v>
      </c>
      <c r="V852">
        <v>0</v>
      </c>
      <c r="W852">
        <v>0</v>
      </c>
      <c r="X852">
        <v>2.3685811977062059</v>
      </c>
      <c r="AA852">
        <v>3.7015764348988092E-10</v>
      </c>
      <c r="AB852">
        <v>4.002139344601443</v>
      </c>
      <c r="AC852" s="1" t="e">
        <f>((#REF!+#REF!)*H2__2[[#This Row],[PremiumH2CN_cap]]+(#REF!+#REF!)*H2__2[[#This Row],[PremiumH2CN_prod]]*1000)*_xlfn.XLOOKUP(H2__2[[#This Row],[Year]],Graphs!$R$2:$R$41,Graphs!$T$2:$T$41)</f>
        <v>#REF!</v>
      </c>
      <c r="AD8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3" spans="1:31" x14ac:dyDescent="0.25">
      <c r="A853" s="1" t="s">
        <v>105</v>
      </c>
      <c r="B853">
        <v>1</v>
      </c>
      <c r="C853" s="1" t="s">
        <v>107</v>
      </c>
      <c r="D853" s="1" t="s">
        <v>383</v>
      </c>
      <c r="E853">
        <v>2032</v>
      </c>
      <c r="F853">
        <v>23.333333333345404</v>
      </c>
      <c r="G853">
        <v>6.3488071064862215</v>
      </c>
      <c r="H853">
        <v>37.414178572781701</v>
      </c>
      <c r="I853">
        <v>49.321090554615921</v>
      </c>
      <c r="J853">
        <v>0.17310179504778783</v>
      </c>
      <c r="K853">
        <v>0.9788053612542178</v>
      </c>
      <c r="L853">
        <v>5.8539479605177691</v>
      </c>
      <c r="M853">
        <v>5.2849383578269622</v>
      </c>
      <c r="N853">
        <v>10.086785640510328</v>
      </c>
      <c r="O853">
        <v>3.7015764348988092E-10</v>
      </c>
      <c r="P853">
        <v>3.9953893446014428</v>
      </c>
      <c r="Q853">
        <v>3.1602713129868288E-11</v>
      </c>
      <c r="R853">
        <v>0.62237098851043304</v>
      </c>
      <c r="S853">
        <v>2.2873361333477478</v>
      </c>
      <c r="T853">
        <v>0</v>
      </c>
      <c r="U853">
        <v>0</v>
      </c>
      <c r="V853">
        <v>0</v>
      </c>
      <c r="W853">
        <v>0</v>
      </c>
      <c r="X853">
        <v>2.4001651889269637</v>
      </c>
      <c r="AA853">
        <v>3.7015764348988092E-10</v>
      </c>
      <c r="AB853">
        <v>3.9953893446014428</v>
      </c>
      <c r="AC853" s="1" t="e">
        <f>((#REF!+#REF!)*H2__2[[#This Row],[PremiumH2CN_cap]]+(#REF!+#REF!)*H2__2[[#This Row],[PremiumH2CN_prod]]*1000)*_xlfn.XLOOKUP(H2__2[[#This Row],[Year]],Graphs!$R$2:$R$41,Graphs!$T$2:$T$41)</f>
        <v>#REF!</v>
      </c>
      <c r="AD8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4" spans="1:31" x14ac:dyDescent="0.25">
      <c r="A854" s="1" t="s">
        <v>105</v>
      </c>
      <c r="B854">
        <v>1</v>
      </c>
      <c r="C854" s="1" t="s">
        <v>107</v>
      </c>
      <c r="D854" s="1" t="s">
        <v>383</v>
      </c>
      <c r="E854">
        <v>2033</v>
      </c>
      <c r="F854">
        <v>18.666666666682055</v>
      </c>
      <c r="G854">
        <v>6.3254737731529413</v>
      </c>
      <c r="H854">
        <v>41.45811092509696</v>
      </c>
      <c r="I854">
        <v>52.138835038805887</v>
      </c>
      <c r="J854">
        <v>0.13243169788454406</v>
      </c>
      <c r="K854">
        <v>0.94928679375920622</v>
      </c>
      <c r="L854">
        <v>6.5640222417170753</v>
      </c>
      <c r="M854">
        <v>5.5047497747943099</v>
      </c>
      <c r="N854">
        <v>10.718851579287101</v>
      </c>
      <c r="O854">
        <v>3.7015764348988092E-10</v>
      </c>
      <c r="P854">
        <v>3.988639344601443</v>
      </c>
      <c r="Q854">
        <v>3.160614442978232E-11</v>
      </c>
      <c r="R854">
        <v>0.63042751414141107</v>
      </c>
      <c r="S854">
        <v>2.3098046122299269</v>
      </c>
      <c r="T854">
        <v>0</v>
      </c>
      <c r="U854">
        <v>0</v>
      </c>
      <c r="V854">
        <v>0</v>
      </c>
      <c r="W854">
        <v>0</v>
      </c>
      <c r="X854">
        <v>2.422698301243317</v>
      </c>
      <c r="AA854">
        <v>3.7015764348988092E-10</v>
      </c>
      <c r="AB854">
        <v>3.988639344601443</v>
      </c>
      <c r="AC854" s="1" t="e">
        <f>((#REF!+#REF!)*H2__2[[#This Row],[PremiumH2CN_cap]]+(#REF!+#REF!)*H2__2[[#This Row],[PremiumH2CN_prod]]*1000)*_xlfn.XLOOKUP(H2__2[[#This Row],[Year]],Graphs!$R$2:$R$41,Graphs!$T$2:$T$41)</f>
        <v>#REF!</v>
      </c>
      <c r="AD8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5" spans="1:31" x14ac:dyDescent="0.25">
      <c r="A855" s="1" t="s">
        <v>105</v>
      </c>
      <c r="B855">
        <v>1</v>
      </c>
      <c r="C855" s="1" t="s">
        <v>107</v>
      </c>
      <c r="D855" s="1" t="s">
        <v>383</v>
      </c>
      <c r="E855">
        <v>2034</v>
      </c>
      <c r="F855">
        <v>14.000000000019947</v>
      </c>
      <c r="G855">
        <v>6.3021404398196594</v>
      </c>
      <c r="H855">
        <v>44.135044153250753</v>
      </c>
      <c r="I855">
        <v>57.221375799583228</v>
      </c>
      <c r="J855">
        <v>7.6084082532389491E-2</v>
      </c>
      <c r="K855">
        <v>0.8796135066362113</v>
      </c>
      <c r="L855">
        <v>7.1957829789140852</v>
      </c>
      <c r="M855">
        <v>6.2277804338719918</v>
      </c>
      <c r="N855">
        <v>10.963750880432187</v>
      </c>
      <c r="O855">
        <v>3.7015764348988092E-10</v>
      </c>
      <c r="P855">
        <v>3.9818893446014427</v>
      </c>
      <c r="Q855">
        <v>3.125842898049516E-11</v>
      </c>
      <c r="R855">
        <v>0.65664068887482974</v>
      </c>
      <c r="S855">
        <v>2.2582186968637901</v>
      </c>
      <c r="T855">
        <v>0</v>
      </c>
      <c r="U855">
        <v>0</v>
      </c>
      <c r="V855">
        <v>0</v>
      </c>
      <c r="W855">
        <v>0</v>
      </c>
      <c r="X855">
        <v>2.3755010271707038</v>
      </c>
      <c r="AA855">
        <v>3.7015764348988092E-10</v>
      </c>
      <c r="AB855">
        <v>3.9818893446014427</v>
      </c>
      <c r="AC855" s="1" t="e">
        <f>((#REF!+#REF!)*H2__2[[#This Row],[PremiumH2CN_cap]]+(#REF!+#REF!)*H2__2[[#This Row],[PremiumH2CN_prod]]*1000)*_xlfn.XLOOKUP(H2__2[[#This Row],[Year]],Graphs!$R$2:$R$41,Graphs!$T$2:$T$41)</f>
        <v>#REF!</v>
      </c>
      <c r="AD8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6" spans="1:31" x14ac:dyDescent="0.25">
      <c r="A856" s="1" t="s">
        <v>105</v>
      </c>
      <c r="B856">
        <v>1</v>
      </c>
      <c r="C856" s="1" t="s">
        <v>107</v>
      </c>
      <c r="D856" s="1" t="s">
        <v>383</v>
      </c>
      <c r="E856">
        <v>2035</v>
      </c>
      <c r="F856">
        <v>9.3333333333602759</v>
      </c>
      <c r="G856">
        <v>6.2788071064863775</v>
      </c>
      <c r="H856">
        <v>50.562500631960219</v>
      </c>
      <c r="I856">
        <v>60.737290156342056</v>
      </c>
      <c r="J856">
        <v>1.9595726480627434E-2</v>
      </c>
      <c r="K856">
        <v>0.86642389037048484</v>
      </c>
      <c r="L856">
        <v>8.1068995762015792</v>
      </c>
      <c r="M856">
        <v>6.5051519036688283</v>
      </c>
      <c r="N856">
        <v>11.329841132782981</v>
      </c>
      <c r="O856">
        <v>3.7015764348988092E-10</v>
      </c>
      <c r="P856">
        <v>3.9751393446014429</v>
      </c>
      <c r="Q856">
        <v>3.3151716333612402E-11</v>
      </c>
      <c r="R856">
        <v>0.67265070756143297</v>
      </c>
      <c r="S856">
        <v>2.2260338504525348</v>
      </c>
      <c r="T856">
        <v>0</v>
      </c>
      <c r="U856">
        <v>0</v>
      </c>
      <c r="V856">
        <v>0</v>
      </c>
      <c r="W856">
        <v>0</v>
      </c>
      <c r="X856">
        <v>2.3363409329940694</v>
      </c>
      <c r="AA856">
        <v>3.7015764348988092E-10</v>
      </c>
      <c r="AB856">
        <v>3.9751393446014429</v>
      </c>
      <c r="AC856" s="1" t="e">
        <f>((#REF!+#REF!)*H2__2[[#This Row],[PremiumH2CN_cap]]+(#REF!+#REF!)*H2__2[[#This Row],[PremiumH2CN_prod]]*1000)*_xlfn.XLOOKUP(H2__2[[#This Row],[Year]],Graphs!$R$2:$R$41,Graphs!$T$2:$T$41)</f>
        <v>#REF!</v>
      </c>
      <c r="AD8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7" spans="1:31" x14ac:dyDescent="0.25">
      <c r="A857" s="1" t="s">
        <v>105</v>
      </c>
      <c r="B857">
        <v>1</v>
      </c>
      <c r="C857" s="1" t="s">
        <v>107</v>
      </c>
      <c r="D857" s="1" t="s">
        <v>383</v>
      </c>
      <c r="E857">
        <v>2036</v>
      </c>
      <c r="F857">
        <v>4.6666666667243017</v>
      </c>
      <c r="G857">
        <v>6.2554737731530938</v>
      </c>
      <c r="H857">
        <v>61.075003445183519</v>
      </c>
      <c r="I857">
        <v>61.110323974450495</v>
      </c>
      <c r="J857">
        <v>8.4640603565615016E-10</v>
      </c>
      <c r="K857">
        <v>0.85808596898595968</v>
      </c>
      <c r="L857">
        <v>9.4100237701534279</v>
      </c>
      <c r="M857">
        <v>6.3087513432588684</v>
      </c>
      <c r="N857">
        <v>11.726220559276417</v>
      </c>
      <c r="O857">
        <v>3.7015764348988092E-10</v>
      </c>
      <c r="P857">
        <v>3.9683893446014431</v>
      </c>
      <c r="Q857">
        <v>3.089219784355761E-11</v>
      </c>
      <c r="R857">
        <v>0.69561773582381825</v>
      </c>
      <c r="S857">
        <v>2.2397748963576514</v>
      </c>
      <c r="T857">
        <v>0</v>
      </c>
      <c r="U857">
        <v>0</v>
      </c>
      <c r="V857">
        <v>0</v>
      </c>
      <c r="W857">
        <v>0</v>
      </c>
      <c r="X857">
        <v>2.3524119494559192</v>
      </c>
      <c r="AA857">
        <v>3.7015764348988092E-10</v>
      </c>
      <c r="AB857">
        <v>3.9683893446014431</v>
      </c>
      <c r="AC857" s="1" t="e">
        <f>((#REF!+#REF!)*H2__2[[#This Row],[PremiumH2CN_cap]]+(#REF!+#REF!)*H2__2[[#This Row],[PremiumH2CN_prod]]*1000)*_xlfn.XLOOKUP(H2__2[[#This Row],[Year]],Graphs!$R$2:$R$41,Graphs!$T$2:$T$41)</f>
        <v>#REF!</v>
      </c>
      <c r="AD8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8" spans="1:31" x14ac:dyDescent="0.25">
      <c r="A858" s="1" t="s">
        <v>105</v>
      </c>
      <c r="B858">
        <v>1</v>
      </c>
      <c r="C858" s="1" t="s">
        <v>107</v>
      </c>
      <c r="D858" s="1" t="s">
        <v>383</v>
      </c>
      <c r="E858">
        <v>2037</v>
      </c>
      <c r="F858">
        <v>5.8842685894186737E-9</v>
      </c>
      <c r="G858">
        <v>6.2321404398198084</v>
      </c>
      <c r="H858">
        <v>70.691801482221521</v>
      </c>
      <c r="I858">
        <v>61.103573975569873</v>
      </c>
      <c r="J858">
        <v>1.9167058984060598E-10</v>
      </c>
      <c r="K858">
        <v>0.89101827667053179</v>
      </c>
      <c r="L858">
        <v>10.514263088700117</v>
      </c>
      <c r="M858">
        <v>5.980272847698572</v>
      </c>
      <c r="N858">
        <v>12.502120035022273</v>
      </c>
      <c r="O858">
        <v>3.7015764348988092E-10</v>
      </c>
      <c r="P858">
        <v>3.9616393446014428</v>
      </c>
      <c r="Q858">
        <v>2.9435583537104256E-11</v>
      </c>
      <c r="R858">
        <v>0.61195893108543753</v>
      </c>
      <c r="S858">
        <v>2.2779406240915114</v>
      </c>
      <c r="T858">
        <v>0</v>
      </c>
      <c r="U858">
        <v>0</v>
      </c>
      <c r="V858">
        <v>0</v>
      </c>
      <c r="W858">
        <v>0</v>
      </c>
      <c r="X858">
        <v>2.3943161555138937</v>
      </c>
      <c r="AA858">
        <v>3.7015764348988092E-10</v>
      </c>
      <c r="AB858">
        <v>3.9616393446014428</v>
      </c>
      <c r="AC858" s="1" t="e">
        <f>((#REF!+#REF!)*H2__2[[#This Row],[PremiumH2CN_cap]]+(#REF!+#REF!)*H2__2[[#This Row],[PremiumH2CN_prod]]*1000)*_xlfn.XLOOKUP(H2__2[[#This Row],[Year]],Graphs!$R$2:$R$41,Graphs!$T$2:$T$41)</f>
        <v>#REF!</v>
      </c>
      <c r="AD8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59" spans="1:31" x14ac:dyDescent="0.25">
      <c r="A859" s="1" t="s">
        <v>105</v>
      </c>
      <c r="B859">
        <v>1</v>
      </c>
      <c r="C859" s="1" t="s">
        <v>107</v>
      </c>
      <c r="D859" s="1" t="s">
        <v>383</v>
      </c>
      <c r="E859">
        <v>2038</v>
      </c>
      <c r="F859">
        <v>5.9432082493456936E-9</v>
      </c>
      <c r="G859">
        <v>6.2321404398198545</v>
      </c>
      <c r="H859">
        <v>70.685051483416444</v>
      </c>
      <c r="I859">
        <v>74.928802201849535</v>
      </c>
      <c r="J859">
        <v>1.7874244723991106E-10</v>
      </c>
      <c r="K859">
        <v>0.88707774943322948</v>
      </c>
      <c r="L859">
        <v>10.745479129161232</v>
      </c>
      <c r="M859">
        <v>6.933287999590374</v>
      </c>
      <c r="N859">
        <v>12.833229201089571</v>
      </c>
      <c r="O859">
        <v>3.7015764348988092E-10</v>
      </c>
      <c r="P859">
        <v>3.954889344601443</v>
      </c>
      <c r="Q859">
        <v>2.9162143816958575E-11</v>
      </c>
      <c r="R859">
        <v>0.60047398426762777</v>
      </c>
      <c r="S859">
        <v>2.2894032274788128</v>
      </c>
      <c r="T859">
        <v>0</v>
      </c>
      <c r="U859">
        <v>0</v>
      </c>
      <c r="V859">
        <v>0</v>
      </c>
      <c r="W859">
        <v>0</v>
      </c>
      <c r="X859">
        <v>2.421186560742012</v>
      </c>
      <c r="AA859">
        <v>3.7015764348988092E-10</v>
      </c>
      <c r="AB859">
        <v>3.954889344601443</v>
      </c>
      <c r="AC859" s="1" t="e">
        <f>((#REF!+#REF!)*H2__2[[#This Row],[PremiumH2CN_cap]]+(#REF!+#REF!)*H2__2[[#This Row],[PremiumH2CN_prod]]*1000)*_xlfn.XLOOKUP(H2__2[[#This Row],[Year]],Graphs!$R$2:$R$41,Graphs!$T$2:$T$41)</f>
        <v>#REF!</v>
      </c>
      <c r="AD8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0" spans="1:31" x14ac:dyDescent="0.25">
      <c r="A860" s="1" t="s">
        <v>105</v>
      </c>
      <c r="B860">
        <v>1</v>
      </c>
      <c r="C860" s="1" t="s">
        <v>107</v>
      </c>
      <c r="D860" s="1" t="s">
        <v>383</v>
      </c>
      <c r="E860">
        <v>2039</v>
      </c>
      <c r="F860">
        <v>6.0773529463997043E-9</v>
      </c>
      <c r="G860">
        <v>6.2321404398199061</v>
      </c>
      <c r="H860">
        <v>70.67830148356046</v>
      </c>
      <c r="I860">
        <v>86.436234759237749</v>
      </c>
      <c r="J860">
        <v>1.6553604108841497E-10</v>
      </c>
      <c r="K860">
        <v>0.8538718340238648</v>
      </c>
      <c r="L860">
        <v>10.99355667854476</v>
      </c>
      <c r="M860">
        <v>8.1386456181930011</v>
      </c>
      <c r="N860">
        <v>12.879928795753184</v>
      </c>
      <c r="O860">
        <v>3.7015764348988092E-10</v>
      </c>
      <c r="P860">
        <v>3.9481393446014428</v>
      </c>
      <c r="Q860">
        <v>2.9735746405297096E-11</v>
      </c>
      <c r="R860">
        <v>0.63400103437702282</v>
      </c>
      <c r="S860">
        <v>2.2214238087514753</v>
      </c>
      <c r="T860">
        <v>0</v>
      </c>
      <c r="U860">
        <v>0</v>
      </c>
      <c r="V860">
        <v>0</v>
      </c>
      <c r="W860">
        <v>0</v>
      </c>
      <c r="X860">
        <v>2.3443978644552379</v>
      </c>
      <c r="AA860">
        <v>3.7015764348988092E-10</v>
      </c>
      <c r="AB860">
        <v>3.9481393446014428</v>
      </c>
      <c r="AC860" s="1" t="e">
        <f>((#REF!+#REF!)*H2__2[[#This Row],[PremiumH2CN_cap]]+(#REF!+#REF!)*H2__2[[#This Row],[PremiumH2CN_prod]]*1000)*_xlfn.XLOOKUP(H2__2[[#This Row],[Year]],Graphs!$R$2:$R$41,Graphs!$T$2:$T$41)</f>
        <v>#REF!</v>
      </c>
      <c r="AD8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1" spans="1:31" x14ac:dyDescent="0.25">
      <c r="A861" s="1" t="s">
        <v>105</v>
      </c>
      <c r="B861">
        <v>1</v>
      </c>
      <c r="C861" s="1" t="s">
        <v>107</v>
      </c>
      <c r="D861" s="1" t="s">
        <v>383</v>
      </c>
      <c r="E861">
        <v>2040</v>
      </c>
      <c r="F861">
        <v>6.3854154848033512E-9</v>
      </c>
      <c r="G861">
        <v>6.2321404398199638</v>
      </c>
      <c r="H861">
        <v>70.671551483639277</v>
      </c>
      <c r="I861">
        <v>96.921489588980421</v>
      </c>
      <c r="J861">
        <v>1.5743967017570803E-10</v>
      </c>
      <c r="K861">
        <v>0.8538718340090844</v>
      </c>
      <c r="L861">
        <v>11.125360649017878</v>
      </c>
      <c r="M861">
        <v>9.2953078958640241</v>
      </c>
      <c r="N861">
        <v>13.078306230491444</v>
      </c>
      <c r="O861">
        <v>3.7015764348988092E-10</v>
      </c>
      <c r="P861">
        <v>3.941389344601443</v>
      </c>
      <c r="Q861">
        <v>2.9908237926682931E-11</v>
      </c>
      <c r="R861">
        <v>0.64580927808426059</v>
      </c>
      <c r="S861">
        <v>2.1868398632959294</v>
      </c>
      <c r="T861">
        <v>0</v>
      </c>
      <c r="U861">
        <v>0</v>
      </c>
      <c r="V861">
        <v>0</v>
      </c>
      <c r="W861">
        <v>0</v>
      </c>
      <c r="X861">
        <v>2.3069616000156428</v>
      </c>
      <c r="AA861">
        <v>3.7015764348988092E-10</v>
      </c>
      <c r="AB861">
        <v>3.941389344601443</v>
      </c>
      <c r="AC861" s="1" t="e">
        <f>((#REF!+#REF!)*H2__2[[#This Row],[PremiumH2CN_cap]]+(#REF!+#REF!)*H2__2[[#This Row],[PremiumH2CN_prod]]*1000)*_xlfn.XLOOKUP(H2__2[[#This Row],[Year]],Graphs!$R$2:$R$41,Graphs!$T$2:$T$41)</f>
        <v>#REF!</v>
      </c>
      <c r="AD8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2" spans="1:31" x14ac:dyDescent="0.25">
      <c r="A862" s="1" t="s">
        <v>105</v>
      </c>
      <c r="B862">
        <v>1</v>
      </c>
      <c r="C862" s="1" t="s">
        <v>107</v>
      </c>
      <c r="D862" s="1" t="s">
        <v>383</v>
      </c>
      <c r="E862">
        <v>2041</v>
      </c>
      <c r="F862">
        <v>6.8824204024948562E-9</v>
      </c>
      <c r="G862">
        <v>6.2321404398200295</v>
      </c>
      <c r="H862">
        <v>70.664801483697644</v>
      </c>
      <c r="I862">
        <v>111.00620561325171</v>
      </c>
      <c r="J862">
        <v>1.4711353389948513E-10</v>
      </c>
      <c r="K862">
        <v>0.85387183396403032</v>
      </c>
      <c r="L862">
        <v>11.427807334479443</v>
      </c>
      <c r="M862">
        <v>10.979201541152181</v>
      </c>
      <c r="N862">
        <v>12.565135831865247</v>
      </c>
      <c r="O862">
        <v>3.7015764348988092E-10</v>
      </c>
      <c r="P862">
        <v>3.9346393446014427</v>
      </c>
      <c r="Q862">
        <v>0</v>
      </c>
      <c r="R862">
        <v>0</v>
      </c>
      <c r="S862">
        <v>2.054954214544837</v>
      </c>
      <c r="T862">
        <v>0</v>
      </c>
      <c r="U862">
        <v>0</v>
      </c>
      <c r="V862">
        <v>0</v>
      </c>
      <c r="W862">
        <v>0</v>
      </c>
      <c r="X862">
        <v>2.1690570826003772</v>
      </c>
      <c r="AA862">
        <v>3.7015764348988092E-10</v>
      </c>
      <c r="AB862">
        <v>3.9346393446014427</v>
      </c>
      <c r="AC862" s="1" t="e">
        <f>((#REF!+#REF!)*H2__2[[#This Row],[PremiumH2CN_cap]]+(#REF!+#REF!)*H2__2[[#This Row],[PremiumH2CN_prod]]*1000)*_xlfn.XLOOKUP(H2__2[[#This Row],[Year]],Graphs!$R$2:$R$41,Graphs!$T$2:$T$41)</f>
        <v>#REF!</v>
      </c>
      <c r="AD8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3" spans="1:31" x14ac:dyDescent="0.25">
      <c r="A863" s="1" t="s">
        <v>105</v>
      </c>
      <c r="B863">
        <v>1</v>
      </c>
      <c r="C863" s="1" t="s">
        <v>107</v>
      </c>
      <c r="D863" s="1" t="s">
        <v>383</v>
      </c>
      <c r="E863">
        <v>2042</v>
      </c>
      <c r="F863">
        <v>7.5152143789488725E-9</v>
      </c>
      <c r="G863">
        <v>6.2321404398201068</v>
      </c>
      <c r="H863">
        <v>70.578907433737584</v>
      </c>
      <c r="I863">
        <v>110.5089091674232</v>
      </c>
      <c r="J863">
        <v>1.3986674190860497E-10</v>
      </c>
      <c r="K863">
        <v>0.65200583125112432</v>
      </c>
      <c r="L863">
        <v>12.004194138638871</v>
      </c>
      <c r="M863">
        <v>12.063288051055702</v>
      </c>
      <c r="N863">
        <v>12.551769451492518</v>
      </c>
      <c r="O863">
        <v>3.7015764348988092E-10</v>
      </c>
      <c r="P863">
        <v>3.9278893446014429</v>
      </c>
      <c r="Q863">
        <v>0</v>
      </c>
      <c r="R863">
        <v>0</v>
      </c>
      <c r="S863">
        <v>1.9550427625801241</v>
      </c>
      <c r="T863">
        <v>0</v>
      </c>
      <c r="U863">
        <v>0</v>
      </c>
      <c r="V863">
        <v>0</v>
      </c>
      <c r="W863">
        <v>0</v>
      </c>
      <c r="X863">
        <v>2.0688176891559173</v>
      </c>
      <c r="AA863">
        <v>3.7015764348988092E-10</v>
      </c>
      <c r="AB863">
        <v>3.9278893446014429</v>
      </c>
      <c r="AC863" s="1" t="e">
        <f>((#REF!+#REF!)*H2__2[[#This Row],[PremiumH2CN_cap]]+(#REF!+#REF!)*H2__2[[#This Row],[PremiumH2CN_prod]]*1000)*_xlfn.XLOOKUP(H2__2[[#This Row],[Year]],Graphs!$R$2:$R$41,Graphs!$T$2:$T$41)</f>
        <v>#REF!</v>
      </c>
      <c r="AD8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4" spans="1:31" x14ac:dyDescent="0.25">
      <c r="A864" s="1" t="s">
        <v>105</v>
      </c>
      <c r="B864">
        <v>1</v>
      </c>
      <c r="C864" s="1" t="s">
        <v>107</v>
      </c>
      <c r="D864" s="1" t="s">
        <v>383</v>
      </c>
      <c r="E864">
        <v>2043</v>
      </c>
      <c r="F864">
        <v>8.266836466924584E-9</v>
      </c>
      <c r="G864">
        <v>6.2321404398202001</v>
      </c>
      <c r="H864">
        <v>70.578907433796587</v>
      </c>
      <c r="I864">
        <v>119.84531496087661</v>
      </c>
      <c r="J864">
        <v>1.3777307556609729E-10</v>
      </c>
      <c r="K864">
        <v>0.56421088464225155</v>
      </c>
      <c r="L864">
        <v>12.100542969783504</v>
      </c>
      <c r="M864">
        <v>13.15550497552708</v>
      </c>
      <c r="N864">
        <v>12.956042344006995</v>
      </c>
      <c r="O864">
        <v>3.7015764348988092E-10</v>
      </c>
      <c r="P864">
        <v>3.9278893446014429</v>
      </c>
      <c r="Q864">
        <v>0</v>
      </c>
      <c r="R864">
        <v>0</v>
      </c>
      <c r="S864">
        <v>1.9504742496796099</v>
      </c>
      <c r="T864">
        <v>0</v>
      </c>
      <c r="U864">
        <v>0</v>
      </c>
      <c r="V864">
        <v>0</v>
      </c>
      <c r="W864">
        <v>0</v>
      </c>
      <c r="X864">
        <v>2.0654072090489701</v>
      </c>
      <c r="AA864">
        <v>3.7015764348988092E-10</v>
      </c>
      <c r="AB864">
        <v>3.9278893446014429</v>
      </c>
      <c r="AC864" s="1" t="e">
        <f>((#REF!+#REF!)*H2__2[[#This Row],[PremiumH2CN_cap]]+(#REF!+#REF!)*H2__2[[#This Row],[PremiumH2CN_prod]]*1000)*_xlfn.XLOOKUP(H2__2[[#This Row],[Year]],Graphs!$R$2:$R$41,Graphs!$T$2:$T$41)</f>
        <v>#REF!</v>
      </c>
      <c r="AD8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5" spans="1:31" x14ac:dyDescent="0.25">
      <c r="A865" s="1" t="s">
        <v>105</v>
      </c>
      <c r="B865">
        <v>1</v>
      </c>
      <c r="C865" s="1" t="s">
        <v>107</v>
      </c>
      <c r="D865" s="1" t="s">
        <v>383</v>
      </c>
      <c r="E865">
        <v>2044</v>
      </c>
      <c r="F865">
        <v>9.1190731753100126E-9</v>
      </c>
      <c r="G865">
        <v>6.2321404398203155</v>
      </c>
      <c r="H865">
        <v>68.437466934150748</v>
      </c>
      <c r="I865">
        <v>136.18310875499142</v>
      </c>
      <c r="J865">
        <v>1.3474760110916373E-10</v>
      </c>
      <c r="K865">
        <v>0.47620559739789076</v>
      </c>
      <c r="L865">
        <v>12.245244280396049</v>
      </c>
      <c r="M865">
        <v>14.457590493955784</v>
      </c>
      <c r="N865">
        <v>13.088556872506931</v>
      </c>
      <c r="O865">
        <v>3.7015764348988092E-10</v>
      </c>
      <c r="P865">
        <v>3.9278893446014429</v>
      </c>
      <c r="Q865">
        <v>0</v>
      </c>
      <c r="R865">
        <v>0</v>
      </c>
      <c r="S865">
        <v>1.9050592311826355</v>
      </c>
      <c r="T865">
        <v>0</v>
      </c>
      <c r="U865">
        <v>0</v>
      </c>
      <c r="V865">
        <v>0</v>
      </c>
      <c r="W865">
        <v>0</v>
      </c>
      <c r="X865">
        <v>2.0203688760914051</v>
      </c>
      <c r="AA865">
        <v>3.7015764348988092E-10</v>
      </c>
      <c r="AB865">
        <v>3.9278893446014429</v>
      </c>
      <c r="AC865" s="1" t="e">
        <f>((#REF!+#REF!)*H2__2[[#This Row],[PremiumH2CN_cap]]+(#REF!+#REF!)*H2__2[[#This Row],[PremiumH2CN_prod]]*1000)*_xlfn.XLOOKUP(H2__2[[#This Row],[Year]],Graphs!$R$2:$R$41,Graphs!$T$2:$T$41)</f>
        <v>#REF!</v>
      </c>
      <c r="AD8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6" spans="1:31" x14ac:dyDescent="0.25">
      <c r="A866" s="1" t="s">
        <v>105</v>
      </c>
      <c r="B866">
        <v>1</v>
      </c>
      <c r="C866" s="1" t="s">
        <v>107</v>
      </c>
      <c r="D866" s="1" t="s">
        <v>383</v>
      </c>
      <c r="E866">
        <v>2045</v>
      </c>
      <c r="F866">
        <v>1.0081885921732664E-8</v>
      </c>
      <c r="G866">
        <v>6.2321404398204638</v>
      </c>
      <c r="H866">
        <v>59.284992230441986</v>
      </c>
      <c r="I866">
        <v>156.03223946060254</v>
      </c>
      <c r="J866">
        <v>1.3196020260505258E-10</v>
      </c>
      <c r="K866">
        <v>0.42590614597726528</v>
      </c>
      <c r="L866">
        <v>11.519147751796442</v>
      </c>
      <c r="M866">
        <v>16.482201265346287</v>
      </c>
      <c r="N866">
        <v>13.325032997724499</v>
      </c>
      <c r="O866">
        <v>3.7015764348988092E-10</v>
      </c>
      <c r="P866">
        <v>3.9278893446014429</v>
      </c>
      <c r="Q866">
        <v>0</v>
      </c>
      <c r="R866">
        <v>0</v>
      </c>
      <c r="S866">
        <v>1.8456700346488404</v>
      </c>
      <c r="T866">
        <v>0</v>
      </c>
      <c r="U866">
        <v>0</v>
      </c>
      <c r="V866">
        <v>0</v>
      </c>
      <c r="W866">
        <v>0</v>
      </c>
      <c r="X866">
        <v>1.9543457347790958</v>
      </c>
      <c r="AA866">
        <v>3.7015764348988092E-10</v>
      </c>
      <c r="AB866">
        <v>3.9278893446014429</v>
      </c>
      <c r="AC866" s="1" t="e">
        <f>((#REF!+#REF!)*H2__2[[#This Row],[PremiumH2CN_cap]]+(#REF!+#REF!)*H2__2[[#This Row],[PremiumH2CN_prod]]*1000)*_xlfn.XLOOKUP(H2__2[[#This Row],[Year]],Graphs!$R$2:$R$41,Graphs!$T$2:$T$41)</f>
        <v>#REF!</v>
      </c>
      <c r="AD8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7" spans="1:31" x14ac:dyDescent="0.25">
      <c r="A867" s="1" t="s">
        <v>105</v>
      </c>
      <c r="B867">
        <v>1</v>
      </c>
      <c r="C867" s="1" t="s">
        <v>107</v>
      </c>
      <c r="D867" s="1" t="s">
        <v>383</v>
      </c>
      <c r="E867">
        <v>2046</v>
      </c>
      <c r="F867">
        <v>1.116932123793433E-8</v>
      </c>
      <c r="G867">
        <v>6.2321404398206663</v>
      </c>
      <c r="H867">
        <v>63.719501302487238</v>
      </c>
      <c r="I867">
        <v>153.99546824093645</v>
      </c>
      <c r="J867">
        <v>1.291350796618539E-10</v>
      </c>
      <c r="K867">
        <v>0.40994340555352399</v>
      </c>
      <c r="L867">
        <v>12.370130117864484</v>
      </c>
      <c r="M867">
        <v>16.873571612939095</v>
      </c>
      <c r="N867">
        <v>13.546042747623584</v>
      </c>
      <c r="O867">
        <v>3.7015764348988092E-10</v>
      </c>
      <c r="P867">
        <v>3.9278893446014429</v>
      </c>
      <c r="Q867">
        <v>0</v>
      </c>
      <c r="R867">
        <v>0</v>
      </c>
      <c r="S867">
        <v>1.7733610177364421</v>
      </c>
      <c r="T867">
        <v>0</v>
      </c>
      <c r="U867">
        <v>0</v>
      </c>
      <c r="V867">
        <v>0</v>
      </c>
      <c r="W867">
        <v>0</v>
      </c>
      <c r="X867">
        <v>1.8720365869210716</v>
      </c>
      <c r="AA867">
        <v>3.7015764348988092E-10</v>
      </c>
      <c r="AB867">
        <v>3.9278893446014429</v>
      </c>
      <c r="AC867" s="1" t="e">
        <f>((#REF!+#REF!)*H2__2[[#This Row],[PremiumH2CN_cap]]+(#REF!+#REF!)*H2__2[[#This Row],[PremiumH2CN_prod]]*1000)*_xlfn.XLOOKUP(H2__2[[#This Row],[Year]],Graphs!$R$2:$R$41,Graphs!$T$2:$T$41)</f>
        <v>#REF!</v>
      </c>
      <c r="AD8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8" spans="1:31" x14ac:dyDescent="0.25">
      <c r="A868" s="1" t="s">
        <v>105</v>
      </c>
      <c r="B868">
        <v>1</v>
      </c>
      <c r="C868" s="1" t="s">
        <v>107</v>
      </c>
      <c r="D868" s="1" t="s">
        <v>383</v>
      </c>
      <c r="E868">
        <v>2047</v>
      </c>
      <c r="F868">
        <v>1.2399323882279359E-8</v>
      </c>
      <c r="G868">
        <v>6.2321404398209719</v>
      </c>
      <c r="H868">
        <v>72.782929914615579</v>
      </c>
      <c r="I868">
        <v>164.97130559716726</v>
      </c>
      <c r="J868">
        <v>1.2594542260439729E-10</v>
      </c>
      <c r="K868">
        <v>0.40994340552947528</v>
      </c>
      <c r="L868">
        <v>13.987137856992893</v>
      </c>
      <c r="M868">
        <v>17.348924446426079</v>
      </c>
      <c r="N868">
        <v>13.00894643045352</v>
      </c>
      <c r="O868">
        <v>3.7015764348988092E-10</v>
      </c>
      <c r="P868">
        <v>3.9278893446014429</v>
      </c>
      <c r="Q868">
        <v>0</v>
      </c>
      <c r="R868">
        <v>0</v>
      </c>
      <c r="S868">
        <v>1.6916061315153734</v>
      </c>
      <c r="T868">
        <v>0</v>
      </c>
      <c r="U868">
        <v>0</v>
      </c>
      <c r="V868">
        <v>0</v>
      </c>
      <c r="W868">
        <v>0</v>
      </c>
      <c r="X868">
        <v>1.7892621628633822</v>
      </c>
      <c r="AA868">
        <v>3.7015764348988092E-10</v>
      </c>
      <c r="AB868">
        <v>3.9278893446014429</v>
      </c>
      <c r="AC868" s="1" t="e">
        <f>((#REF!+#REF!)*H2__2[[#This Row],[PremiumH2CN_cap]]+(#REF!+#REF!)*H2__2[[#This Row],[PremiumH2CN_prod]]*1000)*_xlfn.XLOOKUP(H2__2[[#This Row],[Year]],Graphs!$R$2:$R$41,Graphs!$T$2:$T$41)</f>
        <v>#REF!</v>
      </c>
      <c r="AD8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69" spans="1:31" x14ac:dyDescent="0.25">
      <c r="A869" s="1" t="s">
        <v>105</v>
      </c>
      <c r="B869">
        <v>1</v>
      </c>
      <c r="C869" s="1" t="s">
        <v>107</v>
      </c>
      <c r="D869" s="1" t="s">
        <v>383</v>
      </c>
      <c r="E869">
        <v>2048</v>
      </c>
      <c r="F869">
        <v>1.3798521872471252E-8</v>
      </c>
      <c r="G869">
        <v>2.7321404398216607</v>
      </c>
      <c r="H869">
        <v>80.381389324221757</v>
      </c>
      <c r="I869">
        <v>178.45980203176981</v>
      </c>
      <c r="J869">
        <v>1.2449555705940296E-10</v>
      </c>
      <c r="K869">
        <v>0.17971722028046125</v>
      </c>
      <c r="L869">
        <v>15.846411763615173</v>
      </c>
      <c r="M869">
        <v>17.590751454361666</v>
      </c>
      <c r="N869">
        <v>12.766609717293845</v>
      </c>
      <c r="O869">
        <v>3.7015764348988092E-10</v>
      </c>
      <c r="P869">
        <v>3.9278893446014429</v>
      </c>
      <c r="Q869">
        <v>0</v>
      </c>
      <c r="R869">
        <v>0</v>
      </c>
      <c r="S869">
        <v>1.6363824665715152</v>
      </c>
      <c r="T869">
        <v>0</v>
      </c>
      <c r="U869">
        <v>0</v>
      </c>
      <c r="V869">
        <v>0</v>
      </c>
      <c r="W869">
        <v>0</v>
      </c>
      <c r="X869">
        <v>1.73367621607795</v>
      </c>
      <c r="AA869">
        <v>3.7015764348988092E-10</v>
      </c>
      <c r="AB869">
        <v>3.9278893446014429</v>
      </c>
      <c r="AC869" s="1" t="e">
        <f>((#REF!+#REF!)*H2__2[[#This Row],[PremiumH2CN_cap]]+(#REF!+#REF!)*H2__2[[#This Row],[PremiumH2CN_prod]]*1000)*_xlfn.XLOOKUP(H2__2[[#This Row],[Year]],Graphs!$R$2:$R$41,Graphs!$T$2:$T$41)</f>
        <v>#REF!</v>
      </c>
      <c r="AD8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0" spans="1:31" x14ac:dyDescent="0.25">
      <c r="A870" s="1" t="s">
        <v>105</v>
      </c>
      <c r="B870">
        <v>1</v>
      </c>
      <c r="C870" s="1" t="s">
        <v>107</v>
      </c>
      <c r="D870" s="1" t="s">
        <v>383</v>
      </c>
      <c r="E870">
        <v>2049</v>
      </c>
      <c r="F870">
        <v>1.5385001140146609E-8</v>
      </c>
      <c r="G870">
        <v>3.1491314299598436E-10</v>
      </c>
      <c r="H870">
        <v>92.204132863628459</v>
      </c>
      <c r="I870">
        <v>185.16683470970031</v>
      </c>
      <c r="J870">
        <v>1.225816370192591E-10</v>
      </c>
      <c r="K870">
        <v>2.1102037079677504E-11</v>
      </c>
      <c r="L870">
        <v>18.09371841241148</v>
      </c>
      <c r="M870">
        <v>17.50122806389286</v>
      </c>
      <c r="N870">
        <v>12.254739772531781</v>
      </c>
      <c r="O870">
        <v>3.7015764348988092E-10</v>
      </c>
      <c r="P870">
        <v>3.9278893446014429</v>
      </c>
      <c r="Q870">
        <v>0</v>
      </c>
      <c r="R870">
        <v>0</v>
      </c>
      <c r="S870">
        <v>1.5614123011292613</v>
      </c>
      <c r="T870">
        <v>0</v>
      </c>
      <c r="U870">
        <v>0</v>
      </c>
      <c r="V870">
        <v>0</v>
      </c>
      <c r="W870">
        <v>0</v>
      </c>
      <c r="X870">
        <v>1.6543890309544091</v>
      </c>
      <c r="AA870">
        <v>3.7015764348988092E-10</v>
      </c>
      <c r="AB870">
        <v>3.9278893446014429</v>
      </c>
      <c r="AC870" s="1" t="e">
        <f>((#REF!+#REF!)*H2__2[[#This Row],[PremiumH2CN_cap]]+(#REF!+#REF!)*H2__2[[#This Row],[PremiumH2CN_prod]]*1000)*_xlfn.XLOOKUP(H2__2[[#This Row],[Year]],Graphs!$R$2:$R$41,Graphs!$T$2:$T$41)</f>
        <v>#REF!</v>
      </c>
      <c r="AD8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1" spans="1:31" x14ac:dyDescent="0.25">
      <c r="A871" s="1" t="s">
        <v>105</v>
      </c>
      <c r="B871">
        <v>1</v>
      </c>
      <c r="C871" s="1" t="s">
        <v>107</v>
      </c>
      <c r="D871" s="1" t="s">
        <v>383</v>
      </c>
      <c r="E871">
        <v>2050</v>
      </c>
      <c r="F871">
        <v>1.7190960180964819E-8</v>
      </c>
      <c r="G871">
        <v>3.3389578374947403E-10</v>
      </c>
      <c r="H871">
        <v>100.76832097132221</v>
      </c>
      <c r="I871">
        <v>193.94720292610333</v>
      </c>
      <c r="J871">
        <v>1.2144614953275226E-10</v>
      </c>
      <c r="K871">
        <v>2.029568547480279E-11</v>
      </c>
      <c r="L871">
        <v>19.852043174408344</v>
      </c>
      <c r="M871">
        <v>17.554396987924665</v>
      </c>
      <c r="N871">
        <v>11.952217931660311</v>
      </c>
      <c r="O871">
        <v>3.7015764348988092E-10</v>
      </c>
      <c r="P871">
        <v>3.9278893446014429</v>
      </c>
      <c r="Q871">
        <v>0</v>
      </c>
      <c r="R871">
        <v>0</v>
      </c>
      <c r="S871">
        <v>1.5051210027913058</v>
      </c>
      <c r="T871">
        <v>0</v>
      </c>
      <c r="U871">
        <v>0</v>
      </c>
      <c r="V871">
        <v>0</v>
      </c>
      <c r="W871">
        <v>0</v>
      </c>
      <c r="X871">
        <v>1.5974498691419112</v>
      </c>
      <c r="AA871">
        <v>3.7015764348988092E-10</v>
      </c>
      <c r="AB871">
        <v>3.9278893446014429</v>
      </c>
      <c r="AC871" s="1" t="e">
        <f>((#REF!+#REF!)*H2__2[[#This Row],[PremiumH2CN_cap]]+(#REF!+#REF!)*H2__2[[#This Row],[PremiumH2CN_prod]]*1000)*_xlfn.XLOOKUP(H2__2[[#This Row],[Year]],Graphs!$R$2:$R$41,Graphs!$T$2:$T$41)</f>
        <v>#REF!</v>
      </c>
      <c r="AD8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2" spans="1:31" x14ac:dyDescent="0.25">
      <c r="A872" s="1" t="s">
        <v>105</v>
      </c>
      <c r="B872">
        <v>1</v>
      </c>
      <c r="C872" s="1" t="s">
        <v>107</v>
      </c>
      <c r="D872" s="1" t="s">
        <v>383</v>
      </c>
      <c r="E872">
        <v>2051</v>
      </c>
      <c r="F872">
        <v>1.9244850850040688E-8</v>
      </c>
      <c r="G872">
        <v>3.4556534260649155E-10</v>
      </c>
      <c r="H872">
        <v>110.24748060384589</v>
      </c>
      <c r="I872">
        <v>193.94720293017062</v>
      </c>
      <c r="J872">
        <v>1.1945704763394114E-10</v>
      </c>
      <c r="K872">
        <v>1.851928325626121E-11</v>
      </c>
      <c r="L872">
        <v>21.767598283630125</v>
      </c>
      <c r="M872">
        <v>17.16354356468127</v>
      </c>
      <c r="N872">
        <v>11.069916402755201</v>
      </c>
      <c r="O872">
        <v>0</v>
      </c>
      <c r="P872">
        <v>0</v>
      </c>
      <c r="Q872">
        <v>0</v>
      </c>
      <c r="R872">
        <v>0</v>
      </c>
      <c r="S872">
        <v>1.4063096476904049</v>
      </c>
      <c r="T872">
        <v>0</v>
      </c>
      <c r="U872">
        <v>0</v>
      </c>
      <c r="V872">
        <v>0</v>
      </c>
      <c r="W872">
        <v>0</v>
      </c>
      <c r="X872">
        <v>1.4911460073530503</v>
      </c>
      <c r="AA872">
        <v>0</v>
      </c>
      <c r="AB872">
        <v>0</v>
      </c>
      <c r="AC872" s="1" t="e">
        <f>((#REF!+#REF!)*H2__2[[#This Row],[PremiumH2CN_cap]]+(#REF!+#REF!)*H2__2[[#This Row],[PremiumH2CN_prod]]*1000)*_xlfn.XLOOKUP(H2__2[[#This Row],[Year]],Graphs!$R$2:$R$41,Graphs!$T$2:$T$41)</f>
        <v>#REF!</v>
      </c>
      <c r="AD8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3" spans="1:31" x14ac:dyDescent="0.25">
      <c r="A873" s="1" t="s">
        <v>105</v>
      </c>
      <c r="B873">
        <v>1</v>
      </c>
      <c r="C873" s="1" t="s">
        <v>107</v>
      </c>
      <c r="D873" s="1" t="s">
        <v>383</v>
      </c>
      <c r="E873">
        <v>2052</v>
      </c>
      <c r="F873">
        <v>2.1590458794830271E-8</v>
      </c>
      <c r="G873">
        <v>3.5937827436110273E-10</v>
      </c>
      <c r="H873">
        <v>117.26353503257232</v>
      </c>
      <c r="I873">
        <v>192.33193067815785</v>
      </c>
      <c r="J873">
        <v>1.1815275402304843E-10</v>
      </c>
      <c r="K873">
        <v>1.7154588506621012E-11</v>
      </c>
      <c r="L873">
        <v>22.818076565007985</v>
      </c>
      <c r="M873">
        <v>16.91827808908894</v>
      </c>
      <c r="N873">
        <v>10.263956219820884</v>
      </c>
      <c r="O873">
        <v>0</v>
      </c>
      <c r="P873">
        <v>0</v>
      </c>
      <c r="Q873">
        <v>0</v>
      </c>
      <c r="R873">
        <v>0</v>
      </c>
      <c r="S873">
        <v>1.3166937986260379</v>
      </c>
      <c r="T873">
        <v>0</v>
      </c>
      <c r="U873">
        <v>0</v>
      </c>
      <c r="V873">
        <v>0</v>
      </c>
      <c r="W873">
        <v>0</v>
      </c>
      <c r="X873">
        <v>1.3954960783622183</v>
      </c>
      <c r="AA873">
        <v>0</v>
      </c>
      <c r="AB873">
        <v>0</v>
      </c>
      <c r="AC873" s="1" t="e">
        <f>((#REF!+#REF!)*H2__2[[#This Row],[PremiumH2CN_cap]]+(#REF!+#REF!)*H2__2[[#This Row],[PremiumH2CN_prod]]*1000)*_xlfn.XLOOKUP(H2__2[[#This Row],[Year]],Graphs!$R$2:$R$41,Graphs!$T$2:$T$41)</f>
        <v>#REF!</v>
      </c>
      <c r="AD8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4" spans="1:31" x14ac:dyDescent="0.25">
      <c r="A874" s="1" t="s">
        <v>105</v>
      </c>
      <c r="B874">
        <v>1</v>
      </c>
      <c r="C874" s="1" t="s">
        <v>107</v>
      </c>
      <c r="D874" s="1" t="s">
        <v>383</v>
      </c>
      <c r="E874">
        <v>2053</v>
      </c>
      <c r="F874">
        <v>2.4260382262504344E-8</v>
      </c>
      <c r="G874">
        <v>3.7825505980148912E-10</v>
      </c>
      <c r="H874">
        <v>121.59138519023774</v>
      </c>
      <c r="I874">
        <v>192.70939338058224</v>
      </c>
      <c r="J874">
        <v>1.173228455589128E-10</v>
      </c>
      <c r="K874">
        <v>1.6045982753508314E-11</v>
      </c>
      <c r="L874">
        <v>23.867334248224761</v>
      </c>
      <c r="M874">
        <v>16.631636204119399</v>
      </c>
      <c r="N874">
        <v>9.501529289375366</v>
      </c>
      <c r="O874">
        <v>0</v>
      </c>
      <c r="P874">
        <v>0</v>
      </c>
      <c r="Q874">
        <v>0</v>
      </c>
      <c r="R874">
        <v>0</v>
      </c>
      <c r="S874">
        <v>1.2334022159205782</v>
      </c>
      <c r="T874">
        <v>0</v>
      </c>
      <c r="U874">
        <v>0</v>
      </c>
      <c r="V874">
        <v>0</v>
      </c>
      <c r="W874">
        <v>0</v>
      </c>
      <c r="X874">
        <v>1.3086847007110096</v>
      </c>
      <c r="AA874">
        <v>0</v>
      </c>
      <c r="AB874">
        <v>0</v>
      </c>
      <c r="AC874" s="1" t="e">
        <f>((#REF!+#REF!)*H2__2[[#This Row],[PremiumH2CN_cap]]+(#REF!+#REF!)*H2__2[[#This Row],[PremiumH2CN_prod]]*1000)*_xlfn.XLOOKUP(H2__2[[#This Row],[Year]],Graphs!$R$2:$R$41,Graphs!$T$2:$T$41)</f>
        <v>#REF!</v>
      </c>
      <c r="AD8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5" spans="1:31" x14ac:dyDescent="0.25">
      <c r="A875" s="1" t="s">
        <v>105</v>
      </c>
      <c r="B875">
        <v>1</v>
      </c>
      <c r="C875" s="1" t="s">
        <v>107</v>
      </c>
      <c r="D875" s="1" t="s">
        <v>383</v>
      </c>
      <c r="E875">
        <v>2054</v>
      </c>
      <c r="F875">
        <v>2.7182693010395831E-8</v>
      </c>
      <c r="G875">
        <v>4.0101737313608613E-10</v>
      </c>
      <c r="H875">
        <v>125.45951773153325</v>
      </c>
      <c r="I875">
        <v>187.62010264476282</v>
      </c>
      <c r="J875">
        <v>1.170204471885551E-10</v>
      </c>
      <c r="K875">
        <v>1.543345077396514E-11</v>
      </c>
      <c r="L875">
        <v>24.765284072672493</v>
      </c>
      <c r="M875">
        <v>15.988323187526086</v>
      </c>
      <c r="N875">
        <v>9.2464468365032815</v>
      </c>
      <c r="O875">
        <v>0</v>
      </c>
      <c r="P875">
        <v>0</v>
      </c>
      <c r="Q875">
        <v>0</v>
      </c>
      <c r="R875">
        <v>0</v>
      </c>
      <c r="S875">
        <v>1.1566242369051494</v>
      </c>
      <c r="T875">
        <v>0</v>
      </c>
      <c r="U875">
        <v>0</v>
      </c>
      <c r="V875">
        <v>0</v>
      </c>
      <c r="W875">
        <v>0</v>
      </c>
      <c r="X875">
        <v>1.2393394455440907</v>
      </c>
      <c r="AA875">
        <v>0</v>
      </c>
      <c r="AB875">
        <v>0</v>
      </c>
      <c r="AC875" s="1" t="e">
        <f>((#REF!+#REF!)*H2__2[[#This Row],[PremiumH2CN_cap]]+(#REF!+#REF!)*H2__2[[#This Row],[PremiumH2CN_prod]]*1000)*_xlfn.XLOOKUP(H2__2[[#This Row],[Year]],Graphs!$R$2:$R$41,Graphs!$T$2:$T$41)</f>
        <v>#REF!</v>
      </c>
      <c r="AD8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6" spans="1:31" x14ac:dyDescent="0.25">
      <c r="A876" s="1" t="s">
        <v>105</v>
      </c>
      <c r="B876">
        <v>1</v>
      </c>
      <c r="C876" s="1" t="s">
        <v>107</v>
      </c>
      <c r="D876" s="1" t="s">
        <v>383</v>
      </c>
      <c r="E876">
        <v>2055</v>
      </c>
      <c r="F876">
        <v>2.9665239328059276E-8</v>
      </c>
      <c r="G876">
        <v>4.1790101238548184E-10</v>
      </c>
      <c r="H876">
        <v>125.12789641300911</v>
      </c>
      <c r="I876">
        <v>184.09743829207895</v>
      </c>
      <c r="J876">
        <v>1.1681407126135303E-10</v>
      </c>
      <c r="K876">
        <v>1.4748444016096105E-11</v>
      </c>
      <c r="L876">
        <v>25.187525126479809</v>
      </c>
      <c r="M876">
        <v>15.816009473730087</v>
      </c>
      <c r="N876">
        <v>8.9966546421073232</v>
      </c>
      <c r="O876">
        <v>0</v>
      </c>
      <c r="P876">
        <v>0</v>
      </c>
      <c r="Q876">
        <v>0</v>
      </c>
      <c r="R876">
        <v>0</v>
      </c>
      <c r="S876">
        <v>1.0808157636694693</v>
      </c>
      <c r="T876">
        <v>0</v>
      </c>
      <c r="U876">
        <v>0</v>
      </c>
      <c r="V876">
        <v>0</v>
      </c>
      <c r="W876">
        <v>0</v>
      </c>
      <c r="X876">
        <v>1.1713674587814951</v>
      </c>
      <c r="AA876">
        <v>0</v>
      </c>
      <c r="AB876">
        <v>0</v>
      </c>
      <c r="AC876" s="1" t="e">
        <f>((#REF!+#REF!)*H2__2[[#This Row],[PremiumH2CN_cap]]+(#REF!+#REF!)*H2__2[[#This Row],[PremiumH2CN_prod]]*1000)*_xlfn.XLOOKUP(H2__2[[#This Row],[Year]],Graphs!$R$2:$R$41,Graphs!$T$2:$T$41)</f>
        <v>#REF!</v>
      </c>
      <c r="AD8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7" spans="1:31" x14ac:dyDescent="0.25">
      <c r="A877" s="1" t="s">
        <v>105</v>
      </c>
      <c r="B877">
        <v>1</v>
      </c>
      <c r="C877" s="1" t="s">
        <v>107</v>
      </c>
      <c r="D877" s="1" t="s">
        <v>383</v>
      </c>
      <c r="E877">
        <v>2056</v>
      </c>
      <c r="F877">
        <v>3.0754504333445571E-8</v>
      </c>
      <c r="G877">
        <v>4.2563836823444695E-10</v>
      </c>
      <c r="H877">
        <v>121.67982240604258</v>
      </c>
      <c r="I877">
        <v>183.71765447693869</v>
      </c>
      <c r="J877">
        <v>1.1647892140953269E-10</v>
      </c>
      <c r="K877">
        <v>1.4048398355532451E-11</v>
      </c>
      <c r="L877">
        <v>25.209275012892324</v>
      </c>
      <c r="M877">
        <v>16.091138065585668</v>
      </c>
      <c r="N877">
        <v>8.7007455704508043</v>
      </c>
      <c r="O877">
        <v>0</v>
      </c>
      <c r="P877">
        <v>0</v>
      </c>
      <c r="Q877">
        <v>0</v>
      </c>
      <c r="R877">
        <v>0</v>
      </c>
      <c r="S877">
        <v>1.0064362096934021</v>
      </c>
      <c r="T877">
        <v>0</v>
      </c>
      <c r="U877">
        <v>0</v>
      </c>
      <c r="V877">
        <v>0</v>
      </c>
      <c r="W877">
        <v>0</v>
      </c>
      <c r="X877">
        <v>1.0893921460705405</v>
      </c>
      <c r="AA877">
        <v>0</v>
      </c>
      <c r="AB877">
        <v>0</v>
      </c>
      <c r="AC877" s="1" t="e">
        <f>((#REF!+#REF!)*H2__2[[#This Row],[PremiumH2CN_cap]]+(#REF!+#REF!)*H2__2[[#This Row],[PremiumH2CN_prod]]*1000)*_xlfn.XLOOKUP(H2__2[[#This Row],[Year]],Graphs!$R$2:$R$41,Graphs!$T$2:$T$41)</f>
        <v>#REF!</v>
      </c>
      <c r="AD8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8" spans="1:31" x14ac:dyDescent="0.25">
      <c r="A878" s="1" t="s">
        <v>105</v>
      </c>
      <c r="B878">
        <v>1</v>
      </c>
      <c r="C878" s="1" t="s">
        <v>107</v>
      </c>
      <c r="D878" s="1" t="s">
        <v>383</v>
      </c>
      <c r="E878">
        <v>2057</v>
      </c>
      <c r="F878">
        <v>3.1157262269260865E-8</v>
      </c>
      <c r="G878">
        <v>4.2917667085731187E-10</v>
      </c>
      <c r="H878">
        <v>125.42134332736499</v>
      </c>
      <c r="I878">
        <v>183.71765448783401</v>
      </c>
      <c r="J878">
        <v>1.1628672266679457E-10</v>
      </c>
      <c r="K878">
        <v>1.3544295643268184E-11</v>
      </c>
      <c r="L878">
        <v>25.713705498134022</v>
      </c>
      <c r="M878">
        <v>16.001565704079468</v>
      </c>
      <c r="N878">
        <v>8.2855577979171144</v>
      </c>
      <c r="O878">
        <v>0</v>
      </c>
      <c r="P878">
        <v>0</v>
      </c>
      <c r="Q878">
        <v>0</v>
      </c>
      <c r="R878">
        <v>0</v>
      </c>
      <c r="S878">
        <v>0.9395698259269587</v>
      </c>
      <c r="T878">
        <v>0</v>
      </c>
      <c r="U878">
        <v>0</v>
      </c>
      <c r="V878">
        <v>0</v>
      </c>
      <c r="W878">
        <v>0</v>
      </c>
      <c r="X878">
        <v>1.0112284696327607</v>
      </c>
      <c r="AA878">
        <v>0</v>
      </c>
      <c r="AB878">
        <v>0</v>
      </c>
      <c r="AC878" s="1" t="e">
        <f>((#REF!+#REF!)*H2__2[[#This Row],[PremiumH2CN_cap]]+(#REF!+#REF!)*H2__2[[#This Row],[PremiumH2CN_prod]]*1000)*_xlfn.XLOOKUP(H2__2[[#This Row],[Year]],Graphs!$R$2:$R$41,Graphs!$T$2:$T$41)</f>
        <v>#REF!</v>
      </c>
      <c r="AD8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79" spans="1:31" x14ac:dyDescent="0.25">
      <c r="A879" s="1" t="s">
        <v>105</v>
      </c>
      <c r="B879">
        <v>1</v>
      </c>
      <c r="C879" s="1" t="s">
        <v>107</v>
      </c>
      <c r="D879" s="1" t="s">
        <v>383</v>
      </c>
      <c r="E879">
        <v>2058</v>
      </c>
      <c r="F879">
        <v>3.1345859029913398E-8</v>
      </c>
      <c r="G879">
        <v>4.3105122110707256E-10</v>
      </c>
      <c r="H879">
        <v>125.92347805517358</v>
      </c>
      <c r="I879">
        <v>184.48809381717456</v>
      </c>
      <c r="J879">
        <v>1.1657089794920463E-10</v>
      </c>
      <c r="K879">
        <v>1.3347127068129468E-11</v>
      </c>
      <c r="L879">
        <v>25.714104719653015</v>
      </c>
      <c r="M879">
        <v>16.274459373864275</v>
      </c>
      <c r="N879">
        <v>8.011924355913429</v>
      </c>
      <c r="O879">
        <v>0</v>
      </c>
      <c r="P879">
        <v>0</v>
      </c>
      <c r="Q879">
        <v>0</v>
      </c>
      <c r="R879">
        <v>0</v>
      </c>
      <c r="S879">
        <v>0.90187123318044415</v>
      </c>
      <c r="T879">
        <v>0</v>
      </c>
      <c r="U879">
        <v>0</v>
      </c>
      <c r="V879">
        <v>0</v>
      </c>
      <c r="W879">
        <v>0</v>
      </c>
      <c r="X879">
        <v>0.96915611330613405</v>
      </c>
      <c r="AA879">
        <v>0</v>
      </c>
      <c r="AB879">
        <v>0</v>
      </c>
      <c r="AC879" s="1" t="e">
        <f>((#REF!+#REF!)*H2__2[[#This Row],[PremiumH2CN_cap]]+(#REF!+#REF!)*H2__2[[#This Row],[PremiumH2CN_prod]]*1000)*_xlfn.XLOOKUP(H2__2[[#This Row],[Year]],Graphs!$R$2:$R$41,Graphs!$T$2:$T$41)</f>
        <v>#REF!</v>
      </c>
      <c r="AD8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0" spans="1:31" x14ac:dyDescent="0.25">
      <c r="A880" s="1" t="s">
        <v>105</v>
      </c>
      <c r="B880">
        <v>1</v>
      </c>
      <c r="C880" s="1" t="s">
        <v>107</v>
      </c>
      <c r="D880" s="1" t="s">
        <v>383</v>
      </c>
      <c r="E880">
        <v>2059</v>
      </c>
      <c r="F880">
        <v>3.1451611409085521E-8</v>
      </c>
      <c r="G880">
        <v>4.3218012683239519E-10</v>
      </c>
      <c r="H880">
        <v>125.92347805844854</v>
      </c>
      <c r="I880">
        <v>184.67856981214737</v>
      </c>
      <c r="J880">
        <v>1.1727041911006467E-10</v>
      </c>
      <c r="K880">
        <v>1.3462295323824412E-11</v>
      </c>
      <c r="L880">
        <v>25.566673081641234</v>
      </c>
      <c r="M880">
        <v>16.330146055278359</v>
      </c>
      <c r="N880">
        <v>8.1036706096936832</v>
      </c>
      <c r="O880">
        <v>0</v>
      </c>
      <c r="P880">
        <v>0</v>
      </c>
      <c r="Q880">
        <v>0</v>
      </c>
      <c r="R880">
        <v>0</v>
      </c>
      <c r="S880">
        <v>0.88884049645026231</v>
      </c>
      <c r="T880">
        <v>0</v>
      </c>
      <c r="U880">
        <v>0</v>
      </c>
      <c r="V880">
        <v>0</v>
      </c>
      <c r="W880">
        <v>0</v>
      </c>
      <c r="X880">
        <v>0.95413488478236053</v>
      </c>
      <c r="AA880">
        <v>0</v>
      </c>
      <c r="AB880">
        <v>0</v>
      </c>
      <c r="AC880" s="1" t="e">
        <f>((#REF!+#REF!)*H2__2[[#This Row],[PremiumH2CN_cap]]+(#REF!+#REF!)*H2__2[[#This Row],[PremiumH2CN_prod]]*1000)*_xlfn.XLOOKUP(H2__2[[#This Row],[Year]],Graphs!$R$2:$R$41,Graphs!$T$2:$T$41)</f>
        <v>#REF!</v>
      </c>
      <c r="AD8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1" spans="1:31" x14ac:dyDescent="0.25">
      <c r="A881" s="1" t="s">
        <v>105</v>
      </c>
      <c r="B881">
        <v>1</v>
      </c>
      <c r="C881" s="1" t="s">
        <v>107</v>
      </c>
      <c r="D881" s="1" t="s">
        <v>383</v>
      </c>
      <c r="E881">
        <v>2060</v>
      </c>
      <c r="F881">
        <v>3.1444616756305824E-8</v>
      </c>
      <c r="G881">
        <v>4.3212832576602386E-10</v>
      </c>
      <c r="H881">
        <v>125.9234780583697</v>
      </c>
      <c r="I881">
        <v>174.18656498240469</v>
      </c>
      <c r="J881">
        <v>3.3014861323221664E-11</v>
      </c>
      <c r="K881">
        <v>2.9924861710177455E-12</v>
      </c>
      <c r="L881">
        <v>25.052470507143852</v>
      </c>
      <c r="M881">
        <v>16.021933153711419</v>
      </c>
      <c r="N881">
        <v>8.9277407085884555</v>
      </c>
      <c r="O881">
        <v>0</v>
      </c>
      <c r="P881">
        <v>0</v>
      </c>
      <c r="Q881">
        <v>0</v>
      </c>
      <c r="R881">
        <v>0</v>
      </c>
      <c r="S881">
        <v>1.0156617135168358</v>
      </c>
      <c r="T881">
        <v>0</v>
      </c>
      <c r="U881">
        <v>0</v>
      </c>
      <c r="V881">
        <v>0</v>
      </c>
      <c r="W881">
        <v>0</v>
      </c>
      <c r="X881">
        <v>1.0638980649987744</v>
      </c>
      <c r="AA881">
        <v>0</v>
      </c>
      <c r="AB881">
        <v>0</v>
      </c>
      <c r="AC881" s="1" t="e">
        <f>((#REF!+#REF!)*H2__2[[#This Row],[PremiumH2CN_cap]]+(#REF!+#REF!)*H2__2[[#This Row],[PremiumH2CN_prod]]*1000)*_xlfn.XLOOKUP(H2__2[[#This Row],[Year]],Graphs!$R$2:$R$41,Graphs!$T$2:$T$41)</f>
        <v>#REF!</v>
      </c>
      <c r="AD8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2" spans="1:31" x14ac:dyDescent="0.25">
      <c r="A882" s="1" t="s">
        <v>105</v>
      </c>
      <c r="B882">
        <v>1</v>
      </c>
      <c r="C882" s="1" t="s">
        <v>107</v>
      </c>
      <c r="D882" s="1" t="s">
        <v>384</v>
      </c>
      <c r="E882">
        <v>2021</v>
      </c>
      <c r="F882">
        <v>70</v>
      </c>
      <c r="G882">
        <v>0.35</v>
      </c>
      <c r="H882">
        <v>0.13500000000000001</v>
      </c>
      <c r="I882">
        <v>0.13500000000000001</v>
      </c>
      <c r="J882">
        <v>9.9059129007950588</v>
      </c>
      <c r="K882">
        <v>9.2909090613542897E-2</v>
      </c>
      <c r="L882">
        <v>6.0763645382890899E-13</v>
      </c>
      <c r="M882">
        <v>2.397877934961983E-13</v>
      </c>
      <c r="N882">
        <v>0</v>
      </c>
      <c r="O882">
        <v>0</v>
      </c>
      <c r="P882">
        <v>0.13500000000000001</v>
      </c>
      <c r="Q882">
        <v>0</v>
      </c>
      <c r="R882">
        <v>0</v>
      </c>
      <c r="S882">
        <v>4.5162832597788967</v>
      </c>
      <c r="T882">
        <v>0</v>
      </c>
      <c r="U882">
        <v>0</v>
      </c>
      <c r="V882">
        <v>0</v>
      </c>
      <c r="W882">
        <v>0</v>
      </c>
      <c r="X882">
        <v>4.5162832600913987</v>
      </c>
      <c r="AA882">
        <v>0</v>
      </c>
      <c r="AB882">
        <v>0.13500000000000001</v>
      </c>
      <c r="AC882" s="1" t="e">
        <f>((#REF!+#REF!)*H2__2[[#This Row],[PremiumH2CN_cap]]+(#REF!+#REF!)*H2__2[[#This Row],[PremiumH2CN_prod]]*1000)*_xlfn.XLOOKUP(H2__2[[#This Row],[Year]],Graphs!$R$2:$R$41,Graphs!$T$2:$T$41)</f>
        <v>#REF!</v>
      </c>
      <c r="AD8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3" spans="1:31" x14ac:dyDescent="0.25">
      <c r="A883" s="1" t="s">
        <v>105</v>
      </c>
      <c r="B883">
        <v>1</v>
      </c>
      <c r="C883" s="1" t="s">
        <v>107</v>
      </c>
      <c r="D883" s="1" t="s">
        <v>384</v>
      </c>
      <c r="E883">
        <v>2022</v>
      </c>
      <c r="F883">
        <v>70</v>
      </c>
      <c r="G883">
        <v>0.35</v>
      </c>
      <c r="H883">
        <v>0.13500000000004045</v>
      </c>
      <c r="I883">
        <v>0.13500000000003201</v>
      </c>
      <c r="J883">
        <v>11.014051408815646</v>
      </c>
      <c r="K883">
        <v>9.2909089488229207E-2</v>
      </c>
      <c r="L883">
        <v>1.0520844479735283E-3</v>
      </c>
      <c r="M883">
        <v>8.767370418666969E-4</v>
      </c>
      <c r="N883">
        <v>0</v>
      </c>
      <c r="O883">
        <v>0</v>
      </c>
      <c r="P883">
        <v>0.13500000000000001</v>
      </c>
      <c r="Q883">
        <v>0</v>
      </c>
      <c r="R883">
        <v>0</v>
      </c>
      <c r="S883">
        <v>7.5962831624415923</v>
      </c>
      <c r="T883">
        <v>0</v>
      </c>
      <c r="U883">
        <v>0</v>
      </c>
      <c r="V883">
        <v>0</v>
      </c>
      <c r="W883">
        <v>0</v>
      </c>
      <c r="X883">
        <v>7.5962831568783482</v>
      </c>
      <c r="AA883">
        <v>0</v>
      </c>
      <c r="AB883">
        <v>0.13500000000000001</v>
      </c>
      <c r="AC883" s="1" t="e">
        <f>((#REF!+#REF!)*H2__2[[#This Row],[PremiumH2CN_cap]]+(#REF!+#REF!)*H2__2[[#This Row],[PremiumH2CN_prod]]*1000)*_xlfn.XLOOKUP(H2__2[[#This Row],[Year]],Graphs!$R$2:$R$41,Graphs!$T$2:$T$41)</f>
        <v>#REF!</v>
      </c>
      <c r="AD8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4" spans="1:31" x14ac:dyDescent="0.25">
      <c r="A884" s="1" t="s">
        <v>105</v>
      </c>
      <c r="B884">
        <v>1</v>
      </c>
      <c r="C884" s="1" t="s">
        <v>107</v>
      </c>
      <c r="D884" s="1" t="s">
        <v>384</v>
      </c>
      <c r="E884">
        <v>2023</v>
      </c>
      <c r="F884">
        <v>65.33333333333384</v>
      </c>
      <c r="G884">
        <v>3.8266666666656199</v>
      </c>
      <c r="H884">
        <v>0.12825000000007084</v>
      </c>
      <c r="I884">
        <v>0.12825000000007081</v>
      </c>
      <c r="J884">
        <v>11.205237871672097</v>
      </c>
      <c r="K884">
        <v>1.0158060603898089</v>
      </c>
      <c r="L884">
        <v>1.4881254832793726E-12</v>
      </c>
      <c r="M884">
        <v>5.7623908778411155E-13</v>
      </c>
      <c r="N884">
        <v>0</v>
      </c>
      <c r="O884">
        <v>0</v>
      </c>
      <c r="P884">
        <v>0.12825</v>
      </c>
      <c r="Q884">
        <v>0</v>
      </c>
      <c r="R884">
        <v>0</v>
      </c>
      <c r="S884">
        <v>3.0862832663043069</v>
      </c>
      <c r="T884">
        <v>0</v>
      </c>
      <c r="U884">
        <v>0</v>
      </c>
      <c r="V884">
        <v>0</v>
      </c>
      <c r="W884">
        <v>0</v>
      </c>
      <c r="X884">
        <v>3.0862832679026444</v>
      </c>
      <c r="AA884">
        <v>0</v>
      </c>
      <c r="AB884">
        <v>0.12825</v>
      </c>
      <c r="AC884" s="1" t="e">
        <f>((#REF!+#REF!)*H2__2[[#This Row],[PremiumH2CN_cap]]+(#REF!+#REF!)*H2__2[[#This Row],[PremiumH2CN_prod]]*1000)*_xlfn.XLOOKUP(H2__2[[#This Row],[Year]],Graphs!$R$2:$R$41,Graphs!$T$2:$T$41)</f>
        <v>#REF!</v>
      </c>
      <c r="AD8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5" spans="1:31" x14ac:dyDescent="0.25">
      <c r="A885" s="1" t="s">
        <v>105</v>
      </c>
      <c r="B885">
        <v>1</v>
      </c>
      <c r="C885" s="1" t="s">
        <v>107</v>
      </c>
      <c r="D885" s="1" t="s">
        <v>384</v>
      </c>
      <c r="E885">
        <v>2024</v>
      </c>
      <c r="F885">
        <v>60.666666666667687</v>
      </c>
      <c r="G885">
        <v>7.3033333333302215</v>
      </c>
      <c r="H885">
        <v>0.12150000000010569</v>
      </c>
      <c r="I885">
        <v>0.12150000000012184</v>
      </c>
      <c r="J885">
        <v>6.4040165208133937</v>
      </c>
      <c r="K885">
        <v>1.9387030300918231</v>
      </c>
      <c r="L885">
        <v>1.5781266864505901E-4</v>
      </c>
      <c r="M885">
        <v>1.5781266771521907E-4</v>
      </c>
      <c r="N885">
        <v>4.9887986061676921</v>
      </c>
      <c r="O885">
        <v>0</v>
      </c>
      <c r="P885">
        <v>0.12150000000000001</v>
      </c>
      <c r="Q885">
        <v>0</v>
      </c>
      <c r="R885">
        <v>0</v>
      </c>
      <c r="S885">
        <v>3.2387086300160379</v>
      </c>
      <c r="T885">
        <v>0</v>
      </c>
      <c r="U885">
        <v>0</v>
      </c>
      <c r="V885">
        <v>0</v>
      </c>
      <c r="W885">
        <v>0</v>
      </c>
      <c r="X885">
        <v>3.2387086287382365</v>
      </c>
      <c r="AA885">
        <v>0</v>
      </c>
      <c r="AB885">
        <v>0.12150000000000001</v>
      </c>
      <c r="AC885" s="1" t="e">
        <f>((#REF!+#REF!)*H2__2[[#This Row],[PremiumH2CN_cap]]+(#REF!+#REF!)*H2__2[[#This Row],[PremiumH2CN_prod]]*1000)*_xlfn.XLOOKUP(H2__2[[#This Row],[Year]],Graphs!$R$2:$R$41,Graphs!$T$2:$T$41)</f>
        <v>#REF!</v>
      </c>
      <c r="AD8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6" spans="1:31" x14ac:dyDescent="0.25">
      <c r="A886" s="1" t="s">
        <v>105</v>
      </c>
      <c r="B886">
        <v>1</v>
      </c>
      <c r="C886" s="1" t="s">
        <v>107</v>
      </c>
      <c r="D886" s="1" t="s">
        <v>384</v>
      </c>
      <c r="E886">
        <v>2025</v>
      </c>
      <c r="F886">
        <v>56.000000000001535</v>
      </c>
      <c r="G886">
        <v>12.043981488896756</v>
      </c>
      <c r="H886">
        <v>0.11475000000017156</v>
      </c>
      <c r="I886">
        <v>0.1531774686032136</v>
      </c>
      <c r="J886">
        <v>5.7834036493809498</v>
      </c>
      <c r="K886">
        <v>3.1971296314028774</v>
      </c>
      <c r="L886">
        <v>9.0451198163746531E-4</v>
      </c>
      <c r="M886">
        <v>1.2074148627102689E-3</v>
      </c>
      <c r="N886">
        <v>5.4597646418533632</v>
      </c>
      <c r="O886">
        <v>0</v>
      </c>
      <c r="P886">
        <v>0.11475</v>
      </c>
      <c r="Q886">
        <v>0</v>
      </c>
      <c r="R886">
        <v>0</v>
      </c>
      <c r="S886">
        <v>3.0534864780376805</v>
      </c>
      <c r="T886">
        <v>0</v>
      </c>
      <c r="U886">
        <v>0</v>
      </c>
      <c r="V886">
        <v>0</v>
      </c>
      <c r="W886">
        <v>0</v>
      </c>
      <c r="X886">
        <v>3.0534864740235337</v>
      </c>
      <c r="AA886">
        <v>0</v>
      </c>
      <c r="AB886">
        <v>0.11475</v>
      </c>
      <c r="AC886" s="1" t="e">
        <f>((#REF!+#REF!)*H2__2[[#This Row],[PremiumH2CN_cap]]+(#REF!+#REF!)*H2__2[[#This Row],[PremiumH2CN_prod]]*1000)*_xlfn.XLOOKUP(H2__2[[#This Row],[Year]],Graphs!$R$2:$R$41,Graphs!$T$2:$T$41)</f>
        <v>#REF!</v>
      </c>
      <c r="AD8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7" spans="1:31" x14ac:dyDescent="0.25">
      <c r="A887" s="1" t="s">
        <v>105</v>
      </c>
      <c r="B887">
        <v>1</v>
      </c>
      <c r="C887" s="1" t="s">
        <v>107</v>
      </c>
      <c r="D887" s="1" t="s">
        <v>384</v>
      </c>
      <c r="E887">
        <v>2026</v>
      </c>
      <c r="F887">
        <v>51.33333333333546</v>
      </c>
      <c r="G887">
        <v>12.020648155567697</v>
      </c>
      <c r="H887">
        <v>0.10800000000045504</v>
      </c>
      <c r="I887">
        <v>1.7457021546345797</v>
      </c>
      <c r="J887">
        <v>3.5533012214994848</v>
      </c>
      <c r="K887">
        <v>3.1909356920105814</v>
      </c>
      <c r="L887">
        <v>2.8916615830269642E-3</v>
      </c>
      <c r="M887">
        <v>4.3683953110900099E-2</v>
      </c>
      <c r="N887">
        <v>8.7606258781745172</v>
      </c>
      <c r="O887">
        <v>0</v>
      </c>
      <c r="P887">
        <v>0.10800000000000001</v>
      </c>
      <c r="Q887">
        <v>0</v>
      </c>
      <c r="R887">
        <v>0</v>
      </c>
      <c r="S887">
        <v>3.3544357481963143</v>
      </c>
      <c r="T887">
        <v>0</v>
      </c>
      <c r="U887">
        <v>0</v>
      </c>
      <c r="V887">
        <v>0</v>
      </c>
      <c r="W887">
        <v>0</v>
      </c>
      <c r="X887">
        <v>3.3544356423903876</v>
      </c>
      <c r="AA887">
        <v>0</v>
      </c>
      <c r="AB887">
        <v>0.10800000000000001</v>
      </c>
      <c r="AC887" s="1" t="e">
        <f>((#REF!+#REF!)*H2__2[[#This Row],[PremiumH2CN_cap]]+(#REF!+#REF!)*H2__2[[#This Row],[PremiumH2CN_prod]]*1000)*_xlfn.XLOOKUP(H2__2[[#This Row],[Year]],Graphs!$R$2:$R$41,Graphs!$T$2:$T$41)</f>
        <v>#REF!</v>
      </c>
      <c r="AD8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8" spans="1:31" x14ac:dyDescent="0.25">
      <c r="A888" s="1" t="s">
        <v>105</v>
      </c>
      <c r="B888">
        <v>1</v>
      </c>
      <c r="C888" s="1" t="s">
        <v>107</v>
      </c>
      <c r="D888" s="1" t="s">
        <v>384</v>
      </c>
      <c r="E888">
        <v>2027</v>
      </c>
      <c r="F888">
        <v>46.666666666669492</v>
      </c>
      <c r="G888">
        <v>11.997314822236364</v>
      </c>
      <c r="H888">
        <v>0.82938307213994578</v>
      </c>
      <c r="I888">
        <v>19.263473700978508</v>
      </c>
      <c r="J888">
        <v>1.2981751038244544</v>
      </c>
      <c r="K888">
        <v>3.184741752616894</v>
      </c>
      <c r="L888">
        <v>5.9648300160182813E-2</v>
      </c>
      <c r="M888">
        <v>1.0554456483504191</v>
      </c>
      <c r="N888">
        <v>11.06017160791235</v>
      </c>
      <c r="O888">
        <v>0</v>
      </c>
      <c r="P888">
        <v>0.10125000000000001</v>
      </c>
      <c r="Q888">
        <v>0</v>
      </c>
      <c r="R888">
        <v>0</v>
      </c>
      <c r="S888">
        <v>3.4283934003305392</v>
      </c>
      <c r="T888">
        <v>0</v>
      </c>
      <c r="U888">
        <v>0</v>
      </c>
      <c r="V888">
        <v>0</v>
      </c>
      <c r="W888">
        <v>0</v>
      </c>
      <c r="X888">
        <v>3.4397633180735223</v>
      </c>
      <c r="AA888">
        <v>0</v>
      </c>
      <c r="AB888">
        <v>0.10125000000000001</v>
      </c>
      <c r="AC888" s="1" t="e">
        <f>((#REF!+#REF!)*H2__2[[#This Row],[PremiumH2CN_cap]]+(#REF!+#REF!)*H2__2[[#This Row],[PremiumH2CN_prod]]*1000)*_xlfn.XLOOKUP(H2__2[[#This Row],[Year]],Graphs!$R$2:$R$41,Graphs!$T$2:$T$41)</f>
        <v>#REF!</v>
      </c>
      <c r="AD8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89" spans="1:31" x14ac:dyDescent="0.25">
      <c r="A889" s="1" t="s">
        <v>105</v>
      </c>
      <c r="B889">
        <v>1</v>
      </c>
      <c r="C889" s="1" t="s">
        <v>107</v>
      </c>
      <c r="D889" s="1" t="s">
        <v>384</v>
      </c>
      <c r="E889">
        <v>2028</v>
      </c>
      <c r="F889">
        <v>42.000000000003652</v>
      </c>
      <c r="G889">
        <v>11.973981488904304</v>
      </c>
      <c r="H889">
        <v>9.1839637935109799</v>
      </c>
      <c r="I889">
        <v>39.428592746520494</v>
      </c>
      <c r="J889">
        <v>3.939836240626321E-2</v>
      </c>
      <c r="K889">
        <v>2.8754986783119758</v>
      </c>
      <c r="L889">
        <v>1.0138590777609868</v>
      </c>
      <c r="M889">
        <v>2.7491729426892952</v>
      </c>
      <c r="N889">
        <v>11.088609417112588</v>
      </c>
      <c r="O889">
        <v>0</v>
      </c>
      <c r="P889">
        <v>9.4500000000000001E-2</v>
      </c>
      <c r="Q889">
        <v>0</v>
      </c>
      <c r="R889">
        <v>0</v>
      </c>
      <c r="S889">
        <v>3.1444276235220445</v>
      </c>
      <c r="T889">
        <v>0</v>
      </c>
      <c r="U889">
        <v>0</v>
      </c>
      <c r="V889">
        <v>0</v>
      </c>
      <c r="W889">
        <v>0</v>
      </c>
      <c r="X889">
        <v>3.1969939096230848</v>
      </c>
      <c r="AA889">
        <v>0</v>
      </c>
      <c r="AB889">
        <v>9.4500000000000001E-2</v>
      </c>
      <c r="AC889" s="1" t="e">
        <f>((#REF!+#REF!)*H2__2[[#This Row],[PremiumH2CN_cap]]+(#REF!+#REF!)*H2__2[[#This Row],[PremiumH2CN_prod]]*1000)*_xlfn.XLOOKUP(H2__2[[#This Row],[Year]],Graphs!$R$2:$R$41,Graphs!$T$2:$T$41)</f>
        <v>#REF!</v>
      </c>
      <c r="AD8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0" spans="1:31" x14ac:dyDescent="0.25">
      <c r="A890" s="1" t="s">
        <v>105</v>
      </c>
      <c r="B890">
        <v>1</v>
      </c>
      <c r="C890" s="1" t="s">
        <v>107</v>
      </c>
      <c r="D890" s="1" t="s">
        <v>384</v>
      </c>
      <c r="E890">
        <v>2029</v>
      </c>
      <c r="F890">
        <v>37.333333333337961</v>
      </c>
      <c r="G890">
        <v>11.950648155572059</v>
      </c>
      <c r="H890">
        <v>22.140396284777758</v>
      </c>
      <c r="I890">
        <v>39.42184274653799</v>
      </c>
      <c r="J890">
        <v>2.0832263881329757E-10</v>
      </c>
      <c r="K890">
        <v>2.744625914625014</v>
      </c>
      <c r="L890">
        <v>2.8368866210143926</v>
      </c>
      <c r="M890">
        <v>3.1288474593245446</v>
      </c>
      <c r="N890">
        <v>10.16790958208963</v>
      </c>
      <c r="O890">
        <v>0</v>
      </c>
      <c r="P890">
        <v>8.7750000000000009E-2</v>
      </c>
      <c r="Q890">
        <v>0</v>
      </c>
      <c r="R890">
        <v>0</v>
      </c>
      <c r="S890">
        <v>2.7607760459499686</v>
      </c>
      <c r="T890">
        <v>0</v>
      </c>
      <c r="U890">
        <v>0</v>
      </c>
      <c r="V890">
        <v>0</v>
      </c>
      <c r="W890">
        <v>0</v>
      </c>
      <c r="X890">
        <v>2.831933771731193</v>
      </c>
      <c r="AA890">
        <v>0</v>
      </c>
      <c r="AB890">
        <v>8.7750000000000009E-2</v>
      </c>
      <c r="AC890" s="1" t="e">
        <f>((#REF!+#REF!)*H2__2[[#This Row],[PremiumH2CN_cap]]+(#REF!+#REF!)*H2__2[[#This Row],[PremiumH2CN_prod]]*1000)*_xlfn.XLOOKUP(H2__2[[#This Row],[Year]],Graphs!$R$2:$R$41,Graphs!$T$2:$T$41)</f>
        <v>#REF!</v>
      </c>
      <c r="AD8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1" spans="1:31" x14ac:dyDescent="0.25">
      <c r="A891" s="1" t="s">
        <v>105</v>
      </c>
      <c r="B891">
        <v>1</v>
      </c>
      <c r="C891" s="1" t="s">
        <v>107</v>
      </c>
      <c r="D891" s="1" t="s">
        <v>384</v>
      </c>
      <c r="E891">
        <v>2030</v>
      </c>
      <c r="F891">
        <v>32.666666666672477</v>
      </c>
      <c r="G891">
        <v>11.927314822239826</v>
      </c>
      <c r="H891">
        <v>26.155504425061554</v>
      </c>
      <c r="I891">
        <v>49.125728534591033</v>
      </c>
      <c r="J891">
        <v>1.3090554914081173E-10</v>
      </c>
      <c r="K891">
        <v>1.8740848570604083</v>
      </c>
      <c r="L891">
        <v>3.9041897518610962</v>
      </c>
      <c r="M891">
        <v>4.9586174223748856</v>
      </c>
      <c r="N891">
        <v>9.2515863104512679</v>
      </c>
      <c r="O891">
        <v>0</v>
      </c>
      <c r="P891">
        <v>8.1000000000000003E-2</v>
      </c>
      <c r="Q891">
        <v>0</v>
      </c>
      <c r="R891">
        <v>0</v>
      </c>
      <c r="S891">
        <v>2.4148931887795344</v>
      </c>
      <c r="T891">
        <v>0</v>
      </c>
      <c r="U891">
        <v>0</v>
      </c>
      <c r="V891">
        <v>0</v>
      </c>
      <c r="W891">
        <v>0</v>
      </c>
      <c r="X891">
        <v>2.4821201488682583</v>
      </c>
      <c r="AA891">
        <v>0</v>
      </c>
      <c r="AB891">
        <v>8.1000000000000003E-2</v>
      </c>
      <c r="AC891" s="1" t="e">
        <f>((#REF!+#REF!)*H2__2[[#This Row],[PremiumH2CN_cap]]+(#REF!+#REF!)*H2__2[[#This Row],[PremiumH2CN_prod]]*1000)*_xlfn.XLOOKUP(H2__2[[#This Row],[Year]],Graphs!$R$2:$R$41,Graphs!$T$2:$T$41)</f>
        <v>#REF!</v>
      </c>
      <c r="AD8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2" spans="1:31" x14ac:dyDescent="0.25">
      <c r="A892" s="1" t="s">
        <v>105</v>
      </c>
      <c r="B892">
        <v>1</v>
      </c>
      <c r="C892" s="1" t="s">
        <v>107</v>
      </c>
      <c r="D892" s="1" t="s">
        <v>384</v>
      </c>
      <c r="E892">
        <v>2031</v>
      </c>
      <c r="F892">
        <v>28.000000000007262</v>
      </c>
      <c r="G892">
        <v>11.903981488907704</v>
      </c>
      <c r="H892">
        <v>26.148754425084494</v>
      </c>
      <c r="I892">
        <v>49.118978535281911</v>
      </c>
      <c r="J892">
        <v>1.2529957970778272E-10</v>
      </c>
      <c r="K892">
        <v>1.7809069934962749</v>
      </c>
      <c r="L892">
        <v>4.058747705391478</v>
      </c>
      <c r="M892">
        <v>5.4154057158818283</v>
      </c>
      <c r="N892">
        <v>9.5800254868725467</v>
      </c>
      <c r="O892">
        <v>3.7964882757508684</v>
      </c>
      <c r="P892">
        <v>1.8720053548653357</v>
      </c>
      <c r="Q892">
        <v>0.33587530616763583</v>
      </c>
      <c r="R892">
        <v>0.3244385589174818</v>
      </c>
      <c r="S892">
        <v>2.3320908343708799</v>
      </c>
      <c r="T892">
        <v>0</v>
      </c>
      <c r="U892">
        <v>0</v>
      </c>
      <c r="V892">
        <v>0</v>
      </c>
      <c r="W892">
        <v>0</v>
      </c>
      <c r="X892">
        <v>2.4253732872707832</v>
      </c>
      <c r="AA892">
        <v>3.7964882757508684</v>
      </c>
      <c r="AB892">
        <v>1.8720053548653357</v>
      </c>
      <c r="AC892" s="1" t="e">
        <f>((#REF!+#REF!)*H2__2[[#This Row],[PremiumH2CN_cap]]+(#REF!+#REF!)*H2__2[[#This Row],[PremiumH2CN_prod]]*1000)*_xlfn.XLOOKUP(H2__2[[#This Row],[Year]],Graphs!$R$2:$R$41,Graphs!$T$2:$T$41)</f>
        <v>#REF!</v>
      </c>
      <c r="AD8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3" spans="1:31" x14ac:dyDescent="0.25">
      <c r="A893" s="1" t="s">
        <v>105</v>
      </c>
      <c r="B893">
        <v>1</v>
      </c>
      <c r="C893" s="1" t="s">
        <v>107</v>
      </c>
      <c r="D893" s="1" t="s">
        <v>384</v>
      </c>
      <c r="E893">
        <v>2032</v>
      </c>
      <c r="F893">
        <v>23.333333333342445</v>
      </c>
      <c r="G893">
        <v>11.880648155575697</v>
      </c>
      <c r="H893">
        <v>28.775796097698166</v>
      </c>
      <c r="I893">
        <v>52.174977446049148</v>
      </c>
      <c r="J893">
        <v>1.221220887512055E-10</v>
      </c>
      <c r="K893">
        <v>1.7434211895571565</v>
      </c>
      <c r="L893">
        <v>4.5767427776223046</v>
      </c>
      <c r="M893">
        <v>5.7509402768824138</v>
      </c>
      <c r="N893">
        <v>10.220634329458125</v>
      </c>
      <c r="O893">
        <v>3.7964882757508684</v>
      </c>
      <c r="P893">
        <v>1.8652553548653357</v>
      </c>
      <c r="Q893">
        <v>0.37265216754563973</v>
      </c>
      <c r="R893">
        <v>0.33470702964360838</v>
      </c>
      <c r="S893">
        <v>2.3422988740621249</v>
      </c>
      <c r="T893">
        <v>0</v>
      </c>
      <c r="U893">
        <v>0</v>
      </c>
      <c r="V893">
        <v>0</v>
      </c>
      <c r="W893">
        <v>0</v>
      </c>
      <c r="X893">
        <v>2.4408918368135057</v>
      </c>
      <c r="AA893">
        <v>3.7964882757508684</v>
      </c>
      <c r="AB893">
        <v>1.8652553548653357</v>
      </c>
      <c r="AC893" s="1" t="e">
        <f>((#REF!+#REF!)*H2__2[[#This Row],[PremiumH2CN_cap]]+(#REF!+#REF!)*H2__2[[#This Row],[PremiumH2CN_prod]]*1000)*_xlfn.XLOOKUP(H2__2[[#This Row],[Year]],Graphs!$R$2:$R$41,Graphs!$T$2:$T$41)</f>
        <v>#REF!</v>
      </c>
      <c r="AD8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4" spans="1:31" x14ac:dyDescent="0.25">
      <c r="A894" s="1" t="s">
        <v>105</v>
      </c>
      <c r="B894">
        <v>1</v>
      </c>
      <c r="C894" s="1" t="s">
        <v>107</v>
      </c>
      <c r="D894" s="1" t="s">
        <v>384</v>
      </c>
      <c r="E894">
        <v>2033</v>
      </c>
      <c r="F894">
        <v>18.666666666678253</v>
      </c>
      <c r="G894">
        <v>11.85731482224379</v>
      </c>
      <c r="H894">
        <v>32.487944369200648</v>
      </c>
      <c r="I894">
        <v>54.141351241828161</v>
      </c>
      <c r="J894">
        <v>1.1843357233684924E-10</v>
      </c>
      <c r="K894">
        <v>1.7109039822213565</v>
      </c>
      <c r="L894">
        <v>5.2499945369383871</v>
      </c>
      <c r="M894">
        <v>5.8416714370516791</v>
      </c>
      <c r="N894">
        <v>10.877141486940651</v>
      </c>
      <c r="O894">
        <v>3.7964882757508684</v>
      </c>
      <c r="P894">
        <v>1.8585053548653359</v>
      </c>
      <c r="Q894">
        <v>0.46701142897548997</v>
      </c>
      <c r="R894">
        <v>0.34952888444779528</v>
      </c>
      <c r="S894">
        <v>2.3512843691734888</v>
      </c>
      <c r="T894">
        <v>0</v>
      </c>
      <c r="U894">
        <v>0</v>
      </c>
      <c r="V894">
        <v>0</v>
      </c>
      <c r="W894">
        <v>0</v>
      </c>
      <c r="X894">
        <v>2.4553184040072042</v>
      </c>
      <c r="AA894">
        <v>3.7964882757508684</v>
      </c>
      <c r="AB894">
        <v>1.8585053548653359</v>
      </c>
      <c r="AC894" s="1" t="e">
        <f>((#REF!+#REF!)*H2__2[[#This Row],[PremiumH2CN_cap]]+(#REF!+#REF!)*H2__2[[#This Row],[PremiumH2CN_prod]]*1000)*_xlfn.XLOOKUP(H2__2[[#This Row],[Year]],Graphs!$R$2:$R$41,Graphs!$T$2:$T$41)</f>
        <v>#REF!</v>
      </c>
      <c r="AD8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5" spans="1:31" x14ac:dyDescent="0.25">
      <c r="A895" s="1" t="s">
        <v>105</v>
      </c>
      <c r="B895">
        <v>1</v>
      </c>
      <c r="C895" s="1" t="s">
        <v>107</v>
      </c>
      <c r="D895" s="1" t="s">
        <v>384</v>
      </c>
      <c r="E895">
        <v>2034</v>
      </c>
      <c r="F895">
        <v>14.000000000015074</v>
      </c>
      <c r="G895">
        <v>11.833981488911972</v>
      </c>
      <c r="H895">
        <v>36.515308151608977</v>
      </c>
      <c r="I895">
        <v>55.786461637326113</v>
      </c>
      <c r="J895">
        <v>1.1388934061483995E-10</v>
      </c>
      <c r="K895">
        <v>1.668750175615584</v>
      </c>
      <c r="L895">
        <v>6.0174226062684202</v>
      </c>
      <c r="M895">
        <v>6.0999788343778514</v>
      </c>
      <c r="N895">
        <v>11.487907788329311</v>
      </c>
      <c r="O895">
        <v>3.7964882757508684</v>
      </c>
      <c r="P895">
        <v>1.8517553548653358</v>
      </c>
      <c r="Q895">
        <v>0.39454139767100166</v>
      </c>
      <c r="R895">
        <v>0.3302865305321781</v>
      </c>
      <c r="S895">
        <v>2.3456861202454404</v>
      </c>
      <c r="T895">
        <v>0</v>
      </c>
      <c r="U895">
        <v>0</v>
      </c>
      <c r="V895">
        <v>0</v>
      </c>
      <c r="W895">
        <v>0</v>
      </c>
      <c r="X895">
        <v>2.4577730331151924</v>
      </c>
      <c r="AA895">
        <v>3.7964882757508684</v>
      </c>
      <c r="AB895">
        <v>1.8517553548653358</v>
      </c>
      <c r="AC895" s="1" t="e">
        <f>((#REF!+#REF!)*H2__2[[#This Row],[PremiumH2CN_cap]]+(#REF!+#REF!)*H2__2[[#This Row],[PremiumH2CN_prod]]*1000)*_xlfn.XLOOKUP(H2__2[[#This Row],[Year]],Graphs!$R$2:$R$41,Graphs!$T$2:$T$41)</f>
        <v>#REF!</v>
      </c>
      <c r="AD8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6" spans="1:31" x14ac:dyDescent="0.25">
      <c r="A896" s="1" t="s">
        <v>105</v>
      </c>
      <c r="B896">
        <v>1</v>
      </c>
      <c r="C896" s="1" t="s">
        <v>107</v>
      </c>
      <c r="D896" s="1" t="s">
        <v>384</v>
      </c>
      <c r="E896">
        <v>2035</v>
      </c>
      <c r="F896">
        <v>9.3333333333539912</v>
      </c>
      <c r="G896">
        <v>11.810648155580237</v>
      </c>
      <c r="H896">
        <v>41.235641508043166</v>
      </c>
      <c r="I896">
        <v>61.869423064691262</v>
      </c>
      <c r="J896">
        <v>1.0590735900834418E-10</v>
      </c>
      <c r="K896">
        <v>1.6181887906816279</v>
      </c>
      <c r="L896">
        <v>6.8532291181899598</v>
      </c>
      <c r="M896">
        <v>6.9582822562049085</v>
      </c>
      <c r="N896">
        <v>11.311766632564513</v>
      </c>
      <c r="O896">
        <v>3.7964882757508684</v>
      </c>
      <c r="P896">
        <v>1.8450053548653358</v>
      </c>
      <c r="Q896">
        <v>0.39235674448408986</v>
      </c>
      <c r="R896">
        <v>0.36467464500491098</v>
      </c>
      <c r="S896">
        <v>2.2772130083611244</v>
      </c>
      <c r="T896">
        <v>0</v>
      </c>
      <c r="U896">
        <v>0</v>
      </c>
      <c r="V896">
        <v>0</v>
      </c>
      <c r="W896">
        <v>0</v>
      </c>
      <c r="X896">
        <v>2.3877949131187739</v>
      </c>
      <c r="AA896">
        <v>3.7964882757508684</v>
      </c>
      <c r="AB896">
        <v>1.8450053548653358</v>
      </c>
      <c r="AC896" s="1" t="e">
        <f>((#REF!+#REF!)*H2__2[[#This Row],[PremiumH2CN_cap]]+(#REF!+#REF!)*H2__2[[#This Row],[PremiumH2CN_prod]]*1000)*_xlfn.XLOOKUP(H2__2[[#This Row],[Year]],Graphs!$R$2:$R$41,Graphs!$T$2:$T$41)</f>
        <v>#REF!</v>
      </c>
      <c r="AD8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7" spans="1:31" x14ac:dyDescent="0.25">
      <c r="A897" s="1" t="s">
        <v>105</v>
      </c>
      <c r="B897">
        <v>1</v>
      </c>
      <c r="C897" s="1" t="s">
        <v>107</v>
      </c>
      <c r="D897" s="1" t="s">
        <v>384</v>
      </c>
      <c r="E897">
        <v>2036</v>
      </c>
      <c r="F897">
        <v>4.6666666666992338</v>
      </c>
      <c r="G897">
        <v>11.787314822248597</v>
      </c>
      <c r="H897">
        <v>44.063546857263233</v>
      </c>
      <c r="I897">
        <v>69.771765278265249</v>
      </c>
      <c r="J897">
        <v>1.0075227684192877E-10</v>
      </c>
      <c r="K897">
        <v>1.6149918660180671</v>
      </c>
      <c r="L897">
        <v>7.4802473150960518</v>
      </c>
      <c r="M897">
        <v>7.53964310010626</v>
      </c>
      <c r="N897">
        <v>11.456998147194982</v>
      </c>
      <c r="O897">
        <v>3.7964882757508684</v>
      </c>
      <c r="P897">
        <v>1.8382553548653358</v>
      </c>
      <c r="Q897">
        <v>0.54146932796524383</v>
      </c>
      <c r="R897">
        <v>0.36604999740298494</v>
      </c>
      <c r="S897">
        <v>2.2445840029971471</v>
      </c>
      <c r="T897">
        <v>0</v>
      </c>
      <c r="U897">
        <v>0</v>
      </c>
      <c r="V897">
        <v>0</v>
      </c>
      <c r="W897">
        <v>0</v>
      </c>
      <c r="X897">
        <v>2.3573909957792805</v>
      </c>
      <c r="AA897">
        <v>3.7964882757508684</v>
      </c>
      <c r="AB897">
        <v>1.8382553548653358</v>
      </c>
      <c r="AC897" s="1" t="e">
        <f>((#REF!+#REF!)*H2__2[[#This Row],[PremiumH2CN_cap]]+(#REF!+#REF!)*H2__2[[#This Row],[PremiumH2CN_prod]]*1000)*_xlfn.XLOOKUP(H2__2[[#This Row],[Year]],Graphs!$R$2:$R$41,Graphs!$T$2:$T$41)</f>
        <v>#REF!</v>
      </c>
      <c r="AD8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8" spans="1:31" x14ac:dyDescent="0.25">
      <c r="A898" s="1" t="s">
        <v>105</v>
      </c>
      <c r="B898">
        <v>1</v>
      </c>
      <c r="C898" s="1" t="s">
        <v>107</v>
      </c>
      <c r="D898" s="1" t="s">
        <v>384</v>
      </c>
      <c r="E898">
        <v>2037</v>
      </c>
      <c r="F898">
        <v>4.6716125418961266E-9</v>
      </c>
      <c r="G898">
        <v>11.763981488917072</v>
      </c>
      <c r="H898">
        <v>52.62141385703071</v>
      </c>
      <c r="I898">
        <v>69.765021914411108</v>
      </c>
      <c r="J898">
        <v>8.8263664658189884E-11</v>
      </c>
      <c r="K898">
        <v>1.6117949432478942</v>
      </c>
      <c r="L898">
        <v>8.5408089612708213</v>
      </c>
      <c r="M898">
        <v>7.2798865196818436</v>
      </c>
      <c r="N898">
        <v>12.307576404142393</v>
      </c>
      <c r="O898">
        <v>3.7964882757508684</v>
      </c>
      <c r="P898">
        <v>1.8315053548653357</v>
      </c>
      <c r="Q898">
        <v>0.40324174466334856</v>
      </c>
      <c r="R898">
        <v>0.35616007785498072</v>
      </c>
      <c r="S898">
        <v>2.2846215729170023</v>
      </c>
      <c r="T898">
        <v>0</v>
      </c>
      <c r="U898">
        <v>0</v>
      </c>
      <c r="V898">
        <v>0</v>
      </c>
      <c r="W898">
        <v>0</v>
      </c>
      <c r="X898">
        <v>2.4041714650299078</v>
      </c>
      <c r="AA898">
        <v>3.7964882757508684</v>
      </c>
      <c r="AB898">
        <v>1.8315053548653357</v>
      </c>
      <c r="AC898" s="1" t="e">
        <f>((#REF!+#REF!)*H2__2[[#This Row],[PremiumH2CN_cap]]+(#REF!+#REF!)*H2__2[[#This Row],[PremiumH2CN_prod]]*1000)*_xlfn.XLOOKUP(H2__2[[#This Row],[Year]],Graphs!$R$2:$R$41,Graphs!$T$2:$T$41)</f>
        <v>#REF!</v>
      </c>
      <c r="AD8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899" spans="1:31" x14ac:dyDescent="0.25">
      <c r="A899" s="1" t="s">
        <v>105</v>
      </c>
      <c r="B899">
        <v>1</v>
      </c>
      <c r="C899" s="1" t="s">
        <v>107</v>
      </c>
      <c r="D899" s="1" t="s">
        <v>384</v>
      </c>
      <c r="E899">
        <v>2038</v>
      </c>
      <c r="F899">
        <v>4.7455687742451292E-9</v>
      </c>
      <c r="G899">
        <v>11.763981488919001</v>
      </c>
      <c r="H899">
        <v>55.25736187242174</v>
      </c>
      <c r="I899">
        <v>75.638659230426924</v>
      </c>
      <c r="J899">
        <v>8.6667055572001891E-11</v>
      </c>
      <c r="K899">
        <v>1.6117949424454738</v>
      </c>
      <c r="L899">
        <v>8.9540456806755415</v>
      </c>
      <c r="M899">
        <v>7.7432878929685174</v>
      </c>
      <c r="N899">
        <v>12.917408700743856</v>
      </c>
      <c r="O899">
        <v>3.7964882757508684</v>
      </c>
      <c r="P899">
        <v>1.8247553548653357</v>
      </c>
      <c r="Q899">
        <v>0.41399635786449956</v>
      </c>
      <c r="R899">
        <v>0.35362622652188275</v>
      </c>
      <c r="S899">
        <v>2.2977748785186036</v>
      </c>
      <c r="T899">
        <v>0</v>
      </c>
      <c r="U899">
        <v>0</v>
      </c>
      <c r="V899">
        <v>0</v>
      </c>
      <c r="W899">
        <v>0</v>
      </c>
      <c r="X899">
        <v>2.4200775196100368</v>
      </c>
      <c r="AA899">
        <v>3.7964882757508684</v>
      </c>
      <c r="AB899">
        <v>1.8247553548653357</v>
      </c>
      <c r="AC899" s="1" t="e">
        <f>((#REF!+#REF!)*H2__2[[#This Row],[PremiumH2CN_cap]]+(#REF!+#REF!)*H2__2[[#This Row],[PremiumH2CN_prod]]*1000)*_xlfn.XLOOKUP(H2__2[[#This Row],[Year]],Graphs!$R$2:$R$41,Graphs!$T$2:$T$41)</f>
        <v>#REF!</v>
      </c>
      <c r="AD8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8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0" spans="1:31" x14ac:dyDescent="0.25">
      <c r="A900" s="1" t="s">
        <v>105</v>
      </c>
      <c r="B900">
        <v>1</v>
      </c>
      <c r="C900" s="1" t="s">
        <v>107</v>
      </c>
      <c r="D900" s="1" t="s">
        <v>384</v>
      </c>
      <c r="E900">
        <v>2039</v>
      </c>
      <c r="F900">
        <v>4.9740640361952193E-9</v>
      </c>
      <c r="G900">
        <v>11.763981488921202</v>
      </c>
      <c r="H900">
        <v>55.250611872445951</v>
      </c>
      <c r="I900">
        <v>84.509084671599553</v>
      </c>
      <c r="J900">
        <v>8.4323553797193895E-11</v>
      </c>
      <c r="K900">
        <v>1.5798363835417855</v>
      </c>
      <c r="L900">
        <v>9.2302281784568407</v>
      </c>
      <c r="M900">
        <v>8.8061268164071951</v>
      </c>
      <c r="N900">
        <v>13.03882759733933</v>
      </c>
      <c r="O900">
        <v>3.7964882757508684</v>
      </c>
      <c r="P900">
        <v>1.8180053548653359</v>
      </c>
      <c r="Q900">
        <v>0.47786168727218575</v>
      </c>
      <c r="R900">
        <v>0.36776870179735061</v>
      </c>
      <c r="S900">
        <v>2.2370348920109131</v>
      </c>
      <c r="T900">
        <v>0</v>
      </c>
      <c r="U900">
        <v>0</v>
      </c>
      <c r="V900">
        <v>0</v>
      </c>
      <c r="W900">
        <v>0</v>
      </c>
      <c r="X900">
        <v>2.3465619169704777</v>
      </c>
      <c r="AA900">
        <v>3.7964882757508684</v>
      </c>
      <c r="AB900">
        <v>1.8180053548653359</v>
      </c>
      <c r="AC900" s="1" t="e">
        <f>((#REF!+#REF!)*H2__2[[#This Row],[PremiumH2CN_cap]]+(#REF!+#REF!)*H2__2[[#This Row],[PremiumH2CN_prod]]*1000)*_xlfn.XLOOKUP(H2__2[[#This Row],[Year]],Graphs!$R$2:$R$41,Graphs!$T$2:$T$41)</f>
        <v>#REF!</v>
      </c>
      <c r="AD9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1" spans="1:31" x14ac:dyDescent="0.25">
      <c r="A901" s="1" t="s">
        <v>105</v>
      </c>
      <c r="B901">
        <v>1</v>
      </c>
      <c r="C901" s="1" t="s">
        <v>107</v>
      </c>
      <c r="D901" s="1" t="s">
        <v>384</v>
      </c>
      <c r="E901">
        <v>2040</v>
      </c>
      <c r="F901">
        <v>5.4676352910479612E-9</v>
      </c>
      <c r="G901">
        <v>11.76398148892374</v>
      </c>
      <c r="H901">
        <v>55.24386187245598</v>
      </c>
      <c r="I901">
        <v>94.093928102841417</v>
      </c>
      <c r="J901">
        <v>8.2512975588948188E-11</v>
      </c>
      <c r="K901">
        <v>1.2331246909943721</v>
      </c>
      <c r="L901">
        <v>9.6832402476981123</v>
      </c>
      <c r="M901">
        <v>10.088901481875832</v>
      </c>
      <c r="N901">
        <v>13.053059349823087</v>
      </c>
      <c r="O901">
        <v>3.7964882757508684</v>
      </c>
      <c r="P901">
        <v>1.8112553548653358</v>
      </c>
      <c r="Q901">
        <v>0.55982946140072276</v>
      </c>
      <c r="R901">
        <v>0.3778350138873709</v>
      </c>
      <c r="S901">
        <v>2.1536438190166938</v>
      </c>
      <c r="T901">
        <v>0</v>
      </c>
      <c r="U901">
        <v>0</v>
      </c>
      <c r="V901">
        <v>0</v>
      </c>
      <c r="W901">
        <v>0</v>
      </c>
      <c r="X901">
        <v>2.2586845883137885</v>
      </c>
      <c r="AA901">
        <v>3.7964882757508684</v>
      </c>
      <c r="AB901">
        <v>1.8112553548653358</v>
      </c>
      <c r="AC901" s="1" t="e">
        <f>((#REF!+#REF!)*H2__2[[#This Row],[PremiumH2CN_cap]]+(#REF!+#REF!)*H2__2[[#This Row],[PremiumH2CN_prod]]*1000)*_xlfn.XLOOKUP(H2__2[[#This Row],[Year]],Graphs!$R$2:$R$41,Graphs!$T$2:$T$41)</f>
        <v>#REF!</v>
      </c>
      <c r="AD9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2" spans="1:31" x14ac:dyDescent="0.25">
      <c r="A902" s="1" t="s">
        <v>105</v>
      </c>
      <c r="B902">
        <v>1</v>
      </c>
      <c r="C902" s="1" t="s">
        <v>107</v>
      </c>
      <c r="D902" s="1" t="s">
        <v>384</v>
      </c>
      <c r="E902">
        <v>2041</v>
      </c>
      <c r="F902">
        <v>6.1232679540469512E-9</v>
      </c>
      <c r="G902">
        <v>11.763981488926694</v>
      </c>
      <c r="H902">
        <v>55.237111872463991</v>
      </c>
      <c r="I902">
        <v>103.24249761459603</v>
      </c>
      <c r="J902">
        <v>8.0681785998835468E-11</v>
      </c>
      <c r="K902">
        <v>0.81663432920853152</v>
      </c>
      <c r="L902">
        <v>10.314088501088369</v>
      </c>
      <c r="M902">
        <v>11.468291692122902</v>
      </c>
      <c r="N902">
        <v>12.965275153814442</v>
      </c>
      <c r="O902">
        <v>3.7964882757508684</v>
      </c>
      <c r="P902">
        <v>1.8045053548653358</v>
      </c>
      <c r="Q902">
        <v>0</v>
      </c>
      <c r="R902">
        <v>0</v>
      </c>
      <c r="S902">
        <v>2.0358997386932414</v>
      </c>
      <c r="T902">
        <v>0</v>
      </c>
      <c r="U902">
        <v>0</v>
      </c>
      <c r="V902">
        <v>0</v>
      </c>
      <c r="W902">
        <v>0</v>
      </c>
      <c r="X902">
        <v>2.1452724344523637</v>
      </c>
      <c r="AA902">
        <v>3.7964882757508684</v>
      </c>
      <c r="AB902">
        <v>1.8045053548653358</v>
      </c>
      <c r="AC902" s="1" t="e">
        <f>((#REF!+#REF!)*H2__2[[#This Row],[PremiumH2CN_cap]]+(#REF!+#REF!)*H2__2[[#This Row],[PremiumH2CN_prod]]*1000)*_xlfn.XLOOKUP(H2__2[[#This Row],[Year]],Graphs!$R$2:$R$41,Graphs!$T$2:$T$41)</f>
        <v>#REF!</v>
      </c>
      <c r="AD9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3" spans="1:31" x14ac:dyDescent="0.25">
      <c r="A903" s="1" t="s">
        <v>105</v>
      </c>
      <c r="B903">
        <v>1</v>
      </c>
      <c r="C903" s="1" t="s">
        <v>107</v>
      </c>
      <c r="D903" s="1" t="s">
        <v>384</v>
      </c>
      <c r="E903">
        <v>2042</v>
      </c>
      <c r="F903">
        <v>6.8914518369953125E-9</v>
      </c>
      <c r="G903">
        <v>11.763981488930167</v>
      </c>
      <c r="H903">
        <v>55.230361872467931</v>
      </c>
      <c r="I903">
        <v>103.23574761460321</v>
      </c>
      <c r="J903">
        <v>7.9840796703165688E-11</v>
      </c>
      <c r="K903">
        <v>0.77382188290737353</v>
      </c>
      <c r="L903">
        <v>10.796080213973053</v>
      </c>
      <c r="M903">
        <v>12.284765793400815</v>
      </c>
      <c r="N903">
        <v>13.174196470607654</v>
      </c>
      <c r="O903">
        <v>3.7964882757508684</v>
      </c>
      <c r="P903">
        <v>1.7977553548653358</v>
      </c>
      <c r="Q903">
        <v>0</v>
      </c>
      <c r="R903">
        <v>0</v>
      </c>
      <c r="S903">
        <v>2.0123685924154433</v>
      </c>
      <c r="T903">
        <v>0</v>
      </c>
      <c r="U903">
        <v>0</v>
      </c>
      <c r="V903">
        <v>0</v>
      </c>
      <c r="W903">
        <v>0</v>
      </c>
      <c r="X903">
        <v>2.1088673820562809</v>
      </c>
      <c r="AA903">
        <v>3.7964882757508684</v>
      </c>
      <c r="AB903">
        <v>1.7977553548653358</v>
      </c>
      <c r="AC903" s="1" t="e">
        <f>((#REF!+#REF!)*H2__2[[#This Row],[PremiumH2CN_cap]]+(#REF!+#REF!)*H2__2[[#This Row],[PremiumH2CN_prod]]*1000)*_xlfn.XLOOKUP(H2__2[[#This Row],[Year]],Graphs!$R$2:$R$41,Graphs!$T$2:$T$41)</f>
        <v>#REF!</v>
      </c>
      <c r="AD9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4" spans="1:31" x14ac:dyDescent="0.25">
      <c r="A904" s="1" t="s">
        <v>105</v>
      </c>
      <c r="B904">
        <v>1</v>
      </c>
      <c r="C904" s="1" t="s">
        <v>107</v>
      </c>
      <c r="D904" s="1" t="s">
        <v>384</v>
      </c>
      <c r="E904">
        <v>2043</v>
      </c>
      <c r="F904">
        <v>7.7597024706186116E-9</v>
      </c>
      <c r="G904">
        <v>11.763981488934313</v>
      </c>
      <c r="H904">
        <v>55.23036187248568</v>
      </c>
      <c r="I904">
        <v>113.92791884895617</v>
      </c>
      <c r="J904">
        <v>7.9238905249778117E-11</v>
      </c>
      <c r="K904">
        <v>0.7738218812332186</v>
      </c>
      <c r="L904">
        <v>10.9849617222342</v>
      </c>
      <c r="M904">
        <v>13.494894892452578</v>
      </c>
      <c r="N904">
        <v>13.254753779119483</v>
      </c>
      <c r="O904">
        <v>3.7964882757508684</v>
      </c>
      <c r="P904">
        <v>1.7977553548653358</v>
      </c>
      <c r="Q904">
        <v>0</v>
      </c>
      <c r="R904">
        <v>0</v>
      </c>
      <c r="S904">
        <v>1.9773280867679766</v>
      </c>
      <c r="T904">
        <v>0</v>
      </c>
      <c r="U904">
        <v>0</v>
      </c>
      <c r="V904">
        <v>0</v>
      </c>
      <c r="W904">
        <v>0</v>
      </c>
      <c r="X904">
        <v>2.0737114849050471</v>
      </c>
      <c r="AA904">
        <v>3.7964882757508684</v>
      </c>
      <c r="AB904">
        <v>1.7977553548653358</v>
      </c>
      <c r="AC904" s="1" t="e">
        <f>((#REF!+#REF!)*H2__2[[#This Row],[PremiumH2CN_cap]]+(#REF!+#REF!)*H2__2[[#This Row],[PremiumH2CN_prod]]*1000)*_xlfn.XLOOKUP(H2__2[[#This Row],[Year]],Graphs!$R$2:$R$41,Graphs!$T$2:$T$41)</f>
        <v>#REF!</v>
      </c>
      <c r="AD9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5" spans="1:31" x14ac:dyDescent="0.25">
      <c r="A905" s="1" t="s">
        <v>105</v>
      </c>
      <c r="B905">
        <v>1</v>
      </c>
      <c r="C905" s="1" t="s">
        <v>107</v>
      </c>
      <c r="D905" s="1" t="s">
        <v>384</v>
      </c>
      <c r="E905">
        <v>2044</v>
      </c>
      <c r="F905">
        <v>8.6208736095116152E-9</v>
      </c>
      <c r="G905">
        <v>11.763981488939358</v>
      </c>
      <c r="H905">
        <v>56.217524966037566</v>
      </c>
      <c r="I905">
        <v>121.7916267190032</v>
      </c>
      <c r="J905">
        <v>7.837565552076785E-11</v>
      </c>
      <c r="K905">
        <v>0.77382188058628254</v>
      </c>
      <c r="L905">
        <v>11.44513419578392</v>
      </c>
      <c r="M905">
        <v>14.509342562969598</v>
      </c>
      <c r="N905">
        <v>13.258723221091651</v>
      </c>
      <c r="O905">
        <v>3.7964882757508684</v>
      </c>
      <c r="P905">
        <v>1.7977553548653358</v>
      </c>
      <c r="Q905">
        <v>0</v>
      </c>
      <c r="R905">
        <v>0</v>
      </c>
      <c r="S905">
        <v>1.9122026553350258</v>
      </c>
      <c r="T905">
        <v>0</v>
      </c>
      <c r="U905">
        <v>0</v>
      </c>
      <c r="V905">
        <v>0</v>
      </c>
      <c r="W905">
        <v>0</v>
      </c>
      <c r="X905">
        <v>2.0007036983885138</v>
      </c>
      <c r="AA905">
        <v>3.7964882757508684</v>
      </c>
      <c r="AB905">
        <v>1.7977553548653358</v>
      </c>
      <c r="AC905" s="1" t="e">
        <f>((#REF!+#REF!)*H2__2[[#This Row],[PremiumH2CN_cap]]+(#REF!+#REF!)*H2__2[[#This Row],[PremiumH2CN_prod]]*1000)*_xlfn.XLOOKUP(H2__2[[#This Row],[Year]],Graphs!$R$2:$R$41,Graphs!$T$2:$T$41)</f>
        <v>#REF!</v>
      </c>
      <c r="AD9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6" spans="1:31" x14ac:dyDescent="0.25">
      <c r="A906" s="1" t="s">
        <v>105</v>
      </c>
      <c r="B906">
        <v>1</v>
      </c>
      <c r="C906" s="1" t="s">
        <v>107</v>
      </c>
      <c r="D906" s="1" t="s">
        <v>384</v>
      </c>
      <c r="E906">
        <v>2045</v>
      </c>
      <c r="F906">
        <v>9.1142970876856449E-9</v>
      </c>
      <c r="G906">
        <v>11.763981488945678</v>
      </c>
      <c r="H906">
        <v>61.292743383632214</v>
      </c>
      <c r="I906">
        <v>127.83056204782953</v>
      </c>
      <c r="J906">
        <v>6.9772771525250382E-11</v>
      </c>
      <c r="K906">
        <v>0.77382187574646888</v>
      </c>
      <c r="L906">
        <v>12.269975764665951</v>
      </c>
      <c r="M906">
        <v>15.382372279210228</v>
      </c>
      <c r="N906">
        <v>13.286641055508563</v>
      </c>
      <c r="O906">
        <v>3.7964882757508684</v>
      </c>
      <c r="P906">
        <v>1.7977553548653358</v>
      </c>
      <c r="Q906">
        <v>0</v>
      </c>
      <c r="R906">
        <v>0</v>
      </c>
      <c r="S906">
        <v>1.8452166106286345</v>
      </c>
      <c r="T906">
        <v>0</v>
      </c>
      <c r="U906">
        <v>0</v>
      </c>
      <c r="V906">
        <v>0</v>
      </c>
      <c r="W906">
        <v>0</v>
      </c>
      <c r="X906">
        <v>1.9290902430534473</v>
      </c>
      <c r="AA906">
        <v>3.7964882757508684</v>
      </c>
      <c r="AB906">
        <v>1.7977553548653358</v>
      </c>
      <c r="AC906" s="1" t="e">
        <f>((#REF!+#REF!)*H2__2[[#This Row],[PremiumH2CN_cap]]+(#REF!+#REF!)*H2__2[[#This Row],[PremiumH2CN_prod]]*1000)*_xlfn.XLOOKUP(H2__2[[#This Row],[Year]],Graphs!$R$2:$R$41,Graphs!$T$2:$T$41)</f>
        <v>#REF!</v>
      </c>
      <c r="AD9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7" spans="1:31" x14ac:dyDescent="0.25">
      <c r="A907" s="1" t="s">
        <v>105</v>
      </c>
      <c r="B907">
        <v>1</v>
      </c>
      <c r="C907" s="1" t="s">
        <v>107</v>
      </c>
      <c r="D907" s="1" t="s">
        <v>384</v>
      </c>
      <c r="E907">
        <v>2046</v>
      </c>
      <c r="F907">
        <v>1.1248960196755967E-8</v>
      </c>
      <c r="G907">
        <v>11.763981488953975</v>
      </c>
      <c r="H907">
        <v>66.551958657496826</v>
      </c>
      <c r="I907">
        <v>128.80890163798259</v>
      </c>
      <c r="J907">
        <v>7.7486345642451561E-11</v>
      </c>
      <c r="K907">
        <v>0.73147763970809165</v>
      </c>
      <c r="L907">
        <v>13.470317101230002</v>
      </c>
      <c r="M907">
        <v>15.367605427837727</v>
      </c>
      <c r="N907">
        <v>13.592067776727509</v>
      </c>
      <c r="O907">
        <v>3.7964882757508684</v>
      </c>
      <c r="P907">
        <v>1.7977553548653358</v>
      </c>
      <c r="Q907">
        <v>0</v>
      </c>
      <c r="R907">
        <v>0</v>
      </c>
      <c r="S907">
        <v>1.7913901508166994</v>
      </c>
      <c r="T907">
        <v>0</v>
      </c>
      <c r="U907">
        <v>0</v>
      </c>
      <c r="V907">
        <v>0</v>
      </c>
      <c r="W907">
        <v>0</v>
      </c>
      <c r="X907">
        <v>1.8683922068098657</v>
      </c>
      <c r="AA907">
        <v>3.7964882757508684</v>
      </c>
      <c r="AB907">
        <v>1.7977553548653358</v>
      </c>
      <c r="AC907" s="1" t="e">
        <f>((#REF!+#REF!)*H2__2[[#This Row],[PremiumH2CN_cap]]+(#REF!+#REF!)*H2__2[[#This Row],[PremiumH2CN_prod]]*1000)*_xlfn.XLOOKUP(H2__2[[#This Row],[Year]],Graphs!$R$2:$R$41,Graphs!$T$2:$T$41)</f>
        <v>#REF!</v>
      </c>
      <c r="AD9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8" spans="1:31" x14ac:dyDescent="0.25">
      <c r="A908" s="1" t="s">
        <v>105</v>
      </c>
      <c r="B908">
        <v>1</v>
      </c>
      <c r="C908" s="1" t="s">
        <v>107</v>
      </c>
      <c r="D908" s="1" t="s">
        <v>384</v>
      </c>
      <c r="E908">
        <v>2047</v>
      </c>
      <c r="F908">
        <v>1.2869440414766662E-8</v>
      </c>
      <c r="G908">
        <v>11.763981488965642</v>
      </c>
      <c r="H908">
        <v>76.89157474441501</v>
      </c>
      <c r="I908">
        <v>133.56135551169419</v>
      </c>
      <c r="J908">
        <v>7.6998347249283829E-11</v>
      </c>
      <c r="K908">
        <v>0.32839419732287467</v>
      </c>
      <c r="L908">
        <v>15.512056314705513</v>
      </c>
      <c r="M908">
        <v>15.469682263805126</v>
      </c>
      <c r="N908">
        <v>13.364652076242336</v>
      </c>
      <c r="O908">
        <v>3.7964882757508684</v>
      </c>
      <c r="P908">
        <v>1.7977553548653358</v>
      </c>
      <c r="Q908">
        <v>0</v>
      </c>
      <c r="R908">
        <v>0</v>
      </c>
      <c r="S908">
        <v>1.721003447025971</v>
      </c>
      <c r="T908">
        <v>0</v>
      </c>
      <c r="U908">
        <v>0</v>
      </c>
      <c r="V908">
        <v>0</v>
      </c>
      <c r="W908">
        <v>0</v>
      </c>
      <c r="X908">
        <v>1.7872689443149674</v>
      </c>
      <c r="AA908">
        <v>3.7964882757508684</v>
      </c>
      <c r="AB908">
        <v>1.7977553548653358</v>
      </c>
      <c r="AC908" s="1" t="e">
        <f>((#REF!+#REF!)*H2__2[[#This Row],[PremiumH2CN_cap]]+(#REF!+#REF!)*H2__2[[#This Row],[PremiumH2CN_prod]]*1000)*_xlfn.XLOOKUP(H2__2[[#This Row],[Year]],Graphs!$R$2:$R$41,Graphs!$T$2:$T$41)</f>
        <v>#REF!</v>
      </c>
      <c r="AD9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09" spans="1:31" x14ac:dyDescent="0.25">
      <c r="A909" s="1" t="s">
        <v>105</v>
      </c>
      <c r="B909">
        <v>1</v>
      </c>
      <c r="C909" s="1" t="s">
        <v>107</v>
      </c>
      <c r="D909" s="1" t="s">
        <v>384</v>
      </c>
      <c r="E909">
        <v>2048</v>
      </c>
      <c r="F909">
        <v>1.4639292149470958E-8</v>
      </c>
      <c r="G909">
        <v>8.2639814889852534</v>
      </c>
      <c r="H909">
        <v>83.831044796906639</v>
      </c>
      <c r="I909">
        <v>143.59835022896704</v>
      </c>
      <c r="J909">
        <v>7.66788035078909E-11</v>
      </c>
      <c r="K909">
        <v>0.20273479998669167</v>
      </c>
      <c r="L909">
        <v>17.454739640560341</v>
      </c>
      <c r="M909">
        <v>15.445006219919732</v>
      </c>
      <c r="N909">
        <v>12.993124036609633</v>
      </c>
      <c r="O909">
        <v>3.7964882757508684</v>
      </c>
      <c r="P909">
        <v>1.7977553548653358</v>
      </c>
      <c r="Q909">
        <v>0</v>
      </c>
      <c r="R909">
        <v>0</v>
      </c>
      <c r="S909">
        <v>1.6547026210817499</v>
      </c>
      <c r="T909">
        <v>0</v>
      </c>
      <c r="U909">
        <v>0</v>
      </c>
      <c r="V909">
        <v>0</v>
      </c>
      <c r="W909">
        <v>0</v>
      </c>
      <c r="X909">
        <v>1.7208142559420698</v>
      </c>
      <c r="AA909">
        <v>3.7964882757508684</v>
      </c>
      <c r="AB909">
        <v>1.7977553548653358</v>
      </c>
      <c r="AC909" s="1" t="e">
        <f>((#REF!+#REF!)*H2__2[[#This Row],[PremiumH2CN_cap]]+(#REF!+#REF!)*H2__2[[#This Row],[PremiumH2CN_prod]]*1000)*_xlfn.XLOOKUP(H2__2[[#This Row],[Year]],Graphs!$R$2:$R$41,Graphs!$T$2:$T$41)</f>
        <v>#REF!</v>
      </c>
      <c r="AD9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0" spans="1:31" x14ac:dyDescent="0.25">
      <c r="A910" s="1" t="s">
        <v>105</v>
      </c>
      <c r="B910">
        <v>1</v>
      </c>
      <c r="C910" s="1" t="s">
        <v>107</v>
      </c>
      <c r="D910" s="1" t="s">
        <v>384</v>
      </c>
      <c r="E910">
        <v>2049</v>
      </c>
      <c r="F910">
        <v>1.6368406450813932E-8</v>
      </c>
      <c r="G910">
        <v>4.7639814890270324</v>
      </c>
      <c r="H910">
        <v>92.148654398564062</v>
      </c>
      <c r="I910">
        <v>149.97288554593626</v>
      </c>
      <c r="J910">
        <v>7.6648389628200205E-11</v>
      </c>
      <c r="K910">
        <v>4.4435130111249957E-2</v>
      </c>
      <c r="L910">
        <v>18.976675101582295</v>
      </c>
      <c r="M910">
        <v>15.517364531709214</v>
      </c>
      <c r="N910">
        <v>12.963404095945922</v>
      </c>
      <c r="O910">
        <v>3.7964882757508684</v>
      </c>
      <c r="P910">
        <v>1.7977553548653358</v>
      </c>
      <c r="Q910">
        <v>0</v>
      </c>
      <c r="R910">
        <v>0</v>
      </c>
      <c r="S910">
        <v>1.6176578240449211</v>
      </c>
      <c r="T910">
        <v>0</v>
      </c>
      <c r="U910">
        <v>0</v>
      </c>
      <c r="V910">
        <v>0</v>
      </c>
      <c r="W910">
        <v>0</v>
      </c>
      <c r="X910">
        <v>1.686046247400115</v>
      </c>
      <c r="AA910">
        <v>3.7964882757508684</v>
      </c>
      <c r="AB910">
        <v>1.7977553548653358</v>
      </c>
      <c r="AC910" s="1" t="e">
        <f>((#REF!+#REF!)*H2__2[[#This Row],[PremiumH2CN_cap]]+(#REF!+#REF!)*H2__2[[#This Row],[PremiumH2CN_prod]]*1000)*_xlfn.XLOOKUP(H2__2[[#This Row],[Year]],Graphs!$R$2:$R$41,Graphs!$T$2:$T$41)</f>
        <v>#REF!</v>
      </c>
      <c r="AD9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1" spans="1:31" x14ac:dyDescent="0.25">
      <c r="A911" s="1" t="s">
        <v>105</v>
      </c>
      <c r="B911">
        <v>1</v>
      </c>
      <c r="C911" s="1" t="s">
        <v>107</v>
      </c>
      <c r="D911" s="1" t="s">
        <v>384</v>
      </c>
      <c r="E911">
        <v>2050</v>
      </c>
      <c r="F911">
        <v>1.726880876235761E-8</v>
      </c>
      <c r="G911">
        <v>1.9714153365723779E-8</v>
      </c>
      <c r="H911">
        <v>102.75780249725698</v>
      </c>
      <c r="I911">
        <v>154.10157878119131</v>
      </c>
      <c r="J911">
        <v>7.6300373501014469E-11</v>
      </c>
      <c r="K911">
        <v>9.2442575581105482E-10</v>
      </c>
      <c r="L911">
        <v>20.999828808707353</v>
      </c>
      <c r="M911">
        <v>15.613599003499788</v>
      </c>
      <c r="N911">
        <v>12.456180344787958</v>
      </c>
      <c r="O911">
        <v>3.7964882757508684</v>
      </c>
      <c r="P911">
        <v>1.7977553548653358</v>
      </c>
      <c r="Q911">
        <v>0</v>
      </c>
      <c r="R911">
        <v>0</v>
      </c>
      <c r="S911">
        <v>1.5443007093634058</v>
      </c>
      <c r="T911">
        <v>0</v>
      </c>
      <c r="U911">
        <v>0</v>
      </c>
      <c r="V911">
        <v>0</v>
      </c>
      <c r="W911">
        <v>0</v>
      </c>
      <c r="X911">
        <v>1.6115164249924889</v>
      </c>
      <c r="AA911">
        <v>3.7964882757508684</v>
      </c>
      <c r="AB911">
        <v>1.7977553548653358</v>
      </c>
      <c r="AC911" s="1" t="e">
        <f>((#REF!+#REF!)*H2__2[[#This Row],[PremiumH2CN_cap]]+(#REF!+#REF!)*H2__2[[#This Row],[PremiumH2CN_prod]]*1000)*_xlfn.XLOOKUP(H2__2[[#This Row],[Year]],Graphs!$R$2:$R$41,Graphs!$T$2:$T$41)</f>
        <v>#REF!</v>
      </c>
      <c r="AD9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2" spans="1:31" x14ac:dyDescent="0.25">
      <c r="A912" s="1" t="s">
        <v>105</v>
      </c>
      <c r="B912">
        <v>1</v>
      </c>
      <c r="C912" s="1" t="s">
        <v>107</v>
      </c>
      <c r="D912" s="1" t="s">
        <v>384</v>
      </c>
      <c r="E912">
        <v>2051</v>
      </c>
      <c r="F912">
        <v>1.7563427853636347E-8</v>
      </c>
      <c r="G912">
        <v>2.0043881044869746E-8</v>
      </c>
      <c r="H912">
        <v>110.71029837690706</v>
      </c>
      <c r="I912">
        <v>162.14709179345778</v>
      </c>
      <c r="J912">
        <v>5.431865401346045E-11</v>
      </c>
      <c r="K912">
        <v>6.9676910859230024E-10</v>
      </c>
      <c r="L912">
        <v>22.410950702366716</v>
      </c>
      <c r="M912">
        <v>16.240237074502456</v>
      </c>
      <c r="N912">
        <v>11.34465750033787</v>
      </c>
      <c r="O912">
        <v>0</v>
      </c>
      <c r="P912">
        <v>0</v>
      </c>
      <c r="Q912">
        <v>0</v>
      </c>
      <c r="R912">
        <v>0</v>
      </c>
      <c r="S912">
        <v>1.4269818266279077</v>
      </c>
      <c r="T912">
        <v>0</v>
      </c>
      <c r="U912">
        <v>0</v>
      </c>
      <c r="V912">
        <v>0</v>
      </c>
      <c r="W912">
        <v>0</v>
      </c>
      <c r="X912">
        <v>1.4889721273353573</v>
      </c>
      <c r="AA912">
        <v>0</v>
      </c>
      <c r="AB912">
        <v>0</v>
      </c>
      <c r="AC912" s="1" t="e">
        <f>((#REF!+#REF!)*H2__2[[#This Row],[PremiumH2CN_cap]]+(#REF!+#REF!)*H2__2[[#This Row],[PremiumH2CN_prod]]*1000)*_xlfn.XLOOKUP(H2__2[[#This Row],[Year]],Graphs!$R$2:$R$41,Graphs!$T$2:$T$41)</f>
        <v>#REF!</v>
      </c>
      <c r="AD9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3" spans="1:31" x14ac:dyDescent="0.25">
      <c r="A913" s="1" t="s">
        <v>105</v>
      </c>
      <c r="B913">
        <v>1</v>
      </c>
      <c r="C913" s="1" t="s">
        <v>107</v>
      </c>
      <c r="D913" s="1" t="s">
        <v>384</v>
      </c>
      <c r="E913">
        <v>2052</v>
      </c>
      <c r="F913">
        <v>1.855380305912094E-8</v>
      </c>
      <c r="G913">
        <v>2.1047242255903471E-8</v>
      </c>
      <c r="H913">
        <v>116.44051611668002</v>
      </c>
      <c r="I913">
        <v>164.91648660449843</v>
      </c>
      <c r="J913">
        <v>5.3792974601558926E-11</v>
      </c>
      <c r="K913">
        <v>6.5140504913299333E-10</v>
      </c>
      <c r="L913">
        <v>23.13270805305952</v>
      </c>
      <c r="M913">
        <v>16.43072604847697</v>
      </c>
      <c r="N913">
        <v>10.431661038353905</v>
      </c>
      <c r="O913">
        <v>0</v>
      </c>
      <c r="P913">
        <v>0</v>
      </c>
      <c r="Q913">
        <v>0</v>
      </c>
      <c r="R913">
        <v>0</v>
      </c>
      <c r="S913">
        <v>1.3289059807640446</v>
      </c>
      <c r="T913">
        <v>0</v>
      </c>
      <c r="U913">
        <v>0</v>
      </c>
      <c r="V913">
        <v>0</v>
      </c>
      <c r="W913">
        <v>0</v>
      </c>
      <c r="X913">
        <v>1.3873643026179474</v>
      </c>
      <c r="AA913">
        <v>0</v>
      </c>
      <c r="AB913">
        <v>0</v>
      </c>
      <c r="AC913" s="1" t="e">
        <f>((#REF!+#REF!)*H2__2[[#This Row],[PremiumH2CN_cap]]+(#REF!+#REF!)*H2__2[[#This Row],[PremiumH2CN_prod]]*1000)*_xlfn.XLOOKUP(H2__2[[#This Row],[Year]],Graphs!$R$2:$R$41,Graphs!$T$2:$T$41)</f>
        <v>#REF!</v>
      </c>
      <c r="AD9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4" spans="1:31" x14ac:dyDescent="0.25">
      <c r="A914" s="1" t="s">
        <v>105</v>
      </c>
      <c r="B914">
        <v>1</v>
      </c>
      <c r="C914" s="1" t="s">
        <v>107</v>
      </c>
      <c r="D914" s="1" t="s">
        <v>384</v>
      </c>
      <c r="E914">
        <v>2053</v>
      </c>
      <c r="F914">
        <v>2.5718754419244219E-8</v>
      </c>
      <c r="G914">
        <v>2.7276960257245382E-8</v>
      </c>
      <c r="H914">
        <v>124.31016658321458</v>
      </c>
      <c r="I914">
        <v>162.94336280889772</v>
      </c>
      <c r="J914">
        <v>7.5566319553319534E-11</v>
      </c>
      <c r="K914">
        <v>8.189559126367868E-10</v>
      </c>
      <c r="L914">
        <v>24.189599732678801</v>
      </c>
      <c r="M914">
        <v>16.415082845335558</v>
      </c>
      <c r="N914">
        <v>9.3962922154109254</v>
      </c>
      <c r="O914">
        <v>0</v>
      </c>
      <c r="P914">
        <v>0</v>
      </c>
      <c r="Q914">
        <v>0</v>
      </c>
      <c r="R914">
        <v>0</v>
      </c>
      <c r="S914">
        <v>1.2259363100228939</v>
      </c>
      <c r="T914">
        <v>0</v>
      </c>
      <c r="U914">
        <v>0</v>
      </c>
      <c r="V914">
        <v>0</v>
      </c>
      <c r="W914">
        <v>0</v>
      </c>
      <c r="X914">
        <v>1.2766038386438001</v>
      </c>
      <c r="AA914">
        <v>0</v>
      </c>
      <c r="AB914">
        <v>0</v>
      </c>
      <c r="AC914" s="1" t="e">
        <f>((#REF!+#REF!)*H2__2[[#This Row],[PremiumH2CN_cap]]+(#REF!+#REF!)*H2__2[[#This Row],[PremiumH2CN_prod]]*1000)*_xlfn.XLOOKUP(H2__2[[#This Row],[Year]],Graphs!$R$2:$R$41,Graphs!$T$2:$T$41)</f>
        <v>#REF!</v>
      </c>
      <c r="AD9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5" spans="1:31" x14ac:dyDescent="0.25">
      <c r="A915" s="1" t="s">
        <v>105</v>
      </c>
      <c r="B915">
        <v>1</v>
      </c>
      <c r="C915" s="1" t="s">
        <v>107</v>
      </c>
      <c r="D915" s="1" t="s">
        <v>384</v>
      </c>
      <c r="E915">
        <v>2054</v>
      </c>
      <c r="F915">
        <v>2.6234453017389273E-8</v>
      </c>
      <c r="G915">
        <v>2.7781470333933961E-8</v>
      </c>
      <c r="H915">
        <v>126.96892389361818</v>
      </c>
      <c r="I915">
        <v>161.29150241349731</v>
      </c>
      <c r="J915">
        <v>5.3298080258421992E-11</v>
      </c>
      <c r="K915">
        <v>6.309066002872365E-10</v>
      </c>
      <c r="L915">
        <v>24.67122616647471</v>
      </c>
      <c r="M915">
        <v>16.112831580270399</v>
      </c>
      <c r="N915">
        <v>9.2179447928321476</v>
      </c>
      <c r="O915">
        <v>0</v>
      </c>
      <c r="P915">
        <v>0</v>
      </c>
      <c r="Q915">
        <v>0</v>
      </c>
      <c r="R915">
        <v>0</v>
      </c>
      <c r="S915">
        <v>1.1496663453391809</v>
      </c>
      <c r="T915">
        <v>0</v>
      </c>
      <c r="U915">
        <v>0</v>
      </c>
      <c r="V915">
        <v>0</v>
      </c>
      <c r="W915">
        <v>0</v>
      </c>
      <c r="X915">
        <v>1.1869553665832238</v>
      </c>
      <c r="AA915">
        <v>0</v>
      </c>
      <c r="AB915">
        <v>0</v>
      </c>
      <c r="AC915" s="1" t="e">
        <f>((#REF!+#REF!)*H2__2[[#This Row],[PremiumH2CN_cap]]+(#REF!+#REF!)*H2__2[[#This Row],[PremiumH2CN_prod]]*1000)*_xlfn.XLOOKUP(H2__2[[#This Row],[Year]],Graphs!$R$2:$R$41,Graphs!$T$2:$T$41)</f>
        <v>#REF!</v>
      </c>
      <c r="AD9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6" spans="1:31" x14ac:dyDescent="0.25">
      <c r="A916" s="1" t="s">
        <v>105</v>
      </c>
      <c r="B916">
        <v>1</v>
      </c>
      <c r="C916" s="1" t="s">
        <v>107</v>
      </c>
      <c r="D916" s="1" t="s">
        <v>384</v>
      </c>
      <c r="E916">
        <v>2055</v>
      </c>
      <c r="F916">
        <v>2.7820044933740048E-8</v>
      </c>
      <c r="G916">
        <v>2.9208909881144553E-8</v>
      </c>
      <c r="H916">
        <v>138.8121262979331</v>
      </c>
      <c r="I916">
        <v>155.20179098617086</v>
      </c>
      <c r="J916">
        <v>5.3137474946754125E-11</v>
      </c>
      <c r="K916">
        <v>6.1594326091318578E-10</v>
      </c>
      <c r="L916">
        <v>24.99907737672401</v>
      </c>
      <c r="M916">
        <v>16.437550726386746</v>
      </c>
      <c r="N916">
        <v>8.5604586373099671</v>
      </c>
      <c r="O916">
        <v>0</v>
      </c>
      <c r="P916">
        <v>0</v>
      </c>
      <c r="Q916">
        <v>0</v>
      </c>
      <c r="R916">
        <v>0</v>
      </c>
      <c r="S916">
        <v>1.0792030453983041</v>
      </c>
      <c r="T916">
        <v>0</v>
      </c>
      <c r="U916">
        <v>0</v>
      </c>
      <c r="V916">
        <v>0</v>
      </c>
      <c r="W916">
        <v>0</v>
      </c>
      <c r="X916">
        <v>1.1145901453815987</v>
      </c>
      <c r="AA916">
        <v>0</v>
      </c>
      <c r="AB916">
        <v>0</v>
      </c>
      <c r="AC916" s="1" t="e">
        <f>((#REF!+#REF!)*H2__2[[#This Row],[PremiumH2CN_cap]]+(#REF!+#REF!)*H2__2[[#This Row],[PremiumH2CN_prod]]*1000)*_xlfn.XLOOKUP(H2__2[[#This Row],[Year]],Graphs!$R$2:$R$41,Graphs!$T$2:$T$41)</f>
        <v>#REF!</v>
      </c>
      <c r="AD9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7" spans="1:31" x14ac:dyDescent="0.25">
      <c r="A917" s="1" t="s">
        <v>105</v>
      </c>
      <c r="B917">
        <v>1</v>
      </c>
      <c r="C917" s="1" t="s">
        <v>107</v>
      </c>
      <c r="D917" s="1" t="s">
        <v>384</v>
      </c>
      <c r="E917">
        <v>2056</v>
      </c>
      <c r="F917">
        <v>3.0790956543660103E-8</v>
      </c>
      <c r="G917">
        <v>3.1321817090983599E-8</v>
      </c>
      <c r="H917">
        <v>135.97747095058293</v>
      </c>
      <c r="I917">
        <v>147.29269877261569</v>
      </c>
      <c r="J917">
        <v>7.5432514285810116E-11</v>
      </c>
      <c r="K917">
        <v>7.841372949778027E-10</v>
      </c>
      <c r="L917">
        <v>25.902977096850755</v>
      </c>
      <c r="M917">
        <v>16.795497596287351</v>
      </c>
      <c r="N917">
        <v>7.3034157185871189</v>
      </c>
      <c r="O917">
        <v>0</v>
      </c>
      <c r="P917">
        <v>0</v>
      </c>
      <c r="Q917">
        <v>0</v>
      </c>
      <c r="R917">
        <v>0</v>
      </c>
      <c r="S917">
        <v>0.95284871282298833</v>
      </c>
      <c r="T917">
        <v>0</v>
      </c>
      <c r="U917">
        <v>0</v>
      </c>
      <c r="V917">
        <v>0</v>
      </c>
      <c r="W917">
        <v>0</v>
      </c>
      <c r="X917">
        <v>0.97522197441968939</v>
      </c>
      <c r="AA917">
        <v>0</v>
      </c>
      <c r="AB917">
        <v>0</v>
      </c>
      <c r="AC917" s="1" t="e">
        <f>((#REF!+#REF!)*H2__2[[#This Row],[PremiumH2CN_cap]]+(#REF!+#REF!)*H2__2[[#This Row],[PremiumH2CN_prod]]*1000)*_xlfn.XLOOKUP(H2__2[[#This Row],[Year]],Graphs!$R$2:$R$41,Graphs!$T$2:$T$41)</f>
        <v>#REF!</v>
      </c>
      <c r="AD9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8" spans="1:31" x14ac:dyDescent="0.25">
      <c r="A918" s="1" t="s">
        <v>105</v>
      </c>
      <c r="B918">
        <v>1</v>
      </c>
      <c r="C918" s="1" t="s">
        <v>107</v>
      </c>
      <c r="D918" s="1" t="s">
        <v>384</v>
      </c>
      <c r="E918">
        <v>2057</v>
      </c>
      <c r="F918">
        <v>3.101442751281605E-8</v>
      </c>
      <c r="G918">
        <v>3.1519755817858768E-8</v>
      </c>
      <c r="H918">
        <v>130.21494400235582</v>
      </c>
      <c r="I918">
        <v>147.292692136488</v>
      </c>
      <c r="J918">
        <v>4.8053590486865748E-11</v>
      </c>
      <c r="K918">
        <v>5.3881847911957063E-10</v>
      </c>
      <c r="L918">
        <v>26.098421827149249</v>
      </c>
      <c r="M918">
        <v>17.070498600303697</v>
      </c>
      <c r="N918">
        <v>6.8281936062754385</v>
      </c>
      <c r="O918">
        <v>0</v>
      </c>
      <c r="P918">
        <v>0</v>
      </c>
      <c r="Q918">
        <v>0</v>
      </c>
      <c r="R918">
        <v>0</v>
      </c>
      <c r="S918">
        <v>0.85853997561833917</v>
      </c>
      <c r="T918">
        <v>0</v>
      </c>
      <c r="U918">
        <v>0</v>
      </c>
      <c r="V918">
        <v>0</v>
      </c>
      <c r="W918">
        <v>0</v>
      </c>
      <c r="X918">
        <v>0.85301347927172555</v>
      </c>
      <c r="AA918">
        <v>0</v>
      </c>
      <c r="AB918">
        <v>0</v>
      </c>
      <c r="AC918" s="1" t="e">
        <f>((#REF!+#REF!)*H2__2[[#This Row],[PremiumH2CN_cap]]+(#REF!+#REF!)*H2__2[[#This Row],[PremiumH2CN_prod]]*1000)*_xlfn.XLOOKUP(H2__2[[#This Row],[Year]],Graphs!$R$2:$R$41,Graphs!$T$2:$T$41)</f>
        <v>#REF!</v>
      </c>
      <c r="AD9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19" spans="1:31" x14ac:dyDescent="0.25">
      <c r="A919" s="1" t="s">
        <v>105</v>
      </c>
      <c r="B919">
        <v>1</v>
      </c>
      <c r="C919" s="1" t="s">
        <v>107</v>
      </c>
      <c r="D919" s="1" t="s">
        <v>384</v>
      </c>
      <c r="E919">
        <v>2058</v>
      </c>
      <c r="F919">
        <v>3.1212224309571319E-8</v>
      </c>
      <c r="G919">
        <v>3.1690642671932663E-8</v>
      </c>
      <c r="H919">
        <v>129.32297200958592</v>
      </c>
      <c r="I919">
        <v>141.41230482049957</v>
      </c>
      <c r="J919">
        <v>4.8056704020520203E-11</v>
      </c>
      <c r="K919">
        <v>5.350358038732195E-10</v>
      </c>
      <c r="L919">
        <v>26.454139313215645</v>
      </c>
      <c r="M919">
        <v>17.252850183162881</v>
      </c>
      <c r="N919">
        <v>6.2885141966711178</v>
      </c>
      <c r="O919">
        <v>0</v>
      </c>
      <c r="P919">
        <v>0</v>
      </c>
      <c r="Q919">
        <v>0</v>
      </c>
      <c r="R919">
        <v>0</v>
      </c>
      <c r="S919">
        <v>0.79562595427099736</v>
      </c>
      <c r="T919">
        <v>0</v>
      </c>
      <c r="U919">
        <v>0</v>
      </c>
      <c r="V919">
        <v>0</v>
      </c>
      <c r="W919">
        <v>0</v>
      </c>
      <c r="X919">
        <v>0.78820767533089819</v>
      </c>
      <c r="AA919">
        <v>0</v>
      </c>
      <c r="AB919">
        <v>0</v>
      </c>
      <c r="AC919" s="1" t="e">
        <f>((#REF!+#REF!)*H2__2[[#This Row],[PremiumH2CN_cap]]+(#REF!+#REF!)*H2__2[[#This Row],[PremiumH2CN_prod]]*1000)*_xlfn.XLOOKUP(H2__2[[#This Row],[Year]],Graphs!$R$2:$R$41,Graphs!$T$2:$T$41)</f>
        <v>#REF!</v>
      </c>
      <c r="AD9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0" spans="1:31" x14ac:dyDescent="0.25">
      <c r="A920" s="1" t="s">
        <v>105</v>
      </c>
      <c r="B920">
        <v>1</v>
      </c>
      <c r="C920" s="1" t="s">
        <v>107</v>
      </c>
      <c r="D920" s="1" t="s">
        <v>384</v>
      </c>
      <c r="E920">
        <v>2059</v>
      </c>
      <c r="F920">
        <v>3.1361497063724792E-8</v>
      </c>
      <c r="G920">
        <v>3.1819496283893463E-8</v>
      </c>
      <c r="H920">
        <v>138.70452654310634</v>
      </c>
      <c r="I920">
        <v>132.53512937946334</v>
      </c>
      <c r="J920">
        <v>4.8291450690928688E-11</v>
      </c>
      <c r="K920">
        <v>5.4191314246399958E-10</v>
      </c>
      <c r="L920">
        <v>26.493554076512549</v>
      </c>
      <c r="M920">
        <v>17.23131194610907</v>
      </c>
      <c r="N920">
        <v>6.276572473496687</v>
      </c>
      <c r="O920">
        <v>0</v>
      </c>
      <c r="P920">
        <v>0</v>
      </c>
      <c r="Q920">
        <v>0</v>
      </c>
      <c r="R920">
        <v>0</v>
      </c>
      <c r="S920">
        <v>0.78627317302898669</v>
      </c>
      <c r="T920">
        <v>0</v>
      </c>
      <c r="U920">
        <v>0</v>
      </c>
      <c r="V920">
        <v>0</v>
      </c>
      <c r="W920">
        <v>0</v>
      </c>
      <c r="X920">
        <v>0.77584986279959334</v>
      </c>
      <c r="AA920">
        <v>0</v>
      </c>
      <c r="AB920">
        <v>0</v>
      </c>
      <c r="AC920" s="1" t="e">
        <f>((#REF!+#REF!)*H2__2[[#This Row],[PremiumH2CN_cap]]+(#REF!+#REF!)*H2__2[[#This Row],[PremiumH2CN_prod]]*1000)*_xlfn.XLOOKUP(H2__2[[#This Row],[Year]],Graphs!$R$2:$R$41,Graphs!$T$2:$T$41)</f>
        <v>#REF!</v>
      </c>
      <c r="AD9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1" spans="1:31" x14ac:dyDescent="0.25">
      <c r="A921" s="1" t="s">
        <v>105</v>
      </c>
      <c r="B921">
        <v>1</v>
      </c>
      <c r="C921" s="1" t="s">
        <v>107</v>
      </c>
      <c r="D921" s="1" t="s">
        <v>384</v>
      </c>
      <c r="E921">
        <v>2060</v>
      </c>
      <c r="F921">
        <v>3.1355914917848944E-8</v>
      </c>
      <c r="G921">
        <v>3.1817897593857279E-8</v>
      </c>
      <c r="H921">
        <v>138.70452654309634</v>
      </c>
      <c r="I921">
        <v>122.94353594822148</v>
      </c>
      <c r="J921">
        <v>1.520337739722957E-11</v>
      </c>
      <c r="K921">
        <v>1.3408587630461083E-10</v>
      </c>
      <c r="L921">
        <v>25.524195834367745</v>
      </c>
      <c r="M921">
        <v>16.808779662087222</v>
      </c>
      <c r="N921">
        <v>7.6645084554979137</v>
      </c>
      <c r="O921">
        <v>0</v>
      </c>
      <c r="P921">
        <v>0</v>
      </c>
      <c r="Q921">
        <v>0</v>
      </c>
      <c r="R921">
        <v>0</v>
      </c>
      <c r="S921">
        <v>0.91413861954894726</v>
      </c>
      <c r="T921">
        <v>0</v>
      </c>
      <c r="U921">
        <v>0</v>
      </c>
      <c r="V921">
        <v>0</v>
      </c>
      <c r="W921">
        <v>0</v>
      </c>
      <c r="X921">
        <v>0.91494738935079922</v>
      </c>
      <c r="AA921">
        <v>0</v>
      </c>
      <c r="AB921">
        <v>0</v>
      </c>
      <c r="AC921" s="1" t="e">
        <f>((#REF!+#REF!)*H2__2[[#This Row],[PremiumH2CN_cap]]+(#REF!+#REF!)*H2__2[[#This Row],[PremiumH2CN_prod]]*1000)*_xlfn.XLOOKUP(H2__2[[#This Row],[Year]],Graphs!$R$2:$R$41,Graphs!$T$2:$T$41)</f>
        <v>#REF!</v>
      </c>
      <c r="AD9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2" spans="1:31" x14ac:dyDescent="0.25">
      <c r="A922" s="1" t="s">
        <v>105</v>
      </c>
      <c r="B922">
        <v>1</v>
      </c>
      <c r="C922" s="1" t="s">
        <v>107</v>
      </c>
      <c r="D922" s="1" t="s">
        <v>385</v>
      </c>
      <c r="E922">
        <v>2021</v>
      </c>
      <c r="F922">
        <v>70</v>
      </c>
      <c r="G922">
        <v>0.35</v>
      </c>
      <c r="H922">
        <v>0.13500000000000001</v>
      </c>
      <c r="I922">
        <v>0.13500000000000001</v>
      </c>
      <c r="J922">
        <v>9.9093018409334768</v>
      </c>
      <c r="K922">
        <v>9.2909090759828769E-2</v>
      </c>
      <c r="L922">
        <v>4.0728575628627162E-12</v>
      </c>
      <c r="M922">
        <v>1.3088153912070267E-12</v>
      </c>
      <c r="N922">
        <v>0</v>
      </c>
      <c r="O922">
        <v>0</v>
      </c>
      <c r="P922">
        <v>0.13500000000000001</v>
      </c>
      <c r="Q922">
        <v>0</v>
      </c>
      <c r="R922">
        <v>0</v>
      </c>
      <c r="S922">
        <v>4.1917311580521721</v>
      </c>
      <c r="T922">
        <v>0</v>
      </c>
      <c r="U922">
        <v>0</v>
      </c>
      <c r="V922">
        <v>0</v>
      </c>
      <c r="W922">
        <v>0</v>
      </c>
      <c r="X922">
        <v>4.1917311577462097</v>
      </c>
      <c r="AA922">
        <v>0</v>
      </c>
      <c r="AB922">
        <v>0.13500000000000001</v>
      </c>
      <c r="AC922" s="1" t="e">
        <f>((#REF!+#REF!)*H2__2[[#This Row],[PremiumH2CN_cap]]+(#REF!+#REF!)*H2__2[[#This Row],[PremiumH2CN_prod]]*1000)*_xlfn.XLOOKUP(H2__2[[#This Row],[Year]],Graphs!$R$2:$R$41,Graphs!$T$2:$T$41)</f>
        <v>#REF!</v>
      </c>
      <c r="AD9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3" spans="1:31" x14ac:dyDescent="0.25">
      <c r="A923" s="1" t="s">
        <v>105</v>
      </c>
      <c r="B923">
        <v>1</v>
      </c>
      <c r="C923" s="1" t="s">
        <v>107</v>
      </c>
      <c r="D923" s="1" t="s">
        <v>385</v>
      </c>
      <c r="E923">
        <v>2022</v>
      </c>
      <c r="F923">
        <v>70</v>
      </c>
      <c r="G923">
        <v>0.35</v>
      </c>
      <c r="H923">
        <v>1.4849999999934538</v>
      </c>
      <c r="I923">
        <v>1.4849999999984891</v>
      </c>
      <c r="J923">
        <v>11.044523222298766</v>
      </c>
      <c r="K923">
        <v>1.3730351155602297E-10</v>
      </c>
      <c r="L923">
        <v>3.3127516791299876E-2</v>
      </c>
      <c r="M923">
        <v>3.2660945586476579E-2</v>
      </c>
      <c r="N923">
        <v>0</v>
      </c>
      <c r="O923">
        <v>0</v>
      </c>
      <c r="P923">
        <v>0.13500000000000001</v>
      </c>
      <c r="Q923">
        <v>0</v>
      </c>
      <c r="R923">
        <v>0</v>
      </c>
      <c r="S923">
        <v>7.2717311635275879</v>
      </c>
      <c r="T923">
        <v>0</v>
      </c>
      <c r="U923">
        <v>0</v>
      </c>
      <c r="V923">
        <v>0</v>
      </c>
      <c r="W923">
        <v>0</v>
      </c>
      <c r="X923">
        <v>7.2717311652621293</v>
      </c>
      <c r="AA923">
        <v>0</v>
      </c>
      <c r="AB923">
        <v>0.13500000000000001</v>
      </c>
      <c r="AC923" s="1" t="e">
        <f>((#REF!+#REF!)*H2__2[[#This Row],[PremiumH2CN_cap]]+(#REF!+#REF!)*H2__2[[#This Row],[PremiumH2CN_prod]]*1000)*_xlfn.XLOOKUP(H2__2[[#This Row],[Year]],Graphs!$R$2:$R$41,Graphs!$T$2:$T$41)</f>
        <v>#REF!</v>
      </c>
      <c r="AD9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4" spans="1:31" x14ac:dyDescent="0.25">
      <c r="A924" s="1" t="s">
        <v>105</v>
      </c>
      <c r="B924">
        <v>1</v>
      </c>
      <c r="C924" s="1" t="s">
        <v>107</v>
      </c>
      <c r="D924" s="1" t="s">
        <v>385</v>
      </c>
      <c r="E924">
        <v>2023</v>
      </c>
      <c r="F924">
        <v>65.333333333333599</v>
      </c>
      <c r="G924">
        <v>3.8266666666659046</v>
      </c>
      <c r="H924">
        <v>1.4782500000484742</v>
      </c>
      <c r="I924">
        <v>2.0877092366147836</v>
      </c>
      <c r="J924">
        <v>11.157073604098654</v>
      </c>
      <c r="K924">
        <v>1.015806060530051</v>
      </c>
      <c r="L924">
        <v>2.3509214426629548E-2</v>
      </c>
      <c r="M924">
        <v>2.5466635965513389E-2</v>
      </c>
      <c r="N924">
        <v>0</v>
      </c>
      <c r="O924">
        <v>0</v>
      </c>
      <c r="P924">
        <v>0.12825</v>
      </c>
      <c r="Q924">
        <v>0</v>
      </c>
      <c r="R924">
        <v>0</v>
      </c>
      <c r="S924">
        <v>2.7617283824597334</v>
      </c>
      <c r="T924">
        <v>0</v>
      </c>
      <c r="U924">
        <v>0</v>
      </c>
      <c r="V924">
        <v>0</v>
      </c>
      <c r="W924">
        <v>0</v>
      </c>
      <c r="X924">
        <v>2.7617294736087428</v>
      </c>
      <c r="AA924">
        <v>0</v>
      </c>
      <c r="AB924">
        <v>0.12825</v>
      </c>
      <c r="AC924" s="1" t="e">
        <f>((#REF!+#REF!)*H2__2[[#This Row],[PremiumH2CN_cap]]+(#REF!+#REF!)*H2__2[[#This Row],[PremiumH2CN_prod]]*1000)*_xlfn.XLOOKUP(H2__2[[#This Row],[Year]],Graphs!$R$2:$R$41,Graphs!$T$2:$T$41)</f>
        <v>#REF!</v>
      </c>
      <c r="AD9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5" spans="1:31" x14ac:dyDescent="0.25">
      <c r="A925" s="1" t="s">
        <v>105</v>
      </c>
      <c r="B925">
        <v>1</v>
      </c>
      <c r="C925" s="1" t="s">
        <v>107</v>
      </c>
      <c r="D925" s="1" t="s">
        <v>385</v>
      </c>
      <c r="E925">
        <v>2024</v>
      </c>
      <c r="F925">
        <v>60.666666666667211</v>
      </c>
      <c r="G925">
        <v>6.4985447529718625</v>
      </c>
      <c r="H925">
        <v>1.4715000000944811</v>
      </c>
      <c r="I925">
        <v>23.025551602629346</v>
      </c>
      <c r="J925">
        <v>6.7336704796445845</v>
      </c>
      <c r="K925">
        <v>1.725068243443866</v>
      </c>
      <c r="L925">
        <v>0.13897456782760201</v>
      </c>
      <c r="M925">
        <v>1.511010727192575</v>
      </c>
      <c r="N925">
        <v>3.2151051028201096</v>
      </c>
      <c r="O925">
        <v>0</v>
      </c>
      <c r="P925">
        <v>0.12150000000000001</v>
      </c>
      <c r="Q925">
        <v>0</v>
      </c>
      <c r="R925">
        <v>0</v>
      </c>
      <c r="S925">
        <v>2.8817165573869565</v>
      </c>
      <c r="T925">
        <v>0</v>
      </c>
      <c r="U925">
        <v>0</v>
      </c>
      <c r="V925">
        <v>0</v>
      </c>
      <c r="W925">
        <v>0</v>
      </c>
      <c r="X925">
        <v>2.8817146808100977</v>
      </c>
      <c r="AA925">
        <v>0</v>
      </c>
      <c r="AB925">
        <v>0.12150000000000001</v>
      </c>
      <c r="AC925" s="1" t="e">
        <f>((#REF!+#REF!)*H2__2[[#This Row],[PremiumH2CN_cap]]+(#REF!+#REF!)*H2__2[[#This Row],[PremiumH2CN_prod]]*1000)*_xlfn.XLOOKUP(H2__2[[#This Row],[Year]],Graphs!$R$2:$R$41,Graphs!$T$2:$T$41)</f>
        <v>#REF!</v>
      </c>
      <c r="AD9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6" spans="1:31" x14ac:dyDescent="0.25">
      <c r="A926" s="1" t="s">
        <v>105</v>
      </c>
      <c r="B926">
        <v>1</v>
      </c>
      <c r="C926" s="1" t="s">
        <v>107</v>
      </c>
      <c r="D926" s="1" t="s">
        <v>385</v>
      </c>
      <c r="E926">
        <v>2025</v>
      </c>
      <c r="F926">
        <v>56.000000000000817</v>
      </c>
      <c r="G926">
        <v>6.4752114196393338</v>
      </c>
      <c r="H926">
        <v>1.6536319702029296</v>
      </c>
      <c r="I926">
        <v>28.148801563439996</v>
      </c>
      <c r="J926">
        <v>7.0171963118063587</v>
      </c>
      <c r="K926">
        <v>1.718874304058879</v>
      </c>
      <c r="L926">
        <v>0.19601958533159478</v>
      </c>
      <c r="M926">
        <v>2.1712326931379478</v>
      </c>
      <c r="N926">
        <v>3.3295744332623531</v>
      </c>
      <c r="O926">
        <v>0</v>
      </c>
      <c r="P926">
        <v>0.11475</v>
      </c>
      <c r="Q926">
        <v>0</v>
      </c>
      <c r="R926">
        <v>0</v>
      </c>
      <c r="S926">
        <v>2.6607578495458357</v>
      </c>
      <c r="T926">
        <v>0</v>
      </c>
      <c r="U926">
        <v>0</v>
      </c>
      <c r="V926">
        <v>0</v>
      </c>
      <c r="W926">
        <v>0</v>
      </c>
      <c r="X926">
        <v>2.6607600915977856</v>
      </c>
      <c r="AA926">
        <v>0</v>
      </c>
      <c r="AB926">
        <v>0.11475</v>
      </c>
      <c r="AC926" s="1" t="e">
        <f>((#REF!+#REF!)*H2__2[[#This Row],[PremiumH2CN_cap]]+(#REF!+#REF!)*H2__2[[#This Row],[PremiumH2CN_prod]]*1000)*_xlfn.XLOOKUP(H2__2[[#This Row],[Year]],Graphs!$R$2:$R$41,Graphs!$T$2:$T$41)</f>
        <v>#REF!</v>
      </c>
      <c r="AD9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7" spans="1:31" x14ac:dyDescent="0.25">
      <c r="A927" s="1" t="s">
        <v>105</v>
      </c>
      <c r="B927">
        <v>1</v>
      </c>
      <c r="C927" s="1" t="s">
        <v>107</v>
      </c>
      <c r="D927" s="1" t="s">
        <v>385</v>
      </c>
      <c r="E927">
        <v>2026</v>
      </c>
      <c r="F927">
        <v>51.333333333334458</v>
      </c>
      <c r="G927">
        <v>6.4518780863067269</v>
      </c>
      <c r="H927">
        <v>18.250701640237605</v>
      </c>
      <c r="I927">
        <v>28.777054527044086</v>
      </c>
      <c r="J927">
        <v>3.6294284431121562</v>
      </c>
      <c r="K927">
        <v>1.5511602873115071</v>
      </c>
      <c r="L927">
        <v>2.347301636942924</v>
      </c>
      <c r="M927">
        <v>2.2281653387007925</v>
      </c>
      <c r="N927">
        <v>5.7892999999462669</v>
      </c>
      <c r="O927">
        <v>0</v>
      </c>
      <c r="P927">
        <v>0.10800000000000001</v>
      </c>
      <c r="Q927">
        <v>0</v>
      </c>
      <c r="R927">
        <v>0</v>
      </c>
      <c r="S927">
        <v>2.8526711210409865</v>
      </c>
      <c r="T927">
        <v>0</v>
      </c>
      <c r="U927">
        <v>0</v>
      </c>
      <c r="V927">
        <v>0</v>
      </c>
      <c r="W927">
        <v>0</v>
      </c>
      <c r="X927">
        <v>2.8727164694635987</v>
      </c>
      <c r="AA927">
        <v>0</v>
      </c>
      <c r="AB927">
        <v>0.10800000000000001</v>
      </c>
      <c r="AC927" s="1" t="e">
        <f>((#REF!+#REF!)*H2__2[[#This Row],[PremiumH2CN_cap]]+(#REF!+#REF!)*H2__2[[#This Row],[PremiumH2CN_prod]]*1000)*_xlfn.XLOOKUP(H2__2[[#This Row],[Year]],Graphs!$R$2:$R$41,Graphs!$T$2:$T$41)</f>
        <v>#REF!</v>
      </c>
      <c r="AD9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8" spans="1:31" x14ac:dyDescent="0.25">
      <c r="A928" s="1" t="s">
        <v>105</v>
      </c>
      <c r="B928">
        <v>1</v>
      </c>
      <c r="C928" s="1" t="s">
        <v>107</v>
      </c>
      <c r="D928" s="1" t="s">
        <v>385</v>
      </c>
      <c r="E928">
        <v>2027</v>
      </c>
      <c r="F928">
        <v>46.666666666668171</v>
      </c>
      <c r="G928">
        <v>6.4285447529740889</v>
      </c>
      <c r="H928">
        <v>24.558125530267436</v>
      </c>
      <c r="I928">
        <v>29.384916599964839</v>
      </c>
      <c r="J928">
        <v>2.2159444326914377</v>
      </c>
      <c r="K928">
        <v>1.5349001606470973</v>
      </c>
      <c r="L928">
        <v>3.2807128713880926</v>
      </c>
      <c r="M928">
        <v>2.4061649836478014</v>
      </c>
      <c r="N928">
        <v>7.2180069975613597</v>
      </c>
      <c r="O928">
        <v>0</v>
      </c>
      <c r="P928">
        <v>0.10125000000000001</v>
      </c>
      <c r="Q928">
        <v>0</v>
      </c>
      <c r="R928">
        <v>0</v>
      </c>
      <c r="S928">
        <v>2.8340418251458264</v>
      </c>
      <c r="T928">
        <v>0</v>
      </c>
      <c r="U928">
        <v>0</v>
      </c>
      <c r="V928">
        <v>0</v>
      </c>
      <c r="W928">
        <v>0</v>
      </c>
      <c r="X928">
        <v>2.8635623505837882</v>
      </c>
      <c r="AA928">
        <v>0</v>
      </c>
      <c r="AB928">
        <v>0.10125000000000001</v>
      </c>
      <c r="AC928" s="1" t="e">
        <f>((#REF!+#REF!)*H2__2[[#This Row],[PremiumH2CN_cap]]+(#REF!+#REF!)*H2__2[[#This Row],[PremiumH2CN_prod]]*1000)*_xlfn.XLOOKUP(H2__2[[#This Row],[Year]],Graphs!$R$2:$R$41,Graphs!$T$2:$T$41)</f>
        <v>#REF!</v>
      </c>
      <c r="AD9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29" spans="1:31" x14ac:dyDescent="0.25">
      <c r="A929" s="1" t="s">
        <v>105</v>
      </c>
      <c r="B929">
        <v>1</v>
      </c>
      <c r="C929" s="1" t="s">
        <v>107</v>
      </c>
      <c r="D929" s="1" t="s">
        <v>385</v>
      </c>
      <c r="E929">
        <v>2028</v>
      </c>
      <c r="F929">
        <v>42.00000000000194</v>
      </c>
      <c r="G929">
        <v>6.405211419641387</v>
      </c>
      <c r="H929">
        <v>29.029597511894845</v>
      </c>
      <c r="I929">
        <v>32.012645545094571</v>
      </c>
      <c r="J929">
        <v>1.2079297677007208</v>
      </c>
      <c r="K929">
        <v>1.4607883652316955</v>
      </c>
      <c r="L929">
        <v>3.9368555852239431</v>
      </c>
      <c r="M929">
        <v>2.6424260554468173</v>
      </c>
      <c r="N929">
        <v>8.5182770072861267</v>
      </c>
      <c r="O929">
        <v>0</v>
      </c>
      <c r="P929">
        <v>9.4500000000000001E-2</v>
      </c>
      <c r="Q929">
        <v>0</v>
      </c>
      <c r="R929">
        <v>0</v>
      </c>
      <c r="S929">
        <v>2.7802447454816774</v>
      </c>
      <c r="T929">
        <v>0</v>
      </c>
      <c r="U929">
        <v>0</v>
      </c>
      <c r="V929">
        <v>0</v>
      </c>
      <c r="W929">
        <v>0</v>
      </c>
      <c r="X929">
        <v>2.8291517483614608</v>
      </c>
      <c r="AA929">
        <v>0</v>
      </c>
      <c r="AB929">
        <v>9.4500000000000001E-2</v>
      </c>
      <c r="AC929" s="1" t="e">
        <f>((#REF!+#REF!)*H2__2[[#This Row],[PremiumH2CN_cap]]+(#REF!+#REF!)*H2__2[[#This Row],[PremiumH2CN_prod]]*1000)*_xlfn.XLOOKUP(H2__2[[#This Row],[Year]],Graphs!$R$2:$R$41,Graphs!$T$2:$T$41)</f>
        <v>#REF!</v>
      </c>
      <c r="AD9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0" spans="1:31" x14ac:dyDescent="0.25">
      <c r="A930" s="1" t="s">
        <v>105</v>
      </c>
      <c r="B930">
        <v>1</v>
      </c>
      <c r="C930" s="1" t="s">
        <v>107</v>
      </c>
      <c r="D930" s="1" t="s">
        <v>385</v>
      </c>
      <c r="E930">
        <v>2029</v>
      </c>
      <c r="F930">
        <v>37.333333333335794</v>
      </c>
      <c r="G930">
        <v>6.3818780863086504</v>
      </c>
      <c r="H930">
        <v>32.556556146182785</v>
      </c>
      <c r="I930">
        <v>33.558513872023617</v>
      </c>
      <c r="J930">
        <v>0.45422570430317227</v>
      </c>
      <c r="K930">
        <v>1.3248627244918412</v>
      </c>
      <c r="L930">
        <v>4.5056100229629976</v>
      </c>
      <c r="M930">
        <v>2.8745705155563406</v>
      </c>
      <c r="N930">
        <v>9.7171197636486255</v>
      </c>
      <c r="O930">
        <v>0</v>
      </c>
      <c r="P930">
        <v>8.7750000000000009E-2</v>
      </c>
      <c r="Q930">
        <v>0</v>
      </c>
      <c r="R930">
        <v>0</v>
      </c>
      <c r="S930">
        <v>2.7023309505294195</v>
      </c>
      <c r="T930">
        <v>0</v>
      </c>
      <c r="U930">
        <v>0</v>
      </c>
      <c r="V930">
        <v>0</v>
      </c>
      <c r="W930">
        <v>0</v>
      </c>
      <c r="X930">
        <v>2.7680617766164679</v>
      </c>
      <c r="AA930">
        <v>0</v>
      </c>
      <c r="AB930">
        <v>8.7750000000000009E-2</v>
      </c>
      <c r="AC930" s="1" t="e">
        <f>((#REF!+#REF!)*H2__2[[#This Row],[PremiumH2CN_cap]]+(#REF!+#REF!)*H2__2[[#This Row],[PremiumH2CN_prod]]*1000)*_xlfn.XLOOKUP(H2__2[[#This Row],[Year]],Graphs!$R$2:$R$41,Graphs!$T$2:$T$41)</f>
        <v>#REF!</v>
      </c>
      <c r="AD9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1" spans="1:31" x14ac:dyDescent="0.25">
      <c r="A931" s="1" t="s">
        <v>105</v>
      </c>
      <c r="B931">
        <v>1</v>
      </c>
      <c r="C931" s="1" t="s">
        <v>107</v>
      </c>
      <c r="D931" s="1" t="s">
        <v>385</v>
      </c>
      <c r="E931">
        <v>2030</v>
      </c>
      <c r="F931">
        <v>32.666666666669748</v>
      </c>
      <c r="G931">
        <v>6.3585447529759156</v>
      </c>
      <c r="H931">
        <v>33.060873503772086</v>
      </c>
      <c r="I931">
        <v>37.939724774772166</v>
      </c>
      <c r="J931">
        <v>0.20694813920240346</v>
      </c>
      <c r="K931">
        <v>1.181811828859358</v>
      </c>
      <c r="L931">
        <v>4.7302693711944581</v>
      </c>
      <c r="M931">
        <v>3.4351669879495819</v>
      </c>
      <c r="N931">
        <v>10.4304950404919</v>
      </c>
      <c r="O931">
        <v>0</v>
      </c>
      <c r="P931">
        <v>8.1000000000000003E-2</v>
      </c>
      <c r="Q931">
        <v>0</v>
      </c>
      <c r="R931">
        <v>0</v>
      </c>
      <c r="S931">
        <v>2.5601365738287871</v>
      </c>
      <c r="T931">
        <v>0</v>
      </c>
      <c r="U931">
        <v>0</v>
      </c>
      <c r="V931">
        <v>0</v>
      </c>
      <c r="W931">
        <v>0</v>
      </c>
      <c r="X931">
        <v>2.6283921271536967</v>
      </c>
      <c r="AA931">
        <v>0</v>
      </c>
      <c r="AB931">
        <v>8.1000000000000003E-2</v>
      </c>
      <c r="AC931" s="1" t="e">
        <f>((#REF!+#REF!)*H2__2[[#This Row],[PremiumH2CN_cap]]+(#REF!+#REF!)*H2__2[[#This Row],[PremiumH2CN_prod]]*1000)*_xlfn.XLOOKUP(H2__2[[#This Row],[Year]],Graphs!$R$2:$R$41,Graphs!$T$2:$T$41)</f>
        <v>#REF!</v>
      </c>
      <c r="AD9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2" spans="1:31" x14ac:dyDescent="0.25">
      <c r="A932" s="1" t="s">
        <v>105</v>
      </c>
      <c r="B932">
        <v>1</v>
      </c>
      <c r="C932" s="1" t="s">
        <v>107</v>
      </c>
      <c r="D932" s="1" t="s">
        <v>385</v>
      </c>
      <c r="E932">
        <v>2031</v>
      </c>
      <c r="F932">
        <v>28.000000000003855</v>
      </c>
      <c r="G932">
        <v>6.3352114196432421</v>
      </c>
      <c r="H932">
        <v>33.054123503860097</v>
      </c>
      <c r="I932">
        <v>37.932974774800371</v>
      </c>
      <c r="J932">
        <v>0.18752129343537019</v>
      </c>
      <c r="K932">
        <v>1.1209871418039441</v>
      </c>
      <c r="L932">
        <v>4.7722650613354825</v>
      </c>
      <c r="M932">
        <v>3.3657496561831453</v>
      </c>
      <c r="N932">
        <v>10.879009844123042</v>
      </c>
      <c r="O932">
        <v>3.5936916616554719</v>
      </c>
      <c r="P932">
        <v>4.9926793536364995</v>
      </c>
      <c r="Q932">
        <v>0.38504773267954012</v>
      </c>
      <c r="R932">
        <v>0.78328420191364945</v>
      </c>
      <c r="S932">
        <v>2.558616594523496</v>
      </c>
      <c r="T932">
        <v>0</v>
      </c>
      <c r="U932">
        <v>0</v>
      </c>
      <c r="V932">
        <v>0</v>
      </c>
      <c r="W932">
        <v>0</v>
      </c>
      <c r="X932">
        <v>2.6323929333792302</v>
      </c>
      <c r="AA932">
        <v>3.5936916616554719</v>
      </c>
      <c r="AB932">
        <v>4.9926793536364995</v>
      </c>
      <c r="AC932" s="1" t="e">
        <f>((#REF!+#REF!)*H2__2[[#This Row],[PremiumH2CN_cap]]+(#REF!+#REF!)*H2__2[[#This Row],[PremiumH2CN_prod]]*1000)*_xlfn.XLOOKUP(H2__2[[#This Row],[Year]],Graphs!$R$2:$R$41,Graphs!$T$2:$T$41)</f>
        <v>#REF!</v>
      </c>
      <c r="AD9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3" spans="1:31" x14ac:dyDescent="0.25">
      <c r="A933" s="1" t="s">
        <v>105</v>
      </c>
      <c r="B933">
        <v>1</v>
      </c>
      <c r="C933" s="1" t="s">
        <v>107</v>
      </c>
      <c r="D933" s="1" t="s">
        <v>385</v>
      </c>
      <c r="E933">
        <v>2032</v>
      </c>
      <c r="F933">
        <v>23.333333333338164</v>
      </c>
      <c r="G933">
        <v>6.3118780863106076</v>
      </c>
      <c r="H933">
        <v>37.013561698989371</v>
      </c>
      <c r="I933">
        <v>41.084287046102283</v>
      </c>
      <c r="J933">
        <v>0.15127391697449005</v>
      </c>
      <c r="K933">
        <v>1.1168584129310042</v>
      </c>
      <c r="L933">
        <v>5.4176179500188848</v>
      </c>
      <c r="M933">
        <v>3.6558509540098014</v>
      </c>
      <c r="N933">
        <v>11.475295168219153</v>
      </c>
      <c r="O933">
        <v>3.5936916616554719</v>
      </c>
      <c r="P933">
        <v>4.9859293536364993</v>
      </c>
      <c r="Q933">
        <v>0.37198375527269795</v>
      </c>
      <c r="R933">
        <v>0.80582476944763048</v>
      </c>
      <c r="S933">
        <v>2.5720172417964422</v>
      </c>
      <c r="T933">
        <v>0</v>
      </c>
      <c r="U933">
        <v>0</v>
      </c>
      <c r="V933">
        <v>0</v>
      </c>
      <c r="W933">
        <v>0</v>
      </c>
      <c r="X933">
        <v>2.6497725116955695</v>
      </c>
      <c r="AA933">
        <v>3.5936916616554719</v>
      </c>
      <c r="AB933">
        <v>4.9859293536364993</v>
      </c>
      <c r="AC933" s="1" t="e">
        <f>((#REF!+#REF!)*H2__2[[#This Row],[PremiumH2CN_cap]]+(#REF!+#REF!)*H2__2[[#This Row],[PremiumH2CN_prod]]*1000)*_xlfn.XLOOKUP(H2__2[[#This Row],[Year]],Graphs!$R$2:$R$41,Graphs!$T$2:$T$41)</f>
        <v>#REF!</v>
      </c>
      <c r="AD9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4" spans="1:31" x14ac:dyDescent="0.25">
      <c r="A934" s="1" t="s">
        <v>105</v>
      </c>
      <c r="B934">
        <v>1</v>
      </c>
      <c r="C934" s="1" t="s">
        <v>107</v>
      </c>
      <c r="D934" s="1" t="s">
        <v>385</v>
      </c>
      <c r="E934">
        <v>2033</v>
      </c>
      <c r="F934">
        <v>18.666666666672793</v>
      </c>
      <c r="G934">
        <v>6.2885447529779839</v>
      </c>
      <c r="H934">
        <v>38.32240566845045</v>
      </c>
      <c r="I934">
        <v>45.345590895384419</v>
      </c>
      <c r="J934">
        <v>9.6199818349251592E-2</v>
      </c>
      <c r="K934">
        <v>1.1127296845644965</v>
      </c>
      <c r="L934">
        <v>5.721489964238347</v>
      </c>
      <c r="M934">
        <v>4.0818418947305606</v>
      </c>
      <c r="N934">
        <v>12.278601489977673</v>
      </c>
      <c r="O934">
        <v>3.5936916616554719</v>
      </c>
      <c r="P934">
        <v>4.979179353636499</v>
      </c>
      <c r="Q934">
        <v>0.39420483253742533</v>
      </c>
      <c r="R934">
        <v>0.81247999000140603</v>
      </c>
      <c r="S934">
        <v>2.5991789364096585</v>
      </c>
      <c r="T934">
        <v>0</v>
      </c>
      <c r="U934">
        <v>0</v>
      </c>
      <c r="V934">
        <v>0</v>
      </c>
      <c r="W934">
        <v>0</v>
      </c>
      <c r="X934">
        <v>2.6835561081966248</v>
      </c>
      <c r="AA934">
        <v>3.5936916616554719</v>
      </c>
      <c r="AB934">
        <v>4.979179353636499</v>
      </c>
      <c r="AC934" s="1" t="e">
        <f>((#REF!+#REF!)*H2__2[[#This Row],[PremiumH2CN_cap]]+(#REF!+#REF!)*H2__2[[#This Row],[PremiumH2CN_prod]]*1000)*_xlfn.XLOOKUP(H2__2[[#This Row],[Year]],Graphs!$R$2:$R$41,Graphs!$T$2:$T$41)</f>
        <v>#REF!</v>
      </c>
      <c r="AD9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5" spans="1:31" x14ac:dyDescent="0.25">
      <c r="A935" s="1" t="s">
        <v>105</v>
      </c>
      <c r="B935">
        <v>1</v>
      </c>
      <c r="C935" s="1" t="s">
        <v>107</v>
      </c>
      <c r="D935" s="1" t="s">
        <v>385</v>
      </c>
      <c r="E935">
        <v>2034</v>
      </c>
      <c r="F935">
        <v>14.000000000007958</v>
      </c>
      <c r="G935">
        <v>6.2652114196453388</v>
      </c>
      <c r="H935">
        <v>43.952064703823481</v>
      </c>
      <c r="I935">
        <v>45.338840895543356</v>
      </c>
      <c r="J935">
        <v>1.8067670804395621E-2</v>
      </c>
      <c r="K935">
        <v>1.0898263591114457</v>
      </c>
      <c r="L935">
        <v>6.6227229713088125</v>
      </c>
      <c r="M935">
        <v>4.2067447170511754</v>
      </c>
      <c r="N935">
        <v>12.781115473948171</v>
      </c>
      <c r="O935">
        <v>3.5936916616554719</v>
      </c>
      <c r="P935">
        <v>4.9724293536364996</v>
      </c>
      <c r="Q935">
        <v>0.40152326570864427</v>
      </c>
      <c r="R935">
        <v>0.87817859938898013</v>
      </c>
      <c r="S935">
        <v>2.5723277634492434</v>
      </c>
      <c r="T935">
        <v>0</v>
      </c>
      <c r="U935">
        <v>0</v>
      </c>
      <c r="V935">
        <v>0</v>
      </c>
      <c r="W935">
        <v>0</v>
      </c>
      <c r="X935">
        <v>2.6701018484957348</v>
      </c>
      <c r="AA935">
        <v>3.5936916616554719</v>
      </c>
      <c r="AB935">
        <v>4.9724293536364996</v>
      </c>
      <c r="AC935" s="1" t="e">
        <f>((#REF!+#REF!)*H2__2[[#This Row],[PremiumH2CN_cap]]+(#REF!+#REF!)*H2__2[[#This Row],[PremiumH2CN_prod]]*1000)*_xlfn.XLOOKUP(H2__2[[#This Row],[Year]],Graphs!$R$2:$R$41,Graphs!$T$2:$T$41)</f>
        <v>#REF!</v>
      </c>
      <c r="AD9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6" spans="1:31" x14ac:dyDescent="0.25">
      <c r="A936" s="1" t="s">
        <v>105</v>
      </c>
      <c r="B936">
        <v>1</v>
      </c>
      <c r="C936" s="1" t="s">
        <v>107</v>
      </c>
      <c r="D936" s="1" t="s">
        <v>385</v>
      </c>
      <c r="E936">
        <v>2035</v>
      </c>
      <c r="F936">
        <v>9.3333333333446475</v>
      </c>
      <c r="G936">
        <v>6.2418780863126768</v>
      </c>
      <c r="H936">
        <v>49.687380577195682</v>
      </c>
      <c r="I936">
        <v>45.332090895607507</v>
      </c>
      <c r="J936">
        <v>2.9554676462937582E-10</v>
      </c>
      <c r="K936">
        <v>1.0596788456285837</v>
      </c>
      <c r="L936">
        <v>7.5247121578856584</v>
      </c>
      <c r="M936">
        <v>4.3342320611860803</v>
      </c>
      <c r="N936">
        <v>13.265084271161843</v>
      </c>
      <c r="O936">
        <v>3.5936916616554719</v>
      </c>
      <c r="P936">
        <v>4.9656793536364994</v>
      </c>
      <c r="Q936">
        <v>0.39140778879864985</v>
      </c>
      <c r="R936">
        <v>0.91987443685253067</v>
      </c>
      <c r="S936">
        <v>2.5218503719916616</v>
      </c>
      <c r="T936">
        <v>0</v>
      </c>
      <c r="U936">
        <v>0</v>
      </c>
      <c r="V936">
        <v>0</v>
      </c>
      <c r="W936">
        <v>0</v>
      </c>
      <c r="X936">
        <v>2.6388977559101185</v>
      </c>
      <c r="AA936">
        <v>3.5936916616554719</v>
      </c>
      <c r="AB936">
        <v>4.9656793536364994</v>
      </c>
      <c r="AC936" s="1" t="e">
        <f>((#REF!+#REF!)*H2__2[[#This Row],[PremiumH2CN_cap]]+(#REF!+#REF!)*H2__2[[#This Row],[PremiumH2CN_prod]]*1000)*_xlfn.XLOOKUP(H2__2[[#This Row],[Year]],Graphs!$R$2:$R$41,Graphs!$T$2:$T$41)</f>
        <v>#REF!</v>
      </c>
      <c r="AD9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7" spans="1:31" x14ac:dyDescent="0.25">
      <c r="A937" s="1" t="s">
        <v>105</v>
      </c>
      <c r="B937">
        <v>1</v>
      </c>
      <c r="C937" s="1" t="s">
        <v>107</v>
      </c>
      <c r="D937" s="1" t="s">
        <v>385</v>
      </c>
      <c r="E937">
        <v>2036</v>
      </c>
      <c r="F937">
        <v>4.6666666666869014</v>
      </c>
      <c r="G937">
        <v>6.2185447529799891</v>
      </c>
      <c r="H937">
        <v>55.336972218632049</v>
      </c>
      <c r="I937">
        <v>45.325340895671921</v>
      </c>
      <c r="J937">
        <v>1.6387694066928478E-10</v>
      </c>
      <c r="K937">
        <v>1.0303412530406202</v>
      </c>
      <c r="L937">
        <v>8.4192341833716533</v>
      </c>
      <c r="M937">
        <v>4.4294060355389249</v>
      </c>
      <c r="N937">
        <v>13.777640004029694</v>
      </c>
      <c r="O937">
        <v>3.5936916616554719</v>
      </c>
      <c r="P937">
        <v>4.9589293536364991</v>
      </c>
      <c r="Q937">
        <v>0.4384684807855545</v>
      </c>
      <c r="R937">
        <v>0.90384125858937936</v>
      </c>
      <c r="S937">
        <v>2.4917840570499239</v>
      </c>
      <c r="T937">
        <v>0</v>
      </c>
      <c r="U937">
        <v>0</v>
      </c>
      <c r="V937">
        <v>0</v>
      </c>
      <c r="W937">
        <v>0</v>
      </c>
      <c r="X937">
        <v>2.6216633093447217</v>
      </c>
      <c r="AA937">
        <v>3.5936916616554719</v>
      </c>
      <c r="AB937">
        <v>4.9589293536364991</v>
      </c>
      <c r="AC937" s="1" t="e">
        <f>((#REF!+#REF!)*H2__2[[#This Row],[PremiumH2CN_cap]]+(#REF!+#REF!)*H2__2[[#This Row],[PremiumH2CN_prod]]*1000)*_xlfn.XLOOKUP(H2__2[[#This Row],[Year]],Graphs!$R$2:$R$41,Graphs!$T$2:$T$41)</f>
        <v>#REF!</v>
      </c>
      <c r="AD9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8" spans="1:31" x14ac:dyDescent="0.25">
      <c r="A938" s="1" t="s">
        <v>105</v>
      </c>
      <c r="B938">
        <v>1</v>
      </c>
      <c r="C938" s="1" t="s">
        <v>107</v>
      </c>
      <c r="D938" s="1" t="s">
        <v>385</v>
      </c>
      <c r="E938">
        <v>2037</v>
      </c>
      <c r="F938">
        <v>2.6841536857034239E-9</v>
      </c>
      <c r="G938">
        <v>6.1952114196472854</v>
      </c>
      <c r="H938">
        <v>63.129702738751568</v>
      </c>
      <c r="I938">
        <v>45.318590895731575</v>
      </c>
      <c r="J938">
        <v>9.0149206987126492E-11</v>
      </c>
      <c r="K938">
        <v>1.0095365047695717</v>
      </c>
      <c r="L938">
        <v>9.3391000701254736</v>
      </c>
      <c r="M938">
        <v>4.0956144828054333</v>
      </c>
      <c r="N938">
        <v>14.722159795196079</v>
      </c>
      <c r="O938">
        <v>3.5936916616554719</v>
      </c>
      <c r="P938">
        <v>4.9521793536364997</v>
      </c>
      <c r="Q938">
        <v>0.44947943323237316</v>
      </c>
      <c r="R938">
        <v>0.88266213675851379</v>
      </c>
      <c r="S938">
        <v>2.5320993603777473</v>
      </c>
      <c r="T938">
        <v>0</v>
      </c>
      <c r="U938">
        <v>0</v>
      </c>
      <c r="V938">
        <v>0</v>
      </c>
      <c r="W938">
        <v>0</v>
      </c>
      <c r="X938">
        <v>2.6691631872885777</v>
      </c>
      <c r="AA938">
        <v>3.5936916616554719</v>
      </c>
      <c r="AB938">
        <v>4.9521793536364997</v>
      </c>
      <c r="AC938" s="1" t="e">
        <f>((#REF!+#REF!)*H2__2[[#This Row],[PremiumH2CN_cap]]+(#REF!+#REF!)*H2__2[[#This Row],[PremiumH2CN_prod]]*1000)*_xlfn.XLOOKUP(H2__2[[#This Row],[Year]],Graphs!$R$2:$R$41,Graphs!$T$2:$T$41)</f>
        <v>#REF!</v>
      </c>
      <c r="AD9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39" spans="1:31" x14ac:dyDescent="0.25">
      <c r="A939" s="1" t="s">
        <v>105</v>
      </c>
      <c r="B939">
        <v>1</v>
      </c>
      <c r="C939" s="1" t="s">
        <v>107</v>
      </c>
      <c r="D939" s="1" t="s">
        <v>385</v>
      </c>
      <c r="E939">
        <v>2038</v>
      </c>
      <c r="F939">
        <v>2.7210642543761554E-9</v>
      </c>
      <c r="G939">
        <v>6.1952114196479</v>
      </c>
      <c r="H939">
        <v>67.513415909343834</v>
      </c>
      <c r="I939">
        <v>49.626752376168433</v>
      </c>
      <c r="J939">
        <v>8.431008431595796E-11</v>
      </c>
      <c r="K939">
        <v>0.94907370327836793</v>
      </c>
      <c r="L939">
        <v>9.9096821658766228</v>
      </c>
      <c r="M939">
        <v>4.5437791897861093</v>
      </c>
      <c r="N939">
        <v>15.26816626928834</v>
      </c>
      <c r="O939">
        <v>3.5936916616554719</v>
      </c>
      <c r="P939">
        <v>4.9454293536364995</v>
      </c>
      <c r="Q939">
        <v>0.43723516953314046</v>
      </c>
      <c r="R939">
        <v>0.89297794105290595</v>
      </c>
      <c r="S939">
        <v>2.5336725713009107</v>
      </c>
      <c r="T939">
        <v>0</v>
      </c>
      <c r="U939">
        <v>0</v>
      </c>
      <c r="V939">
        <v>0</v>
      </c>
      <c r="W939">
        <v>0</v>
      </c>
      <c r="X939">
        <v>2.6716779807822992</v>
      </c>
      <c r="AA939">
        <v>3.5936916616554719</v>
      </c>
      <c r="AB939">
        <v>4.9454293536364995</v>
      </c>
      <c r="AC939" s="1" t="e">
        <f>((#REF!+#REF!)*H2__2[[#This Row],[PremiumH2CN_cap]]+(#REF!+#REF!)*H2__2[[#This Row],[PremiumH2CN_prod]]*1000)*_xlfn.XLOOKUP(H2__2[[#This Row],[Year]],Graphs!$R$2:$R$41,Graphs!$T$2:$T$41)</f>
        <v>#REF!</v>
      </c>
      <c r="AD9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0" spans="1:31" x14ac:dyDescent="0.25">
      <c r="A940" s="1" t="s">
        <v>105</v>
      </c>
      <c r="B940">
        <v>1</v>
      </c>
      <c r="C940" s="1" t="s">
        <v>107</v>
      </c>
      <c r="D940" s="1" t="s">
        <v>385</v>
      </c>
      <c r="E940">
        <v>2039</v>
      </c>
      <c r="F940">
        <v>2.8272190456385117E-9</v>
      </c>
      <c r="G940">
        <v>6.195211419648575</v>
      </c>
      <c r="H940">
        <v>67.506665909513941</v>
      </c>
      <c r="I940">
        <v>60.464419817874202</v>
      </c>
      <c r="J940">
        <v>7.9167070640969847E-11</v>
      </c>
      <c r="K940">
        <v>0.9269762776628836</v>
      </c>
      <c r="L940">
        <v>10.046158495293049</v>
      </c>
      <c r="M940">
        <v>5.7610393332557388</v>
      </c>
      <c r="N940">
        <v>15.374833731845689</v>
      </c>
      <c r="O940">
        <v>3.5936916616554719</v>
      </c>
      <c r="P940">
        <v>4.9386793536364992</v>
      </c>
      <c r="Q940">
        <v>0.46793527712020294</v>
      </c>
      <c r="R940">
        <v>0.92122246491927295</v>
      </c>
      <c r="S940">
        <v>2.4909505989028213</v>
      </c>
      <c r="T940">
        <v>0</v>
      </c>
      <c r="U940">
        <v>0</v>
      </c>
      <c r="V940">
        <v>0</v>
      </c>
      <c r="W940">
        <v>0</v>
      </c>
      <c r="X940">
        <v>2.6262352133057103</v>
      </c>
      <c r="AA940">
        <v>3.5936916616554719</v>
      </c>
      <c r="AB940">
        <v>4.9386793536364992</v>
      </c>
      <c r="AC940" s="1" t="e">
        <f>((#REF!+#REF!)*H2__2[[#This Row],[PremiumH2CN_cap]]+(#REF!+#REF!)*H2__2[[#This Row],[PremiumH2CN_prod]]*1000)*_xlfn.XLOOKUP(H2__2[[#This Row],[Year]],Graphs!$R$2:$R$41,Graphs!$T$2:$T$41)</f>
        <v>#REF!</v>
      </c>
      <c r="AD9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1" spans="1:31" x14ac:dyDescent="0.25">
      <c r="A941" s="1" t="s">
        <v>105</v>
      </c>
      <c r="B941">
        <v>1</v>
      </c>
      <c r="C941" s="1" t="s">
        <v>107</v>
      </c>
      <c r="D941" s="1" t="s">
        <v>385</v>
      </c>
      <c r="E941">
        <v>2040</v>
      </c>
      <c r="F941">
        <v>3.0652768353624541E-9</v>
      </c>
      <c r="G941">
        <v>6.1952114196493229</v>
      </c>
      <c r="H941">
        <v>67.49991590957282</v>
      </c>
      <c r="I941">
        <v>71.522221179168113</v>
      </c>
      <c r="J941">
        <v>7.5238715196922434E-11</v>
      </c>
      <c r="K941">
        <v>0.91173267351184228</v>
      </c>
      <c r="L941">
        <v>10.296433204019788</v>
      </c>
      <c r="M941">
        <v>7.0181307685562384</v>
      </c>
      <c r="N941">
        <v>15.329346005832026</v>
      </c>
      <c r="O941">
        <v>3.5936916616554719</v>
      </c>
      <c r="P941">
        <v>4.931929353636499</v>
      </c>
      <c r="Q941">
        <v>0.48332187439899843</v>
      </c>
      <c r="R941">
        <v>0.95751404590850298</v>
      </c>
      <c r="S941">
        <v>2.4341627313736436</v>
      </c>
      <c r="T941">
        <v>0</v>
      </c>
      <c r="U941">
        <v>0</v>
      </c>
      <c r="V941">
        <v>0</v>
      </c>
      <c r="W941">
        <v>0</v>
      </c>
      <c r="X941">
        <v>2.5670634369799612</v>
      </c>
      <c r="AA941">
        <v>3.5936916616554719</v>
      </c>
      <c r="AB941">
        <v>4.931929353636499</v>
      </c>
      <c r="AC941" s="1" t="e">
        <f>((#REF!+#REF!)*H2__2[[#This Row],[PremiumH2CN_cap]]+(#REF!+#REF!)*H2__2[[#This Row],[PremiumH2CN_prod]]*1000)*_xlfn.XLOOKUP(H2__2[[#This Row],[Year]],Graphs!$R$2:$R$41,Graphs!$T$2:$T$41)</f>
        <v>#REF!</v>
      </c>
      <c r="AD9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2" spans="1:31" x14ac:dyDescent="0.25">
      <c r="A942" s="1" t="s">
        <v>105</v>
      </c>
      <c r="B942">
        <v>1</v>
      </c>
      <c r="C942" s="1" t="s">
        <v>107</v>
      </c>
      <c r="D942" s="1" t="s">
        <v>385</v>
      </c>
      <c r="E942">
        <v>2041</v>
      </c>
      <c r="F942">
        <v>3.3933082665770887E-9</v>
      </c>
      <c r="G942">
        <v>6.1952114196501631</v>
      </c>
      <c r="H942">
        <v>67.493165909603675</v>
      </c>
      <c r="I942">
        <v>86.903569288355598</v>
      </c>
      <c r="J942">
        <v>7.0765957261880474E-11</v>
      </c>
      <c r="K942">
        <v>0.84881215165312651</v>
      </c>
      <c r="L942">
        <v>10.905969667150982</v>
      </c>
      <c r="M942">
        <v>8.7344778917324604</v>
      </c>
      <c r="N942">
        <v>14.483800428063143</v>
      </c>
      <c r="O942">
        <v>3.5936916616554719</v>
      </c>
      <c r="P942">
        <v>4.9251793536364996</v>
      </c>
      <c r="Q942">
        <v>0</v>
      </c>
      <c r="R942">
        <v>0</v>
      </c>
      <c r="S942">
        <v>2.3035725835096916</v>
      </c>
      <c r="T942">
        <v>0</v>
      </c>
      <c r="U942">
        <v>0</v>
      </c>
      <c r="V942">
        <v>0</v>
      </c>
      <c r="W942">
        <v>0</v>
      </c>
      <c r="X942">
        <v>2.4290764166128884</v>
      </c>
      <c r="AA942">
        <v>3.5936916616554719</v>
      </c>
      <c r="AB942">
        <v>4.9251793536364996</v>
      </c>
      <c r="AC942" s="1" t="e">
        <f>((#REF!+#REF!)*H2__2[[#This Row],[PremiumH2CN_cap]]+(#REF!+#REF!)*H2__2[[#This Row],[PremiumH2CN_prod]]*1000)*_xlfn.XLOOKUP(H2__2[[#This Row],[Year]],Graphs!$R$2:$R$41,Graphs!$T$2:$T$41)</f>
        <v>#REF!</v>
      </c>
      <c r="AD9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3" spans="1:31" x14ac:dyDescent="0.25">
      <c r="A943" s="1" t="s">
        <v>105</v>
      </c>
      <c r="B943">
        <v>1</v>
      </c>
      <c r="C943" s="1" t="s">
        <v>107</v>
      </c>
      <c r="D943" s="1" t="s">
        <v>385</v>
      </c>
      <c r="E943">
        <v>2042</v>
      </c>
      <c r="F943">
        <v>3.788471181127724E-9</v>
      </c>
      <c r="G943">
        <v>6.195211419651141</v>
      </c>
      <c r="H943">
        <v>66.136415909629505</v>
      </c>
      <c r="I943">
        <v>88.316721412640092</v>
      </c>
      <c r="J943">
        <v>6.7658272118476627E-11</v>
      </c>
      <c r="K943">
        <v>0.84847814673500499</v>
      </c>
      <c r="L943">
        <v>11.353745652096581</v>
      </c>
      <c r="M943">
        <v>9.9914272290253319</v>
      </c>
      <c r="N943">
        <v>14.231942214987459</v>
      </c>
      <c r="O943">
        <v>3.5936916616554719</v>
      </c>
      <c r="P943">
        <v>4.9184293536364994</v>
      </c>
      <c r="Q943">
        <v>0</v>
      </c>
      <c r="R943">
        <v>0</v>
      </c>
      <c r="S943">
        <v>2.1855526125748743</v>
      </c>
      <c r="T943">
        <v>0</v>
      </c>
      <c r="U943">
        <v>0</v>
      </c>
      <c r="V943">
        <v>0</v>
      </c>
      <c r="W943">
        <v>0</v>
      </c>
      <c r="X943">
        <v>2.2842058233968552</v>
      </c>
      <c r="AA943">
        <v>3.5936916616554719</v>
      </c>
      <c r="AB943">
        <v>4.9184293536364994</v>
      </c>
      <c r="AC943" s="1" t="e">
        <f>((#REF!+#REF!)*H2__2[[#This Row],[PremiumH2CN_cap]]+(#REF!+#REF!)*H2__2[[#This Row],[PremiumH2CN_prod]]*1000)*_xlfn.XLOOKUP(H2__2[[#This Row],[Year]],Graphs!$R$2:$R$41,Graphs!$T$2:$T$41)</f>
        <v>#REF!</v>
      </c>
      <c r="AD9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4" spans="1:31" x14ac:dyDescent="0.25">
      <c r="A944" s="1" t="s">
        <v>105</v>
      </c>
      <c r="B944">
        <v>1</v>
      </c>
      <c r="C944" s="1" t="s">
        <v>107</v>
      </c>
      <c r="D944" s="1" t="s">
        <v>385</v>
      </c>
      <c r="E944">
        <v>2043</v>
      </c>
      <c r="F944">
        <v>4.2551197701820373E-9</v>
      </c>
      <c r="G944">
        <v>6.1952114196523169</v>
      </c>
      <c r="H944">
        <v>66.136415909610406</v>
      </c>
      <c r="I944">
        <v>98.425918773050256</v>
      </c>
      <c r="J944">
        <v>6.6529759228204408E-11</v>
      </c>
      <c r="K944">
        <v>0.72920452688796189</v>
      </c>
      <c r="L944">
        <v>11.551246777820571</v>
      </c>
      <c r="M944">
        <v>11.156989426689622</v>
      </c>
      <c r="N944">
        <v>14.503061878636121</v>
      </c>
      <c r="O944">
        <v>3.5936916616554719</v>
      </c>
      <c r="P944">
        <v>4.9184293536364994</v>
      </c>
      <c r="Q944">
        <v>0</v>
      </c>
      <c r="R944">
        <v>0</v>
      </c>
      <c r="S944">
        <v>2.1640497276415709</v>
      </c>
      <c r="T944">
        <v>0</v>
      </c>
      <c r="U944">
        <v>0</v>
      </c>
      <c r="V944">
        <v>0</v>
      </c>
      <c r="W944">
        <v>0</v>
      </c>
      <c r="X944">
        <v>2.2641243134474469</v>
      </c>
      <c r="AA944">
        <v>3.5936916616554719</v>
      </c>
      <c r="AB944">
        <v>4.9184293536364994</v>
      </c>
      <c r="AC944" s="1" t="e">
        <f>((#REF!+#REF!)*H2__2[[#This Row],[PremiumH2CN_cap]]+(#REF!+#REF!)*H2__2[[#This Row],[PremiumH2CN_prod]]*1000)*_xlfn.XLOOKUP(H2__2[[#This Row],[Year]],Graphs!$R$2:$R$41,Graphs!$T$2:$T$41)</f>
        <v>#REF!</v>
      </c>
      <c r="AD9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5" spans="1:31" x14ac:dyDescent="0.25">
      <c r="A945" s="1" t="s">
        <v>105</v>
      </c>
      <c r="B945">
        <v>1</v>
      </c>
      <c r="C945" s="1" t="s">
        <v>107</v>
      </c>
      <c r="D945" s="1" t="s">
        <v>385</v>
      </c>
      <c r="E945">
        <v>2044</v>
      </c>
      <c r="F945">
        <v>4.7934446389262773E-9</v>
      </c>
      <c r="G945">
        <v>6.1952114196537726</v>
      </c>
      <c r="H945">
        <v>66.136415909612566</v>
      </c>
      <c r="I945">
        <v>109.4034413284086</v>
      </c>
      <c r="J945">
        <v>6.5309497800359028E-11</v>
      </c>
      <c r="K945">
        <v>0.53930274573522685</v>
      </c>
      <c r="L945">
        <v>11.811688132453304</v>
      </c>
      <c r="M945">
        <v>12.383773389562775</v>
      </c>
      <c r="N945">
        <v>14.696834913424526</v>
      </c>
      <c r="O945">
        <v>3.5936916616554719</v>
      </c>
      <c r="P945">
        <v>4.9184293536364994</v>
      </c>
      <c r="Q945">
        <v>0</v>
      </c>
      <c r="R945">
        <v>0</v>
      </c>
      <c r="S945">
        <v>2.0988470926377474</v>
      </c>
      <c r="T945">
        <v>0</v>
      </c>
      <c r="U945">
        <v>0</v>
      </c>
      <c r="V945">
        <v>0</v>
      </c>
      <c r="W945">
        <v>0</v>
      </c>
      <c r="X945">
        <v>2.2081924074754107</v>
      </c>
      <c r="AA945">
        <v>3.5936916616554719</v>
      </c>
      <c r="AB945">
        <v>4.9184293536364994</v>
      </c>
      <c r="AC945" s="1" t="e">
        <f>((#REF!+#REF!)*H2__2[[#This Row],[PremiumH2CN_cap]]+(#REF!+#REF!)*H2__2[[#This Row],[PremiumH2CN_prod]]*1000)*_xlfn.XLOOKUP(H2__2[[#This Row],[Year]],Graphs!$R$2:$R$41,Graphs!$T$2:$T$41)</f>
        <v>#REF!</v>
      </c>
      <c r="AD9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6" spans="1:31" x14ac:dyDescent="0.25">
      <c r="A946" s="1" t="s">
        <v>105</v>
      </c>
      <c r="B946">
        <v>1</v>
      </c>
      <c r="C946" s="1" t="s">
        <v>107</v>
      </c>
      <c r="D946" s="1" t="s">
        <v>385</v>
      </c>
      <c r="E946">
        <v>2045</v>
      </c>
      <c r="F946">
        <v>5.4133127269193546E-9</v>
      </c>
      <c r="G946">
        <v>6.1952114196556511</v>
      </c>
      <c r="H946">
        <v>65.947533941456641</v>
      </c>
      <c r="I946">
        <v>121.35433651751676</v>
      </c>
      <c r="J946">
        <v>6.4267476645621582E-11</v>
      </c>
      <c r="K946">
        <v>0.45809547048090477</v>
      </c>
      <c r="L946">
        <v>12.021745658238803</v>
      </c>
      <c r="M946">
        <v>13.567911233680125</v>
      </c>
      <c r="N946">
        <v>14.854209534861214</v>
      </c>
      <c r="O946">
        <v>3.5936916616554719</v>
      </c>
      <c r="P946">
        <v>4.9184293536364994</v>
      </c>
      <c r="Q946">
        <v>0</v>
      </c>
      <c r="R946">
        <v>0</v>
      </c>
      <c r="S946">
        <v>2.033315216858202</v>
      </c>
      <c r="T946">
        <v>0</v>
      </c>
      <c r="U946">
        <v>0</v>
      </c>
      <c r="V946">
        <v>0</v>
      </c>
      <c r="W946">
        <v>0</v>
      </c>
      <c r="X946">
        <v>2.1463850835602529</v>
      </c>
      <c r="AA946">
        <v>3.5936916616554719</v>
      </c>
      <c r="AB946">
        <v>4.9184293536364994</v>
      </c>
      <c r="AC946" s="1" t="e">
        <f>((#REF!+#REF!)*H2__2[[#This Row],[PremiumH2CN_cap]]+(#REF!+#REF!)*H2__2[[#This Row],[PremiumH2CN_prod]]*1000)*_xlfn.XLOOKUP(H2__2[[#This Row],[Year]],Graphs!$R$2:$R$41,Graphs!$T$2:$T$41)</f>
        <v>#REF!</v>
      </c>
      <c r="AD9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7" spans="1:31" x14ac:dyDescent="0.25">
      <c r="A947" s="1" t="s">
        <v>105</v>
      </c>
      <c r="B947">
        <v>1</v>
      </c>
      <c r="C947" s="1" t="s">
        <v>107</v>
      </c>
      <c r="D947" s="1" t="s">
        <v>385</v>
      </c>
      <c r="E947">
        <v>2046</v>
      </c>
      <c r="F947">
        <v>6.1270444167476381E-9</v>
      </c>
      <c r="G947">
        <v>6.1952114196582162</v>
      </c>
      <c r="H947">
        <v>68.104556777957157</v>
      </c>
      <c r="I947">
        <v>135.29498678517882</v>
      </c>
      <c r="J947">
        <v>6.3040473208773735E-11</v>
      </c>
      <c r="K947">
        <v>0.40751425512558842</v>
      </c>
      <c r="L947">
        <v>12.898257431286922</v>
      </c>
      <c r="M947">
        <v>14.646423624274584</v>
      </c>
      <c r="N947">
        <v>14.484818385287186</v>
      </c>
      <c r="O947">
        <v>3.5936916616554719</v>
      </c>
      <c r="P947">
        <v>4.9184293536364994</v>
      </c>
      <c r="Q947">
        <v>0</v>
      </c>
      <c r="R947">
        <v>0</v>
      </c>
      <c r="S947">
        <v>1.9595125076881093</v>
      </c>
      <c r="T947">
        <v>0</v>
      </c>
      <c r="U947">
        <v>0</v>
      </c>
      <c r="V947">
        <v>0</v>
      </c>
      <c r="W947">
        <v>0</v>
      </c>
      <c r="X947">
        <v>2.0683975764003204</v>
      </c>
      <c r="AA947">
        <v>3.5936916616554719</v>
      </c>
      <c r="AB947">
        <v>4.9184293536364994</v>
      </c>
      <c r="AC947" s="1" t="e">
        <f>((#REF!+#REF!)*H2__2[[#This Row],[PremiumH2CN_cap]]+(#REF!+#REF!)*H2__2[[#This Row],[PremiumH2CN_prod]]*1000)*_xlfn.XLOOKUP(H2__2[[#This Row],[Year]],Graphs!$R$2:$R$41,Graphs!$T$2:$T$41)</f>
        <v>#REF!</v>
      </c>
      <c r="AD9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8" spans="1:31" x14ac:dyDescent="0.25">
      <c r="A948" s="1" t="s">
        <v>105</v>
      </c>
      <c r="B948">
        <v>1</v>
      </c>
      <c r="C948" s="1" t="s">
        <v>107</v>
      </c>
      <c r="D948" s="1" t="s">
        <v>385</v>
      </c>
      <c r="E948">
        <v>2047</v>
      </c>
      <c r="F948">
        <v>6.9519683679784966E-9</v>
      </c>
      <c r="G948">
        <v>6.1952114196621686</v>
      </c>
      <c r="H948">
        <v>76.317692038068913</v>
      </c>
      <c r="I948">
        <v>140.97391844505734</v>
      </c>
      <c r="J948">
        <v>6.2009352770353875E-11</v>
      </c>
      <c r="K948">
        <v>0.40751425480151865</v>
      </c>
      <c r="L948">
        <v>14.503105071505004</v>
      </c>
      <c r="M948">
        <v>14.962870063840588</v>
      </c>
      <c r="N948">
        <v>14.019303788556975</v>
      </c>
      <c r="O948">
        <v>3.5936916616554719</v>
      </c>
      <c r="P948">
        <v>4.9184293536364994</v>
      </c>
      <c r="Q948">
        <v>0</v>
      </c>
      <c r="R948">
        <v>0</v>
      </c>
      <c r="S948">
        <v>1.8796118443177394</v>
      </c>
      <c r="T948">
        <v>0</v>
      </c>
      <c r="U948">
        <v>0</v>
      </c>
      <c r="V948">
        <v>0</v>
      </c>
      <c r="W948">
        <v>0</v>
      </c>
      <c r="X948">
        <v>1.9839487275231196</v>
      </c>
      <c r="AA948">
        <v>3.5936916616554719</v>
      </c>
      <c r="AB948">
        <v>4.9184293536364994</v>
      </c>
      <c r="AC948" s="1" t="e">
        <f>((#REF!+#REF!)*H2__2[[#This Row],[PremiumH2CN_cap]]+(#REF!+#REF!)*H2__2[[#This Row],[PremiumH2CN_prod]]*1000)*_xlfn.XLOOKUP(H2__2[[#This Row],[Year]],Graphs!$R$2:$R$41,Graphs!$T$2:$T$41)</f>
        <v>#REF!</v>
      </c>
      <c r="AD9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49" spans="1:31" x14ac:dyDescent="0.25">
      <c r="A949" s="1" t="s">
        <v>105</v>
      </c>
      <c r="B949">
        <v>1</v>
      </c>
      <c r="C949" s="1" t="s">
        <v>107</v>
      </c>
      <c r="D949" s="1" t="s">
        <v>385</v>
      </c>
      <c r="E949">
        <v>2048</v>
      </c>
      <c r="F949">
        <v>7.9054185351980965E-9</v>
      </c>
      <c r="G949">
        <v>2.695211419671224</v>
      </c>
      <c r="H949">
        <v>81.528319722482195</v>
      </c>
      <c r="I949">
        <v>149.92470131089297</v>
      </c>
      <c r="J949">
        <v>6.136894781426832E-11</v>
      </c>
      <c r="K949">
        <v>0.1772880571203698</v>
      </c>
      <c r="L949">
        <v>15.761507207801031</v>
      </c>
      <c r="M949">
        <v>15.505036212391133</v>
      </c>
      <c r="N949">
        <v>13.917085955724335</v>
      </c>
      <c r="O949">
        <v>3.5936916616554719</v>
      </c>
      <c r="P949">
        <v>4.9184293536364994</v>
      </c>
      <c r="Q949">
        <v>0</v>
      </c>
      <c r="R949">
        <v>0</v>
      </c>
      <c r="S949">
        <v>1.8001580233383419</v>
      </c>
      <c r="T949">
        <v>0</v>
      </c>
      <c r="U949">
        <v>0</v>
      </c>
      <c r="V949">
        <v>0</v>
      </c>
      <c r="W949">
        <v>0</v>
      </c>
      <c r="X949">
        <v>1.8987133758385717</v>
      </c>
      <c r="AA949">
        <v>3.5936916616554719</v>
      </c>
      <c r="AB949">
        <v>4.9184293536364994</v>
      </c>
      <c r="AC949" s="1" t="e">
        <f>((#REF!+#REF!)*H2__2[[#This Row],[PremiumH2CN_cap]]+(#REF!+#REF!)*H2__2[[#This Row],[PremiumH2CN_prod]]*1000)*_xlfn.XLOOKUP(H2__2[[#This Row],[Year]],Graphs!$R$2:$R$41,Graphs!$T$2:$T$41)</f>
        <v>#REF!</v>
      </c>
      <c r="AD9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0" spans="1:31" x14ac:dyDescent="0.25">
      <c r="A950" s="1" t="s">
        <v>105</v>
      </c>
      <c r="B950">
        <v>1</v>
      </c>
      <c r="C950" s="1" t="s">
        <v>107</v>
      </c>
      <c r="D950" s="1" t="s">
        <v>385</v>
      </c>
      <c r="E950">
        <v>2049</v>
      </c>
      <c r="F950">
        <v>8.9841522745336502E-9</v>
      </c>
      <c r="G950">
        <v>4.5609115372217083E-9</v>
      </c>
      <c r="H950">
        <v>84.227505002278079</v>
      </c>
      <c r="I950">
        <v>156.88780076969525</v>
      </c>
      <c r="J950">
        <v>6.1019597259572901E-11</v>
      </c>
      <c r="K950">
        <v>3.118083591663248E-10</v>
      </c>
      <c r="L950">
        <v>16.848289610785901</v>
      </c>
      <c r="M950">
        <v>15.879784634197401</v>
      </c>
      <c r="N950">
        <v>14.246211059709815</v>
      </c>
      <c r="O950">
        <v>3.5936916616554719</v>
      </c>
      <c r="P950">
        <v>4.9184293536364994</v>
      </c>
      <c r="Q950">
        <v>0</v>
      </c>
      <c r="R950">
        <v>0</v>
      </c>
      <c r="S950">
        <v>1.7343191244856908</v>
      </c>
      <c r="T950">
        <v>0</v>
      </c>
      <c r="U950">
        <v>0</v>
      </c>
      <c r="V950">
        <v>0</v>
      </c>
      <c r="W950">
        <v>0</v>
      </c>
      <c r="X950">
        <v>1.827577963816259</v>
      </c>
      <c r="AA950">
        <v>3.5936916616554719</v>
      </c>
      <c r="AB950">
        <v>4.9184293536364994</v>
      </c>
      <c r="AC950" s="1" t="e">
        <f>((#REF!+#REF!)*H2__2[[#This Row],[PremiumH2CN_cap]]+(#REF!+#REF!)*H2__2[[#This Row],[PremiumH2CN_prod]]*1000)*_xlfn.XLOOKUP(H2__2[[#This Row],[Year]],Graphs!$R$2:$R$41,Graphs!$T$2:$T$41)</f>
        <v>#REF!</v>
      </c>
      <c r="AD9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1" spans="1:31" x14ac:dyDescent="0.25">
      <c r="A951" s="1" t="s">
        <v>105</v>
      </c>
      <c r="B951">
        <v>1</v>
      </c>
      <c r="C951" s="1" t="s">
        <v>107</v>
      </c>
      <c r="D951" s="1" t="s">
        <v>385</v>
      </c>
      <c r="E951">
        <v>2050</v>
      </c>
      <c r="F951">
        <v>1.0006562961318513E-8</v>
      </c>
      <c r="G951">
        <v>4.7357131453088409E-9</v>
      </c>
      <c r="H951">
        <v>95.606222837627726</v>
      </c>
      <c r="I951">
        <v>164.13439682207027</v>
      </c>
      <c r="J951">
        <v>6.0148762086189367E-11</v>
      </c>
      <c r="K951">
        <v>2.8147549352466603E-10</v>
      </c>
      <c r="L951">
        <v>18.825808045848056</v>
      </c>
      <c r="M951">
        <v>16.057883942356142</v>
      </c>
      <c r="N951">
        <v>13.426090751738858</v>
      </c>
      <c r="O951">
        <v>3.5936916616554719</v>
      </c>
      <c r="P951">
        <v>4.9184293536364994</v>
      </c>
      <c r="Q951">
        <v>0</v>
      </c>
      <c r="R951">
        <v>0</v>
      </c>
      <c r="S951">
        <v>1.6197019849000323</v>
      </c>
      <c r="T951">
        <v>0</v>
      </c>
      <c r="U951">
        <v>0</v>
      </c>
      <c r="V951">
        <v>0</v>
      </c>
      <c r="W951">
        <v>0</v>
      </c>
      <c r="X951">
        <v>1.7061723341082717</v>
      </c>
      <c r="AA951">
        <v>3.5936916616554719</v>
      </c>
      <c r="AB951">
        <v>4.9184293536364994</v>
      </c>
      <c r="AC951" s="1" t="e">
        <f>((#REF!+#REF!)*H2__2[[#This Row],[PremiumH2CN_cap]]+(#REF!+#REF!)*H2__2[[#This Row],[PremiumH2CN_prod]]*1000)*_xlfn.XLOOKUP(H2__2[[#This Row],[Year]],Graphs!$R$2:$R$41,Graphs!$T$2:$T$41)</f>
        <v>#REF!</v>
      </c>
      <c r="AD9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2" spans="1:31" x14ac:dyDescent="0.25">
      <c r="A952" s="1" t="s">
        <v>105</v>
      </c>
      <c r="B952">
        <v>1</v>
      </c>
      <c r="C952" s="1" t="s">
        <v>107</v>
      </c>
      <c r="D952" s="1" t="s">
        <v>385</v>
      </c>
      <c r="E952">
        <v>2051</v>
      </c>
      <c r="F952">
        <v>1.0493910438729965E-8</v>
      </c>
      <c r="G952">
        <v>4.8764404142382192E-9</v>
      </c>
      <c r="H952">
        <v>102.49655612843002</v>
      </c>
      <c r="I952">
        <v>176.41232743078783</v>
      </c>
      <c r="J952">
        <v>5.6263972256858709E-11</v>
      </c>
      <c r="K952">
        <v>2.4785878149186294E-10</v>
      </c>
      <c r="L952">
        <v>20.747723186189866</v>
      </c>
      <c r="M952">
        <v>16.70439270273911</v>
      </c>
      <c r="N952">
        <v>12.548424734331846</v>
      </c>
      <c r="O952">
        <v>0</v>
      </c>
      <c r="P952">
        <v>0</v>
      </c>
      <c r="Q952">
        <v>0</v>
      </c>
      <c r="R952">
        <v>0</v>
      </c>
      <c r="S952">
        <v>1.518909531066859</v>
      </c>
      <c r="T952">
        <v>0</v>
      </c>
      <c r="U952">
        <v>0</v>
      </c>
      <c r="V952">
        <v>0</v>
      </c>
      <c r="W952">
        <v>0</v>
      </c>
      <c r="X952">
        <v>1.6021625945718605</v>
      </c>
      <c r="AA952">
        <v>0</v>
      </c>
      <c r="AB952">
        <v>0</v>
      </c>
      <c r="AC952" s="1" t="e">
        <f>((#REF!+#REF!)*H2__2[[#This Row],[PremiumH2CN_cap]]+(#REF!+#REF!)*H2__2[[#This Row],[PremiumH2CN_prod]]*1000)*_xlfn.XLOOKUP(H2__2[[#This Row],[Year]],Graphs!$R$2:$R$41,Graphs!$T$2:$T$41)</f>
        <v>#REF!</v>
      </c>
      <c r="AD9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3" spans="1:31" x14ac:dyDescent="0.25">
      <c r="A953" s="1" t="s">
        <v>105</v>
      </c>
      <c r="B953">
        <v>1</v>
      </c>
      <c r="C953" s="1" t="s">
        <v>107</v>
      </c>
      <c r="D953" s="1" t="s">
        <v>385</v>
      </c>
      <c r="E953">
        <v>2052</v>
      </c>
      <c r="F953">
        <v>1.0747763700344611E-8</v>
      </c>
      <c r="G953">
        <v>4.949426137372865E-9</v>
      </c>
      <c r="H953">
        <v>107.12905415925019</v>
      </c>
      <c r="I953">
        <v>183.86421864314519</v>
      </c>
      <c r="J953">
        <v>4.2753859012297519E-11</v>
      </c>
      <c r="K953">
        <v>1.9615883368235811E-10</v>
      </c>
      <c r="L953">
        <v>21.784473238104908</v>
      </c>
      <c r="M953">
        <v>16.684576932633487</v>
      </c>
      <c r="N953">
        <v>11.530672280862971</v>
      </c>
      <c r="O953">
        <v>0</v>
      </c>
      <c r="P953">
        <v>0</v>
      </c>
      <c r="Q953">
        <v>0</v>
      </c>
      <c r="R953">
        <v>0</v>
      </c>
      <c r="S953">
        <v>1.4110745188083722</v>
      </c>
      <c r="T953">
        <v>0</v>
      </c>
      <c r="U953">
        <v>0</v>
      </c>
      <c r="V953">
        <v>0</v>
      </c>
      <c r="W953">
        <v>0</v>
      </c>
      <c r="X953">
        <v>1.4910955165397057</v>
      </c>
      <c r="AA953">
        <v>0</v>
      </c>
      <c r="AB953">
        <v>0</v>
      </c>
      <c r="AC953" s="1" t="e">
        <f>((#REF!+#REF!)*H2__2[[#This Row],[PremiumH2CN_cap]]+(#REF!+#REF!)*H2__2[[#This Row],[PremiumH2CN_prod]]*1000)*_xlfn.XLOOKUP(H2__2[[#This Row],[Year]],Graphs!$R$2:$R$41,Graphs!$T$2:$T$41)</f>
        <v>#REF!</v>
      </c>
      <c r="AD9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4" spans="1:31" x14ac:dyDescent="0.25">
      <c r="A954" s="1" t="s">
        <v>105</v>
      </c>
      <c r="B954">
        <v>1</v>
      </c>
      <c r="C954" s="1" t="s">
        <v>107</v>
      </c>
      <c r="D954" s="1" t="s">
        <v>385</v>
      </c>
      <c r="E954">
        <v>2053</v>
      </c>
      <c r="F954">
        <v>1.4605133801292839E-8</v>
      </c>
      <c r="G954">
        <v>5.9216111716898521E-9</v>
      </c>
      <c r="H954">
        <v>115.00107520517619</v>
      </c>
      <c r="I954">
        <v>182.75646598476928</v>
      </c>
      <c r="J954">
        <v>5.5587529363510027E-11</v>
      </c>
      <c r="K954">
        <v>2.2099504052829329E-10</v>
      </c>
      <c r="L954">
        <v>23.232198349950533</v>
      </c>
      <c r="M954">
        <v>16.160864391219391</v>
      </c>
      <c r="N954">
        <v>10.60635179686118</v>
      </c>
      <c r="O954">
        <v>0</v>
      </c>
      <c r="P954">
        <v>0</v>
      </c>
      <c r="Q954">
        <v>0</v>
      </c>
      <c r="R954">
        <v>0</v>
      </c>
      <c r="S954">
        <v>1.3139960478380945</v>
      </c>
      <c r="T954">
        <v>0</v>
      </c>
      <c r="U954">
        <v>0</v>
      </c>
      <c r="V954">
        <v>0</v>
      </c>
      <c r="W954">
        <v>0</v>
      </c>
      <c r="X954">
        <v>1.3879294230685042</v>
      </c>
      <c r="AA954">
        <v>0</v>
      </c>
      <c r="AB954">
        <v>0</v>
      </c>
      <c r="AC954" s="1" t="e">
        <f>((#REF!+#REF!)*H2__2[[#This Row],[PremiumH2CN_cap]]+(#REF!+#REF!)*H2__2[[#This Row],[PremiumH2CN_prod]]*1000)*_xlfn.XLOOKUP(H2__2[[#This Row],[Year]],Graphs!$R$2:$R$41,Graphs!$T$2:$T$41)</f>
        <v>#REF!</v>
      </c>
      <c r="AD9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5" spans="1:31" x14ac:dyDescent="0.25">
      <c r="A955" s="1" t="s">
        <v>105</v>
      </c>
      <c r="B955">
        <v>1</v>
      </c>
      <c r="C955" s="1" t="s">
        <v>107</v>
      </c>
      <c r="D955" s="1" t="s">
        <v>385</v>
      </c>
      <c r="E955">
        <v>2054</v>
      </c>
      <c r="F955">
        <v>1.7937667083606216E-8</v>
      </c>
      <c r="G955">
        <v>6.9348057209643804E-9</v>
      </c>
      <c r="H955">
        <v>122.17256981180645</v>
      </c>
      <c r="I955">
        <v>182.75646598537395</v>
      </c>
      <c r="J955">
        <v>5.882632991976509E-11</v>
      </c>
      <c r="K955">
        <v>2.2465659392320227E-10</v>
      </c>
      <c r="L955">
        <v>24.049232117207875</v>
      </c>
      <c r="M955">
        <v>16.191205784951293</v>
      </c>
      <c r="N955">
        <v>9.7572770190774047</v>
      </c>
      <c r="O955">
        <v>0</v>
      </c>
      <c r="P955">
        <v>0</v>
      </c>
      <c r="Q955">
        <v>0</v>
      </c>
      <c r="R955">
        <v>0</v>
      </c>
      <c r="S955">
        <v>1.2255972206821582</v>
      </c>
      <c r="T955">
        <v>0</v>
      </c>
      <c r="U955">
        <v>0</v>
      </c>
      <c r="V955">
        <v>0</v>
      </c>
      <c r="W955">
        <v>0</v>
      </c>
      <c r="X955">
        <v>1.2953840489066724</v>
      </c>
      <c r="AA955">
        <v>0</v>
      </c>
      <c r="AB955">
        <v>0</v>
      </c>
      <c r="AC955" s="1" t="e">
        <f>((#REF!+#REF!)*H2__2[[#This Row],[PremiumH2CN_cap]]+(#REF!+#REF!)*H2__2[[#This Row],[PremiumH2CN_prod]]*1000)*_xlfn.XLOOKUP(H2__2[[#This Row],[Year]],Graphs!$R$2:$R$41,Graphs!$T$2:$T$41)</f>
        <v>#REF!</v>
      </c>
      <c r="AD9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6" spans="1:31" x14ac:dyDescent="0.25">
      <c r="A956" s="1" t="s">
        <v>105</v>
      </c>
      <c r="B956">
        <v>1</v>
      </c>
      <c r="C956" s="1" t="s">
        <v>107</v>
      </c>
      <c r="D956" s="1" t="s">
        <v>385</v>
      </c>
      <c r="E956">
        <v>2055</v>
      </c>
      <c r="F956">
        <v>2.063382782269502E-8</v>
      </c>
      <c r="G956">
        <v>7.7374565319304753E-9</v>
      </c>
      <c r="H956">
        <v>126.79144718275538</v>
      </c>
      <c r="I956">
        <v>182.75646598570862</v>
      </c>
      <c r="J956">
        <v>5.880577558545101E-11</v>
      </c>
      <c r="K956">
        <v>2.2029542397565331E-10</v>
      </c>
      <c r="L956">
        <v>24.511440862854062</v>
      </c>
      <c r="M956">
        <v>16.432587230564184</v>
      </c>
      <c r="N956">
        <v>9.0490520385142474</v>
      </c>
      <c r="O956">
        <v>0</v>
      </c>
      <c r="P956">
        <v>0</v>
      </c>
      <c r="Q956">
        <v>0</v>
      </c>
      <c r="R956">
        <v>0</v>
      </c>
      <c r="S956">
        <v>1.1480925320693858</v>
      </c>
      <c r="T956">
        <v>0</v>
      </c>
      <c r="U956">
        <v>0</v>
      </c>
      <c r="V956">
        <v>0</v>
      </c>
      <c r="W956">
        <v>0</v>
      </c>
      <c r="X956">
        <v>1.2134396538386687</v>
      </c>
      <c r="AA956">
        <v>0</v>
      </c>
      <c r="AB956">
        <v>0</v>
      </c>
      <c r="AC956" s="1" t="e">
        <f>((#REF!+#REF!)*H2__2[[#This Row],[PremiumH2CN_cap]]+(#REF!+#REF!)*H2__2[[#This Row],[PremiumH2CN_prod]]*1000)*_xlfn.XLOOKUP(H2__2[[#This Row],[Year]],Graphs!$R$2:$R$41,Graphs!$T$2:$T$41)</f>
        <v>#REF!</v>
      </c>
      <c r="AD9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7" spans="1:31" x14ac:dyDescent="0.25">
      <c r="A957" s="1" t="s">
        <v>105</v>
      </c>
      <c r="B957">
        <v>1</v>
      </c>
      <c r="C957" s="1" t="s">
        <v>107</v>
      </c>
      <c r="D957" s="1" t="s">
        <v>385</v>
      </c>
      <c r="E957">
        <v>2056</v>
      </c>
      <c r="F957">
        <v>2.2384619595937593E-8</v>
      </c>
      <c r="G957">
        <v>8.1779171248632895E-9</v>
      </c>
      <c r="H957">
        <v>123.86232580412822</v>
      </c>
      <c r="I957">
        <v>182.75646598595648</v>
      </c>
      <c r="J957">
        <v>5.8836340058851207E-11</v>
      </c>
      <c r="K957">
        <v>2.1804426027981729E-10</v>
      </c>
      <c r="L957">
        <v>24.255546827182346</v>
      </c>
      <c r="M957">
        <v>16.926576838122887</v>
      </c>
      <c r="N957">
        <v>8.820303643074979</v>
      </c>
      <c r="O957">
        <v>0</v>
      </c>
      <c r="P957">
        <v>0</v>
      </c>
      <c r="Q957">
        <v>0</v>
      </c>
      <c r="R957">
        <v>0</v>
      </c>
      <c r="S957">
        <v>1.0701733415345294</v>
      </c>
      <c r="T957">
        <v>0</v>
      </c>
      <c r="U957">
        <v>0</v>
      </c>
      <c r="V957">
        <v>0</v>
      </c>
      <c r="W957">
        <v>0</v>
      </c>
      <c r="X957">
        <v>1.1480371502813349</v>
      </c>
      <c r="AA957">
        <v>0</v>
      </c>
      <c r="AB957">
        <v>0</v>
      </c>
      <c r="AC957" s="1" t="e">
        <f>((#REF!+#REF!)*H2__2[[#This Row],[PremiumH2CN_cap]]+(#REF!+#REF!)*H2__2[[#This Row],[PremiumH2CN_prod]]*1000)*_xlfn.XLOOKUP(H2__2[[#This Row],[Year]],Graphs!$R$2:$R$41,Graphs!$T$2:$T$41)</f>
        <v>#REF!</v>
      </c>
      <c r="AD9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8" spans="1:31" x14ac:dyDescent="0.25">
      <c r="A958" s="1" t="s">
        <v>105</v>
      </c>
      <c r="B958">
        <v>1</v>
      </c>
      <c r="C958" s="1" t="s">
        <v>107</v>
      </c>
      <c r="D958" s="1" t="s">
        <v>385</v>
      </c>
      <c r="E958">
        <v>2057</v>
      </c>
      <c r="F958">
        <v>2.2904535089827526E-8</v>
      </c>
      <c r="G958">
        <v>8.3094371161750343E-9</v>
      </c>
      <c r="H958">
        <v>126.37025463752437</v>
      </c>
      <c r="I958">
        <v>182.75646598627728</v>
      </c>
      <c r="J958">
        <v>5.8835587964102584E-11</v>
      </c>
      <c r="K958">
        <v>2.1590789918132499E-10</v>
      </c>
      <c r="L958">
        <v>24.81490306785625</v>
      </c>
      <c r="M958">
        <v>16.649891052822849</v>
      </c>
      <c r="N958">
        <v>8.536045454016449</v>
      </c>
      <c r="O958">
        <v>0</v>
      </c>
      <c r="P958">
        <v>0</v>
      </c>
      <c r="Q958">
        <v>0</v>
      </c>
      <c r="R958">
        <v>0</v>
      </c>
      <c r="S958">
        <v>0.99178950300546842</v>
      </c>
      <c r="T958">
        <v>0</v>
      </c>
      <c r="U958">
        <v>0</v>
      </c>
      <c r="V958">
        <v>0</v>
      </c>
      <c r="W958">
        <v>0</v>
      </c>
      <c r="X958">
        <v>1.0795274078284873</v>
      </c>
      <c r="AA958">
        <v>0</v>
      </c>
      <c r="AB958">
        <v>0</v>
      </c>
      <c r="AC958" s="1" t="e">
        <f>((#REF!+#REF!)*H2__2[[#This Row],[PremiumH2CN_cap]]+(#REF!+#REF!)*H2__2[[#This Row],[PremiumH2CN_prod]]*1000)*_xlfn.XLOOKUP(H2__2[[#This Row],[Year]],Graphs!$R$2:$R$41,Graphs!$T$2:$T$41)</f>
        <v>#REF!</v>
      </c>
      <c r="AD9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59" spans="1:31" x14ac:dyDescent="0.25">
      <c r="A959" s="1" t="s">
        <v>105</v>
      </c>
      <c r="B959">
        <v>1</v>
      </c>
      <c r="C959" s="1" t="s">
        <v>107</v>
      </c>
      <c r="D959" s="1" t="s">
        <v>385</v>
      </c>
      <c r="E959">
        <v>2058</v>
      </c>
      <c r="F959">
        <v>2.3096006057824457E-8</v>
      </c>
      <c r="G959">
        <v>8.3620455818512077E-9</v>
      </c>
      <c r="H959">
        <v>124.56309743262301</v>
      </c>
      <c r="I959">
        <v>178.44155450625738</v>
      </c>
      <c r="J959">
        <v>5.8533598625406846E-11</v>
      </c>
      <c r="K959">
        <v>2.0911925441235664E-10</v>
      </c>
      <c r="L959">
        <v>24.936851454568604</v>
      </c>
      <c r="M959">
        <v>17.458654114464441</v>
      </c>
      <c r="N959">
        <v>7.608792661930031</v>
      </c>
      <c r="O959">
        <v>0</v>
      </c>
      <c r="P959">
        <v>0</v>
      </c>
      <c r="Q959">
        <v>0</v>
      </c>
      <c r="R959">
        <v>0</v>
      </c>
      <c r="S959">
        <v>0.87577052311270887</v>
      </c>
      <c r="T959">
        <v>0</v>
      </c>
      <c r="U959">
        <v>0</v>
      </c>
      <c r="V959">
        <v>0</v>
      </c>
      <c r="W959">
        <v>0</v>
      </c>
      <c r="X959">
        <v>0.93676317004513421</v>
      </c>
      <c r="AA959">
        <v>0</v>
      </c>
      <c r="AB959">
        <v>0</v>
      </c>
      <c r="AC959" s="1" t="e">
        <f>((#REF!+#REF!)*H2__2[[#This Row],[PremiumH2CN_cap]]+(#REF!+#REF!)*H2__2[[#This Row],[PremiumH2CN_prod]]*1000)*_xlfn.XLOOKUP(H2__2[[#This Row],[Year]],Graphs!$R$2:$R$41,Graphs!$T$2:$T$41)</f>
        <v>#REF!</v>
      </c>
      <c r="AD9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0" spans="1:31" x14ac:dyDescent="0.25">
      <c r="A960" s="1" t="s">
        <v>105</v>
      </c>
      <c r="B960">
        <v>1</v>
      </c>
      <c r="C960" s="1" t="s">
        <v>107</v>
      </c>
      <c r="D960" s="1" t="s">
        <v>385</v>
      </c>
      <c r="E960">
        <v>2059</v>
      </c>
      <c r="F960">
        <v>2.3191275869178148E-8</v>
      </c>
      <c r="G960">
        <v>8.3897328293923677E-9</v>
      </c>
      <c r="H960">
        <v>127.98406402027918</v>
      </c>
      <c r="I960">
        <v>174.40836300770286</v>
      </c>
      <c r="J960">
        <v>5.6458858720063171E-11</v>
      </c>
      <c r="K960">
        <v>2.1720079393073711E-10</v>
      </c>
      <c r="L960">
        <v>24.893915674010124</v>
      </c>
      <c r="M960">
        <v>16.908642354811171</v>
      </c>
      <c r="N960">
        <v>8.1967217275625472</v>
      </c>
      <c r="O960">
        <v>0</v>
      </c>
      <c r="P960">
        <v>0</v>
      </c>
      <c r="Q960">
        <v>0</v>
      </c>
      <c r="R960">
        <v>0</v>
      </c>
      <c r="S960">
        <v>0.92404125889097055</v>
      </c>
      <c r="T960">
        <v>0</v>
      </c>
      <c r="U960">
        <v>0</v>
      </c>
      <c r="V960">
        <v>0</v>
      </c>
      <c r="W960">
        <v>0</v>
      </c>
      <c r="X960">
        <v>0.99743848422857362</v>
      </c>
      <c r="AA960">
        <v>0</v>
      </c>
      <c r="AB960">
        <v>0</v>
      </c>
      <c r="AC960" s="1" t="e">
        <f>((#REF!+#REF!)*H2__2[[#This Row],[PremiumH2CN_cap]]+(#REF!+#REF!)*H2__2[[#This Row],[PremiumH2CN_prod]]*1000)*_xlfn.XLOOKUP(H2__2[[#This Row],[Year]],Graphs!$R$2:$R$41,Graphs!$T$2:$T$41)</f>
        <v>#REF!</v>
      </c>
      <c r="AD9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1" spans="1:31" x14ac:dyDescent="0.25">
      <c r="A961" s="1" t="s">
        <v>105</v>
      </c>
      <c r="B961">
        <v>1</v>
      </c>
      <c r="C961" s="1" t="s">
        <v>107</v>
      </c>
      <c r="D961" s="1" t="s">
        <v>385</v>
      </c>
      <c r="E961">
        <v>2060</v>
      </c>
      <c r="F961">
        <v>2.3187919202493727E-8</v>
      </c>
      <c r="G961">
        <v>8.3890613369637647E-9</v>
      </c>
      <c r="H961">
        <v>127.98406402022029</v>
      </c>
      <c r="I961">
        <v>163.34381164640897</v>
      </c>
      <c r="J961">
        <v>1.5131200597400141E-11</v>
      </c>
      <c r="K961">
        <v>4.0453416396175512E-11</v>
      </c>
      <c r="L961">
        <v>23.954007965558564</v>
      </c>
      <c r="M961">
        <v>16.723916508952072</v>
      </c>
      <c r="N961">
        <v>9.3213427084982357</v>
      </c>
      <c r="O961">
        <v>0</v>
      </c>
      <c r="P961">
        <v>0</v>
      </c>
      <c r="Q961">
        <v>0</v>
      </c>
      <c r="R961">
        <v>0</v>
      </c>
      <c r="S961">
        <v>1.051670581978277</v>
      </c>
      <c r="T961">
        <v>0</v>
      </c>
      <c r="U961">
        <v>0</v>
      </c>
      <c r="V961">
        <v>0</v>
      </c>
      <c r="W961">
        <v>0</v>
      </c>
      <c r="X961">
        <v>1.1028747667087644</v>
      </c>
      <c r="AA961">
        <v>0</v>
      </c>
      <c r="AB961">
        <v>0</v>
      </c>
      <c r="AC961" s="1" t="e">
        <f>((#REF!+#REF!)*H2__2[[#This Row],[PremiumH2CN_cap]]+(#REF!+#REF!)*H2__2[[#This Row],[PremiumH2CN_prod]]*1000)*_xlfn.XLOOKUP(H2__2[[#This Row],[Year]],Graphs!$R$2:$R$41,Graphs!$T$2:$T$41)</f>
        <v>#REF!</v>
      </c>
      <c r="AD9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2" spans="1:31" x14ac:dyDescent="0.25">
      <c r="A962" s="1" t="s">
        <v>105</v>
      </c>
      <c r="B962">
        <v>1</v>
      </c>
      <c r="C962" s="1" t="s">
        <v>107</v>
      </c>
      <c r="D962" s="1" t="s">
        <v>337</v>
      </c>
      <c r="E962">
        <v>2021</v>
      </c>
      <c r="F962">
        <v>70</v>
      </c>
      <c r="G962">
        <v>0.35</v>
      </c>
      <c r="H962">
        <v>0.13500000000000001</v>
      </c>
      <c r="I962">
        <v>0.13500000000000001</v>
      </c>
      <c r="J962">
        <v>9.9143516494533976</v>
      </c>
      <c r="K962">
        <v>9.290909050524053E-2</v>
      </c>
      <c r="L962">
        <v>4.7367844187393323E-13</v>
      </c>
      <c r="M962">
        <v>1.2003569097610884E-12</v>
      </c>
      <c r="N962">
        <v>0</v>
      </c>
      <c r="O962">
        <v>0</v>
      </c>
      <c r="P962">
        <v>0.13500000000000001</v>
      </c>
      <c r="Q962">
        <v>0</v>
      </c>
      <c r="R962">
        <v>0</v>
      </c>
      <c r="S962">
        <v>4.2992597786550286</v>
      </c>
      <c r="T962">
        <v>0</v>
      </c>
      <c r="U962">
        <v>0</v>
      </c>
      <c r="V962">
        <v>0</v>
      </c>
      <c r="W962">
        <v>0</v>
      </c>
      <c r="X962">
        <v>4.2992597785718338</v>
      </c>
      <c r="AA962">
        <v>0</v>
      </c>
      <c r="AB962">
        <v>0.13500000000000001</v>
      </c>
      <c r="AC962" s="1" t="e">
        <f>((#REF!+#REF!)*H2__2[[#This Row],[PremiumH2CN_cap]]+(#REF!+#REF!)*H2__2[[#This Row],[PremiumH2CN_prod]]*1000)*_xlfn.XLOOKUP(H2__2[[#This Row],[Year]],Graphs!$R$2:$R$41,Graphs!$T$2:$T$41)</f>
        <v>#REF!</v>
      </c>
      <c r="AD9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3" spans="1:31" x14ac:dyDescent="0.25">
      <c r="A963" s="1" t="s">
        <v>105</v>
      </c>
      <c r="B963">
        <v>1</v>
      </c>
      <c r="C963" s="1" t="s">
        <v>107</v>
      </c>
      <c r="D963" s="1" t="s">
        <v>337</v>
      </c>
      <c r="E963">
        <v>2022</v>
      </c>
      <c r="F963">
        <v>70</v>
      </c>
      <c r="G963">
        <v>0.35</v>
      </c>
      <c r="H963">
        <v>0.13500000000016993</v>
      </c>
      <c r="I963">
        <v>1.1302039683782417</v>
      </c>
      <c r="J963">
        <v>11.090113016758369</v>
      </c>
      <c r="K963">
        <v>1.1130854776579935E-9</v>
      </c>
      <c r="L963">
        <v>2.8696527411413392E-3</v>
      </c>
      <c r="M963">
        <v>2.2532507194734593E-2</v>
      </c>
      <c r="N963">
        <v>0</v>
      </c>
      <c r="O963">
        <v>0</v>
      </c>
      <c r="P963">
        <v>0.13500000000000001</v>
      </c>
      <c r="Q963">
        <v>0</v>
      </c>
      <c r="R963">
        <v>0</v>
      </c>
      <c r="S963">
        <v>7.3792590942066001</v>
      </c>
      <c r="T963">
        <v>0</v>
      </c>
      <c r="U963">
        <v>0</v>
      </c>
      <c r="V963">
        <v>0</v>
      </c>
      <c r="W963">
        <v>0</v>
      </c>
      <c r="X963">
        <v>7.3792591315272507</v>
      </c>
      <c r="AA963">
        <v>0</v>
      </c>
      <c r="AB963">
        <v>0.13500000000000001</v>
      </c>
      <c r="AC963" s="1" t="e">
        <f>((#REF!+#REF!)*H2__2[[#This Row],[PremiumH2CN_cap]]+(#REF!+#REF!)*H2__2[[#This Row],[PremiumH2CN_prod]]*1000)*_xlfn.XLOOKUP(H2__2[[#This Row],[Year]],Graphs!$R$2:$R$41,Graphs!$T$2:$T$41)</f>
        <v>#REF!</v>
      </c>
      <c r="AD9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4" spans="1:31" x14ac:dyDescent="0.25">
      <c r="A964" s="1" t="s">
        <v>105</v>
      </c>
      <c r="B964">
        <v>1</v>
      </c>
      <c r="C964" s="1" t="s">
        <v>107</v>
      </c>
      <c r="D964" s="1" t="s">
        <v>337</v>
      </c>
      <c r="E964">
        <v>2023</v>
      </c>
      <c r="F964">
        <v>65.333333333333357</v>
      </c>
      <c r="G964">
        <v>3.8266666666655822</v>
      </c>
      <c r="H964">
        <v>0.12825000000030501</v>
      </c>
      <c r="I964">
        <v>1.1234539684290661</v>
      </c>
      <c r="J964">
        <v>11.197945288239936</v>
      </c>
      <c r="K964">
        <v>1.0158060603848655</v>
      </c>
      <c r="L964">
        <v>1.4627685415702536E-3</v>
      </c>
      <c r="M964">
        <v>1.2813669566179367E-2</v>
      </c>
      <c r="N964">
        <v>0</v>
      </c>
      <c r="O964">
        <v>0</v>
      </c>
      <c r="P964">
        <v>0.12825</v>
      </c>
      <c r="Q964">
        <v>0</v>
      </c>
      <c r="R964">
        <v>0</v>
      </c>
      <c r="S964">
        <v>2.3467593525041015</v>
      </c>
      <c r="T964">
        <v>0</v>
      </c>
      <c r="U964">
        <v>0</v>
      </c>
      <c r="V964">
        <v>0</v>
      </c>
      <c r="W964">
        <v>0</v>
      </c>
      <c r="X964">
        <v>2.3467594163624517</v>
      </c>
      <c r="AA964">
        <v>0</v>
      </c>
      <c r="AB964">
        <v>0.12825</v>
      </c>
      <c r="AC964" s="1" t="e">
        <f>((#REF!+#REF!)*H2__2[[#This Row],[PremiumH2CN_cap]]+(#REF!+#REF!)*H2__2[[#This Row],[PremiumH2CN_prod]]*1000)*_xlfn.XLOOKUP(H2__2[[#This Row],[Year]],Graphs!$R$2:$R$41,Graphs!$T$2:$T$41)</f>
        <v>#REF!</v>
      </c>
      <c r="AD9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5" spans="1:31" x14ac:dyDescent="0.25">
      <c r="A965" s="1" t="s">
        <v>105</v>
      </c>
      <c r="B965">
        <v>1</v>
      </c>
      <c r="C965" s="1" t="s">
        <v>107</v>
      </c>
      <c r="D965" s="1" t="s">
        <v>337</v>
      </c>
      <c r="E965">
        <v>2024</v>
      </c>
      <c r="F965">
        <v>60.666666666666742</v>
      </c>
      <c r="G965">
        <v>7.3033333333301149</v>
      </c>
      <c r="H965">
        <v>0.12150000000050783</v>
      </c>
      <c r="I965">
        <v>12.418743652689651</v>
      </c>
      <c r="J965">
        <v>9.4398762452662464</v>
      </c>
      <c r="K965">
        <v>1.9387030300866579</v>
      </c>
      <c r="L965">
        <v>9.7608424608468802E-3</v>
      </c>
      <c r="M965">
        <v>0.80266044777040246</v>
      </c>
      <c r="N965">
        <v>1.1409402521928325</v>
      </c>
      <c r="O965">
        <v>0</v>
      </c>
      <c r="P965">
        <v>0.12150000000000001</v>
      </c>
      <c r="Q965">
        <v>0</v>
      </c>
      <c r="R965">
        <v>0</v>
      </c>
      <c r="S965">
        <v>2.4642509161840698</v>
      </c>
      <c r="T965">
        <v>0</v>
      </c>
      <c r="U965">
        <v>0</v>
      </c>
      <c r="V965">
        <v>0</v>
      </c>
      <c r="W965">
        <v>0</v>
      </c>
      <c r="X965">
        <v>2.4642559041478558</v>
      </c>
      <c r="AA965">
        <v>0</v>
      </c>
      <c r="AB965">
        <v>0.12150000000000001</v>
      </c>
      <c r="AC965" s="1" t="e">
        <f>((#REF!+#REF!)*H2__2[[#This Row],[PremiumH2CN_cap]]+(#REF!+#REF!)*H2__2[[#This Row],[PremiumH2CN_prod]]*1000)*_xlfn.XLOOKUP(H2__2[[#This Row],[Year]],Graphs!$R$2:$R$41,Graphs!$T$2:$T$41)</f>
        <v>#REF!</v>
      </c>
      <c r="AD9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6" spans="1:31" x14ac:dyDescent="0.25">
      <c r="A966" s="1" t="s">
        <v>105</v>
      </c>
      <c r="B966">
        <v>1</v>
      </c>
      <c r="C966" s="1" t="s">
        <v>107</v>
      </c>
      <c r="D966" s="1" t="s">
        <v>337</v>
      </c>
      <c r="E966">
        <v>2025</v>
      </c>
      <c r="F966">
        <v>56.000000000000107</v>
      </c>
      <c r="G966">
        <v>32.089727329310968</v>
      </c>
      <c r="H966">
        <v>0.11475000000092481</v>
      </c>
      <c r="I966">
        <v>15.924512938685767</v>
      </c>
      <c r="J966">
        <v>3.1680165969480267</v>
      </c>
      <c r="K966">
        <v>8.5183639817599932</v>
      </c>
      <c r="L966">
        <v>1.1371815506461795E-2</v>
      </c>
      <c r="M966">
        <v>1.2119117712867638</v>
      </c>
      <c r="N966">
        <v>1.5297055795786683</v>
      </c>
      <c r="O966">
        <v>0</v>
      </c>
      <c r="P966">
        <v>0.11475</v>
      </c>
      <c r="Q966">
        <v>0</v>
      </c>
      <c r="R966">
        <v>0</v>
      </c>
      <c r="S966">
        <v>2.3289296628179716</v>
      </c>
      <c r="T966">
        <v>0</v>
      </c>
      <c r="U966">
        <v>0</v>
      </c>
      <c r="V966">
        <v>0</v>
      </c>
      <c r="W966">
        <v>0</v>
      </c>
      <c r="X966">
        <v>2.3289229431234526</v>
      </c>
      <c r="AA966">
        <v>0</v>
      </c>
      <c r="AB966">
        <v>0.11475</v>
      </c>
      <c r="AC966" s="1" t="e">
        <f>((#REF!+#REF!)*H2__2[[#This Row],[PremiumH2CN_cap]]+(#REF!+#REF!)*H2__2[[#This Row],[PremiumH2CN_prod]]*1000)*_xlfn.XLOOKUP(H2__2[[#This Row],[Year]],Graphs!$R$2:$R$41,Graphs!$T$2:$T$41)</f>
        <v>#REF!</v>
      </c>
      <c r="AD9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7" spans="1:31" x14ac:dyDescent="0.25">
      <c r="A967" s="1" t="s">
        <v>105</v>
      </c>
      <c r="B967">
        <v>1</v>
      </c>
      <c r="C967" s="1" t="s">
        <v>107</v>
      </c>
      <c r="D967" s="1" t="s">
        <v>337</v>
      </c>
      <c r="E967">
        <v>2026</v>
      </c>
      <c r="F967">
        <v>51.333333333333471</v>
      </c>
      <c r="G967">
        <v>32.066393995984157</v>
      </c>
      <c r="H967">
        <v>0.10800000000229273</v>
      </c>
      <c r="I967">
        <v>24.394000677465435</v>
      </c>
      <c r="J967">
        <v>1.3129980762325353</v>
      </c>
      <c r="K967">
        <v>8.5121700423044473</v>
      </c>
      <c r="L967">
        <v>1.253787798478399E-2</v>
      </c>
      <c r="M967">
        <v>2.1337959556194641</v>
      </c>
      <c r="N967">
        <v>3.5777091671171588</v>
      </c>
      <c r="O967">
        <v>0</v>
      </c>
      <c r="P967">
        <v>0.10800000000000001</v>
      </c>
      <c r="Q967">
        <v>0</v>
      </c>
      <c r="R967">
        <v>0</v>
      </c>
      <c r="S967">
        <v>2.4792263400408747</v>
      </c>
      <c r="T967">
        <v>0</v>
      </c>
      <c r="U967">
        <v>0</v>
      </c>
      <c r="V967">
        <v>0</v>
      </c>
      <c r="W967">
        <v>0</v>
      </c>
      <c r="X967">
        <v>2.5003047831560208</v>
      </c>
      <c r="AA967">
        <v>0</v>
      </c>
      <c r="AB967">
        <v>0.10800000000000001</v>
      </c>
      <c r="AC967" s="1" t="e">
        <f>((#REF!+#REF!)*H2__2[[#This Row],[PremiumH2CN_cap]]+(#REF!+#REF!)*H2__2[[#This Row],[PremiumH2CN_prod]]*1000)*_xlfn.XLOOKUP(H2__2[[#This Row],[Year]],Graphs!$R$2:$R$41,Graphs!$T$2:$T$41)</f>
        <v>#REF!</v>
      </c>
      <c r="AD9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8" spans="1:31" x14ac:dyDescent="0.25">
      <c r="A968" s="1" t="s">
        <v>105</v>
      </c>
      <c r="B968">
        <v>1</v>
      </c>
      <c r="C968" s="1" t="s">
        <v>107</v>
      </c>
      <c r="D968" s="1" t="s">
        <v>337</v>
      </c>
      <c r="E968">
        <v>2027</v>
      </c>
      <c r="F968">
        <v>46.666666666666856</v>
      </c>
      <c r="G968">
        <v>32.043060662654241</v>
      </c>
      <c r="H968">
        <v>0.10125000001807483</v>
      </c>
      <c r="I968">
        <v>29.382228973290214</v>
      </c>
      <c r="J968">
        <v>0.57328727310964556</v>
      </c>
      <c r="K968">
        <v>8.477447332833405</v>
      </c>
      <c r="L968">
        <v>1.2638110995086157E-2</v>
      </c>
      <c r="M968">
        <v>2.6023804326804783</v>
      </c>
      <c r="N968">
        <v>4.9916762124936707</v>
      </c>
      <c r="O968">
        <v>0</v>
      </c>
      <c r="P968">
        <v>0.10125000000000001</v>
      </c>
      <c r="Q968">
        <v>0</v>
      </c>
      <c r="R968">
        <v>0</v>
      </c>
      <c r="S968">
        <v>2.4897026966417894</v>
      </c>
      <c r="T968">
        <v>0</v>
      </c>
      <c r="U968">
        <v>0</v>
      </c>
      <c r="V968">
        <v>0</v>
      </c>
      <c r="W968">
        <v>0</v>
      </c>
      <c r="X968">
        <v>2.5184220650831741</v>
      </c>
      <c r="AA968">
        <v>0</v>
      </c>
      <c r="AB968">
        <v>0.10125000000000001</v>
      </c>
      <c r="AC968" s="1" t="e">
        <f>((#REF!+#REF!)*H2__2[[#This Row],[PremiumH2CN_cap]]+(#REF!+#REF!)*H2__2[[#This Row],[PremiumH2CN_prod]]*1000)*_xlfn.XLOOKUP(H2__2[[#This Row],[Year]],Graphs!$R$2:$R$41,Graphs!$T$2:$T$41)</f>
        <v>#REF!</v>
      </c>
      <c r="AD9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69" spans="1:31" x14ac:dyDescent="0.25">
      <c r="A969" s="1" t="s">
        <v>105</v>
      </c>
      <c r="B969">
        <v>1</v>
      </c>
      <c r="C969" s="1" t="s">
        <v>107</v>
      </c>
      <c r="D969" s="1" t="s">
        <v>337</v>
      </c>
      <c r="E969">
        <v>2028</v>
      </c>
      <c r="F969">
        <v>42.000000000000249</v>
      </c>
      <c r="G969">
        <v>32.019727329323246</v>
      </c>
      <c r="H969">
        <v>1.1744999794613797</v>
      </c>
      <c r="I969">
        <v>33.868432857325743</v>
      </c>
      <c r="J969">
        <v>0.10100336540571891</v>
      </c>
      <c r="K969">
        <v>8.3321463838329777</v>
      </c>
      <c r="L969">
        <v>0.15419079181543818</v>
      </c>
      <c r="M969">
        <v>3.1433582131313331</v>
      </c>
      <c r="N969">
        <v>6.0372007453410923</v>
      </c>
      <c r="O969">
        <v>0</v>
      </c>
      <c r="P969">
        <v>9.4500000000000001E-2</v>
      </c>
      <c r="Q969">
        <v>0</v>
      </c>
      <c r="R969">
        <v>0</v>
      </c>
      <c r="S969">
        <v>2.4286660348564904</v>
      </c>
      <c r="T969">
        <v>0</v>
      </c>
      <c r="U969">
        <v>0</v>
      </c>
      <c r="V969">
        <v>0</v>
      </c>
      <c r="W969">
        <v>0</v>
      </c>
      <c r="X969">
        <v>2.4672145909465808</v>
      </c>
      <c r="AA969">
        <v>0</v>
      </c>
      <c r="AB969">
        <v>9.4500000000000001E-2</v>
      </c>
      <c r="AC969" s="1" t="e">
        <f>((#REF!+#REF!)*H2__2[[#This Row],[PremiumH2CN_cap]]+(#REF!+#REF!)*H2__2[[#This Row],[PremiumH2CN_prod]]*1000)*_xlfn.XLOOKUP(H2__2[[#This Row],[Year]],Graphs!$R$2:$R$41,Graphs!$T$2:$T$41)</f>
        <v>#REF!</v>
      </c>
      <c r="AD9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0" spans="1:31" x14ac:dyDescent="0.25">
      <c r="A970" s="1" t="s">
        <v>105</v>
      </c>
      <c r="B970">
        <v>1</v>
      </c>
      <c r="C970" s="1" t="s">
        <v>107</v>
      </c>
      <c r="D970" s="1" t="s">
        <v>337</v>
      </c>
      <c r="E970">
        <v>2029</v>
      </c>
      <c r="F970">
        <v>37.333333333333648</v>
      </c>
      <c r="G970">
        <v>31.99639399599182</v>
      </c>
      <c r="H970">
        <v>2.6998270036386889</v>
      </c>
      <c r="I970">
        <v>42.630079942571641</v>
      </c>
      <c r="J970">
        <v>3.6622257193552227E-11</v>
      </c>
      <c r="K970">
        <v>7.9876409534087776</v>
      </c>
      <c r="L970">
        <v>0.37594213638087576</v>
      </c>
      <c r="M970">
        <v>4.1896002343629837</v>
      </c>
      <c r="N970">
        <v>6.3288071877879819</v>
      </c>
      <c r="O970">
        <v>0</v>
      </c>
      <c r="P970">
        <v>8.7750000000000009E-2</v>
      </c>
      <c r="Q970">
        <v>0</v>
      </c>
      <c r="R970">
        <v>0</v>
      </c>
      <c r="S970">
        <v>2.2624828006128519</v>
      </c>
      <c r="T970">
        <v>0</v>
      </c>
      <c r="U970">
        <v>0</v>
      </c>
      <c r="V970">
        <v>0</v>
      </c>
      <c r="W970">
        <v>0</v>
      </c>
      <c r="X970">
        <v>2.3011840478737402</v>
      </c>
      <c r="AA970">
        <v>0</v>
      </c>
      <c r="AB970">
        <v>8.7750000000000009E-2</v>
      </c>
      <c r="AC970" s="1" t="e">
        <f>((#REF!+#REF!)*H2__2[[#This Row],[PremiumH2CN_cap]]+(#REF!+#REF!)*H2__2[[#This Row],[PremiumH2CN_prod]]*1000)*_xlfn.XLOOKUP(H2__2[[#This Row],[Year]],Graphs!$R$2:$R$41,Graphs!$T$2:$T$41)</f>
        <v>#REF!</v>
      </c>
      <c r="AD9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1" spans="1:31" x14ac:dyDescent="0.25">
      <c r="A971" s="1" t="s">
        <v>105</v>
      </c>
      <c r="B971">
        <v>1</v>
      </c>
      <c r="C971" s="1" t="s">
        <v>107</v>
      </c>
      <c r="D971" s="1" t="s">
        <v>337</v>
      </c>
      <c r="E971">
        <v>2030</v>
      </c>
      <c r="F971">
        <v>32.666666666667055</v>
      </c>
      <c r="G971">
        <v>31.97306066266038</v>
      </c>
      <c r="H971">
        <v>3.5249849349711324</v>
      </c>
      <c r="I971">
        <v>52.709319912496468</v>
      </c>
      <c r="J971">
        <v>1.6427202816831054E-11</v>
      </c>
      <c r="K971">
        <v>7.129978791828858</v>
      </c>
      <c r="L971">
        <v>0.50780257771907977</v>
      </c>
      <c r="M971">
        <v>5.3387362409285917</v>
      </c>
      <c r="N971">
        <v>7.0084468902944197</v>
      </c>
      <c r="O971">
        <v>0</v>
      </c>
      <c r="P971">
        <v>8.1000000000000003E-2</v>
      </c>
      <c r="Q971">
        <v>0</v>
      </c>
      <c r="R971">
        <v>0</v>
      </c>
      <c r="S971">
        <v>2.1532604481312734</v>
      </c>
      <c r="T971">
        <v>0</v>
      </c>
      <c r="U971">
        <v>0</v>
      </c>
      <c r="V971">
        <v>0</v>
      </c>
      <c r="W971">
        <v>0</v>
      </c>
      <c r="X971">
        <v>2.1904420996063103</v>
      </c>
      <c r="AA971">
        <v>0</v>
      </c>
      <c r="AB971">
        <v>8.1000000000000003E-2</v>
      </c>
      <c r="AC971" s="1" t="e">
        <f>((#REF!+#REF!)*H2__2[[#This Row],[PremiumH2CN_cap]]+(#REF!+#REF!)*H2__2[[#This Row],[PremiumH2CN_prod]]*1000)*_xlfn.XLOOKUP(H2__2[[#This Row],[Year]],Graphs!$R$2:$R$41,Graphs!$T$2:$T$41)</f>
        <v>#REF!</v>
      </c>
      <c r="AD9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2" spans="1:31" x14ac:dyDescent="0.25">
      <c r="A972" s="1" t="s">
        <v>105</v>
      </c>
      <c r="B972">
        <v>1</v>
      </c>
      <c r="C972" s="1" t="s">
        <v>107</v>
      </c>
      <c r="D972" s="1" t="s">
        <v>337</v>
      </c>
      <c r="E972">
        <v>2031</v>
      </c>
      <c r="F972">
        <v>28.000000000000487</v>
      </c>
      <c r="G972">
        <v>31.949727329329114</v>
      </c>
      <c r="H972">
        <v>7.8417123075162261</v>
      </c>
      <c r="I972">
        <v>53.321425896499065</v>
      </c>
      <c r="J972">
        <v>1.5993305947594922E-11</v>
      </c>
      <c r="K972">
        <v>6.5496606150681744</v>
      </c>
      <c r="L972">
        <v>1.1758406615638322</v>
      </c>
      <c r="M972">
        <v>5.0654431883166016</v>
      </c>
      <c r="N972">
        <v>7.6837288615769994</v>
      </c>
      <c r="O972">
        <v>4.5385511594767882</v>
      </c>
      <c r="P972">
        <v>2.7083370780402958</v>
      </c>
      <c r="Q972">
        <v>0.62876881533377416</v>
      </c>
      <c r="R972">
        <v>0.39083590599605794</v>
      </c>
      <c r="S972">
        <v>2.1865697668080757</v>
      </c>
      <c r="T972">
        <v>0</v>
      </c>
      <c r="U972">
        <v>0</v>
      </c>
      <c r="V972">
        <v>0</v>
      </c>
      <c r="W972">
        <v>0</v>
      </c>
      <c r="X972">
        <v>2.2328901399833816</v>
      </c>
      <c r="AA972">
        <v>4.5385511594767882</v>
      </c>
      <c r="AB972">
        <v>2.7083370780402958</v>
      </c>
      <c r="AC972" s="1" t="e">
        <f>((#REF!+#REF!)*H2__2[[#This Row],[PremiumH2CN_cap]]+(#REF!+#REF!)*H2__2[[#This Row],[PremiumH2CN_prod]]*1000)*_xlfn.XLOOKUP(H2__2[[#This Row],[Year]],Graphs!$R$2:$R$41,Graphs!$T$2:$T$41)</f>
        <v>#REF!</v>
      </c>
      <c r="AD9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3" spans="1:31" x14ac:dyDescent="0.25">
      <c r="A973" s="1" t="s">
        <v>105</v>
      </c>
      <c r="B973">
        <v>1</v>
      </c>
      <c r="C973" s="1" t="s">
        <v>107</v>
      </c>
      <c r="D973" s="1" t="s">
        <v>337</v>
      </c>
      <c r="E973">
        <v>2032</v>
      </c>
      <c r="F973">
        <v>23.333333333333943</v>
      </c>
      <c r="G973">
        <v>31.926393995997984</v>
      </c>
      <c r="H973">
        <v>16.325185075012193</v>
      </c>
      <c r="I973">
        <v>55.675980230661501</v>
      </c>
      <c r="J973">
        <v>1.5352593792642311E-11</v>
      </c>
      <c r="K973">
        <v>6.0324157087152717</v>
      </c>
      <c r="L973">
        <v>2.4666563267801251</v>
      </c>
      <c r="M973">
        <v>5.2075251495577506</v>
      </c>
      <c r="N973">
        <v>8.3501425302066465</v>
      </c>
      <c r="O973">
        <v>4.5385511594767882</v>
      </c>
      <c r="P973">
        <v>2.7015870780402955</v>
      </c>
      <c r="Q973">
        <v>0.54901558797898287</v>
      </c>
      <c r="R973">
        <v>0.38868219138885335</v>
      </c>
      <c r="S973">
        <v>2.2166652430019318</v>
      </c>
      <c r="T973">
        <v>0</v>
      </c>
      <c r="U973">
        <v>0</v>
      </c>
      <c r="V973">
        <v>0</v>
      </c>
      <c r="W973">
        <v>0</v>
      </c>
      <c r="X973">
        <v>2.2721477453748102</v>
      </c>
      <c r="AA973">
        <v>4.5385511594767882</v>
      </c>
      <c r="AB973">
        <v>2.7015870780402955</v>
      </c>
      <c r="AC973" s="1" t="e">
        <f>((#REF!+#REF!)*H2__2[[#This Row],[PremiumH2CN_cap]]+(#REF!+#REF!)*H2__2[[#This Row],[PremiumH2CN_prod]]*1000)*_xlfn.XLOOKUP(H2__2[[#This Row],[Year]],Graphs!$R$2:$R$41,Graphs!$T$2:$T$41)</f>
        <v>#REF!</v>
      </c>
      <c r="AD9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4" spans="1:31" x14ac:dyDescent="0.25">
      <c r="A974" s="1" t="s">
        <v>105</v>
      </c>
      <c r="B974">
        <v>1</v>
      </c>
      <c r="C974" s="1" t="s">
        <v>107</v>
      </c>
      <c r="D974" s="1" t="s">
        <v>337</v>
      </c>
      <c r="E974">
        <v>2033</v>
      </c>
      <c r="F974">
        <v>18.666666666667442</v>
      </c>
      <c r="G974">
        <v>31.903060662666928</v>
      </c>
      <c r="H974">
        <v>19.767878714275025</v>
      </c>
      <c r="I974">
        <v>61.334113015016328</v>
      </c>
      <c r="J974">
        <v>1.4641015740089963E-11</v>
      </c>
      <c r="K974">
        <v>5.770997739383799</v>
      </c>
      <c r="L974">
        <v>3.0577499647939574</v>
      </c>
      <c r="M974">
        <v>5.6708142239123447</v>
      </c>
      <c r="N974">
        <v>9.0361875803243663</v>
      </c>
      <c r="O974">
        <v>4.5385511594767882</v>
      </c>
      <c r="P974">
        <v>2.6948370780402957</v>
      </c>
      <c r="Q974">
        <v>0.59058817174796174</v>
      </c>
      <c r="R974">
        <v>0.37541049669706378</v>
      </c>
      <c r="S974">
        <v>2.2466450590201883</v>
      </c>
      <c r="T974">
        <v>0</v>
      </c>
      <c r="U974">
        <v>0</v>
      </c>
      <c r="V974">
        <v>0</v>
      </c>
      <c r="W974">
        <v>0</v>
      </c>
      <c r="X974">
        <v>2.3070939110331743</v>
      </c>
      <c r="AA974">
        <v>4.5385511594767882</v>
      </c>
      <c r="AB974">
        <v>2.6948370780402957</v>
      </c>
      <c r="AC974" s="1" t="e">
        <f>((#REF!+#REF!)*H2__2[[#This Row],[PremiumH2CN_cap]]+(#REF!+#REF!)*H2__2[[#This Row],[PremiumH2CN_prod]]*1000)*_xlfn.XLOOKUP(H2__2[[#This Row],[Year]],Graphs!$R$2:$R$41,Graphs!$T$2:$T$41)</f>
        <v>#REF!</v>
      </c>
      <c r="AD9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5" spans="1:31" x14ac:dyDescent="0.25">
      <c r="A975" s="1" t="s">
        <v>105</v>
      </c>
      <c r="B975">
        <v>1</v>
      </c>
      <c r="C975" s="1" t="s">
        <v>107</v>
      </c>
      <c r="D975" s="1" t="s">
        <v>337</v>
      </c>
      <c r="E975">
        <v>2034</v>
      </c>
      <c r="F975">
        <v>14.000000000001007</v>
      </c>
      <c r="G975">
        <v>31.879727329335875</v>
      </c>
      <c r="H975">
        <v>28.180689651833863</v>
      </c>
      <c r="I975">
        <v>61.327363015611347</v>
      </c>
      <c r="J975">
        <v>1.3137609355790735E-11</v>
      </c>
      <c r="K975">
        <v>5.6070617100625642</v>
      </c>
      <c r="L975">
        <v>4.3241655526561171</v>
      </c>
      <c r="M975">
        <v>5.7325823197141403</v>
      </c>
      <c r="N975">
        <v>9.3028868676463237</v>
      </c>
      <c r="O975">
        <v>4.5385511594767882</v>
      </c>
      <c r="P975">
        <v>2.6880870780402955</v>
      </c>
      <c r="Q975">
        <v>0.5830397190576625</v>
      </c>
      <c r="R975">
        <v>0.45276815390813696</v>
      </c>
      <c r="S975">
        <v>2.2285022690722389</v>
      </c>
      <c r="T975">
        <v>0</v>
      </c>
      <c r="U975">
        <v>0</v>
      </c>
      <c r="V975">
        <v>0</v>
      </c>
      <c r="W975">
        <v>0</v>
      </c>
      <c r="X975">
        <v>2.2910658578781629</v>
      </c>
      <c r="AA975">
        <v>4.5385511594767882</v>
      </c>
      <c r="AB975">
        <v>2.6880870780402955</v>
      </c>
      <c r="AC975" s="1" t="e">
        <f>((#REF!+#REF!)*H2__2[[#This Row],[PremiumH2CN_cap]]+(#REF!+#REF!)*H2__2[[#This Row],[PremiumH2CN_prod]]*1000)*_xlfn.XLOOKUP(H2__2[[#This Row],[Year]],Graphs!$R$2:$R$41,Graphs!$T$2:$T$41)</f>
        <v>#REF!</v>
      </c>
      <c r="AD9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6" spans="1:31" x14ac:dyDescent="0.25">
      <c r="A976" s="1" t="s">
        <v>105</v>
      </c>
      <c r="B976">
        <v>1</v>
      </c>
      <c r="C976" s="1" t="s">
        <v>107</v>
      </c>
      <c r="D976" s="1" t="s">
        <v>337</v>
      </c>
      <c r="E976">
        <v>2035</v>
      </c>
      <c r="F976">
        <v>9.3333333333347106</v>
      </c>
      <c r="G976">
        <v>31.856393996004826</v>
      </c>
      <c r="H976">
        <v>35.097603920716921</v>
      </c>
      <c r="I976">
        <v>61.320613015659411</v>
      </c>
      <c r="J976">
        <v>1.1930160718712769E-11</v>
      </c>
      <c r="K976">
        <v>5.5204209452512174</v>
      </c>
      <c r="L976">
        <v>5.4503086686109015</v>
      </c>
      <c r="M976">
        <v>5.8439353656001956</v>
      </c>
      <c r="N976">
        <v>9.643649821487017</v>
      </c>
      <c r="O976">
        <v>4.5385511594767882</v>
      </c>
      <c r="P976">
        <v>2.6813370780402956</v>
      </c>
      <c r="Q976">
        <v>0.60557399830984204</v>
      </c>
      <c r="R976">
        <v>0.44202318686759162</v>
      </c>
      <c r="S976">
        <v>2.19887550411238</v>
      </c>
      <c r="T976">
        <v>0</v>
      </c>
      <c r="U976">
        <v>0</v>
      </c>
      <c r="V976">
        <v>0</v>
      </c>
      <c r="W976">
        <v>0</v>
      </c>
      <c r="X976">
        <v>2.2695610886899087</v>
      </c>
      <c r="AA976">
        <v>4.5385511594767882</v>
      </c>
      <c r="AB976">
        <v>2.6813370780402956</v>
      </c>
      <c r="AC976" s="1" t="e">
        <f>((#REF!+#REF!)*H2__2[[#This Row],[PremiumH2CN_cap]]+(#REF!+#REF!)*H2__2[[#This Row],[PremiumH2CN_prod]]*1000)*_xlfn.XLOOKUP(H2__2[[#This Row],[Year]],Graphs!$R$2:$R$41,Graphs!$T$2:$T$41)</f>
        <v>#REF!</v>
      </c>
      <c r="AD9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7" spans="1:31" x14ac:dyDescent="0.25">
      <c r="A977" s="1" t="s">
        <v>105</v>
      </c>
      <c r="B977">
        <v>1</v>
      </c>
      <c r="C977" s="1" t="s">
        <v>107</v>
      </c>
      <c r="D977" s="1" t="s">
        <v>337</v>
      </c>
      <c r="E977">
        <v>2036</v>
      </c>
      <c r="F977">
        <v>4.6666666666688599</v>
      </c>
      <c r="G977">
        <v>31.83306066267378</v>
      </c>
      <c r="H977">
        <v>40.865516421913703</v>
      </c>
      <c r="I977">
        <v>61.313863015707334</v>
      </c>
      <c r="J977">
        <v>1.1145106632252608E-11</v>
      </c>
      <c r="K977">
        <v>5.4909928444695799</v>
      </c>
      <c r="L977">
        <v>6.3937429090390321</v>
      </c>
      <c r="M977">
        <v>5.9882553501742786</v>
      </c>
      <c r="N977">
        <v>10.266396008105637</v>
      </c>
      <c r="O977">
        <v>4.5385511594767882</v>
      </c>
      <c r="P977">
        <v>2.6745870780402958</v>
      </c>
      <c r="Q977">
        <v>0.48950582861788566</v>
      </c>
      <c r="R977">
        <v>0.3739669477793981</v>
      </c>
      <c r="S977">
        <v>2.2047387371931095</v>
      </c>
      <c r="T977">
        <v>0</v>
      </c>
      <c r="U977">
        <v>0</v>
      </c>
      <c r="V977">
        <v>0</v>
      </c>
      <c r="W977">
        <v>0</v>
      </c>
      <c r="X977">
        <v>2.2825538532215774</v>
      </c>
      <c r="AA977">
        <v>4.5385511594767882</v>
      </c>
      <c r="AB977">
        <v>2.6745870780402958</v>
      </c>
      <c r="AC977" s="1" t="e">
        <f>((#REF!+#REF!)*H2__2[[#This Row],[PremiumH2CN_cap]]+(#REF!+#REF!)*H2__2[[#This Row],[PremiumH2CN_prod]]*1000)*_xlfn.XLOOKUP(H2__2[[#This Row],[Year]],Graphs!$R$2:$R$41,Graphs!$T$2:$T$41)</f>
        <v>#REF!</v>
      </c>
      <c r="AD9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8" spans="1:31" x14ac:dyDescent="0.25">
      <c r="A978" s="1" t="s">
        <v>105</v>
      </c>
      <c r="B978">
        <v>1</v>
      </c>
      <c r="C978" s="1" t="s">
        <v>107</v>
      </c>
      <c r="D978" s="1" t="s">
        <v>337</v>
      </c>
      <c r="E978">
        <v>2037</v>
      </c>
      <c r="F978">
        <v>3.2639767263787778E-10</v>
      </c>
      <c r="G978">
        <v>31.809727329342724</v>
      </c>
      <c r="H978">
        <v>46.496471579883504</v>
      </c>
      <c r="I978">
        <v>61.307113015795025</v>
      </c>
      <c r="J978">
        <v>8.6760716941376514E-12</v>
      </c>
      <c r="K978">
        <v>5.513229820538692</v>
      </c>
      <c r="L978">
        <v>7.11493413055506</v>
      </c>
      <c r="M978">
        <v>6.2108709831366342</v>
      </c>
      <c r="N978">
        <v>10.778294293304059</v>
      </c>
      <c r="O978">
        <v>4.5385511594767882</v>
      </c>
      <c r="P978">
        <v>2.6678370780402956</v>
      </c>
      <c r="Q978">
        <v>0.42970852994702896</v>
      </c>
      <c r="R978">
        <v>0.45417206575471269</v>
      </c>
      <c r="S978">
        <v>2.1894740954725553</v>
      </c>
      <c r="T978">
        <v>0</v>
      </c>
      <c r="U978">
        <v>0</v>
      </c>
      <c r="V978">
        <v>0</v>
      </c>
      <c r="W978">
        <v>0</v>
      </c>
      <c r="X978">
        <v>2.2802218972555313</v>
      </c>
      <c r="AA978">
        <v>4.5385511594767882</v>
      </c>
      <c r="AB978">
        <v>2.6678370780402956</v>
      </c>
      <c r="AC978" s="1" t="e">
        <f>((#REF!+#REF!)*H2__2[[#This Row],[PremiumH2CN_cap]]+(#REF!+#REF!)*H2__2[[#This Row],[PremiumH2CN_prod]]*1000)*_xlfn.XLOOKUP(H2__2[[#This Row],[Year]],Graphs!$R$2:$R$41,Graphs!$T$2:$T$41)</f>
        <v>#REF!</v>
      </c>
      <c r="AD9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79" spans="1:31" x14ac:dyDescent="0.25">
      <c r="A979" s="1" t="s">
        <v>105</v>
      </c>
      <c r="B979">
        <v>1</v>
      </c>
      <c r="C979" s="1" t="s">
        <v>107</v>
      </c>
      <c r="D979" s="1" t="s">
        <v>337</v>
      </c>
      <c r="E979">
        <v>2038</v>
      </c>
      <c r="F979">
        <v>3.3131337911611401E-10</v>
      </c>
      <c r="G979">
        <v>31.809727329345037</v>
      </c>
      <c r="H979">
        <v>50.648780219350854</v>
      </c>
      <c r="I979">
        <v>62.741393086266008</v>
      </c>
      <c r="J979">
        <v>8.4054311869930073E-12</v>
      </c>
      <c r="K979">
        <v>5.5185636564237681</v>
      </c>
      <c r="L979">
        <v>7.7237772603719614</v>
      </c>
      <c r="M979">
        <v>6.4485321378265068</v>
      </c>
      <c r="N979">
        <v>11.514706171769094</v>
      </c>
      <c r="O979">
        <v>4.5385511594767882</v>
      </c>
      <c r="P979">
        <v>2.6610870780402958</v>
      </c>
      <c r="Q979">
        <v>0.3585603059490618</v>
      </c>
      <c r="R979">
        <v>0.43840187633863298</v>
      </c>
      <c r="S979">
        <v>2.1876463174856204</v>
      </c>
      <c r="T979">
        <v>0</v>
      </c>
      <c r="U979">
        <v>0</v>
      </c>
      <c r="V979">
        <v>0</v>
      </c>
      <c r="W979">
        <v>0</v>
      </c>
      <c r="X979">
        <v>2.2937681713962665</v>
      </c>
      <c r="AA979">
        <v>4.5385511594767882</v>
      </c>
      <c r="AB979">
        <v>2.6610870780402958</v>
      </c>
      <c r="AC979" s="1" t="e">
        <f>((#REF!+#REF!)*H2__2[[#This Row],[PremiumH2CN_cap]]+(#REF!+#REF!)*H2__2[[#This Row],[PremiumH2CN_prod]]*1000)*_xlfn.XLOOKUP(H2__2[[#This Row],[Year]],Graphs!$R$2:$R$41,Graphs!$T$2:$T$41)</f>
        <v>#REF!</v>
      </c>
      <c r="AD9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0" spans="1:31" x14ac:dyDescent="0.25">
      <c r="A980" s="1" t="s">
        <v>105</v>
      </c>
      <c r="B980">
        <v>1</v>
      </c>
      <c r="C980" s="1" t="s">
        <v>107</v>
      </c>
      <c r="D980" s="1" t="s">
        <v>337</v>
      </c>
      <c r="E980">
        <v>2039</v>
      </c>
      <c r="F980">
        <v>3.4618544962200267E-10</v>
      </c>
      <c r="G980">
        <v>31.809727329347616</v>
      </c>
      <c r="H980">
        <v>50.642030219381923</v>
      </c>
      <c r="I980">
        <v>72.480209510709088</v>
      </c>
      <c r="J980">
        <v>8.0772136338745519E-12</v>
      </c>
      <c r="K980">
        <v>5.2646738893722977</v>
      </c>
      <c r="L980">
        <v>7.9841741075107855</v>
      </c>
      <c r="M980">
        <v>7.6321915993745568</v>
      </c>
      <c r="N980">
        <v>11.676977584244057</v>
      </c>
      <c r="O980">
        <v>4.5385511594767882</v>
      </c>
      <c r="P980">
        <v>2.6543370780402955</v>
      </c>
      <c r="Q980">
        <v>0.47125200213097507</v>
      </c>
      <c r="R980">
        <v>0.47090325127315658</v>
      </c>
      <c r="S980">
        <v>2.1277077459927907</v>
      </c>
      <c r="T980">
        <v>0</v>
      </c>
      <c r="U980">
        <v>0</v>
      </c>
      <c r="V980">
        <v>0</v>
      </c>
      <c r="W980">
        <v>0</v>
      </c>
      <c r="X980">
        <v>2.2408628261788293</v>
      </c>
      <c r="AA980">
        <v>4.5385511594767882</v>
      </c>
      <c r="AB980">
        <v>2.6543370780402955</v>
      </c>
      <c r="AC980" s="1" t="e">
        <f>((#REF!+#REF!)*H2__2[[#This Row],[PremiumH2CN_cap]]+(#REF!+#REF!)*H2__2[[#This Row],[PremiumH2CN_prod]]*1000)*_xlfn.XLOOKUP(H2__2[[#This Row],[Year]],Graphs!$R$2:$R$41,Graphs!$T$2:$T$41)</f>
        <v>#REF!</v>
      </c>
      <c r="AD9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1" spans="1:31" x14ac:dyDescent="0.25">
      <c r="A981" s="1" t="s">
        <v>105</v>
      </c>
      <c r="B981">
        <v>1</v>
      </c>
      <c r="C981" s="1" t="s">
        <v>107</v>
      </c>
      <c r="D981" s="1" t="s">
        <v>337</v>
      </c>
      <c r="E981">
        <v>2040</v>
      </c>
      <c r="F981">
        <v>3.7864045524511958E-10</v>
      </c>
      <c r="G981">
        <v>31.809727329350515</v>
      </c>
      <c r="H981">
        <v>50.635280219398879</v>
      </c>
      <c r="I981">
        <v>81.478122665832956</v>
      </c>
      <c r="J981">
        <v>7.8814433187492771E-12</v>
      </c>
      <c r="K981">
        <v>5.1088519794530116</v>
      </c>
      <c r="L981">
        <v>8.1712802008550476</v>
      </c>
      <c r="M981">
        <v>8.7978568501128187</v>
      </c>
      <c r="N981">
        <v>11.953219121242453</v>
      </c>
      <c r="O981">
        <v>4.5385511594767882</v>
      </c>
      <c r="P981">
        <v>2.6475870780402957</v>
      </c>
      <c r="Q981">
        <v>0.47981807370581253</v>
      </c>
      <c r="R981">
        <v>0.49572161174206525</v>
      </c>
      <c r="S981">
        <v>2.1096878231945708</v>
      </c>
      <c r="T981">
        <v>0</v>
      </c>
      <c r="U981">
        <v>0</v>
      </c>
      <c r="V981">
        <v>0</v>
      </c>
      <c r="W981">
        <v>0</v>
      </c>
      <c r="X981">
        <v>2.217976383463955</v>
      </c>
      <c r="AA981">
        <v>4.5385511594767882</v>
      </c>
      <c r="AB981">
        <v>2.6475870780402957</v>
      </c>
      <c r="AC981" s="1" t="e">
        <f>((#REF!+#REF!)*H2__2[[#This Row],[PremiumH2CN_cap]]+(#REF!+#REF!)*H2__2[[#This Row],[PremiumH2CN_prod]]*1000)*_xlfn.XLOOKUP(H2__2[[#This Row],[Year]],Graphs!$R$2:$R$41,Graphs!$T$2:$T$41)</f>
        <v>#REF!</v>
      </c>
      <c r="AD9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2" spans="1:31" x14ac:dyDescent="0.25">
      <c r="A982" s="1" t="s">
        <v>105</v>
      </c>
      <c r="B982">
        <v>1</v>
      </c>
      <c r="C982" s="1" t="s">
        <v>107</v>
      </c>
      <c r="D982" s="1" t="s">
        <v>337</v>
      </c>
      <c r="E982">
        <v>2041</v>
      </c>
      <c r="F982">
        <v>4.2192084629120336E-10</v>
      </c>
      <c r="G982">
        <v>31.809727329353777</v>
      </c>
      <c r="H982">
        <v>50.628530219406585</v>
      </c>
      <c r="I982">
        <v>96.599142776695729</v>
      </c>
      <c r="J982">
        <v>7.6133152648171484E-12</v>
      </c>
      <c r="K982">
        <v>4.8086131256751701</v>
      </c>
      <c r="L982">
        <v>8.5195460920744974</v>
      </c>
      <c r="M982">
        <v>10.542696050457474</v>
      </c>
      <c r="N982">
        <v>11.622907905296817</v>
      </c>
      <c r="O982">
        <v>4.5385511594767882</v>
      </c>
      <c r="P982">
        <v>2.6408370780402954</v>
      </c>
      <c r="Q982">
        <v>0</v>
      </c>
      <c r="R982">
        <v>0</v>
      </c>
      <c r="S982">
        <v>2.0341911688039787</v>
      </c>
      <c r="T982">
        <v>0</v>
      </c>
      <c r="U982">
        <v>0</v>
      </c>
      <c r="V982">
        <v>0</v>
      </c>
      <c r="W982">
        <v>0</v>
      </c>
      <c r="X982">
        <v>2.1306143580983936</v>
      </c>
      <c r="AA982">
        <v>4.5385511594767882</v>
      </c>
      <c r="AB982">
        <v>2.6408370780402954</v>
      </c>
      <c r="AC982" s="1" t="e">
        <f>((#REF!+#REF!)*H2__2[[#This Row],[PremiumH2CN_cap]]+(#REF!+#REF!)*H2__2[[#This Row],[PremiumH2CN_prod]]*1000)*_xlfn.XLOOKUP(H2__2[[#This Row],[Year]],Graphs!$R$2:$R$41,Graphs!$T$2:$T$41)</f>
        <v>#REF!</v>
      </c>
      <c r="AD9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3" spans="1:31" x14ac:dyDescent="0.25">
      <c r="A983" s="1" t="s">
        <v>105</v>
      </c>
      <c r="B983">
        <v>1</v>
      </c>
      <c r="C983" s="1" t="s">
        <v>107</v>
      </c>
      <c r="D983" s="1" t="s">
        <v>337</v>
      </c>
      <c r="E983">
        <v>2042</v>
      </c>
      <c r="F983">
        <v>4.7273041001145795E-10</v>
      </c>
      <c r="G983">
        <v>31.809727329357521</v>
      </c>
      <c r="H983">
        <v>50.621780219410269</v>
      </c>
      <c r="I983">
        <v>95.597188808746367</v>
      </c>
      <c r="J983">
        <v>7.4281595768451834E-12</v>
      </c>
      <c r="K983">
        <v>4.6594980768675258</v>
      </c>
      <c r="L983">
        <v>9.2848007472420448</v>
      </c>
      <c r="M983">
        <v>11.466116463903008</v>
      </c>
      <c r="N983">
        <v>11.601313597650503</v>
      </c>
      <c r="O983">
        <v>4.5385511594767882</v>
      </c>
      <c r="P983">
        <v>2.6340870780402956</v>
      </c>
      <c r="Q983">
        <v>0</v>
      </c>
      <c r="R983">
        <v>0</v>
      </c>
      <c r="S983">
        <v>1.9895353167635443</v>
      </c>
      <c r="T983">
        <v>0</v>
      </c>
      <c r="U983">
        <v>0</v>
      </c>
      <c r="V983">
        <v>0</v>
      </c>
      <c r="W983">
        <v>0</v>
      </c>
      <c r="X983">
        <v>2.080041600260965</v>
      </c>
      <c r="AA983">
        <v>4.5385511594767882</v>
      </c>
      <c r="AB983">
        <v>2.6340870780402956</v>
      </c>
      <c r="AC983" s="1" t="e">
        <f>((#REF!+#REF!)*H2__2[[#This Row],[PremiumH2CN_cap]]+(#REF!+#REF!)*H2__2[[#This Row],[PremiumH2CN_prod]]*1000)*_xlfn.XLOOKUP(H2__2[[#This Row],[Year]],Graphs!$R$2:$R$41,Graphs!$T$2:$T$41)</f>
        <v>#REF!</v>
      </c>
      <c r="AD9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4" spans="1:31" x14ac:dyDescent="0.25">
      <c r="A984" s="1" t="s">
        <v>105</v>
      </c>
      <c r="B984">
        <v>1</v>
      </c>
      <c r="C984" s="1" t="s">
        <v>107</v>
      </c>
      <c r="D984" s="1" t="s">
        <v>337</v>
      </c>
      <c r="E984">
        <v>2043</v>
      </c>
      <c r="F984">
        <v>5.286234486344022E-10</v>
      </c>
      <c r="G984">
        <v>31.809727329361944</v>
      </c>
      <c r="H984">
        <v>50.621780219417367</v>
      </c>
      <c r="I984">
        <v>101.09399557535565</v>
      </c>
      <c r="J984">
        <v>7.306104065117002E-12</v>
      </c>
      <c r="K984">
        <v>4.4224486858720313</v>
      </c>
      <c r="L984">
        <v>9.4303067545325874</v>
      </c>
      <c r="M984">
        <v>12.586337826336305</v>
      </c>
      <c r="N984">
        <v>12.130938053002115</v>
      </c>
      <c r="O984">
        <v>4.5385511594767882</v>
      </c>
      <c r="P984">
        <v>2.6340870780402956</v>
      </c>
      <c r="Q984">
        <v>0</v>
      </c>
      <c r="R984">
        <v>0</v>
      </c>
      <c r="S984">
        <v>1.9506948510500837</v>
      </c>
      <c r="T984">
        <v>0</v>
      </c>
      <c r="U984">
        <v>0</v>
      </c>
      <c r="V984">
        <v>0</v>
      </c>
      <c r="W984">
        <v>0</v>
      </c>
      <c r="X984">
        <v>2.021636623486573</v>
      </c>
      <c r="AA984">
        <v>4.5385511594767882</v>
      </c>
      <c r="AB984">
        <v>2.6340870780402956</v>
      </c>
      <c r="AC984" s="1" t="e">
        <f>((#REF!+#REF!)*H2__2[[#This Row],[PremiumH2CN_cap]]+(#REF!+#REF!)*H2__2[[#This Row],[PremiumH2CN_prod]]*1000)*_xlfn.XLOOKUP(H2__2[[#This Row],[Year]],Graphs!$R$2:$R$41,Graphs!$T$2:$T$41)</f>
        <v>#REF!</v>
      </c>
      <c r="AD9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5" spans="1:31" x14ac:dyDescent="0.25">
      <c r="A985" s="1" t="s">
        <v>105</v>
      </c>
      <c r="B985">
        <v>1</v>
      </c>
      <c r="C985" s="1" t="s">
        <v>107</v>
      </c>
      <c r="D985" s="1" t="s">
        <v>337</v>
      </c>
      <c r="E985">
        <v>2044</v>
      </c>
      <c r="F985">
        <v>5.7472609570491527E-10</v>
      </c>
      <c r="G985">
        <v>31.809727329367259</v>
      </c>
      <c r="H985">
        <v>50.621780219432935</v>
      </c>
      <c r="I985">
        <v>111.16693366173132</v>
      </c>
      <c r="J985">
        <v>6.8635888298538215E-12</v>
      </c>
      <c r="K985">
        <v>3.9882788631684365</v>
      </c>
      <c r="L985">
        <v>9.5922823648783186</v>
      </c>
      <c r="M985">
        <v>13.853114246688696</v>
      </c>
      <c r="N985">
        <v>12.619545289210199</v>
      </c>
      <c r="O985">
        <v>4.5385511594767882</v>
      </c>
      <c r="P985">
        <v>2.6340870780402956</v>
      </c>
      <c r="Q985">
        <v>0</v>
      </c>
      <c r="R985">
        <v>0</v>
      </c>
      <c r="S985">
        <v>1.898890692105121</v>
      </c>
      <c r="T985">
        <v>0</v>
      </c>
      <c r="U985">
        <v>0</v>
      </c>
      <c r="V985">
        <v>0</v>
      </c>
      <c r="W985">
        <v>0</v>
      </c>
      <c r="X985">
        <v>1.9817409983887078</v>
      </c>
      <c r="AA985">
        <v>4.5385511594767882</v>
      </c>
      <c r="AB985">
        <v>2.6340870780402956</v>
      </c>
      <c r="AC985" s="1" t="e">
        <f>((#REF!+#REF!)*H2__2[[#This Row],[PremiumH2CN_cap]]+(#REF!+#REF!)*H2__2[[#This Row],[PremiumH2CN_prod]]*1000)*_xlfn.XLOOKUP(H2__2[[#This Row],[Year]],Graphs!$R$2:$R$41,Graphs!$T$2:$T$41)</f>
        <v>#REF!</v>
      </c>
      <c r="AD9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6" spans="1:31" x14ac:dyDescent="0.25">
      <c r="A986" s="1" t="s">
        <v>105</v>
      </c>
      <c r="B986">
        <v>1</v>
      </c>
      <c r="C986" s="1" t="s">
        <v>107</v>
      </c>
      <c r="D986" s="1" t="s">
        <v>337</v>
      </c>
      <c r="E986">
        <v>2045</v>
      </c>
      <c r="F986">
        <v>6.7675921032325023E-10</v>
      </c>
      <c r="G986">
        <v>31.8097273293738</v>
      </c>
      <c r="H986">
        <v>53.007629476550115</v>
      </c>
      <c r="I986">
        <v>124.4806201285914</v>
      </c>
      <c r="J986">
        <v>7.0944744582444045E-12</v>
      </c>
      <c r="K986">
        <v>3.3591928433551042</v>
      </c>
      <c r="L986">
        <v>10.370062613795962</v>
      </c>
      <c r="M986">
        <v>15.304031349981329</v>
      </c>
      <c r="N986">
        <v>12.548253139174136</v>
      </c>
      <c r="O986">
        <v>4.5385511594767882</v>
      </c>
      <c r="P986">
        <v>2.6340870780402956</v>
      </c>
      <c r="Q986">
        <v>0</v>
      </c>
      <c r="R986">
        <v>0</v>
      </c>
      <c r="S986">
        <v>1.8341860950852187</v>
      </c>
      <c r="T986">
        <v>0</v>
      </c>
      <c r="U986">
        <v>0</v>
      </c>
      <c r="V986">
        <v>0</v>
      </c>
      <c r="W986">
        <v>0</v>
      </c>
      <c r="X986">
        <v>1.9245169194727456</v>
      </c>
      <c r="AA986">
        <v>4.5385511594767882</v>
      </c>
      <c r="AB986">
        <v>2.6340870780402956</v>
      </c>
      <c r="AC986" s="1" t="e">
        <f>((#REF!+#REF!)*H2__2[[#This Row],[PremiumH2CN_cap]]+(#REF!+#REF!)*H2__2[[#This Row],[PremiumH2CN_prod]]*1000)*_xlfn.XLOOKUP(H2__2[[#This Row],[Year]],Graphs!$R$2:$R$41,Graphs!$T$2:$T$41)</f>
        <v>#REF!</v>
      </c>
      <c r="AD9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7" spans="1:31" x14ac:dyDescent="0.25">
      <c r="A987" s="1" t="s">
        <v>105</v>
      </c>
      <c r="B987">
        <v>1</v>
      </c>
      <c r="C987" s="1" t="s">
        <v>107</v>
      </c>
      <c r="D987" s="1" t="s">
        <v>337</v>
      </c>
      <c r="E987">
        <v>2046</v>
      </c>
      <c r="F987">
        <v>7.6994115752456041E-10</v>
      </c>
      <c r="G987">
        <v>31.809727329382195</v>
      </c>
      <c r="H987">
        <v>60.956705353897249</v>
      </c>
      <c r="I987">
        <v>134.17622053734397</v>
      </c>
      <c r="J987">
        <v>7.0206741212620009E-12</v>
      </c>
      <c r="K987">
        <v>2.7669865352670961</v>
      </c>
      <c r="L987">
        <v>12.218349485354786</v>
      </c>
      <c r="M987">
        <v>15.489540267331982</v>
      </c>
      <c r="N987">
        <v>12.514385272867489</v>
      </c>
      <c r="O987">
        <v>4.5385511594767882</v>
      </c>
      <c r="P987">
        <v>2.6340870780402956</v>
      </c>
      <c r="Q987">
        <v>0</v>
      </c>
      <c r="R987">
        <v>0</v>
      </c>
      <c r="S987">
        <v>1.7928670202748431</v>
      </c>
      <c r="T987">
        <v>0</v>
      </c>
      <c r="U987">
        <v>0</v>
      </c>
      <c r="V987">
        <v>0</v>
      </c>
      <c r="W987">
        <v>0</v>
      </c>
      <c r="X987">
        <v>1.8901059541466296</v>
      </c>
      <c r="AA987">
        <v>4.5385511594767882</v>
      </c>
      <c r="AB987">
        <v>2.6340870780402956</v>
      </c>
      <c r="AC987" s="1" t="e">
        <f>((#REF!+#REF!)*H2__2[[#This Row],[PremiumH2CN_cap]]+(#REF!+#REF!)*H2__2[[#This Row],[PremiumH2CN_prod]]*1000)*_xlfn.XLOOKUP(H2__2[[#This Row],[Year]],Graphs!$R$2:$R$41,Graphs!$T$2:$T$41)</f>
        <v>#REF!</v>
      </c>
      <c r="AD9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8" spans="1:31" x14ac:dyDescent="0.25">
      <c r="A988" s="1" t="s">
        <v>105</v>
      </c>
      <c r="B988">
        <v>1</v>
      </c>
      <c r="C988" s="1" t="s">
        <v>107</v>
      </c>
      <c r="D988" s="1" t="s">
        <v>337</v>
      </c>
      <c r="E988">
        <v>2047</v>
      </c>
      <c r="F988">
        <v>8.7475190678725628E-10</v>
      </c>
      <c r="G988">
        <v>31.809727329393809</v>
      </c>
      <c r="H988">
        <v>69.863297805703041</v>
      </c>
      <c r="I988">
        <v>130.69254049153238</v>
      </c>
      <c r="J988">
        <v>6.9520964809935619E-12</v>
      </c>
      <c r="K988">
        <v>2.3635664105668539</v>
      </c>
      <c r="L988">
        <v>13.942794374024375</v>
      </c>
      <c r="M988">
        <v>15.367496815577059</v>
      </c>
      <c r="N988">
        <v>12.929353411071366</v>
      </c>
      <c r="O988">
        <v>4.5385511594767882</v>
      </c>
      <c r="P988">
        <v>2.6340870780402956</v>
      </c>
      <c r="Q988">
        <v>0</v>
      </c>
      <c r="R988">
        <v>0</v>
      </c>
      <c r="S988">
        <v>1.7451969960835865</v>
      </c>
      <c r="T988">
        <v>0</v>
      </c>
      <c r="U988">
        <v>0</v>
      </c>
      <c r="V988">
        <v>0</v>
      </c>
      <c r="W988">
        <v>0</v>
      </c>
      <c r="X988">
        <v>1.8323226717650283</v>
      </c>
      <c r="AA988">
        <v>4.5385511594767882</v>
      </c>
      <c r="AB988">
        <v>2.6340870780402956</v>
      </c>
      <c r="AC988" s="1" t="e">
        <f>((#REF!+#REF!)*H2__2[[#This Row],[PremiumH2CN_cap]]+(#REF!+#REF!)*H2__2[[#This Row],[PremiumH2CN_prod]]*1000)*_xlfn.XLOOKUP(H2__2[[#This Row],[Year]],Graphs!$R$2:$R$41,Graphs!$T$2:$T$41)</f>
        <v>#REF!</v>
      </c>
      <c r="AD9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89" spans="1:31" x14ac:dyDescent="0.25">
      <c r="A989" s="1" t="s">
        <v>105</v>
      </c>
      <c r="B989">
        <v>1</v>
      </c>
      <c r="C989" s="1" t="s">
        <v>107</v>
      </c>
      <c r="D989" s="1" t="s">
        <v>337</v>
      </c>
      <c r="E989">
        <v>2048</v>
      </c>
      <c r="F989">
        <v>9.9376188003669682E-10</v>
      </c>
      <c r="G989">
        <v>28.30972732941294</v>
      </c>
      <c r="H989">
        <v>76.716191266262186</v>
      </c>
      <c r="I989">
        <v>135.30231114768884</v>
      </c>
      <c r="J989">
        <v>6.8776897830482289E-12</v>
      </c>
      <c r="K989">
        <v>1.9302339129728587</v>
      </c>
      <c r="L989">
        <v>15.573399258832007</v>
      </c>
      <c r="M989">
        <v>15.361387709239329</v>
      </c>
      <c r="N989">
        <v>13.058863732219438</v>
      </c>
      <c r="O989">
        <v>4.5385511594767882</v>
      </c>
      <c r="P989">
        <v>2.6340870780402956</v>
      </c>
      <c r="Q989">
        <v>0</v>
      </c>
      <c r="R989">
        <v>0</v>
      </c>
      <c r="S989">
        <v>1.6749789644230899</v>
      </c>
      <c r="T989">
        <v>0</v>
      </c>
      <c r="U989">
        <v>0</v>
      </c>
      <c r="V989">
        <v>0</v>
      </c>
      <c r="W989">
        <v>0</v>
      </c>
      <c r="X989">
        <v>1.755796045915776</v>
      </c>
      <c r="AA989">
        <v>4.5385511594767882</v>
      </c>
      <c r="AB989">
        <v>2.6340870780402956</v>
      </c>
      <c r="AC989" s="1" t="e">
        <f>((#REF!+#REF!)*H2__2[[#This Row],[PremiumH2CN_cap]]+(#REF!+#REF!)*H2__2[[#This Row],[PremiumH2CN_prod]]*1000)*_xlfn.XLOOKUP(H2__2[[#This Row],[Year]],Graphs!$R$2:$R$41,Graphs!$T$2:$T$41)</f>
        <v>#REF!</v>
      </c>
      <c r="AD9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0" spans="1:31" x14ac:dyDescent="0.25">
      <c r="A990" s="1" t="s">
        <v>105</v>
      </c>
      <c r="B990">
        <v>1</v>
      </c>
      <c r="C990" s="1" t="s">
        <v>107</v>
      </c>
      <c r="D990" s="1" t="s">
        <v>337</v>
      </c>
      <c r="E990">
        <v>2049</v>
      </c>
      <c r="F990">
        <v>1.1154736228494791E-9</v>
      </c>
      <c r="G990">
        <v>24.809727329451938</v>
      </c>
      <c r="H990">
        <v>85.691559679192565</v>
      </c>
      <c r="I990">
        <v>145.42976767472044</v>
      </c>
      <c r="J990">
        <v>6.7973503911258583E-12</v>
      </c>
      <c r="K990">
        <v>1.6319468707107037</v>
      </c>
      <c r="L990">
        <v>17.669474890255703</v>
      </c>
      <c r="M990">
        <v>15.38631377936149</v>
      </c>
      <c r="N990">
        <v>12.685772790813459</v>
      </c>
      <c r="O990">
        <v>4.5385511594767882</v>
      </c>
      <c r="P990">
        <v>2.6340870780402956</v>
      </c>
      <c r="Q990">
        <v>0</v>
      </c>
      <c r="R990">
        <v>0</v>
      </c>
      <c r="S990">
        <v>1.596488717712198</v>
      </c>
      <c r="T990">
        <v>0</v>
      </c>
      <c r="U990">
        <v>0</v>
      </c>
      <c r="V990">
        <v>0</v>
      </c>
      <c r="W990">
        <v>0</v>
      </c>
      <c r="X990">
        <v>1.6727668274841525</v>
      </c>
      <c r="AA990">
        <v>4.5385511594767882</v>
      </c>
      <c r="AB990">
        <v>2.6340870780402956</v>
      </c>
      <c r="AC990" s="1" t="e">
        <f>((#REF!+#REF!)*H2__2[[#This Row],[PremiumH2CN_cap]]+(#REF!+#REF!)*H2__2[[#This Row],[PremiumH2CN_prod]]*1000)*_xlfn.XLOOKUP(H2__2[[#This Row],[Year]],Graphs!$R$2:$R$41,Graphs!$T$2:$T$41)</f>
        <v>#REF!</v>
      </c>
      <c r="AD9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1" spans="1:31" x14ac:dyDescent="0.25">
      <c r="A991" s="1" t="s">
        <v>105</v>
      </c>
      <c r="B991">
        <v>1</v>
      </c>
      <c r="C991" s="1" t="s">
        <v>107</v>
      </c>
      <c r="D991" s="1" t="s">
        <v>337</v>
      </c>
      <c r="E991">
        <v>2050</v>
      </c>
      <c r="F991">
        <v>1.1873716888148087E-9</v>
      </c>
      <c r="G991">
        <v>2.1874309779723279E-8</v>
      </c>
      <c r="H991">
        <v>99.96933353330914</v>
      </c>
      <c r="I991">
        <v>159.9599678249952</v>
      </c>
      <c r="J991">
        <v>6.7854055125540132E-12</v>
      </c>
      <c r="K991">
        <v>1.6434867679846172E-9</v>
      </c>
      <c r="L991">
        <v>20.644522072270249</v>
      </c>
      <c r="M991">
        <v>15.504035780956558</v>
      </c>
      <c r="N991">
        <v>12.913700906549934</v>
      </c>
      <c r="O991">
        <v>4.5385511594767882</v>
      </c>
      <c r="P991">
        <v>2.6340870780402956</v>
      </c>
      <c r="Q991">
        <v>0</v>
      </c>
      <c r="R991">
        <v>0</v>
      </c>
      <c r="S991">
        <v>1.5800714315680577</v>
      </c>
      <c r="T991">
        <v>0</v>
      </c>
      <c r="U991">
        <v>0</v>
      </c>
      <c r="V991">
        <v>0</v>
      </c>
      <c r="W991">
        <v>0</v>
      </c>
      <c r="X991">
        <v>1.6555499931172086</v>
      </c>
      <c r="AA991">
        <v>4.5385511594767882</v>
      </c>
      <c r="AB991">
        <v>2.6340870780402956</v>
      </c>
      <c r="AC991" s="1" t="e">
        <f>((#REF!+#REF!)*H2__2[[#This Row],[PremiumH2CN_cap]]+(#REF!+#REF!)*H2__2[[#This Row],[PremiumH2CN_prod]]*1000)*_xlfn.XLOOKUP(H2__2[[#This Row],[Year]],Graphs!$R$2:$R$41,Graphs!$T$2:$T$41)</f>
        <v>#REF!</v>
      </c>
      <c r="AD9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2" spans="1:31" x14ac:dyDescent="0.25">
      <c r="A992" s="1" t="s">
        <v>105</v>
      </c>
      <c r="B992">
        <v>1</v>
      </c>
      <c r="C992" s="1" t="s">
        <v>107</v>
      </c>
      <c r="D992" s="1" t="s">
        <v>337</v>
      </c>
      <c r="E992">
        <v>2051</v>
      </c>
      <c r="F992">
        <v>1.2108677015960364E-9</v>
      </c>
      <c r="G992">
        <v>2.2133542041608089E-8</v>
      </c>
      <c r="H992">
        <v>108.25957796890677</v>
      </c>
      <c r="I992">
        <v>166.28141002911207</v>
      </c>
      <c r="J992">
        <v>4.8659376155692444E-12</v>
      </c>
      <c r="K992">
        <v>1.2660673576460456E-9</v>
      </c>
      <c r="L992">
        <v>22.091063429555629</v>
      </c>
      <c r="M992">
        <v>15.891181794048606</v>
      </c>
      <c r="N992">
        <v>12.019373108660492</v>
      </c>
      <c r="O992">
        <v>0</v>
      </c>
      <c r="P992">
        <v>0</v>
      </c>
      <c r="Q992">
        <v>0</v>
      </c>
      <c r="R992">
        <v>0</v>
      </c>
      <c r="S992">
        <v>1.4786720116360985</v>
      </c>
      <c r="T992">
        <v>0</v>
      </c>
      <c r="U992">
        <v>0</v>
      </c>
      <c r="V992">
        <v>0</v>
      </c>
      <c r="W992">
        <v>0</v>
      </c>
      <c r="X992">
        <v>1.5511234460866368</v>
      </c>
      <c r="AA992">
        <v>0</v>
      </c>
      <c r="AB992">
        <v>0</v>
      </c>
      <c r="AC992" s="1" t="e">
        <f>((#REF!+#REF!)*H2__2[[#This Row],[PremiumH2CN_cap]]+(#REF!+#REF!)*H2__2[[#This Row],[PremiumH2CN_prod]]*1000)*_xlfn.XLOOKUP(H2__2[[#This Row],[Year]],Graphs!$R$2:$R$41,Graphs!$T$2:$T$41)</f>
        <v>#REF!</v>
      </c>
      <c r="AD9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3" spans="1:31" x14ac:dyDescent="0.25">
      <c r="A993" s="1" t="s">
        <v>105</v>
      </c>
      <c r="B993">
        <v>1</v>
      </c>
      <c r="C993" s="1" t="s">
        <v>107</v>
      </c>
      <c r="D993" s="1" t="s">
        <v>337</v>
      </c>
      <c r="E993">
        <v>2052</v>
      </c>
      <c r="F993">
        <v>1.539828801926994E-9</v>
      </c>
      <c r="G993">
        <v>2.3550552667866619E-8</v>
      </c>
      <c r="H993">
        <v>111.5397041752172</v>
      </c>
      <c r="I993">
        <v>170.61301143020609</v>
      </c>
      <c r="J993">
        <v>6.6393297201761347E-12</v>
      </c>
      <c r="K993">
        <v>1.2596004674602746E-9</v>
      </c>
      <c r="L993">
        <v>22.883163869474284</v>
      </c>
      <c r="M993">
        <v>16.220295122527844</v>
      </c>
      <c r="N993">
        <v>10.897759948068064</v>
      </c>
      <c r="O993">
        <v>0</v>
      </c>
      <c r="P993">
        <v>0</v>
      </c>
      <c r="Q993">
        <v>0</v>
      </c>
      <c r="R993">
        <v>0</v>
      </c>
      <c r="S993">
        <v>1.3640955458010586</v>
      </c>
      <c r="T993">
        <v>0</v>
      </c>
      <c r="U993">
        <v>0</v>
      </c>
      <c r="V993">
        <v>0</v>
      </c>
      <c r="W993">
        <v>0</v>
      </c>
      <c r="X993">
        <v>1.4283703938525731</v>
      </c>
      <c r="AA993">
        <v>0</v>
      </c>
      <c r="AB993">
        <v>0</v>
      </c>
      <c r="AC993" s="1" t="e">
        <f>((#REF!+#REF!)*H2__2[[#This Row],[PremiumH2CN_cap]]+(#REF!+#REF!)*H2__2[[#This Row],[PremiumH2CN_prod]]*1000)*_xlfn.XLOOKUP(H2__2[[#This Row],[Year]],Graphs!$R$2:$R$41,Graphs!$T$2:$T$41)</f>
        <v>#REF!</v>
      </c>
      <c r="AD9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4" spans="1:31" x14ac:dyDescent="0.25">
      <c r="A994" s="1" t="s">
        <v>105</v>
      </c>
      <c r="B994">
        <v>1</v>
      </c>
      <c r="C994" s="1" t="s">
        <v>107</v>
      </c>
      <c r="D994" s="1" t="s">
        <v>337</v>
      </c>
      <c r="E994">
        <v>2053</v>
      </c>
      <c r="F994">
        <v>1.57493265524042E-9</v>
      </c>
      <c r="G994">
        <v>2.3924970004647721E-8</v>
      </c>
      <c r="H994">
        <v>125.24225483471074</v>
      </c>
      <c r="I994">
        <v>166.14022444972827</v>
      </c>
      <c r="J994">
        <v>4.7193982975270774E-12</v>
      </c>
      <c r="K994">
        <v>9.4509614600963956E-10</v>
      </c>
      <c r="L994">
        <v>23.76152121059825</v>
      </c>
      <c r="M994">
        <v>16.19152793874316</v>
      </c>
      <c r="N994">
        <v>10.048016011821348</v>
      </c>
      <c r="O994">
        <v>0</v>
      </c>
      <c r="P994">
        <v>0</v>
      </c>
      <c r="Q994">
        <v>0</v>
      </c>
      <c r="R994">
        <v>0</v>
      </c>
      <c r="S994">
        <v>1.2732833807283361</v>
      </c>
      <c r="T994">
        <v>0</v>
      </c>
      <c r="U994">
        <v>0</v>
      </c>
      <c r="V994">
        <v>0</v>
      </c>
      <c r="W994">
        <v>0</v>
      </c>
      <c r="X994">
        <v>1.3351999384962727</v>
      </c>
      <c r="AA994">
        <v>0</v>
      </c>
      <c r="AB994">
        <v>0</v>
      </c>
      <c r="AC994" s="1" t="e">
        <f>((#REF!+#REF!)*H2__2[[#This Row],[PremiumH2CN_cap]]+(#REF!+#REF!)*H2__2[[#This Row],[PremiumH2CN_prod]]*1000)*_xlfn.XLOOKUP(H2__2[[#This Row],[Year]],Graphs!$R$2:$R$41,Graphs!$T$2:$T$41)</f>
        <v>#REF!</v>
      </c>
      <c r="AD9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5" spans="1:31" x14ac:dyDescent="0.25">
      <c r="A995" s="1" t="s">
        <v>105</v>
      </c>
      <c r="B995">
        <v>1</v>
      </c>
      <c r="C995" s="1" t="s">
        <v>107</v>
      </c>
      <c r="D995" s="1" t="s">
        <v>337</v>
      </c>
      <c r="E995">
        <v>2054</v>
      </c>
      <c r="F995">
        <v>2.2478311553775078E-9</v>
      </c>
      <c r="G995">
        <v>2.9809186758542779E-8</v>
      </c>
      <c r="H995">
        <v>127.81531706415706</v>
      </c>
      <c r="I995">
        <v>166.14022444941804</v>
      </c>
      <c r="J995">
        <v>6.5743115777167929E-12</v>
      </c>
      <c r="K995">
        <v>1.0847273512954703E-9</v>
      </c>
      <c r="L995">
        <v>24.904258641109106</v>
      </c>
      <c r="M995">
        <v>15.967925433424027</v>
      </c>
      <c r="N995">
        <v>9.1299963734124407</v>
      </c>
      <c r="O995">
        <v>0</v>
      </c>
      <c r="P995">
        <v>0</v>
      </c>
      <c r="Q995">
        <v>0</v>
      </c>
      <c r="R995">
        <v>0</v>
      </c>
      <c r="S995">
        <v>1.1640334814048114</v>
      </c>
      <c r="T995">
        <v>0</v>
      </c>
      <c r="U995">
        <v>0</v>
      </c>
      <c r="V995">
        <v>0</v>
      </c>
      <c r="W995">
        <v>0</v>
      </c>
      <c r="X995">
        <v>1.2112980888982403</v>
      </c>
      <c r="AA995">
        <v>0</v>
      </c>
      <c r="AB995">
        <v>0</v>
      </c>
      <c r="AC995" s="1" t="e">
        <f>((#REF!+#REF!)*H2__2[[#This Row],[PremiumH2CN_cap]]+(#REF!+#REF!)*H2__2[[#This Row],[PremiumH2CN_prod]]*1000)*_xlfn.XLOOKUP(H2__2[[#This Row],[Year]],Graphs!$R$2:$R$41,Graphs!$T$2:$T$41)</f>
        <v>#REF!</v>
      </c>
      <c r="AD9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6" spans="1:31" x14ac:dyDescent="0.25">
      <c r="A996" s="1" t="s">
        <v>105</v>
      </c>
      <c r="B996">
        <v>1</v>
      </c>
      <c r="C996" s="1" t="s">
        <v>107</v>
      </c>
      <c r="D996" s="1" t="s">
        <v>337</v>
      </c>
      <c r="E996">
        <v>2055</v>
      </c>
      <c r="F996">
        <v>2.5460442601983054E-9</v>
      </c>
      <c r="G996">
        <v>3.2497083541726711E-8</v>
      </c>
      <c r="H996">
        <v>132.07111158459227</v>
      </c>
      <c r="I996">
        <v>166.14022444954836</v>
      </c>
      <c r="J996">
        <v>6.5601376799456505E-12</v>
      </c>
      <c r="K996">
        <v>1.0359962838788123E-9</v>
      </c>
      <c r="L996">
        <v>25.057695561809481</v>
      </c>
      <c r="M996">
        <v>16.284500738198155</v>
      </c>
      <c r="N996">
        <v>8.6592485288901884</v>
      </c>
      <c r="O996">
        <v>0</v>
      </c>
      <c r="P996">
        <v>0</v>
      </c>
      <c r="Q996">
        <v>0</v>
      </c>
      <c r="R996">
        <v>0</v>
      </c>
      <c r="S996">
        <v>1.0863753616325991</v>
      </c>
      <c r="T996">
        <v>0</v>
      </c>
      <c r="U996">
        <v>0</v>
      </c>
      <c r="V996">
        <v>0</v>
      </c>
      <c r="W996">
        <v>0</v>
      </c>
      <c r="X996">
        <v>1.125229999625921</v>
      </c>
      <c r="AA996">
        <v>0</v>
      </c>
      <c r="AB996">
        <v>0</v>
      </c>
      <c r="AC996" s="1" t="e">
        <f>((#REF!+#REF!)*H2__2[[#This Row],[PremiumH2CN_cap]]+(#REF!+#REF!)*H2__2[[#This Row],[PremiumH2CN_prod]]*1000)*_xlfn.XLOOKUP(H2__2[[#This Row],[Year]],Graphs!$R$2:$R$41,Graphs!$T$2:$T$41)</f>
        <v>#REF!</v>
      </c>
      <c r="AD9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7" spans="1:31" x14ac:dyDescent="0.25">
      <c r="A997" s="1" t="s">
        <v>105</v>
      </c>
      <c r="B997">
        <v>1</v>
      </c>
      <c r="C997" s="1" t="s">
        <v>107</v>
      </c>
      <c r="D997" s="1" t="s">
        <v>337</v>
      </c>
      <c r="E997">
        <v>2056</v>
      </c>
      <c r="F997">
        <v>2.6642899795076125E-9</v>
      </c>
      <c r="G997">
        <v>3.3492994293487459E-8</v>
      </c>
      <c r="H997">
        <v>131.42772346542526</v>
      </c>
      <c r="I997">
        <v>166.14022444962293</v>
      </c>
      <c r="J997">
        <v>6.5589376081272209E-12</v>
      </c>
      <c r="K997">
        <v>1.0030374739720359E-9</v>
      </c>
      <c r="L997">
        <v>25.011633393747172</v>
      </c>
      <c r="M997">
        <v>16.459951113069483</v>
      </c>
      <c r="N997">
        <v>8.5303599513065986</v>
      </c>
      <c r="O997">
        <v>0</v>
      </c>
      <c r="P997">
        <v>0</v>
      </c>
      <c r="Q997">
        <v>0</v>
      </c>
      <c r="R997">
        <v>0</v>
      </c>
      <c r="S997">
        <v>1.0266405361005364</v>
      </c>
      <c r="T997">
        <v>0</v>
      </c>
      <c r="U997">
        <v>0</v>
      </c>
      <c r="V997">
        <v>0</v>
      </c>
      <c r="W997">
        <v>0</v>
      </c>
      <c r="X997">
        <v>1.0749749392015213</v>
      </c>
      <c r="AA997">
        <v>0</v>
      </c>
      <c r="AB997">
        <v>0</v>
      </c>
      <c r="AC997" s="1" t="e">
        <f>((#REF!+#REF!)*H2__2[[#This Row],[PremiumH2CN_cap]]+(#REF!+#REF!)*H2__2[[#This Row],[PremiumH2CN_prod]]*1000)*_xlfn.XLOOKUP(H2__2[[#This Row],[Year]],Graphs!$R$2:$R$41,Graphs!$T$2:$T$41)</f>
        <v>#REF!</v>
      </c>
      <c r="AD9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8" spans="1:31" x14ac:dyDescent="0.25">
      <c r="A998" s="1" t="s">
        <v>105</v>
      </c>
      <c r="B998">
        <v>1</v>
      </c>
      <c r="C998" s="1" t="s">
        <v>107</v>
      </c>
      <c r="D998" s="1" t="s">
        <v>337</v>
      </c>
      <c r="E998">
        <v>2057</v>
      </c>
      <c r="F998">
        <v>2.7003888605203399E-9</v>
      </c>
      <c r="G998">
        <v>3.3832235218075164E-8</v>
      </c>
      <c r="H998">
        <v>125.79001831522338</v>
      </c>
      <c r="I998">
        <v>166.14022444964021</v>
      </c>
      <c r="J998">
        <v>6.5510058963126058E-12</v>
      </c>
      <c r="K998">
        <v>9.6094440533575909E-10</v>
      </c>
      <c r="L998">
        <v>25.298982865471011</v>
      </c>
      <c r="M998">
        <v>16.643929307672966</v>
      </c>
      <c r="N998">
        <v>8.0592121674611974</v>
      </c>
      <c r="O998">
        <v>0</v>
      </c>
      <c r="P998">
        <v>0</v>
      </c>
      <c r="Q998">
        <v>0</v>
      </c>
      <c r="R998">
        <v>0</v>
      </c>
      <c r="S998">
        <v>0.94264343441370824</v>
      </c>
      <c r="T998">
        <v>0</v>
      </c>
      <c r="U998">
        <v>0</v>
      </c>
      <c r="V998">
        <v>0</v>
      </c>
      <c r="W998">
        <v>0</v>
      </c>
      <c r="X998">
        <v>0.99409702231047492</v>
      </c>
      <c r="AA998">
        <v>0</v>
      </c>
      <c r="AB998">
        <v>0</v>
      </c>
      <c r="AC998" s="1" t="e">
        <f>((#REF!+#REF!)*H2__2[[#This Row],[PremiumH2CN_cap]]+(#REF!+#REF!)*H2__2[[#This Row],[PremiumH2CN_prod]]*1000)*_xlfn.XLOOKUP(H2__2[[#This Row],[Year]],Graphs!$R$2:$R$41,Graphs!$T$2:$T$41)</f>
        <v>#REF!</v>
      </c>
      <c r="AD9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999" spans="1:31" x14ac:dyDescent="0.25">
      <c r="A999" s="1" t="s">
        <v>105</v>
      </c>
      <c r="B999">
        <v>1</v>
      </c>
      <c r="C999" s="1" t="s">
        <v>107</v>
      </c>
      <c r="D999" s="1" t="s">
        <v>337</v>
      </c>
      <c r="E999">
        <v>2058</v>
      </c>
      <c r="F999">
        <v>2.71606743319668E-9</v>
      </c>
      <c r="G999">
        <v>3.3990529604875481E-8</v>
      </c>
      <c r="H999">
        <v>121.63095967673394</v>
      </c>
      <c r="I999">
        <v>164.69919437930031</v>
      </c>
      <c r="J999">
        <v>6.5219642007183016E-12</v>
      </c>
      <c r="K999">
        <v>9.0788824491925031E-10</v>
      </c>
      <c r="L999">
        <v>26.108066533288081</v>
      </c>
      <c r="M999">
        <v>17.103272598711747</v>
      </c>
      <c r="N999">
        <v>6.7855807730701319</v>
      </c>
      <c r="O999">
        <v>0</v>
      </c>
      <c r="P999">
        <v>0</v>
      </c>
      <c r="Q999">
        <v>0</v>
      </c>
      <c r="R999">
        <v>0</v>
      </c>
      <c r="S999">
        <v>0.80499630469590222</v>
      </c>
      <c r="T999">
        <v>0</v>
      </c>
      <c r="U999">
        <v>0</v>
      </c>
      <c r="V999">
        <v>0</v>
      </c>
      <c r="W999">
        <v>0</v>
      </c>
      <c r="X999">
        <v>0.81727406328240082</v>
      </c>
      <c r="AA999">
        <v>0</v>
      </c>
      <c r="AB999">
        <v>0</v>
      </c>
      <c r="AC999" s="1" t="e">
        <f>((#REF!+#REF!)*H2__2[[#This Row],[PremiumH2CN_cap]]+(#REF!+#REF!)*H2__2[[#This Row],[PremiumH2CN_prod]]*1000)*_xlfn.XLOOKUP(H2__2[[#This Row],[Year]],Graphs!$R$2:$R$41,Graphs!$T$2:$T$41)</f>
        <v>#REF!</v>
      </c>
      <c r="AD9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9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0" spans="1:31" x14ac:dyDescent="0.25">
      <c r="A1000" s="1" t="s">
        <v>105</v>
      </c>
      <c r="B1000">
        <v>1</v>
      </c>
      <c r="C1000" s="1" t="s">
        <v>107</v>
      </c>
      <c r="D1000" s="1" t="s">
        <v>337</v>
      </c>
      <c r="E1000">
        <v>2059</v>
      </c>
      <c r="F1000">
        <v>2.7246478473798329E-9</v>
      </c>
      <c r="G1000">
        <v>3.4081544862173132E-8</v>
      </c>
      <c r="H1000">
        <v>128.70317852549474</v>
      </c>
      <c r="I1000">
        <v>154.95362795534504</v>
      </c>
      <c r="J1000">
        <v>4.2008364182323762E-12</v>
      </c>
      <c r="K1000">
        <v>6.6080914567415771E-10</v>
      </c>
      <c r="L1000">
        <v>25.815319013572338</v>
      </c>
      <c r="M1000">
        <v>16.807981786269629</v>
      </c>
      <c r="N1000">
        <v>7.3752912007224785</v>
      </c>
      <c r="O1000">
        <v>0</v>
      </c>
      <c r="P1000">
        <v>0</v>
      </c>
      <c r="Q1000">
        <v>0</v>
      </c>
      <c r="R1000">
        <v>0</v>
      </c>
      <c r="S1000">
        <v>0.85328671911929432</v>
      </c>
      <c r="T1000">
        <v>0</v>
      </c>
      <c r="U1000">
        <v>0</v>
      </c>
      <c r="V1000">
        <v>0</v>
      </c>
      <c r="W1000">
        <v>0</v>
      </c>
      <c r="X1000">
        <v>0.89191128668586694</v>
      </c>
      <c r="AA1000">
        <v>0</v>
      </c>
      <c r="AB1000">
        <v>0</v>
      </c>
      <c r="AC1000" s="1" t="e">
        <f>((#REF!+#REF!)*H2__2[[#This Row],[PremiumH2CN_cap]]+(#REF!+#REF!)*H2__2[[#This Row],[PremiumH2CN_prod]]*1000)*_xlfn.XLOOKUP(H2__2[[#This Row],[Year]],Graphs!$R$2:$R$41,Graphs!$T$2:$T$41)</f>
        <v>#REF!</v>
      </c>
      <c r="AD10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1" spans="1:31" x14ac:dyDescent="0.25">
      <c r="A1001" s="1" t="s">
        <v>105</v>
      </c>
      <c r="B1001">
        <v>1</v>
      </c>
      <c r="C1001" s="1" t="s">
        <v>107</v>
      </c>
      <c r="D1001" s="1" t="s">
        <v>337</v>
      </c>
      <c r="E1001">
        <v>2060</v>
      </c>
      <c r="F1001">
        <v>2.7242797644326336E-9</v>
      </c>
      <c r="G1001">
        <v>3.4079259813706155E-8</v>
      </c>
      <c r="H1001">
        <v>128.7031785254778</v>
      </c>
      <c r="I1001">
        <v>145.94896480022118</v>
      </c>
      <c r="J1001">
        <v>1.3247392607911618E-12</v>
      </c>
      <c r="K1001">
        <v>2.8765191162418636E-10</v>
      </c>
      <c r="L1001">
        <v>25.030958050351881</v>
      </c>
      <c r="M1001">
        <v>16.488224907233334</v>
      </c>
      <c r="N1001">
        <v>8.4857163723163502</v>
      </c>
      <c r="O1001">
        <v>0</v>
      </c>
      <c r="P1001">
        <v>0</v>
      </c>
      <c r="Q1001">
        <v>0</v>
      </c>
      <c r="R1001">
        <v>0</v>
      </c>
      <c r="S1001">
        <v>0.96640044598022545</v>
      </c>
      <c r="T1001">
        <v>0</v>
      </c>
      <c r="U1001">
        <v>0</v>
      </c>
      <c r="V1001">
        <v>0</v>
      </c>
      <c r="W1001">
        <v>0</v>
      </c>
      <c r="X1001">
        <v>0.98382771090115861</v>
      </c>
      <c r="AA1001">
        <v>0</v>
      </c>
      <c r="AB1001">
        <v>0</v>
      </c>
      <c r="AC1001" s="1" t="e">
        <f>((#REF!+#REF!)*H2__2[[#This Row],[PremiumH2CN_cap]]+(#REF!+#REF!)*H2__2[[#This Row],[PremiumH2CN_prod]]*1000)*_xlfn.XLOOKUP(H2__2[[#This Row],[Year]],Graphs!$R$2:$R$41,Graphs!$T$2:$T$41)</f>
        <v>#REF!</v>
      </c>
      <c r="AD10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2" spans="1:31" x14ac:dyDescent="0.25">
      <c r="A1002" s="1" t="s">
        <v>105</v>
      </c>
      <c r="B1002">
        <v>1</v>
      </c>
      <c r="C1002" s="1" t="s">
        <v>107</v>
      </c>
      <c r="D1002" s="1" t="s">
        <v>23</v>
      </c>
      <c r="E1002">
        <v>2021</v>
      </c>
      <c r="F1002">
        <v>70</v>
      </c>
      <c r="G1002">
        <v>0.35</v>
      </c>
      <c r="H1002">
        <v>0.13500000000000001</v>
      </c>
      <c r="I1002">
        <v>0.13500000000000001</v>
      </c>
      <c r="J1002">
        <v>9.9073503729507149</v>
      </c>
      <c r="K1002">
        <v>9.2909090902750152E-2</v>
      </c>
      <c r="L1002">
        <v>1.1407075080034572E-11</v>
      </c>
      <c r="M1002">
        <v>1.2483462672781307E-11</v>
      </c>
      <c r="N1002">
        <v>0</v>
      </c>
      <c r="O1002">
        <v>0</v>
      </c>
      <c r="P1002">
        <v>0.13500000000000001</v>
      </c>
      <c r="Q1002">
        <v>0</v>
      </c>
      <c r="R1002">
        <v>0</v>
      </c>
      <c r="S1002">
        <v>4.2415752612578155</v>
      </c>
      <c r="T1002">
        <v>0</v>
      </c>
      <c r="U1002">
        <v>0</v>
      </c>
      <c r="V1002">
        <v>0</v>
      </c>
      <c r="W1002">
        <v>0</v>
      </c>
      <c r="X1002">
        <v>4.2415752612623958</v>
      </c>
      <c r="AA1002">
        <v>0</v>
      </c>
      <c r="AB1002">
        <v>0.13500000000000001</v>
      </c>
      <c r="AC1002" s="1" t="e">
        <f>((#REF!+#REF!)*H2__2[[#This Row],[PremiumH2CN_cap]]+(#REF!+#REF!)*H2__2[[#This Row],[PremiumH2CN_prod]]*1000)*_xlfn.XLOOKUP(H2__2[[#This Row],[Year]],Graphs!$R$2:$R$41,Graphs!$T$2:$T$41)</f>
        <v>#REF!</v>
      </c>
      <c r="AD10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3" spans="1:31" x14ac:dyDescent="0.25">
      <c r="A1003" s="1" t="s">
        <v>105</v>
      </c>
      <c r="B1003">
        <v>1</v>
      </c>
      <c r="C1003" s="1" t="s">
        <v>107</v>
      </c>
      <c r="D1003" s="1" t="s">
        <v>23</v>
      </c>
      <c r="E1003">
        <v>2022</v>
      </c>
      <c r="F1003">
        <v>70</v>
      </c>
      <c r="G1003">
        <v>0.35</v>
      </c>
      <c r="H1003">
        <v>0.53519398610976676</v>
      </c>
      <c r="I1003">
        <v>1.4849999999283998</v>
      </c>
      <c r="J1003">
        <v>11.070332164378355</v>
      </c>
      <c r="K1003">
        <v>9.4944645586024648E-12</v>
      </c>
      <c r="L1003">
        <v>1.137645103868137E-2</v>
      </c>
      <c r="M1003">
        <v>2.6791856307219024E-2</v>
      </c>
      <c r="N1003">
        <v>0</v>
      </c>
      <c r="O1003">
        <v>0</v>
      </c>
      <c r="P1003">
        <v>0.13500000000000001</v>
      </c>
      <c r="Q1003">
        <v>0</v>
      </c>
      <c r="R1003">
        <v>0</v>
      </c>
      <c r="S1003">
        <v>7.3215753710132692</v>
      </c>
      <c r="T1003">
        <v>0</v>
      </c>
      <c r="U1003">
        <v>0</v>
      </c>
      <c r="V1003">
        <v>0</v>
      </c>
      <c r="W1003">
        <v>0</v>
      </c>
      <c r="X1003">
        <v>7.3215753672978865</v>
      </c>
      <c r="AA1003">
        <v>0</v>
      </c>
      <c r="AB1003">
        <v>0.13500000000000001</v>
      </c>
      <c r="AC1003" s="1" t="e">
        <f>((#REF!+#REF!)*H2__2[[#This Row],[PremiumH2CN_cap]]+(#REF!+#REF!)*H2__2[[#This Row],[PremiumH2CN_prod]]*1000)*_xlfn.XLOOKUP(H2__2[[#This Row],[Year]],Graphs!$R$2:$R$41,Graphs!$T$2:$T$41)</f>
        <v>#REF!</v>
      </c>
      <c r="AD10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4" spans="1:31" x14ac:dyDescent="0.25">
      <c r="A1004" s="1" t="s">
        <v>105</v>
      </c>
      <c r="B1004">
        <v>1</v>
      </c>
      <c r="C1004" s="1" t="s">
        <v>107</v>
      </c>
      <c r="D1004" s="1" t="s">
        <v>23</v>
      </c>
      <c r="E1004">
        <v>2023</v>
      </c>
      <c r="F1004">
        <v>65.333333333333343</v>
      </c>
      <c r="G1004">
        <v>3.8266666666666307</v>
      </c>
      <c r="H1004">
        <v>0.52844398612199694</v>
      </c>
      <c r="I1004">
        <v>1.9874673545878272</v>
      </c>
      <c r="J1004">
        <v>11.177530399207043</v>
      </c>
      <c r="K1004">
        <v>1.015806060602416</v>
      </c>
      <c r="L1004">
        <v>6.0272221608263779E-3</v>
      </c>
      <c r="M1004">
        <v>2.1655129909485451E-2</v>
      </c>
      <c r="N1004">
        <v>0</v>
      </c>
      <c r="O1004">
        <v>0</v>
      </c>
      <c r="P1004">
        <v>0.12825</v>
      </c>
      <c r="Q1004">
        <v>0</v>
      </c>
      <c r="R1004">
        <v>0</v>
      </c>
      <c r="S1004">
        <v>2.8115752655789068</v>
      </c>
      <c r="T1004">
        <v>0</v>
      </c>
      <c r="U1004">
        <v>0</v>
      </c>
      <c r="V1004">
        <v>0</v>
      </c>
      <c r="W1004">
        <v>0</v>
      </c>
      <c r="X1004">
        <v>2.8115752648700938</v>
      </c>
      <c r="AA1004">
        <v>0</v>
      </c>
      <c r="AB1004">
        <v>0.12825</v>
      </c>
      <c r="AC1004" s="1" t="e">
        <f>((#REF!+#REF!)*H2__2[[#This Row],[PremiumH2CN_cap]]+(#REF!+#REF!)*H2__2[[#This Row],[PremiumH2CN_prod]]*1000)*_xlfn.XLOOKUP(H2__2[[#This Row],[Year]],Graphs!$R$2:$R$41,Graphs!$T$2:$T$41)</f>
        <v>#REF!</v>
      </c>
      <c r="AD10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5" spans="1:31" x14ac:dyDescent="0.25">
      <c r="A1005" s="1" t="s">
        <v>105</v>
      </c>
      <c r="B1005">
        <v>1</v>
      </c>
      <c r="C1005" s="1" t="s">
        <v>107</v>
      </c>
      <c r="D1005" s="1" t="s">
        <v>23</v>
      </c>
      <c r="E1005">
        <v>2024</v>
      </c>
      <c r="F1005">
        <v>60.666666666666714</v>
      </c>
      <c r="G1005">
        <v>6.3274039841579732</v>
      </c>
      <c r="H1005">
        <v>0.52169398624217433</v>
      </c>
      <c r="I1005">
        <v>21.922890899859663</v>
      </c>
      <c r="J1005">
        <v>6.7015889238473134</v>
      </c>
      <c r="K1005">
        <v>1.6796381485183829</v>
      </c>
      <c r="L1005">
        <v>4.5107436476614339E-2</v>
      </c>
      <c r="M1005">
        <v>1.409439049778801</v>
      </c>
      <c r="N1005">
        <v>3.4874371741448806</v>
      </c>
      <c r="O1005">
        <v>0</v>
      </c>
      <c r="P1005">
        <v>0.12150000000000001</v>
      </c>
      <c r="Q1005">
        <v>0</v>
      </c>
      <c r="R1005">
        <v>0</v>
      </c>
      <c r="S1005">
        <v>2.9365286334337819</v>
      </c>
      <c r="T1005">
        <v>0</v>
      </c>
      <c r="U1005">
        <v>0</v>
      </c>
      <c r="V1005">
        <v>0</v>
      </c>
      <c r="W1005">
        <v>0</v>
      </c>
      <c r="X1005">
        <v>2.93652914365176</v>
      </c>
      <c r="AA1005">
        <v>0</v>
      </c>
      <c r="AB1005">
        <v>0.12150000000000001</v>
      </c>
      <c r="AC1005" s="1" t="e">
        <f>((#REF!+#REF!)*H2__2[[#This Row],[PremiumH2CN_cap]]+(#REF!+#REF!)*H2__2[[#This Row],[PremiumH2CN_prod]]*1000)*_xlfn.XLOOKUP(H2__2[[#This Row],[Year]],Graphs!$R$2:$R$41,Graphs!$T$2:$T$41)</f>
        <v>#REF!</v>
      </c>
      <c r="AD10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6" spans="1:31" x14ac:dyDescent="0.25">
      <c r="A1006" s="1" t="s">
        <v>105</v>
      </c>
      <c r="B1006">
        <v>1</v>
      </c>
      <c r="C1006" s="1" t="s">
        <v>107</v>
      </c>
      <c r="D1006" s="1" t="s">
        <v>23</v>
      </c>
      <c r="E1006">
        <v>2025</v>
      </c>
      <c r="F1006">
        <v>56.000000000000064</v>
      </c>
      <c r="G1006">
        <v>6.3040706508246762</v>
      </c>
      <c r="H1006">
        <v>5.7993838484497058</v>
      </c>
      <c r="I1006">
        <v>29.978657808283923</v>
      </c>
      <c r="J1006">
        <v>6.0007866708648478</v>
      </c>
      <c r="K1006">
        <v>1.6734442091249366</v>
      </c>
      <c r="L1006">
        <v>0.72381651142198233</v>
      </c>
      <c r="M1006">
        <v>2.4169306568824132</v>
      </c>
      <c r="N1006">
        <v>3.6148458244719373</v>
      </c>
      <c r="O1006">
        <v>0</v>
      </c>
      <c r="P1006">
        <v>0.11475</v>
      </c>
      <c r="Q1006">
        <v>0</v>
      </c>
      <c r="R1006">
        <v>0</v>
      </c>
      <c r="S1006">
        <v>2.7133518006220703</v>
      </c>
      <c r="T1006">
        <v>0</v>
      </c>
      <c r="U1006">
        <v>0</v>
      </c>
      <c r="V1006">
        <v>0</v>
      </c>
      <c r="W1006">
        <v>0</v>
      </c>
      <c r="X1006">
        <v>2.7162843572075515</v>
      </c>
      <c r="AA1006">
        <v>0</v>
      </c>
      <c r="AB1006">
        <v>0.11475</v>
      </c>
      <c r="AC1006" s="1" t="e">
        <f>((#REF!+#REF!)*H2__2[[#This Row],[PremiumH2CN_cap]]+(#REF!+#REF!)*H2__2[[#This Row],[PremiumH2CN_prod]]*1000)*_xlfn.XLOOKUP(H2__2[[#This Row],[Year]],Graphs!$R$2:$R$41,Graphs!$T$2:$T$41)</f>
        <v>#REF!</v>
      </c>
      <c r="AD10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7" spans="1:31" x14ac:dyDescent="0.25">
      <c r="A1007" s="1" t="s">
        <v>105</v>
      </c>
      <c r="B1007">
        <v>1</v>
      </c>
      <c r="C1007" s="1" t="s">
        <v>107</v>
      </c>
      <c r="D1007" s="1" t="s">
        <v>23</v>
      </c>
      <c r="E1007">
        <v>2026</v>
      </c>
      <c r="F1007">
        <v>51.333333333333414</v>
      </c>
      <c r="G1007">
        <v>6.2807373174913739</v>
      </c>
      <c r="H1007">
        <v>22.220796143027091</v>
      </c>
      <c r="I1007">
        <v>30.296953346108921</v>
      </c>
      <c r="J1007">
        <v>2.7652889507399916</v>
      </c>
      <c r="K1007">
        <v>1.4996091788648447</v>
      </c>
      <c r="L1007">
        <v>2.9318999932057443</v>
      </c>
      <c r="M1007">
        <v>2.4581315527664804</v>
      </c>
      <c r="N1007">
        <v>5.8857459869010489</v>
      </c>
      <c r="O1007">
        <v>0</v>
      </c>
      <c r="P1007">
        <v>0.10800000000000001</v>
      </c>
      <c r="Q1007">
        <v>0</v>
      </c>
      <c r="R1007">
        <v>0</v>
      </c>
      <c r="S1007">
        <v>2.8689462693774117</v>
      </c>
      <c r="T1007">
        <v>0</v>
      </c>
      <c r="U1007">
        <v>0</v>
      </c>
      <c r="V1007">
        <v>0</v>
      </c>
      <c r="W1007">
        <v>0</v>
      </c>
      <c r="X1007">
        <v>2.8973191292026574</v>
      </c>
      <c r="AA1007">
        <v>0</v>
      </c>
      <c r="AB1007">
        <v>0.10800000000000001</v>
      </c>
      <c r="AC1007" s="1" t="e">
        <f>((#REF!+#REF!)*H2__2[[#This Row],[PremiumH2CN_cap]]+(#REF!+#REF!)*H2__2[[#This Row],[PremiumH2CN_prod]]*1000)*_xlfn.XLOOKUP(H2__2[[#This Row],[Year]],Graphs!$R$2:$R$41,Graphs!$T$2:$T$41)</f>
        <v>#REF!</v>
      </c>
      <c r="AD10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8" spans="1:31" x14ac:dyDescent="0.25">
      <c r="A1008" s="1" t="s">
        <v>105</v>
      </c>
      <c r="B1008">
        <v>1</v>
      </c>
      <c r="C1008" s="1" t="s">
        <v>107</v>
      </c>
      <c r="D1008" s="1" t="s">
        <v>23</v>
      </c>
      <c r="E1008">
        <v>2027</v>
      </c>
      <c r="F1008">
        <v>46.666666666666778</v>
      </c>
      <c r="G1008">
        <v>6.2574039841580689</v>
      </c>
      <c r="H1008">
        <v>27.220440774802988</v>
      </c>
      <c r="I1008">
        <v>32.166646754629426</v>
      </c>
      <c r="J1008">
        <v>1.7739601126102749</v>
      </c>
      <c r="K1008">
        <v>1.4505731669864295</v>
      </c>
      <c r="L1008">
        <v>3.6603954707054123</v>
      </c>
      <c r="M1008">
        <v>2.6586974901153306</v>
      </c>
      <c r="N1008">
        <v>7.110659467079719</v>
      </c>
      <c r="O1008">
        <v>0</v>
      </c>
      <c r="P1008">
        <v>0.10125000000000001</v>
      </c>
      <c r="Q1008">
        <v>0</v>
      </c>
      <c r="R1008">
        <v>0</v>
      </c>
      <c r="S1008">
        <v>2.8174379065935047</v>
      </c>
      <c r="T1008">
        <v>0</v>
      </c>
      <c r="U1008">
        <v>0</v>
      </c>
      <c r="V1008">
        <v>0</v>
      </c>
      <c r="W1008">
        <v>0</v>
      </c>
      <c r="X1008">
        <v>2.859353573772816</v>
      </c>
      <c r="AA1008">
        <v>0</v>
      </c>
      <c r="AB1008">
        <v>0.10125000000000001</v>
      </c>
      <c r="AC1008" s="1" t="e">
        <f>((#REF!+#REF!)*H2__2[[#This Row],[PremiumH2CN_cap]]+(#REF!+#REF!)*H2__2[[#This Row],[PremiumH2CN_prod]]*1000)*_xlfn.XLOOKUP(H2__2[[#This Row],[Year]],Graphs!$R$2:$R$41,Graphs!$T$2:$T$41)</f>
        <v>#REF!</v>
      </c>
      <c r="AD10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09" spans="1:31" x14ac:dyDescent="0.25">
      <c r="A1009" s="1" t="s">
        <v>105</v>
      </c>
      <c r="B1009">
        <v>1</v>
      </c>
      <c r="C1009" s="1" t="s">
        <v>107</v>
      </c>
      <c r="D1009" s="1" t="s">
        <v>23</v>
      </c>
      <c r="E1009">
        <v>2028</v>
      </c>
      <c r="F1009">
        <v>42.000000000000142</v>
      </c>
      <c r="G1009">
        <v>6.2340706508247621</v>
      </c>
      <c r="H1009">
        <v>29.553844375928165</v>
      </c>
      <c r="I1009">
        <v>36.255347999667947</v>
      </c>
      <c r="J1009">
        <v>0.83346964830460568</v>
      </c>
      <c r="K1009">
        <v>1.3526731869785777</v>
      </c>
      <c r="L1009">
        <v>4.087544920620247</v>
      </c>
      <c r="M1009">
        <v>3.161064282934356</v>
      </c>
      <c r="N1009">
        <v>8.3300229479109458</v>
      </c>
      <c r="O1009">
        <v>0</v>
      </c>
      <c r="P1009">
        <v>9.4500000000000001E-2</v>
      </c>
      <c r="Q1009">
        <v>0</v>
      </c>
      <c r="R1009">
        <v>0</v>
      </c>
      <c r="S1009">
        <v>2.7535546123820049</v>
      </c>
      <c r="T1009">
        <v>0</v>
      </c>
      <c r="U1009">
        <v>0</v>
      </c>
      <c r="V1009">
        <v>0</v>
      </c>
      <c r="W1009">
        <v>0</v>
      </c>
      <c r="X1009">
        <v>2.817540002291465</v>
      </c>
      <c r="AA1009">
        <v>0</v>
      </c>
      <c r="AB1009">
        <v>9.4500000000000001E-2</v>
      </c>
      <c r="AC1009" s="1" t="e">
        <f>((#REF!+#REF!)*H2__2[[#This Row],[PremiumH2CN_cap]]+(#REF!+#REF!)*H2__2[[#This Row],[PremiumH2CN_prod]]*1000)*_xlfn.XLOOKUP(H2__2[[#This Row],[Year]],Graphs!$R$2:$R$41,Graphs!$T$2:$T$41)</f>
        <v>#REF!</v>
      </c>
      <c r="AD10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0" spans="1:31" x14ac:dyDescent="0.25">
      <c r="A1010" s="1" t="s">
        <v>105</v>
      </c>
      <c r="B1010">
        <v>1</v>
      </c>
      <c r="C1010" s="1" t="s">
        <v>107</v>
      </c>
      <c r="D1010" s="1" t="s">
        <v>23</v>
      </c>
      <c r="E1010">
        <v>2029</v>
      </c>
      <c r="F1010">
        <v>37.33333333333352</v>
      </c>
      <c r="G1010">
        <v>6.2107373174914544</v>
      </c>
      <c r="H1010">
        <v>29.547094378663246</v>
      </c>
      <c r="I1010">
        <v>41.513178764074468</v>
      </c>
      <c r="J1010">
        <v>0.32641998747613699</v>
      </c>
      <c r="K1010">
        <v>1.1893795189539216</v>
      </c>
      <c r="L1010">
        <v>4.2195537134641796</v>
      </c>
      <c r="M1010">
        <v>3.8420168521536731</v>
      </c>
      <c r="N1010">
        <v>9.2994245609353658</v>
      </c>
      <c r="O1010">
        <v>0</v>
      </c>
      <c r="P1010">
        <v>8.7750000000000009E-2</v>
      </c>
      <c r="Q1010">
        <v>0</v>
      </c>
      <c r="R1010">
        <v>0</v>
      </c>
      <c r="S1010">
        <v>2.6335897095250891</v>
      </c>
      <c r="T1010">
        <v>0</v>
      </c>
      <c r="U1010">
        <v>0</v>
      </c>
      <c r="V1010">
        <v>0</v>
      </c>
      <c r="W1010">
        <v>0</v>
      </c>
      <c r="X1010">
        <v>2.7093882383571803</v>
      </c>
      <c r="AA1010">
        <v>0</v>
      </c>
      <c r="AB1010">
        <v>8.7750000000000009E-2</v>
      </c>
      <c r="AC1010" s="1" t="e">
        <f>((#REF!+#REF!)*H2__2[[#This Row],[PremiumH2CN_cap]]+(#REF!+#REF!)*H2__2[[#This Row],[PremiumH2CN_prod]]*1000)*_xlfn.XLOOKUP(H2__2[[#This Row],[Year]],Graphs!$R$2:$R$41,Graphs!$T$2:$T$41)</f>
        <v>#REF!</v>
      </c>
      <c r="AD10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1" spans="1:31" x14ac:dyDescent="0.25">
      <c r="A1011" s="1" t="s">
        <v>105</v>
      </c>
      <c r="B1011">
        <v>1</v>
      </c>
      <c r="C1011" s="1" t="s">
        <v>107</v>
      </c>
      <c r="D1011" s="1" t="s">
        <v>23</v>
      </c>
      <c r="E1011">
        <v>2030</v>
      </c>
      <c r="F1011">
        <v>32.666666666666892</v>
      </c>
      <c r="G1011">
        <v>6.1874039841581476</v>
      </c>
      <c r="H1011">
        <v>29.985762787319125</v>
      </c>
      <c r="I1011">
        <v>45.3262913021426</v>
      </c>
      <c r="J1011">
        <v>0.13279929238444282</v>
      </c>
      <c r="K1011">
        <v>1.085641533777181</v>
      </c>
      <c r="L1011">
        <v>4.3945447226736407</v>
      </c>
      <c r="M1011">
        <v>4.3927530622628357</v>
      </c>
      <c r="N1011">
        <v>9.9846411224681582</v>
      </c>
      <c r="O1011">
        <v>0</v>
      </c>
      <c r="P1011">
        <v>8.1000000000000003E-2</v>
      </c>
      <c r="Q1011">
        <v>0</v>
      </c>
      <c r="R1011">
        <v>0</v>
      </c>
      <c r="S1011">
        <v>2.5069315450226086</v>
      </c>
      <c r="T1011">
        <v>0</v>
      </c>
      <c r="U1011">
        <v>0</v>
      </c>
      <c r="V1011">
        <v>0</v>
      </c>
      <c r="W1011">
        <v>0</v>
      </c>
      <c r="X1011">
        <v>2.5809415934484652</v>
      </c>
      <c r="AA1011">
        <v>0</v>
      </c>
      <c r="AB1011">
        <v>8.1000000000000003E-2</v>
      </c>
      <c r="AC1011" s="1" t="e">
        <f>((#REF!+#REF!)*H2__2[[#This Row],[PremiumH2CN_cap]]+(#REF!+#REF!)*H2__2[[#This Row],[PremiumH2CN_prod]]*1000)*_xlfn.XLOOKUP(H2__2[[#This Row],[Year]],Graphs!$R$2:$R$41,Graphs!$T$2:$T$41)</f>
        <v>#REF!</v>
      </c>
      <c r="AD10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2" spans="1:31" x14ac:dyDescent="0.25">
      <c r="A1012" s="1" t="s">
        <v>105</v>
      </c>
      <c r="B1012">
        <v>1</v>
      </c>
      <c r="C1012" s="1" t="s">
        <v>107</v>
      </c>
      <c r="D1012" s="1" t="s">
        <v>23</v>
      </c>
      <c r="E1012">
        <v>2031</v>
      </c>
      <c r="F1012">
        <v>28.000000000000284</v>
      </c>
      <c r="G1012">
        <v>6.1640706508248435</v>
      </c>
      <c r="H1012">
        <v>29.979012787521185</v>
      </c>
      <c r="I1012">
        <v>45.319541302499552</v>
      </c>
      <c r="J1012">
        <v>0.10369339328009905</v>
      </c>
      <c r="K1012">
        <v>1.0672598867719949</v>
      </c>
      <c r="L1012">
        <v>4.432575080699686</v>
      </c>
      <c r="M1012">
        <v>4.4276669673439955</v>
      </c>
      <c r="N1012">
        <v>10.606251382474438</v>
      </c>
      <c r="O1012">
        <v>2.4701007604423095</v>
      </c>
      <c r="P1012">
        <v>3.2845434407254923</v>
      </c>
      <c r="Q1012">
        <v>0.32957219302033558</v>
      </c>
      <c r="R1012">
        <v>0.5363404485721337</v>
      </c>
      <c r="S1012">
        <v>2.4943152883049469</v>
      </c>
      <c r="T1012">
        <v>0</v>
      </c>
      <c r="U1012">
        <v>0</v>
      </c>
      <c r="V1012">
        <v>0</v>
      </c>
      <c r="W1012">
        <v>0</v>
      </c>
      <c r="X1012">
        <v>2.5825163802478994</v>
      </c>
      <c r="AA1012">
        <v>2.4701007604423095</v>
      </c>
      <c r="AB1012">
        <v>3.2845434407254923</v>
      </c>
      <c r="AC1012" s="1" t="e">
        <f>((#REF!+#REF!)*H2__2[[#This Row],[PremiumH2CN_cap]]+(#REF!+#REF!)*H2__2[[#This Row],[PremiumH2CN_prod]]*1000)*_xlfn.XLOOKUP(H2__2[[#This Row],[Year]],Graphs!$R$2:$R$41,Graphs!$T$2:$T$41)</f>
        <v>#REF!</v>
      </c>
      <c r="AD10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3" spans="1:31" x14ac:dyDescent="0.25">
      <c r="A1013" s="1" t="s">
        <v>105</v>
      </c>
      <c r="B1013">
        <v>1</v>
      </c>
      <c r="C1013" s="1" t="s">
        <v>107</v>
      </c>
      <c r="D1013" s="1" t="s">
        <v>23</v>
      </c>
      <c r="E1013">
        <v>2032</v>
      </c>
      <c r="F1013">
        <v>23.333333333333691</v>
      </c>
      <c r="G1013">
        <v>6.1407373174915412</v>
      </c>
      <c r="H1013">
        <v>33.656465901829272</v>
      </c>
      <c r="I1013">
        <v>47.364133824197673</v>
      </c>
      <c r="J1013">
        <v>5.6574604885927193E-2</v>
      </c>
      <c r="K1013">
        <v>1.0535850984884534</v>
      </c>
      <c r="L1013">
        <v>5.0555894747874417</v>
      </c>
      <c r="M1013">
        <v>4.6767156569070618</v>
      </c>
      <c r="N1013">
        <v>11.271742810462456</v>
      </c>
      <c r="O1013">
        <v>2.4701007604423095</v>
      </c>
      <c r="P1013">
        <v>3.2777934407254921</v>
      </c>
      <c r="Q1013">
        <v>0.33265475392202792</v>
      </c>
      <c r="R1013">
        <v>0.5569809471236431</v>
      </c>
      <c r="S1013">
        <v>2.498201130549401</v>
      </c>
      <c r="T1013">
        <v>0</v>
      </c>
      <c r="U1013">
        <v>0</v>
      </c>
      <c r="V1013">
        <v>0</v>
      </c>
      <c r="W1013">
        <v>0</v>
      </c>
      <c r="X1013">
        <v>2.5951906249271297</v>
      </c>
      <c r="AA1013">
        <v>2.4701007604423095</v>
      </c>
      <c r="AB1013">
        <v>3.2777934407254921</v>
      </c>
      <c r="AC1013" s="1" t="e">
        <f>((#REF!+#REF!)*H2__2[[#This Row],[PremiumH2CN_cap]]+(#REF!+#REF!)*H2__2[[#This Row],[PremiumH2CN_prod]]*1000)*_xlfn.XLOOKUP(H2__2[[#This Row],[Year]],Graphs!$R$2:$R$41,Graphs!$T$2:$T$41)</f>
        <v>#REF!</v>
      </c>
      <c r="AD10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4" spans="1:31" x14ac:dyDescent="0.25">
      <c r="A1014" s="1" t="s">
        <v>105</v>
      </c>
      <c r="B1014">
        <v>1</v>
      </c>
      <c r="C1014" s="1" t="s">
        <v>107</v>
      </c>
      <c r="D1014" s="1" t="s">
        <v>23</v>
      </c>
      <c r="E1014">
        <v>2033</v>
      </c>
      <c r="F1014">
        <v>18.666666666667123</v>
      </c>
      <c r="G1014">
        <v>6.1174039841582406</v>
      </c>
      <c r="H1014">
        <v>37.589666347017086</v>
      </c>
      <c r="I1014">
        <v>48.999694971812524</v>
      </c>
      <c r="J1014">
        <v>2.5382167737318916E-10</v>
      </c>
      <c r="K1014">
        <v>1.0477197486847332</v>
      </c>
      <c r="L1014">
        <v>5.7255994582781744</v>
      </c>
      <c r="M1014">
        <v>4.8529887655273516</v>
      </c>
      <c r="N1014">
        <v>11.977895590176837</v>
      </c>
      <c r="O1014">
        <v>2.4701007604423095</v>
      </c>
      <c r="P1014">
        <v>3.2710434407254922</v>
      </c>
      <c r="Q1014">
        <v>0.32321275977977509</v>
      </c>
      <c r="R1014">
        <v>0.57450965810165711</v>
      </c>
      <c r="S1014">
        <v>2.5108852827407953</v>
      </c>
      <c r="T1014">
        <v>0</v>
      </c>
      <c r="U1014">
        <v>0</v>
      </c>
      <c r="V1014">
        <v>0</v>
      </c>
      <c r="W1014">
        <v>0</v>
      </c>
      <c r="X1014">
        <v>2.614345292731397</v>
      </c>
      <c r="AA1014">
        <v>2.4701007604423095</v>
      </c>
      <c r="AB1014">
        <v>3.2710434407254922</v>
      </c>
      <c r="AC1014" s="1" t="e">
        <f>((#REF!+#REF!)*H2__2[[#This Row],[PremiumH2CN_cap]]+(#REF!+#REF!)*H2__2[[#This Row],[PremiumH2CN_prod]]*1000)*_xlfn.XLOOKUP(H2__2[[#This Row],[Year]],Graphs!$R$2:$R$41,Graphs!$T$2:$T$41)</f>
        <v>#REF!</v>
      </c>
      <c r="AD10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5" spans="1:31" x14ac:dyDescent="0.25">
      <c r="A1015" s="1" t="s">
        <v>105</v>
      </c>
      <c r="B1015">
        <v>1</v>
      </c>
      <c r="C1015" s="1" t="s">
        <v>107</v>
      </c>
      <c r="D1015" s="1" t="s">
        <v>23</v>
      </c>
      <c r="E1015">
        <v>2034</v>
      </c>
      <c r="F1015">
        <v>14.00000000000059</v>
      </c>
      <c r="G1015">
        <v>6.0940706508249383</v>
      </c>
      <c r="H1015">
        <v>37.582916354944764</v>
      </c>
      <c r="I1015">
        <v>54.62566168242676</v>
      </c>
      <c r="J1015">
        <v>1.6216675079241728E-11</v>
      </c>
      <c r="K1015">
        <v>1.0326500192116728</v>
      </c>
      <c r="L1015">
        <v>5.8953497820056322</v>
      </c>
      <c r="M1015">
        <v>5.569318364612009</v>
      </c>
      <c r="N1015">
        <v>12.597607846494792</v>
      </c>
      <c r="O1015">
        <v>2.4701007604423095</v>
      </c>
      <c r="P1015">
        <v>3.264293440725492</v>
      </c>
      <c r="Q1015">
        <v>0.33699223148194296</v>
      </c>
      <c r="R1015">
        <v>0.56603850627708518</v>
      </c>
      <c r="S1015">
        <v>2.4975755920614779</v>
      </c>
      <c r="T1015">
        <v>0</v>
      </c>
      <c r="U1015">
        <v>0</v>
      </c>
      <c r="V1015">
        <v>0</v>
      </c>
      <c r="W1015">
        <v>0</v>
      </c>
      <c r="X1015">
        <v>2.6122543596340604</v>
      </c>
      <c r="AA1015">
        <v>2.4701007604423095</v>
      </c>
      <c r="AB1015">
        <v>3.264293440725492</v>
      </c>
      <c r="AC1015" s="1" t="e">
        <f>((#REF!+#REF!)*H2__2[[#This Row],[PremiumH2CN_cap]]+(#REF!+#REF!)*H2__2[[#This Row],[PremiumH2CN_prod]]*1000)*_xlfn.XLOOKUP(H2__2[[#This Row],[Year]],Graphs!$R$2:$R$41,Graphs!$T$2:$T$41)</f>
        <v>#REF!</v>
      </c>
      <c r="AD10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6" spans="1:31" x14ac:dyDescent="0.25">
      <c r="A1016" s="1" t="s">
        <v>105</v>
      </c>
      <c r="B1016">
        <v>1</v>
      </c>
      <c r="C1016" s="1" t="s">
        <v>107</v>
      </c>
      <c r="D1016" s="1" t="s">
        <v>23</v>
      </c>
      <c r="E1016">
        <v>2035</v>
      </c>
      <c r="F1016">
        <v>9.3333333333341422</v>
      </c>
      <c r="G1016">
        <v>6.0707373174916359</v>
      </c>
      <c r="H1016">
        <v>42.77289454881722</v>
      </c>
      <c r="I1016">
        <v>55.647507458153534</v>
      </c>
      <c r="J1016">
        <v>1.0886912299660417E-11</v>
      </c>
      <c r="K1016">
        <v>0.99464321822173329</v>
      </c>
      <c r="L1016">
        <v>6.7081692225311835</v>
      </c>
      <c r="M1016">
        <v>5.9607787371237215</v>
      </c>
      <c r="N1016">
        <v>13.018701978714812</v>
      </c>
      <c r="O1016">
        <v>2.4701007604423095</v>
      </c>
      <c r="P1016">
        <v>3.2575434407254922</v>
      </c>
      <c r="Q1016">
        <v>0.20439055135486697</v>
      </c>
      <c r="R1016">
        <v>0.61014618743288063</v>
      </c>
      <c r="S1016">
        <v>2.4598430750258613</v>
      </c>
      <c r="T1016">
        <v>0</v>
      </c>
      <c r="U1016">
        <v>0</v>
      </c>
      <c r="V1016">
        <v>0</v>
      </c>
      <c r="W1016">
        <v>0</v>
      </c>
      <c r="X1016">
        <v>2.5860223594066358</v>
      </c>
      <c r="AA1016">
        <v>2.4701007604423095</v>
      </c>
      <c r="AB1016">
        <v>3.2575434407254922</v>
      </c>
      <c r="AC1016" s="1" t="e">
        <f>((#REF!+#REF!)*H2__2[[#This Row],[PremiumH2CN_cap]]+(#REF!+#REF!)*H2__2[[#This Row],[PremiumH2CN_prod]]*1000)*_xlfn.XLOOKUP(H2__2[[#This Row],[Year]],Graphs!$R$2:$R$41,Graphs!$T$2:$T$41)</f>
        <v>#REF!</v>
      </c>
      <c r="AD10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7" spans="1:31" x14ac:dyDescent="0.25">
      <c r="A1017" s="1" t="s">
        <v>105</v>
      </c>
      <c r="B1017">
        <v>1</v>
      </c>
      <c r="C1017" s="1" t="s">
        <v>107</v>
      </c>
      <c r="D1017" s="1" t="s">
        <v>23</v>
      </c>
      <c r="E1017">
        <v>2036</v>
      </c>
      <c r="F1017">
        <v>4.6666666666679388</v>
      </c>
      <c r="G1017">
        <v>6.0474039841583327</v>
      </c>
      <c r="H1017">
        <v>51.261360699090616</v>
      </c>
      <c r="I1017">
        <v>59.757578752452552</v>
      </c>
      <c r="J1017">
        <v>8.5784947974048207E-12</v>
      </c>
      <c r="K1017">
        <v>0.90120379871879985</v>
      </c>
      <c r="L1017">
        <v>7.8788842713168803</v>
      </c>
      <c r="M1017">
        <v>6.3577812036613786</v>
      </c>
      <c r="N1017">
        <v>13.033742454985777</v>
      </c>
      <c r="O1017">
        <v>2.4701007604423095</v>
      </c>
      <c r="P1017">
        <v>3.2507934407254924</v>
      </c>
      <c r="Q1017">
        <v>0.21907785698342055</v>
      </c>
      <c r="R1017">
        <v>0.6089986182162952</v>
      </c>
      <c r="S1017">
        <v>2.4096098216604203</v>
      </c>
      <c r="T1017">
        <v>0</v>
      </c>
      <c r="U1017">
        <v>0</v>
      </c>
      <c r="V1017">
        <v>0</v>
      </c>
      <c r="W1017">
        <v>0</v>
      </c>
      <c r="X1017">
        <v>2.5337649374732436</v>
      </c>
      <c r="AA1017">
        <v>2.4701007604423095</v>
      </c>
      <c r="AB1017">
        <v>3.2507934407254924</v>
      </c>
      <c r="AC1017" s="1" t="e">
        <f>((#REF!+#REF!)*H2__2[[#This Row],[PremiumH2CN_cap]]+(#REF!+#REF!)*H2__2[[#This Row],[PremiumH2CN_prod]]*1000)*_xlfn.XLOOKUP(H2__2[[#This Row],[Year]],Graphs!$R$2:$R$41,Graphs!$T$2:$T$41)</f>
        <v>#REF!</v>
      </c>
      <c r="AD10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8" spans="1:31" x14ac:dyDescent="0.25">
      <c r="A1018" s="1" t="s">
        <v>105</v>
      </c>
      <c r="B1018">
        <v>1</v>
      </c>
      <c r="C1018" s="1" t="s">
        <v>107</v>
      </c>
      <c r="D1018" s="1" t="s">
        <v>23</v>
      </c>
      <c r="E1018">
        <v>2037</v>
      </c>
      <c r="F1018">
        <v>1.947224508082783E-10</v>
      </c>
      <c r="G1018">
        <v>6.0240706508250295</v>
      </c>
      <c r="H1018">
        <v>59.948913324469089</v>
      </c>
      <c r="I1018">
        <v>59.750828760928286</v>
      </c>
      <c r="J1018">
        <v>5.7413507873439537E-12</v>
      </c>
      <c r="K1018">
        <v>0.9013688493083637</v>
      </c>
      <c r="L1018">
        <v>8.9609614979996124</v>
      </c>
      <c r="M1018">
        <v>6.022060716678113</v>
      </c>
      <c r="N1018">
        <v>13.838439107283737</v>
      </c>
      <c r="O1018">
        <v>2.4701007604423095</v>
      </c>
      <c r="P1018">
        <v>3.2440434407254921</v>
      </c>
      <c r="Q1018">
        <v>0.19838387753546988</v>
      </c>
      <c r="R1018">
        <v>0.58297578213651913</v>
      </c>
      <c r="S1018">
        <v>2.4414959372753708</v>
      </c>
      <c r="T1018">
        <v>0</v>
      </c>
      <c r="U1018">
        <v>0</v>
      </c>
      <c r="V1018">
        <v>0</v>
      </c>
      <c r="W1018">
        <v>0</v>
      </c>
      <c r="X1018">
        <v>2.571799808955928</v>
      </c>
      <c r="AA1018">
        <v>2.4701007604423095</v>
      </c>
      <c r="AB1018">
        <v>3.2440434407254921</v>
      </c>
      <c r="AC1018" s="1" t="e">
        <f>((#REF!+#REF!)*H2__2[[#This Row],[PremiumH2CN_cap]]+(#REF!+#REF!)*H2__2[[#This Row],[PremiumH2CN_prod]]*1000)*_xlfn.XLOOKUP(H2__2[[#This Row],[Year]],Graphs!$R$2:$R$41,Graphs!$T$2:$T$41)</f>
        <v>#REF!</v>
      </c>
      <c r="AD10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19" spans="1:31" x14ac:dyDescent="0.25">
      <c r="A1019" s="1" t="s">
        <v>105</v>
      </c>
      <c r="B1019">
        <v>1</v>
      </c>
      <c r="C1019" s="1" t="s">
        <v>107</v>
      </c>
      <c r="D1019" s="1" t="s">
        <v>23</v>
      </c>
      <c r="E1019">
        <v>2038</v>
      </c>
      <c r="F1019">
        <v>1.9752742887708809E-10</v>
      </c>
      <c r="G1019">
        <v>6.0240706508250597</v>
      </c>
      <c r="H1019">
        <v>60.217406376869157</v>
      </c>
      <c r="I1019">
        <v>69.317278780843324</v>
      </c>
      <c r="J1019">
        <v>5.4509582096224307E-12</v>
      </c>
      <c r="K1019">
        <v>0.90136884930260475</v>
      </c>
      <c r="L1019">
        <v>9.2557229913970271</v>
      </c>
      <c r="M1019">
        <v>6.6613935690347823</v>
      </c>
      <c r="N1019">
        <v>14.395690326675037</v>
      </c>
      <c r="O1019">
        <v>2.4701007604423095</v>
      </c>
      <c r="P1019">
        <v>3.2372934407254923</v>
      </c>
      <c r="Q1019">
        <v>0.20384560466175622</v>
      </c>
      <c r="R1019">
        <v>0.58420305453648125</v>
      </c>
      <c r="S1019">
        <v>2.4461989283295629</v>
      </c>
      <c r="T1019">
        <v>0</v>
      </c>
      <c r="U1019">
        <v>0</v>
      </c>
      <c r="V1019">
        <v>0</v>
      </c>
      <c r="W1019">
        <v>0</v>
      </c>
      <c r="X1019">
        <v>2.5793604423888228</v>
      </c>
      <c r="AA1019">
        <v>2.4701007604423095</v>
      </c>
      <c r="AB1019">
        <v>3.2372934407254923</v>
      </c>
      <c r="AC1019" s="1" t="e">
        <f>((#REF!+#REF!)*H2__2[[#This Row],[PremiumH2CN_cap]]+(#REF!+#REF!)*H2__2[[#This Row],[PremiumH2CN_prod]]*1000)*_xlfn.XLOOKUP(H2__2[[#This Row],[Year]],Graphs!$R$2:$R$41,Graphs!$T$2:$T$41)</f>
        <v>#REF!</v>
      </c>
      <c r="AD10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0" spans="1:31" x14ac:dyDescent="0.25">
      <c r="A1020" s="1" t="s">
        <v>105</v>
      </c>
      <c r="B1020">
        <v>1</v>
      </c>
      <c r="C1020" s="1" t="s">
        <v>107</v>
      </c>
      <c r="D1020" s="1" t="s">
        <v>23</v>
      </c>
      <c r="E1020">
        <v>2039</v>
      </c>
      <c r="F1020">
        <v>2.057670472386068E-10</v>
      </c>
      <c r="G1020">
        <v>6.0240706508250934</v>
      </c>
      <c r="H1020">
        <v>60.210656377191484</v>
      </c>
      <c r="I1020">
        <v>81.590649874260635</v>
      </c>
      <c r="J1020">
        <v>5.1619355917962594E-12</v>
      </c>
      <c r="K1020">
        <v>0.86197888945767254</v>
      </c>
      <c r="L1020">
        <v>9.5100036038188609</v>
      </c>
      <c r="M1020">
        <v>7.9299813413825149</v>
      </c>
      <c r="N1020">
        <v>14.390442945776805</v>
      </c>
      <c r="O1020">
        <v>2.4701007604423095</v>
      </c>
      <c r="P1020">
        <v>3.230543440725492</v>
      </c>
      <c r="Q1020">
        <v>0.1990707577958141</v>
      </c>
      <c r="R1020">
        <v>0.6088957339312614</v>
      </c>
      <c r="S1020">
        <v>2.3942572190070832</v>
      </c>
      <c r="T1020">
        <v>0</v>
      </c>
      <c r="U1020">
        <v>0</v>
      </c>
      <c r="V1020">
        <v>0</v>
      </c>
      <c r="W1020">
        <v>0</v>
      </c>
      <c r="X1020">
        <v>2.5263884000325127</v>
      </c>
      <c r="AA1020">
        <v>2.4701007604423095</v>
      </c>
      <c r="AB1020">
        <v>3.230543440725492</v>
      </c>
      <c r="AC1020" s="1" t="e">
        <f>((#REF!+#REF!)*H2__2[[#This Row],[PremiumH2CN_cap]]+(#REF!+#REF!)*H2__2[[#This Row],[PremiumH2CN_prod]]*1000)*_xlfn.XLOOKUP(H2__2[[#This Row],[Year]],Graphs!$R$2:$R$41,Graphs!$T$2:$T$41)</f>
        <v>#REF!</v>
      </c>
      <c r="AD10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1" spans="1:31" x14ac:dyDescent="0.25">
      <c r="A1021" s="1" t="s">
        <v>105</v>
      </c>
      <c r="B1021">
        <v>1</v>
      </c>
      <c r="C1021" s="1" t="s">
        <v>107</v>
      </c>
      <c r="D1021" s="1" t="s">
        <v>23</v>
      </c>
      <c r="E1021">
        <v>2040</v>
      </c>
      <c r="F1021">
        <v>2.2397853471360934E-10</v>
      </c>
      <c r="G1021">
        <v>6.0240706508251316</v>
      </c>
      <c r="H1021">
        <v>60.20390637731338</v>
      </c>
      <c r="I1021">
        <v>91.556409880097533</v>
      </c>
      <c r="J1021">
        <v>4.9350813971173616E-12</v>
      </c>
      <c r="K1021">
        <v>0.82536398281346912</v>
      </c>
      <c r="L1021">
        <v>9.8333343237259427</v>
      </c>
      <c r="M1021">
        <v>9.2840644298184021</v>
      </c>
      <c r="N1021">
        <v>14.237376858572476</v>
      </c>
      <c r="O1021">
        <v>2.4701007604423095</v>
      </c>
      <c r="P1021">
        <v>3.2237934407254922</v>
      </c>
      <c r="Q1021">
        <v>0.18736280895818067</v>
      </c>
      <c r="R1021">
        <v>0.63237554104708937</v>
      </c>
      <c r="S1021">
        <v>2.3292376296273885</v>
      </c>
      <c r="T1021">
        <v>0</v>
      </c>
      <c r="U1021">
        <v>0</v>
      </c>
      <c r="V1021">
        <v>0</v>
      </c>
      <c r="W1021">
        <v>0</v>
      </c>
      <c r="X1021">
        <v>2.4594970701578709</v>
      </c>
      <c r="AA1021">
        <v>2.4701007604423095</v>
      </c>
      <c r="AB1021">
        <v>3.2237934407254922</v>
      </c>
      <c r="AC1021" s="1" t="e">
        <f>((#REF!+#REF!)*H2__2[[#This Row],[PremiumH2CN_cap]]+(#REF!+#REF!)*H2__2[[#This Row],[PremiumH2CN_prod]]*1000)*_xlfn.XLOOKUP(H2__2[[#This Row],[Year]],Graphs!$R$2:$R$41,Graphs!$T$2:$T$41)</f>
        <v>#REF!</v>
      </c>
      <c r="AD10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2" spans="1:31" x14ac:dyDescent="0.25">
      <c r="A1022" s="1" t="s">
        <v>105</v>
      </c>
      <c r="B1022">
        <v>1</v>
      </c>
      <c r="C1022" s="1" t="s">
        <v>107</v>
      </c>
      <c r="D1022" s="1" t="s">
        <v>23</v>
      </c>
      <c r="E1022">
        <v>2041</v>
      </c>
      <c r="F1022">
        <v>2.4892011674686494E-10</v>
      </c>
      <c r="G1022">
        <v>6.0240706508251751</v>
      </c>
      <c r="H1022">
        <v>60.197156377393348</v>
      </c>
      <c r="I1022">
        <v>100.77076537730272</v>
      </c>
      <c r="J1022">
        <v>4.7266439766170686E-12</v>
      </c>
      <c r="K1022">
        <v>0.82536398279778833</v>
      </c>
      <c r="L1022">
        <v>10.292394119192826</v>
      </c>
      <c r="M1022">
        <v>10.47453746284857</v>
      </c>
      <c r="N1022">
        <v>14.000546524594711</v>
      </c>
      <c r="O1022">
        <v>2.4701007604423095</v>
      </c>
      <c r="P1022">
        <v>3.217043440725492</v>
      </c>
      <c r="Q1022">
        <v>0</v>
      </c>
      <c r="R1022">
        <v>0</v>
      </c>
      <c r="S1022">
        <v>2.2106724069947989</v>
      </c>
      <c r="T1022">
        <v>0</v>
      </c>
      <c r="U1022">
        <v>0</v>
      </c>
      <c r="V1022">
        <v>0</v>
      </c>
      <c r="W1022">
        <v>0</v>
      </c>
      <c r="X1022">
        <v>2.3176795827422909</v>
      </c>
      <c r="AA1022">
        <v>2.4701007604423095</v>
      </c>
      <c r="AB1022">
        <v>3.217043440725492</v>
      </c>
      <c r="AC1022" s="1" t="e">
        <f>((#REF!+#REF!)*H2__2[[#This Row],[PremiumH2CN_cap]]+(#REF!+#REF!)*H2__2[[#This Row],[PremiumH2CN_prod]]*1000)*_xlfn.XLOOKUP(H2__2[[#This Row],[Year]],Graphs!$R$2:$R$41,Graphs!$T$2:$T$41)</f>
        <v>#REF!</v>
      </c>
      <c r="AD10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3" spans="1:31" x14ac:dyDescent="0.25">
      <c r="A1023" s="1" t="s">
        <v>105</v>
      </c>
      <c r="B1023">
        <v>1</v>
      </c>
      <c r="C1023" s="1" t="s">
        <v>107</v>
      </c>
      <c r="D1023" s="1" t="s">
        <v>23</v>
      </c>
      <c r="E1023">
        <v>2042</v>
      </c>
      <c r="F1023">
        <v>2.7863220004935092E-10</v>
      </c>
      <c r="G1023">
        <v>6.0240706508252266</v>
      </c>
      <c r="H1023">
        <v>59.790212391336574</v>
      </c>
      <c r="I1023">
        <v>99.414015378034122</v>
      </c>
      <c r="J1023">
        <v>4.5581645207043891E-12</v>
      </c>
      <c r="K1023">
        <v>0.7468144913110295</v>
      </c>
      <c r="L1023">
        <v>10.865079871155336</v>
      </c>
      <c r="M1023">
        <v>11.381268619170038</v>
      </c>
      <c r="N1023">
        <v>14.03172894512848</v>
      </c>
      <c r="O1023">
        <v>2.4701007604423095</v>
      </c>
      <c r="P1023">
        <v>3.2102934407254922</v>
      </c>
      <c r="Q1023">
        <v>0</v>
      </c>
      <c r="R1023">
        <v>0</v>
      </c>
      <c r="S1023">
        <v>2.0914515531228908</v>
      </c>
      <c r="T1023">
        <v>0</v>
      </c>
      <c r="U1023">
        <v>0</v>
      </c>
      <c r="V1023">
        <v>0</v>
      </c>
      <c r="W1023">
        <v>0</v>
      </c>
      <c r="X1023">
        <v>2.2010057745666711</v>
      </c>
      <c r="AA1023">
        <v>2.4701007604423095</v>
      </c>
      <c r="AB1023">
        <v>3.2102934407254922</v>
      </c>
      <c r="AC1023" s="1" t="e">
        <f>((#REF!+#REF!)*H2__2[[#This Row],[PremiumH2CN_cap]]+(#REF!+#REF!)*H2__2[[#This Row],[PremiumH2CN_prod]]*1000)*_xlfn.XLOOKUP(H2__2[[#This Row],[Year]],Graphs!$R$2:$R$41,Graphs!$T$2:$T$41)</f>
        <v>#REF!</v>
      </c>
      <c r="AD10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4" spans="1:31" x14ac:dyDescent="0.25">
      <c r="A1024" s="1" t="s">
        <v>105</v>
      </c>
      <c r="B1024">
        <v>1</v>
      </c>
      <c r="C1024" s="1" t="s">
        <v>107</v>
      </c>
      <c r="D1024" s="1" t="s">
        <v>23</v>
      </c>
      <c r="E1024">
        <v>2043</v>
      </c>
      <c r="F1024">
        <v>3.1337571696682327E-10</v>
      </c>
      <c r="G1024">
        <v>6.0240706508252888</v>
      </c>
      <c r="H1024">
        <v>59.790212391451732</v>
      </c>
      <c r="I1024">
        <v>109.07954405892669</v>
      </c>
      <c r="J1024">
        <v>4.502749366458119E-12</v>
      </c>
      <c r="K1024">
        <v>0.57170137123846843</v>
      </c>
      <c r="L1024">
        <v>11.094818420744827</v>
      </c>
      <c r="M1024">
        <v>12.543687312333477</v>
      </c>
      <c r="N1024">
        <v>14.382826827461816</v>
      </c>
      <c r="O1024">
        <v>2.4701007604423095</v>
      </c>
      <c r="P1024">
        <v>3.2102934407254922</v>
      </c>
      <c r="Q1024">
        <v>0</v>
      </c>
      <c r="R1024">
        <v>0</v>
      </c>
      <c r="S1024">
        <v>2.0791517309249676</v>
      </c>
      <c r="T1024">
        <v>0</v>
      </c>
      <c r="U1024">
        <v>0</v>
      </c>
      <c r="V1024">
        <v>0</v>
      </c>
      <c r="W1024">
        <v>0</v>
      </c>
      <c r="X1024">
        <v>2.1892127689732477</v>
      </c>
      <c r="AA1024">
        <v>2.4701007604423095</v>
      </c>
      <c r="AB1024">
        <v>3.2102934407254922</v>
      </c>
      <c r="AC1024" s="1" t="e">
        <f>((#REF!+#REF!)*H2__2[[#This Row],[PremiumH2CN_cap]]+(#REF!+#REF!)*H2__2[[#This Row],[PremiumH2CN_prod]]*1000)*_xlfn.XLOOKUP(H2__2[[#This Row],[Year]],Graphs!$R$2:$R$41,Graphs!$T$2:$T$41)</f>
        <v>#REF!</v>
      </c>
      <c r="AD10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5" spans="1:31" x14ac:dyDescent="0.25">
      <c r="A1025" s="1" t="s">
        <v>105</v>
      </c>
      <c r="B1025">
        <v>1</v>
      </c>
      <c r="C1025" s="1" t="s">
        <v>107</v>
      </c>
      <c r="D1025" s="1" t="s">
        <v>23</v>
      </c>
      <c r="E1025">
        <v>2044</v>
      </c>
      <c r="F1025">
        <v>3.5324262640186375E-10</v>
      </c>
      <c r="G1025">
        <v>6.0240706508253652</v>
      </c>
      <c r="H1025">
        <v>59.790212391740482</v>
      </c>
      <c r="I1025">
        <v>125.05458812998387</v>
      </c>
      <c r="J1025">
        <v>4.4075322355708258E-12</v>
      </c>
      <c r="K1025">
        <v>0.41111809480706624</v>
      </c>
      <c r="L1025">
        <v>11.404897092124255</v>
      </c>
      <c r="M1025">
        <v>14.131626873393195</v>
      </c>
      <c r="N1025">
        <v>14.134040721870871</v>
      </c>
      <c r="O1025">
        <v>2.4701007604423095</v>
      </c>
      <c r="P1025">
        <v>3.2102934407254922</v>
      </c>
      <c r="Q1025">
        <v>0</v>
      </c>
      <c r="R1025">
        <v>0</v>
      </c>
      <c r="S1025">
        <v>2.0135432523043093</v>
      </c>
      <c r="T1025">
        <v>0</v>
      </c>
      <c r="U1025">
        <v>0</v>
      </c>
      <c r="V1025">
        <v>0</v>
      </c>
      <c r="W1025">
        <v>0</v>
      </c>
      <c r="X1025">
        <v>2.1240971729369282</v>
      </c>
      <c r="AA1025">
        <v>2.4701007604423095</v>
      </c>
      <c r="AB1025">
        <v>3.2102934407254922</v>
      </c>
      <c r="AC1025" s="1" t="e">
        <f>((#REF!+#REF!)*H2__2[[#This Row],[PremiumH2CN_cap]]+(#REF!+#REF!)*H2__2[[#This Row],[PremiumH2CN_prod]]*1000)*_xlfn.XLOOKUP(H2__2[[#This Row],[Year]],Graphs!$R$2:$R$41,Graphs!$T$2:$T$41)</f>
        <v>#REF!</v>
      </c>
      <c r="AD10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6" spans="1:31" x14ac:dyDescent="0.25">
      <c r="A1026" s="1" t="s">
        <v>105</v>
      </c>
      <c r="B1026">
        <v>1</v>
      </c>
      <c r="C1026" s="1" t="s">
        <v>107</v>
      </c>
      <c r="D1026" s="1" t="s">
        <v>23</v>
      </c>
      <c r="E1026">
        <v>2045</v>
      </c>
      <c r="F1026">
        <v>3.9917390262666352E-10</v>
      </c>
      <c r="G1026">
        <v>6.0240706508254647</v>
      </c>
      <c r="H1026">
        <v>57.802701656812914</v>
      </c>
      <c r="I1026">
        <v>137.23189347951438</v>
      </c>
      <c r="J1026">
        <v>4.3255669234382373E-12</v>
      </c>
      <c r="K1026">
        <v>0.39625680160062426</v>
      </c>
      <c r="L1026">
        <v>11.556798480430674</v>
      </c>
      <c r="M1026">
        <v>15.518888636990541</v>
      </c>
      <c r="N1026">
        <v>14.02060243939996</v>
      </c>
      <c r="O1026">
        <v>2.4701007604423095</v>
      </c>
      <c r="P1026">
        <v>3.2102934407254922</v>
      </c>
      <c r="Q1026">
        <v>0</v>
      </c>
      <c r="R1026">
        <v>0</v>
      </c>
      <c r="S1026">
        <v>1.9380477898819342</v>
      </c>
      <c r="T1026">
        <v>0</v>
      </c>
      <c r="U1026">
        <v>0</v>
      </c>
      <c r="V1026">
        <v>0</v>
      </c>
      <c r="W1026">
        <v>0</v>
      </c>
      <c r="X1026">
        <v>2.0392402915842456</v>
      </c>
      <c r="AA1026">
        <v>2.4701007604423095</v>
      </c>
      <c r="AB1026">
        <v>3.2102934407254922</v>
      </c>
      <c r="AC1026" s="1" t="e">
        <f>((#REF!+#REF!)*H2__2[[#This Row],[PremiumH2CN_cap]]+(#REF!+#REF!)*H2__2[[#This Row],[PremiumH2CN_prod]]*1000)*_xlfn.XLOOKUP(H2__2[[#This Row],[Year]],Graphs!$R$2:$R$41,Graphs!$T$2:$T$41)</f>
        <v>#REF!</v>
      </c>
      <c r="AD10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7" spans="1:31" x14ac:dyDescent="0.25">
      <c r="A1027" s="1" t="s">
        <v>105</v>
      </c>
      <c r="B1027">
        <v>1</v>
      </c>
      <c r="C1027" s="1" t="s">
        <v>107</v>
      </c>
      <c r="D1027" s="1" t="s">
        <v>23</v>
      </c>
      <c r="E1027">
        <v>2046</v>
      </c>
      <c r="F1027">
        <v>4.5228155114970784E-10</v>
      </c>
      <c r="G1027">
        <v>6.0240706508256023</v>
      </c>
      <c r="H1027">
        <v>64.612271351888751</v>
      </c>
      <c r="I1027">
        <v>137.81849970172041</v>
      </c>
      <c r="J1027">
        <v>4.2834416612767391E-12</v>
      </c>
      <c r="K1027">
        <v>0.39625680159394561</v>
      </c>
      <c r="L1027">
        <v>12.940340543537937</v>
      </c>
      <c r="M1027">
        <v>15.407100454692193</v>
      </c>
      <c r="N1027">
        <v>14.251382706991976</v>
      </c>
      <c r="O1027">
        <v>2.4701007604423095</v>
      </c>
      <c r="P1027">
        <v>3.2102934407254922</v>
      </c>
      <c r="Q1027">
        <v>0</v>
      </c>
      <c r="R1027">
        <v>0</v>
      </c>
      <c r="S1027">
        <v>1.8893672471406551</v>
      </c>
      <c r="T1027">
        <v>0</v>
      </c>
      <c r="U1027">
        <v>0</v>
      </c>
      <c r="V1027">
        <v>0</v>
      </c>
      <c r="W1027">
        <v>0</v>
      </c>
      <c r="X1027">
        <v>1.9837118582913276</v>
      </c>
      <c r="AA1027">
        <v>2.4701007604423095</v>
      </c>
      <c r="AB1027">
        <v>3.2102934407254922</v>
      </c>
      <c r="AC1027" s="1" t="e">
        <f>((#REF!+#REF!)*H2__2[[#This Row],[PremiumH2CN_cap]]+(#REF!+#REF!)*H2__2[[#This Row],[PremiumH2CN_prod]]*1000)*_xlfn.XLOOKUP(H2__2[[#This Row],[Year]],Graphs!$R$2:$R$41,Graphs!$T$2:$T$41)</f>
        <v>#REF!</v>
      </c>
      <c r="AD10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8" spans="1:31" x14ac:dyDescent="0.25">
      <c r="A1028" s="1" t="s">
        <v>105</v>
      </c>
      <c r="B1028">
        <v>1</v>
      </c>
      <c r="C1028" s="1" t="s">
        <v>107</v>
      </c>
      <c r="D1028" s="1" t="s">
        <v>23</v>
      </c>
      <c r="E1028">
        <v>2047</v>
      </c>
      <c r="F1028">
        <v>5.1357088130695696E-10</v>
      </c>
      <c r="G1028">
        <v>6.0240706508258146</v>
      </c>
      <c r="H1028">
        <v>72.258831517360733</v>
      </c>
      <c r="I1028">
        <v>141.41386944458966</v>
      </c>
      <c r="J1028">
        <v>4.2274326094040538E-12</v>
      </c>
      <c r="K1028">
        <v>0.3962568015855959</v>
      </c>
      <c r="L1028">
        <v>14.517065551421371</v>
      </c>
      <c r="M1028">
        <v>15.496414854426497</v>
      </c>
      <c r="N1028">
        <v>14.096280112870247</v>
      </c>
      <c r="O1028">
        <v>2.4701007604423095</v>
      </c>
      <c r="P1028">
        <v>3.2102934407254922</v>
      </c>
      <c r="Q1028">
        <v>0</v>
      </c>
      <c r="R1028">
        <v>0</v>
      </c>
      <c r="S1028">
        <v>1.8085461855461242</v>
      </c>
      <c r="T1028">
        <v>0</v>
      </c>
      <c r="U1028">
        <v>0</v>
      </c>
      <c r="V1028">
        <v>0</v>
      </c>
      <c r="W1028">
        <v>0</v>
      </c>
      <c r="X1028">
        <v>1.8986660840670182</v>
      </c>
      <c r="AA1028">
        <v>2.4701007604423095</v>
      </c>
      <c r="AB1028">
        <v>3.2102934407254922</v>
      </c>
      <c r="AC1028" s="1" t="e">
        <f>((#REF!+#REF!)*H2__2[[#This Row],[PremiumH2CN_cap]]+(#REF!+#REF!)*H2__2[[#This Row],[PremiumH2CN_prod]]*1000)*_xlfn.XLOOKUP(H2__2[[#This Row],[Year]],Graphs!$R$2:$R$41,Graphs!$T$2:$T$41)</f>
        <v>#REF!</v>
      </c>
      <c r="AD10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29" spans="1:31" x14ac:dyDescent="0.25">
      <c r="A1029" s="1" t="s">
        <v>105</v>
      </c>
      <c r="B1029">
        <v>1</v>
      </c>
      <c r="C1029" s="1" t="s">
        <v>107</v>
      </c>
      <c r="D1029" s="1" t="s">
        <v>23</v>
      </c>
      <c r="E1029">
        <v>2048</v>
      </c>
      <c r="F1029">
        <v>5.844953353898707E-10</v>
      </c>
      <c r="G1029">
        <v>2.5240706508262889</v>
      </c>
      <c r="H1029">
        <v>81.946712851913446</v>
      </c>
      <c r="I1029">
        <v>143.56324330935337</v>
      </c>
      <c r="J1029">
        <v>4.185958009675245E-12</v>
      </c>
      <c r="K1029">
        <v>0.16603061633748312</v>
      </c>
      <c r="L1029">
        <v>16.683077162771539</v>
      </c>
      <c r="M1029">
        <v>15.248081920451813</v>
      </c>
      <c r="N1029">
        <v>13.926491924508134</v>
      </c>
      <c r="O1029">
        <v>2.4701007604423095</v>
      </c>
      <c r="P1029">
        <v>3.2102934407254922</v>
      </c>
      <c r="Q1029">
        <v>0</v>
      </c>
      <c r="R1029">
        <v>0</v>
      </c>
      <c r="S1029">
        <v>1.7327941503857496</v>
      </c>
      <c r="T1029">
        <v>0</v>
      </c>
      <c r="U1029">
        <v>0</v>
      </c>
      <c r="V1029">
        <v>0</v>
      </c>
      <c r="W1029">
        <v>0</v>
      </c>
      <c r="X1029">
        <v>1.8146467356292244</v>
      </c>
      <c r="AA1029">
        <v>2.4701007604423095</v>
      </c>
      <c r="AB1029">
        <v>3.2102934407254922</v>
      </c>
      <c r="AC1029" s="1" t="e">
        <f>((#REF!+#REF!)*H2__2[[#This Row],[PremiumH2CN_cap]]+(#REF!+#REF!)*H2__2[[#This Row],[PremiumH2CN_prod]]*1000)*_xlfn.XLOOKUP(H2__2[[#This Row],[Year]],Graphs!$R$2:$R$41,Graphs!$T$2:$T$41)</f>
        <v>#REF!</v>
      </c>
      <c r="AD10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0" spans="1:31" x14ac:dyDescent="0.25">
      <c r="A1030" s="1" t="s">
        <v>105</v>
      </c>
      <c r="B1030">
        <v>1</v>
      </c>
      <c r="C1030" s="1" t="s">
        <v>107</v>
      </c>
      <c r="D1030" s="1" t="s">
        <v>23</v>
      </c>
      <c r="E1030">
        <v>2049</v>
      </c>
      <c r="F1030">
        <v>6.6674797660791087E-10</v>
      </c>
      <c r="G1030">
        <v>2.3304857119279845E-10</v>
      </c>
      <c r="H1030">
        <v>92.797197904822767</v>
      </c>
      <c r="I1030">
        <v>151.64021354113743</v>
      </c>
      <c r="J1030">
        <v>4.149702478960772E-12</v>
      </c>
      <c r="K1030">
        <v>1.4935112281579933E-11</v>
      </c>
      <c r="L1030">
        <v>18.852804002319818</v>
      </c>
      <c r="M1030">
        <v>15.147203413772337</v>
      </c>
      <c r="N1030">
        <v>13.414495086871481</v>
      </c>
      <c r="O1030">
        <v>2.4701007604423095</v>
      </c>
      <c r="P1030">
        <v>3.2102934407254922</v>
      </c>
      <c r="Q1030">
        <v>0</v>
      </c>
      <c r="R1030">
        <v>0</v>
      </c>
      <c r="S1030">
        <v>1.6555011139247147</v>
      </c>
      <c r="T1030">
        <v>0</v>
      </c>
      <c r="U1030">
        <v>0</v>
      </c>
      <c r="V1030">
        <v>0</v>
      </c>
      <c r="W1030">
        <v>0</v>
      </c>
      <c r="X1030">
        <v>1.734525540339056</v>
      </c>
      <c r="AA1030">
        <v>2.4701007604423095</v>
      </c>
      <c r="AB1030">
        <v>3.2102934407254922</v>
      </c>
      <c r="AC1030" s="1" t="e">
        <f>((#REF!+#REF!)*H2__2[[#This Row],[PremiumH2CN_cap]]+(#REF!+#REF!)*H2__2[[#This Row],[PremiumH2CN_prod]]*1000)*_xlfn.XLOOKUP(H2__2[[#This Row],[Year]],Graphs!$R$2:$R$41,Graphs!$T$2:$T$41)</f>
        <v>#REF!</v>
      </c>
      <c r="AD10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1" spans="1:31" x14ac:dyDescent="0.25">
      <c r="A1031" s="1" t="s">
        <v>105</v>
      </c>
      <c r="B1031">
        <v>1</v>
      </c>
      <c r="C1031" s="1" t="s">
        <v>107</v>
      </c>
      <c r="D1031" s="1" t="s">
        <v>23</v>
      </c>
      <c r="E1031">
        <v>2050</v>
      </c>
      <c r="F1031">
        <v>7.6237176020130154E-10</v>
      </c>
      <c r="G1031">
        <v>2.5274445303901739E-10</v>
      </c>
      <c r="H1031">
        <v>100.84755980532654</v>
      </c>
      <c r="I1031">
        <v>160.91625657169001</v>
      </c>
      <c r="J1031">
        <v>4.1246148017442792E-12</v>
      </c>
      <c r="K1031">
        <v>1.4285421203535926E-11</v>
      </c>
      <c r="L1031">
        <v>20.555256849376693</v>
      </c>
      <c r="M1031">
        <v>15.383174924341933</v>
      </c>
      <c r="N1031">
        <v>12.965148504934945</v>
      </c>
      <c r="O1031">
        <v>2.4701007604423095</v>
      </c>
      <c r="P1031">
        <v>3.2102934407254922</v>
      </c>
      <c r="Q1031">
        <v>0</v>
      </c>
      <c r="R1031">
        <v>0</v>
      </c>
      <c r="S1031">
        <v>1.5847741333988745</v>
      </c>
      <c r="T1031">
        <v>0</v>
      </c>
      <c r="U1031">
        <v>0</v>
      </c>
      <c r="V1031">
        <v>0</v>
      </c>
      <c r="W1031">
        <v>0</v>
      </c>
      <c r="X1031">
        <v>1.6612691620908429</v>
      </c>
      <c r="AA1031">
        <v>2.4701007604423095</v>
      </c>
      <c r="AB1031">
        <v>3.2102934407254922</v>
      </c>
      <c r="AC1031" s="1" t="e">
        <f>((#REF!+#REF!)*H2__2[[#This Row],[PremiumH2CN_cap]]+(#REF!+#REF!)*H2__2[[#This Row],[PremiumH2CN_prod]]*1000)*_xlfn.XLOOKUP(H2__2[[#This Row],[Year]],Graphs!$R$2:$R$41,Graphs!$T$2:$T$41)</f>
        <v>#REF!</v>
      </c>
      <c r="AD10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2" spans="1:31" x14ac:dyDescent="0.25">
      <c r="A1032" s="1" t="s">
        <v>105</v>
      </c>
      <c r="B1032">
        <v>1</v>
      </c>
      <c r="C1032" s="1" t="s">
        <v>107</v>
      </c>
      <c r="D1032" s="1" t="s">
        <v>23</v>
      </c>
      <c r="E1032">
        <v>2051</v>
      </c>
      <c r="F1032">
        <v>8.7375781564028988E-10</v>
      </c>
      <c r="G1032">
        <v>2.7118511123353754E-10</v>
      </c>
      <c r="H1032">
        <v>107.45241757475374</v>
      </c>
      <c r="I1032">
        <v>167.65066840566044</v>
      </c>
      <c r="J1032">
        <v>4.0924091696294227E-12</v>
      </c>
      <c r="K1032">
        <v>1.3020161024012565E-11</v>
      </c>
      <c r="L1032">
        <v>22.087390379568312</v>
      </c>
      <c r="M1032">
        <v>15.841721953794861</v>
      </c>
      <c r="N1032">
        <v>12.07275532758853</v>
      </c>
      <c r="O1032">
        <v>0</v>
      </c>
      <c r="P1032">
        <v>0</v>
      </c>
      <c r="Q1032">
        <v>0</v>
      </c>
      <c r="R1032">
        <v>0</v>
      </c>
      <c r="S1032">
        <v>1.4829138983125649</v>
      </c>
      <c r="T1032">
        <v>0</v>
      </c>
      <c r="U1032">
        <v>0</v>
      </c>
      <c r="V1032">
        <v>0</v>
      </c>
      <c r="W1032">
        <v>0</v>
      </c>
      <c r="X1032">
        <v>1.5566530548818973</v>
      </c>
      <c r="AA1032">
        <v>0</v>
      </c>
      <c r="AB1032">
        <v>0</v>
      </c>
      <c r="AC1032" s="1" t="e">
        <f>((#REF!+#REF!)*H2__2[[#This Row],[PremiumH2CN_cap]]+(#REF!+#REF!)*H2__2[[#This Row],[PremiumH2CN_prod]]*1000)*_xlfn.XLOOKUP(H2__2[[#This Row],[Year]],Graphs!$R$2:$R$41,Graphs!$T$2:$T$41)</f>
        <v>#REF!</v>
      </c>
      <c r="AD10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3" spans="1:31" x14ac:dyDescent="0.25">
      <c r="A1033" s="1" t="s">
        <v>105</v>
      </c>
      <c r="B1033">
        <v>1</v>
      </c>
      <c r="C1033" s="1" t="s">
        <v>107</v>
      </c>
      <c r="D1033" s="1" t="s">
        <v>23</v>
      </c>
      <c r="E1033">
        <v>2052</v>
      </c>
      <c r="F1033">
        <v>1.0039095199404145E-9</v>
      </c>
      <c r="G1033">
        <v>2.9381306438799057E-10</v>
      </c>
      <c r="H1033">
        <v>111.52321095684424</v>
      </c>
      <c r="I1033">
        <v>170.63589196823145</v>
      </c>
      <c r="J1033">
        <v>4.06201446217955E-12</v>
      </c>
      <c r="K1033">
        <v>1.1898054850098364E-11</v>
      </c>
      <c r="L1033">
        <v>22.985821604632207</v>
      </c>
      <c r="M1033">
        <v>16.071664572316955</v>
      </c>
      <c r="N1033">
        <v>10.94393995586455</v>
      </c>
      <c r="O1033">
        <v>0</v>
      </c>
      <c r="P1033">
        <v>0</v>
      </c>
      <c r="Q1033">
        <v>0</v>
      </c>
      <c r="R1033">
        <v>0</v>
      </c>
      <c r="S1033">
        <v>1.367455962578692</v>
      </c>
      <c r="T1033">
        <v>0</v>
      </c>
      <c r="U1033">
        <v>0</v>
      </c>
      <c r="V1033">
        <v>0</v>
      </c>
      <c r="W1033">
        <v>0</v>
      </c>
      <c r="X1033">
        <v>1.4321293984230963</v>
      </c>
      <c r="AA1033">
        <v>0</v>
      </c>
      <c r="AB1033">
        <v>0</v>
      </c>
      <c r="AC1033" s="1" t="e">
        <f>((#REF!+#REF!)*H2__2[[#This Row],[PremiumH2CN_cap]]+(#REF!+#REF!)*H2__2[[#This Row],[PremiumH2CN_prod]]*1000)*_xlfn.XLOOKUP(H2__2[[#This Row],[Year]],Graphs!$R$2:$R$41,Graphs!$T$2:$T$41)</f>
        <v>#REF!</v>
      </c>
      <c r="AD10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4" spans="1:31" x14ac:dyDescent="0.25">
      <c r="A1034" s="1" t="s">
        <v>105</v>
      </c>
      <c r="B1034">
        <v>1</v>
      </c>
      <c r="C1034" s="1" t="s">
        <v>107</v>
      </c>
      <c r="D1034" s="1" t="s">
        <v>23</v>
      </c>
      <c r="E1034">
        <v>2053</v>
      </c>
      <c r="F1034">
        <v>1.1564619893308135E-9</v>
      </c>
      <c r="G1034">
        <v>3.2562200967094493E-10</v>
      </c>
      <c r="H1034">
        <v>116.45512154783522</v>
      </c>
      <c r="I1034">
        <v>176.66490388493398</v>
      </c>
      <c r="J1034">
        <v>4.04970128118933E-12</v>
      </c>
      <c r="K1034">
        <v>1.1369665898170346E-11</v>
      </c>
      <c r="L1034">
        <v>23.835607349305899</v>
      </c>
      <c r="M1034">
        <v>16.151540445729445</v>
      </c>
      <c r="N1034">
        <v>10.01251788361925</v>
      </c>
      <c r="O1034">
        <v>0</v>
      </c>
      <c r="P1034">
        <v>0</v>
      </c>
      <c r="Q1034">
        <v>0</v>
      </c>
      <c r="R1034">
        <v>0</v>
      </c>
      <c r="S1034">
        <v>1.2708752842223008</v>
      </c>
      <c r="T1034">
        <v>0</v>
      </c>
      <c r="U1034">
        <v>0</v>
      </c>
      <c r="V1034">
        <v>0</v>
      </c>
      <c r="W1034">
        <v>0</v>
      </c>
      <c r="X1034">
        <v>1.3336071758515227</v>
      </c>
      <c r="AA1034">
        <v>0</v>
      </c>
      <c r="AB1034">
        <v>0</v>
      </c>
      <c r="AC1034" s="1" t="e">
        <f>((#REF!+#REF!)*H2__2[[#This Row],[PremiumH2CN_cap]]+(#REF!+#REF!)*H2__2[[#This Row],[PremiumH2CN_prod]]*1000)*_xlfn.XLOOKUP(H2__2[[#This Row],[Year]],Graphs!$R$2:$R$41,Graphs!$T$2:$T$41)</f>
        <v>#REF!</v>
      </c>
      <c r="AD10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5" spans="1:31" x14ac:dyDescent="0.25">
      <c r="A1035" s="1" t="s">
        <v>105</v>
      </c>
      <c r="B1035">
        <v>1</v>
      </c>
      <c r="C1035" s="1" t="s">
        <v>107</v>
      </c>
      <c r="D1035" s="1" t="s">
        <v>23</v>
      </c>
      <c r="E1035">
        <v>2054</v>
      </c>
      <c r="F1035">
        <v>1.3345385831833844E-9</v>
      </c>
      <c r="G1035">
        <v>3.6498362037653071E-10</v>
      </c>
      <c r="H1035">
        <v>125.24049392263524</v>
      </c>
      <c r="I1035">
        <v>171.67320975965589</v>
      </c>
      <c r="J1035">
        <v>4.0454494727837812E-12</v>
      </c>
      <c r="K1035">
        <v>1.1064560489976696E-11</v>
      </c>
      <c r="L1035">
        <v>24.886132112364329</v>
      </c>
      <c r="M1035">
        <v>15.878947974610972</v>
      </c>
      <c r="N1035">
        <v>9.2453065336052074</v>
      </c>
      <c r="O1035">
        <v>0</v>
      </c>
      <c r="P1035">
        <v>0</v>
      </c>
      <c r="Q1035">
        <v>0</v>
      </c>
      <c r="R1035">
        <v>0</v>
      </c>
      <c r="S1035">
        <v>1.1900667106049299</v>
      </c>
      <c r="T1035">
        <v>0</v>
      </c>
      <c r="U1035">
        <v>0</v>
      </c>
      <c r="V1035">
        <v>0</v>
      </c>
      <c r="W1035">
        <v>0</v>
      </c>
      <c r="X1035">
        <v>1.2464124370495431</v>
      </c>
      <c r="AA1035">
        <v>0</v>
      </c>
      <c r="AB1035">
        <v>0</v>
      </c>
      <c r="AC1035" s="1" t="e">
        <f>((#REF!+#REF!)*H2__2[[#This Row],[PremiumH2CN_cap]]+(#REF!+#REF!)*H2__2[[#This Row],[PremiumH2CN_prod]]*1000)*_xlfn.XLOOKUP(H2__2[[#This Row],[Year]],Graphs!$R$2:$R$41,Graphs!$T$2:$T$41)</f>
        <v>#REF!</v>
      </c>
      <c r="AD10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6" spans="1:31" x14ac:dyDescent="0.25">
      <c r="A1036" s="1" t="s">
        <v>105</v>
      </c>
      <c r="B1036">
        <v>1</v>
      </c>
      <c r="C1036" s="1" t="s">
        <v>107</v>
      </c>
      <c r="D1036" s="1" t="s">
        <v>23</v>
      </c>
      <c r="E1036">
        <v>2055</v>
      </c>
      <c r="F1036">
        <v>1.5286664446794628E-9</v>
      </c>
      <c r="G1036">
        <v>4.0912681538118958E-10</v>
      </c>
      <c r="H1036">
        <v>127.45793330582717</v>
      </c>
      <c r="I1036">
        <v>170.64461399311958</v>
      </c>
      <c r="J1036">
        <v>4.0385849535207501E-12</v>
      </c>
      <c r="K1036">
        <v>1.0853015831134549E-11</v>
      </c>
      <c r="L1036">
        <v>25.175500923386821</v>
      </c>
      <c r="M1036">
        <v>16.16327830559905</v>
      </c>
      <c r="N1036">
        <v>8.6703934350380205</v>
      </c>
      <c r="O1036">
        <v>0</v>
      </c>
      <c r="P1036">
        <v>0</v>
      </c>
      <c r="Q1036">
        <v>0</v>
      </c>
      <c r="R1036">
        <v>0</v>
      </c>
      <c r="S1036">
        <v>1.0896730409120794</v>
      </c>
      <c r="T1036">
        <v>0</v>
      </c>
      <c r="U1036">
        <v>0</v>
      </c>
      <c r="V1036">
        <v>0</v>
      </c>
      <c r="W1036">
        <v>0</v>
      </c>
      <c r="X1036">
        <v>1.129580850583022</v>
      </c>
      <c r="AA1036">
        <v>0</v>
      </c>
      <c r="AB1036">
        <v>0</v>
      </c>
      <c r="AC1036" s="1" t="e">
        <f>((#REF!+#REF!)*H2__2[[#This Row],[PremiumH2CN_cap]]+(#REF!+#REF!)*H2__2[[#This Row],[PremiumH2CN_prod]]*1000)*_xlfn.XLOOKUP(H2__2[[#This Row],[Year]],Graphs!$R$2:$R$41,Graphs!$T$2:$T$41)</f>
        <v>#REF!</v>
      </c>
      <c r="AD10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7" spans="1:31" x14ac:dyDescent="0.25">
      <c r="A1037" s="1" t="s">
        <v>105</v>
      </c>
      <c r="B1037">
        <v>1</v>
      </c>
      <c r="C1037" s="1" t="s">
        <v>107</v>
      </c>
      <c r="D1037" s="1" t="s">
        <v>23</v>
      </c>
      <c r="E1037">
        <v>2056</v>
      </c>
      <c r="F1037">
        <v>1.6580188431129863E-9</v>
      </c>
      <c r="G1037">
        <v>4.3925779895719415E-10</v>
      </c>
      <c r="H1037">
        <v>131.18612515719147</v>
      </c>
      <c r="I1037">
        <v>166.52779270178627</v>
      </c>
      <c r="J1037">
        <v>4.0473784708510709E-12</v>
      </c>
      <c r="K1037">
        <v>1.0864090433356684E-11</v>
      </c>
      <c r="L1037">
        <v>25.326898466094235</v>
      </c>
      <c r="M1037">
        <v>16.132185811548446</v>
      </c>
      <c r="N1037">
        <v>8.5417706274821334</v>
      </c>
      <c r="O1037">
        <v>0</v>
      </c>
      <c r="P1037">
        <v>0</v>
      </c>
      <c r="Q1037">
        <v>0</v>
      </c>
      <c r="R1037">
        <v>0</v>
      </c>
      <c r="S1037">
        <v>1.0247277514066444</v>
      </c>
      <c r="T1037">
        <v>0</v>
      </c>
      <c r="U1037">
        <v>0</v>
      </c>
      <c r="V1037">
        <v>0</v>
      </c>
      <c r="W1037">
        <v>0</v>
      </c>
      <c r="X1037">
        <v>1.0738728590982707</v>
      </c>
      <c r="AA1037">
        <v>0</v>
      </c>
      <c r="AB1037">
        <v>0</v>
      </c>
      <c r="AC1037" s="1" t="e">
        <f>((#REF!+#REF!)*H2__2[[#This Row],[PremiumH2CN_cap]]+(#REF!+#REF!)*H2__2[[#This Row],[PremiumH2CN_prod]]*1000)*_xlfn.XLOOKUP(H2__2[[#This Row],[Year]],Graphs!$R$2:$R$41,Graphs!$T$2:$T$41)</f>
        <v>#REF!</v>
      </c>
      <c r="AD10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8" spans="1:31" x14ac:dyDescent="0.25">
      <c r="A1038" s="1" t="s">
        <v>105</v>
      </c>
      <c r="B1038">
        <v>1</v>
      </c>
      <c r="C1038" s="1" t="s">
        <v>107</v>
      </c>
      <c r="D1038" s="1" t="s">
        <v>23</v>
      </c>
      <c r="E1038">
        <v>2057</v>
      </c>
      <c r="F1038">
        <v>1.6965806356845486E-9</v>
      </c>
      <c r="G1038">
        <v>4.4832121521752771E-10</v>
      </c>
      <c r="H1038">
        <v>127.47948590380933</v>
      </c>
      <c r="I1038">
        <v>166.52779269512914</v>
      </c>
      <c r="J1038">
        <v>4.0515624225921325E-12</v>
      </c>
      <c r="K1038">
        <v>1.0735291461722748E-11</v>
      </c>
      <c r="L1038">
        <v>25.615223691057352</v>
      </c>
      <c r="M1038">
        <v>16.259184703507358</v>
      </c>
      <c r="N1038">
        <v>8.1225984386081969</v>
      </c>
      <c r="O1038">
        <v>0</v>
      </c>
      <c r="P1038">
        <v>0</v>
      </c>
      <c r="Q1038">
        <v>0</v>
      </c>
      <c r="R1038">
        <v>0</v>
      </c>
      <c r="S1038">
        <v>0.94800580701537218</v>
      </c>
      <c r="T1038">
        <v>0</v>
      </c>
      <c r="U1038">
        <v>0</v>
      </c>
      <c r="V1038">
        <v>0</v>
      </c>
      <c r="W1038">
        <v>0</v>
      </c>
      <c r="X1038">
        <v>1.0023176315784277</v>
      </c>
      <c r="AA1038">
        <v>0</v>
      </c>
      <c r="AB1038">
        <v>0</v>
      </c>
      <c r="AC1038" s="1" t="e">
        <f>((#REF!+#REF!)*H2__2[[#This Row],[PremiumH2CN_cap]]+(#REF!+#REF!)*H2__2[[#This Row],[PremiumH2CN_prod]]*1000)*_xlfn.XLOOKUP(H2__2[[#This Row],[Year]],Graphs!$R$2:$R$41,Graphs!$T$2:$T$41)</f>
        <v>#REF!</v>
      </c>
      <c r="AD10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39" spans="1:31" x14ac:dyDescent="0.25">
      <c r="A1039" s="1" t="s">
        <v>105</v>
      </c>
      <c r="B1039">
        <v>1</v>
      </c>
      <c r="C1039" s="1" t="s">
        <v>107</v>
      </c>
      <c r="D1039" s="1" t="s">
        <v>23</v>
      </c>
      <c r="E1039">
        <v>2058</v>
      </c>
      <c r="F1039">
        <v>1.7107850330295445E-9</v>
      </c>
      <c r="G1039">
        <v>4.5169583493505387E-10</v>
      </c>
      <c r="H1039">
        <v>130.38653850682746</v>
      </c>
      <c r="I1039">
        <v>156.95459267768612</v>
      </c>
      <c r="J1039">
        <v>4.0486607767904719E-12</v>
      </c>
      <c r="K1039">
        <v>1.0479249159898681E-11</v>
      </c>
      <c r="L1039">
        <v>26.168371664435679</v>
      </c>
      <c r="M1039">
        <v>16.793460761442272</v>
      </c>
      <c r="N1039">
        <v>7.0463880573717628</v>
      </c>
      <c r="O1039">
        <v>0</v>
      </c>
      <c r="P1039">
        <v>0</v>
      </c>
      <c r="Q1039">
        <v>0</v>
      </c>
      <c r="R1039">
        <v>0</v>
      </c>
      <c r="S1039">
        <v>0.83950149757461046</v>
      </c>
      <c r="T1039">
        <v>0</v>
      </c>
      <c r="U1039">
        <v>0</v>
      </c>
      <c r="V1039">
        <v>0</v>
      </c>
      <c r="W1039">
        <v>0</v>
      </c>
      <c r="X1039">
        <v>0.88513127497719457</v>
      </c>
      <c r="AA1039">
        <v>0</v>
      </c>
      <c r="AB1039">
        <v>0</v>
      </c>
      <c r="AC1039" s="1" t="e">
        <f>((#REF!+#REF!)*H2__2[[#This Row],[PremiumH2CN_cap]]+(#REF!+#REF!)*H2__2[[#This Row],[PremiumH2CN_prod]]*1000)*_xlfn.XLOOKUP(H2__2[[#This Row],[Year]],Graphs!$R$2:$R$41,Graphs!$T$2:$T$41)</f>
        <v>#REF!</v>
      </c>
      <c r="AD10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0" spans="1:31" x14ac:dyDescent="0.25">
      <c r="A1040" s="1" t="s">
        <v>105</v>
      </c>
      <c r="B1040">
        <v>1</v>
      </c>
      <c r="C1040" s="1" t="s">
        <v>107</v>
      </c>
      <c r="D1040" s="1" t="s">
        <v>23</v>
      </c>
      <c r="E1040">
        <v>2059</v>
      </c>
      <c r="F1040">
        <v>1.7178517461954413E-9</v>
      </c>
      <c r="G1040">
        <v>4.5339461876308532E-10</v>
      </c>
      <c r="H1040">
        <v>130.39521072539819</v>
      </c>
      <c r="I1040">
        <v>156.99474297113065</v>
      </c>
      <c r="J1040">
        <v>4.0800352449737668E-12</v>
      </c>
      <c r="K1040">
        <v>1.0838148576179999E-11</v>
      </c>
      <c r="L1040">
        <v>25.841454560216047</v>
      </c>
      <c r="M1040">
        <v>16.506352001218829</v>
      </c>
      <c r="N1040">
        <v>7.6512218573606114</v>
      </c>
      <c r="O1040">
        <v>0</v>
      </c>
      <c r="P1040">
        <v>0</v>
      </c>
      <c r="Q1040">
        <v>0</v>
      </c>
      <c r="R1040">
        <v>0</v>
      </c>
      <c r="S1040">
        <v>0.87363291706650592</v>
      </c>
      <c r="T1040">
        <v>0</v>
      </c>
      <c r="U1040">
        <v>0</v>
      </c>
      <c r="V1040">
        <v>0</v>
      </c>
      <c r="W1040">
        <v>0</v>
      </c>
      <c r="X1040">
        <v>0.91668272122231353</v>
      </c>
      <c r="AA1040">
        <v>0</v>
      </c>
      <c r="AB1040">
        <v>0</v>
      </c>
      <c r="AC1040" s="1" t="e">
        <f>((#REF!+#REF!)*H2__2[[#This Row],[PremiumH2CN_cap]]+(#REF!+#REF!)*H2__2[[#This Row],[PremiumH2CN_prod]]*1000)*_xlfn.XLOOKUP(H2__2[[#This Row],[Year]],Graphs!$R$2:$R$41,Graphs!$T$2:$T$41)</f>
        <v>#REF!</v>
      </c>
      <c r="AD10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1" spans="1:31" x14ac:dyDescent="0.25">
      <c r="A1041" s="1" t="s">
        <v>105</v>
      </c>
      <c r="B1041">
        <v>1</v>
      </c>
      <c r="C1041" s="1" t="s">
        <v>107</v>
      </c>
      <c r="D1041" s="1" t="s">
        <v>23</v>
      </c>
      <c r="E1041">
        <v>2060</v>
      </c>
      <c r="F1041">
        <v>1.7176326316545566E-9</v>
      </c>
      <c r="G1041">
        <v>4.5336391851779384E-10</v>
      </c>
      <c r="H1041">
        <v>130.39521072527629</v>
      </c>
      <c r="I1041">
        <v>147.02223296529374</v>
      </c>
      <c r="J1041">
        <v>1.0940757561389632E-12</v>
      </c>
      <c r="K1041">
        <v>3.856123298908287E-12</v>
      </c>
      <c r="L1041">
        <v>25.035007745320435</v>
      </c>
      <c r="M1041">
        <v>16.224294590553257</v>
      </c>
      <c r="N1041">
        <v>8.7434001795753122</v>
      </c>
      <c r="O1041">
        <v>0</v>
      </c>
      <c r="P1041">
        <v>0</v>
      </c>
      <c r="Q1041">
        <v>0</v>
      </c>
      <c r="R1041">
        <v>0</v>
      </c>
      <c r="S1041">
        <v>0.98266170012960363</v>
      </c>
      <c r="T1041">
        <v>0</v>
      </c>
      <c r="U1041">
        <v>0</v>
      </c>
      <c r="V1041">
        <v>0</v>
      </c>
      <c r="W1041">
        <v>0</v>
      </c>
      <c r="X1041">
        <v>1.0043873285409699</v>
      </c>
      <c r="AA1041">
        <v>0</v>
      </c>
      <c r="AB1041">
        <v>0</v>
      </c>
      <c r="AC1041" s="1" t="e">
        <f>((#REF!+#REF!)*H2__2[[#This Row],[PremiumH2CN_cap]]+(#REF!+#REF!)*H2__2[[#This Row],[PremiumH2CN_prod]]*1000)*_xlfn.XLOOKUP(H2__2[[#This Row],[Year]],Graphs!$R$2:$R$41,Graphs!$T$2:$T$41)</f>
        <v>#REF!</v>
      </c>
      <c r="AD10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2" spans="1:31" x14ac:dyDescent="0.25">
      <c r="A1042" s="1" t="s">
        <v>105</v>
      </c>
      <c r="B1042">
        <v>2</v>
      </c>
      <c r="C1042" s="1" t="s">
        <v>107</v>
      </c>
      <c r="D1042" s="1" t="s">
        <v>23</v>
      </c>
      <c r="E1042">
        <v>2021</v>
      </c>
      <c r="F1042">
        <v>70</v>
      </c>
      <c r="G1042">
        <v>0.35</v>
      </c>
      <c r="H1042">
        <v>0.13500000000000001</v>
      </c>
      <c r="I1042">
        <v>0.13500000000000001</v>
      </c>
      <c r="J1042">
        <v>9.9083080704653543</v>
      </c>
      <c r="K1042">
        <v>9.2909090883000103E-2</v>
      </c>
      <c r="L1042">
        <v>7.4228155815502274E-9</v>
      </c>
      <c r="M1042">
        <v>1.6506680531702862E-12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4.2415531073359185</v>
      </c>
      <c r="T1042">
        <v>0</v>
      </c>
      <c r="U1042">
        <v>0</v>
      </c>
      <c r="V1042">
        <v>0</v>
      </c>
      <c r="W1042">
        <v>0</v>
      </c>
      <c r="X1042">
        <v>4.2415531073349921</v>
      </c>
      <c r="Y1042">
        <v>0</v>
      </c>
      <c r="Z1042">
        <v>0</v>
      </c>
      <c r="AA1042">
        <v>0</v>
      </c>
      <c r="AB1042">
        <v>0</v>
      </c>
      <c r="AC1042" s="1" t="e">
        <f>((#REF!+#REF!)*H2__2[[#This Row],[PremiumH2CN_cap]]+(#REF!+#REF!)*H2__2[[#This Row],[PremiumH2CN_prod]]*1000)*_xlfn.XLOOKUP(H2__2[[#This Row],[Year]],Graphs!$R$2:$R$41,Graphs!$T$2:$T$41)</f>
        <v>#REF!</v>
      </c>
      <c r="AD10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3" spans="1:31" x14ac:dyDescent="0.25">
      <c r="A1043" s="1" t="s">
        <v>105</v>
      </c>
      <c r="B1043">
        <v>2</v>
      </c>
      <c r="C1043" s="1" t="s">
        <v>107</v>
      </c>
      <c r="D1043" s="1" t="s">
        <v>23</v>
      </c>
      <c r="E1043">
        <v>2022</v>
      </c>
      <c r="F1043">
        <v>70</v>
      </c>
      <c r="G1043">
        <v>0.35</v>
      </c>
      <c r="H1043">
        <v>0.53538321363301389</v>
      </c>
      <c r="I1043">
        <v>1.4849999999905195</v>
      </c>
      <c r="J1043">
        <v>11.072774180213862</v>
      </c>
      <c r="K1043">
        <v>3.9058114302897089E-11</v>
      </c>
      <c r="L1043">
        <v>1.138047871925099E-2</v>
      </c>
      <c r="M1043">
        <v>2.7344084773058865E-2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7.3215520869985866</v>
      </c>
      <c r="T1043">
        <v>0</v>
      </c>
      <c r="U1043">
        <v>0</v>
      </c>
      <c r="V1043">
        <v>0</v>
      </c>
      <c r="W1043">
        <v>0</v>
      </c>
      <c r="X1043">
        <v>7.321552344494866</v>
      </c>
      <c r="Y1043">
        <v>0</v>
      </c>
      <c r="Z1043">
        <v>0</v>
      </c>
      <c r="AA1043">
        <v>0</v>
      </c>
      <c r="AB1043">
        <v>0</v>
      </c>
      <c r="AC1043" s="1" t="e">
        <f>((#REF!+#REF!)*H2__2[[#This Row],[PremiumH2CN_cap]]+(#REF!+#REF!)*H2__2[[#This Row],[PremiumH2CN_prod]]*1000)*_xlfn.XLOOKUP(H2__2[[#This Row],[Year]],Graphs!$R$2:$R$41,Graphs!$T$2:$T$41)</f>
        <v>#REF!</v>
      </c>
      <c r="AD10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4" spans="1:31" x14ac:dyDescent="0.25">
      <c r="A1044" s="1" t="s">
        <v>105</v>
      </c>
      <c r="B1044">
        <v>2</v>
      </c>
      <c r="C1044" s="1" t="s">
        <v>107</v>
      </c>
      <c r="D1044" s="1" t="s">
        <v>23</v>
      </c>
      <c r="E1044">
        <v>2023</v>
      </c>
      <c r="F1044">
        <v>65.333333333333343</v>
      </c>
      <c r="G1044">
        <v>3.8266666666665192</v>
      </c>
      <c r="H1044">
        <v>0.52863322157119608</v>
      </c>
      <c r="I1044">
        <v>2.0007143884387233</v>
      </c>
      <c r="J1044">
        <v>11.179207915382651</v>
      </c>
      <c r="K1044">
        <v>1.0158060605913199</v>
      </c>
      <c r="L1044">
        <v>6.0294003977827649E-3</v>
      </c>
      <c r="M1044">
        <v>2.1850595622868275E-2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2.8115532487586337</v>
      </c>
      <c r="T1044">
        <v>0</v>
      </c>
      <c r="U1044">
        <v>0</v>
      </c>
      <c r="V1044">
        <v>0</v>
      </c>
      <c r="W1044">
        <v>0</v>
      </c>
      <c r="X1044">
        <v>2.8115532047590177</v>
      </c>
      <c r="Y1044">
        <v>0</v>
      </c>
      <c r="Z1044">
        <v>0</v>
      </c>
      <c r="AA1044">
        <v>0</v>
      </c>
      <c r="AB1044">
        <v>0</v>
      </c>
      <c r="AC1044" s="1" t="e">
        <f>((#REF!+#REF!)*H2__2[[#This Row],[PremiumH2CN_cap]]+(#REF!+#REF!)*H2__2[[#This Row],[PremiumH2CN_prod]]*1000)*_xlfn.XLOOKUP(H2__2[[#This Row],[Year]],Graphs!$R$2:$R$41,Graphs!$T$2:$T$41)</f>
        <v>#REF!</v>
      </c>
      <c r="AD10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5" spans="1:31" x14ac:dyDescent="0.25">
      <c r="A1045" s="1" t="s">
        <v>105</v>
      </c>
      <c r="B1045">
        <v>2</v>
      </c>
      <c r="C1045" s="1" t="s">
        <v>107</v>
      </c>
      <c r="D1045" s="1" t="s">
        <v>23</v>
      </c>
      <c r="E1045">
        <v>2024</v>
      </c>
      <c r="F1045">
        <v>60.666666666666693</v>
      </c>
      <c r="G1045">
        <v>6.3341812238766737</v>
      </c>
      <c r="H1045">
        <v>0.52188329510531406</v>
      </c>
      <c r="I1045">
        <v>22.068608272745681</v>
      </c>
      <c r="J1045">
        <v>6.6990491360574813</v>
      </c>
      <c r="K1045">
        <v>1.6814371975968248</v>
      </c>
      <c r="L1045">
        <v>4.5149847417437529E-2</v>
      </c>
      <c r="M1045">
        <v>1.4204809100403009</v>
      </c>
      <c r="N1045">
        <v>3.4873909737831617</v>
      </c>
      <c r="O1045">
        <v>0</v>
      </c>
      <c r="P1045">
        <v>0</v>
      </c>
      <c r="Q1045">
        <v>0</v>
      </c>
      <c r="R1045">
        <v>0</v>
      </c>
      <c r="S1045">
        <v>2.9365199984197803</v>
      </c>
      <c r="T1045">
        <v>0</v>
      </c>
      <c r="U1045">
        <v>0</v>
      </c>
      <c r="V1045">
        <v>0</v>
      </c>
      <c r="W1045">
        <v>0</v>
      </c>
      <c r="X1045">
        <v>2.9365204739880983</v>
      </c>
      <c r="Y1045">
        <v>0</v>
      </c>
      <c r="Z1045">
        <v>0</v>
      </c>
      <c r="AA1045">
        <v>0</v>
      </c>
      <c r="AB1045">
        <v>0</v>
      </c>
      <c r="AC1045" s="1" t="e">
        <f>((#REF!+#REF!)*H2__2[[#This Row],[PremiumH2CN_cap]]+(#REF!+#REF!)*H2__2[[#This Row],[PremiumH2CN_prod]]*1000)*_xlfn.XLOOKUP(H2__2[[#This Row],[Year]],Graphs!$R$2:$R$41,Graphs!$T$2:$T$41)</f>
        <v>#REF!</v>
      </c>
      <c r="AD10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6" spans="1:31" x14ac:dyDescent="0.25">
      <c r="A1046" s="1" t="s">
        <v>105</v>
      </c>
      <c r="B1046">
        <v>2</v>
      </c>
      <c r="C1046" s="1" t="s">
        <v>107</v>
      </c>
      <c r="D1046" s="1" t="s">
        <v>23</v>
      </c>
      <c r="E1046">
        <v>2025</v>
      </c>
      <c r="F1046">
        <v>56.000000000000036</v>
      </c>
      <c r="G1046">
        <v>6.3108478905434913</v>
      </c>
      <c r="H1046">
        <v>5.8014661078042433</v>
      </c>
      <c r="I1046">
        <v>30.0678152466377</v>
      </c>
      <c r="J1046">
        <v>6.0005136279104665</v>
      </c>
      <c r="K1046">
        <v>1.6752432582043373</v>
      </c>
      <c r="L1046">
        <v>0.72492256695668777</v>
      </c>
      <c r="M1046">
        <v>2.4265896622132717</v>
      </c>
      <c r="N1046">
        <v>3.6149965593932549</v>
      </c>
      <c r="O1046">
        <v>0</v>
      </c>
      <c r="P1046">
        <v>0</v>
      </c>
      <c r="Q1046">
        <v>0</v>
      </c>
      <c r="R1046">
        <v>0</v>
      </c>
      <c r="S1046">
        <v>2.713381839059624</v>
      </c>
      <c r="T1046">
        <v>0</v>
      </c>
      <c r="U1046">
        <v>0</v>
      </c>
      <c r="V1046">
        <v>0</v>
      </c>
      <c r="W1046">
        <v>0</v>
      </c>
      <c r="X1046">
        <v>2.716303600803132</v>
      </c>
      <c r="Y1046">
        <v>0</v>
      </c>
      <c r="Z1046">
        <v>0</v>
      </c>
      <c r="AA1046">
        <v>0</v>
      </c>
      <c r="AB1046">
        <v>0</v>
      </c>
      <c r="AC1046" s="1" t="e">
        <f>((#REF!+#REF!)*H2__2[[#This Row],[PremiumH2CN_cap]]+(#REF!+#REF!)*H2__2[[#This Row],[PremiumH2CN_prod]]*1000)*_xlfn.XLOOKUP(H2__2[[#This Row],[Year]],Graphs!$R$2:$R$41,Graphs!$T$2:$T$41)</f>
        <v>#REF!</v>
      </c>
      <c r="AD10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7" spans="1:31" x14ac:dyDescent="0.25">
      <c r="A1047" s="1" t="s">
        <v>105</v>
      </c>
      <c r="B1047">
        <v>2</v>
      </c>
      <c r="C1047" s="1" t="s">
        <v>107</v>
      </c>
      <c r="D1047" s="1" t="s">
        <v>23</v>
      </c>
      <c r="E1047">
        <v>2026</v>
      </c>
      <c r="F1047">
        <v>51.333333333333378</v>
      </c>
      <c r="G1047">
        <v>6.2875145572102857</v>
      </c>
      <c r="H1047">
        <v>22.261540227391311</v>
      </c>
      <c r="I1047">
        <v>30.367525048323397</v>
      </c>
      <c r="J1047">
        <v>2.7672525158633428</v>
      </c>
      <c r="K1047">
        <v>1.5012273345544049</v>
      </c>
      <c r="L1047">
        <v>2.9385604705388464</v>
      </c>
      <c r="M1047">
        <v>2.4623501730035522</v>
      </c>
      <c r="N1047">
        <v>5.8857670095539927</v>
      </c>
      <c r="O1047">
        <v>0</v>
      </c>
      <c r="P1047">
        <v>0</v>
      </c>
      <c r="Q1047">
        <v>0</v>
      </c>
      <c r="R1047">
        <v>0</v>
      </c>
      <c r="S1047">
        <v>2.8689392215580511</v>
      </c>
      <c r="T1047">
        <v>0</v>
      </c>
      <c r="U1047">
        <v>0</v>
      </c>
      <c r="V1047">
        <v>0</v>
      </c>
      <c r="W1047">
        <v>0</v>
      </c>
      <c r="X1047">
        <v>2.8973226491470725</v>
      </c>
      <c r="Y1047">
        <v>0</v>
      </c>
      <c r="Z1047">
        <v>0</v>
      </c>
      <c r="AA1047">
        <v>0</v>
      </c>
      <c r="AB1047">
        <v>0</v>
      </c>
      <c r="AC1047" s="1" t="e">
        <f>((#REF!+#REF!)*H2__2[[#This Row],[PremiumH2CN_cap]]+(#REF!+#REF!)*H2__2[[#This Row],[PremiumH2CN_prod]]*1000)*_xlfn.XLOOKUP(H2__2[[#This Row],[Year]],Graphs!$R$2:$R$41,Graphs!$T$2:$T$41)</f>
        <v>#REF!</v>
      </c>
      <c r="AD10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8" spans="1:31" x14ac:dyDescent="0.25">
      <c r="A1048" s="1" t="s">
        <v>105</v>
      </c>
      <c r="B1048">
        <v>2</v>
      </c>
      <c r="C1048" s="1" t="s">
        <v>107</v>
      </c>
      <c r="D1048" s="1" t="s">
        <v>23</v>
      </c>
      <c r="E1048">
        <v>2027</v>
      </c>
      <c r="F1048">
        <v>46.666666666666728</v>
      </c>
      <c r="G1048">
        <v>6.2641812238770695</v>
      </c>
      <c r="H1048">
        <v>27.272565910523266</v>
      </c>
      <c r="I1048">
        <v>32.216389999909318</v>
      </c>
      <c r="J1048">
        <v>1.7745866008622728</v>
      </c>
      <c r="K1048">
        <v>1.451716954354604</v>
      </c>
      <c r="L1048">
        <v>3.6659274907994095</v>
      </c>
      <c r="M1048">
        <v>2.6631096046749296</v>
      </c>
      <c r="N1048">
        <v>7.1108150150626548</v>
      </c>
      <c r="O1048">
        <v>0</v>
      </c>
      <c r="P1048">
        <v>0</v>
      </c>
      <c r="Q1048">
        <v>0</v>
      </c>
      <c r="R1048">
        <v>0</v>
      </c>
      <c r="S1048">
        <v>2.8174752374626122</v>
      </c>
      <c r="T1048">
        <v>0</v>
      </c>
      <c r="U1048">
        <v>0</v>
      </c>
      <c r="V1048">
        <v>0</v>
      </c>
      <c r="W1048">
        <v>0</v>
      </c>
      <c r="X1048">
        <v>2.8593761007165854</v>
      </c>
      <c r="Y1048">
        <v>0</v>
      </c>
      <c r="Z1048">
        <v>0</v>
      </c>
      <c r="AA1048">
        <v>0</v>
      </c>
      <c r="AB1048">
        <v>0</v>
      </c>
      <c r="AC1048" s="1" t="e">
        <f>((#REF!+#REF!)*H2__2[[#This Row],[PremiumH2CN_cap]]+(#REF!+#REF!)*H2__2[[#This Row],[PremiumH2CN_prod]]*1000)*_xlfn.XLOOKUP(H2__2[[#This Row],[Year]],Graphs!$R$2:$R$41,Graphs!$T$2:$T$41)</f>
        <v>#REF!</v>
      </c>
      <c r="AD10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49" spans="1:31" x14ac:dyDescent="0.25">
      <c r="A1049" s="1" t="s">
        <v>105</v>
      </c>
      <c r="B1049">
        <v>2</v>
      </c>
      <c r="C1049" s="1" t="s">
        <v>107</v>
      </c>
      <c r="D1049" s="1" t="s">
        <v>23</v>
      </c>
      <c r="E1049">
        <v>2028</v>
      </c>
      <c r="F1049">
        <v>42.000000000000078</v>
      </c>
      <c r="G1049">
        <v>6.2408478905438463</v>
      </c>
      <c r="H1049">
        <v>29.622690582946525</v>
      </c>
      <c r="I1049">
        <v>36.282586545991592</v>
      </c>
      <c r="J1049">
        <v>0.83321200705281984</v>
      </c>
      <c r="K1049">
        <v>1.3538961657072555</v>
      </c>
      <c r="L1049">
        <v>4.0971340979912529</v>
      </c>
      <c r="M1049">
        <v>3.1634175576689301</v>
      </c>
      <c r="N1049">
        <v>8.3299855038447266</v>
      </c>
      <c r="O1049">
        <v>0</v>
      </c>
      <c r="P1049">
        <v>0</v>
      </c>
      <c r="Q1049">
        <v>0</v>
      </c>
      <c r="R1049">
        <v>0</v>
      </c>
      <c r="S1049">
        <v>2.7535714424594948</v>
      </c>
      <c r="T1049">
        <v>0</v>
      </c>
      <c r="U1049">
        <v>0</v>
      </c>
      <c r="V1049">
        <v>0</v>
      </c>
      <c r="W1049">
        <v>0</v>
      </c>
      <c r="X1049">
        <v>2.8175366181190244</v>
      </c>
      <c r="Y1049">
        <v>0</v>
      </c>
      <c r="Z1049">
        <v>0</v>
      </c>
      <c r="AA1049">
        <v>0</v>
      </c>
      <c r="AB1049">
        <v>0</v>
      </c>
      <c r="AC1049" s="1" t="e">
        <f>((#REF!+#REF!)*H2__2[[#This Row],[PremiumH2CN_cap]]+(#REF!+#REF!)*H2__2[[#This Row],[PremiumH2CN_prod]]*1000)*_xlfn.XLOOKUP(H2__2[[#This Row],[Year]],Graphs!$R$2:$R$41,Graphs!$T$2:$T$41)</f>
        <v>#REF!</v>
      </c>
      <c r="AD10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0" spans="1:31" x14ac:dyDescent="0.25">
      <c r="A1050" s="1" t="s">
        <v>105</v>
      </c>
      <c r="B1050">
        <v>2</v>
      </c>
      <c r="C1050" s="1" t="s">
        <v>107</v>
      </c>
      <c r="D1050" s="1" t="s">
        <v>23</v>
      </c>
      <c r="E1050">
        <v>2029</v>
      </c>
      <c r="F1050">
        <v>37.333333333333435</v>
      </c>
      <c r="G1050">
        <v>6.2175145572106194</v>
      </c>
      <c r="H1050">
        <v>29.61594234699216</v>
      </c>
      <c r="I1050">
        <v>41.536107897136795</v>
      </c>
      <c r="J1050">
        <v>0.32640479559185653</v>
      </c>
      <c r="K1050">
        <v>1.1906757280550466</v>
      </c>
      <c r="L1050">
        <v>4.230067078326103</v>
      </c>
      <c r="M1050">
        <v>3.8447023093233148</v>
      </c>
      <c r="N1050">
        <v>9.2988296153472714</v>
      </c>
      <c r="O1050">
        <v>0</v>
      </c>
      <c r="P1050">
        <v>0</v>
      </c>
      <c r="Q1050">
        <v>0</v>
      </c>
      <c r="R1050">
        <v>0</v>
      </c>
      <c r="S1050">
        <v>2.6335221138088127</v>
      </c>
      <c r="T1050">
        <v>0</v>
      </c>
      <c r="U1050">
        <v>0</v>
      </c>
      <c r="V1050">
        <v>0</v>
      </c>
      <c r="W1050">
        <v>0</v>
      </c>
      <c r="X1050">
        <v>2.7093195151297071</v>
      </c>
      <c r="Y1050">
        <v>0</v>
      </c>
      <c r="Z1050">
        <v>0</v>
      </c>
      <c r="AA1050">
        <v>0</v>
      </c>
      <c r="AB1050">
        <v>0</v>
      </c>
      <c r="AC1050" s="1" t="e">
        <f>((#REF!+#REF!)*H2__2[[#This Row],[PremiumH2CN_cap]]+(#REF!+#REF!)*H2__2[[#This Row],[PremiumH2CN_prod]]*1000)*_xlfn.XLOOKUP(H2__2[[#This Row],[Year]],Graphs!$R$2:$R$41,Graphs!$T$2:$T$41)</f>
        <v>#REF!</v>
      </c>
      <c r="AD10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1" spans="1:31" x14ac:dyDescent="0.25">
      <c r="A1051" s="1" t="s">
        <v>105</v>
      </c>
      <c r="B1051">
        <v>2</v>
      </c>
      <c r="C1051" s="1" t="s">
        <v>107</v>
      </c>
      <c r="D1051" s="1" t="s">
        <v>23</v>
      </c>
      <c r="E1051">
        <v>2030</v>
      </c>
      <c r="F1051">
        <v>32.666666666666792</v>
      </c>
      <c r="G1051">
        <v>6.1941812238773961</v>
      </c>
      <c r="H1051">
        <v>30.023147856256518</v>
      </c>
      <c r="I1051">
        <v>45.347310562104319</v>
      </c>
      <c r="J1051">
        <v>0.13277030753428559</v>
      </c>
      <c r="K1051">
        <v>1.0866474744425978</v>
      </c>
      <c r="L1051">
        <v>4.4002563554661691</v>
      </c>
      <c r="M1051">
        <v>4.3981314881383575</v>
      </c>
      <c r="N1051">
        <v>9.9847091405047781</v>
      </c>
      <c r="O1051">
        <v>0</v>
      </c>
      <c r="P1051">
        <v>0</v>
      </c>
      <c r="Q1051">
        <v>0</v>
      </c>
      <c r="R1051">
        <v>0</v>
      </c>
      <c r="S1051">
        <v>2.5069706534504097</v>
      </c>
      <c r="T1051">
        <v>0</v>
      </c>
      <c r="U1051">
        <v>0</v>
      </c>
      <c r="V1051">
        <v>0</v>
      </c>
      <c r="W1051">
        <v>0</v>
      </c>
      <c r="X1051">
        <v>2.5809394479451448</v>
      </c>
      <c r="Y1051">
        <v>0</v>
      </c>
      <c r="Z1051">
        <v>0</v>
      </c>
      <c r="AA1051">
        <v>0</v>
      </c>
      <c r="AB1051">
        <v>0</v>
      </c>
      <c r="AC1051" s="1" t="e">
        <f>((#REF!+#REF!)*H2__2[[#This Row],[PremiumH2CN_cap]]+(#REF!+#REF!)*H2__2[[#This Row],[PremiumH2CN_prod]]*1000)*_xlfn.XLOOKUP(H2__2[[#This Row],[Year]],Graphs!$R$2:$R$41,Graphs!$T$2:$T$41)</f>
        <v>#REF!</v>
      </c>
      <c r="AD10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2" spans="1:31" x14ac:dyDescent="0.25">
      <c r="A1052" s="1" t="s">
        <v>105</v>
      </c>
      <c r="B1052">
        <v>2</v>
      </c>
      <c r="C1052" s="1" t="s">
        <v>107</v>
      </c>
      <c r="D1052" s="1" t="s">
        <v>23</v>
      </c>
      <c r="E1052">
        <v>2031</v>
      </c>
      <c r="F1052">
        <v>28.000000000000156</v>
      </c>
      <c r="G1052">
        <v>6.1708478905441844</v>
      </c>
      <c r="H1052">
        <v>30.01639798482292</v>
      </c>
      <c r="I1052">
        <v>45.340560562152071</v>
      </c>
      <c r="J1052">
        <v>0.10364923246032558</v>
      </c>
      <c r="K1052">
        <v>1.0677514625402402</v>
      </c>
      <c r="L1052">
        <v>4.4392666250202693</v>
      </c>
      <c r="M1052">
        <v>4.4312091851725297</v>
      </c>
      <c r="N1052">
        <v>10.604492795344431</v>
      </c>
      <c r="O1052">
        <v>0</v>
      </c>
      <c r="P1052">
        <v>0</v>
      </c>
      <c r="Q1052">
        <v>0</v>
      </c>
      <c r="R1052">
        <v>0</v>
      </c>
      <c r="S1052">
        <v>2.494003770650751</v>
      </c>
      <c r="T1052">
        <v>0</v>
      </c>
      <c r="U1052">
        <v>0</v>
      </c>
      <c r="V1052">
        <v>0</v>
      </c>
      <c r="W1052">
        <v>0</v>
      </c>
      <c r="X1052">
        <v>2.5822353443642729</v>
      </c>
      <c r="Y1052">
        <v>0</v>
      </c>
      <c r="Z1052">
        <v>0</v>
      </c>
      <c r="AA1052">
        <v>2.4671001480686305</v>
      </c>
      <c r="AB1052">
        <v>3.2449594170856364</v>
      </c>
      <c r="AC1052" s="1" t="e">
        <f>((#REF!+#REF!)*H2__2[[#This Row],[PremiumH2CN_cap]]+(#REF!+#REF!)*H2__2[[#This Row],[PremiumH2CN_prod]]*1000)*_xlfn.XLOOKUP(H2__2[[#This Row],[Year]],Graphs!$R$2:$R$41,Graphs!$T$2:$T$41)</f>
        <v>#REF!</v>
      </c>
      <c r="AD10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3" spans="1:31" x14ac:dyDescent="0.25">
      <c r="A1053" s="1" t="s">
        <v>105</v>
      </c>
      <c r="B1053">
        <v>2</v>
      </c>
      <c r="C1053" s="1" t="s">
        <v>107</v>
      </c>
      <c r="D1053" s="1" t="s">
        <v>23</v>
      </c>
      <c r="E1053">
        <v>2032</v>
      </c>
      <c r="F1053">
        <v>23.333333333333531</v>
      </c>
      <c r="G1053">
        <v>6.1475145572109788</v>
      </c>
      <c r="H1053">
        <v>33.66060487845504</v>
      </c>
      <c r="I1053">
        <v>47.375569335584842</v>
      </c>
      <c r="J1053">
        <v>5.6513081464575884E-2</v>
      </c>
      <c r="K1053">
        <v>1.054438379727211</v>
      </c>
      <c r="L1053">
        <v>5.0595390453736959</v>
      </c>
      <c r="M1053">
        <v>4.6841726633359002</v>
      </c>
      <c r="N1053">
        <v>11.2699247580976</v>
      </c>
      <c r="O1053">
        <v>0</v>
      </c>
      <c r="P1053">
        <v>0</v>
      </c>
      <c r="Q1053">
        <v>0</v>
      </c>
      <c r="R1053">
        <v>0</v>
      </c>
      <c r="S1053">
        <v>2.4978687516519527</v>
      </c>
      <c r="T1053">
        <v>0</v>
      </c>
      <c r="U1053">
        <v>0</v>
      </c>
      <c r="V1053">
        <v>0</v>
      </c>
      <c r="W1053">
        <v>0</v>
      </c>
      <c r="X1053">
        <v>2.5948941734191568</v>
      </c>
      <c r="Y1053">
        <v>0</v>
      </c>
      <c r="Z1053">
        <v>0</v>
      </c>
      <c r="AA1053">
        <v>2.4671001480686305</v>
      </c>
      <c r="AB1053">
        <v>3.2449594170856364</v>
      </c>
      <c r="AC1053" s="1" t="e">
        <f>((#REF!+#REF!)*H2__2[[#This Row],[PremiumH2CN_cap]]+(#REF!+#REF!)*H2__2[[#This Row],[PremiumH2CN_prod]]*1000)*_xlfn.XLOOKUP(H2__2[[#This Row],[Year]],Graphs!$R$2:$R$41,Graphs!$T$2:$T$41)</f>
        <v>#REF!</v>
      </c>
      <c r="AD10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4" spans="1:31" x14ac:dyDescent="0.25">
      <c r="A1054" s="1" t="s">
        <v>105</v>
      </c>
      <c r="B1054">
        <v>2</v>
      </c>
      <c r="C1054" s="1" t="s">
        <v>107</v>
      </c>
      <c r="D1054" s="1" t="s">
        <v>23</v>
      </c>
      <c r="E1054">
        <v>2033</v>
      </c>
      <c r="F1054">
        <v>18.66666666666692</v>
      </c>
      <c r="G1054">
        <v>6.1241812238777769</v>
      </c>
      <c r="H1054">
        <v>37.575749486596287</v>
      </c>
      <c r="I1054">
        <v>49.05335246638959</v>
      </c>
      <c r="J1054">
        <v>1.0702696536728126E-10</v>
      </c>
      <c r="K1054">
        <v>1.0488247451416555</v>
      </c>
      <c r="L1054">
        <v>5.723087589850179</v>
      </c>
      <c r="M1054">
        <v>4.8559122610988226</v>
      </c>
      <c r="N1054">
        <v>11.977241734197994</v>
      </c>
      <c r="O1054">
        <v>0</v>
      </c>
      <c r="P1054">
        <v>0</v>
      </c>
      <c r="Q1054">
        <v>0</v>
      </c>
      <c r="R1054">
        <v>0</v>
      </c>
      <c r="S1054">
        <v>2.510751340766495</v>
      </c>
      <c r="T1054">
        <v>0</v>
      </c>
      <c r="U1054">
        <v>0</v>
      </c>
      <c r="V1054">
        <v>0</v>
      </c>
      <c r="W1054">
        <v>0</v>
      </c>
      <c r="X1054">
        <v>2.6142365206288209</v>
      </c>
      <c r="Y1054">
        <v>0</v>
      </c>
      <c r="Z1054">
        <v>0</v>
      </c>
      <c r="AA1054">
        <v>2.4671001480686305</v>
      </c>
      <c r="AB1054">
        <v>3.2449594170856364</v>
      </c>
      <c r="AC1054" s="1" t="e">
        <f>((#REF!+#REF!)*H2__2[[#This Row],[PremiumH2CN_cap]]+(#REF!+#REF!)*H2__2[[#This Row],[PremiumH2CN_prod]]*1000)*_xlfn.XLOOKUP(H2__2[[#This Row],[Year]],Graphs!$R$2:$R$41,Graphs!$T$2:$T$41)</f>
        <v>#REF!</v>
      </c>
      <c r="AD10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5" spans="1:31" x14ac:dyDescent="0.25">
      <c r="A1055" s="1" t="s">
        <v>105</v>
      </c>
      <c r="B1055">
        <v>2</v>
      </c>
      <c r="C1055" s="1" t="s">
        <v>107</v>
      </c>
      <c r="D1055" s="1" t="s">
        <v>23</v>
      </c>
      <c r="E1055">
        <v>2034</v>
      </c>
      <c r="F1055">
        <v>14.000000000000327</v>
      </c>
      <c r="G1055">
        <v>6.1008478905445722</v>
      </c>
      <c r="H1055">
        <v>37.569005163696474</v>
      </c>
      <c r="I1055">
        <v>54.669612889003815</v>
      </c>
      <c r="J1055">
        <v>8.9279834838510927E-12</v>
      </c>
      <c r="K1055">
        <v>1.033729014332065</v>
      </c>
      <c r="L1055">
        <v>5.8931553770234197</v>
      </c>
      <c r="M1055">
        <v>5.5741175317511269</v>
      </c>
      <c r="N1055">
        <v>12.598237196409976</v>
      </c>
      <c r="O1055">
        <v>0</v>
      </c>
      <c r="P1055">
        <v>0</v>
      </c>
      <c r="Q1055">
        <v>0</v>
      </c>
      <c r="R1055">
        <v>0</v>
      </c>
      <c r="S1055">
        <v>2.4976464053404048</v>
      </c>
      <c r="T1055">
        <v>0</v>
      </c>
      <c r="U1055">
        <v>0</v>
      </c>
      <c r="V1055">
        <v>0</v>
      </c>
      <c r="W1055">
        <v>0</v>
      </c>
      <c r="X1055">
        <v>2.6123258184913403</v>
      </c>
      <c r="Y1055">
        <v>0</v>
      </c>
      <c r="Z1055">
        <v>0</v>
      </c>
      <c r="AA1055">
        <v>2.4671001480686305</v>
      </c>
      <c r="AB1055">
        <v>3.2449594170856364</v>
      </c>
      <c r="AC1055" s="1" t="e">
        <f>((#REF!+#REF!)*H2__2[[#This Row],[PremiumH2CN_cap]]+(#REF!+#REF!)*H2__2[[#This Row],[PremiumH2CN_prod]]*1000)*_xlfn.XLOOKUP(H2__2[[#This Row],[Year]],Graphs!$R$2:$R$41,Graphs!$T$2:$T$41)</f>
        <v>#REF!</v>
      </c>
      <c r="AD10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6" spans="1:31" x14ac:dyDescent="0.25">
      <c r="A1056" s="1" t="s">
        <v>105</v>
      </c>
      <c r="B1056">
        <v>2</v>
      </c>
      <c r="C1056" s="1" t="s">
        <v>107</v>
      </c>
      <c r="D1056" s="1" t="s">
        <v>23</v>
      </c>
      <c r="E1056">
        <v>2035</v>
      </c>
      <c r="F1056">
        <v>9.3333333333337816</v>
      </c>
      <c r="G1056">
        <v>6.0775145572113649</v>
      </c>
      <c r="H1056">
        <v>42.813310463669644</v>
      </c>
      <c r="I1056">
        <v>55.579912109695272</v>
      </c>
      <c r="J1056">
        <v>6.0223283981586981E-12</v>
      </c>
      <c r="K1056">
        <v>0.99648078691536868</v>
      </c>
      <c r="L1056">
        <v>6.713695030105792</v>
      </c>
      <c r="M1056">
        <v>5.9529089450771959</v>
      </c>
      <c r="N1056">
        <v>13.020589332803388</v>
      </c>
      <c r="O1056">
        <v>0</v>
      </c>
      <c r="P1056">
        <v>0</v>
      </c>
      <c r="Q1056">
        <v>0</v>
      </c>
      <c r="R1056">
        <v>0</v>
      </c>
      <c r="S1056">
        <v>2.4601072266892703</v>
      </c>
      <c r="T1056">
        <v>0</v>
      </c>
      <c r="U1056">
        <v>0</v>
      </c>
      <c r="V1056">
        <v>0</v>
      </c>
      <c r="W1056">
        <v>0</v>
      </c>
      <c r="X1056">
        <v>2.5862462751747386</v>
      </c>
      <c r="Y1056">
        <v>0</v>
      </c>
      <c r="Z1056">
        <v>0</v>
      </c>
      <c r="AA1056">
        <v>2.4671001480686305</v>
      </c>
      <c r="AB1056">
        <v>3.2449594170856364</v>
      </c>
      <c r="AC1056" s="1" t="e">
        <f>((#REF!+#REF!)*H2__2[[#This Row],[PremiumH2CN_cap]]+(#REF!+#REF!)*H2__2[[#This Row],[PremiumH2CN_prod]]*1000)*_xlfn.XLOOKUP(H2__2[[#This Row],[Year]],Graphs!$R$2:$R$41,Graphs!$T$2:$T$41)</f>
        <v>#REF!</v>
      </c>
      <c r="AD10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7" spans="1:31" x14ac:dyDescent="0.25">
      <c r="A1057" s="1" t="s">
        <v>105</v>
      </c>
      <c r="B1057">
        <v>2</v>
      </c>
      <c r="C1057" s="1" t="s">
        <v>107</v>
      </c>
      <c r="D1057" s="1" t="s">
        <v>23</v>
      </c>
      <c r="E1057">
        <v>2036</v>
      </c>
      <c r="F1057">
        <v>4.6666666666673722</v>
      </c>
      <c r="G1057">
        <v>6.0541812238781549</v>
      </c>
      <c r="H1057">
        <v>51.189238110632211</v>
      </c>
      <c r="I1057">
        <v>59.833285327300644</v>
      </c>
      <c r="J1057">
        <v>4.7518335447201401E-12</v>
      </c>
      <c r="K1057">
        <v>0.90215570104564591</v>
      </c>
      <c r="L1057">
        <v>7.871565816015754</v>
      </c>
      <c r="M1057">
        <v>6.3622591020666128</v>
      </c>
      <c r="N1057">
        <v>13.033808798218963</v>
      </c>
      <c r="O1057">
        <v>0</v>
      </c>
      <c r="P1057">
        <v>0</v>
      </c>
      <c r="Q1057">
        <v>0</v>
      </c>
      <c r="R1057">
        <v>0</v>
      </c>
      <c r="S1057">
        <v>2.4095851637527854</v>
      </c>
      <c r="T1057">
        <v>0</v>
      </c>
      <c r="U1057">
        <v>0</v>
      </c>
      <c r="V1057">
        <v>0</v>
      </c>
      <c r="W1057">
        <v>0</v>
      </c>
      <c r="X1057">
        <v>2.5337495866910311</v>
      </c>
      <c r="Y1057">
        <v>0</v>
      </c>
      <c r="Z1057">
        <v>0</v>
      </c>
      <c r="AA1057">
        <v>2.4671001480686305</v>
      </c>
      <c r="AB1057">
        <v>3.2449594170856364</v>
      </c>
      <c r="AC1057" s="1" t="e">
        <f>((#REF!+#REF!)*H2__2[[#This Row],[PremiumH2CN_cap]]+(#REF!+#REF!)*H2__2[[#This Row],[PremiumH2CN_prod]]*1000)*_xlfn.XLOOKUP(H2__2[[#This Row],[Year]],Graphs!$R$2:$R$41,Graphs!$T$2:$T$41)</f>
        <v>#REF!</v>
      </c>
      <c r="AD10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8" spans="1:31" x14ac:dyDescent="0.25">
      <c r="A1058" s="1" t="s">
        <v>105</v>
      </c>
      <c r="B1058">
        <v>2</v>
      </c>
      <c r="C1058" s="1" t="s">
        <v>107</v>
      </c>
      <c r="D1058" s="1" t="s">
        <v>23</v>
      </c>
      <c r="E1058">
        <v>2037</v>
      </c>
      <c r="F1058">
        <v>1.0780327599766235E-10</v>
      </c>
      <c r="G1058">
        <v>6.0308478905449459</v>
      </c>
      <c r="H1058">
        <v>59.893940903944305</v>
      </c>
      <c r="I1058">
        <v>59.826535329027969</v>
      </c>
      <c r="J1058">
        <v>3.1817785941564486E-12</v>
      </c>
      <c r="K1058">
        <v>0.90238291322493103</v>
      </c>
      <c r="L1058">
        <v>8.9553978279218107</v>
      </c>
      <c r="M1058">
        <v>6.0264764154937627</v>
      </c>
      <c r="N1058">
        <v>13.836195489362201</v>
      </c>
      <c r="O1058">
        <v>0</v>
      </c>
      <c r="P1058">
        <v>0</v>
      </c>
      <c r="Q1058">
        <v>0</v>
      </c>
      <c r="R1058">
        <v>0</v>
      </c>
      <c r="S1058">
        <v>2.4412476226372055</v>
      </c>
      <c r="T1058">
        <v>0</v>
      </c>
      <c r="U1058">
        <v>0</v>
      </c>
      <c r="V1058">
        <v>0</v>
      </c>
      <c r="W1058">
        <v>0</v>
      </c>
      <c r="X1058">
        <v>2.5715237230713575</v>
      </c>
      <c r="Y1058">
        <v>0</v>
      </c>
      <c r="Z1058">
        <v>0</v>
      </c>
      <c r="AA1058">
        <v>2.4671001480686305</v>
      </c>
      <c r="AB1058">
        <v>3.2449594170856364</v>
      </c>
      <c r="AC1058" s="1" t="e">
        <f>((#REF!+#REF!)*H2__2[[#This Row],[PremiumH2CN_cap]]+(#REF!+#REF!)*H2__2[[#This Row],[PremiumH2CN_prod]]*1000)*_xlfn.XLOOKUP(H2__2[[#This Row],[Year]],Graphs!$R$2:$R$41,Graphs!$T$2:$T$41)</f>
        <v>#REF!</v>
      </c>
      <c r="AD10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59" spans="1:31" x14ac:dyDescent="0.25">
      <c r="A1059" s="1" t="s">
        <v>105</v>
      </c>
      <c r="B1059">
        <v>2</v>
      </c>
      <c r="C1059" s="1" t="s">
        <v>107</v>
      </c>
      <c r="D1059" s="1" t="s">
        <v>23</v>
      </c>
      <c r="E1059">
        <v>2038</v>
      </c>
      <c r="F1059">
        <v>1.0935578695269807E-10</v>
      </c>
      <c r="G1059">
        <v>6.0308478905450702</v>
      </c>
      <c r="H1059">
        <v>60.242682414126875</v>
      </c>
      <c r="I1059">
        <v>69.312892075246097</v>
      </c>
      <c r="J1059">
        <v>3.0202859862408073E-12</v>
      </c>
      <c r="K1059">
        <v>0.90238291320206343</v>
      </c>
      <c r="L1059">
        <v>9.2585514553339134</v>
      </c>
      <c r="M1059">
        <v>6.6600850890256877</v>
      </c>
      <c r="N1059">
        <v>14.394333119372178</v>
      </c>
      <c r="O1059">
        <v>0</v>
      </c>
      <c r="P1059">
        <v>0</v>
      </c>
      <c r="Q1059">
        <v>0</v>
      </c>
      <c r="R1059">
        <v>0</v>
      </c>
      <c r="S1059">
        <v>2.4460651914304226</v>
      </c>
      <c r="T1059">
        <v>0</v>
      </c>
      <c r="U1059">
        <v>0</v>
      </c>
      <c r="V1059">
        <v>0</v>
      </c>
      <c r="W1059">
        <v>0</v>
      </c>
      <c r="X1059">
        <v>2.5792215655181217</v>
      </c>
      <c r="Y1059">
        <v>0</v>
      </c>
      <c r="Z1059">
        <v>0</v>
      </c>
      <c r="AA1059">
        <v>2.4671001480686305</v>
      </c>
      <c r="AB1059">
        <v>3.2449594170856364</v>
      </c>
      <c r="AC1059" s="1" t="e">
        <f>((#REF!+#REF!)*H2__2[[#This Row],[PremiumH2CN_cap]]+(#REF!+#REF!)*H2__2[[#This Row],[PremiumH2CN_prod]]*1000)*_xlfn.XLOOKUP(H2__2[[#This Row],[Year]],Graphs!$R$2:$R$41,Graphs!$T$2:$T$41)</f>
        <v>#REF!</v>
      </c>
      <c r="AD10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0" spans="1:31" x14ac:dyDescent="0.25">
      <c r="A1060" s="1" t="s">
        <v>105</v>
      </c>
      <c r="B1060">
        <v>2</v>
      </c>
      <c r="C1060" s="1" t="s">
        <v>107</v>
      </c>
      <c r="D1060" s="1" t="s">
        <v>23</v>
      </c>
      <c r="E1060">
        <v>2039</v>
      </c>
      <c r="F1060">
        <v>1.1391615238332571E-10</v>
      </c>
      <c r="G1060">
        <v>6.0308478905452088</v>
      </c>
      <c r="H1060">
        <v>60.235932623858645</v>
      </c>
      <c r="I1060">
        <v>81.55660030069015</v>
      </c>
      <c r="J1060">
        <v>2.8603902468738634E-12</v>
      </c>
      <c r="K1060">
        <v>0.86315450413102623</v>
      </c>
      <c r="L1060">
        <v>9.5124856398283484</v>
      </c>
      <c r="M1060">
        <v>7.9265573685876634</v>
      </c>
      <c r="N1060">
        <v>14.390715815224045</v>
      </c>
      <c r="O1060">
        <v>0</v>
      </c>
      <c r="P1060">
        <v>0</v>
      </c>
      <c r="Q1060">
        <v>0</v>
      </c>
      <c r="R1060">
        <v>0</v>
      </c>
      <c r="S1060">
        <v>2.3942820820862956</v>
      </c>
      <c r="T1060">
        <v>0</v>
      </c>
      <c r="U1060">
        <v>0</v>
      </c>
      <c r="V1060">
        <v>0</v>
      </c>
      <c r="W1060">
        <v>0</v>
      </c>
      <c r="X1060">
        <v>2.5263928926376797</v>
      </c>
      <c r="Y1060">
        <v>0</v>
      </c>
      <c r="Z1060">
        <v>0</v>
      </c>
      <c r="AA1060">
        <v>2.4671001480686305</v>
      </c>
      <c r="AB1060">
        <v>3.2449594170856364</v>
      </c>
      <c r="AC1060" s="1" t="e">
        <f>((#REF!+#REF!)*H2__2[[#This Row],[PremiumH2CN_cap]]+(#REF!+#REF!)*H2__2[[#This Row],[PremiumH2CN_prod]]*1000)*_xlfn.XLOOKUP(H2__2[[#This Row],[Year]],Graphs!$R$2:$R$41,Graphs!$T$2:$T$41)</f>
        <v>#REF!</v>
      </c>
      <c r="AD10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1" spans="1:31" x14ac:dyDescent="0.25">
      <c r="A1061" s="1" t="s">
        <v>105</v>
      </c>
      <c r="B1061">
        <v>2</v>
      </c>
      <c r="C1061" s="1" t="s">
        <v>107</v>
      </c>
      <c r="D1061" s="1" t="s">
        <v>23</v>
      </c>
      <c r="E1061">
        <v>2040</v>
      </c>
      <c r="F1061">
        <v>1.2399703459765081E-10</v>
      </c>
      <c r="G1061">
        <v>6.0308478905453651</v>
      </c>
      <c r="H1061">
        <v>60.229182703066783</v>
      </c>
      <c r="I1061">
        <v>91.515175672203696</v>
      </c>
      <c r="J1061">
        <v>2.7346854231144754E-12</v>
      </c>
      <c r="K1061">
        <v>0.82629253924536084</v>
      </c>
      <c r="L1061">
        <v>9.8361196011965113</v>
      </c>
      <c r="M1061">
        <v>9.2802911820653655</v>
      </c>
      <c r="N1061">
        <v>14.237526425435707</v>
      </c>
      <c r="O1061">
        <v>0</v>
      </c>
      <c r="P1061">
        <v>0</v>
      </c>
      <c r="Q1061">
        <v>0</v>
      </c>
      <c r="R1061">
        <v>0</v>
      </c>
      <c r="S1061">
        <v>2.329241728589337</v>
      </c>
      <c r="T1061">
        <v>0</v>
      </c>
      <c r="U1061">
        <v>0</v>
      </c>
      <c r="V1061">
        <v>0</v>
      </c>
      <c r="W1061">
        <v>0</v>
      </c>
      <c r="X1061">
        <v>2.4594899717607568</v>
      </c>
      <c r="Y1061">
        <v>0</v>
      </c>
      <c r="Z1061">
        <v>0</v>
      </c>
      <c r="AA1061">
        <v>2.4671001480686305</v>
      </c>
      <c r="AB1061">
        <v>3.2449594170856364</v>
      </c>
      <c r="AC1061" s="1" t="e">
        <f>((#REF!+#REF!)*H2__2[[#This Row],[PremiumH2CN_cap]]+(#REF!+#REF!)*H2__2[[#This Row],[PremiumH2CN_prod]]*1000)*_xlfn.XLOOKUP(H2__2[[#This Row],[Year]],Graphs!$R$2:$R$41,Graphs!$T$2:$T$41)</f>
        <v>#REF!</v>
      </c>
      <c r="AD10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2" spans="1:31" x14ac:dyDescent="0.25">
      <c r="A1062" s="1" t="s">
        <v>105</v>
      </c>
      <c r="B1062">
        <v>2</v>
      </c>
      <c r="C1062" s="1" t="s">
        <v>107</v>
      </c>
      <c r="D1062" s="1" t="s">
        <v>23</v>
      </c>
      <c r="E1062">
        <v>2041</v>
      </c>
      <c r="F1062">
        <v>1.3780193928356281E-10</v>
      </c>
      <c r="G1062">
        <v>6.0308478905455445</v>
      </c>
      <c r="H1062">
        <v>60.22243275497253</v>
      </c>
      <c r="I1062">
        <v>100.68796402793255</v>
      </c>
      <c r="J1062">
        <v>2.6192832897549832E-12</v>
      </c>
      <c r="K1062">
        <v>0.82629253918166201</v>
      </c>
      <c r="L1062">
        <v>10.294893866054917</v>
      </c>
      <c r="M1062">
        <v>10.46951499500741</v>
      </c>
      <c r="N1062">
        <v>14.001832075986265</v>
      </c>
      <c r="O1062">
        <v>0</v>
      </c>
      <c r="P1062">
        <v>0</v>
      </c>
      <c r="Q1062">
        <v>0</v>
      </c>
      <c r="R1062">
        <v>0</v>
      </c>
      <c r="S1062">
        <v>2.2107777821816992</v>
      </c>
      <c r="T1062">
        <v>0</v>
      </c>
      <c r="U1062">
        <v>0</v>
      </c>
      <c r="V1062">
        <v>0</v>
      </c>
      <c r="W1062">
        <v>0</v>
      </c>
      <c r="X1062">
        <v>2.3177835661425834</v>
      </c>
      <c r="Y1062">
        <v>0</v>
      </c>
      <c r="Z1062">
        <v>0</v>
      </c>
      <c r="AA1062">
        <v>2.4671001480686305</v>
      </c>
      <c r="AB1062">
        <v>3.2449594170856364</v>
      </c>
      <c r="AC1062" s="1" t="e">
        <f>((#REF!+#REF!)*H2__2[[#This Row],[PremiumH2CN_cap]]+(#REF!+#REF!)*H2__2[[#This Row],[PremiumH2CN_prod]]*1000)*_xlfn.XLOOKUP(H2__2[[#This Row],[Year]],Graphs!$R$2:$R$41,Graphs!$T$2:$T$41)</f>
        <v>#REF!</v>
      </c>
      <c r="AD10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3" spans="1:31" x14ac:dyDescent="0.25">
      <c r="A1063" s="1" t="s">
        <v>105</v>
      </c>
      <c r="B1063">
        <v>2</v>
      </c>
      <c r="C1063" s="1" t="s">
        <v>107</v>
      </c>
      <c r="D1063" s="1" t="s">
        <v>23</v>
      </c>
      <c r="E1063">
        <v>2042</v>
      </c>
      <c r="F1063">
        <v>1.5424735328197967E-10</v>
      </c>
      <c r="G1063">
        <v>6.030847890545755</v>
      </c>
      <c r="H1063">
        <v>59.815299575852904</v>
      </c>
      <c r="I1063">
        <v>99.331214028032662</v>
      </c>
      <c r="J1063">
        <v>2.5257435912532502E-12</v>
      </c>
      <c r="K1063">
        <v>0.74720743033638615</v>
      </c>
      <c r="L1063">
        <v>10.868116422992253</v>
      </c>
      <c r="M1063">
        <v>11.376908865030263</v>
      </c>
      <c r="N1063">
        <v>14.03082619524587</v>
      </c>
      <c r="O1063">
        <v>0</v>
      </c>
      <c r="P1063">
        <v>0</v>
      </c>
      <c r="Q1063">
        <v>0</v>
      </c>
      <c r="R1063">
        <v>0</v>
      </c>
      <c r="S1063">
        <v>2.0913616334381913</v>
      </c>
      <c r="T1063">
        <v>0</v>
      </c>
      <c r="U1063">
        <v>0</v>
      </c>
      <c r="V1063">
        <v>0</v>
      </c>
      <c r="W1063">
        <v>0</v>
      </c>
      <c r="X1063">
        <v>2.2008885860996608</v>
      </c>
      <c r="Y1063">
        <v>0</v>
      </c>
      <c r="Z1063">
        <v>0</v>
      </c>
      <c r="AA1063">
        <v>2.4671001480686305</v>
      </c>
      <c r="AB1063">
        <v>3.2449594170856364</v>
      </c>
      <c r="AC1063" s="1" t="e">
        <f>((#REF!+#REF!)*H2__2[[#This Row],[PremiumH2CN_cap]]+(#REF!+#REF!)*H2__2[[#This Row],[PremiumH2CN_prod]]*1000)*_xlfn.XLOOKUP(H2__2[[#This Row],[Year]],Graphs!$R$2:$R$41,Graphs!$T$2:$T$41)</f>
        <v>#REF!</v>
      </c>
      <c r="AD10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4" spans="1:31" x14ac:dyDescent="0.25">
      <c r="A1064" s="1" t="s">
        <v>105</v>
      </c>
      <c r="B1064">
        <v>2</v>
      </c>
      <c r="C1064" s="1" t="s">
        <v>107</v>
      </c>
      <c r="D1064" s="1" t="s">
        <v>23</v>
      </c>
      <c r="E1064">
        <v>2043</v>
      </c>
      <c r="F1064">
        <v>1.7347916498124785E-10</v>
      </c>
      <c r="G1064">
        <v>6.030847890546009</v>
      </c>
      <c r="H1064">
        <v>59.815299650439876</v>
      </c>
      <c r="I1064">
        <v>108.99889883244869</v>
      </c>
      <c r="J1064">
        <v>2.4951084003322133E-12</v>
      </c>
      <c r="K1064">
        <v>0.57244695790251821</v>
      </c>
      <c r="L1064">
        <v>11.097356004343125</v>
      </c>
      <c r="M1064">
        <v>12.538609955300794</v>
      </c>
      <c r="N1064">
        <v>14.383243348840494</v>
      </c>
      <c r="O1064">
        <v>0</v>
      </c>
      <c r="P1064">
        <v>0</v>
      </c>
      <c r="Q1064">
        <v>0</v>
      </c>
      <c r="R1064">
        <v>0</v>
      </c>
      <c r="S1064">
        <v>2.0791698280880531</v>
      </c>
      <c r="T1064">
        <v>0</v>
      </c>
      <c r="U1064">
        <v>0</v>
      </c>
      <c r="V1064">
        <v>0</v>
      </c>
      <c r="W1064">
        <v>0</v>
      </c>
      <c r="X1064">
        <v>2.1892281720737587</v>
      </c>
      <c r="Y1064">
        <v>0</v>
      </c>
      <c r="Z1064">
        <v>0</v>
      </c>
      <c r="AA1064">
        <v>2.4671001480686305</v>
      </c>
      <c r="AB1064">
        <v>3.2449594170856364</v>
      </c>
      <c r="AC1064" s="1" t="e">
        <f>((#REF!+#REF!)*H2__2[[#This Row],[PremiumH2CN_cap]]+(#REF!+#REF!)*H2__2[[#This Row],[PremiumH2CN_prod]]*1000)*_xlfn.XLOOKUP(H2__2[[#This Row],[Year]],Graphs!$R$2:$R$41,Graphs!$T$2:$T$41)</f>
        <v>#REF!</v>
      </c>
      <c r="AD10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5" spans="1:31" x14ac:dyDescent="0.25">
      <c r="A1065" s="1" t="s">
        <v>105</v>
      </c>
      <c r="B1065">
        <v>2</v>
      </c>
      <c r="C1065" s="1" t="s">
        <v>107</v>
      </c>
      <c r="D1065" s="1" t="s">
        <v>23</v>
      </c>
      <c r="E1065">
        <v>2044</v>
      </c>
      <c r="F1065">
        <v>1.9554669341160446E-10</v>
      </c>
      <c r="G1065">
        <v>6.0308478905463243</v>
      </c>
      <c r="H1065">
        <v>59.81529983983787</v>
      </c>
      <c r="I1065">
        <v>124.97462009851111</v>
      </c>
      <c r="J1065">
        <v>2.4423028550826891E-12</v>
      </c>
      <c r="K1065">
        <v>0.41160382791436595</v>
      </c>
      <c r="L1065">
        <v>11.407573331133865</v>
      </c>
      <c r="M1065">
        <v>14.127014637264379</v>
      </c>
      <c r="N1065">
        <v>14.134156702814575</v>
      </c>
      <c r="O1065">
        <v>0</v>
      </c>
      <c r="P1065">
        <v>0</v>
      </c>
      <c r="Q1065">
        <v>0</v>
      </c>
      <c r="R1065">
        <v>0</v>
      </c>
      <c r="S1065">
        <v>2.013530334959321</v>
      </c>
      <c r="T1065">
        <v>0</v>
      </c>
      <c r="U1065">
        <v>0</v>
      </c>
      <c r="V1065">
        <v>0</v>
      </c>
      <c r="W1065">
        <v>0</v>
      </c>
      <c r="X1065">
        <v>2.1240788129582553</v>
      </c>
      <c r="Y1065">
        <v>0</v>
      </c>
      <c r="Z1065">
        <v>0</v>
      </c>
      <c r="AA1065">
        <v>2.4671001480686305</v>
      </c>
      <c r="AB1065">
        <v>3.2449594170856364</v>
      </c>
      <c r="AC1065" s="1" t="e">
        <f>((#REF!+#REF!)*H2__2[[#This Row],[PremiumH2CN_cap]]+(#REF!+#REF!)*H2__2[[#This Row],[PremiumH2CN_prod]]*1000)*_xlfn.XLOOKUP(H2__2[[#This Row],[Year]],Graphs!$R$2:$R$41,Graphs!$T$2:$T$41)</f>
        <v>#REF!</v>
      </c>
      <c r="AD10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6" spans="1:31" x14ac:dyDescent="0.25">
      <c r="A1066" s="1" t="s">
        <v>105</v>
      </c>
      <c r="B1066">
        <v>2</v>
      </c>
      <c r="C1066" s="1" t="s">
        <v>107</v>
      </c>
      <c r="D1066" s="1" t="s">
        <v>23</v>
      </c>
      <c r="E1066">
        <v>2045</v>
      </c>
      <c r="F1066">
        <v>2.209712689110432E-10</v>
      </c>
      <c r="G1066">
        <v>6.0308478905467329</v>
      </c>
      <c r="H1066">
        <v>57.715524792842153</v>
      </c>
      <c r="I1066">
        <v>137.30356703423445</v>
      </c>
      <c r="J1066">
        <v>2.3968658362034954E-12</v>
      </c>
      <c r="K1066">
        <v>0.39670260109127486</v>
      </c>
      <c r="L1066">
        <v>11.541677903595602</v>
      </c>
      <c r="M1066">
        <v>15.527444969012501</v>
      </c>
      <c r="N1066">
        <v>14.020429221078357</v>
      </c>
      <c r="O1066">
        <v>0</v>
      </c>
      <c r="P1066">
        <v>0</v>
      </c>
      <c r="Q1066">
        <v>0</v>
      </c>
      <c r="R1066">
        <v>0</v>
      </c>
      <c r="S1066">
        <v>1.9379636785910455</v>
      </c>
      <c r="T1066">
        <v>0</v>
      </c>
      <c r="U1066">
        <v>0</v>
      </c>
      <c r="V1066">
        <v>0</v>
      </c>
      <c r="W1066">
        <v>0</v>
      </c>
      <c r="X1066">
        <v>2.0391600354940409</v>
      </c>
      <c r="Y1066">
        <v>0</v>
      </c>
      <c r="Z1066">
        <v>0</v>
      </c>
      <c r="AA1066">
        <v>2.4671001480686305</v>
      </c>
      <c r="AB1066">
        <v>3.2449594170856364</v>
      </c>
      <c r="AC1066" s="1" t="e">
        <f>((#REF!+#REF!)*H2__2[[#This Row],[PremiumH2CN_cap]]+(#REF!+#REF!)*H2__2[[#This Row],[PremiumH2CN_prod]]*1000)*_xlfn.XLOOKUP(H2__2[[#This Row],[Year]],Graphs!$R$2:$R$41,Graphs!$T$2:$T$41)</f>
        <v>#REF!</v>
      </c>
      <c r="AD10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7" spans="1:31" x14ac:dyDescent="0.25">
      <c r="A1067" s="1" t="s">
        <v>105</v>
      </c>
      <c r="B1067">
        <v>2</v>
      </c>
      <c r="C1067" s="1" t="s">
        <v>107</v>
      </c>
      <c r="D1067" s="1" t="s">
        <v>23</v>
      </c>
      <c r="E1067">
        <v>2046</v>
      </c>
      <c r="F1067">
        <v>2.5036860408553128E-10</v>
      </c>
      <c r="G1067">
        <v>6.0308478905472978</v>
      </c>
      <c r="H1067">
        <v>64.537650830143065</v>
      </c>
      <c r="I1067">
        <v>137.86749487758087</v>
      </c>
      <c r="J1067">
        <v>2.3735809761310005E-12</v>
      </c>
      <c r="K1067">
        <v>0.39670260106391153</v>
      </c>
      <c r="L1067">
        <v>12.926685771188344</v>
      </c>
      <c r="M1067">
        <v>15.412544937073498</v>
      </c>
      <c r="N1067">
        <v>14.252622493438256</v>
      </c>
      <c r="O1067">
        <v>0</v>
      </c>
      <c r="P1067">
        <v>0</v>
      </c>
      <c r="Q1067">
        <v>0</v>
      </c>
      <c r="R1067">
        <v>0</v>
      </c>
      <c r="S1067">
        <v>1.8894310093045159</v>
      </c>
      <c r="T1067">
        <v>0</v>
      </c>
      <c r="U1067">
        <v>0</v>
      </c>
      <c r="V1067">
        <v>0</v>
      </c>
      <c r="W1067">
        <v>0</v>
      </c>
      <c r="X1067">
        <v>1.9838040783475235</v>
      </c>
      <c r="Y1067">
        <v>0</v>
      </c>
      <c r="Z1067">
        <v>0</v>
      </c>
      <c r="AA1067">
        <v>2.4671001480686305</v>
      </c>
      <c r="AB1067">
        <v>3.2449594170856364</v>
      </c>
      <c r="AC1067" s="1" t="e">
        <f>((#REF!+#REF!)*H2__2[[#This Row],[PremiumH2CN_cap]]+(#REF!+#REF!)*H2__2[[#This Row],[PremiumH2CN_prod]]*1000)*_xlfn.XLOOKUP(H2__2[[#This Row],[Year]],Graphs!$R$2:$R$41,Graphs!$T$2:$T$41)</f>
        <v>#REF!</v>
      </c>
      <c r="AD10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8" spans="1:31" x14ac:dyDescent="0.25">
      <c r="A1068" s="1" t="s">
        <v>105</v>
      </c>
      <c r="B1068">
        <v>2</v>
      </c>
      <c r="C1068" s="1" t="s">
        <v>107</v>
      </c>
      <c r="D1068" s="1" t="s">
        <v>23</v>
      </c>
      <c r="E1068">
        <v>2047</v>
      </c>
      <c r="F1068">
        <v>2.8429454518254091E-10</v>
      </c>
      <c r="G1068">
        <v>6.0308478905481691</v>
      </c>
      <c r="H1068">
        <v>72.162390165509464</v>
      </c>
      <c r="I1068">
        <v>141.47886867288943</v>
      </c>
      <c r="J1068">
        <v>2.342527653041619E-12</v>
      </c>
      <c r="K1068">
        <v>0.39670260102912813</v>
      </c>
      <c r="L1068">
        <v>14.500547300106108</v>
      </c>
      <c r="M1068">
        <v>15.506155422319891</v>
      </c>
      <c r="N1068">
        <v>14.095618846784445</v>
      </c>
      <c r="O1068">
        <v>0</v>
      </c>
      <c r="P1068">
        <v>0</v>
      </c>
      <c r="Q1068">
        <v>0</v>
      </c>
      <c r="R1068">
        <v>0</v>
      </c>
      <c r="S1068">
        <v>1.8084884105627643</v>
      </c>
      <c r="T1068">
        <v>0</v>
      </c>
      <c r="U1068">
        <v>0</v>
      </c>
      <c r="V1068">
        <v>0</v>
      </c>
      <c r="W1068">
        <v>0</v>
      </c>
      <c r="X1068">
        <v>1.898622797846403</v>
      </c>
      <c r="Y1068">
        <v>0</v>
      </c>
      <c r="Z1068">
        <v>0</v>
      </c>
      <c r="AA1068">
        <v>2.4671001480686305</v>
      </c>
      <c r="AB1068">
        <v>3.2449594170856364</v>
      </c>
      <c r="AC1068" s="1" t="e">
        <f>((#REF!+#REF!)*H2__2[[#This Row],[PremiumH2CN_cap]]+(#REF!+#REF!)*H2__2[[#This Row],[PremiumH2CN_prod]]*1000)*_xlfn.XLOOKUP(H2__2[[#This Row],[Year]],Graphs!$R$2:$R$41,Graphs!$T$2:$T$41)</f>
        <v>#REF!</v>
      </c>
      <c r="AD10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69" spans="1:31" x14ac:dyDescent="0.25">
      <c r="A1069" s="1" t="s">
        <v>105</v>
      </c>
      <c r="B1069">
        <v>2</v>
      </c>
      <c r="C1069" s="1" t="s">
        <v>107</v>
      </c>
      <c r="D1069" s="1" t="s">
        <v>23</v>
      </c>
      <c r="E1069">
        <v>2048</v>
      </c>
      <c r="F1069">
        <v>3.235542404544385E-10</v>
      </c>
      <c r="G1069">
        <v>2.530847890550131</v>
      </c>
      <c r="H1069">
        <v>81.888374898045171</v>
      </c>
      <c r="I1069">
        <v>143.70092541200898</v>
      </c>
      <c r="J1069">
        <v>2.319569214096864E-12</v>
      </c>
      <c r="K1069">
        <v>0.16647641575163644</v>
      </c>
      <c r="L1069">
        <v>16.67081556463603</v>
      </c>
      <c r="M1069">
        <v>15.254682983479654</v>
      </c>
      <c r="N1069">
        <v>13.928366468003777</v>
      </c>
      <c r="O1069">
        <v>0</v>
      </c>
      <c r="P1069">
        <v>0</v>
      </c>
      <c r="Q1069">
        <v>0</v>
      </c>
      <c r="R1069">
        <v>0</v>
      </c>
      <c r="S1069">
        <v>1.7328885695829421</v>
      </c>
      <c r="T1069">
        <v>0</v>
      </c>
      <c r="U1069">
        <v>0</v>
      </c>
      <c r="V1069">
        <v>0</v>
      </c>
      <c r="W1069">
        <v>0</v>
      </c>
      <c r="X1069">
        <v>1.8148419212036047</v>
      </c>
      <c r="Y1069">
        <v>0</v>
      </c>
      <c r="Z1069">
        <v>0</v>
      </c>
      <c r="AA1069">
        <v>2.4671001480686305</v>
      </c>
      <c r="AB1069">
        <v>3.2449594170856364</v>
      </c>
      <c r="AC1069" s="1" t="e">
        <f>((#REF!+#REF!)*H2__2[[#This Row],[PremiumH2CN_cap]]+(#REF!+#REF!)*H2__2[[#This Row],[PremiumH2CN_prod]]*1000)*_xlfn.XLOOKUP(H2__2[[#This Row],[Year]],Graphs!$R$2:$R$41,Graphs!$T$2:$T$41)</f>
        <v>#REF!</v>
      </c>
      <c r="AD10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0" spans="1:31" x14ac:dyDescent="0.25">
      <c r="A1070" s="1" t="s">
        <v>105</v>
      </c>
      <c r="B1070">
        <v>2</v>
      </c>
      <c r="C1070" s="1" t="s">
        <v>107</v>
      </c>
      <c r="D1070" s="1" t="s">
        <v>23</v>
      </c>
      <c r="E1070">
        <v>2049</v>
      </c>
      <c r="F1070">
        <v>3.6908375547638366E-10</v>
      </c>
      <c r="G1070">
        <v>9.5877530708707816E-10</v>
      </c>
      <c r="H1070">
        <v>92.722115597449687</v>
      </c>
      <c r="I1070">
        <v>151.68321705814341</v>
      </c>
      <c r="J1070">
        <v>2.2993705268275845E-12</v>
      </c>
      <c r="K1070">
        <v>6.1447226572785577E-11</v>
      </c>
      <c r="L1070">
        <v>18.848737204592844</v>
      </c>
      <c r="M1070">
        <v>15.152408647037589</v>
      </c>
      <c r="N1070">
        <v>13.414331108424792</v>
      </c>
      <c r="O1070">
        <v>0</v>
      </c>
      <c r="P1070">
        <v>0</v>
      </c>
      <c r="Q1070">
        <v>0</v>
      </c>
      <c r="R1070">
        <v>0</v>
      </c>
      <c r="S1070">
        <v>1.655452811010484</v>
      </c>
      <c r="T1070">
        <v>0</v>
      </c>
      <c r="U1070">
        <v>0</v>
      </c>
      <c r="V1070">
        <v>0</v>
      </c>
      <c r="W1070">
        <v>0</v>
      </c>
      <c r="X1070">
        <v>1.734421783198197</v>
      </c>
      <c r="Y1070">
        <v>0</v>
      </c>
      <c r="Z1070">
        <v>0</v>
      </c>
      <c r="AA1070">
        <v>2.4671001480686305</v>
      </c>
      <c r="AB1070">
        <v>3.2449594170856364</v>
      </c>
      <c r="AC1070" s="1" t="e">
        <f>((#REF!+#REF!)*H2__2[[#This Row],[PremiumH2CN_cap]]+(#REF!+#REF!)*H2__2[[#This Row],[PremiumH2CN_prod]]*1000)*_xlfn.XLOOKUP(H2__2[[#This Row],[Year]],Graphs!$R$2:$R$41,Graphs!$T$2:$T$41)</f>
        <v>#REF!</v>
      </c>
      <c r="AD10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1" spans="1:31" x14ac:dyDescent="0.25">
      <c r="A1071" s="1" t="s">
        <v>105</v>
      </c>
      <c r="B1071">
        <v>2</v>
      </c>
      <c r="C1071" s="1" t="s">
        <v>107</v>
      </c>
      <c r="D1071" s="1" t="s">
        <v>23</v>
      </c>
      <c r="E1071">
        <v>2050</v>
      </c>
      <c r="F1071">
        <v>4.2201532089730097E-10</v>
      </c>
      <c r="G1071">
        <v>1.039867517874141E-9</v>
      </c>
      <c r="H1071">
        <v>100.79888682711211</v>
      </c>
      <c r="I1071">
        <v>160.95950447235336</v>
      </c>
      <c r="J1071">
        <v>2.2854497516351906E-12</v>
      </c>
      <c r="K1071">
        <v>5.8773861257744044E-11</v>
      </c>
      <c r="L1071">
        <v>20.547772425424501</v>
      </c>
      <c r="M1071">
        <v>15.385040823150252</v>
      </c>
      <c r="N1071">
        <v>12.964150352890892</v>
      </c>
      <c r="O1071">
        <v>0</v>
      </c>
      <c r="P1071">
        <v>0</v>
      </c>
      <c r="Q1071">
        <v>0</v>
      </c>
      <c r="R1071">
        <v>0</v>
      </c>
      <c r="S1071">
        <v>1.5846656095835849</v>
      </c>
      <c r="T1071">
        <v>0</v>
      </c>
      <c r="U1071">
        <v>0</v>
      </c>
      <c r="V1071">
        <v>0</v>
      </c>
      <c r="W1071">
        <v>0</v>
      </c>
      <c r="X1071">
        <v>1.661170709894638</v>
      </c>
      <c r="Y1071">
        <v>0</v>
      </c>
      <c r="Z1071">
        <v>0</v>
      </c>
      <c r="AA1071">
        <v>2.4671001480686305</v>
      </c>
      <c r="AB1071">
        <v>3.2449594170856364</v>
      </c>
      <c r="AC1071" s="1" t="e">
        <f>((#REF!+#REF!)*H2__2[[#This Row],[PremiumH2CN_cap]]+(#REF!+#REF!)*H2__2[[#This Row],[PremiumH2CN_prod]]*1000)*_xlfn.XLOOKUP(H2__2[[#This Row],[Year]],Graphs!$R$2:$R$41,Graphs!$T$2:$T$41)</f>
        <v>#REF!</v>
      </c>
      <c r="AD10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2" spans="1:31" x14ac:dyDescent="0.25">
      <c r="A1072" s="1" t="s">
        <v>105</v>
      </c>
      <c r="B1072">
        <v>2</v>
      </c>
      <c r="C1072" s="1" t="s">
        <v>107</v>
      </c>
      <c r="D1072" s="1" t="s">
        <v>23</v>
      </c>
      <c r="E1072">
        <v>2051</v>
      </c>
      <c r="F1072">
        <v>4.8367185946506215E-10</v>
      </c>
      <c r="G1072">
        <v>1.1157060504801937E-9</v>
      </c>
      <c r="H1072">
        <v>107.4384262926927</v>
      </c>
      <c r="I1072">
        <v>167.60660227289264</v>
      </c>
      <c r="J1072">
        <v>2.2675694698550169E-12</v>
      </c>
      <c r="K1072">
        <v>5.356288860006043E-11</v>
      </c>
      <c r="L1072">
        <v>22.08858968244742</v>
      </c>
      <c r="M1072">
        <v>15.841899443551849</v>
      </c>
      <c r="N1072">
        <v>12.071461308355429</v>
      </c>
      <c r="O1072">
        <v>0</v>
      </c>
      <c r="P1072">
        <v>0</v>
      </c>
      <c r="Q1072">
        <v>0</v>
      </c>
      <c r="R1072">
        <v>0</v>
      </c>
      <c r="S1072">
        <v>1.4828208120797131</v>
      </c>
      <c r="T1072">
        <v>0</v>
      </c>
      <c r="U1072">
        <v>0</v>
      </c>
      <c r="V1072">
        <v>0</v>
      </c>
      <c r="W1072">
        <v>0</v>
      </c>
      <c r="X1072">
        <v>1.5564945715869531</v>
      </c>
      <c r="Y1072">
        <v>0</v>
      </c>
      <c r="Z1072">
        <v>0</v>
      </c>
      <c r="AA1072">
        <v>0</v>
      </c>
      <c r="AB1072">
        <v>0</v>
      </c>
      <c r="AC1072" s="1" t="e">
        <f>((#REF!+#REF!)*H2__2[[#This Row],[PremiumH2CN_cap]]+(#REF!+#REF!)*H2__2[[#This Row],[PremiumH2CN_prod]]*1000)*_xlfn.XLOOKUP(H2__2[[#This Row],[Year]],Graphs!$R$2:$R$41,Graphs!$T$2:$T$41)</f>
        <v>#REF!</v>
      </c>
      <c r="AD10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3" spans="1:31" x14ac:dyDescent="0.25">
      <c r="A1073" s="1" t="s">
        <v>105</v>
      </c>
      <c r="B1073">
        <v>2</v>
      </c>
      <c r="C1073" s="1" t="s">
        <v>107</v>
      </c>
      <c r="D1073" s="1" t="s">
        <v>23</v>
      </c>
      <c r="E1073">
        <v>2052</v>
      </c>
      <c r="F1073">
        <v>5.5571643653170002E-10</v>
      </c>
      <c r="G1073">
        <v>1.2089043721793637E-9</v>
      </c>
      <c r="H1073">
        <v>111.53091254665152</v>
      </c>
      <c r="I1073">
        <v>170.68690783649387</v>
      </c>
      <c r="J1073">
        <v>2.2507789472229245E-12</v>
      </c>
      <c r="K1073">
        <v>4.8958842621486723E-11</v>
      </c>
      <c r="L1073">
        <v>22.984229637632346</v>
      </c>
      <c r="M1073">
        <v>16.071779194666505</v>
      </c>
      <c r="N1073">
        <v>10.944168599482264</v>
      </c>
      <c r="O1073">
        <v>0</v>
      </c>
      <c r="P1073">
        <v>0</v>
      </c>
      <c r="Q1073">
        <v>0</v>
      </c>
      <c r="R1073">
        <v>0</v>
      </c>
      <c r="S1073">
        <v>1.3674197477022796</v>
      </c>
      <c r="T1073">
        <v>0</v>
      </c>
      <c r="U1073">
        <v>0</v>
      </c>
      <c r="V1073">
        <v>0</v>
      </c>
      <c r="W1073">
        <v>0</v>
      </c>
      <c r="X1073">
        <v>1.4321589099980674</v>
      </c>
      <c r="Y1073">
        <v>0</v>
      </c>
      <c r="Z1073">
        <v>0</v>
      </c>
      <c r="AA1073">
        <v>0</v>
      </c>
      <c r="AB1073">
        <v>0</v>
      </c>
      <c r="AC1073" s="1" t="e">
        <f>((#REF!+#REF!)*H2__2[[#This Row],[PremiumH2CN_cap]]+(#REF!+#REF!)*H2__2[[#This Row],[PremiumH2CN_prod]]*1000)*_xlfn.XLOOKUP(H2__2[[#This Row],[Year]],Graphs!$R$2:$R$41,Graphs!$T$2:$T$41)</f>
        <v>#REF!</v>
      </c>
      <c r="AD10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4" spans="1:31" x14ac:dyDescent="0.25">
      <c r="A1074" s="1" t="s">
        <v>105</v>
      </c>
      <c r="B1074">
        <v>2</v>
      </c>
      <c r="C1074" s="1" t="s">
        <v>107</v>
      </c>
      <c r="D1074" s="1" t="s">
        <v>23</v>
      </c>
      <c r="E1074">
        <v>2053</v>
      </c>
      <c r="F1074">
        <v>6.4016043821504876E-10</v>
      </c>
      <c r="G1074">
        <v>1.339756814045791E-9</v>
      </c>
      <c r="H1074">
        <v>116.38454721263363</v>
      </c>
      <c r="I1074">
        <v>176.77964854274128</v>
      </c>
      <c r="J1074">
        <v>2.2439308393029365E-12</v>
      </c>
      <c r="K1074">
        <v>4.6781735031527548E-11</v>
      </c>
      <c r="L1074">
        <v>23.834755025959499</v>
      </c>
      <c r="M1074">
        <v>16.152562443539271</v>
      </c>
      <c r="N1074">
        <v>10.012500078690501</v>
      </c>
      <c r="O1074">
        <v>0</v>
      </c>
      <c r="P1074">
        <v>0</v>
      </c>
      <c r="Q1074">
        <v>0</v>
      </c>
      <c r="R1074">
        <v>0</v>
      </c>
      <c r="S1074">
        <v>1.2708976100985814</v>
      </c>
      <c r="T1074">
        <v>0</v>
      </c>
      <c r="U1074">
        <v>0</v>
      </c>
      <c r="V1074">
        <v>0</v>
      </c>
      <c r="W1074">
        <v>0</v>
      </c>
      <c r="X1074">
        <v>1.3336786025256075</v>
      </c>
      <c r="Y1074">
        <v>0</v>
      </c>
      <c r="Z1074">
        <v>0</v>
      </c>
      <c r="AA1074">
        <v>0</v>
      </c>
      <c r="AB1074">
        <v>0</v>
      </c>
      <c r="AC1074" s="1" t="e">
        <f>((#REF!+#REF!)*H2__2[[#This Row],[PremiumH2CN_cap]]+(#REF!+#REF!)*H2__2[[#This Row],[PremiumH2CN_prod]]*1000)*_xlfn.XLOOKUP(H2__2[[#This Row],[Year]],Graphs!$R$2:$R$41,Graphs!$T$2:$T$41)</f>
        <v>#REF!</v>
      </c>
      <c r="AD10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5" spans="1:31" x14ac:dyDescent="0.25">
      <c r="A1075" s="1" t="s">
        <v>105</v>
      </c>
      <c r="B1075">
        <v>2</v>
      </c>
      <c r="C1075" s="1" t="s">
        <v>107</v>
      </c>
      <c r="D1075" s="1" t="s">
        <v>23</v>
      </c>
      <c r="E1075">
        <v>2054</v>
      </c>
      <c r="F1075">
        <v>7.3873260345594446E-10</v>
      </c>
      <c r="G1075">
        <v>1.501588021066154E-9</v>
      </c>
      <c r="H1075">
        <v>125.22565932449929</v>
      </c>
      <c r="I1075">
        <v>171.67123663713309</v>
      </c>
      <c r="J1075">
        <v>2.24145892997213E-12</v>
      </c>
      <c r="K1075">
        <v>4.5507884605430648E-11</v>
      </c>
      <c r="L1075">
        <v>24.886995034668264</v>
      </c>
      <c r="M1075">
        <v>15.885021328713243</v>
      </c>
      <c r="N1075">
        <v>9.2384969651445878</v>
      </c>
      <c r="O1075">
        <v>0</v>
      </c>
      <c r="P1075">
        <v>0</v>
      </c>
      <c r="Q1075">
        <v>0</v>
      </c>
      <c r="R1075">
        <v>0</v>
      </c>
      <c r="S1075">
        <v>1.1895333046006944</v>
      </c>
      <c r="T1075">
        <v>0</v>
      </c>
      <c r="U1075">
        <v>0</v>
      </c>
      <c r="V1075">
        <v>0</v>
      </c>
      <c r="W1075">
        <v>0</v>
      </c>
      <c r="X1075">
        <v>1.245749828092946</v>
      </c>
      <c r="Y1075">
        <v>0</v>
      </c>
      <c r="Z1075">
        <v>0</v>
      </c>
      <c r="AA1075">
        <v>0</v>
      </c>
      <c r="AB1075">
        <v>0</v>
      </c>
      <c r="AC1075" s="1" t="e">
        <f>((#REF!+#REF!)*H2__2[[#This Row],[PremiumH2CN_cap]]+(#REF!+#REF!)*H2__2[[#This Row],[PremiumH2CN_prod]]*1000)*_xlfn.XLOOKUP(H2__2[[#This Row],[Year]],Graphs!$R$2:$R$41,Graphs!$T$2:$T$41)</f>
        <v>#REF!</v>
      </c>
      <c r="AD10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6" spans="1:31" x14ac:dyDescent="0.25">
      <c r="A1076" s="1" t="s">
        <v>105</v>
      </c>
      <c r="B1076">
        <v>2</v>
      </c>
      <c r="C1076" s="1" t="s">
        <v>107</v>
      </c>
      <c r="D1076" s="1" t="s">
        <v>23</v>
      </c>
      <c r="E1076">
        <v>2055</v>
      </c>
      <c r="F1076">
        <v>8.4618934661437007E-10</v>
      </c>
      <c r="G1076">
        <v>1.6832535689795157E-9</v>
      </c>
      <c r="H1076">
        <v>127.36051178797688</v>
      </c>
      <c r="I1076">
        <v>170.7541874189339</v>
      </c>
      <c r="J1076">
        <v>2.2376630403746745E-12</v>
      </c>
      <c r="K1076">
        <v>4.4645687749596939E-11</v>
      </c>
      <c r="L1076">
        <v>25.177350125816339</v>
      </c>
      <c r="M1076">
        <v>16.165187145898052</v>
      </c>
      <c r="N1076">
        <v>8.6669467745418327</v>
      </c>
      <c r="O1076">
        <v>0</v>
      </c>
      <c r="P1076">
        <v>0</v>
      </c>
      <c r="Q1076">
        <v>0</v>
      </c>
      <c r="R1076">
        <v>0</v>
      </c>
      <c r="S1076">
        <v>1.0891642353121225</v>
      </c>
      <c r="T1076">
        <v>0</v>
      </c>
      <c r="U1076">
        <v>0</v>
      </c>
      <c r="V1076">
        <v>0</v>
      </c>
      <c r="W1076">
        <v>0</v>
      </c>
      <c r="X1076">
        <v>1.1289999039553524</v>
      </c>
      <c r="Y1076">
        <v>0</v>
      </c>
      <c r="Z1076">
        <v>0</v>
      </c>
      <c r="AA1076">
        <v>0</v>
      </c>
      <c r="AB1076">
        <v>0</v>
      </c>
      <c r="AC1076" s="1" t="e">
        <f>((#REF!+#REF!)*H2__2[[#This Row],[PremiumH2CN_cap]]+(#REF!+#REF!)*H2__2[[#This Row],[PremiumH2CN_prod]]*1000)*_xlfn.XLOOKUP(H2__2[[#This Row],[Year]],Graphs!$R$2:$R$41,Graphs!$T$2:$T$41)</f>
        <v>#REF!</v>
      </c>
      <c r="AD10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7" spans="1:31" x14ac:dyDescent="0.25">
      <c r="A1077" s="1" t="s">
        <v>105</v>
      </c>
      <c r="B1077">
        <v>2</v>
      </c>
      <c r="C1077" s="1" t="s">
        <v>107</v>
      </c>
      <c r="D1077" s="1" t="s">
        <v>23</v>
      </c>
      <c r="E1077">
        <v>2056</v>
      </c>
      <c r="F1077">
        <v>9.1778960336866179E-10</v>
      </c>
      <c r="G1077">
        <v>1.8072699689786832E-9</v>
      </c>
      <c r="H1077">
        <v>131.25414581709097</v>
      </c>
      <c r="I1077">
        <v>166.49406420186344</v>
      </c>
      <c r="J1077">
        <v>2.2425777801804309E-12</v>
      </c>
      <c r="K1077">
        <v>4.4701303864418708E-11</v>
      </c>
      <c r="L1077">
        <v>25.329219727951614</v>
      </c>
      <c r="M1077">
        <v>16.129043580807672</v>
      </c>
      <c r="N1077">
        <v>8.5429117546289053</v>
      </c>
      <c r="O1077">
        <v>0</v>
      </c>
      <c r="P1077">
        <v>0</v>
      </c>
      <c r="Q1077">
        <v>0</v>
      </c>
      <c r="R1077">
        <v>0</v>
      </c>
      <c r="S1077">
        <v>1.0246699144897107</v>
      </c>
      <c r="T1077">
        <v>0</v>
      </c>
      <c r="U1077">
        <v>0</v>
      </c>
      <c r="V1077">
        <v>0</v>
      </c>
      <c r="W1077">
        <v>0</v>
      </c>
      <c r="X1077">
        <v>1.0738961792269022</v>
      </c>
      <c r="Y1077">
        <v>0</v>
      </c>
      <c r="Z1077">
        <v>0</v>
      </c>
      <c r="AA1077">
        <v>0</v>
      </c>
      <c r="AB1077">
        <v>0</v>
      </c>
      <c r="AC1077" s="1" t="e">
        <f>((#REF!+#REF!)*H2__2[[#This Row],[PremiumH2CN_cap]]+(#REF!+#REF!)*H2__2[[#This Row],[PremiumH2CN_prod]]*1000)*_xlfn.XLOOKUP(H2__2[[#This Row],[Year]],Graphs!$R$2:$R$41,Graphs!$T$2:$T$41)</f>
        <v>#REF!</v>
      </c>
      <c r="AD10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8" spans="1:31" x14ac:dyDescent="0.25">
      <c r="A1078" s="1" t="s">
        <v>105</v>
      </c>
      <c r="B1078">
        <v>2</v>
      </c>
      <c r="C1078" s="1" t="s">
        <v>107</v>
      </c>
      <c r="D1078" s="1" t="s">
        <v>23</v>
      </c>
      <c r="E1078">
        <v>2057</v>
      </c>
      <c r="F1078">
        <v>9.3913455855323432E-10</v>
      </c>
      <c r="G1078">
        <v>1.8445604145394994E-9</v>
      </c>
      <c r="H1078">
        <v>127.44688012112813</v>
      </c>
      <c r="I1078">
        <v>166.49406420046088</v>
      </c>
      <c r="J1078">
        <v>2.2448832339161587E-12</v>
      </c>
      <c r="K1078">
        <v>4.4171896227773581E-11</v>
      </c>
      <c r="L1078">
        <v>25.611726465173366</v>
      </c>
      <c r="M1078">
        <v>16.260358823430387</v>
      </c>
      <c r="N1078">
        <v>8.1243495408898045</v>
      </c>
      <c r="O1078">
        <v>0</v>
      </c>
      <c r="P1078">
        <v>0</v>
      </c>
      <c r="Q1078">
        <v>0</v>
      </c>
      <c r="R1078">
        <v>0</v>
      </c>
      <c r="S1078">
        <v>0.94819851475975125</v>
      </c>
      <c r="T1078">
        <v>0</v>
      </c>
      <c r="U1078">
        <v>0</v>
      </c>
      <c r="V1078">
        <v>0</v>
      </c>
      <c r="W1078">
        <v>0</v>
      </c>
      <c r="X1078">
        <v>1.0025397614241496</v>
      </c>
      <c r="Y1078">
        <v>0</v>
      </c>
      <c r="Z1078">
        <v>0</v>
      </c>
      <c r="AA1078">
        <v>0</v>
      </c>
      <c r="AB1078">
        <v>0</v>
      </c>
      <c r="AC1078" s="1" t="e">
        <f>((#REF!+#REF!)*H2__2[[#This Row],[PremiumH2CN_cap]]+(#REF!+#REF!)*H2__2[[#This Row],[PremiumH2CN_prod]]*1000)*_xlfn.XLOOKUP(H2__2[[#This Row],[Year]],Graphs!$R$2:$R$41,Graphs!$T$2:$T$41)</f>
        <v>#REF!</v>
      </c>
      <c r="AD10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79" spans="1:31" x14ac:dyDescent="0.25">
      <c r="A1079" s="1" t="s">
        <v>105</v>
      </c>
      <c r="B1079">
        <v>2</v>
      </c>
      <c r="C1079" s="1" t="s">
        <v>107</v>
      </c>
      <c r="D1079" s="1" t="s">
        <v>23</v>
      </c>
      <c r="E1079">
        <v>2058</v>
      </c>
      <c r="F1079">
        <v>9.4699708627694671E-10</v>
      </c>
      <c r="G1079">
        <v>1.8584445265647422E-9</v>
      </c>
      <c r="H1079">
        <v>130.44488202594025</v>
      </c>
      <c r="I1079">
        <v>157.00095745469292</v>
      </c>
      <c r="J1079">
        <v>2.2432111893335387E-12</v>
      </c>
      <c r="K1079">
        <v>4.3113863074193604E-11</v>
      </c>
      <c r="L1079">
        <v>26.168998889920644</v>
      </c>
      <c r="M1079">
        <v>16.795410609541946</v>
      </c>
      <c r="N1079">
        <v>7.0404957912304766</v>
      </c>
      <c r="O1079">
        <v>0</v>
      </c>
      <c r="P1079">
        <v>0</v>
      </c>
      <c r="Q1079">
        <v>0</v>
      </c>
      <c r="R1079">
        <v>0</v>
      </c>
      <c r="S1079">
        <v>0.83919854382726988</v>
      </c>
      <c r="T1079">
        <v>0</v>
      </c>
      <c r="U1079">
        <v>0</v>
      </c>
      <c r="V1079">
        <v>0</v>
      </c>
      <c r="W1079">
        <v>0</v>
      </c>
      <c r="X1079">
        <v>0.88472745648332041</v>
      </c>
      <c r="Y1079">
        <v>0</v>
      </c>
      <c r="Z1079">
        <v>0</v>
      </c>
      <c r="AA1079">
        <v>0</v>
      </c>
      <c r="AB1079">
        <v>0</v>
      </c>
      <c r="AC1079" s="1" t="e">
        <f>((#REF!+#REF!)*H2__2[[#This Row],[PremiumH2CN_cap]]+(#REF!+#REF!)*H2__2[[#This Row],[PremiumH2CN_prod]]*1000)*_xlfn.XLOOKUP(H2__2[[#This Row],[Year]],Graphs!$R$2:$R$41,Graphs!$T$2:$T$41)</f>
        <v>#REF!</v>
      </c>
      <c r="AD10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0" spans="1:31" x14ac:dyDescent="0.25">
      <c r="A1080" s="1" t="s">
        <v>105</v>
      </c>
      <c r="B1080">
        <v>2</v>
      </c>
      <c r="C1080" s="1" t="s">
        <v>107</v>
      </c>
      <c r="D1080" s="1" t="s">
        <v>23</v>
      </c>
      <c r="E1080">
        <v>2059</v>
      </c>
      <c r="F1080">
        <v>9.5090872561723388E-10</v>
      </c>
      <c r="G1080">
        <v>1.8654340060877907E-9</v>
      </c>
      <c r="H1080">
        <v>130.4455401282853</v>
      </c>
      <c r="I1080">
        <v>156.99596681278479</v>
      </c>
      <c r="J1080">
        <v>2.2605756341449392E-12</v>
      </c>
      <c r="K1080">
        <v>4.4595194401756859E-11</v>
      </c>
      <c r="L1080">
        <v>25.840737719094658</v>
      </c>
      <c r="M1080">
        <v>16.505113351893865</v>
      </c>
      <c r="N1080">
        <v>7.6523313448168606</v>
      </c>
      <c r="O1080">
        <v>0</v>
      </c>
      <c r="P1080">
        <v>0</v>
      </c>
      <c r="Q1080">
        <v>0</v>
      </c>
      <c r="R1080">
        <v>0</v>
      </c>
      <c r="S1080">
        <v>0.87367518975330327</v>
      </c>
      <c r="T1080">
        <v>0</v>
      </c>
      <c r="U1080">
        <v>0</v>
      </c>
      <c r="V1080">
        <v>0</v>
      </c>
      <c r="W1080">
        <v>0</v>
      </c>
      <c r="X1080">
        <v>0.91676221777060263</v>
      </c>
      <c r="Y1080">
        <v>0</v>
      </c>
      <c r="Z1080">
        <v>0</v>
      </c>
      <c r="AA1080">
        <v>0</v>
      </c>
      <c r="AB1080">
        <v>0</v>
      </c>
      <c r="AC1080" s="1" t="e">
        <f>((#REF!+#REF!)*H2__2[[#This Row],[PremiumH2CN_cap]]+(#REF!+#REF!)*H2__2[[#This Row],[PremiumH2CN_prod]]*1000)*_xlfn.XLOOKUP(H2__2[[#This Row],[Year]],Graphs!$R$2:$R$41,Graphs!$T$2:$T$41)</f>
        <v>#REF!</v>
      </c>
      <c r="AD10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1" spans="1:31" x14ac:dyDescent="0.25">
      <c r="A1081" s="1" t="s">
        <v>105</v>
      </c>
      <c r="B1081">
        <v>2</v>
      </c>
      <c r="C1081" s="1" t="s">
        <v>107</v>
      </c>
      <c r="D1081" s="1" t="s">
        <v>23</v>
      </c>
      <c r="E1081">
        <v>2060</v>
      </c>
      <c r="F1081">
        <v>9.5078746723348377E-10</v>
      </c>
      <c r="G1081">
        <v>1.8653076857023276E-9</v>
      </c>
      <c r="H1081">
        <v>130.44554004907718</v>
      </c>
      <c r="I1081">
        <v>147.0306414412712</v>
      </c>
      <c r="J1081">
        <v>6.0136166558116935E-13</v>
      </c>
      <c r="K1081">
        <v>1.5866391305679978E-11</v>
      </c>
      <c r="L1081">
        <v>25.03482878902955</v>
      </c>
      <c r="M1081">
        <v>16.22458303292494</v>
      </c>
      <c r="N1081">
        <v>8.7425755200224504</v>
      </c>
      <c r="O1081">
        <v>0</v>
      </c>
      <c r="P1081">
        <v>0</v>
      </c>
      <c r="Q1081">
        <v>0</v>
      </c>
      <c r="R1081">
        <v>0</v>
      </c>
      <c r="S1081">
        <v>0.9825299130619467</v>
      </c>
      <c r="T1081">
        <v>0</v>
      </c>
      <c r="U1081">
        <v>0</v>
      </c>
      <c r="V1081">
        <v>0</v>
      </c>
      <c r="W1081">
        <v>0</v>
      </c>
      <c r="X1081">
        <v>1.004283014231057</v>
      </c>
      <c r="Y1081">
        <v>0</v>
      </c>
      <c r="Z1081">
        <v>0</v>
      </c>
      <c r="AA1081">
        <v>0</v>
      </c>
      <c r="AB1081">
        <v>0</v>
      </c>
      <c r="AC1081" s="1" t="e">
        <f>((#REF!+#REF!)*H2__2[[#This Row],[PremiumH2CN_cap]]+(#REF!+#REF!)*H2__2[[#This Row],[PremiumH2CN_prod]]*1000)*_xlfn.XLOOKUP(H2__2[[#This Row],[Year]],Graphs!$R$2:$R$41,Graphs!$T$2:$T$41)</f>
        <v>#REF!</v>
      </c>
      <c r="AD10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2" spans="1:31" x14ac:dyDescent="0.25">
      <c r="A1082" s="1" t="s">
        <v>105</v>
      </c>
      <c r="B1082">
        <v>3</v>
      </c>
      <c r="C1082" s="1" t="s">
        <v>107</v>
      </c>
      <c r="D1082" s="1" t="s">
        <v>23</v>
      </c>
      <c r="E1082">
        <v>2021</v>
      </c>
      <c r="F1082">
        <v>70</v>
      </c>
      <c r="G1082">
        <v>0.35</v>
      </c>
      <c r="H1082">
        <v>0.13500000000000001</v>
      </c>
      <c r="I1082">
        <v>0.13500000000000001</v>
      </c>
      <c r="J1082">
        <v>9.9066690412229086</v>
      </c>
      <c r="K1082">
        <v>9.2909090663994623E-2</v>
      </c>
      <c r="L1082">
        <v>6.3739836597036755E-12</v>
      </c>
      <c r="M1082">
        <v>3.3296917386175668E-11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4.2433020293086443</v>
      </c>
      <c r="T1082">
        <v>0</v>
      </c>
      <c r="U1082">
        <v>0</v>
      </c>
      <c r="V1082">
        <v>0.10545613004142984</v>
      </c>
      <c r="W1082">
        <v>0.10545613004142984</v>
      </c>
      <c r="X1082">
        <v>4.2433020293094588</v>
      </c>
      <c r="Y1082">
        <v>3.1956403042857531</v>
      </c>
      <c r="Z1082">
        <v>3.1956403042857663E-2</v>
      </c>
      <c r="AA1082">
        <v>0</v>
      </c>
      <c r="AB1082">
        <v>0</v>
      </c>
      <c r="AC1082" s="1" t="e">
        <f>((#REF!+#REF!)*H2__2[[#This Row],[PremiumH2CN_cap]]+(#REF!+#REF!)*H2__2[[#This Row],[PremiumH2CN_prod]]*1000)*_xlfn.XLOOKUP(H2__2[[#This Row],[Year]],Graphs!$R$2:$R$41,Graphs!$T$2:$T$41)</f>
        <v>#REF!</v>
      </c>
      <c r="AD10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3" spans="1:31" x14ac:dyDescent="0.25">
      <c r="A1083" s="1" t="s">
        <v>105</v>
      </c>
      <c r="B1083">
        <v>3</v>
      </c>
      <c r="C1083" s="1" t="s">
        <v>107</v>
      </c>
      <c r="D1083" s="1" t="s">
        <v>23</v>
      </c>
      <c r="E1083">
        <v>2022</v>
      </c>
      <c r="F1083">
        <v>70</v>
      </c>
      <c r="G1083">
        <v>0.35</v>
      </c>
      <c r="H1083">
        <v>0.53485027186517431</v>
      </c>
      <c r="I1083">
        <v>1.4849999997893515</v>
      </c>
      <c r="J1083">
        <v>11.071956896621083</v>
      </c>
      <c r="K1083">
        <v>3.3119702604943509E-10</v>
      </c>
      <c r="L1083">
        <v>1.1369144808698538E-2</v>
      </c>
      <c r="M1083">
        <v>2.7369434617963855E-2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7.3233020563293927</v>
      </c>
      <c r="T1083">
        <v>0</v>
      </c>
      <c r="U1083">
        <v>0</v>
      </c>
      <c r="V1083">
        <v>0.10545613004142984</v>
      </c>
      <c r="W1083">
        <v>0.10545613004142984</v>
      </c>
      <c r="X1083">
        <v>7.3233020633227603</v>
      </c>
      <c r="Y1083">
        <v>3.1956403042857531</v>
      </c>
      <c r="Z1083">
        <v>3.1956403042857663E-2</v>
      </c>
      <c r="AA1083">
        <v>0</v>
      </c>
      <c r="AB1083">
        <v>0</v>
      </c>
      <c r="AC1083" s="1" t="e">
        <f>((#REF!+#REF!)*H2__2[[#This Row],[PremiumH2CN_cap]]+(#REF!+#REF!)*H2__2[[#This Row],[PremiumH2CN_prod]]*1000)*_xlfn.XLOOKUP(H2__2[[#This Row],[Year]],Graphs!$R$2:$R$41,Graphs!$T$2:$T$41)</f>
        <v>#REF!</v>
      </c>
      <c r="AD10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4" spans="1:31" x14ac:dyDescent="0.25">
      <c r="A1084" s="1" t="s">
        <v>105</v>
      </c>
      <c r="B1084">
        <v>3</v>
      </c>
      <c r="C1084" s="1" t="s">
        <v>107</v>
      </c>
      <c r="D1084" s="1" t="s">
        <v>23</v>
      </c>
      <c r="E1084">
        <v>2023</v>
      </c>
      <c r="F1084">
        <v>65.333333333333357</v>
      </c>
      <c r="G1084">
        <v>3.8266666666651887</v>
      </c>
      <c r="H1084">
        <v>0.52810027187215647</v>
      </c>
      <c r="I1084">
        <v>1.9887341467456037</v>
      </c>
      <c r="J1084">
        <v>11.178178519657973</v>
      </c>
      <c r="K1084">
        <v>1.0158060604653654</v>
      </c>
      <c r="L1084">
        <v>6.0233018791543179E-3</v>
      </c>
      <c r="M1084">
        <v>2.1792122310474202E-2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2.8133020093981762</v>
      </c>
      <c r="T1084">
        <v>0</v>
      </c>
      <c r="U1084">
        <v>0</v>
      </c>
      <c r="V1084">
        <v>0.10545613004142984</v>
      </c>
      <c r="W1084">
        <v>0.10545613004142984</v>
      </c>
      <c r="X1084">
        <v>2.8133020133920468</v>
      </c>
      <c r="Y1084">
        <v>3.1956403042857531</v>
      </c>
      <c r="Z1084">
        <v>3.1956403042857663E-2</v>
      </c>
      <c r="AA1084">
        <v>0</v>
      </c>
      <c r="AB1084">
        <v>0</v>
      </c>
      <c r="AC1084" s="1" t="e">
        <f>((#REF!+#REF!)*H2__2[[#This Row],[PremiumH2CN_cap]]+(#REF!+#REF!)*H2__2[[#This Row],[PremiumH2CN_prod]]*1000)*_xlfn.XLOOKUP(H2__2[[#This Row],[Year]],Graphs!$R$2:$R$41,Graphs!$T$2:$T$41)</f>
        <v>#REF!</v>
      </c>
      <c r="AD10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5" spans="1:31" x14ac:dyDescent="0.25">
      <c r="A1085" s="1" t="s">
        <v>105</v>
      </c>
      <c r="B1085">
        <v>3</v>
      </c>
      <c r="C1085" s="1" t="s">
        <v>107</v>
      </c>
      <c r="D1085" s="1" t="s">
        <v>23</v>
      </c>
      <c r="E1085">
        <v>2024</v>
      </c>
      <c r="F1085">
        <v>60.666666666666728</v>
      </c>
      <c r="G1085">
        <v>7.2922033167705065</v>
      </c>
      <c r="H1085">
        <v>0.52135027197737016</v>
      </c>
      <c r="I1085">
        <v>21.936825612572132</v>
      </c>
      <c r="J1085">
        <v>6.4520758485545198</v>
      </c>
      <c r="K1085">
        <v>1.9357485166806243</v>
      </c>
      <c r="L1085">
        <v>4.4926444757235548E-2</v>
      </c>
      <c r="M1085">
        <v>1.4027749287478712</v>
      </c>
      <c r="N1085">
        <v>3.4969386284492732</v>
      </c>
      <c r="O1085">
        <v>0</v>
      </c>
      <c r="P1085">
        <v>0</v>
      </c>
      <c r="Q1085">
        <v>0</v>
      </c>
      <c r="R1085">
        <v>0</v>
      </c>
      <c r="S1085">
        <v>2.938440309444454</v>
      </c>
      <c r="T1085">
        <v>0</v>
      </c>
      <c r="U1085">
        <v>0</v>
      </c>
      <c r="V1085">
        <v>0.10545613004142984</v>
      </c>
      <c r="W1085">
        <v>0.10545613004142984</v>
      </c>
      <c r="X1085">
        <v>2.9384407483816291</v>
      </c>
      <c r="Y1085">
        <v>3.1956403042857531</v>
      </c>
      <c r="Z1085">
        <v>3.1956403042857663E-2</v>
      </c>
      <c r="AA1085">
        <v>0</v>
      </c>
      <c r="AB1085">
        <v>0</v>
      </c>
      <c r="AC1085" s="1" t="e">
        <f>((#REF!+#REF!)*H2__2[[#This Row],[PremiumH2CN_cap]]+(#REF!+#REF!)*H2__2[[#This Row],[PremiumH2CN_prod]]*1000)*_xlfn.XLOOKUP(H2__2[[#This Row],[Year]],Graphs!$R$2:$R$41,Graphs!$T$2:$T$41)</f>
        <v>#REF!</v>
      </c>
      <c r="AD10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6" spans="1:31" x14ac:dyDescent="0.25">
      <c r="A1086" s="1" t="s">
        <v>105</v>
      </c>
      <c r="B1086">
        <v>3</v>
      </c>
      <c r="C1086" s="1" t="s">
        <v>107</v>
      </c>
      <c r="D1086" s="1" t="s">
        <v>23</v>
      </c>
      <c r="E1086">
        <v>2025</v>
      </c>
      <c r="F1086">
        <v>56.000000000000085</v>
      </c>
      <c r="G1086">
        <v>7.2688699834480994</v>
      </c>
      <c r="H1086">
        <v>5.795602991599309</v>
      </c>
      <c r="I1086">
        <v>29.575714809258717</v>
      </c>
      <c r="J1086">
        <v>5.7795414554747691</v>
      </c>
      <c r="K1086">
        <v>1.9295545773026879</v>
      </c>
      <c r="L1086">
        <v>0.72407520711457463</v>
      </c>
      <c r="M1086">
        <v>2.3975832318186163</v>
      </c>
      <c r="N1086">
        <v>3.61346893681996</v>
      </c>
      <c r="O1086">
        <v>0</v>
      </c>
      <c r="P1086">
        <v>0</v>
      </c>
      <c r="Q1086">
        <v>0</v>
      </c>
      <c r="R1086">
        <v>0</v>
      </c>
      <c r="S1086">
        <v>2.7130970707357354</v>
      </c>
      <c r="T1086">
        <v>0</v>
      </c>
      <c r="U1086">
        <v>0</v>
      </c>
      <c r="V1086">
        <v>0.10545613004142984</v>
      </c>
      <c r="W1086">
        <v>0.10545613004142984</v>
      </c>
      <c r="X1086">
        <v>2.7169210936823651</v>
      </c>
      <c r="Y1086">
        <v>3.1956403042857531</v>
      </c>
      <c r="Z1086">
        <v>3.1956403042857663E-2</v>
      </c>
      <c r="AA1086">
        <v>0</v>
      </c>
      <c r="AB1086">
        <v>0</v>
      </c>
      <c r="AC1086" s="1" t="e">
        <f>((#REF!+#REF!)*H2__2[[#This Row],[PremiumH2CN_cap]]+(#REF!+#REF!)*H2__2[[#This Row],[PremiumH2CN_prod]]*1000)*_xlfn.XLOOKUP(H2__2[[#This Row],[Year]],Graphs!$R$2:$R$41,Graphs!$T$2:$T$41)</f>
        <v>#REF!</v>
      </c>
      <c r="AD10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7" spans="1:31" x14ac:dyDescent="0.25">
      <c r="A1087" s="1" t="s">
        <v>105</v>
      </c>
      <c r="B1087">
        <v>3</v>
      </c>
      <c r="C1087" s="1" t="s">
        <v>107</v>
      </c>
      <c r="D1087" s="1" t="s">
        <v>23</v>
      </c>
      <c r="E1087">
        <v>2026</v>
      </c>
      <c r="F1087">
        <v>51.333333333333449</v>
      </c>
      <c r="G1087">
        <v>7.2455366501166854</v>
      </c>
      <c r="H1087">
        <v>11.54898764621943</v>
      </c>
      <c r="I1087">
        <v>39.29092477045355</v>
      </c>
      <c r="J1087">
        <v>2.7883703631510612</v>
      </c>
      <c r="K1087">
        <v>1.7299677914277383</v>
      </c>
      <c r="L1087">
        <v>1.5904797334307343</v>
      </c>
      <c r="M1087">
        <v>3.4662657881380805</v>
      </c>
      <c r="N1087">
        <v>5.9837003593317277</v>
      </c>
      <c r="O1087">
        <v>0</v>
      </c>
      <c r="P1087">
        <v>0</v>
      </c>
      <c r="Q1087">
        <v>0</v>
      </c>
      <c r="R1087">
        <v>0</v>
      </c>
      <c r="S1087">
        <v>2.8853437220596527</v>
      </c>
      <c r="T1087">
        <v>0</v>
      </c>
      <c r="U1087">
        <v>0</v>
      </c>
      <c r="V1087">
        <v>0.10545613004142984</v>
      </c>
      <c r="W1087">
        <v>0.10545613004142984</v>
      </c>
      <c r="X1087">
        <v>2.9120894477718302</v>
      </c>
      <c r="Y1087">
        <v>3.1956403042857531</v>
      </c>
      <c r="Z1087">
        <v>3.1956403042857663E-2</v>
      </c>
      <c r="AA1087">
        <v>0</v>
      </c>
      <c r="AB1087">
        <v>0</v>
      </c>
      <c r="AC1087" s="1" t="e">
        <f>((#REF!+#REF!)*H2__2[[#This Row],[PremiumH2CN_cap]]+(#REF!+#REF!)*H2__2[[#This Row],[PremiumH2CN_prod]]*1000)*_xlfn.XLOOKUP(H2__2[[#This Row],[Year]],Graphs!$R$2:$R$41,Graphs!$T$2:$T$41)</f>
        <v>#REF!</v>
      </c>
      <c r="AD10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8" spans="1:31" x14ac:dyDescent="0.25">
      <c r="A1088" s="1" t="s">
        <v>105</v>
      </c>
      <c r="B1088">
        <v>3</v>
      </c>
      <c r="C1088" s="1" t="s">
        <v>107</v>
      </c>
      <c r="D1088" s="1" t="s">
        <v>23</v>
      </c>
      <c r="E1088">
        <v>2027</v>
      </c>
      <c r="F1088">
        <v>46.666666666666821</v>
      </c>
      <c r="G1088">
        <v>7.2222033167844373</v>
      </c>
      <c r="H1088">
        <v>11.542237646233614</v>
      </c>
      <c r="I1088">
        <v>39.284174771784002</v>
      </c>
      <c r="J1088">
        <v>1.9515550080672079</v>
      </c>
      <c r="K1088">
        <v>1.7243966491788676</v>
      </c>
      <c r="L1088">
        <v>1.6191640132662297</v>
      </c>
      <c r="M1088">
        <v>3.7249453578367442</v>
      </c>
      <c r="N1088">
        <v>7.6514916557843859</v>
      </c>
      <c r="O1088">
        <v>0</v>
      </c>
      <c r="P1088">
        <v>0</v>
      </c>
      <c r="Q1088">
        <v>0</v>
      </c>
      <c r="R1088">
        <v>0</v>
      </c>
      <c r="S1088">
        <v>2.900959622955396</v>
      </c>
      <c r="T1088">
        <v>0</v>
      </c>
      <c r="U1088">
        <v>0</v>
      </c>
      <c r="V1088">
        <v>0.10545613004142984</v>
      </c>
      <c r="W1088">
        <v>0.10545613004142984</v>
      </c>
      <c r="X1088">
        <v>2.9266455535557805</v>
      </c>
      <c r="Y1088">
        <v>3.1956403042857531</v>
      </c>
      <c r="Z1088">
        <v>3.1956403042857663E-2</v>
      </c>
      <c r="AA1088">
        <v>0</v>
      </c>
      <c r="AB1088">
        <v>0</v>
      </c>
      <c r="AC1088" s="1" t="e">
        <f>((#REF!+#REF!)*H2__2[[#This Row],[PremiumH2CN_cap]]+(#REF!+#REF!)*H2__2[[#This Row],[PremiumH2CN_prod]]*1000)*_xlfn.XLOOKUP(H2__2[[#This Row],[Year]],Graphs!$R$2:$R$41,Graphs!$T$2:$T$41)</f>
        <v>#REF!</v>
      </c>
      <c r="AD10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89" spans="1:31" x14ac:dyDescent="0.25">
      <c r="A1089" s="1" t="s">
        <v>105</v>
      </c>
      <c r="B1089">
        <v>3</v>
      </c>
      <c r="C1089" s="1" t="s">
        <v>107</v>
      </c>
      <c r="D1089" s="1" t="s">
        <v>23</v>
      </c>
      <c r="E1089">
        <v>2028</v>
      </c>
      <c r="F1089">
        <v>42.000000000000206</v>
      </c>
      <c r="G1089">
        <v>7.1988699834520586</v>
      </c>
      <c r="H1089">
        <v>11.535487646237151</v>
      </c>
      <c r="I1089">
        <v>39.277424771826361</v>
      </c>
      <c r="J1089">
        <v>1.1772090391994912</v>
      </c>
      <c r="K1089">
        <v>1.7188255068190919</v>
      </c>
      <c r="L1089">
        <v>1.6334677821467567</v>
      </c>
      <c r="M1089">
        <v>3.8962524835369878</v>
      </c>
      <c r="N1089">
        <v>9.3611858896981897</v>
      </c>
      <c r="O1089">
        <v>0</v>
      </c>
      <c r="P1089">
        <v>0</v>
      </c>
      <c r="Q1089">
        <v>0</v>
      </c>
      <c r="R1089">
        <v>0</v>
      </c>
      <c r="S1089">
        <v>2.8994741470201153</v>
      </c>
      <c r="T1089">
        <v>0</v>
      </c>
      <c r="U1089">
        <v>0</v>
      </c>
      <c r="V1089">
        <v>0.10545613004142984</v>
      </c>
      <c r="W1089">
        <v>0.10545613004142984</v>
      </c>
      <c r="X1089">
        <v>2.9340794471350704</v>
      </c>
      <c r="Y1089">
        <v>3.1956403042857531</v>
      </c>
      <c r="Z1089">
        <v>3.1956403042857663E-2</v>
      </c>
      <c r="AA1089">
        <v>0</v>
      </c>
      <c r="AB1089">
        <v>0</v>
      </c>
      <c r="AC1089" s="1" t="e">
        <f>((#REF!+#REF!)*H2__2[[#This Row],[PremiumH2CN_cap]]+(#REF!+#REF!)*H2__2[[#This Row],[PremiumH2CN_prod]]*1000)*_xlfn.XLOOKUP(H2__2[[#This Row],[Year]],Graphs!$R$2:$R$41,Graphs!$T$2:$T$41)</f>
        <v>#REF!</v>
      </c>
      <c r="AD10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0" spans="1:31" x14ac:dyDescent="0.25">
      <c r="A1090" s="1" t="s">
        <v>105</v>
      </c>
      <c r="B1090">
        <v>3</v>
      </c>
      <c r="C1090" s="1" t="s">
        <v>107</v>
      </c>
      <c r="D1090" s="1" t="s">
        <v>23</v>
      </c>
      <c r="E1090">
        <v>2029</v>
      </c>
      <c r="F1090">
        <v>37.333333333333591</v>
      </c>
      <c r="G1090">
        <v>7.1755366501195761</v>
      </c>
      <c r="H1090">
        <v>11.528737646238801</v>
      </c>
      <c r="I1090">
        <v>39.270674771841591</v>
      </c>
      <c r="J1090">
        <v>0.42079859607940723</v>
      </c>
      <c r="K1090">
        <v>1.6866870622088772</v>
      </c>
      <c r="L1090">
        <v>1.6528792457363293</v>
      </c>
      <c r="M1090">
        <v>4.1200820604089543</v>
      </c>
      <c r="N1090">
        <v>11.016241082573172</v>
      </c>
      <c r="O1090">
        <v>0</v>
      </c>
      <c r="P1090">
        <v>0</v>
      </c>
      <c r="Q1090">
        <v>0</v>
      </c>
      <c r="R1090">
        <v>0</v>
      </c>
      <c r="S1090">
        <v>2.8707112846278102</v>
      </c>
      <c r="T1090">
        <v>0</v>
      </c>
      <c r="U1090">
        <v>0</v>
      </c>
      <c r="V1090">
        <v>0.10545613004142984</v>
      </c>
      <c r="W1090">
        <v>0.10545613004142984</v>
      </c>
      <c r="X1090">
        <v>2.9153657375594411</v>
      </c>
      <c r="Y1090">
        <v>3.1956403042857531</v>
      </c>
      <c r="Z1090">
        <v>3.1956403042857663E-2</v>
      </c>
      <c r="AA1090">
        <v>0</v>
      </c>
      <c r="AB1090">
        <v>0</v>
      </c>
      <c r="AC1090" s="1" t="e">
        <f>((#REF!+#REF!)*H2__2[[#This Row],[PremiumH2CN_cap]]+(#REF!+#REF!)*H2__2[[#This Row],[PremiumH2CN_prod]]*1000)*_xlfn.XLOOKUP(H2__2[[#This Row],[Year]],Graphs!$R$2:$R$41,Graphs!$T$2:$T$41)</f>
        <v>#REF!</v>
      </c>
      <c r="AD10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1" spans="1:31" x14ac:dyDescent="0.25">
      <c r="A1091" s="1" t="s">
        <v>105</v>
      </c>
      <c r="B1091">
        <v>3</v>
      </c>
      <c r="C1091" s="1" t="s">
        <v>107</v>
      </c>
      <c r="D1091" s="1" t="s">
        <v>23</v>
      </c>
      <c r="E1091">
        <v>2030</v>
      </c>
      <c r="F1091">
        <v>32.666666666666991</v>
      </c>
      <c r="G1091">
        <v>7.1522033167870269</v>
      </c>
      <c r="H1091">
        <v>11.521987646239797</v>
      </c>
      <c r="I1091">
        <v>39.263924771849886</v>
      </c>
      <c r="J1091">
        <v>0.10537898100921493</v>
      </c>
      <c r="K1091">
        <v>1.4160469205291319</v>
      </c>
      <c r="L1091">
        <v>1.7042805927934686</v>
      </c>
      <c r="M1091">
        <v>4.4603723900199697</v>
      </c>
      <c r="N1091">
        <v>12.315509779036683</v>
      </c>
      <c r="O1091">
        <v>0</v>
      </c>
      <c r="P1091">
        <v>0</v>
      </c>
      <c r="Q1091">
        <v>0</v>
      </c>
      <c r="R1091">
        <v>0</v>
      </c>
      <c r="S1091">
        <v>2.7841020885119905</v>
      </c>
      <c r="T1091">
        <v>0</v>
      </c>
      <c r="U1091">
        <v>0</v>
      </c>
      <c r="V1091">
        <v>0.10545613004142984</v>
      </c>
      <c r="W1091">
        <v>0.10545613004142984</v>
      </c>
      <c r="X1091">
        <v>2.8302773391941249</v>
      </c>
      <c r="Y1091">
        <v>3.1956403042857531</v>
      </c>
      <c r="Z1091">
        <v>3.1956403042857663E-2</v>
      </c>
      <c r="AA1091">
        <v>0</v>
      </c>
      <c r="AB1091">
        <v>0</v>
      </c>
      <c r="AC1091" s="1" t="e">
        <f>((#REF!+#REF!)*H2__2[[#This Row],[PremiumH2CN_cap]]+(#REF!+#REF!)*H2__2[[#This Row],[PremiumH2CN_prod]]*1000)*_xlfn.XLOOKUP(H2__2[[#This Row],[Year]],Graphs!$R$2:$R$41,Graphs!$T$2:$T$41)</f>
        <v>#REF!</v>
      </c>
      <c r="AD10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2" spans="1:31" x14ac:dyDescent="0.25">
      <c r="A1092" s="1" t="s">
        <v>105</v>
      </c>
      <c r="B1092">
        <v>3</v>
      </c>
      <c r="C1092" s="1" t="s">
        <v>107</v>
      </c>
      <c r="D1092" s="1" t="s">
        <v>23</v>
      </c>
      <c r="E1092">
        <v>2031</v>
      </c>
      <c r="F1092">
        <v>28.000000000000405</v>
      </c>
      <c r="G1092">
        <v>7.1288699834544635</v>
      </c>
      <c r="H1092">
        <v>11.515237646240474</v>
      </c>
      <c r="I1092">
        <v>39.257174771855134</v>
      </c>
      <c r="J1092">
        <v>7.5931127759775077E-2</v>
      </c>
      <c r="K1092">
        <v>0.97782432302155387</v>
      </c>
      <c r="L1092">
        <v>0.87669963546699248</v>
      </c>
      <c r="M1092">
        <v>1.401844670264816</v>
      </c>
      <c r="N1092">
        <v>8.1756789847826656</v>
      </c>
      <c r="O1092">
        <v>0</v>
      </c>
      <c r="P1092">
        <v>0</v>
      </c>
      <c r="Q1092">
        <v>4.509469350114176</v>
      </c>
      <c r="R1092">
        <v>5.4880551491940643</v>
      </c>
      <c r="S1092">
        <v>2.034290581045346</v>
      </c>
      <c r="T1092">
        <v>0.45256535734612946</v>
      </c>
      <c r="U1092">
        <v>0</v>
      </c>
      <c r="V1092">
        <v>0.10545613004142984</v>
      </c>
      <c r="W1092">
        <v>0.10545613004142984</v>
      </c>
      <c r="X1092">
        <v>2.1382601137656176</v>
      </c>
      <c r="Y1092">
        <v>3.1956403042857531</v>
      </c>
      <c r="Z1092">
        <v>3.1956403042857663E-2</v>
      </c>
      <c r="AA1092">
        <v>35.675817624318846</v>
      </c>
      <c r="AB1092">
        <v>34.348960106500719</v>
      </c>
      <c r="AC1092" s="1" t="e">
        <f>((#REF!+#REF!)*H2__2[[#This Row],[PremiumH2CN_cap]]+(#REF!+#REF!)*H2__2[[#This Row],[PremiumH2CN_prod]]*1000)*_xlfn.XLOOKUP(H2__2[[#This Row],[Year]],Graphs!$R$2:$R$41,Graphs!$T$2:$T$41)</f>
        <v>#REF!</v>
      </c>
      <c r="AD10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3" spans="1:31" x14ac:dyDescent="0.25">
      <c r="A1093" s="1" t="s">
        <v>105</v>
      </c>
      <c r="B1093">
        <v>3</v>
      </c>
      <c r="C1093" s="1" t="s">
        <v>107</v>
      </c>
      <c r="D1093" s="1" t="s">
        <v>23</v>
      </c>
      <c r="E1093">
        <v>2032</v>
      </c>
      <c r="F1093">
        <v>23.33333333333384</v>
      </c>
      <c r="G1093">
        <v>7.1055366501220094</v>
      </c>
      <c r="H1093">
        <v>11.508487646241464</v>
      </c>
      <c r="I1093">
        <v>39.250424771862619</v>
      </c>
      <c r="J1093">
        <v>2.8430451029488057E-2</v>
      </c>
      <c r="K1093">
        <v>1.0082097979263471</v>
      </c>
      <c r="L1093">
        <v>0.94905882430327893</v>
      </c>
      <c r="M1093">
        <v>1.7676191947272735</v>
      </c>
      <c r="N1093">
        <v>9.2426574046350733</v>
      </c>
      <c r="O1093">
        <v>0</v>
      </c>
      <c r="P1093">
        <v>0</v>
      </c>
      <c r="Q1093">
        <v>4.482919459637432</v>
      </c>
      <c r="R1093">
        <v>5.5164370271959529</v>
      </c>
      <c r="S1093">
        <v>2.1587913103269663</v>
      </c>
      <c r="T1093">
        <v>0.14749438701293838</v>
      </c>
      <c r="U1093">
        <v>0</v>
      </c>
      <c r="V1093">
        <v>0.10545613004142984</v>
      </c>
      <c r="W1093">
        <v>0.10545613004142984</v>
      </c>
      <c r="X1093">
        <v>2.2675526866474933</v>
      </c>
      <c r="Y1093">
        <v>3.1956403042857531</v>
      </c>
      <c r="Z1093">
        <v>3.1956403042857663E-2</v>
      </c>
      <c r="AA1093">
        <v>35.675817624318846</v>
      </c>
      <c r="AB1093">
        <v>34.348960106500719</v>
      </c>
      <c r="AC1093" s="1" t="e">
        <f>((#REF!+#REF!)*H2__2[[#This Row],[PremiumH2CN_cap]]+(#REF!+#REF!)*H2__2[[#This Row],[PremiumH2CN_prod]]*1000)*_xlfn.XLOOKUP(H2__2[[#This Row],[Year]],Graphs!$R$2:$R$41,Graphs!$T$2:$T$41)</f>
        <v>#REF!</v>
      </c>
      <c r="AD10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4" spans="1:31" x14ac:dyDescent="0.25">
      <c r="A1094" s="1" t="s">
        <v>105</v>
      </c>
      <c r="B1094">
        <v>3</v>
      </c>
      <c r="C1094" s="1" t="s">
        <v>107</v>
      </c>
      <c r="D1094" s="1" t="s">
        <v>23</v>
      </c>
      <c r="E1094">
        <v>2033</v>
      </c>
      <c r="F1094">
        <v>18.666666666667311</v>
      </c>
      <c r="G1094">
        <v>7.0822033167896423</v>
      </c>
      <c r="H1094">
        <v>11.501737646243047</v>
      </c>
      <c r="I1094">
        <v>39.243674771873906</v>
      </c>
      <c r="J1094">
        <v>3.954891511947985E-11</v>
      </c>
      <c r="K1094">
        <v>1.015058825400015</v>
      </c>
      <c r="L1094">
        <v>1.1554796035165369</v>
      </c>
      <c r="M1094">
        <v>2.1241899502266421</v>
      </c>
      <c r="N1094">
        <v>10.208283098780354</v>
      </c>
      <c r="O1094">
        <v>0</v>
      </c>
      <c r="P1094">
        <v>0</v>
      </c>
      <c r="Q1094">
        <v>4.3865364625616516</v>
      </c>
      <c r="R1094">
        <v>5.613326034532518</v>
      </c>
      <c r="S1094">
        <v>2.2217044763660616</v>
      </c>
      <c r="T1094">
        <v>4.1248420089252572E-2</v>
      </c>
      <c r="U1094">
        <v>0</v>
      </c>
      <c r="V1094">
        <v>0.10545613004142984</v>
      </c>
      <c r="W1094">
        <v>0.10545613004142984</v>
      </c>
      <c r="X1094">
        <v>2.3309867576738315</v>
      </c>
      <c r="Y1094">
        <v>3.1956403042857531</v>
      </c>
      <c r="Z1094">
        <v>3.1956403042857663E-2</v>
      </c>
      <c r="AA1094">
        <v>35.675817624318846</v>
      </c>
      <c r="AB1094">
        <v>34.348960106500719</v>
      </c>
      <c r="AC1094" s="1" t="e">
        <f>((#REF!+#REF!)*H2__2[[#This Row],[PremiumH2CN_cap]]+(#REF!+#REF!)*H2__2[[#This Row],[PremiumH2CN_prod]]*1000)*_xlfn.XLOOKUP(H2__2[[#This Row],[Year]],Graphs!$R$2:$R$41,Graphs!$T$2:$T$41)</f>
        <v>#REF!</v>
      </c>
      <c r="AD10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5" spans="1:31" x14ac:dyDescent="0.25">
      <c r="A1095" s="1" t="s">
        <v>105</v>
      </c>
      <c r="B1095">
        <v>3</v>
      </c>
      <c r="C1095" s="1" t="s">
        <v>107</v>
      </c>
      <c r="D1095" s="1" t="s">
        <v>23</v>
      </c>
      <c r="E1095">
        <v>2034</v>
      </c>
      <c r="F1095">
        <v>14.000000000000835</v>
      </c>
      <c r="G1095">
        <v>7.0588699834573472</v>
      </c>
      <c r="H1095">
        <v>11.494987646245892</v>
      </c>
      <c r="I1095">
        <v>39.236924771892681</v>
      </c>
      <c r="J1095">
        <v>1.8305473056058796E-11</v>
      </c>
      <c r="K1095">
        <v>1.0267141397364674</v>
      </c>
      <c r="L1095">
        <v>1.3825438490083748</v>
      </c>
      <c r="M1095">
        <v>2.4455915004678213</v>
      </c>
      <c r="N1095">
        <v>11.143179529676706</v>
      </c>
      <c r="O1095">
        <v>0</v>
      </c>
      <c r="P1095">
        <v>0</v>
      </c>
      <c r="Q1095">
        <v>4.3373446625647247</v>
      </c>
      <c r="R1095">
        <v>5.6630198958647595</v>
      </c>
      <c r="S1095">
        <v>2.2776732169750891</v>
      </c>
      <c r="T1095">
        <v>-5.0837748001325331E-2</v>
      </c>
      <c r="U1095">
        <v>0</v>
      </c>
      <c r="V1095">
        <v>0.10545613004142984</v>
      </c>
      <c r="W1095">
        <v>0.10545613004142984</v>
      </c>
      <c r="X1095">
        <v>2.3872251220882177</v>
      </c>
      <c r="Y1095">
        <v>3.1956403042857531</v>
      </c>
      <c r="Z1095">
        <v>3.1956403042857663E-2</v>
      </c>
      <c r="AA1095">
        <v>35.675817624318846</v>
      </c>
      <c r="AB1095">
        <v>34.348960106500719</v>
      </c>
      <c r="AC1095" s="1" t="e">
        <f>((#REF!+#REF!)*H2__2[[#This Row],[PremiumH2CN_cap]]+(#REF!+#REF!)*H2__2[[#This Row],[PremiumH2CN_prod]]*1000)*_xlfn.XLOOKUP(H2__2[[#This Row],[Year]],Graphs!$R$2:$R$41,Graphs!$T$2:$T$41)</f>
        <v>#REF!</v>
      </c>
      <c r="AD10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6" spans="1:31" x14ac:dyDescent="0.25">
      <c r="A1096" s="1" t="s">
        <v>105</v>
      </c>
      <c r="B1096">
        <v>3</v>
      </c>
      <c r="C1096" s="1" t="s">
        <v>107</v>
      </c>
      <c r="D1096" s="1" t="s">
        <v>23</v>
      </c>
      <c r="E1096">
        <v>2035</v>
      </c>
      <c r="F1096">
        <v>9.3333333333345703</v>
      </c>
      <c r="G1096">
        <v>7.0355366501250964</v>
      </c>
      <c r="H1096">
        <v>11.488237646252887</v>
      </c>
      <c r="I1096">
        <v>39.230174771932447</v>
      </c>
      <c r="J1096">
        <v>1.3496404478518107E-11</v>
      </c>
      <c r="K1096">
        <v>1.0176387123705</v>
      </c>
      <c r="L1096">
        <v>1.7894540870626408</v>
      </c>
      <c r="M1096">
        <v>2.8177872739841581</v>
      </c>
      <c r="N1096">
        <v>11.873744147888411</v>
      </c>
      <c r="O1096">
        <v>0</v>
      </c>
      <c r="P1096">
        <v>0</v>
      </c>
      <c r="Q1096">
        <v>4.3825550335505907</v>
      </c>
      <c r="R1096">
        <v>5.6179290659275587</v>
      </c>
      <c r="S1096">
        <v>2.3085399371699866</v>
      </c>
      <c r="T1096">
        <v>-8.2444037764669881E-2</v>
      </c>
      <c r="U1096">
        <v>0</v>
      </c>
      <c r="V1096">
        <v>0.10545613004142984</v>
      </c>
      <c r="W1096">
        <v>0.10545613004142984</v>
      </c>
      <c r="X1096">
        <v>2.418400631513129</v>
      </c>
      <c r="Y1096">
        <v>3.1956403042857531</v>
      </c>
      <c r="Z1096">
        <v>3.1956403042857663E-2</v>
      </c>
      <c r="AA1096">
        <v>35.675817624318846</v>
      </c>
      <c r="AB1096">
        <v>34.348960106500719</v>
      </c>
      <c r="AC1096" s="1" t="e">
        <f>((#REF!+#REF!)*H2__2[[#This Row],[PremiumH2CN_cap]]+(#REF!+#REF!)*H2__2[[#This Row],[PremiumH2CN_prod]]*1000)*_xlfn.XLOOKUP(H2__2[[#This Row],[Year]],Graphs!$R$2:$R$41,Graphs!$T$2:$T$41)</f>
        <v>#REF!</v>
      </c>
      <c r="AD10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7" spans="1:31" x14ac:dyDescent="0.25">
      <c r="A1097" s="1" t="s">
        <v>105</v>
      </c>
      <c r="B1097">
        <v>3</v>
      </c>
      <c r="C1097" s="1" t="s">
        <v>107</v>
      </c>
      <c r="D1097" s="1" t="s">
        <v>23</v>
      </c>
      <c r="E1097">
        <v>2036</v>
      </c>
      <c r="F1097">
        <v>4.6666666666685943</v>
      </c>
      <c r="G1097">
        <v>7.0122033167928652</v>
      </c>
      <c r="H1097">
        <v>11.481487646290388</v>
      </c>
      <c r="I1097">
        <v>39.223424772079262</v>
      </c>
      <c r="J1097">
        <v>1.1558163285153497E-11</v>
      </c>
      <c r="K1097">
        <v>1.0173927326177385</v>
      </c>
      <c r="L1097">
        <v>1.9026049381807941</v>
      </c>
      <c r="M1097">
        <v>3.3292064051008707</v>
      </c>
      <c r="N1097">
        <v>12.606283714309482</v>
      </c>
      <c r="O1097">
        <v>0</v>
      </c>
      <c r="P1097">
        <v>0</v>
      </c>
      <c r="Q1097">
        <v>4.3952556273601759</v>
      </c>
      <c r="R1097">
        <v>5.6052284940852015</v>
      </c>
      <c r="S1097">
        <v>2.3647687492908402</v>
      </c>
      <c r="T1097">
        <v>-8.2945244530691312E-2</v>
      </c>
      <c r="U1097">
        <v>0</v>
      </c>
      <c r="V1097">
        <v>0.10545613004142984</v>
      </c>
      <c r="W1097">
        <v>0.10545613004142984</v>
      </c>
      <c r="X1097">
        <v>2.4874780440534892</v>
      </c>
      <c r="Y1097">
        <v>3.1956403042857531</v>
      </c>
      <c r="Z1097">
        <v>3.1956403042857663E-2</v>
      </c>
      <c r="AA1097">
        <v>35.675817624318846</v>
      </c>
      <c r="AB1097">
        <v>34.348960106500719</v>
      </c>
      <c r="AC1097" s="1" t="e">
        <f>((#REF!+#REF!)*H2__2[[#This Row],[PremiumH2CN_cap]]+(#REF!+#REF!)*H2__2[[#This Row],[PremiumH2CN_prod]]*1000)*_xlfn.XLOOKUP(H2__2[[#This Row],[Year]],Graphs!$R$2:$R$41,Graphs!$T$2:$T$41)</f>
        <v>#REF!</v>
      </c>
      <c r="AD10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8" spans="1:31" x14ac:dyDescent="0.25">
      <c r="A1098" s="1" t="s">
        <v>105</v>
      </c>
      <c r="B1098">
        <v>3</v>
      </c>
      <c r="C1098" s="1" t="s">
        <v>107</v>
      </c>
      <c r="D1098" s="1" t="s">
        <v>23</v>
      </c>
      <c r="E1098">
        <v>2037</v>
      </c>
      <c r="F1098">
        <v>2.7179004560238704E-10</v>
      </c>
      <c r="G1098">
        <v>6.9888699834606518</v>
      </c>
      <c r="H1098">
        <v>16.172539622575552</v>
      </c>
      <c r="I1098">
        <v>39.216674772656958</v>
      </c>
      <c r="J1098">
        <v>8.0082214222691084E-12</v>
      </c>
      <c r="K1098">
        <v>1.0457297134987473</v>
      </c>
      <c r="L1098">
        <v>2.4564625077926063</v>
      </c>
      <c r="M1098">
        <v>3.1796548006110128</v>
      </c>
      <c r="N1098">
        <v>13.693644664233627</v>
      </c>
      <c r="O1098">
        <v>0</v>
      </c>
      <c r="P1098">
        <v>0</v>
      </c>
      <c r="Q1098">
        <v>4.3965656976263148</v>
      </c>
      <c r="R1098">
        <v>5.603916258170937</v>
      </c>
      <c r="S1098">
        <v>2.4266540021552521</v>
      </c>
      <c r="T1098">
        <v>-7.4937007245566983E-2</v>
      </c>
      <c r="U1098">
        <v>0</v>
      </c>
      <c r="V1098">
        <v>0.10545613004142984</v>
      </c>
      <c r="W1098">
        <v>0.10545613004142984</v>
      </c>
      <c r="X1098">
        <v>2.5545985638044555</v>
      </c>
      <c r="Y1098">
        <v>3.1956403042857531</v>
      </c>
      <c r="Z1098">
        <v>3.1956403042857663E-2</v>
      </c>
      <c r="AA1098">
        <v>35.675817624318846</v>
      </c>
      <c r="AB1098">
        <v>34.348960106500719</v>
      </c>
      <c r="AC1098" s="1" t="e">
        <f>((#REF!+#REF!)*H2__2[[#This Row],[PremiumH2CN_cap]]+(#REF!+#REF!)*H2__2[[#This Row],[PremiumH2CN_prod]]*1000)*_xlfn.XLOOKUP(H2__2[[#This Row],[Year]],Graphs!$R$2:$R$41,Graphs!$T$2:$T$41)</f>
        <v>#REF!</v>
      </c>
      <c r="AD10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099" spans="1:31" x14ac:dyDescent="0.25">
      <c r="A1099" s="1" t="s">
        <v>105</v>
      </c>
      <c r="B1099">
        <v>3</v>
      </c>
      <c r="C1099" s="1" t="s">
        <v>107</v>
      </c>
      <c r="D1099" s="1" t="s">
        <v>23</v>
      </c>
      <c r="E1099">
        <v>2038</v>
      </c>
      <c r="F1099">
        <v>2.7544826421403727E-10</v>
      </c>
      <c r="G1099">
        <v>6.9888699834617887</v>
      </c>
      <c r="H1099">
        <v>25.971864145360776</v>
      </c>
      <c r="I1099">
        <v>39.209924784874914</v>
      </c>
      <c r="J1099">
        <v>7.6176175541769969E-12</v>
      </c>
      <c r="K1099">
        <v>1.0457288802348386</v>
      </c>
      <c r="L1099">
        <v>3.6919920786530924</v>
      </c>
      <c r="M1099">
        <v>3.0316135711092218</v>
      </c>
      <c r="N1099">
        <v>14.225582529134957</v>
      </c>
      <c r="O1099">
        <v>0</v>
      </c>
      <c r="P1099">
        <v>0</v>
      </c>
      <c r="Q1099">
        <v>4.3689188125106968</v>
      </c>
      <c r="R1099">
        <v>5.6315282663375399</v>
      </c>
      <c r="S1099">
        <v>2.4290732726325519</v>
      </c>
      <c r="T1099">
        <v>-7.5230485631886654E-2</v>
      </c>
      <c r="U1099">
        <v>0</v>
      </c>
      <c r="V1099">
        <v>0.10545613004142984</v>
      </c>
      <c r="W1099">
        <v>0.10545613004142984</v>
      </c>
      <c r="X1099">
        <v>2.5603621053271559</v>
      </c>
      <c r="Y1099">
        <v>3.1956403042857531</v>
      </c>
      <c r="Z1099">
        <v>3.1956403042857663E-2</v>
      </c>
      <c r="AA1099">
        <v>35.675817624318846</v>
      </c>
      <c r="AB1099">
        <v>34.348960106500719</v>
      </c>
      <c r="AC1099" s="1" t="e">
        <f>((#REF!+#REF!)*H2__2[[#This Row],[PremiumH2CN_cap]]+(#REF!+#REF!)*H2__2[[#This Row],[PremiumH2CN_prod]]*1000)*_xlfn.XLOOKUP(H2__2[[#This Row],[Year]],Graphs!$R$2:$R$41,Graphs!$T$2:$T$41)</f>
        <v>#REF!</v>
      </c>
      <c r="AD10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0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0" spans="1:31" x14ac:dyDescent="0.25">
      <c r="A1100" s="1" t="s">
        <v>105</v>
      </c>
      <c r="B1100">
        <v>3</v>
      </c>
      <c r="C1100" s="1" t="s">
        <v>107</v>
      </c>
      <c r="D1100" s="1" t="s">
        <v>23</v>
      </c>
      <c r="E1100">
        <v>2039</v>
      </c>
      <c r="F1100">
        <v>2.8286206790263709E-10</v>
      </c>
      <c r="G1100">
        <v>6.9888699834630676</v>
      </c>
      <c r="H1100">
        <v>27.195095477474492</v>
      </c>
      <c r="I1100">
        <v>48.903942210171202</v>
      </c>
      <c r="J1100">
        <v>7.0109839260759765E-12</v>
      </c>
      <c r="K1100">
        <v>0.99707101874376702</v>
      </c>
      <c r="L1100">
        <v>4.1274087660553276</v>
      </c>
      <c r="M1100">
        <v>3.9977055767380549</v>
      </c>
      <c r="N1100">
        <v>14.343557700073806</v>
      </c>
      <c r="O1100">
        <v>0</v>
      </c>
      <c r="P1100">
        <v>0</v>
      </c>
      <c r="Q1100">
        <v>4.3468038731125169</v>
      </c>
      <c r="R1100">
        <v>5.6536802481025319</v>
      </c>
      <c r="S1100">
        <v>2.3896755909558243</v>
      </c>
      <c r="T1100">
        <v>-8.3913758894512386E-2</v>
      </c>
      <c r="U1100">
        <v>0</v>
      </c>
      <c r="V1100">
        <v>0.10545613004142984</v>
      </c>
      <c r="W1100">
        <v>0.10545613004142984</v>
      </c>
      <c r="X1100">
        <v>2.5202560908615332</v>
      </c>
      <c r="Y1100">
        <v>3.1956403042857531</v>
      </c>
      <c r="Z1100">
        <v>3.1956403042857663E-2</v>
      </c>
      <c r="AA1100">
        <v>35.675817624318846</v>
      </c>
      <c r="AB1100">
        <v>34.348960106500719</v>
      </c>
      <c r="AC1100" s="1" t="e">
        <f>((#REF!+#REF!)*H2__2[[#This Row],[PremiumH2CN_cap]]+(#REF!+#REF!)*H2__2[[#This Row],[PremiumH2CN_prod]]*1000)*_xlfn.XLOOKUP(H2__2[[#This Row],[Year]],Graphs!$R$2:$R$41,Graphs!$T$2:$T$41)</f>
        <v>#REF!</v>
      </c>
      <c r="AD11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1" spans="1:31" x14ac:dyDescent="0.25">
      <c r="A1101" s="1" t="s">
        <v>105</v>
      </c>
      <c r="B1101">
        <v>3</v>
      </c>
      <c r="C1101" s="1" t="s">
        <v>107</v>
      </c>
      <c r="D1101" s="1" t="s">
        <v>23</v>
      </c>
      <c r="E1101">
        <v>2040</v>
      </c>
      <c r="F1101">
        <v>3.0210322593765448E-10</v>
      </c>
      <c r="G1101">
        <v>6.9888699834645127</v>
      </c>
      <c r="H1101">
        <v>27.188345477582299</v>
      </c>
      <c r="I1101">
        <v>59.806655882628334</v>
      </c>
      <c r="J1101">
        <v>6.6748198194319637E-12</v>
      </c>
      <c r="K1101">
        <v>0.95755211032841581</v>
      </c>
      <c r="L1101">
        <v>4.4540040394605258</v>
      </c>
      <c r="M1101">
        <v>5.3849235151577393</v>
      </c>
      <c r="N1101">
        <v>14.172546261555492</v>
      </c>
      <c r="O1101">
        <v>0</v>
      </c>
      <c r="P1101">
        <v>0</v>
      </c>
      <c r="Q1101">
        <v>4.3355062969093385</v>
      </c>
      <c r="R1101">
        <v>5.6649778242793714</v>
      </c>
      <c r="S1101">
        <v>2.3229628941281408</v>
      </c>
      <c r="T1101">
        <v>-8.5543752338237786E-2</v>
      </c>
      <c r="U1101">
        <v>0</v>
      </c>
      <c r="V1101">
        <v>0.10545613004142984</v>
      </c>
      <c r="W1101">
        <v>0.10545613004142984</v>
      </c>
      <c r="X1101">
        <v>2.4520513115680376</v>
      </c>
      <c r="Y1101">
        <v>3.1956403042857531</v>
      </c>
      <c r="Z1101">
        <v>3.1956403042857663E-2</v>
      </c>
      <c r="AA1101">
        <v>35.675817624318846</v>
      </c>
      <c r="AB1101">
        <v>34.348960106500719</v>
      </c>
      <c r="AC1101" s="1" t="e">
        <f>((#REF!+#REF!)*H2__2[[#This Row],[PremiumH2CN_cap]]+(#REF!+#REF!)*H2__2[[#This Row],[PremiumH2CN_prod]]*1000)*_xlfn.XLOOKUP(H2__2[[#This Row],[Year]],Graphs!$R$2:$R$41,Graphs!$T$2:$T$41)</f>
        <v>#REF!</v>
      </c>
      <c r="AD11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2" spans="1:31" x14ac:dyDescent="0.25">
      <c r="A1102" s="1" t="s">
        <v>105</v>
      </c>
      <c r="B1102">
        <v>3</v>
      </c>
      <c r="C1102" s="1" t="s">
        <v>107</v>
      </c>
      <c r="D1102" s="1" t="s">
        <v>23</v>
      </c>
      <c r="E1102">
        <v>2041</v>
      </c>
      <c r="F1102">
        <v>3.3034239764288165E-10</v>
      </c>
      <c r="G1102">
        <v>6.9888699834661772</v>
      </c>
      <c r="H1102">
        <v>27.181595477637373</v>
      </c>
      <c r="I1102">
        <v>68.605415666146712</v>
      </c>
      <c r="J1102">
        <v>6.3812772649654499E-12</v>
      </c>
      <c r="K1102">
        <v>0.95755210961782611</v>
      </c>
      <c r="L1102">
        <v>5.0111475440621946</v>
      </c>
      <c r="M1102">
        <v>8.2203888701269001</v>
      </c>
      <c r="N1102">
        <v>13.969874165557227</v>
      </c>
      <c r="O1102">
        <v>0</v>
      </c>
      <c r="P1102">
        <v>0</v>
      </c>
      <c r="Q1102">
        <v>0</v>
      </c>
      <c r="R1102">
        <v>0</v>
      </c>
      <c r="S1102">
        <v>2.207777038903433</v>
      </c>
      <c r="T1102">
        <v>0</v>
      </c>
      <c r="U1102">
        <v>0</v>
      </c>
      <c r="V1102">
        <v>0.10545613004142984</v>
      </c>
      <c r="W1102">
        <v>0.10545613004142984</v>
      </c>
      <c r="X1102">
        <v>2.3135901415127558</v>
      </c>
      <c r="Y1102">
        <v>3.1956403042857531</v>
      </c>
      <c r="Z1102">
        <v>3.1956403042857663E-2</v>
      </c>
      <c r="AA1102">
        <v>35.675817624318846</v>
      </c>
      <c r="AB1102">
        <v>34.348960106500719</v>
      </c>
      <c r="AC1102" s="1" t="e">
        <f>((#REF!+#REF!)*H2__2[[#This Row],[PremiumH2CN_cap]]+(#REF!+#REF!)*H2__2[[#This Row],[PremiumH2CN_prod]]*1000)*_xlfn.XLOOKUP(H2__2[[#This Row],[Year]],Graphs!$R$2:$R$41,Graphs!$T$2:$T$41)</f>
        <v>#REF!</v>
      </c>
      <c r="AD11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3" spans="1:31" x14ac:dyDescent="0.25">
      <c r="A1103" s="1" t="s">
        <v>105</v>
      </c>
      <c r="B1103">
        <v>3</v>
      </c>
      <c r="C1103" s="1" t="s">
        <v>107</v>
      </c>
      <c r="D1103" s="1" t="s">
        <v>23</v>
      </c>
      <c r="E1103">
        <v>2042</v>
      </c>
      <c r="F1103">
        <v>3.5256594095412493E-10</v>
      </c>
      <c r="G1103">
        <v>6.9888699834681303</v>
      </c>
      <c r="H1103">
        <v>26.774995205806764</v>
      </c>
      <c r="I1103">
        <v>67.248665670324769</v>
      </c>
      <c r="J1103">
        <v>5.862434870541707E-12</v>
      </c>
      <c r="K1103">
        <v>0.84810629557498418</v>
      </c>
      <c r="L1103">
        <v>5.2087820669235363</v>
      </c>
      <c r="M1103">
        <v>8.5434883080126962</v>
      </c>
      <c r="N1103">
        <v>13.98271899288242</v>
      </c>
      <c r="O1103">
        <v>0</v>
      </c>
      <c r="P1103">
        <v>0</v>
      </c>
      <c r="Q1103">
        <v>0</v>
      </c>
      <c r="R1103">
        <v>0</v>
      </c>
      <c r="S1103">
        <v>2.086902991527539</v>
      </c>
      <c r="T1103">
        <v>0</v>
      </c>
      <c r="U1103">
        <v>0</v>
      </c>
      <c r="V1103">
        <v>0.10545613004142984</v>
      </c>
      <c r="W1103">
        <v>0.10545613004142984</v>
      </c>
      <c r="X1103">
        <v>2.1953058849330964</v>
      </c>
      <c r="Y1103">
        <v>3.1956403042857531</v>
      </c>
      <c r="Z1103">
        <v>3.1956403042857663E-2</v>
      </c>
      <c r="AA1103">
        <v>35.675817624318846</v>
      </c>
      <c r="AB1103">
        <v>34.348960106500719</v>
      </c>
      <c r="AC1103" s="1" t="e">
        <f>((#REF!+#REF!)*H2__2[[#This Row],[PremiumH2CN_cap]]+(#REF!+#REF!)*H2__2[[#This Row],[PremiumH2CN_prod]]*1000)*_xlfn.XLOOKUP(H2__2[[#This Row],[Year]],Graphs!$R$2:$R$41,Graphs!$T$2:$T$41)</f>
        <v>#REF!</v>
      </c>
      <c r="AD11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4" spans="1:31" x14ac:dyDescent="0.25">
      <c r="A1104" s="1" t="s">
        <v>105</v>
      </c>
      <c r="B1104">
        <v>3</v>
      </c>
      <c r="C1104" s="1" t="s">
        <v>107</v>
      </c>
      <c r="D1104" s="1" t="s">
        <v>23</v>
      </c>
      <c r="E1104">
        <v>2043</v>
      </c>
      <c r="F1104">
        <v>3.7867646842116525E-10</v>
      </c>
      <c r="G1104">
        <v>6.9888699834705124</v>
      </c>
      <c r="H1104">
        <v>26.7749952058806</v>
      </c>
      <c r="I1104">
        <v>76.30238991310415</v>
      </c>
      <c r="J1104">
        <v>5.4999686036959448E-12</v>
      </c>
      <c r="K1104">
        <v>0.64587931241065111</v>
      </c>
      <c r="L1104">
        <v>5.2968990686772344</v>
      </c>
      <c r="M1104">
        <v>10.170688052840374</v>
      </c>
      <c r="N1104">
        <v>14.327902477471383</v>
      </c>
      <c r="O1104">
        <v>0</v>
      </c>
      <c r="P1104">
        <v>0</v>
      </c>
      <c r="Q1104">
        <v>0</v>
      </c>
      <c r="R1104">
        <v>0</v>
      </c>
      <c r="S1104">
        <v>2.0741799914949168</v>
      </c>
      <c r="T1104">
        <v>0</v>
      </c>
      <c r="U1104">
        <v>0</v>
      </c>
      <c r="V1104">
        <v>0.10545613004142984</v>
      </c>
      <c r="W1104">
        <v>0.10545613004142984</v>
      </c>
      <c r="X1104">
        <v>2.1832294903694298</v>
      </c>
      <c r="Y1104">
        <v>3.1956403042857531</v>
      </c>
      <c r="Z1104">
        <v>3.1956403042857663E-2</v>
      </c>
      <c r="AA1104">
        <v>35.675817624318846</v>
      </c>
      <c r="AB1104">
        <v>34.348960106500719</v>
      </c>
      <c r="AC1104" s="1" t="e">
        <f>((#REF!+#REF!)*H2__2[[#This Row],[PremiumH2CN_cap]]+(#REF!+#REF!)*H2__2[[#This Row],[PremiumH2CN_prod]]*1000)*_xlfn.XLOOKUP(H2__2[[#This Row],[Year]],Graphs!$R$2:$R$41,Graphs!$T$2:$T$41)</f>
        <v>#REF!</v>
      </c>
      <c r="AD11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5" spans="1:31" x14ac:dyDescent="0.25">
      <c r="A1105" s="1" t="s">
        <v>105</v>
      </c>
      <c r="B1105">
        <v>3</v>
      </c>
      <c r="C1105" s="1" t="s">
        <v>107</v>
      </c>
      <c r="D1105" s="1" t="s">
        <v>23</v>
      </c>
      <c r="E1105">
        <v>2044</v>
      </c>
      <c r="F1105">
        <v>4.7118183826680965E-10</v>
      </c>
      <c r="G1105">
        <v>6.9888699834734975</v>
      </c>
      <c r="H1105">
        <v>26.774995206029509</v>
      </c>
      <c r="I1105">
        <v>92.223056200856632</v>
      </c>
      <c r="J1105">
        <v>5.9463172469378772E-12</v>
      </c>
      <c r="K1105">
        <v>0.47915602425414372</v>
      </c>
      <c r="L1105">
        <v>5.3734469383175609</v>
      </c>
      <c r="M1105">
        <v>12.464160273635542</v>
      </c>
      <c r="N1105">
        <v>14.133650121463871</v>
      </c>
      <c r="O1105">
        <v>0</v>
      </c>
      <c r="P1105">
        <v>0</v>
      </c>
      <c r="Q1105">
        <v>0</v>
      </c>
      <c r="R1105">
        <v>0</v>
      </c>
      <c r="S1105">
        <v>2.0134180862424418</v>
      </c>
      <c r="T1105">
        <v>0</v>
      </c>
      <c r="U1105">
        <v>0</v>
      </c>
      <c r="V1105">
        <v>0.10545613004142984</v>
      </c>
      <c r="W1105">
        <v>0.10545613004142984</v>
      </c>
      <c r="X1105">
        <v>2.1227723024919865</v>
      </c>
      <c r="Y1105">
        <v>3.1956403042857531</v>
      </c>
      <c r="Z1105">
        <v>3.1956403042857663E-2</v>
      </c>
      <c r="AA1105">
        <v>35.675817624318846</v>
      </c>
      <c r="AB1105">
        <v>34.348960106500719</v>
      </c>
      <c r="AC1105" s="1" t="e">
        <f>((#REF!+#REF!)*H2__2[[#This Row],[PremiumH2CN_cap]]+(#REF!+#REF!)*H2__2[[#This Row],[PremiumH2CN_prod]]*1000)*_xlfn.XLOOKUP(H2__2[[#This Row],[Year]],Graphs!$R$2:$R$41,Graphs!$T$2:$T$41)</f>
        <v>#REF!</v>
      </c>
      <c r="AD11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6" spans="1:31" x14ac:dyDescent="0.25">
      <c r="A1106" s="1" t="s">
        <v>105</v>
      </c>
      <c r="B1106">
        <v>3</v>
      </c>
      <c r="C1106" s="1" t="s">
        <v>107</v>
      </c>
      <c r="D1106" s="1" t="s">
        <v>23</v>
      </c>
      <c r="E1106">
        <v>2045</v>
      </c>
      <c r="F1106">
        <v>5.6297831312012338E-10</v>
      </c>
      <c r="G1106">
        <v>6.9888699834773593</v>
      </c>
      <c r="H1106">
        <v>25.020385029592752</v>
      </c>
      <c r="I1106">
        <v>105.04153738500992</v>
      </c>
      <c r="J1106">
        <v>6.127144961063105E-12</v>
      </c>
      <c r="K1106">
        <v>0.45972025070765293</v>
      </c>
      <c r="L1106">
        <v>5.3700573509786214</v>
      </c>
      <c r="M1106">
        <v>14.024811736189799</v>
      </c>
      <c r="N1106">
        <v>13.997312491327518</v>
      </c>
      <c r="O1106">
        <v>0</v>
      </c>
      <c r="P1106">
        <v>0</v>
      </c>
      <c r="Q1106">
        <v>0</v>
      </c>
      <c r="R1106">
        <v>0</v>
      </c>
      <c r="S1106">
        <v>1.9334990623530242</v>
      </c>
      <c r="T1106">
        <v>0</v>
      </c>
      <c r="U1106">
        <v>0</v>
      </c>
      <c r="V1106">
        <v>0.10545613004142984</v>
      </c>
      <c r="W1106">
        <v>0.10545613004142984</v>
      </c>
      <c r="X1106">
        <v>2.0339692254283728</v>
      </c>
      <c r="Y1106">
        <v>3.1956403042857531</v>
      </c>
      <c r="Z1106">
        <v>3.1956403042857663E-2</v>
      </c>
      <c r="AA1106">
        <v>35.675817624318846</v>
      </c>
      <c r="AB1106">
        <v>34.348960106500719</v>
      </c>
      <c r="AC1106" s="1" t="e">
        <f>((#REF!+#REF!)*H2__2[[#This Row],[PremiumH2CN_cap]]+(#REF!+#REF!)*H2__2[[#This Row],[PremiumH2CN_prod]]*1000)*_xlfn.XLOOKUP(H2__2[[#This Row],[Year]],Graphs!$R$2:$R$41,Graphs!$T$2:$T$41)</f>
        <v>#REF!</v>
      </c>
      <c r="AD11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7" spans="1:31" x14ac:dyDescent="0.25">
      <c r="A1107" s="1" t="s">
        <v>105</v>
      </c>
      <c r="B1107">
        <v>3</v>
      </c>
      <c r="C1107" s="1" t="s">
        <v>107</v>
      </c>
      <c r="D1107" s="1" t="s">
        <v>23</v>
      </c>
      <c r="E1107">
        <v>2046</v>
      </c>
      <c r="F1107">
        <v>6.4092480967960484E-10</v>
      </c>
      <c r="G1107">
        <v>6.9888699834828154</v>
      </c>
      <c r="H1107">
        <v>32.410431499639003</v>
      </c>
      <c r="I1107">
        <v>103.83517042751397</v>
      </c>
      <c r="J1107">
        <v>6.0754348356967116E-12</v>
      </c>
      <c r="K1107">
        <v>0.45972025046037418</v>
      </c>
      <c r="L1107">
        <v>6.968421015085883</v>
      </c>
      <c r="M1107">
        <v>14.0226611724836</v>
      </c>
      <c r="N1107">
        <v>14.270842660173621</v>
      </c>
      <c r="O1107">
        <v>0</v>
      </c>
      <c r="P1107">
        <v>0</v>
      </c>
      <c r="Q1107">
        <v>0</v>
      </c>
      <c r="R1107">
        <v>0</v>
      </c>
      <c r="S1107">
        <v>1.8904567569594954</v>
      </c>
      <c r="T1107">
        <v>0</v>
      </c>
      <c r="U1107">
        <v>0</v>
      </c>
      <c r="V1107">
        <v>0.10545613004142984</v>
      </c>
      <c r="W1107">
        <v>0.10545613004142984</v>
      </c>
      <c r="X1107">
        <v>1.9838490943814757</v>
      </c>
      <c r="Y1107">
        <v>3.1956403042857531</v>
      </c>
      <c r="Z1107">
        <v>3.1956403042857663E-2</v>
      </c>
      <c r="AA1107">
        <v>35.675817624318846</v>
      </c>
      <c r="AB1107">
        <v>34.348960106500719</v>
      </c>
      <c r="AC1107" s="1" t="e">
        <f>((#REF!+#REF!)*H2__2[[#This Row],[PremiumH2CN_cap]]+(#REF!+#REF!)*H2__2[[#This Row],[PremiumH2CN_prod]]*1000)*_xlfn.XLOOKUP(H2__2[[#This Row],[Year]],Graphs!$R$2:$R$41,Graphs!$T$2:$T$41)</f>
        <v>#REF!</v>
      </c>
      <c r="AD11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8" spans="1:31" x14ac:dyDescent="0.25">
      <c r="A1108" s="1" t="s">
        <v>105</v>
      </c>
      <c r="B1108">
        <v>3</v>
      </c>
      <c r="C1108" s="1" t="s">
        <v>107</v>
      </c>
      <c r="D1108" s="1" t="s">
        <v>23</v>
      </c>
      <c r="E1108">
        <v>2047</v>
      </c>
      <c r="F1108">
        <v>7.2813129283892295E-10</v>
      </c>
      <c r="G1108">
        <v>6.9888699834910408</v>
      </c>
      <c r="H1108">
        <v>40.292849694648936</v>
      </c>
      <c r="I1108">
        <v>107.84944417547116</v>
      </c>
      <c r="J1108">
        <v>5.9939160168897814E-12</v>
      </c>
      <c r="K1108">
        <v>0.45972025008910189</v>
      </c>
      <c r="L1108">
        <v>8.6670135263380512</v>
      </c>
      <c r="M1108">
        <v>14.355019209461817</v>
      </c>
      <c r="N1108">
        <v>14.073500962002722</v>
      </c>
      <c r="O1108">
        <v>0</v>
      </c>
      <c r="P1108">
        <v>0</v>
      </c>
      <c r="Q1108">
        <v>0</v>
      </c>
      <c r="R1108">
        <v>0</v>
      </c>
      <c r="S1108">
        <v>1.8051880347575928</v>
      </c>
      <c r="T1108">
        <v>0</v>
      </c>
      <c r="U1108">
        <v>0</v>
      </c>
      <c r="V1108">
        <v>0.10545613004142984</v>
      </c>
      <c r="W1108">
        <v>0.10545613004142984</v>
      </c>
      <c r="X1108">
        <v>1.8942496976937575</v>
      </c>
      <c r="Y1108">
        <v>3.1956403042857531</v>
      </c>
      <c r="Z1108">
        <v>3.1956403042857663E-2</v>
      </c>
      <c r="AA1108">
        <v>35.675817624318846</v>
      </c>
      <c r="AB1108">
        <v>34.348960106500719</v>
      </c>
      <c r="AC1108" s="1" t="e">
        <f>((#REF!+#REF!)*H2__2[[#This Row],[PremiumH2CN_cap]]+(#REF!+#REF!)*H2__2[[#This Row],[PremiumH2CN_prod]]*1000)*_xlfn.XLOOKUP(H2__2[[#This Row],[Year]],Graphs!$R$2:$R$41,Graphs!$T$2:$T$41)</f>
        <v>#REF!</v>
      </c>
      <c r="AD11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09" spans="1:31" x14ac:dyDescent="0.25">
      <c r="A1109" s="1" t="s">
        <v>105</v>
      </c>
      <c r="B1109">
        <v>3</v>
      </c>
      <c r="C1109" s="1" t="s">
        <v>107</v>
      </c>
      <c r="D1109" s="1" t="s">
        <v>23</v>
      </c>
      <c r="E1109">
        <v>2048</v>
      </c>
      <c r="F1109">
        <v>8.2828075871456891E-10</v>
      </c>
      <c r="G1109">
        <v>3.4888699835137138</v>
      </c>
      <c r="H1109">
        <v>52.182228042075636</v>
      </c>
      <c r="I1109">
        <v>108.66818955338266</v>
      </c>
      <c r="J1109">
        <v>5.9363864483146024E-12</v>
      </c>
      <c r="K1109">
        <v>0.22949406432217434</v>
      </c>
      <c r="L1109">
        <v>11.266053219060973</v>
      </c>
      <c r="M1109">
        <v>14.528191875423776</v>
      </c>
      <c r="N1109">
        <v>13.878788372337281</v>
      </c>
      <c r="O1109">
        <v>0</v>
      </c>
      <c r="P1109">
        <v>0</v>
      </c>
      <c r="Q1109">
        <v>0</v>
      </c>
      <c r="R1109">
        <v>0</v>
      </c>
      <c r="S1109">
        <v>1.729235906137246</v>
      </c>
      <c r="T1109">
        <v>0</v>
      </c>
      <c r="U1109">
        <v>0</v>
      </c>
      <c r="V1109">
        <v>0.10545613004142984</v>
      </c>
      <c r="W1109">
        <v>0.10545613004142984</v>
      </c>
      <c r="X1109">
        <v>1.8108098247426492</v>
      </c>
      <c r="Y1109">
        <v>3.1956403042857531</v>
      </c>
      <c r="Z1109">
        <v>3.1956403042857663E-2</v>
      </c>
      <c r="AA1109">
        <v>35.675817624318846</v>
      </c>
      <c r="AB1109">
        <v>34.348960106500719</v>
      </c>
      <c r="AC1109" s="1" t="e">
        <f>((#REF!+#REF!)*H2__2[[#This Row],[PremiumH2CN_cap]]+(#REF!+#REF!)*H2__2[[#This Row],[PremiumH2CN_prod]]*1000)*_xlfn.XLOOKUP(H2__2[[#This Row],[Year]],Graphs!$R$2:$R$41,Graphs!$T$2:$T$41)</f>
        <v>#REF!</v>
      </c>
      <c r="AD11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0" spans="1:31" x14ac:dyDescent="0.25">
      <c r="A1110" s="1" t="s">
        <v>105</v>
      </c>
      <c r="B1110">
        <v>3</v>
      </c>
      <c r="C1110" s="1" t="s">
        <v>107</v>
      </c>
      <c r="D1110" s="1" t="s">
        <v>23</v>
      </c>
      <c r="E1110">
        <v>2049</v>
      </c>
      <c r="F1110">
        <v>9.4024737144331065E-10</v>
      </c>
      <c r="G1110">
        <v>8.5599388228812159E-9</v>
      </c>
      <c r="H1110">
        <v>65.189535088634571</v>
      </c>
      <c r="I1110">
        <v>114.64425705051217</v>
      </c>
      <c r="J1110">
        <v>5.8906171427426172E-12</v>
      </c>
      <c r="K1110">
        <v>5.0066863983800084E-10</v>
      </c>
      <c r="L1110">
        <v>14.026455265259369</v>
      </c>
      <c r="M1110">
        <v>14.75157368363775</v>
      </c>
      <c r="N1110">
        <v>13.429176514226388</v>
      </c>
      <c r="O1110">
        <v>0</v>
      </c>
      <c r="P1110">
        <v>0</v>
      </c>
      <c r="Q1110">
        <v>0</v>
      </c>
      <c r="R1110">
        <v>0</v>
      </c>
      <c r="S1110">
        <v>1.6575390914131205</v>
      </c>
      <c r="T1110">
        <v>0</v>
      </c>
      <c r="U1110">
        <v>0</v>
      </c>
      <c r="V1110">
        <v>0.10545613004142984</v>
      </c>
      <c r="W1110">
        <v>0.10545613004142984</v>
      </c>
      <c r="X1110">
        <v>1.7367067034549313</v>
      </c>
      <c r="Y1110">
        <v>3.1956403042857531</v>
      </c>
      <c r="Z1110">
        <v>3.1956403042857663E-2</v>
      </c>
      <c r="AA1110">
        <v>35.675817624318846</v>
      </c>
      <c r="AB1110">
        <v>34.348960106500719</v>
      </c>
      <c r="AC1110" s="1" t="e">
        <f>((#REF!+#REF!)*H2__2[[#This Row],[PremiumH2CN_cap]]+(#REF!+#REF!)*H2__2[[#This Row],[PremiumH2CN_prod]]*1000)*_xlfn.XLOOKUP(H2__2[[#This Row],[Year]],Graphs!$R$2:$R$41,Graphs!$T$2:$T$41)</f>
        <v>#REF!</v>
      </c>
      <c r="AD11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1" spans="1:31" x14ac:dyDescent="0.25">
      <c r="A1111" s="1" t="s">
        <v>105</v>
      </c>
      <c r="B1111">
        <v>3</v>
      </c>
      <c r="C1111" s="1" t="s">
        <v>107</v>
      </c>
      <c r="D1111" s="1" t="s">
        <v>23</v>
      </c>
      <c r="E1111">
        <v>2050</v>
      </c>
      <c r="F1111">
        <v>1.0390700645148633E-9</v>
      </c>
      <c r="G1111">
        <v>9.0482859943860587E-9</v>
      </c>
      <c r="H1111">
        <v>75.935983453892803</v>
      </c>
      <c r="I1111">
        <v>121.54129051285194</v>
      </c>
      <c r="J1111">
        <v>5.8466756093839615E-12</v>
      </c>
      <c r="K1111">
        <v>4.6832147008597356E-10</v>
      </c>
      <c r="L1111">
        <v>16.339193313911668</v>
      </c>
      <c r="M1111">
        <v>14.997243421378482</v>
      </c>
      <c r="N1111">
        <v>12.943559314643455</v>
      </c>
      <c r="O1111">
        <v>0</v>
      </c>
      <c r="P1111">
        <v>0</v>
      </c>
      <c r="Q1111">
        <v>0</v>
      </c>
      <c r="R1111">
        <v>0</v>
      </c>
      <c r="S1111">
        <v>1.5861015325062056</v>
      </c>
      <c r="T1111">
        <v>0</v>
      </c>
      <c r="U1111">
        <v>0</v>
      </c>
      <c r="V1111">
        <v>0.10545613004142984</v>
      </c>
      <c r="W1111">
        <v>0.10545613004142984</v>
      </c>
      <c r="X1111">
        <v>1.6621800525005048</v>
      </c>
      <c r="Y1111">
        <v>3.1956403042857531</v>
      </c>
      <c r="Z1111">
        <v>3.1956403042857663E-2</v>
      </c>
      <c r="AA1111">
        <v>35.675817624318846</v>
      </c>
      <c r="AB1111">
        <v>34.348960106500719</v>
      </c>
      <c r="AC1111" s="1" t="e">
        <f>((#REF!+#REF!)*H2__2[[#This Row],[PremiumH2CN_cap]]+(#REF!+#REF!)*H2__2[[#This Row],[PremiumH2CN_prod]]*1000)*_xlfn.XLOOKUP(H2__2[[#This Row],[Year]],Graphs!$R$2:$R$41,Graphs!$T$2:$T$41)</f>
        <v>#REF!</v>
      </c>
      <c r="AD11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2" spans="1:31" x14ac:dyDescent="0.25">
      <c r="A1112" s="1" t="s">
        <v>105</v>
      </c>
      <c r="B1112">
        <v>3</v>
      </c>
      <c r="C1112" s="1" t="s">
        <v>107</v>
      </c>
      <c r="D1112" s="1" t="s">
        <v>23</v>
      </c>
      <c r="E1112">
        <v>2051</v>
      </c>
      <c r="F1112">
        <v>1.080326951253721E-9</v>
      </c>
      <c r="G1112">
        <v>9.287045666915178E-9</v>
      </c>
      <c r="H1112">
        <v>107.39918063139341</v>
      </c>
      <c r="I1112">
        <v>167.10400386097447</v>
      </c>
      <c r="J1112">
        <v>4.8487801041142258E-12</v>
      </c>
      <c r="K1112">
        <v>3.8180811264516954E-10</v>
      </c>
      <c r="L1112">
        <v>22.09277508082657</v>
      </c>
      <c r="M1112">
        <v>15.845968012587099</v>
      </c>
      <c r="N1112">
        <v>12.060933210433161</v>
      </c>
      <c r="O1112">
        <v>0</v>
      </c>
      <c r="P1112">
        <v>0</v>
      </c>
      <c r="Q1112">
        <v>0</v>
      </c>
      <c r="R1112">
        <v>0</v>
      </c>
      <c r="S1112">
        <v>1.481720129839214</v>
      </c>
      <c r="T1112">
        <v>0</v>
      </c>
      <c r="U1112">
        <v>0</v>
      </c>
      <c r="V1112">
        <v>0.10545613004142984</v>
      </c>
      <c r="W1112">
        <v>0.10545613004142984</v>
      </c>
      <c r="X1112">
        <v>1.5546217323555143</v>
      </c>
      <c r="Y1112">
        <v>3.1956403042857531</v>
      </c>
      <c r="Z1112">
        <v>3.1956403042857663E-2</v>
      </c>
      <c r="AA1112">
        <v>0</v>
      </c>
      <c r="AB1112">
        <v>0</v>
      </c>
      <c r="AC1112" s="1" t="e">
        <f>((#REF!+#REF!)*H2__2[[#This Row],[PremiumH2CN_cap]]+(#REF!+#REF!)*H2__2[[#This Row],[PremiumH2CN_prod]]*1000)*_xlfn.XLOOKUP(H2__2[[#This Row],[Year]],Graphs!$R$2:$R$41,Graphs!$T$2:$T$41)</f>
        <v>#REF!</v>
      </c>
      <c r="AD11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3" spans="1:31" x14ac:dyDescent="0.25">
      <c r="A1113" s="1" t="s">
        <v>105</v>
      </c>
      <c r="B1113">
        <v>3</v>
      </c>
      <c r="C1113" s="1" t="s">
        <v>107</v>
      </c>
      <c r="D1113" s="1" t="s">
        <v>23</v>
      </c>
      <c r="E1113">
        <v>2052</v>
      </c>
      <c r="F1113">
        <v>1.4118126104295954E-9</v>
      </c>
      <c r="G1113">
        <v>1.1098009373870201E-8</v>
      </c>
      <c r="H1113">
        <v>113.54424384618332</v>
      </c>
      <c r="I1113">
        <v>168.37857652335117</v>
      </c>
      <c r="J1113">
        <v>5.7640030289284554E-12</v>
      </c>
      <c r="K1113">
        <v>4.0501943813109335E-10</v>
      </c>
      <c r="L1113">
        <v>22.986791007809561</v>
      </c>
      <c r="M1113">
        <v>16.072592782207124</v>
      </c>
      <c r="N1113">
        <v>10.940015260453801</v>
      </c>
      <c r="O1113">
        <v>0</v>
      </c>
      <c r="P1113">
        <v>0</v>
      </c>
      <c r="Q1113">
        <v>0</v>
      </c>
      <c r="R1113">
        <v>0</v>
      </c>
      <c r="S1113">
        <v>1.3670939636761288</v>
      </c>
      <c r="T1113">
        <v>0</v>
      </c>
      <c r="U1113">
        <v>0</v>
      </c>
      <c r="V1113">
        <v>0.10545613004142984</v>
      </c>
      <c r="W1113">
        <v>0.10545613004142984</v>
      </c>
      <c r="X1113">
        <v>1.4316481667924135</v>
      </c>
      <c r="Y1113">
        <v>3.1956403042857531</v>
      </c>
      <c r="Z1113">
        <v>3.1956403042857663E-2</v>
      </c>
      <c r="AA1113">
        <v>0</v>
      </c>
      <c r="AB1113">
        <v>0</v>
      </c>
      <c r="AC1113" s="1" t="e">
        <f>((#REF!+#REF!)*H2__2[[#This Row],[PremiumH2CN_cap]]+(#REF!+#REF!)*H2__2[[#This Row],[PremiumH2CN_prod]]*1000)*_xlfn.XLOOKUP(H2__2[[#This Row],[Year]],Graphs!$R$2:$R$41,Graphs!$T$2:$T$41)</f>
        <v>#REF!</v>
      </c>
      <c r="AD11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4" spans="1:31" x14ac:dyDescent="0.25">
      <c r="A1114" s="1" t="s">
        <v>105</v>
      </c>
      <c r="B1114">
        <v>3</v>
      </c>
      <c r="C1114" s="1" t="s">
        <v>107</v>
      </c>
      <c r="D1114" s="1" t="s">
        <v>23</v>
      </c>
      <c r="E1114">
        <v>2053</v>
      </c>
      <c r="F1114">
        <v>1.6310374718678436E-9</v>
      </c>
      <c r="G1114">
        <v>1.2440554640189342E-8</v>
      </c>
      <c r="H1114">
        <v>122.94659724108783</v>
      </c>
      <c r="I1114">
        <v>168.37857658631404</v>
      </c>
      <c r="J1114">
        <v>5.747588487163132E-12</v>
      </c>
      <c r="K1114">
        <v>3.9104646736975875E-10</v>
      </c>
      <c r="L1114">
        <v>23.832433268345603</v>
      </c>
      <c r="M1114">
        <v>16.130393239171454</v>
      </c>
      <c r="N1114">
        <v>10.03640115133479</v>
      </c>
      <c r="O1114">
        <v>0</v>
      </c>
      <c r="P1114">
        <v>0</v>
      </c>
      <c r="Q1114">
        <v>0</v>
      </c>
      <c r="R1114">
        <v>0</v>
      </c>
      <c r="S1114">
        <v>1.2723981983351118</v>
      </c>
      <c r="T1114">
        <v>0</v>
      </c>
      <c r="U1114">
        <v>0</v>
      </c>
      <c r="V1114">
        <v>0.10545613004142984</v>
      </c>
      <c r="W1114">
        <v>0.10545613004142984</v>
      </c>
      <c r="X1114">
        <v>1.3342335582948768</v>
      </c>
      <c r="Y1114">
        <v>3.1956403042857531</v>
      </c>
      <c r="Z1114">
        <v>3.1956403042857663E-2</v>
      </c>
      <c r="AA1114">
        <v>0</v>
      </c>
      <c r="AB1114">
        <v>0</v>
      </c>
      <c r="AC1114" s="1" t="e">
        <f>((#REF!+#REF!)*H2__2[[#This Row],[PremiumH2CN_cap]]+(#REF!+#REF!)*H2__2[[#This Row],[PremiumH2CN_prod]]*1000)*_xlfn.XLOOKUP(H2__2[[#This Row],[Year]],Graphs!$R$2:$R$41,Graphs!$T$2:$T$41)</f>
        <v>#REF!</v>
      </c>
      <c r="AD11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5" spans="1:31" x14ac:dyDescent="0.25">
      <c r="A1115" s="1" t="s">
        <v>105</v>
      </c>
      <c r="B1115">
        <v>3</v>
      </c>
      <c r="C1115" s="1" t="s">
        <v>107</v>
      </c>
      <c r="D1115" s="1" t="s">
        <v>23</v>
      </c>
      <c r="E1115">
        <v>2054</v>
      </c>
      <c r="F1115">
        <v>1.8235416121808191E-9</v>
      </c>
      <c r="G1115">
        <v>1.3636732863598045E-8</v>
      </c>
      <c r="H1115">
        <v>128.21721419783594</v>
      </c>
      <c r="I1115">
        <v>168.37857659330996</v>
      </c>
      <c r="J1115">
        <v>5.7363982303081814E-12</v>
      </c>
      <c r="K1115">
        <v>3.7960502182859931E-10</v>
      </c>
      <c r="L1115">
        <v>24.942197813485848</v>
      </c>
      <c r="M1115">
        <v>15.89372889943599</v>
      </c>
      <c r="N1115">
        <v>9.1646133211681775</v>
      </c>
      <c r="O1115">
        <v>0</v>
      </c>
      <c r="P1115">
        <v>0</v>
      </c>
      <c r="Q1115">
        <v>0</v>
      </c>
      <c r="R1115">
        <v>0</v>
      </c>
      <c r="S1115">
        <v>1.1840567914415647</v>
      </c>
      <c r="T1115">
        <v>0</v>
      </c>
      <c r="U1115">
        <v>0</v>
      </c>
      <c r="V1115">
        <v>0.10545613004142984</v>
      </c>
      <c r="W1115">
        <v>0.10545613004142984</v>
      </c>
      <c r="X1115">
        <v>1.2394320186516083</v>
      </c>
      <c r="Y1115">
        <v>3.1956403042857531</v>
      </c>
      <c r="Z1115">
        <v>3.1956403042857663E-2</v>
      </c>
      <c r="AA1115">
        <v>0</v>
      </c>
      <c r="AB1115">
        <v>0</v>
      </c>
      <c r="AC1115" s="1" t="e">
        <f>((#REF!+#REF!)*H2__2[[#This Row],[PremiumH2CN_cap]]+(#REF!+#REF!)*H2__2[[#This Row],[PremiumH2CN_prod]]*1000)*_xlfn.XLOOKUP(H2__2[[#This Row],[Year]],Graphs!$R$2:$R$41,Graphs!$T$2:$T$41)</f>
        <v>#REF!</v>
      </c>
      <c r="AD11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6" spans="1:31" x14ac:dyDescent="0.25">
      <c r="A1116" s="1" t="s">
        <v>105</v>
      </c>
      <c r="B1116">
        <v>3</v>
      </c>
      <c r="C1116" s="1" t="s">
        <v>107</v>
      </c>
      <c r="D1116" s="1" t="s">
        <v>23</v>
      </c>
      <c r="E1116">
        <v>2055</v>
      </c>
      <c r="F1116">
        <v>1.9018544781418795E-9</v>
      </c>
      <c r="G1116">
        <v>1.4151720245887666E-8</v>
      </c>
      <c r="H1116">
        <v>129.10325842181922</v>
      </c>
      <c r="I1116">
        <v>168.3785765986382</v>
      </c>
      <c r="J1116">
        <v>5.7220915449386026E-12</v>
      </c>
      <c r="K1116">
        <v>3.7014890872434322E-10</v>
      </c>
      <c r="L1116">
        <v>25.173113935481478</v>
      </c>
      <c r="M1116">
        <v>16.155886026785925</v>
      </c>
      <c r="N1116">
        <v>8.6694418587218856</v>
      </c>
      <c r="O1116">
        <v>0</v>
      </c>
      <c r="P1116">
        <v>0</v>
      </c>
      <c r="Q1116">
        <v>0</v>
      </c>
      <c r="R1116">
        <v>0</v>
      </c>
      <c r="S1116">
        <v>1.0869338555359833</v>
      </c>
      <c r="T1116">
        <v>0</v>
      </c>
      <c r="U1116">
        <v>0</v>
      </c>
      <c r="V1116">
        <v>0.10545613004142984</v>
      </c>
      <c r="W1116">
        <v>0.10545613004142984</v>
      </c>
      <c r="X1116">
        <v>1.1262294396217809</v>
      </c>
      <c r="Y1116">
        <v>3.1956403042857531</v>
      </c>
      <c r="Z1116">
        <v>3.1956403042857663E-2</v>
      </c>
      <c r="AA1116">
        <v>0</v>
      </c>
      <c r="AB1116">
        <v>0</v>
      </c>
      <c r="AC1116" s="1" t="e">
        <f>((#REF!+#REF!)*H2__2[[#This Row],[PremiumH2CN_cap]]+(#REF!+#REF!)*H2__2[[#This Row],[PremiumH2CN_prod]]*1000)*_xlfn.XLOOKUP(H2__2[[#This Row],[Year]],Graphs!$R$2:$R$41,Graphs!$T$2:$T$41)</f>
        <v>#REF!</v>
      </c>
      <c r="AD11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7" spans="1:31" x14ac:dyDescent="0.25">
      <c r="A1117" s="1" t="s">
        <v>105</v>
      </c>
      <c r="B1117">
        <v>3</v>
      </c>
      <c r="C1117" s="1" t="s">
        <v>107</v>
      </c>
      <c r="D1117" s="1" t="s">
        <v>23</v>
      </c>
      <c r="E1117">
        <v>2056</v>
      </c>
      <c r="F1117">
        <v>1.9267457222326893E-9</v>
      </c>
      <c r="G1117">
        <v>1.4321148572324452E-8</v>
      </c>
      <c r="H1117">
        <v>129.10325842504699</v>
      </c>
      <c r="I1117">
        <v>168.37857660186327</v>
      </c>
      <c r="J1117">
        <v>3.7089454039040764E-12</v>
      </c>
      <c r="K1117">
        <v>2.6415616124674451E-10</v>
      </c>
      <c r="L1117">
        <v>25.214896584555373</v>
      </c>
      <c r="M1117">
        <v>16.241148552726628</v>
      </c>
      <c r="N1117">
        <v>8.5443930488773567</v>
      </c>
      <c r="O1117">
        <v>0</v>
      </c>
      <c r="P1117">
        <v>0</v>
      </c>
      <c r="Q1117">
        <v>0</v>
      </c>
      <c r="R1117">
        <v>0</v>
      </c>
      <c r="S1117">
        <v>1.0194056879126854</v>
      </c>
      <c r="T1117">
        <v>0</v>
      </c>
      <c r="U1117">
        <v>0</v>
      </c>
      <c r="V1117">
        <v>0.10545613004142984</v>
      </c>
      <c r="W1117">
        <v>0.10545613004142984</v>
      </c>
      <c r="X1117">
        <v>1.0707855057930427</v>
      </c>
      <c r="Y1117">
        <v>3.1956403042857531</v>
      </c>
      <c r="Z1117">
        <v>3.1956403042857663E-2</v>
      </c>
      <c r="AA1117">
        <v>0</v>
      </c>
      <c r="AB1117">
        <v>0</v>
      </c>
      <c r="AC1117" s="1" t="e">
        <f>((#REF!+#REF!)*H2__2[[#This Row],[PremiumH2CN_cap]]+(#REF!+#REF!)*H2__2[[#This Row],[PremiumH2CN_prod]]*1000)*_xlfn.XLOOKUP(H2__2[[#This Row],[Year]],Graphs!$R$2:$R$41,Graphs!$T$2:$T$41)</f>
        <v>#REF!</v>
      </c>
      <c r="AD11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8" spans="1:31" x14ac:dyDescent="0.25">
      <c r="A1118" s="1" t="s">
        <v>105</v>
      </c>
      <c r="B1118">
        <v>3</v>
      </c>
      <c r="C1118" s="1" t="s">
        <v>107</v>
      </c>
      <c r="D1118" s="1" t="s">
        <v>23</v>
      </c>
      <c r="E1118">
        <v>2057</v>
      </c>
      <c r="F1118">
        <v>1.9969002893347262E-9</v>
      </c>
      <c r="G1118">
        <v>1.4761242629800598E-8</v>
      </c>
      <c r="H1118">
        <v>125.71131749443562</v>
      </c>
      <c r="I1118">
        <v>168.37857660475632</v>
      </c>
      <c r="J1118">
        <v>3.6982455585375114E-12</v>
      </c>
      <c r="K1118">
        <v>2.5905125171449807E-10</v>
      </c>
      <c r="L1118">
        <v>25.511694321293355</v>
      </c>
      <c r="M1118">
        <v>16.242395525555548</v>
      </c>
      <c r="N1118">
        <v>8.2418208826501775</v>
      </c>
      <c r="O1118">
        <v>0</v>
      </c>
      <c r="P1118">
        <v>0</v>
      </c>
      <c r="Q1118">
        <v>0</v>
      </c>
      <c r="R1118">
        <v>0</v>
      </c>
      <c r="S1118">
        <v>0.95565887626884571</v>
      </c>
      <c r="T1118">
        <v>0</v>
      </c>
      <c r="U1118">
        <v>0</v>
      </c>
      <c r="V1118">
        <v>0.10545613004142984</v>
      </c>
      <c r="W1118">
        <v>0.10545613004142984</v>
      </c>
      <c r="X1118">
        <v>1.0092725269072984</v>
      </c>
      <c r="Y1118">
        <v>3.1956403042857531</v>
      </c>
      <c r="Z1118">
        <v>3.1956403042857663E-2</v>
      </c>
      <c r="AA1118">
        <v>0</v>
      </c>
      <c r="AB1118">
        <v>0</v>
      </c>
      <c r="AC1118" s="1" t="e">
        <f>((#REF!+#REF!)*H2__2[[#This Row],[PremiumH2CN_cap]]+(#REF!+#REF!)*H2__2[[#This Row],[PremiumH2CN_prod]]*1000)*_xlfn.XLOOKUP(H2__2[[#This Row],[Year]],Graphs!$R$2:$R$41,Graphs!$T$2:$T$41)</f>
        <v>#REF!</v>
      </c>
      <c r="AD11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19" spans="1:31" x14ac:dyDescent="0.25">
      <c r="A1119" s="1" t="s">
        <v>105</v>
      </c>
      <c r="B1119">
        <v>3</v>
      </c>
      <c r="C1119" s="1" t="s">
        <v>107</v>
      </c>
      <c r="D1119" s="1" t="s">
        <v>23</v>
      </c>
      <c r="E1119">
        <v>2058</v>
      </c>
      <c r="F1119">
        <v>2.1648779061601123E-9</v>
      </c>
      <c r="G1119">
        <v>1.5549262903409422E-8</v>
      </c>
      <c r="H1119">
        <v>122.62972730708105</v>
      </c>
      <c r="I1119">
        <v>168.37857659694725</v>
      </c>
      <c r="J1119">
        <v>5.7377940551720718E-12</v>
      </c>
      <c r="K1119">
        <v>3.6211005632797689E-10</v>
      </c>
      <c r="L1119">
        <v>26.199390840364227</v>
      </c>
      <c r="M1119">
        <v>16.872767696769795</v>
      </c>
      <c r="N1119">
        <v>6.9289929748876444</v>
      </c>
      <c r="O1119">
        <v>0</v>
      </c>
      <c r="P1119">
        <v>0</v>
      </c>
      <c r="Q1119">
        <v>0</v>
      </c>
      <c r="R1119">
        <v>0</v>
      </c>
      <c r="S1119">
        <v>0.83123884091418276</v>
      </c>
      <c r="T1119">
        <v>0</v>
      </c>
      <c r="U1119">
        <v>0</v>
      </c>
      <c r="V1119">
        <v>0.10545613004142984</v>
      </c>
      <c r="W1119">
        <v>0.10545613004142984</v>
      </c>
      <c r="X1119">
        <v>0.87467041476571339</v>
      </c>
      <c r="Y1119">
        <v>3.1956403042857531</v>
      </c>
      <c r="Z1119">
        <v>3.1956403042857663E-2</v>
      </c>
      <c r="AA1119">
        <v>0</v>
      </c>
      <c r="AB1119">
        <v>0</v>
      </c>
      <c r="AC1119" s="1" t="e">
        <f>((#REF!+#REF!)*H2__2[[#This Row],[PremiumH2CN_cap]]+(#REF!+#REF!)*H2__2[[#This Row],[PremiumH2CN_prod]]*1000)*_xlfn.XLOOKUP(H2__2[[#This Row],[Year]],Graphs!$R$2:$R$41,Graphs!$T$2:$T$41)</f>
        <v>#REF!</v>
      </c>
      <c r="AD11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0" spans="1:31" x14ac:dyDescent="0.25">
      <c r="A1120" s="1" t="s">
        <v>105</v>
      </c>
      <c r="B1120">
        <v>3</v>
      </c>
      <c r="C1120" s="1" t="s">
        <v>107</v>
      </c>
      <c r="D1120" s="1" t="s">
        <v>23</v>
      </c>
      <c r="E1120">
        <v>2059</v>
      </c>
      <c r="F1120">
        <v>2.1781864671107455E-9</v>
      </c>
      <c r="G1120">
        <v>1.5631792724600076E-8</v>
      </c>
      <c r="H1120">
        <v>128.81571030086522</v>
      </c>
      <c r="I1120">
        <v>158.67780922918556</v>
      </c>
      <c r="J1120">
        <v>5.7820637356661909E-12</v>
      </c>
      <c r="K1120">
        <v>3.7386800926475048E-10</v>
      </c>
      <c r="L1120">
        <v>25.859529366892271</v>
      </c>
      <c r="M1120">
        <v>16.548924645996959</v>
      </c>
      <c r="N1120">
        <v>7.5985063063154747</v>
      </c>
      <c r="O1120">
        <v>0</v>
      </c>
      <c r="P1120">
        <v>0</v>
      </c>
      <c r="Q1120">
        <v>0</v>
      </c>
      <c r="R1120">
        <v>0</v>
      </c>
      <c r="S1120">
        <v>0.85728427075740021</v>
      </c>
      <c r="T1120">
        <v>0</v>
      </c>
      <c r="U1120">
        <v>0</v>
      </c>
      <c r="V1120">
        <v>0.10545613004142984</v>
      </c>
      <c r="W1120">
        <v>0.10545613004142984</v>
      </c>
      <c r="X1120">
        <v>0.90524839068552043</v>
      </c>
      <c r="Y1120">
        <v>3.1956403042857531</v>
      </c>
      <c r="Z1120">
        <v>3.1956403042857663E-2</v>
      </c>
      <c r="AA1120">
        <v>0</v>
      </c>
      <c r="AB1120">
        <v>0</v>
      </c>
      <c r="AC1120" s="1" t="e">
        <f>((#REF!+#REF!)*H2__2[[#This Row],[PremiumH2CN_cap]]+(#REF!+#REF!)*H2__2[[#This Row],[PremiumH2CN_prod]]*1000)*_xlfn.XLOOKUP(H2__2[[#This Row],[Year]],Graphs!$R$2:$R$41,Graphs!$T$2:$T$41)</f>
        <v>#REF!</v>
      </c>
      <c r="AD11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1" spans="1:31" x14ac:dyDescent="0.25">
      <c r="A1121" s="1" t="s">
        <v>105</v>
      </c>
      <c r="B1121">
        <v>3</v>
      </c>
      <c r="C1121" s="1" t="s">
        <v>107</v>
      </c>
      <c r="D1121" s="1" t="s">
        <v>23</v>
      </c>
      <c r="E1121">
        <v>2060</v>
      </c>
      <c r="F1121">
        <v>2.1777854374115746E-9</v>
      </c>
      <c r="G1121">
        <v>1.5630710466318299E-8</v>
      </c>
      <c r="H1121">
        <v>128.81571030075742</v>
      </c>
      <c r="I1121">
        <v>147.76834555672846</v>
      </c>
      <c r="J1121">
        <v>1.5474159862377086E-12</v>
      </c>
      <c r="K1121">
        <v>1.1030553045823615E-10</v>
      </c>
      <c r="L1121">
        <v>25.077657779595498</v>
      </c>
      <c r="M1121">
        <v>16.185761742083841</v>
      </c>
      <c r="N1121">
        <v>8.738431730024816</v>
      </c>
      <c r="O1121">
        <v>0</v>
      </c>
      <c r="P1121">
        <v>0</v>
      </c>
      <c r="Q1121">
        <v>0</v>
      </c>
      <c r="R1121">
        <v>0</v>
      </c>
      <c r="S1121">
        <v>0.98218705447019694</v>
      </c>
      <c r="T1121">
        <v>0</v>
      </c>
      <c r="U1121">
        <v>0</v>
      </c>
      <c r="V1121">
        <v>0.10545613004142984</v>
      </c>
      <c r="W1121">
        <v>0.10545613004142984</v>
      </c>
      <c r="X1121">
        <v>1.0039843889855189</v>
      </c>
      <c r="Y1121">
        <v>3.1956403042857531</v>
      </c>
      <c r="Z1121">
        <v>3.1956403042857663E-2</v>
      </c>
      <c r="AA1121">
        <v>0</v>
      </c>
      <c r="AB1121">
        <v>0</v>
      </c>
      <c r="AC1121" s="1" t="e">
        <f>((#REF!+#REF!)*H2__2[[#This Row],[PremiumH2CN_cap]]+(#REF!+#REF!)*H2__2[[#This Row],[PremiumH2CN_prod]]*1000)*_xlfn.XLOOKUP(H2__2[[#This Row],[Year]],Graphs!$R$2:$R$41,Graphs!$T$2:$T$41)</f>
        <v>#REF!</v>
      </c>
      <c r="AD11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2" spans="1:31" x14ac:dyDescent="0.25">
      <c r="A1122" s="1" t="s">
        <v>105</v>
      </c>
      <c r="B1122">
        <v>4</v>
      </c>
      <c r="C1122" s="1" t="s">
        <v>107</v>
      </c>
      <c r="D1122" s="1" t="s">
        <v>23</v>
      </c>
      <c r="E1122">
        <v>2021</v>
      </c>
      <c r="F1122">
        <v>70</v>
      </c>
      <c r="G1122">
        <v>0.35</v>
      </c>
      <c r="H1122">
        <v>0.13500000000000001</v>
      </c>
      <c r="I1122">
        <v>0.13500000000000001</v>
      </c>
      <c r="J1122">
        <v>9.9079096083851539</v>
      </c>
      <c r="K1122">
        <v>9.2909090901592342E-2</v>
      </c>
      <c r="L1122">
        <v>1.1727042309633817E-11</v>
      </c>
      <c r="M1122">
        <v>1.4234257248978467E-11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4.243253935336452</v>
      </c>
      <c r="T1122">
        <v>0</v>
      </c>
      <c r="U1122">
        <v>0</v>
      </c>
      <c r="V1122">
        <v>2.399340026970783</v>
      </c>
      <c r="W1122">
        <v>2.399340026970783</v>
      </c>
      <c r="X1122">
        <v>4.2432539353478873</v>
      </c>
      <c r="Y1122">
        <v>72.70727354456919</v>
      </c>
      <c r="Z1122">
        <v>0.72707273544569184</v>
      </c>
      <c r="AA1122">
        <v>0</v>
      </c>
      <c r="AB1122">
        <v>0</v>
      </c>
      <c r="AC1122" s="1" t="e">
        <f>((#REF!+#REF!)*H2__2[[#This Row],[PremiumH2CN_cap]]+(#REF!+#REF!)*H2__2[[#This Row],[PremiumH2CN_prod]]*1000)*_xlfn.XLOOKUP(H2__2[[#This Row],[Year]],Graphs!$R$2:$R$41,Graphs!$T$2:$T$41)</f>
        <v>#REF!</v>
      </c>
      <c r="AD11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3" spans="1:31" x14ac:dyDescent="0.25">
      <c r="A1123" s="1" t="s">
        <v>105</v>
      </c>
      <c r="B1123">
        <v>4</v>
      </c>
      <c r="C1123" s="1" t="s">
        <v>107</v>
      </c>
      <c r="D1123" s="1" t="s">
        <v>23</v>
      </c>
      <c r="E1123">
        <v>2022</v>
      </c>
      <c r="F1123">
        <v>70</v>
      </c>
      <c r="G1123">
        <v>0.35</v>
      </c>
      <c r="H1123">
        <v>0.51198193335285658</v>
      </c>
      <c r="I1123">
        <v>1.4849999999099144</v>
      </c>
      <c r="J1123">
        <v>11.073598448533444</v>
      </c>
      <c r="K1123">
        <v>1.0988591691832892E-11</v>
      </c>
      <c r="L1123">
        <v>1.0883039699087401E-2</v>
      </c>
      <c r="M1123">
        <v>2.7456728633841056E-2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7.3232540911280388</v>
      </c>
      <c r="T1123">
        <v>0</v>
      </c>
      <c r="U1123">
        <v>0</v>
      </c>
      <c r="V1123">
        <v>2.399340026970783</v>
      </c>
      <c r="W1123">
        <v>2.399340026970783</v>
      </c>
      <c r="X1123">
        <v>7.3232540919208553</v>
      </c>
      <c r="Y1123">
        <v>72.70727354456919</v>
      </c>
      <c r="Z1123">
        <v>0.72707273544569184</v>
      </c>
      <c r="AA1123">
        <v>0</v>
      </c>
      <c r="AB1123">
        <v>0</v>
      </c>
      <c r="AC1123" s="1" t="e">
        <f>((#REF!+#REF!)*H2__2[[#This Row],[PremiumH2CN_cap]]+(#REF!+#REF!)*H2__2[[#This Row],[PremiumH2CN_prod]]*1000)*_xlfn.XLOOKUP(H2__2[[#This Row],[Year]],Graphs!$R$2:$R$41,Graphs!$T$2:$T$41)</f>
        <v>#REF!</v>
      </c>
      <c r="AD11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4" spans="1:31" x14ac:dyDescent="0.25">
      <c r="A1124" s="1" t="s">
        <v>105</v>
      </c>
      <c r="B1124">
        <v>4</v>
      </c>
      <c r="C1124" s="1" t="s">
        <v>107</v>
      </c>
      <c r="D1124" s="1" t="s">
        <v>23</v>
      </c>
      <c r="E1124">
        <v>2023</v>
      </c>
      <c r="F1124">
        <v>65.333333333333627</v>
      </c>
      <c r="G1124">
        <v>3.8266666666666205</v>
      </c>
      <c r="H1124">
        <v>0.50523193336577343</v>
      </c>
      <c r="I1124">
        <v>1.9812387429267315</v>
      </c>
      <c r="J1124">
        <v>11.179748003002381</v>
      </c>
      <c r="K1124">
        <v>1.0158060606017223</v>
      </c>
      <c r="L1124">
        <v>5.7624747111753409E-3</v>
      </c>
      <c r="M1124">
        <v>2.1734457717566776E-2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2.8132543893995767</v>
      </c>
      <c r="T1124">
        <v>0</v>
      </c>
      <c r="U1124">
        <v>0</v>
      </c>
      <c r="V1124">
        <v>2.399340026970783</v>
      </c>
      <c r="W1124">
        <v>2.399340026970783</v>
      </c>
      <c r="X1124">
        <v>2.8132543325885795</v>
      </c>
      <c r="Y1124">
        <v>72.70727354456919</v>
      </c>
      <c r="Z1124">
        <v>0.72707273544569184</v>
      </c>
      <c r="AA1124">
        <v>0</v>
      </c>
      <c r="AB1124">
        <v>0</v>
      </c>
      <c r="AC1124" s="1" t="e">
        <f>((#REF!+#REF!)*H2__2[[#This Row],[PremiumH2CN_cap]]+(#REF!+#REF!)*H2__2[[#This Row],[PremiumH2CN_prod]]*1000)*_xlfn.XLOOKUP(H2__2[[#This Row],[Year]],Graphs!$R$2:$R$41,Graphs!$T$2:$T$41)</f>
        <v>#REF!</v>
      </c>
      <c r="AD11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5" spans="1:31" x14ac:dyDescent="0.25">
      <c r="A1125" s="1" t="s">
        <v>105</v>
      </c>
      <c r="B1125">
        <v>4</v>
      </c>
      <c r="C1125" s="1" t="s">
        <v>107</v>
      </c>
      <c r="D1125" s="1" t="s">
        <v>23</v>
      </c>
      <c r="E1125">
        <v>2024</v>
      </c>
      <c r="F1125">
        <v>60.666666666667261</v>
      </c>
      <c r="G1125">
        <v>7.2903498506275577</v>
      </c>
      <c r="H1125">
        <v>0.49848193353634024</v>
      </c>
      <c r="I1125">
        <v>21.854376171497112</v>
      </c>
      <c r="J1125">
        <v>6.45907107735946</v>
      </c>
      <c r="K1125">
        <v>1.9352565057987909</v>
      </c>
      <c r="L1125">
        <v>4.295344911292915E-2</v>
      </c>
      <c r="M1125">
        <v>1.3996982809439813</v>
      </c>
      <c r="N1125">
        <v>3.4968124356787995</v>
      </c>
      <c r="O1125">
        <v>0</v>
      </c>
      <c r="P1125">
        <v>0</v>
      </c>
      <c r="Q1125">
        <v>0</v>
      </c>
      <c r="R1125">
        <v>0</v>
      </c>
      <c r="S1125">
        <v>2.9384154095557453</v>
      </c>
      <c r="T1125">
        <v>0</v>
      </c>
      <c r="U1125">
        <v>0</v>
      </c>
      <c r="V1125">
        <v>2.399340026970783</v>
      </c>
      <c r="W1125">
        <v>2.399340026970783</v>
      </c>
      <c r="X1125">
        <v>2.9384120465396806</v>
      </c>
      <c r="Y1125">
        <v>72.70727354456919</v>
      </c>
      <c r="Z1125">
        <v>0.72707273544569184</v>
      </c>
      <c r="AA1125">
        <v>0</v>
      </c>
      <c r="AB1125">
        <v>0</v>
      </c>
      <c r="AC1125" s="1" t="e">
        <f>((#REF!+#REF!)*H2__2[[#This Row],[PremiumH2CN_cap]]+(#REF!+#REF!)*H2__2[[#This Row],[PremiumH2CN_prod]]*1000)*_xlfn.XLOOKUP(H2__2[[#This Row],[Year]],Graphs!$R$2:$R$41,Graphs!$T$2:$T$41)</f>
        <v>#REF!</v>
      </c>
      <c r="AD11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6" spans="1:31" x14ac:dyDescent="0.25">
      <c r="A1126" s="1" t="s">
        <v>105</v>
      </c>
      <c r="B1126">
        <v>4</v>
      </c>
      <c r="C1126" s="1" t="s">
        <v>107</v>
      </c>
      <c r="D1126" s="1" t="s">
        <v>23</v>
      </c>
      <c r="E1126">
        <v>2025</v>
      </c>
      <c r="F1126">
        <v>56.000000000000888</v>
      </c>
      <c r="G1126">
        <v>7.2670165172944285</v>
      </c>
      <c r="H1126">
        <v>5.5440512686924306</v>
      </c>
      <c r="I1126">
        <v>29.831901848228807</v>
      </c>
      <c r="J1126">
        <v>5.7774904984863404</v>
      </c>
      <c r="K1126">
        <v>1.9290625664053105</v>
      </c>
      <c r="L1126">
        <v>0.69444609239883726</v>
      </c>
      <c r="M1126">
        <v>2.4304257304187318</v>
      </c>
      <c r="N1126">
        <v>3.6131453035969305</v>
      </c>
      <c r="O1126">
        <v>0</v>
      </c>
      <c r="P1126">
        <v>0</v>
      </c>
      <c r="Q1126">
        <v>0</v>
      </c>
      <c r="R1126">
        <v>0</v>
      </c>
      <c r="S1126">
        <v>2.7130379277479313</v>
      </c>
      <c r="T1126">
        <v>0</v>
      </c>
      <c r="U1126">
        <v>0</v>
      </c>
      <c r="V1126">
        <v>2.399340026970783</v>
      </c>
      <c r="W1126">
        <v>2.399340026970783</v>
      </c>
      <c r="X1126">
        <v>2.7168634551186908</v>
      </c>
      <c r="Y1126">
        <v>72.70727354456919</v>
      </c>
      <c r="Z1126">
        <v>0.72707273544569184</v>
      </c>
      <c r="AA1126">
        <v>0</v>
      </c>
      <c r="AB1126">
        <v>0</v>
      </c>
      <c r="AC1126" s="1" t="e">
        <f>((#REF!+#REF!)*H2__2[[#This Row],[PremiumH2CN_cap]]+(#REF!+#REF!)*H2__2[[#This Row],[PremiumH2CN_prod]]*1000)*_xlfn.XLOOKUP(H2__2[[#This Row],[Year]],Graphs!$R$2:$R$41,Graphs!$T$2:$T$41)</f>
        <v>#REF!</v>
      </c>
      <c r="AD11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7" spans="1:31" x14ac:dyDescent="0.25">
      <c r="A1127" s="1" t="s">
        <v>105</v>
      </c>
      <c r="B1127">
        <v>4</v>
      </c>
      <c r="C1127" s="1" t="s">
        <v>107</v>
      </c>
      <c r="D1127" s="1" t="s">
        <v>23</v>
      </c>
      <c r="E1127">
        <v>2026</v>
      </c>
      <c r="F1127">
        <v>51.333333333334558</v>
      </c>
      <c r="G1127">
        <v>7.2436831839611582</v>
      </c>
      <c r="H1127">
        <v>11.620383900412962</v>
      </c>
      <c r="I1127">
        <v>39.182930396139234</v>
      </c>
      <c r="J1127">
        <v>2.7898029823888231</v>
      </c>
      <c r="K1127">
        <v>1.7295252519492355</v>
      </c>
      <c r="L1127">
        <v>1.5995608169595816</v>
      </c>
      <c r="M1127">
        <v>3.4558840609392836</v>
      </c>
      <c r="N1127">
        <v>5.9853300905272473</v>
      </c>
      <c r="O1127">
        <v>0</v>
      </c>
      <c r="P1127">
        <v>0</v>
      </c>
      <c r="Q1127">
        <v>0</v>
      </c>
      <c r="R1127">
        <v>0</v>
      </c>
      <c r="S1127">
        <v>2.8856047388000077</v>
      </c>
      <c r="T1127">
        <v>0</v>
      </c>
      <c r="U1127">
        <v>0</v>
      </c>
      <c r="V1127">
        <v>2.399340026970783</v>
      </c>
      <c r="W1127">
        <v>2.399340026970783</v>
      </c>
      <c r="X1127">
        <v>2.9122925919176619</v>
      </c>
      <c r="Y1127">
        <v>72.70727354456919</v>
      </c>
      <c r="Z1127">
        <v>0.72707273544569184</v>
      </c>
      <c r="AA1127">
        <v>0</v>
      </c>
      <c r="AB1127">
        <v>0</v>
      </c>
      <c r="AC1127" s="1" t="e">
        <f>((#REF!+#REF!)*H2__2[[#This Row],[PremiumH2CN_cap]]+(#REF!+#REF!)*H2__2[[#This Row],[PremiumH2CN_prod]]*1000)*_xlfn.XLOOKUP(H2__2[[#This Row],[Year]],Graphs!$R$2:$R$41,Graphs!$T$2:$T$41)</f>
        <v>#REF!</v>
      </c>
      <c r="AD11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8" spans="1:31" x14ac:dyDescent="0.25">
      <c r="A1128" s="1" t="s">
        <v>105</v>
      </c>
      <c r="B1128">
        <v>4</v>
      </c>
      <c r="C1128" s="1" t="s">
        <v>107</v>
      </c>
      <c r="D1128" s="1" t="s">
        <v>23</v>
      </c>
      <c r="E1128">
        <v>2027</v>
      </c>
      <c r="F1128">
        <v>46.666666666668299</v>
      </c>
      <c r="G1128">
        <v>7.2203498506278585</v>
      </c>
      <c r="H1128">
        <v>11.613633900438744</v>
      </c>
      <c r="I1128">
        <v>39.176180396625369</v>
      </c>
      <c r="J1128">
        <v>1.9566465329259608</v>
      </c>
      <c r="K1128">
        <v>1.7239541097286499</v>
      </c>
      <c r="L1128">
        <v>1.6281742443817115</v>
      </c>
      <c r="M1128">
        <v>3.7099834216128409</v>
      </c>
      <c r="N1128">
        <v>7.6546728548844829</v>
      </c>
      <c r="O1128">
        <v>0</v>
      </c>
      <c r="P1128">
        <v>0</v>
      </c>
      <c r="Q1128">
        <v>0</v>
      </c>
      <c r="R1128">
        <v>0</v>
      </c>
      <c r="S1128">
        <v>2.9014450985793023</v>
      </c>
      <c r="T1128">
        <v>0</v>
      </c>
      <c r="U1128">
        <v>0</v>
      </c>
      <c r="V1128">
        <v>2.399340026970783</v>
      </c>
      <c r="W1128">
        <v>2.399340026970783</v>
      </c>
      <c r="X1128">
        <v>2.9270802806551028</v>
      </c>
      <c r="Y1128">
        <v>72.70727354456919</v>
      </c>
      <c r="Z1128">
        <v>0.72707273544569184</v>
      </c>
      <c r="AA1128">
        <v>0</v>
      </c>
      <c r="AB1128">
        <v>0</v>
      </c>
      <c r="AC1128" s="1" t="e">
        <f>((#REF!+#REF!)*H2__2[[#This Row],[PremiumH2CN_cap]]+(#REF!+#REF!)*H2__2[[#This Row],[PremiumH2CN_prod]]*1000)*_xlfn.XLOOKUP(H2__2[[#This Row],[Year]],Graphs!$R$2:$R$41,Graphs!$T$2:$T$41)</f>
        <v>#REF!</v>
      </c>
      <c r="AD11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29" spans="1:31" x14ac:dyDescent="0.25">
      <c r="A1129" s="1" t="s">
        <v>105</v>
      </c>
      <c r="B1129">
        <v>4</v>
      </c>
      <c r="C1129" s="1" t="s">
        <v>107</v>
      </c>
      <c r="D1129" s="1" t="s">
        <v>23</v>
      </c>
      <c r="E1129">
        <v>2028</v>
      </c>
      <c r="F1129">
        <v>42.00000000000211</v>
      </c>
      <c r="G1129">
        <v>7.1970165172945544</v>
      </c>
      <c r="H1129">
        <v>11.60688390044521</v>
      </c>
      <c r="I1129">
        <v>39.169430396643286</v>
      </c>
      <c r="J1129">
        <v>1.1806756120055411</v>
      </c>
      <c r="K1129">
        <v>1.7183829675047473</v>
      </c>
      <c r="L1129">
        <v>1.6427577621789604</v>
      </c>
      <c r="M1129">
        <v>3.8826406429870493</v>
      </c>
      <c r="N1129">
        <v>9.3647344313657417</v>
      </c>
      <c r="O1129">
        <v>0</v>
      </c>
      <c r="P1129">
        <v>0</v>
      </c>
      <c r="Q1129">
        <v>0</v>
      </c>
      <c r="R1129">
        <v>0</v>
      </c>
      <c r="S1129">
        <v>2.8999654130797019</v>
      </c>
      <c r="T1129">
        <v>0</v>
      </c>
      <c r="U1129">
        <v>0</v>
      </c>
      <c r="V1129">
        <v>2.399340026970783</v>
      </c>
      <c r="W1129">
        <v>2.399340026970783</v>
      </c>
      <c r="X1129">
        <v>2.934487171636583</v>
      </c>
      <c r="Y1129">
        <v>72.70727354456919</v>
      </c>
      <c r="Z1129">
        <v>0.72707273544569184</v>
      </c>
      <c r="AA1129">
        <v>0</v>
      </c>
      <c r="AB1129">
        <v>0</v>
      </c>
      <c r="AC1129" s="1" t="e">
        <f>((#REF!+#REF!)*H2__2[[#This Row],[PremiumH2CN_cap]]+(#REF!+#REF!)*H2__2[[#This Row],[PremiumH2CN_prod]]*1000)*_xlfn.XLOOKUP(H2__2[[#This Row],[Year]],Graphs!$R$2:$R$41,Graphs!$T$2:$T$41)</f>
        <v>#REF!</v>
      </c>
      <c r="AD11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0" spans="1:31" x14ac:dyDescent="0.25">
      <c r="A1130" s="1" t="s">
        <v>105</v>
      </c>
      <c r="B1130">
        <v>4</v>
      </c>
      <c r="C1130" s="1" t="s">
        <v>107</v>
      </c>
      <c r="D1130" s="1" t="s">
        <v>23</v>
      </c>
      <c r="E1130">
        <v>2029</v>
      </c>
      <c r="F1130">
        <v>37.333333333336007</v>
      </c>
      <c r="G1130">
        <v>7.1736831839612467</v>
      </c>
      <c r="H1130">
        <v>11.600133900448233</v>
      </c>
      <c r="I1130">
        <v>39.162680396649769</v>
      </c>
      <c r="J1130">
        <v>0.42183035901889288</v>
      </c>
      <c r="K1130">
        <v>1.6870535276993099</v>
      </c>
      <c r="L1130">
        <v>1.6625526805639483</v>
      </c>
      <c r="M1130">
        <v>4.1064690918095863</v>
      </c>
      <c r="N1130">
        <v>11.021068558444771</v>
      </c>
      <c r="O1130">
        <v>0</v>
      </c>
      <c r="P1130">
        <v>0</v>
      </c>
      <c r="Q1130">
        <v>0</v>
      </c>
      <c r="R1130">
        <v>0</v>
      </c>
      <c r="S1130">
        <v>2.8713531153043874</v>
      </c>
      <c r="T1130">
        <v>0</v>
      </c>
      <c r="U1130">
        <v>0</v>
      </c>
      <c r="V1130">
        <v>2.399340026970783</v>
      </c>
      <c r="W1130">
        <v>2.399340026970783</v>
      </c>
      <c r="X1130">
        <v>2.9159265409970212</v>
      </c>
      <c r="Y1130">
        <v>72.70727354456919</v>
      </c>
      <c r="Z1130">
        <v>0.72707273544569184</v>
      </c>
      <c r="AA1130">
        <v>0</v>
      </c>
      <c r="AB1130">
        <v>0</v>
      </c>
      <c r="AC1130" s="1" t="e">
        <f>((#REF!+#REF!)*H2__2[[#This Row],[PremiumH2CN_cap]]+(#REF!+#REF!)*H2__2[[#This Row],[PremiumH2CN_prod]]*1000)*_xlfn.XLOOKUP(H2__2[[#This Row],[Year]],Graphs!$R$2:$R$41,Graphs!$T$2:$T$41)</f>
        <v>#REF!</v>
      </c>
      <c r="AD11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1" spans="1:31" x14ac:dyDescent="0.25">
      <c r="A1131" s="1" t="s">
        <v>105</v>
      </c>
      <c r="B1131">
        <v>4</v>
      </c>
      <c r="C1131" s="1" t="s">
        <v>107</v>
      </c>
      <c r="D1131" s="1" t="s">
        <v>23</v>
      </c>
      <c r="E1131">
        <v>2030</v>
      </c>
      <c r="F1131">
        <v>32.666666666670018</v>
      </c>
      <c r="G1131">
        <v>7.1503498506279373</v>
      </c>
      <c r="H1131">
        <v>11.593383900450062</v>
      </c>
      <c r="I1131">
        <v>39.155930396653304</v>
      </c>
      <c r="J1131">
        <v>0.10568404676653793</v>
      </c>
      <c r="K1131">
        <v>1.4163940906844812</v>
      </c>
      <c r="L1131">
        <v>1.7142203264004316</v>
      </c>
      <c r="M1131">
        <v>4.4488729086027616</v>
      </c>
      <c r="N1131">
        <v>12.320226614754375</v>
      </c>
      <c r="O1131">
        <v>0</v>
      </c>
      <c r="P1131">
        <v>0</v>
      </c>
      <c r="Q1131">
        <v>0</v>
      </c>
      <c r="R1131">
        <v>0</v>
      </c>
      <c r="S1131">
        <v>2.784688816476443</v>
      </c>
      <c r="T1131">
        <v>0</v>
      </c>
      <c r="U1131">
        <v>0</v>
      </c>
      <c r="V1131">
        <v>2.399340026970783</v>
      </c>
      <c r="W1131">
        <v>2.399340026970783</v>
      </c>
      <c r="X1131">
        <v>2.8307600578004557</v>
      </c>
      <c r="Y1131">
        <v>72.70727354456919</v>
      </c>
      <c r="Z1131">
        <v>0.72707273544569184</v>
      </c>
      <c r="AA1131">
        <v>0</v>
      </c>
      <c r="AB1131">
        <v>0</v>
      </c>
      <c r="AC1131" s="1" t="e">
        <f>((#REF!+#REF!)*H2__2[[#This Row],[PremiumH2CN_cap]]+(#REF!+#REF!)*H2__2[[#This Row],[PremiumH2CN_prod]]*1000)*_xlfn.XLOOKUP(H2__2[[#This Row],[Year]],Graphs!$R$2:$R$41,Graphs!$T$2:$T$41)</f>
        <v>#REF!</v>
      </c>
      <c r="AD11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2" spans="1:31" x14ac:dyDescent="0.25">
      <c r="A1132" s="1" t="s">
        <v>105</v>
      </c>
      <c r="B1132">
        <v>4</v>
      </c>
      <c r="C1132" s="1" t="s">
        <v>107</v>
      </c>
      <c r="D1132" s="1" t="s">
        <v>23</v>
      </c>
      <c r="E1132">
        <v>2031</v>
      </c>
      <c r="F1132">
        <v>28.000000000004189</v>
      </c>
      <c r="G1132">
        <v>7.1270165172946269</v>
      </c>
      <c r="H1132">
        <v>11.586633900451302</v>
      </c>
      <c r="I1132">
        <v>39.149180396655538</v>
      </c>
      <c r="J1132">
        <v>7.6266095860207606E-2</v>
      </c>
      <c r="K1132">
        <v>0.97903122299174694</v>
      </c>
      <c r="L1132">
        <v>0.87419449835142815</v>
      </c>
      <c r="M1132">
        <v>1.3862639832761083</v>
      </c>
      <c r="N1132">
        <v>8.1892382266102111</v>
      </c>
      <c r="O1132">
        <v>0</v>
      </c>
      <c r="P1132">
        <v>0</v>
      </c>
      <c r="Q1132">
        <v>4.7547730178298151</v>
      </c>
      <c r="R1132">
        <v>5.243980967609863</v>
      </c>
      <c r="S1132">
        <v>2.0383688382696974</v>
      </c>
      <c r="T1132">
        <v>0.46043542778574759</v>
      </c>
      <c r="U1132">
        <v>0</v>
      </c>
      <c r="V1132">
        <v>2.399340026970783</v>
      </c>
      <c r="W1132">
        <v>2.399340026970783</v>
      </c>
      <c r="X1132">
        <v>2.1422572747935367</v>
      </c>
      <c r="Y1132">
        <v>72.70727354456919</v>
      </c>
      <c r="Z1132">
        <v>0.72707273544569184</v>
      </c>
      <c r="AA1132">
        <v>37.453249208866353</v>
      </c>
      <c r="AB1132">
        <v>32.687101413184422</v>
      </c>
      <c r="AC1132" s="1" t="e">
        <f>((#REF!+#REF!)*H2__2[[#This Row],[PremiumH2CN_cap]]+(#REF!+#REF!)*H2__2[[#This Row],[PremiumH2CN_prod]]*1000)*_xlfn.XLOOKUP(H2__2[[#This Row],[Year]],Graphs!$R$2:$R$41,Graphs!$T$2:$T$41)</f>
        <v>#REF!</v>
      </c>
      <c r="AD11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3" spans="1:31" x14ac:dyDescent="0.25">
      <c r="A1133" s="1" t="s">
        <v>105</v>
      </c>
      <c r="B1133">
        <v>4</v>
      </c>
      <c r="C1133" s="1" t="s">
        <v>107</v>
      </c>
      <c r="D1133" s="1" t="s">
        <v>23</v>
      </c>
      <c r="E1133">
        <v>2032</v>
      </c>
      <c r="F1133">
        <v>23.333333333338583</v>
      </c>
      <c r="G1133">
        <v>7.1036831839613201</v>
      </c>
      <c r="H1133">
        <v>11.579883900453115</v>
      </c>
      <c r="I1133">
        <v>39.142430396658725</v>
      </c>
      <c r="J1133">
        <v>2.8797716983854457E-2</v>
      </c>
      <c r="K1133">
        <v>1.0080060488188052</v>
      </c>
      <c r="L1133">
        <v>0.95868345803498789</v>
      </c>
      <c r="M1133">
        <v>1.7560818705713885</v>
      </c>
      <c r="N1133">
        <v>9.2412580670583946</v>
      </c>
      <c r="O1133">
        <v>0</v>
      </c>
      <c r="P1133">
        <v>0</v>
      </c>
      <c r="Q1133">
        <v>4.7227283235959261</v>
      </c>
      <c r="R1133">
        <v>5.2772458840567849</v>
      </c>
      <c r="S1133">
        <v>2.1586752243713296</v>
      </c>
      <c r="T1133">
        <v>0.26071441819042596</v>
      </c>
      <c r="U1133">
        <v>0</v>
      </c>
      <c r="V1133">
        <v>2.399340026970783</v>
      </c>
      <c r="W1133">
        <v>2.399340026970783</v>
      </c>
      <c r="X1133">
        <v>2.2674279604816348</v>
      </c>
      <c r="Y1133">
        <v>72.70727354456919</v>
      </c>
      <c r="Z1133">
        <v>0.72707273544569184</v>
      </c>
      <c r="AA1133">
        <v>37.453249208866353</v>
      </c>
      <c r="AB1133">
        <v>32.687101413184422</v>
      </c>
      <c r="AC1133" s="1" t="e">
        <f>((#REF!+#REF!)*H2__2[[#This Row],[PremiumH2CN_cap]]+(#REF!+#REF!)*H2__2[[#This Row],[PremiumH2CN_prod]]*1000)*_xlfn.XLOOKUP(H2__2[[#This Row],[Year]],Graphs!$R$2:$R$41,Graphs!$T$2:$T$41)</f>
        <v>#REF!</v>
      </c>
      <c r="AD11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4" spans="1:31" x14ac:dyDescent="0.25">
      <c r="A1134" s="1" t="s">
        <v>105</v>
      </c>
      <c r="B1134">
        <v>4</v>
      </c>
      <c r="C1134" s="1" t="s">
        <v>107</v>
      </c>
      <c r="D1134" s="1" t="s">
        <v>23</v>
      </c>
      <c r="E1134">
        <v>2033</v>
      </c>
      <c r="F1134">
        <v>18.666666666673322</v>
      </c>
      <c r="G1134">
        <v>7.0803498506280169</v>
      </c>
      <c r="H1134">
        <v>11.573133900456005</v>
      </c>
      <c r="I1134">
        <v>39.135680396663517</v>
      </c>
      <c r="J1134">
        <v>1.7126802436005933E-10</v>
      </c>
      <c r="K1134">
        <v>1.0141522445833566</v>
      </c>
      <c r="L1134">
        <v>1.1719162476370832</v>
      </c>
      <c r="M1134">
        <v>2.111797227688871</v>
      </c>
      <c r="N1134">
        <v>10.200648573420901</v>
      </c>
      <c r="O1134">
        <v>0</v>
      </c>
      <c r="P1134">
        <v>0</v>
      </c>
      <c r="Q1134">
        <v>4.6225085428388804</v>
      </c>
      <c r="R1134">
        <v>5.3776707155824059</v>
      </c>
      <c r="S1134">
        <v>2.2207876466312726</v>
      </c>
      <c r="T1134">
        <v>0.20633778099259295</v>
      </c>
      <c r="U1134">
        <v>0</v>
      </c>
      <c r="V1134">
        <v>2.399340026970783</v>
      </c>
      <c r="W1134">
        <v>2.399340026970783</v>
      </c>
      <c r="X1134">
        <v>2.3300937421461607</v>
      </c>
      <c r="Y1134">
        <v>72.70727354456919</v>
      </c>
      <c r="Z1134">
        <v>0.72707273544569184</v>
      </c>
      <c r="AA1134">
        <v>37.453249208866353</v>
      </c>
      <c r="AB1134">
        <v>32.687101413184422</v>
      </c>
      <c r="AC1134" s="1" t="e">
        <f>((#REF!+#REF!)*H2__2[[#This Row],[PremiumH2CN_cap]]+(#REF!+#REF!)*H2__2[[#This Row],[PremiumH2CN_prod]]*1000)*_xlfn.XLOOKUP(H2__2[[#This Row],[Year]],Graphs!$R$2:$R$41,Graphs!$T$2:$T$41)</f>
        <v>#REF!</v>
      </c>
      <c r="AD11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5" spans="1:31" x14ac:dyDescent="0.25">
      <c r="A1135" s="1" t="s">
        <v>105</v>
      </c>
      <c r="B1135">
        <v>4</v>
      </c>
      <c r="C1135" s="1" t="s">
        <v>107</v>
      </c>
      <c r="D1135" s="1" t="s">
        <v>23</v>
      </c>
      <c r="E1135">
        <v>2034</v>
      </c>
      <c r="F1135">
        <v>14.00000000000864</v>
      </c>
      <c r="G1135">
        <v>7.0570165172947164</v>
      </c>
      <c r="H1135">
        <v>11.566383900461165</v>
      </c>
      <c r="I1135">
        <v>39.12893039667145</v>
      </c>
      <c r="J1135">
        <v>1.5486059431675984E-10</v>
      </c>
      <c r="K1135">
        <v>1.0237849186845545</v>
      </c>
      <c r="L1135">
        <v>1.4109736418353775</v>
      </c>
      <c r="M1135">
        <v>2.4484125227171289</v>
      </c>
      <c r="N1135">
        <v>11.116641454447009</v>
      </c>
      <c r="O1135">
        <v>0</v>
      </c>
      <c r="P1135">
        <v>0</v>
      </c>
      <c r="Q1135">
        <v>4.5906802946158791</v>
      </c>
      <c r="R1135">
        <v>5.4097218644532568</v>
      </c>
      <c r="S1135">
        <v>2.2747534786867214</v>
      </c>
      <c r="T1135">
        <v>0.16595606608113189</v>
      </c>
      <c r="U1135">
        <v>0</v>
      </c>
      <c r="V1135">
        <v>2.399340026970783</v>
      </c>
      <c r="W1135">
        <v>2.399340026970783</v>
      </c>
      <c r="X1135">
        <v>2.3842896276894496</v>
      </c>
      <c r="Y1135">
        <v>72.70727354456919</v>
      </c>
      <c r="Z1135">
        <v>0.72707273544569184</v>
      </c>
      <c r="AA1135">
        <v>37.453249208866353</v>
      </c>
      <c r="AB1135">
        <v>32.687101413184422</v>
      </c>
      <c r="AC1135" s="1" t="e">
        <f>((#REF!+#REF!)*H2__2[[#This Row],[PremiumH2CN_cap]]+(#REF!+#REF!)*H2__2[[#This Row],[PremiumH2CN_prod]]*1000)*_xlfn.XLOOKUP(H2__2[[#This Row],[Year]],Graphs!$R$2:$R$41,Graphs!$T$2:$T$41)</f>
        <v>#REF!</v>
      </c>
      <c r="AD11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6" spans="1:31" x14ac:dyDescent="0.25">
      <c r="A1136" s="1" t="s">
        <v>105</v>
      </c>
      <c r="B1136">
        <v>4</v>
      </c>
      <c r="C1136" s="1" t="s">
        <v>107</v>
      </c>
      <c r="D1136" s="1" t="s">
        <v>23</v>
      </c>
      <c r="E1136">
        <v>2035</v>
      </c>
      <c r="F1136">
        <v>9.3333333333451911</v>
      </c>
      <c r="G1136">
        <v>7.0336831839614158</v>
      </c>
      <c r="H1136">
        <v>11.559633900474292</v>
      </c>
      <c r="I1136">
        <v>39.122180396687931</v>
      </c>
      <c r="J1136">
        <v>1.2878299126108552E-10</v>
      </c>
      <c r="K1136">
        <v>1.0171171210519792</v>
      </c>
      <c r="L1136">
        <v>1.8052691406461072</v>
      </c>
      <c r="M1136">
        <v>2.8089239203092959</v>
      </c>
      <c r="N1136">
        <v>11.867871143507783</v>
      </c>
      <c r="O1136">
        <v>0</v>
      </c>
      <c r="P1136">
        <v>0</v>
      </c>
      <c r="Q1136">
        <v>4.6128159638618556</v>
      </c>
      <c r="R1136">
        <v>5.3876040912140724</v>
      </c>
      <c r="S1136">
        <v>2.3078911778453381</v>
      </c>
      <c r="T1136">
        <v>0.17215603454753614</v>
      </c>
      <c r="U1136">
        <v>0</v>
      </c>
      <c r="V1136">
        <v>2.399340026970783</v>
      </c>
      <c r="W1136">
        <v>2.399340026970783</v>
      </c>
      <c r="X1136">
        <v>2.4177364362083775</v>
      </c>
      <c r="Y1136">
        <v>72.70727354456919</v>
      </c>
      <c r="Z1136">
        <v>0.72707273544569184</v>
      </c>
      <c r="AA1136">
        <v>37.453249208866353</v>
      </c>
      <c r="AB1136">
        <v>32.687101413184422</v>
      </c>
      <c r="AC1136" s="1" t="e">
        <f>((#REF!+#REF!)*H2__2[[#This Row],[PremiumH2CN_cap]]+(#REF!+#REF!)*H2__2[[#This Row],[PremiumH2CN_prod]]*1000)*_xlfn.XLOOKUP(H2__2[[#This Row],[Year]],Graphs!$R$2:$R$41,Graphs!$T$2:$T$41)</f>
        <v>#REF!</v>
      </c>
      <c r="AD11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7" spans="1:31" x14ac:dyDescent="0.25">
      <c r="A1137" s="1" t="s">
        <v>105</v>
      </c>
      <c r="B1137">
        <v>4</v>
      </c>
      <c r="C1137" s="1" t="s">
        <v>107</v>
      </c>
      <c r="D1137" s="1" t="s">
        <v>23</v>
      </c>
      <c r="E1137">
        <v>2036</v>
      </c>
      <c r="F1137">
        <v>4.6666666666853533</v>
      </c>
      <c r="G1137">
        <v>7.0103498506281161</v>
      </c>
      <c r="H1137">
        <v>11.552883900550656</v>
      </c>
      <c r="I1137">
        <v>39.115430396744813</v>
      </c>
      <c r="J1137">
        <v>1.125594810654935E-10</v>
      </c>
      <c r="K1137">
        <v>1.01840877700932</v>
      </c>
      <c r="L1137">
        <v>1.8913608685369052</v>
      </c>
      <c r="M1137">
        <v>3.3473799479356336</v>
      </c>
      <c r="N1137">
        <v>12.632264286223711</v>
      </c>
      <c r="O1137">
        <v>0</v>
      </c>
      <c r="P1137">
        <v>0</v>
      </c>
      <c r="Q1137">
        <v>4.6162080608309131</v>
      </c>
      <c r="R1137">
        <v>5.3839375795647761</v>
      </c>
      <c r="S1137">
        <v>2.3675784660157015</v>
      </c>
      <c r="T1137">
        <v>0.20709976745171083</v>
      </c>
      <c r="U1137">
        <v>0</v>
      </c>
      <c r="V1137">
        <v>2.399340026970783</v>
      </c>
      <c r="W1137">
        <v>2.399340026970783</v>
      </c>
      <c r="X1137">
        <v>2.4900211489799058</v>
      </c>
      <c r="Y1137">
        <v>72.70727354456919</v>
      </c>
      <c r="Z1137">
        <v>0.72707273544569184</v>
      </c>
      <c r="AA1137">
        <v>37.453249208866353</v>
      </c>
      <c r="AB1137">
        <v>32.687101413184422</v>
      </c>
      <c r="AC1137" s="1" t="e">
        <f>((#REF!+#REF!)*H2__2[[#This Row],[PremiumH2CN_cap]]+(#REF!+#REF!)*H2__2[[#This Row],[PremiumH2CN_prod]]*1000)*_xlfn.XLOOKUP(H2__2[[#This Row],[Year]],Graphs!$R$2:$R$41,Graphs!$T$2:$T$41)</f>
        <v>#REF!</v>
      </c>
      <c r="AD11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8" spans="1:31" x14ac:dyDescent="0.25">
      <c r="A1138" s="1" t="s">
        <v>105</v>
      </c>
      <c r="B1138">
        <v>4</v>
      </c>
      <c r="C1138" s="1" t="s">
        <v>107</v>
      </c>
      <c r="D1138" s="1" t="s">
        <v>23</v>
      </c>
      <c r="E1138">
        <v>2037</v>
      </c>
      <c r="F1138">
        <v>2.7828767427409227E-9</v>
      </c>
      <c r="G1138">
        <v>6.9870165172948173</v>
      </c>
      <c r="H1138">
        <v>16.197933733768679</v>
      </c>
      <c r="I1138">
        <v>39.10868039693284</v>
      </c>
      <c r="J1138">
        <v>8.0836327588792868E-11</v>
      </c>
      <c r="K1138">
        <v>1.0454523863539402</v>
      </c>
      <c r="L1138">
        <v>2.4498799653453851</v>
      </c>
      <c r="M1138">
        <v>3.1742837926833776</v>
      </c>
      <c r="N1138">
        <v>13.693778159202321</v>
      </c>
      <c r="O1138">
        <v>0</v>
      </c>
      <c r="P1138">
        <v>0</v>
      </c>
      <c r="Q1138">
        <v>4.6182879051240766</v>
      </c>
      <c r="R1138">
        <v>5.3815852181719634</v>
      </c>
      <c r="S1138">
        <v>2.4265844196549904</v>
      </c>
      <c r="T1138">
        <v>0.26601882624092488</v>
      </c>
      <c r="U1138">
        <v>0</v>
      </c>
      <c r="V1138">
        <v>2.399340026970783</v>
      </c>
      <c r="W1138">
        <v>2.399340026970783</v>
      </c>
      <c r="X1138">
        <v>2.5544648558312559</v>
      </c>
      <c r="Y1138">
        <v>72.70727354456919</v>
      </c>
      <c r="Z1138">
        <v>0.72707273544569184</v>
      </c>
      <c r="AA1138">
        <v>37.453249208866353</v>
      </c>
      <c r="AB1138">
        <v>32.687101413184422</v>
      </c>
      <c r="AC1138" s="1" t="e">
        <f>((#REF!+#REF!)*H2__2[[#This Row],[PremiumH2CN_cap]]+(#REF!+#REF!)*H2__2[[#This Row],[PremiumH2CN_prod]]*1000)*_xlfn.XLOOKUP(H2__2[[#This Row],[Year]],Graphs!$R$2:$R$41,Graphs!$T$2:$T$41)</f>
        <v>#REF!</v>
      </c>
      <c r="AD11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39" spans="1:31" x14ac:dyDescent="0.25">
      <c r="A1139" s="1" t="s">
        <v>105</v>
      </c>
      <c r="B1139">
        <v>4</v>
      </c>
      <c r="C1139" s="1" t="s">
        <v>107</v>
      </c>
      <c r="D1139" s="1" t="s">
        <v>23</v>
      </c>
      <c r="E1139">
        <v>2038</v>
      </c>
      <c r="F1139">
        <v>2.8187062129553116E-9</v>
      </c>
      <c r="G1139">
        <v>6.987016517294852</v>
      </c>
      <c r="H1139">
        <v>26.368512286398783</v>
      </c>
      <c r="I1139">
        <v>39.101930398566999</v>
      </c>
      <c r="J1139">
        <v>7.4766010558245533E-11</v>
      </c>
      <c r="K1139">
        <v>1.0454520827702543</v>
      </c>
      <c r="L1139">
        <v>3.7190826936659054</v>
      </c>
      <c r="M1139">
        <v>3.0188716062776351</v>
      </c>
      <c r="N1139">
        <v>14.215280044941357</v>
      </c>
      <c r="O1139">
        <v>0</v>
      </c>
      <c r="P1139">
        <v>0</v>
      </c>
      <c r="Q1139">
        <v>4.5902027055844847</v>
      </c>
      <c r="R1139">
        <v>5.4096332469708397</v>
      </c>
      <c r="S1139">
        <v>2.4280084080845348</v>
      </c>
      <c r="T1139">
        <v>0.27656593088366094</v>
      </c>
      <c r="U1139">
        <v>0</v>
      </c>
      <c r="V1139">
        <v>2.399340026970783</v>
      </c>
      <c r="W1139">
        <v>2.399340026970783</v>
      </c>
      <c r="X1139">
        <v>2.559382357497638</v>
      </c>
      <c r="Y1139">
        <v>72.70727354456919</v>
      </c>
      <c r="Z1139">
        <v>0.72707273544569184</v>
      </c>
      <c r="AA1139">
        <v>37.453249208866353</v>
      </c>
      <c r="AB1139">
        <v>32.687101413184422</v>
      </c>
      <c r="AC1139" s="1" t="e">
        <f>((#REF!+#REF!)*H2__2[[#This Row],[PremiumH2CN_cap]]+(#REF!+#REF!)*H2__2[[#This Row],[PremiumH2CN_prod]]*1000)*_xlfn.XLOOKUP(H2__2[[#This Row],[Year]],Graphs!$R$2:$R$41,Graphs!$T$2:$T$41)</f>
        <v>#REF!</v>
      </c>
      <c r="AD11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0" spans="1:31" x14ac:dyDescent="0.25">
      <c r="A1140" s="1" t="s">
        <v>105</v>
      </c>
      <c r="B1140">
        <v>4</v>
      </c>
      <c r="C1140" s="1" t="s">
        <v>107</v>
      </c>
      <c r="D1140" s="1" t="s">
        <v>23</v>
      </c>
      <c r="E1140">
        <v>2039</v>
      </c>
      <c r="F1140">
        <v>2.9600775210167047E-9</v>
      </c>
      <c r="G1140">
        <v>6.987016517294891</v>
      </c>
      <c r="H1140">
        <v>28.420482956595887</v>
      </c>
      <c r="I1140">
        <v>47.546641832698029</v>
      </c>
      <c r="J1140">
        <v>7.3726523514548168E-11</v>
      </c>
      <c r="K1140">
        <v>0.99740273486757436</v>
      </c>
      <c r="L1140">
        <v>4.344179657098219</v>
      </c>
      <c r="M1140">
        <v>3.788817968376712</v>
      </c>
      <c r="N1140">
        <v>14.346563609997823</v>
      </c>
      <c r="O1140">
        <v>0</v>
      </c>
      <c r="P1140">
        <v>0</v>
      </c>
      <c r="Q1140">
        <v>4.6010752722668107</v>
      </c>
      <c r="R1140">
        <v>5.3989678148698701</v>
      </c>
      <c r="S1140">
        <v>2.38997100880347</v>
      </c>
      <c r="T1140">
        <v>0.2257559717554877</v>
      </c>
      <c r="U1140">
        <v>0</v>
      </c>
      <c r="V1140">
        <v>2.399340026970783</v>
      </c>
      <c r="W1140">
        <v>2.399340026970783</v>
      </c>
      <c r="X1140">
        <v>2.5205342611146788</v>
      </c>
      <c r="Y1140">
        <v>72.70727354456919</v>
      </c>
      <c r="Z1140">
        <v>0.72707273544569184</v>
      </c>
      <c r="AA1140">
        <v>37.453249208866353</v>
      </c>
      <c r="AB1140">
        <v>32.687101413184422</v>
      </c>
      <c r="AC1140" s="1" t="e">
        <f>((#REF!+#REF!)*H2__2[[#This Row],[PremiumH2CN_cap]]+(#REF!+#REF!)*H2__2[[#This Row],[PremiumH2CN_prod]]*1000)*_xlfn.XLOOKUP(H2__2[[#This Row],[Year]],Graphs!$R$2:$R$41,Graphs!$T$2:$T$41)</f>
        <v>#REF!</v>
      </c>
      <c r="AD11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1" spans="1:31" x14ac:dyDescent="0.25">
      <c r="A1141" s="1" t="s">
        <v>105</v>
      </c>
      <c r="B1141">
        <v>4</v>
      </c>
      <c r="C1141" s="1" t="s">
        <v>107</v>
      </c>
      <c r="D1141" s="1" t="s">
        <v>23</v>
      </c>
      <c r="E1141">
        <v>2040</v>
      </c>
      <c r="F1141">
        <v>3.1520866764793573E-9</v>
      </c>
      <c r="G1141">
        <v>6.9870165172949354</v>
      </c>
      <c r="H1141">
        <v>28.413732956794327</v>
      </c>
      <c r="I1141">
        <v>58.508617213172926</v>
      </c>
      <c r="J1141">
        <v>6.8017363057292349E-11</v>
      </c>
      <c r="K1141">
        <v>0.95729816513672861</v>
      </c>
      <c r="L1141">
        <v>4.6260629711935408</v>
      </c>
      <c r="M1141">
        <v>5.1965789315874673</v>
      </c>
      <c r="N1141">
        <v>14.177113229802144</v>
      </c>
      <c r="O1141">
        <v>0</v>
      </c>
      <c r="P1141">
        <v>0</v>
      </c>
      <c r="Q1141">
        <v>4.6030960639219121</v>
      </c>
      <c r="R1141">
        <v>5.3972523824039387</v>
      </c>
      <c r="S1141">
        <v>2.3233807980951133</v>
      </c>
      <c r="T1141">
        <v>0.15829980304156904</v>
      </c>
      <c r="U1141">
        <v>0</v>
      </c>
      <c r="V1141">
        <v>2.399340026970783</v>
      </c>
      <c r="W1141">
        <v>2.399340026970783</v>
      </c>
      <c r="X1141">
        <v>2.452478157008938</v>
      </c>
      <c r="Y1141">
        <v>72.70727354456919</v>
      </c>
      <c r="Z1141">
        <v>0.72707273544569184</v>
      </c>
      <c r="AA1141">
        <v>37.453249208866353</v>
      </c>
      <c r="AB1141">
        <v>32.687101413184422</v>
      </c>
      <c r="AC1141" s="1" t="e">
        <f>((#REF!+#REF!)*H2__2[[#This Row],[PremiumH2CN_cap]]+(#REF!+#REF!)*H2__2[[#This Row],[PremiumH2CN_prod]]*1000)*_xlfn.XLOOKUP(H2__2[[#This Row],[Year]],Graphs!$R$2:$R$41,Graphs!$T$2:$T$41)</f>
        <v>#REF!</v>
      </c>
      <c r="AD11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2" spans="1:31" x14ac:dyDescent="0.25">
      <c r="A1142" s="1" t="s">
        <v>105</v>
      </c>
      <c r="B1142">
        <v>4</v>
      </c>
      <c r="C1142" s="1" t="s">
        <v>107</v>
      </c>
      <c r="D1142" s="1" t="s">
        <v>23</v>
      </c>
      <c r="E1142">
        <v>2041</v>
      </c>
      <c r="F1142">
        <v>3.6290741422459707E-9</v>
      </c>
      <c r="G1142">
        <v>6.987016517294987</v>
      </c>
      <c r="H1142">
        <v>28.40698295689463</v>
      </c>
      <c r="I1142">
        <v>67.281864122216476</v>
      </c>
      <c r="J1142">
        <v>6.8016246995105727E-11</v>
      </c>
      <c r="K1142">
        <v>0.95729816511460342</v>
      </c>
      <c r="L1142">
        <v>5.2486856946816909</v>
      </c>
      <c r="M1142">
        <v>8.1293268494878994</v>
      </c>
      <c r="N1142">
        <v>13.966159197416623</v>
      </c>
      <c r="O1142">
        <v>0</v>
      </c>
      <c r="P1142">
        <v>0</v>
      </c>
      <c r="Q1142">
        <v>0</v>
      </c>
      <c r="R1142">
        <v>0</v>
      </c>
      <c r="S1142">
        <v>2.2074565792342198</v>
      </c>
      <c r="T1142">
        <v>0</v>
      </c>
      <c r="U1142">
        <v>0</v>
      </c>
      <c r="V1142">
        <v>2.399340026970783</v>
      </c>
      <c r="W1142">
        <v>2.399340026970783</v>
      </c>
      <c r="X1142">
        <v>2.3132373405387243</v>
      </c>
      <c r="Y1142">
        <v>72.70727354456919</v>
      </c>
      <c r="Z1142">
        <v>0.72707273544569184</v>
      </c>
      <c r="AA1142">
        <v>37.453249208866353</v>
      </c>
      <c r="AB1142">
        <v>32.687101413184422</v>
      </c>
      <c r="AC1142" s="1" t="e">
        <f>((#REF!+#REF!)*H2__2[[#This Row],[PremiumH2CN_cap]]+(#REF!+#REF!)*H2__2[[#This Row],[PremiumH2CN_prod]]*1000)*_xlfn.XLOOKUP(H2__2[[#This Row],[Year]],Graphs!$R$2:$R$41,Graphs!$T$2:$T$41)</f>
        <v>#REF!</v>
      </c>
      <c r="AD11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3" spans="1:31" x14ac:dyDescent="0.25">
      <c r="A1143" s="1" t="s">
        <v>105</v>
      </c>
      <c r="B1143">
        <v>4</v>
      </c>
      <c r="C1143" s="1" t="s">
        <v>107</v>
      </c>
      <c r="D1143" s="1" t="s">
        <v>23</v>
      </c>
      <c r="E1143">
        <v>2042</v>
      </c>
      <c r="F1143">
        <v>4.0796367764887121E-9</v>
      </c>
      <c r="G1143">
        <v>6.9870165172950474</v>
      </c>
      <c r="H1143">
        <v>28.023251023605141</v>
      </c>
      <c r="I1143">
        <v>65.925114124090271</v>
      </c>
      <c r="J1143">
        <v>6.5717182988213118E-11</v>
      </c>
      <c r="K1143">
        <v>0.84815887311534277</v>
      </c>
      <c r="L1143">
        <v>5.4766609140210125</v>
      </c>
      <c r="M1143">
        <v>8.4217254386868277</v>
      </c>
      <c r="N1143">
        <v>13.981530603704638</v>
      </c>
      <c r="O1143">
        <v>0</v>
      </c>
      <c r="P1143">
        <v>0</v>
      </c>
      <c r="Q1143">
        <v>0</v>
      </c>
      <c r="R1143">
        <v>0</v>
      </c>
      <c r="S1143">
        <v>2.0867409293633332</v>
      </c>
      <c r="T1143">
        <v>0</v>
      </c>
      <c r="U1143">
        <v>0</v>
      </c>
      <c r="V1143">
        <v>2.399340026970783</v>
      </c>
      <c r="W1143">
        <v>2.399340026970783</v>
      </c>
      <c r="X1143">
        <v>2.1951631184696572</v>
      </c>
      <c r="Y1143">
        <v>72.70727354456919</v>
      </c>
      <c r="Z1143">
        <v>0.72707273544569184</v>
      </c>
      <c r="AA1143">
        <v>37.453249208866353</v>
      </c>
      <c r="AB1143">
        <v>32.687101413184422</v>
      </c>
      <c r="AC1143" s="1" t="e">
        <f>((#REF!+#REF!)*H2__2[[#This Row],[PremiumH2CN_cap]]+(#REF!+#REF!)*H2__2[[#This Row],[PremiumH2CN_prod]]*1000)*_xlfn.XLOOKUP(H2__2[[#This Row],[Year]],Graphs!$R$2:$R$41,Graphs!$T$2:$T$41)</f>
        <v>#REF!</v>
      </c>
      <c r="AD11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4" spans="1:31" x14ac:dyDescent="0.25">
      <c r="A1144" s="1" t="s">
        <v>105</v>
      </c>
      <c r="B1144">
        <v>4</v>
      </c>
      <c r="C1144" s="1" t="s">
        <v>107</v>
      </c>
      <c r="D1144" s="1" t="s">
        <v>23</v>
      </c>
      <c r="E1144">
        <v>2043</v>
      </c>
      <c r="F1144">
        <v>4.5918628290564478E-9</v>
      </c>
      <c r="G1144">
        <v>6.9870165172951202</v>
      </c>
      <c r="H1144">
        <v>28.023251023739668</v>
      </c>
      <c r="I1144">
        <v>75.046071033293003</v>
      </c>
      <c r="J1144">
        <v>6.4970212377569566E-11</v>
      </c>
      <c r="K1144">
        <v>0.64678974188873983</v>
      </c>
      <c r="L1144">
        <v>5.5791845757164316</v>
      </c>
      <c r="M1144">
        <v>10.007988392188958</v>
      </c>
      <c r="N1144">
        <v>14.331128365368427</v>
      </c>
      <c r="O1144">
        <v>0</v>
      </c>
      <c r="P1144">
        <v>0</v>
      </c>
      <c r="Q1144">
        <v>0</v>
      </c>
      <c r="R1144">
        <v>0</v>
      </c>
      <c r="S1144">
        <v>2.0744753650478636</v>
      </c>
      <c r="T1144">
        <v>0</v>
      </c>
      <c r="U1144">
        <v>0</v>
      </c>
      <c r="V1144">
        <v>2.399340026970783</v>
      </c>
      <c r="W1144">
        <v>2.399340026970783</v>
      </c>
      <c r="X1144">
        <v>2.1835191091425661</v>
      </c>
      <c r="Y1144">
        <v>72.70727354456919</v>
      </c>
      <c r="Z1144">
        <v>0.72707273544569184</v>
      </c>
      <c r="AA1144">
        <v>37.453249208866353</v>
      </c>
      <c r="AB1144">
        <v>32.687101413184422</v>
      </c>
      <c r="AC1144" s="1" t="e">
        <f>((#REF!+#REF!)*H2__2[[#This Row],[PremiumH2CN_cap]]+(#REF!+#REF!)*H2__2[[#This Row],[PremiumH2CN_prod]]*1000)*_xlfn.XLOOKUP(H2__2[[#This Row],[Year]],Graphs!$R$2:$R$41,Graphs!$T$2:$T$41)</f>
        <v>#REF!</v>
      </c>
      <c r="AD11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5" spans="1:31" x14ac:dyDescent="0.25">
      <c r="A1145" s="1" t="s">
        <v>105</v>
      </c>
      <c r="B1145">
        <v>4</v>
      </c>
      <c r="C1145" s="1" t="s">
        <v>107</v>
      </c>
      <c r="D1145" s="1" t="s">
        <v>23</v>
      </c>
      <c r="E1145">
        <v>2044</v>
      </c>
      <c r="F1145">
        <v>5.1777497085726978E-9</v>
      </c>
      <c r="G1145">
        <v>6.9870165172952143</v>
      </c>
      <c r="H1145">
        <v>28.023251024028099</v>
      </c>
      <c r="I1145">
        <v>91.143586484385452</v>
      </c>
      <c r="J1145">
        <v>6.37365588432481E-11</v>
      </c>
      <c r="K1145">
        <v>0.47942642816682984</v>
      </c>
      <c r="L1145">
        <v>5.6479576351587397</v>
      </c>
      <c r="M1145">
        <v>12.302629636420978</v>
      </c>
      <c r="N1145">
        <v>14.134180302937276</v>
      </c>
      <c r="O1145">
        <v>0</v>
      </c>
      <c r="P1145">
        <v>0</v>
      </c>
      <c r="Q1145">
        <v>0</v>
      </c>
      <c r="R1145">
        <v>0</v>
      </c>
      <c r="S1145">
        <v>2.0134743900959733</v>
      </c>
      <c r="T1145">
        <v>0</v>
      </c>
      <c r="U1145">
        <v>0</v>
      </c>
      <c r="V1145">
        <v>2.399340026970783</v>
      </c>
      <c r="W1145">
        <v>2.399340026970783</v>
      </c>
      <c r="X1145">
        <v>2.1231238310741087</v>
      </c>
      <c r="Y1145">
        <v>72.70727354456919</v>
      </c>
      <c r="Z1145">
        <v>0.72707273544569184</v>
      </c>
      <c r="AA1145">
        <v>37.453249208866353</v>
      </c>
      <c r="AB1145">
        <v>32.687101413184422</v>
      </c>
      <c r="AC1145" s="1" t="e">
        <f>((#REF!+#REF!)*H2__2[[#This Row],[PremiumH2CN_cap]]+(#REF!+#REF!)*H2__2[[#This Row],[PremiumH2CN_prod]]*1000)*_xlfn.XLOOKUP(H2__2[[#This Row],[Year]],Graphs!$R$2:$R$41,Graphs!$T$2:$T$41)</f>
        <v>#REF!</v>
      </c>
      <c r="AD11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6" spans="1:31" x14ac:dyDescent="0.25">
      <c r="A1146" s="1" t="s">
        <v>105</v>
      </c>
      <c r="B1146">
        <v>4</v>
      </c>
      <c r="C1146" s="1" t="s">
        <v>107</v>
      </c>
      <c r="D1146" s="1" t="s">
        <v>23</v>
      </c>
      <c r="E1146">
        <v>2045</v>
      </c>
      <c r="F1146">
        <v>5.8519266620823979E-9</v>
      </c>
      <c r="G1146">
        <v>6.9870165172953334</v>
      </c>
      <c r="H1146">
        <v>26.475819091809178</v>
      </c>
      <c r="I1146">
        <v>103.57181253149716</v>
      </c>
      <c r="J1146">
        <v>6.2556701938332908E-11</v>
      </c>
      <c r="K1146">
        <v>0.45959833115355442</v>
      </c>
      <c r="L1146">
        <v>5.6726998014742387</v>
      </c>
      <c r="M1146">
        <v>13.992518764627421</v>
      </c>
      <c r="N1146">
        <v>13.992168981102628</v>
      </c>
      <c r="O1146">
        <v>0</v>
      </c>
      <c r="P1146">
        <v>0</v>
      </c>
      <c r="Q1146">
        <v>0</v>
      </c>
      <c r="R1146">
        <v>0</v>
      </c>
      <c r="S1146">
        <v>1.9328589402954193</v>
      </c>
      <c r="T1146">
        <v>0</v>
      </c>
      <c r="U1146">
        <v>0</v>
      </c>
      <c r="V1146">
        <v>2.399340026970783</v>
      </c>
      <c r="W1146">
        <v>2.399340026970783</v>
      </c>
      <c r="X1146">
        <v>2.0334015352734101</v>
      </c>
      <c r="Y1146">
        <v>72.70727354456919</v>
      </c>
      <c r="Z1146">
        <v>0.72707273544569184</v>
      </c>
      <c r="AA1146">
        <v>37.453249208866353</v>
      </c>
      <c r="AB1146">
        <v>32.687101413184422</v>
      </c>
      <c r="AC1146" s="1" t="e">
        <f>((#REF!+#REF!)*H2__2[[#This Row],[PremiumH2CN_cap]]+(#REF!+#REF!)*H2__2[[#This Row],[PremiumH2CN_prod]]*1000)*_xlfn.XLOOKUP(H2__2[[#This Row],[Year]],Graphs!$R$2:$R$41,Graphs!$T$2:$T$41)</f>
        <v>#REF!</v>
      </c>
      <c r="AD11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7" spans="1:31" x14ac:dyDescent="0.25">
      <c r="A1147" s="1" t="s">
        <v>105</v>
      </c>
      <c r="B1147">
        <v>4</v>
      </c>
      <c r="C1147" s="1" t="s">
        <v>107</v>
      </c>
      <c r="D1147" s="1" t="s">
        <v>23</v>
      </c>
      <c r="E1147">
        <v>2046</v>
      </c>
      <c r="F1147">
        <v>6.631389604697658E-9</v>
      </c>
      <c r="G1147">
        <v>6.9870165172955083</v>
      </c>
      <c r="H1147">
        <v>33.716881673269484</v>
      </c>
      <c r="I1147">
        <v>102.37701235643617</v>
      </c>
      <c r="J1147">
        <v>6.2018656767877665E-11</v>
      </c>
      <c r="K1147">
        <v>0.45959833114622739</v>
      </c>
      <c r="L1147">
        <v>7.2340999654593343</v>
      </c>
      <c r="M1147">
        <v>13.989275594102775</v>
      </c>
      <c r="N1147">
        <v>14.271361157469775</v>
      </c>
      <c r="O1147">
        <v>0</v>
      </c>
      <c r="P1147">
        <v>0</v>
      </c>
      <c r="Q1147">
        <v>0</v>
      </c>
      <c r="R1147">
        <v>0</v>
      </c>
      <c r="S1147">
        <v>1.8902690982069403</v>
      </c>
      <c r="T1147">
        <v>0</v>
      </c>
      <c r="U1147">
        <v>0</v>
      </c>
      <c r="V1147">
        <v>2.399340026970783</v>
      </c>
      <c r="W1147">
        <v>2.399340026970783</v>
      </c>
      <c r="X1147">
        <v>1.9836882691659452</v>
      </c>
      <c r="Y1147">
        <v>72.70727354456919</v>
      </c>
      <c r="Z1147">
        <v>0.72707273544569184</v>
      </c>
      <c r="AA1147">
        <v>37.453249208866353</v>
      </c>
      <c r="AB1147">
        <v>32.687101413184422</v>
      </c>
      <c r="AC1147" s="1" t="e">
        <f>((#REF!+#REF!)*H2__2[[#This Row],[PremiumH2CN_cap]]+(#REF!+#REF!)*H2__2[[#This Row],[PremiumH2CN_prod]]*1000)*_xlfn.XLOOKUP(H2__2[[#This Row],[Year]],Graphs!$R$2:$R$41,Graphs!$T$2:$T$41)</f>
        <v>#REF!</v>
      </c>
      <c r="AD11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8" spans="1:31" x14ac:dyDescent="0.25">
      <c r="A1148" s="1" t="s">
        <v>105</v>
      </c>
      <c r="B1148">
        <v>4</v>
      </c>
      <c r="C1148" s="1" t="s">
        <v>107</v>
      </c>
      <c r="D1148" s="1" t="s">
        <v>23</v>
      </c>
      <c r="E1148">
        <v>2047</v>
      </c>
      <c r="F1148">
        <v>7.5306127379143432E-9</v>
      </c>
      <c r="G1148">
        <v>6.9870165172957694</v>
      </c>
      <c r="H1148">
        <v>41.51989758803856</v>
      </c>
      <c r="I1148">
        <v>106.80600748758431</v>
      </c>
      <c r="J1148">
        <v>6.1188155376494925E-11</v>
      </c>
      <c r="K1148">
        <v>0.459598331134355</v>
      </c>
      <c r="L1148">
        <v>8.9104964131226634</v>
      </c>
      <c r="M1148">
        <v>14.323512084834542</v>
      </c>
      <c r="N1148">
        <v>14.062936569867961</v>
      </c>
      <c r="O1148">
        <v>0</v>
      </c>
      <c r="P1148">
        <v>0</v>
      </c>
      <c r="Q1148">
        <v>0</v>
      </c>
      <c r="R1148">
        <v>0</v>
      </c>
      <c r="S1148">
        <v>1.8045721226933369</v>
      </c>
      <c r="T1148">
        <v>0</v>
      </c>
      <c r="U1148">
        <v>0</v>
      </c>
      <c r="V1148">
        <v>2.399340026970783</v>
      </c>
      <c r="W1148">
        <v>2.399340026970783</v>
      </c>
      <c r="X1148">
        <v>1.8940023967025965</v>
      </c>
      <c r="Y1148">
        <v>72.70727354456919</v>
      </c>
      <c r="Z1148">
        <v>0.72707273544569184</v>
      </c>
      <c r="AA1148">
        <v>37.453249208866353</v>
      </c>
      <c r="AB1148">
        <v>32.687101413184422</v>
      </c>
      <c r="AC1148" s="1" t="e">
        <f>((#REF!+#REF!)*H2__2[[#This Row],[PremiumH2CN_cap]]+(#REF!+#REF!)*H2__2[[#This Row],[PremiumH2CN_prod]]*1000)*_xlfn.XLOOKUP(H2__2[[#This Row],[Year]],Graphs!$R$2:$R$41,Graphs!$T$2:$T$41)</f>
        <v>#REF!</v>
      </c>
      <c r="AD11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49" spans="1:31" x14ac:dyDescent="0.25">
      <c r="A1149" s="1" t="s">
        <v>105</v>
      </c>
      <c r="B1149">
        <v>4</v>
      </c>
      <c r="C1149" s="1" t="s">
        <v>107</v>
      </c>
      <c r="D1149" s="1" t="s">
        <v>23</v>
      </c>
      <c r="E1149">
        <v>2048</v>
      </c>
      <c r="F1149">
        <v>8.571302919058243E-9</v>
      </c>
      <c r="G1149">
        <v>3.4870165172963454</v>
      </c>
      <c r="H1149">
        <v>53.509192189175963</v>
      </c>
      <c r="I1149">
        <v>107.333218888939</v>
      </c>
      <c r="J1149">
        <v>6.0609908430298201E-11</v>
      </c>
      <c r="K1149">
        <v>0.22937214587806531</v>
      </c>
      <c r="L1149">
        <v>11.521894216875484</v>
      </c>
      <c r="M1149">
        <v>14.474256635249635</v>
      </c>
      <c r="N1149">
        <v>13.884951141146352</v>
      </c>
      <c r="O1149">
        <v>0</v>
      </c>
      <c r="P1149">
        <v>0</v>
      </c>
      <c r="Q1149">
        <v>0</v>
      </c>
      <c r="R1149">
        <v>0</v>
      </c>
      <c r="S1149">
        <v>1.7293899373459534</v>
      </c>
      <c r="T1149">
        <v>0</v>
      </c>
      <c r="U1149">
        <v>0</v>
      </c>
      <c r="V1149">
        <v>2.399340026970783</v>
      </c>
      <c r="W1149">
        <v>2.399340026970783</v>
      </c>
      <c r="X1149">
        <v>1.8112511008383709</v>
      </c>
      <c r="Y1149">
        <v>72.70727354456919</v>
      </c>
      <c r="Z1149">
        <v>0.72707273544569184</v>
      </c>
      <c r="AA1149">
        <v>37.453249208866353</v>
      </c>
      <c r="AB1149">
        <v>32.687101413184422</v>
      </c>
      <c r="AC1149" s="1" t="e">
        <f>((#REF!+#REF!)*H2__2[[#This Row],[PremiumH2CN_cap]]+(#REF!+#REF!)*H2__2[[#This Row],[PremiumH2CN_prod]]*1000)*_xlfn.XLOOKUP(H2__2[[#This Row],[Year]],Graphs!$R$2:$R$41,Graphs!$T$2:$T$41)</f>
        <v>#REF!</v>
      </c>
      <c r="AD11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0" spans="1:31" x14ac:dyDescent="0.25">
      <c r="A1150" s="1" t="s">
        <v>105</v>
      </c>
      <c r="B1150">
        <v>4</v>
      </c>
      <c r="C1150" s="1" t="s">
        <v>107</v>
      </c>
      <c r="D1150" s="1" t="s">
        <v>23</v>
      </c>
      <c r="E1150">
        <v>2049</v>
      </c>
      <c r="F1150">
        <v>9.7782879513074664E-9</v>
      </c>
      <c r="G1150">
        <v>2.8167310708684547E-10</v>
      </c>
      <c r="H1150">
        <v>66.335973797265765</v>
      </c>
      <c r="I1150">
        <v>113.60116843512192</v>
      </c>
      <c r="J1150">
        <v>6.0143794337487639E-11</v>
      </c>
      <c r="K1150">
        <v>1.7771466821419988E-11</v>
      </c>
      <c r="L1150">
        <v>14.232322433338455</v>
      </c>
      <c r="M1150">
        <v>14.72580468378797</v>
      </c>
      <c r="N1150">
        <v>13.429661642520877</v>
      </c>
      <c r="O1150">
        <v>0</v>
      </c>
      <c r="P1150">
        <v>0</v>
      </c>
      <c r="Q1150">
        <v>0</v>
      </c>
      <c r="R1150">
        <v>0</v>
      </c>
      <c r="S1150">
        <v>1.6570739340681071</v>
      </c>
      <c r="T1150">
        <v>0</v>
      </c>
      <c r="U1150">
        <v>0</v>
      </c>
      <c r="V1150">
        <v>2.399340026970783</v>
      </c>
      <c r="W1150">
        <v>2.399340026970783</v>
      </c>
      <c r="X1150">
        <v>1.7365056288638749</v>
      </c>
      <c r="Y1150">
        <v>72.70727354456919</v>
      </c>
      <c r="Z1150">
        <v>0.72707273544569184</v>
      </c>
      <c r="AA1150">
        <v>37.453249208866353</v>
      </c>
      <c r="AB1150">
        <v>32.687101413184422</v>
      </c>
      <c r="AC1150" s="1" t="e">
        <f>((#REF!+#REF!)*H2__2[[#This Row],[PremiumH2CN_cap]]+(#REF!+#REF!)*H2__2[[#This Row],[PremiumH2CN_prod]]*1000)*_xlfn.XLOOKUP(H2__2[[#This Row],[Year]],Graphs!$R$2:$R$41,Graphs!$T$2:$T$41)</f>
        <v>#REF!</v>
      </c>
      <c r="AD11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1" spans="1:31" x14ac:dyDescent="0.25">
      <c r="A1151" s="1" t="s">
        <v>105</v>
      </c>
      <c r="B1151">
        <v>4</v>
      </c>
      <c r="C1151" s="1" t="s">
        <v>107</v>
      </c>
      <c r="D1151" s="1" t="s">
        <v>23</v>
      </c>
      <c r="E1151">
        <v>2050</v>
      </c>
      <c r="F1151">
        <v>1.1181119466178712E-8</v>
      </c>
      <c r="G1151">
        <v>3.0234885700630503E-10</v>
      </c>
      <c r="H1151">
        <v>76.656909946028264</v>
      </c>
      <c r="I1151">
        <v>120.70726558725862</v>
      </c>
      <c r="J1151">
        <v>5.976087135366557E-11</v>
      </c>
      <c r="K1151">
        <v>1.6874912227213396E-11</v>
      </c>
      <c r="L1151">
        <v>16.475004133585475</v>
      </c>
      <c r="M1151">
        <v>14.97674574754072</v>
      </c>
      <c r="N1151">
        <v>12.953128033886866</v>
      </c>
      <c r="O1151">
        <v>0</v>
      </c>
      <c r="P1151">
        <v>0</v>
      </c>
      <c r="Q1151">
        <v>0</v>
      </c>
      <c r="R1151">
        <v>0</v>
      </c>
      <c r="S1151">
        <v>1.5858318576651438</v>
      </c>
      <c r="T1151">
        <v>0</v>
      </c>
      <c r="U1151">
        <v>0</v>
      </c>
      <c r="V1151">
        <v>2.399340026970783</v>
      </c>
      <c r="W1151">
        <v>2.399340026970783</v>
      </c>
      <c r="X1151">
        <v>1.6620364009716566</v>
      </c>
      <c r="Y1151">
        <v>72.70727354456919</v>
      </c>
      <c r="Z1151">
        <v>0.72707273544569184</v>
      </c>
      <c r="AA1151">
        <v>37.453249208866353</v>
      </c>
      <c r="AB1151">
        <v>32.687101413184422</v>
      </c>
      <c r="AC1151" s="1" t="e">
        <f>((#REF!+#REF!)*H2__2[[#This Row],[PremiumH2CN_cap]]+(#REF!+#REF!)*H2__2[[#This Row],[PremiumH2CN_prod]]*1000)*_xlfn.XLOOKUP(H2__2[[#This Row],[Year]],Graphs!$R$2:$R$41,Graphs!$T$2:$T$41)</f>
        <v>#REF!</v>
      </c>
      <c r="AD11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2" spans="1:31" x14ac:dyDescent="0.25">
      <c r="A1152" s="1" t="s">
        <v>105</v>
      </c>
      <c r="B1152">
        <v>4</v>
      </c>
      <c r="C1152" s="1" t="s">
        <v>107</v>
      </c>
      <c r="D1152" s="1" t="s">
        <v>23</v>
      </c>
      <c r="E1152">
        <v>2051</v>
      </c>
      <c r="F1152">
        <v>1.2815278215082727E-8</v>
      </c>
      <c r="G1152">
        <v>3.2590963595310396E-10</v>
      </c>
      <c r="H1152">
        <v>107.42347069524246</v>
      </c>
      <c r="I1152">
        <v>167.10421714436762</v>
      </c>
      <c r="J1152">
        <v>5.9295011876330612E-11</v>
      </c>
      <c r="K1152">
        <v>1.5367692557387148E-11</v>
      </c>
      <c r="L1152">
        <v>22.098992465214291</v>
      </c>
      <c r="M1152">
        <v>15.838919499462987</v>
      </c>
      <c r="N1152">
        <v>12.061672162746536</v>
      </c>
      <c r="O1152">
        <v>0</v>
      </c>
      <c r="P1152">
        <v>0</v>
      </c>
      <c r="Q1152">
        <v>0</v>
      </c>
      <c r="R1152">
        <v>0</v>
      </c>
      <c r="S1152">
        <v>1.4817703688271127</v>
      </c>
      <c r="T1152">
        <v>0</v>
      </c>
      <c r="U1152">
        <v>0</v>
      </c>
      <c r="V1152">
        <v>2.399340026970783</v>
      </c>
      <c r="W1152">
        <v>2.399340026970783</v>
      </c>
      <c r="X1152">
        <v>1.5547039727118437</v>
      </c>
      <c r="Y1152">
        <v>72.70727354456919</v>
      </c>
      <c r="Z1152">
        <v>0.72707273544569184</v>
      </c>
      <c r="AA1152">
        <v>0</v>
      </c>
      <c r="AB1152">
        <v>0</v>
      </c>
      <c r="AC1152" s="1" t="e">
        <f>((#REF!+#REF!)*H2__2[[#This Row],[PremiumH2CN_cap]]+(#REF!+#REF!)*H2__2[[#This Row],[PremiumH2CN_prod]]*1000)*_xlfn.XLOOKUP(H2__2[[#This Row],[Year]],Graphs!$R$2:$R$41,Graphs!$T$2:$T$41)</f>
        <v>#REF!</v>
      </c>
      <c r="AD11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3" spans="1:31" x14ac:dyDescent="0.25">
      <c r="A1153" s="1" t="s">
        <v>105</v>
      </c>
      <c r="B1153">
        <v>4</v>
      </c>
      <c r="C1153" s="1" t="s">
        <v>107</v>
      </c>
      <c r="D1153" s="1" t="s">
        <v>23</v>
      </c>
      <c r="E1153">
        <v>2052</v>
      </c>
      <c r="F1153">
        <v>1.4724840316548358E-8</v>
      </c>
      <c r="G1153">
        <v>3.5419293478697689E-10</v>
      </c>
      <c r="H1153">
        <v>113.93328761007253</v>
      </c>
      <c r="I1153">
        <v>168.09579933918812</v>
      </c>
      <c r="J1153">
        <v>5.8876992521192199E-11</v>
      </c>
      <c r="K1153">
        <v>1.4064189411416867E-11</v>
      </c>
      <c r="L1153">
        <v>22.989173235424033</v>
      </c>
      <c r="M1153">
        <v>16.068751112373565</v>
      </c>
      <c r="N1153">
        <v>10.941556331458834</v>
      </c>
      <c r="O1153">
        <v>0</v>
      </c>
      <c r="P1153">
        <v>0</v>
      </c>
      <c r="Q1153">
        <v>0</v>
      </c>
      <c r="R1153">
        <v>0</v>
      </c>
      <c r="S1153">
        <v>1.3672260323135201</v>
      </c>
      <c r="T1153">
        <v>0</v>
      </c>
      <c r="U1153">
        <v>0</v>
      </c>
      <c r="V1153">
        <v>2.399340026970783</v>
      </c>
      <c r="W1153">
        <v>2.399340026970783</v>
      </c>
      <c r="X1153">
        <v>1.4317509072645125</v>
      </c>
      <c r="Y1153">
        <v>72.70727354456919</v>
      </c>
      <c r="Z1153">
        <v>0.72707273544569184</v>
      </c>
      <c r="AA1153">
        <v>0</v>
      </c>
      <c r="AB1153">
        <v>0</v>
      </c>
      <c r="AC1153" s="1" t="e">
        <f>((#REF!+#REF!)*H2__2[[#This Row],[PremiumH2CN_cap]]+(#REF!+#REF!)*H2__2[[#This Row],[PremiumH2CN_prod]]*1000)*_xlfn.XLOOKUP(H2__2[[#This Row],[Year]],Graphs!$R$2:$R$41,Graphs!$T$2:$T$41)</f>
        <v>#REF!</v>
      </c>
      <c r="AD11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4" spans="1:31" x14ac:dyDescent="0.25">
      <c r="A1154" s="1" t="s">
        <v>105</v>
      </c>
      <c r="B1154">
        <v>4</v>
      </c>
      <c r="C1154" s="1" t="s">
        <v>107</v>
      </c>
      <c r="D1154" s="1" t="s">
        <v>23</v>
      </c>
      <c r="E1154">
        <v>2053</v>
      </c>
      <c r="F1154">
        <v>1.6962946987809747E-8</v>
      </c>
      <c r="G1154">
        <v>3.9292231990289222E-10</v>
      </c>
      <c r="H1154">
        <v>123.26847455374387</v>
      </c>
      <c r="I1154">
        <v>168.09579954636021</v>
      </c>
      <c r="J1154">
        <v>5.8707411708870335E-11</v>
      </c>
      <c r="K1154">
        <v>1.3441433519540246E-11</v>
      </c>
      <c r="L1154">
        <v>23.851931422643037</v>
      </c>
      <c r="M1154">
        <v>16.111940573338934</v>
      </c>
      <c r="N1154">
        <v>10.035284528573934</v>
      </c>
      <c r="O1154">
        <v>0</v>
      </c>
      <c r="P1154">
        <v>0</v>
      </c>
      <c r="Q1154">
        <v>0</v>
      </c>
      <c r="R1154">
        <v>0</v>
      </c>
      <c r="S1154">
        <v>1.2723098882404389</v>
      </c>
      <c r="T1154">
        <v>0</v>
      </c>
      <c r="U1154">
        <v>0</v>
      </c>
      <c r="V1154">
        <v>2.399340026970783</v>
      </c>
      <c r="W1154">
        <v>2.399340026970783</v>
      </c>
      <c r="X1154">
        <v>1.3341562929003281</v>
      </c>
      <c r="Y1154">
        <v>72.70727354456919</v>
      </c>
      <c r="Z1154">
        <v>0.72707273544569184</v>
      </c>
      <c r="AA1154">
        <v>0</v>
      </c>
      <c r="AB1154">
        <v>0</v>
      </c>
      <c r="AC1154" s="1" t="e">
        <f>((#REF!+#REF!)*H2__2[[#This Row],[PremiumH2CN_cap]]+(#REF!+#REF!)*H2__2[[#This Row],[PremiumH2CN_prod]]*1000)*_xlfn.XLOOKUP(H2__2[[#This Row],[Year]],Graphs!$R$2:$R$41,Graphs!$T$2:$T$41)</f>
        <v>#REF!</v>
      </c>
      <c r="AD11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5" spans="1:31" x14ac:dyDescent="0.25">
      <c r="A1155" s="1" t="s">
        <v>105</v>
      </c>
      <c r="B1155">
        <v>4</v>
      </c>
      <c r="C1155" s="1" t="s">
        <v>107</v>
      </c>
      <c r="D1155" s="1" t="s">
        <v>23</v>
      </c>
      <c r="E1155">
        <v>2054</v>
      </c>
      <c r="F1155">
        <v>1.9575389728771617E-8</v>
      </c>
      <c r="G1155">
        <v>4.4051071448056826E-10</v>
      </c>
      <c r="H1155">
        <v>128.54038575816108</v>
      </c>
      <c r="I1155">
        <v>168.09579955250166</v>
      </c>
      <c r="J1155">
        <v>5.8619887516141851E-11</v>
      </c>
      <c r="K1155">
        <v>1.3035973236822302E-11</v>
      </c>
      <c r="L1155">
        <v>24.946041730711912</v>
      </c>
      <c r="M1155">
        <v>15.891203472204131</v>
      </c>
      <c r="N1155">
        <v>9.1637249394624938</v>
      </c>
      <c r="O1155">
        <v>0</v>
      </c>
      <c r="P1155">
        <v>0</v>
      </c>
      <c r="Q1155">
        <v>0</v>
      </c>
      <c r="R1155">
        <v>0</v>
      </c>
      <c r="S1155">
        <v>1.1842747394617879</v>
      </c>
      <c r="T1155">
        <v>0</v>
      </c>
      <c r="U1155">
        <v>0</v>
      </c>
      <c r="V1155">
        <v>2.399340026970783</v>
      </c>
      <c r="W1155">
        <v>2.399340026970783</v>
      </c>
      <c r="X1155">
        <v>1.239519517801005</v>
      </c>
      <c r="Y1155">
        <v>72.70727354456919</v>
      </c>
      <c r="Z1155">
        <v>0.72707273544569184</v>
      </c>
      <c r="AA1155">
        <v>0</v>
      </c>
      <c r="AB1155">
        <v>0</v>
      </c>
      <c r="AC1155" s="1" t="e">
        <f>((#REF!+#REF!)*H2__2[[#This Row],[PremiumH2CN_cap]]+(#REF!+#REF!)*H2__2[[#This Row],[PremiumH2CN_prod]]*1000)*_xlfn.XLOOKUP(H2__2[[#This Row],[Year]],Graphs!$R$2:$R$41,Graphs!$T$2:$T$41)</f>
        <v>#REF!</v>
      </c>
      <c r="AD11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6" spans="1:31" x14ac:dyDescent="0.25">
      <c r="A1156" s="1" t="s">
        <v>105</v>
      </c>
      <c r="B1156">
        <v>4</v>
      </c>
      <c r="C1156" s="1" t="s">
        <v>107</v>
      </c>
      <c r="D1156" s="1" t="s">
        <v>23</v>
      </c>
      <c r="E1156">
        <v>2055</v>
      </c>
      <c r="F1156">
        <v>2.2423505760672039E-8</v>
      </c>
      <c r="G1156">
        <v>4.9312243115640937E-10</v>
      </c>
      <c r="H1156">
        <v>129.40562377145736</v>
      </c>
      <c r="I1156">
        <v>168.09579955637059</v>
      </c>
      <c r="J1156">
        <v>5.8540517978475882E-11</v>
      </c>
      <c r="K1156">
        <v>1.2825582805938017E-11</v>
      </c>
      <c r="L1156">
        <v>25.165128470171883</v>
      </c>
      <c r="M1156">
        <v>16.164255893504844</v>
      </c>
      <c r="N1156">
        <v>8.6691991591630142</v>
      </c>
      <c r="O1156">
        <v>0</v>
      </c>
      <c r="P1156">
        <v>0</v>
      </c>
      <c r="Q1156">
        <v>0</v>
      </c>
      <c r="R1156">
        <v>0</v>
      </c>
      <c r="S1156">
        <v>1.0869906859048901</v>
      </c>
      <c r="T1156">
        <v>0</v>
      </c>
      <c r="U1156">
        <v>0</v>
      </c>
      <c r="V1156">
        <v>2.399340026970783</v>
      </c>
      <c r="W1156">
        <v>2.399340026970783</v>
      </c>
      <c r="X1156">
        <v>1.1261990878290247</v>
      </c>
      <c r="Y1156">
        <v>72.70727354456919</v>
      </c>
      <c r="Z1156">
        <v>0.72707273544569184</v>
      </c>
      <c r="AA1156">
        <v>0</v>
      </c>
      <c r="AB1156">
        <v>0</v>
      </c>
      <c r="AC1156" s="1" t="e">
        <f>((#REF!+#REF!)*H2__2[[#This Row],[PremiumH2CN_cap]]+(#REF!+#REF!)*H2__2[[#This Row],[PremiumH2CN_prod]]*1000)*_xlfn.XLOOKUP(H2__2[[#This Row],[Year]],Graphs!$R$2:$R$41,Graphs!$T$2:$T$41)</f>
        <v>#REF!</v>
      </c>
      <c r="AD11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7" spans="1:31" x14ac:dyDescent="0.25">
      <c r="A1157" s="1" t="s">
        <v>105</v>
      </c>
      <c r="B1157">
        <v>4</v>
      </c>
      <c r="C1157" s="1" t="s">
        <v>107</v>
      </c>
      <c r="D1157" s="1" t="s">
        <v>23</v>
      </c>
      <c r="E1157">
        <v>2056</v>
      </c>
      <c r="F1157">
        <v>2.4321273848017968E-8</v>
      </c>
      <c r="G1157">
        <v>5.2587890418063669E-10</v>
      </c>
      <c r="H1157">
        <v>129.40562377628973</v>
      </c>
      <c r="I1157">
        <v>168.09579955797724</v>
      </c>
      <c r="J1157">
        <v>5.8663753182052885E-11</v>
      </c>
      <c r="K1157">
        <v>1.2832469194258379E-11</v>
      </c>
      <c r="L1157">
        <v>25.238455451179192</v>
      </c>
      <c r="M1157">
        <v>16.21730346274952</v>
      </c>
      <c r="N1157">
        <v>8.5447987362747728</v>
      </c>
      <c r="O1157">
        <v>0</v>
      </c>
      <c r="P1157">
        <v>0</v>
      </c>
      <c r="Q1157">
        <v>0</v>
      </c>
      <c r="R1157">
        <v>0</v>
      </c>
      <c r="S1157">
        <v>1.0192905120723958</v>
      </c>
      <c r="T1157">
        <v>0</v>
      </c>
      <c r="U1157">
        <v>0</v>
      </c>
      <c r="V1157">
        <v>2.399340026970783</v>
      </c>
      <c r="W1157">
        <v>2.399340026970783</v>
      </c>
      <c r="X1157">
        <v>1.070729861549321</v>
      </c>
      <c r="Y1157">
        <v>72.70727354456919</v>
      </c>
      <c r="Z1157">
        <v>0.72707273544569184</v>
      </c>
      <c r="AA1157">
        <v>0</v>
      </c>
      <c r="AB1157">
        <v>0</v>
      </c>
      <c r="AC1157" s="1" t="e">
        <f>((#REF!+#REF!)*H2__2[[#This Row],[PremiumH2CN_cap]]+(#REF!+#REF!)*H2__2[[#This Row],[PremiumH2CN_prod]]*1000)*_xlfn.XLOOKUP(H2__2[[#This Row],[Year]],Graphs!$R$2:$R$41,Graphs!$T$2:$T$41)</f>
        <v>#REF!</v>
      </c>
      <c r="AD11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8" spans="1:31" x14ac:dyDescent="0.25">
      <c r="A1158" s="1" t="s">
        <v>105</v>
      </c>
      <c r="B1158">
        <v>4</v>
      </c>
      <c r="C1158" s="1" t="s">
        <v>107</v>
      </c>
      <c r="D1158" s="1" t="s">
        <v>23</v>
      </c>
      <c r="E1158">
        <v>2057</v>
      </c>
      <c r="F1158">
        <v>2.4887017877756029E-8</v>
      </c>
      <c r="G1158">
        <v>5.355598734524669E-10</v>
      </c>
      <c r="H1158">
        <v>126.03363157402619</v>
      </c>
      <c r="I1158">
        <v>168.09579955943906</v>
      </c>
      <c r="J1158">
        <v>5.8766985731034985E-11</v>
      </c>
      <c r="K1158">
        <v>1.2739463270819761E-11</v>
      </c>
      <c r="L1158">
        <v>25.529390457751937</v>
      </c>
      <c r="M1158">
        <v>16.221562320978119</v>
      </c>
      <c r="N1158">
        <v>8.2444078585915079</v>
      </c>
      <c r="O1158">
        <v>0</v>
      </c>
      <c r="P1158">
        <v>0</v>
      </c>
      <c r="Q1158">
        <v>0</v>
      </c>
      <c r="R1158">
        <v>0</v>
      </c>
      <c r="S1158">
        <v>0.95558704317048504</v>
      </c>
      <c r="T1158">
        <v>0</v>
      </c>
      <c r="U1158">
        <v>0</v>
      </c>
      <c r="V1158">
        <v>2.399340026970783</v>
      </c>
      <c r="W1158">
        <v>2.399340026970783</v>
      </c>
      <c r="X1158">
        <v>1.0093908885646086</v>
      </c>
      <c r="Y1158">
        <v>72.70727354456919</v>
      </c>
      <c r="Z1158">
        <v>0.72707273544569184</v>
      </c>
      <c r="AA1158">
        <v>0</v>
      </c>
      <c r="AB1158">
        <v>0</v>
      </c>
      <c r="AC1158" s="1" t="e">
        <f>((#REF!+#REF!)*H2__2[[#This Row],[PremiumH2CN_cap]]+(#REF!+#REF!)*H2__2[[#This Row],[PremiumH2CN_prod]]*1000)*_xlfn.XLOOKUP(H2__2[[#This Row],[Year]],Graphs!$R$2:$R$41,Graphs!$T$2:$T$41)</f>
        <v>#REF!</v>
      </c>
      <c r="AD11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59" spans="1:31" x14ac:dyDescent="0.25">
      <c r="A1159" s="1" t="s">
        <v>105</v>
      </c>
      <c r="B1159">
        <v>4</v>
      </c>
      <c r="C1159" s="1" t="s">
        <v>107</v>
      </c>
      <c r="D1159" s="1" t="s">
        <v>23</v>
      </c>
      <c r="E1159">
        <v>2058</v>
      </c>
      <c r="F1159">
        <v>2.5095407681383817E-8</v>
      </c>
      <c r="G1159">
        <v>5.3929311550947732E-10</v>
      </c>
      <c r="H1159">
        <v>122.73457017558334</v>
      </c>
      <c r="I1159">
        <v>168.0957995599035</v>
      </c>
      <c r="J1159">
        <v>5.8612687866569634E-11</v>
      </c>
      <c r="K1159">
        <v>1.2359030696743804E-11</v>
      </c>
      <c r="L1159">
        <v>26.203554435895747</v>
      </c>
      <c r="M1159">
        <v>16.872438437320898</v>
      </c>
      <c r="N1159">
        <v>6.9252440416598287</v>
      </c>
      <c r="O1159">
        <v>0</v>
      </c>
      <c r="P1159">
        <v>0</v>
      </c>
      <c r="Q1159">
        <v>0</v>
      </c>
      <c r="R1159">
        <v>0</v>
      </c>
      <c r="S1159">
        <v>0.83105131725664672</v>
      </c>
      <c r="T1159">
        <v>0</v>
      </c>
      <c r="U1159">
        <v>0</v>
      </c>
      <c r="V1159">
        <v>2.399340026970783</v>
      </c>
      <c r="W1159">
        <v>2.399340026970783</v>
      </c>
      <c r="X1159">
        <v>0.87453037717280746</v>
      </c>
      <c r="Y1159">
        <v>72.70727354456919</v>
      </c>
      <c r="Z1159">
        <v>0.72707273544569184</v>
      </c>
      <c r="AA1159">
        <v>0</v>
      </c>
      <c r="AB1159">
        <v>0</v>
      </c>
      <c r="AC1159" s="1" t="e">
        <f>((#REF!+#REF!)*H2__2[[#This Row],[PremiumH2CN_cap]]+(#REF!+#REF!)*H2__2[[#This Row],[PremiumH2CN_prod]]*1000)*_xlfn.XLOOKUP(H2__2[[#This Row],[Year]],Graphs!$R$2:$R$41,Graphs!$T$2:$T$41)</f>
        <v>#REF!</v>
      </c>
      <c r="AD11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0" spans="1:31" x14ac:dyDescent="0.25">
      <c r="A1160" s="1" t="s">
        <v>105</v>
      </c>
      <c r="B1160">
        <v>4</v>
      </c>
      <c r="C1160" s="1" t="s">
        <v>107</v>
      </c>
      <c r="D1160" s="1" t="s">
        <v>23</v>
      </c>
      <c r="E1160">
        <v>2059</v>
      </c>
      <c r="F1160">
        <v>2.5199085294990404E-8</v>
      </c>
      <c r="G1160">
        <v>5.412160244860793E-10</v>
      </c>
      <c r="H1160">
        <v>127.33792246506773</v>
      </c>
      <c r="I1160">
        <v>159.69118521934217</v>
      </c>
      <c r="J1160">
        <v>5.9115208152307614E-11</v>
      </c>
      <c r="K1160">
        <v>1.279674920994583E-11</v>
      </c>
      <c r="L1160">
        <v>25.828908044454895</v>
      </c>
      <c r="M1160">
        <v>16.563619507945543</v>
      </c>
      <c r="N1160">
        <v>7.6074816591802872</v>
      </c>
      <c r="O1160">
        <v>0</v>
      </c>
      <c r="P1160">
        <v>0</v>
      </c>
      <c r="Q1160">
        <v>0</v>
      </c>
      <c r="R1160">
        <v>0</v>
      </c>
      <c r="S1160">
        <v>0.85783370355188571</v>
      </c>
      <c r="T1160">
        <v>0</v>
      </c>
      <c r="U1160">
        <v>0</v>
      </c>
      <c r="V1160">
        <v>2.399340026970783</v>
      </c>
      <c r="W1160">
        <v>2.399340026970783</v>
      </c>
      <c r="X1160">
        <v>0.90584911584594541</v>
      </c>
      <c r="Y1160">
        <v>72.70727354456919</v>
      </c>
      <c r="Z1160">
        <v>0.72707273544569184</v>
      </c>
      <c r="AA1160">
        <v>0</v>
      </c>
      <c r="AB1160">
        <v>0</v>
      </c>
      <c r="AC1160" s="1" t="e">
        <f>((#REF!+#REF!)*H2__2[[#This Row],[PremiumH2CN_cap]]+(#REF!+#REF!)*H2__2[[#This Row],[PremiumH2CN_prod]]*1000)*_xlfn.XLOOKUP(H2__2[[#This Row],[Year]],Graphs!$R$2:$R$41,Graphs!$T$2:$T$41)</f>
        <v>#REF!</v>
      </c>
      <c r="AD11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1" spans="1:31" x14ac:dyDescent="0.25">
      <c r="A1161" s="1" t="s">
        <v>105</v>
      </c>
      <c r="B1161">
        <v>4</v>
      </c>
      <c r="C1161" s="1" t="s">
        <v>107</v>
      </c>
      <c r="D1161" s="1" t="s">
        <v>23</v>
      </c>
      <c r="E1161">
        <v>2060</v>
      </c>
      <c r="F1161">
        <v>2.5195869653650141E-8</v>
      </c>
      <c r="G1161">
        <v>5.4118278216172596E-10</v>
      </c>
      <c r="H1161">
        <v>127.33792246486929</v>
      </c>
      <c r="I1161">
        <v>148.72245983886728</v>
      </c>
      <c r="J1161">
        <v>1.6040199682717182E-11</v>
      </c>
      <c r="K1161">
        <v>3.4651035485496917E-12</v>
      </c>
      <c r="L1161">
        <v>25.031944342085705</v>
      </c>
      <c r="M1161">
        <v>16.224949703426443</v>
      </c>
      <c r="N1161">
        <v>8.7432792737166825</v>
      </c>
      <c r="O1161">
        <v>0</v>
      </c>
      <c r="P1161">
        <v>0</v>
      </c>
      <c r="Q1161">
        <v>0</v>
      </c>
      <c r="R1161">
        <v>0</v>
      </c>
      <c r="S1161">
        <v>0.98223424588783614</v>
      </c>
      <c r="T1161">
        <v>0</v>
      </c>
      <c r="U1161">
        <v>0</v>
      </c>
      <c r="V1161">
        <v>2.399340026970783</v>
      </c>
      <c r="W1161">
        <v>2.399340026970783</v>
      </c>
      <c r="X1161">
        <v>1.0038820727513291</v>
      </c>
      <c r="Y1161">
        <v>72.70727354456919</v>
      </c>
      <c r="Z1161">
        <v>0.72707273544569184</v>
      </c>
      <c r="AA1161">
        <v>0</v>
      </c>
      <c r="AB1161">
        <v>0</v>
      </c>
      <c r="AC1161" s="1" t="e">
        <f>((#REF!+#REF!)*H2__2[[#This Row],[PremiumH2CN_cap]]+(#REF!+#REF!)*H2__2[[#This Row],[PremiumH2CN_prod]]*1000)*_xlfn.XLOOKUP(H2__2[[#This Row],[Year]],Graphs!$R$2:$R$41,Graphs!$T$2:$T$41)</f>
        <v>#REF!</v>
      </c>
      <c r="AD11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2" spans="1:31" x14ac:dyDescent="0.25">
      <c r="A1162" s="1" t="s">
        <v>105</v>
      </c>
      <c r="B1162">
        <v>5</v>
      </c>
      <c r="C1162" s="1" t="s">
        <v>107</v>
      </c>
      <c r="D1162" s="1" t="s">
        <v>23</v>
      </c>
      <c r="E1162">
        <v>2021</v>
      </c>
      <c r="F1162">
        <v>70</v>
      </c>
      <c r="G1162">
        <v>0.35</v>
      </c>
      <c r="H1162">
        <v>0.13500000000000001</v>
      </c>
      <c r="I1162">
        <v>0.13500000000000001</v>
      </c>
      <c r="J1162">
        <v>9.9076295902393774</v>
      </c>
      <c r="K1162">
        <v>9.2909090821554796E-2</v>
      </c>
      <c r="L1162">
        <v>2.5306433358270487E-12</v>
      </c>
      <c r="M1162">
        <v>1.536198128516547E-9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4.2438895974544026</v>
      </c>
      <c r="T1162">
        <v>0</v>
      </c>
      <c r="U1162">
        <v>0</v>
      </c>
      <c r="V1162">
        <v>1.0145639163489137</v>
      </c>
      <c r="W1162">
        <v>1.0145639163489137</v>
      </c>
      <c r="X1162">
        <v>4.2438895974528927</v>
      </c>
      <c r="Y1162">
        <v>30.744361101482237</v>
      </c>
      <c r="Z1162">
        <v>0.30744361101482259</v>
      </c>
      <c r="AA1162">
        <v>0</v>
      </c>
      <c r="AB1162">
        <v>0</v>
      </c>
      <c r="AC1162" s="1" t="e">
        <f>((#REF!+#REF!)*H2__2[[#This Row],[PremiumH2CN_cap]]+(#REF!+#REF!)*H2__2[[#This Row],[PremiumH2CN_prod]]*1000)*_xlfn.XLOOKUP(H2__2[[#This Row],[Year]],Graphs!$R$2:$R$41,Graphs!$T$2:$T$41)</f>
        <v>#REF!</v>
      </c>
      <c r="AD11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3" spans="1:31" x14ac:dyDescent="0.25">
      <c r="A1163" s="1" t="s">
        <v>105</v>
      </c>
      <c r="B1163">
        <v>5</v>
      </c>
      <c r="C1163" s="1" t="s">
        <v>107</v>
      </c>
      <c r="D1163" s="1" t="s">
        <v>23</v>
      </c>
      <c r="E1163">
        <v>2022</v>
      </c>
      <c r="F1163">
        <v>70</v>
      </c>
      <c r="G1163">
        <v>0.35</v>
      </c>
      <c r="H1163">
        <v>0.54583032931877273</v>
      </c>
      <c r="I1163">
        <v>1.4849999900828064</v>
      </c>
      <c r="J1163">
        <v>11.072734464618843</v>
      </c>
      <c r="K1163">
        <v>1.3416424852086198E-10</v>
      </c>
      <c r="L1163">
        <v>1.1602544450262063E-2</v>
      </c>
      <c r="M1163">
        <v>2.7314572667564176E-2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7.3238897666446192</v>
      </c>
      <c r="T1163">
        <v>0</v>
      </c>
      <c r="U1163">
        <v>0</v>
      </c>
      <c r="V1163">
        <v>1.0145639163489137</v>
      </c>
      <c r="W1163">
        <v>1.0145639163489137</v>
      </c>
      <c r="X1163">
        <v>7.3238897603151525</v>
      </c>
      <c r="Y1163">
        <v>30.744361101482237</v>
      </c>
      <c r="Z1163">
        <v>0.30744361101482259</v>
      </c>
      <c r="AA1163">
        <v>0</v>
      </c>
      <c r="AB1163">
        <v>0</v>
      </c>
      <c r="AC1163" s="1" t="e">
        <f>((#REF!+#REF!)*H2__2[[#This Row],[PremiumH2CN_cap]]+(#REF!+#REF!)*H2__2[[#This Row],[PremiumH2CN_prod]]*1000)*_xlfn.XLOOKUP(H2__2[[#This Row],[Year]],Graphs!$R$2:$R$41,Graphs!$T$2:$T$41)</f>
        <v>#REF!</v>
      </c>
      <c r="AD11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4" spans="1:31" x14ac:dyDescent="0.25">
      <c r="A1164" s="1" t="s">
        <v>105</v>
      </c>
      <c r="B1164">
        <v>5</v>
      </c>
      <c r="C1164" s="1" t="s">
        <v>107</v>
      </c>
      <c r="D1164" s="1" t="s">
        <v>23</v>
      </c>
      <c r="E1164">
        <v>2023</v>
      </c>
      <c r="F1164">
        <v>65.333333333333954</v>
      </c>
      <c r="G1164">
        <v>3.8266666666661888</v>
      </c>
      <c r="H1164">
        <v>0.53908032932155159</v>
      </c>
      <c r="I1164">
        <v>1.9891036795824926</v>
      </c>
      <c r="J1164">
        <v>11.179020702481266</v>
      </c>
      <c r="K1164">
        <v>1.0158060605563994</v>
      </c>
      <c r="L1164">
        <v>6.1485360412166538E-3</v>
      </c>
      <c r="M1164">
        <v>2.1783511064232181E-2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2.8138898836091162</v>
      </c>
      <c r="T1164">
        <v>0</v>
      </c>
      <c r="U1164">
        <v>0</v>
      </c>
      <c r="V1164">
        <v>1.0145639163489137</v>
      </c>
      <c r="W1164">
        <v>1.0145639163489137</v>
      </c>
      <c r="X1164">
        <v>2.8138898467676183</v>
      </c>
      <c r="Y1164">
        <v>30.744361101482237</v>
      </c>
      <c r="Z1164">
        <v>0.30744361101482259</v>
      </c>
      <c r="AA1164">
        <v>0</v>
      </c>
      <c r="AB1164">
        <v>0</v>
      </c>
      <c r="AC1164" s="1" t="e">
        <f>((#REF!+#REF!)*H2__2[[#This Row],[PremiumH2CN_cap]]+(#REF!+#REF!)*H2__2[[#This Row],[PremiumH2CN_prod]]*1000)*_xlfn.XLOOKUP(H2__2[[#This Row],[Year]],Graphs!$R$2:$R$41,Graphs!$T$2:$T$41)</f>
        <v>#REF!</v>
      </c>
      <c r="AD11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5" spans="1:31" x14ac:dyDescent="0.25">
      <c r="A1165" s="1" t="s">
        <v>105</v>
      </c>
      <c r="B1165">
        <v>5</v>
      </c>
      <c r="C1165" s="1" t="s">
        <v>107</v>
      </c>
      <c r="D1165" s="1" t="s">
        <v>23</v>
      </c>
      <c r="E1165">
        <v>2024</v>
      </c>
      <c r="F1165">
        <v>60.666666666667943</v>
      </c>
      <c r="G1165">
        <v>7.3033333333198494</v>
      </c>
      <c r="H1165">
        <v>0.53233032935747371</v>
      </c>
      <c r="I1165">
        <v>21.940890400102418</v>
      </c>
      <c r="J1165">
        <v>6.4427571129815222</v>
      </c>
      <c r="K1165">
        <v>1.9387030302519652</v>
      </c>
      <c r="L1165">
        <v>4.593402435538535E-2</v>
      </c>
      <c r="M1165">
        <v>1.4063826825033114</v>
      </c>
      <c r="N1165">
        <v>3.5001500846519025</v>
      </c>
      <c r="O1165">
        <v>0</v>
      </c>
      <c r="P1165">
        <v>0</v>
      </c>
      <c r="Q1165">
        <v>0</v>
      </c>
      <c r="R1165">
        <v>0</v>
      </c>
      <c r="S1165">
        <v>2.9390871506820435</v>
      </c>
      <c r="T1165">
        <v>0</v>
      </c>
      <c r="U1165">
        <v>0</v>
      </c>
      <c r="V1165">
        <v>1.0145639163489137</v>
      </c>
      <c r="W1165">
        <v>1.0145639163489137</v>
      </c>
      <c r="X1165">
        <v>2.9390853843626861</v>
      </c>
      <c r="Y1165">
        <v>30.744361101482237</v>
      </c>
      <c r="Z1165">
        <v>0.30744361101482259</v>
      </c>
      <c r="AA1165">
        <v>0</v>
      </c>
      <c r="AB1165">
        <v>0</v>
      </c>
      <c r="AC1165" s="1" t="e">
        <f>((#REF!+#REF!)*H2__2[[#This Row],[PremiumH2CN_cap]]+(#REF!+#REF!)*H2__2[[#This Row],[PremiumH2CN_prod]]*1000)*_xlfn.XLOOKUP(H2__2[[#This Row],[Year]],Graphs!$R$2:$R$41,Graphs!$T$2:$T$41)</f>
        <v>#REF!</v>
      </c>
      <c r="AD11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6" spans="1:31" x14ac:dyDescent="0.25">
      <c r="A1166" s="1" t="s">
        <v>105</v>
      </c>
      <c r="B1166">
        <v>5</v>
      </c>
      <c r="C1166" s="1" t="s">
        <v>107</v>
      </c>
      <c r="D1166" s="1" t="s">
        <v>23</v>
      </c>
      <c r="E1166">
        <v>2025</v>
      </c>
      <c r="F1166">
        <v>56.000000000001918</v>
      </c>
      <c r="G1166">
        <v>7.2799999999870577</v>
      </c>
      <c r="H1166">
        <v>5.9163836228531288</v>
      </c>
      <c r="I1166">
        <v>29.570840193196759</v>
      </c>
      <c r="J1166">
        <v>5.7580070222744579</v>
      </c>
      <c r="K1166">
        <v>1.9325090908627243</v>
      </c>
      <c r="L1166">
        <v>0.73970064298659333</v>
      </c>
      <c r="M1166">
        <v>2.402004579874613</v>
      </c>
      <c r="N1166">
        <v>3.6142317299932616</v>
      </c>
      <c r="O1166">
        <v>0</v>
      </c>
      <c r="P1166">
        <v>0</v>
      </c>
      <c r="Q1166">
        <v>0</v>
      </c>
      <c r="R1166">
        <v>0</v>
      </c>
      <c r="S1166">
        <v>2.7132352683405587</v>
      </c>
      <c r="T1166">
        <v>0</v>
      </c>
      <c r="U1166">
        <v>0</v>
      </c>
      <c r="V1166">
        <v>1.0145639163489137</v>
      </c>
      <c r="W1166">
        <v>1.0145639163489137</v>
      </c>
      <c r="X1166">
        <v>2.7172730329660726</v>
      </c>
      <c r="Y1166">
        <v>30.744361101482237</v>
      </c>
      <c r="Z1166">
        <v>0.30744361101482259</v>
      </c>
      <c r="AA1166">
        <v>0</v>
      </c>
      <c r="AB1166">
        <v>0</v>
      </c>
      <c r="AC1166" s="1" t="e">
        <f>((#REF!+#REF!)*H2__2[[#This Row],[PremiumH2CN_cap]]+(#REF!+#REF!)*H2__2[[#This Row],[PremiumH2CN_prod]]*1000)*_xlfn.XLOOKUP(H2__2[[#This Row],[Year]],Graphs!$R$2:$R$41,Graphs!$T$2:$T$41)</f>
        <v>#REF!</v>
      </c>
      <c r="AD11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7" spans="1:31" x14ac:dyDescent="0.25">
      <c r="A1167" s="1" t="s">
        <v>105</v>
      </c>
      <c r="B1167">
        <v>5</v>
      </c>
      <c r="C1167" s="1" t="s">
        <v>107</v>
      </c>
      <c r="D1167" s="1" t="s">
        <v>23</v>
      </c>
      <c r="E1167">
        <v>2026</v>
      </c>
      <c r="F1167">
        <v>51.333333333336</v>
      </c>
      <c r="G1167">
        <v>7.256666666654171</v>
      </c>
      <c r="H1167">
        <v>11.916623186045729</v>
      </c>
      <c r="I1167">
        <v>38.573181662635783</v>
      </c>
      <c r="J1167">
        <v>2.7848792679538197</v>
      </c>
      <c r="K1167">
        <v>1.7326252302848135</v>
      </c>
      <c r="L1167">
        <v>1.6404189704458305</v>
      </c>
      <c r="M1167">
        <v>3.4088536013381865</v>
      </c>
      <c r="N1167">
        <v>5.9938472897888468</v>
      </c>
      <c r="O1167">
        <v>0</v>
      </c>
      <c r="P1167">
        <v>0</v>
      </c>
      <c r="Q1167">
        <v>0</v>
      </c>
      <c r="R1167">
        <v>0</v>
      </c>
      <c r="S1167">
        <v>2.8870668426111177</v>
      </c>
      <c r="T1167">
        <v>0</v>
      </c>
      <c r="U1167">
        <v>0</v>
      </c>
      <c r="V1167">
        <v>1.0145639163489137</v>
      </c>
      <c r="W1167">
        <v>1.0145639163489137</v>
      </c>
      <c r="X1167">
        <v>2.9130307384838829</v>
      </c>
      <c r="Y1167">
        <v>30.744361101482237</v>
      </c>
      <c r="Z1167">
        <v>0.30744361101482259</v>
      </c>
      <c r="AA1167">
        <v>0</v>
      </c>
      <c r="AB1167">
        <v>0</v>
      </c>
      <c r="AC1167" s="1" t="e">
        <f>((#REF!+#REF!)*H2__2[[#This Row],[PremiumH2CN_cap]]+(#REF!+#REF!)*H2__2[[#This Row],[PremiumH2CN_prod]]*1000)*_xlfn.XLOOKUP(H2__2[[#This Row],[Year]],Graphs!$R$2:$R$41,Graphs!$T$2:$T$41)</f>
        <v>#REF!</v>
      </c>
      <c r="AD11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8" spans="1:31" x14ac:dyDescent="0.25">
      <c r="A1168" s="1" t="s">
        <v>105</v>
      </c>
      <c r="B1168">
        <v>5</v>
      </c>
      <c r="C1168" s="1" t="s">
        <v>107</v>
      </c>
      <c r="D1168" s="1" t="s">
        <v>23</v>
      </c>
      <c r="E1168">
        <v>2027</v>
      </c>
      <c r="F1168">
        <v>46.66666666667021</v>
      </c>
      <c r="G1168">
        <v>7.2333333333212408</v>
      </c>
      <c r="H1168">
        <v>11.909873186051039</v>
      </c>
      <c r="I1168">
        <v>38.566431688674577</v>
      </c>
      <c r="J1168">
        <v>1.9516568451312701</v>
      </c>
      <c r="K1168">
        <v>1.7270540880558709</v>
      </c>
      <c r="L1168">
        <v>1.6684411715784355</v>
      </c>
      <c r="M1168">
        <v>3.661883976343526</v>
      </c>
      <c r="N1168">
        <v>7.6636175390844503</v>
      </c>
      <c r="O1168">
        <v>0</v>
      </c>
      <c r="P1168">
        <v>0</v>
      </c>
      <c r="Q1168">
        <v>0</v>
      </c>
      <c r="R1168">
        <v>0</v>
      </c>
      <c r="S1168">
        <v>2.9028447016912251</v>
      </c>
      <c r="T1168">
        <v>0</v>
      </c>
      <c r="U1168">
        <v>0</v>
      </c>
      <c r="V1168">
        <v>1.0145639163489137</v>
      </c>
      <c r="W1168">
        <v>1.0145639163489137</v>
      </c>
      <c r="X1168">
        <v>2.9280208053096031</v>
      </c>
      <c r="Y1168">
        <v>30.744361101482237</v>
      </c>
      <c r="Z1168">
        <v>0.30744361101482259</v>
      </c>
      <c r="AA1168">
        <v>0</v>
      </c>
      <c r="AB1168">
        <v>0</v>
      </c>
      <c r="AC1168" s="1" t="e">
        <f>((#REF!+#REF!)*H2__2[[#This Row],[PremiumH2CN_cap]]+(#REF!+#REF!)*H2__2[[#This Row],[PremiumH2CN_prod]]*1000)*_xlfn.XLOOKUP(H2__2[[#This Row],[Year]],Graphs!$R$2:$R$41,Graphs!$T$2:$T$41)</f>
        <v>#REF!</v>
      </c>
      <c r="AD11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69" spans="1:31" x14ac:dyDescent="0.25">
      <c r="A1169" s="1" t="s">
        <v>105</v>
      </c>
      <c r="B1169">
        <v>5</v>
      </c>
      <c r="C1169" s="1" t="s">
        <v>107</v>
      </c>
      <c r="D1169" s="1" t="s">
        <v>23</v>
      </c>
      <c r="E1169">
        <v>2028</v>
      </c>
      <c r="F1169">
        <v>42.000000000004569</v>
      </c>
      <c r="G1169">
        <v>7.2099999999882618</v>
      </c>
      <c r="H1169">
        <v>11.903123186052397</v>
      </c>
      <c r="I1169">
        <v>38.559681690459556</v>
      </c>
      <c r="J1169">
        <v>1.1842563239067603</v>
      </c>
      <c r="K1169">
        <v>1.7214829457893783</v>
      </c>
      <c r="L1169">
        <v>1.6843494328083892</v>
      </c>
      <c r="M1169">
        <v>3.8334960264101641</v>
      </c>
      <c r="N1169">
        <v>9.3705077749422081</v>
      </c>
      <c r="O1169">
        <v>0</v>
      </c>
      <c r="P1169">
        <v>0</v>
      </c>
      <c r="Q1169">
        <v>0</v>
      </c>
      <c r="R1169">
        <v>0</v>
      </c>
      <c r="S1169">
        <v>2.9007099857600633</v>
      </c>
      <c r="T1169">
        <v>0</v>
      </c>
      <c r="U1169">
        <v>0</v>
      </c>
      <c r="V1169">
        <v>1.0145639163489137</v>
      </c>
      <c r="W1169">
        <v>1.0145639163489137</v>
      </c>
      <c r="X1169">
        <v>2.9348426704628809</v>
      </c>
      <c r="Y1169">
        <v>30.744361101482237</v>
      </c>
      <c r="Z1169">
        <v>0.30744361101482259</v>
      </c>
      <c r="AA1169">
        <v>0</v>
      </c>
      <c r="AB1169">
        <v>0</v>
      </c>
      <c r="AC1169" s="1" t="e">
        <f>((#REF!+#REF!)*H2__2[[#This Row],[PremiumH2CN_cap]]+(#REF!+#REF!)*H2__2[[#This Row],[PremiumH2CN_prod]]*1000)*_xlfn.XLOOKUP(H2__2[[#This Row],[Year]],Graphs!$R$2:$R$41,Graphs!$T$2:$T$41)</f>
        <v>#REF!</v>
      </c>
      <c r="AD11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0" spans="1:31" x14ac:dyDescent="0.25">
      <c r="A1170" s="1" t="s">
        <v>105</v>
      </c>
      <c r="B1170">
        <v>5</v>
      </c>
      <c r="C1170" s="1" t="s">
        <v>107</v>
      </c>
      <c r="D1170" s="1" t="s">
        <v>23</v>
      </c>
      <c r="E1170">
        <v>2029</v>
      </c>
      <c r="F1170">
        <v>37.333333333339127</v>
      </c>
      <c r="G1170">
        <v>7.1866666666552428</v>
      </c>
      <c r="H1170">
        <v>11.896373186053038</v>
      </c>
      <c r="I1170">
        <v>38.552931691127945</v>
      </c>
      <c r="J1170">
        <v>0.42053112688604372</v>
      </c>
      <c r="K1170">
        <v>1.6918461752254919</v>
      </c>
      <c r="L1170">
        <v>1.7023297639535038</v>
      </c>
      <c r="M1170">
        <v>4.0389573465758506</v>
      </c>
      <c r="N1170">
        <v>11.04440708889638</v>
      </c>
      <c r="O1170">
        <v>0</v>
      </c>
      <c r="P1170">
        <v>0</v>
      </c>
      <c r="Q1170">
        <v>0</v>
      </c>
      <c r="R1170">
        <v>0</v>
      </c>
      <c r="S1170">
        <v>2.874416791143223</v>
      </c>
      <c r="T1170">
        <v>0</v>
      </c>
      <c r="U1170">
        <v>0</v>
      </c>
      <c r="V1170">
        <v>1.0145639163489137</v>
      </c>
      <c r="W1170">
        <v>1.0145639163489137</v>
      </c>
      <c r="X1170">
        <v>2.9185649881857634</v>
      </c>
      <c r="Y1170">
        <v>30.744361101482237</v>
      </c>
      <c r="Z1170">
        <v>0.30744361101482259</v>
      </c>
      <c r="AA1170">
        <v>0</v>
      </c>
      <c r="AB1170">
        <v>0</v>
      </c>
      <c r="AC1170" s="1" t="e">
        <f>((#REF!+#REF!)*H2__2[[#This Row],[PremiumH2CN_cap]]+(#REF!+#REF!)*H2__2[[#This Row],[PremiumH2CN_prod]]*1000)*_xlfn.XLOOKUP(H2__2[[#This Row],[Year]],Graphs!$R$2:$R$41,Graphs!$T$2:$T$41)</f>
        <v>#REF!</v>
      </c>
      <c r="AD11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1" spans="1:31" x14ac:dyDescent="0.25">
      <c r="A1171" s="1" t="s">
        <v>105</v>
      </c>
      <c r="B1171">
        <v>5</v>
      </c>
      <c r="C1171" s="1" t="s">
        <v>107</v>
      </c>
      <c r="D1171" s="1" t="s">
        <v>23</v>
      </c>
      <c r="E1171">
        <v>2030</v>
      </c>
      <c r="F1171">
        <v>32.666666666673926</v>
      </c>
      <c r="G1171">
        <v>7.1633333333221971</v>
      </c>
      <c r="H1171">
        <v>11.889623186053425</v>
      </c>
      <c r="I1171">
        <v>38.546181691495228</v>
      </c>
      <c r="J1171">
        <v>0.10440577711585547</v>
      </c>
      <c r="K1171">
        <v>1.428895432134766</v>
      </c>
      <c r="L1171">
        <v>1.7539483774653883</v>
      </c>
      <c r="M1171">
        <v>4.3722685307302394</v>
      </c>
      <c r="N1171">
        <v>12.345511456836592</v>
      </c>
      <c r="O1171">
        <v>0</v>
      </c>
      <c r="P1171">
        <v>0</v>
      </c>
      <c r="Q1171">
        <v>0</v>
      </c>
      <c r="R1171">
        <v>0</v>
      </c>
      <c r="S1171">
        <v>2.7877208389977044</v>
      </c>
      <c r="T1171">
        <v>0</v>
      </c>
      <c r="U1171">
        <v>0</v>
      </c>
      <c r="V1171">
        <v>1.0145639163489137</v>
      </c>
      <c r="W1171">
        <v>1.0145639163489137</v>
      </c>
      <c r="X1171">
        <v>2.8333688545349447</v>
      </c>
      <c r="Y1171">
        <v>30.744361101482237</v>
      </c>
      <c r="Z1171">
        <v>0.30744361101482259</v>
      </c>
      <c r="AA1171">
        <v>0</v>
      </c>
      <c r="AB1171">
        <v>0</v>
      </c>
      <c r="AC1171" s="1" t="e">
        <f>((#REF!+#REF!)*H2__2[[#This Row],[PremiumH2CN_cap]]+(#REF!+#REF!)*H2__2[[#This Row],[PremiumH2CN_prod]]*1000)*_xlfn.XLOOKUP(H2__2[[#This Row],[Year]],Graphs!$R$2:$R$41,Graphs!$T$2:$T$41)</f>
        <v>#REF!</v>
      </c>
      <c r="AD11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2" spans="1:31" x14ac:dyDescent="0.25">
      <c r="A1172" s="1" t="s">
        <v>105</v>
      </c>
      <c r="B1172">
        <v>5</v>
      </c>
      <c r="C1172" s="1" t="s">
        <v>107</v>
      </c>
      <c r="D1172" s="1" t="s">
        <v>23</v>
      </c>
      <c r="E1172">
        <v>2031</v>
      </c>
      <c r="F1172">
        <v>28.000000000009081</v>
      </c>
      <c r="G1172">
        <v>7.1399999999891444</v>
      </c>
      <c r="H1172">
        <v>11.882873186053688</v>
      </c>
      <c r="I1172">
        <v>38.539431691729575</v>
      </c>
      <c r="J1172">
        <v>7.4853098157520837E-2</v>
      </c>
      <c r="K1172">
        <v>1.0003993325233895</v>
      </c>
      <c r="L1172">
        <v>0.82887029216197483</v>
      </c>
      <c r="M1172">
        <v>1.2117929373339456</v>
      </c>
      <c r="N1172">
        <v>8.3825869545092289</v>
      </c>
      <c r="O1172">
        <v>0</v>
      </c>
      <c r="P1172">
        <v>0</v>
      </c>
      <c r="Q1172">
        <v>4.5224399325181546</v>
      </c>
      <c r="R1172">
        <v>5.4751389591557045</v>
      </c>
      <c r="S1172">
        <v>2.0608989134857691</v>
      </c>
      <c r="T1172">
        <v>0.51694305394949702</v>
      </c>
      <c r="U1172">
        <v>0</v>
      </c>
      <c r="V1172">
        <v>1.0145639163489137</v>
      </c>
      <c r="W1172">
        <v>1.0145639163489137</v>
      </c>
      <c r="X1172">
        <v>2.1641720335742325</v>
      </c>
      <c r="Y1172">
        <v>30.744361101482237</v>
      </c>
      <c r="Z1172">
        <v>0.30744361101482259</v>
      </c>
      <c r="AA1172">
        <v>36.835736299182805</v>
      </c>
      <c r="AB1172">
        <v>34.624945334486029</v>
      </c>
      <c r="AC1172" s="1" t="e">
        <f>((#REF!+#REF!)*H2__2[[#This Row],[PremiumH2CN_cap]]+(#REF!+#REF!)*H2__2[[#This Row],[PremiumH2CN_prod]]*1000)*_xlfn.XLOOKUP(H2__2[[#This Row],[Year]],Graphs!$R$2:$R$41,Graphs!$T$2:$T$41)</f>
        <v>#REF!</v>
      </c>
      <c r="AD11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3" spans="1:31" x14ac:dyDescent="0.25">
      <c r="A1173" s="1" t="s">
        <v>105</v>
      </c>
      <c r="B1173">
        <v>5</v>
      </c>
      <c r="C1173" s="1" t="s">
        <v>107</v>
      </c>
      <c r="D1173" s="1" t="s">
        <v>23</v>
      </c>
      <c r="E1173">
        <v>2032</v>
      </c>
      <c r="F1173">
        <v>23.333333333344719</v>
      </c>
      <c r="G1173">
        <v>7.1166666666561316</v>
      </c>
      <c r="H1173">
        <v>11.876123186054079</v>
      </c>
      <c r="I1173">
        <v>38.532681692063512</v>
      </c>
      <c r="J1173">
        <v>2.7231338203141775E-2</v>
      </c>
      <c r="K1173">
        <v>1.0219005469453943</v>
      </c>
      <c r="L1173">
        <v>0.98780094065087054</v>
      </c>
      <c r="M1173">
        <v>1.5997662297856046</v>
      </c>
      <c r="N1173">
        <v>9.3549553387146052</v>
      </c>
      <c r="O1173">
        <v>0</v>
      </c>
      <c r="P1173">
        <v>0</v>
      </c>
      <c r="Q1173">
        <v>4.4752063542208003</v>
      </c>
      <c r="R1173">
        <v>5.523910289790229</v>
      </c>
      <c r="S1173">
        <v>2.1716949076921663</v>
      </c>
      <c r="T1173">
        <v>0.22944184482322363</v>
      </c>
      <c r="U1173">
        <v>0</v>
      </c>
      <c r="V1173">
        <v>1.0145639163489137</v>
      </c>
      <c r="W1173">
        <v>1.0145639163489137</v>
      </c>
      <c r="X1173">
        <v>2.2798035986052976</v>
      </c>
      <c r="Y1173">
        <v>30.744361101482237</v>
      </c>
      <c r="Z1173">
        <v>0.30744361101482259</v>
      </c>
      <c r="AA1173">
        <v>36.835736299182805</v>
      </c>
      <c r="AB1173">
        <v>34.624945334486029</v>
      </c>
      <c r="AC1173" s="1" t="e">
        <f>((#REF!+#REF!)*H2__2[[#This Row],[PremiumH2CN_cap]]+(#REF!+#REF!)*H2__2[[#This Row],[PremiumH2CN_prod]]*1000)*_xlfn.XLOOKUP(H2__2[[#This Row],[Year]],Graphs!$R$2:$R$41,Graphs!$T$2:$T$41)</f>
        <v>#REF!</v>
      </c>
      <c r="AD11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4" spans="1:31" x14ac:dyDescent="0.25">
      <c r="A1174" s="1" t="s">
        <v>105</v>
      </c>
      <c r="B1174">
        <v>5</v>
      </c>
      <c r="C1174" s="1" t="s">
        <v>107</v>
      </c>
      <c r="D1174" s="1" t="s">
        <v>23</v>
      </c>
      <c r="E1174">
        <v>2033</v>
      </c>
      <c r="F1174">
        <v>18.666666666681081</v>
      </c>
      <c r="G1174">
        <v>7.093333333323149</v>
      </c>
      <c r="H1174">
        <v>11.8693731860547</v>
      </c>
      <c r="I1174">
        <v>38.525931692564079</v>
      </c>
      <c r="J1174">
        <v>3.4896641059210634E-10</v>
      </c>
      <c r="K1174">
        <v>1.028554850642027</v>
      </c>
      <c r="L1174">
        <v>1.1993390184662613</v>
      </c>
      <c r="M1174">
        <v>1.9550790872343315</v>
      </c>
      <c r="N1174">
        <v>10.316054023916914</v>
      </c>
      <c r="O1174">
        <v>0</v>
      </c>
      <c r="P1174">
        <v>0</v>
      </c>
      <c r="Q1174">
        <v>4.3882072630575513</v>
      </c>
      <c r="R1174">
        <v>5.6113700770930439</v>
      </c>
      <c r="S1174">
        <v>2.2337282842726767</v>
      </c>
      <c r="T1174">
        <v>0.12077463644001475</v>
      </c>
      <c r="U1174">
        <v>0</v>
      </c>
      <c r="V1174">
        <v>1.0145639163489137</v>
      </c>
      <c r="W1174">
        <v>1.0145639163489137</v>
      </c>
      <c r="X1174">
        <v>2.3430657428414738</v>
      </c>
      <c r="Y1174">
        <v>30.744361101482237</v>
      </c>
      <c r="Z1174">
        <v>0.30744361101482259</v>
      </c>
      <c r="AA1174">
        <v>36.835736299182805</v>
      </c>
      <c r="AB1174">
        <v>34.624945334486029</v>
      </c>
      <c r="AC1174" s="1" t="e">
        <f>((#REF!+#REF!)*H2__2[[#This Row],[PremiumH2CN_cap]]+(#REF!+#REF!)*H2__2[[#This Row],[PremiumH2CN_prod]]*1000)*_xlfn.XLOOKUP(H2__2[[#This Row],[Year]],Graphs!$R$2:$R$41,Graphs!$T$2:$T$41)</f>
        <v>#REF!</v>
      </c>
      <c r="AD11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5" spans="1:31" x14ac:dyDescent="0.25">
      <c r="A1175" s="1" t="s">
        <v>105</v>
      </c>
      <c r="B1175">
        <v>5</v>
      </c>
      <c r="C1175" s="1" t="s">
        <v>107</v>
      </c>
      <c r="D1175" s="1" t="s">
        <v>23</v>
      </c>
      <c r="E1175">
        <v>2034</v>
      </c>
      <c r="F1175">
        <v>14.000000000018707</v>
      </c>
      <c r="G1175">
        <v>7.0699999999901877</v>
      </c>
      <c r="H1175">
        <v>11.862623186055815</v>
      </c>
      <c r="I1175">
        <v>38.519181693384233</v>
      </c>
      <c r="J1175">
        <v>3.2628304502947793E-10</v>
      </c>
      <c r="K1175">
        <v>1.0332696995155584</v>
      </c>
      <c r="L1175">
        <v>1.4833790258733868</v>
      </c>
      <c r="M1175">
        <v>2.3015830246022051</v>
      </c>
      <c r="N1175">
        <v>11.179797341314217</v>
      </c>
      <c r="O1175">
        <v>0</v>
      </c>
      <c r="P1175">
        <v>0</v>
      </c>
      <c r="Q1175">
        <v>4.3579667892937097</v>
      </c>
      <c r="R1175">
        <v>5.6419709582576987</v>
      </c>
      <c r="S1175">
        <v>2.2816819258048464</v>
      </c>
      <c r="T1175">
        <v>4.1779193171097365E-2</v>
      </c>
      <c r="U1175">
        <v>0</v>
      </c>
      <c r="V1175">
        <v>1.0145639163489137</v>
      </c>
      <c r="W1175">
        <v>1.0145639163489137</v>
      </c>
      <c r="X1175">
        <v>2.3913191568268819</v>
      </c>
      <c r="Y1175">
        <v>30.744361101482237</v>
      </c>
      <c r="Z1175">
        <v>0.30744361101482259</v>
      </c>
      <c r="AA1175">
        <v>36.835736299182805</v>
      </c>
      <c r="AB1175">
        <v>34.624945334486029</v>
      </c>
      <c r="AC1175" s="1" t="e">
        <f>((#REF!+#REF!)*H2__2[[#This Row],[PremiumH2CN_cap]]+(#REF!+#REF!)*H2__2[[#This Row],[PremiumH2CN_prod]]*1000)*_xlfn.XLOOKUP(H2__2[[#This Row],[Year]],Graphs!$R$2:$R$41,Graphs!$T$2:$T$41)</f>
        <v>#REF!</v>
      </c>
      <c r="AD11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6" spans="1:31" x14ac:dyDescent="0.25">
      <c r="A1176" s="1" t="s">
        <v>105</v>
      </c>
      <c r="B1176">
        <v>5</v>
      </c>
      <c r="C1176" s="1" t="s">
        <v>107</v>
      </c>
      <c r="D1176" s="1" t="s">
        <v>23</v>
      </c>
      <c r="E1176">
        <v>2035</v>
      </c>
      <c r="F1176">
        <v>9.33333333335902</v>
      </c>
      <c r="G1176">
        <v>7.0466666666572415</v>
      </c>
      <c r="H1176">
        <v>11.855873186058446</v>
      </c>
      <c r="I1176">
        <v>38.512431695085475</v>
      </c>
      <c r="J1176">
        <v>2.725350556043969E-10</v>
      </c>
      <c r="K1176">
        <v>1.014519954986725</v>
      </c>
      <c r="L1176">
        <v>1.8665625592170774</v>
      </c>
      <c r="M1176">
        <v>2.814795517538776</v>
      </c>
      <c r="N1176">
        <v>11.801917716295973</v>
      </c>
      <c r="O1176">
        <v>0</v>
      </c>
      <c r="P1176">
        <v>0</v>
      </c>
      <c r="Q1176">
        <v>4.3886273116811818</v>
      </c>
      <c r="R1176">
        <v>5.6113726883167638</v>
      </c>
      <c r="S1176">
        <v>2.3009264903366566</v>
      </c>
      <c r="T1176">
        <v>1.6701182755991743E-2</v>
      </c>
      <c r="U1176">
        <v>0</v>
      </c>
      <c r="V1176">
        <v>1.0145639163489137</v>
      </c>
      <c r="W1176">
        <v>1.0145639163489137</v>
      </c>
      <c r="X1176">
        <v>2.4110634402638875</v>
      </c>
      <c r="Y1176">
        <v>30.744361101482237</v>
      </c>
      <c r="Z1176">
        <v>0.30744361101482259</v>
      </c>
      <c r="AA1176">
        <v>36.835736299182805</v>
      </c>
      <c r="AB1176">
        <v>34.624945334486029</v>
      </c>
      <c r="AC1176" s="1" t="e">
        <f>((#REF!+#REF!)*H2__2[[#This Row],[PremiumH2CN_cap]]+(#REF!+#REF!)*H2__2[[#This Row],[PremiumH2CN_prod]]*1000)*_xlfn.XLOOKUP(H2__2[[#This Row],[Year]],Graphs!$R$2:$R$41,Graphs!$T$2:$T$41)</f>
        <v>#REF!</v>
      </c>
      <c r="AD11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7" spans="1:31" x14ac:dyDescent="0.25">
      <c r="A1177" s="1" t="s">
        <v>105</v>
      </c>
      <c r="B1177">
        <v>5</v>
      </c>
      <c r="C1177" s="1" t="s">
        <v>107</v>
      </c>
      <c r="D1177" s="1" t="s">
        <v>23</v>
      </c>
      <c r="E1177">
        <v>2036</v>
      </c>
      <c r="F1177">
        <v>4.6666666667075845</v>
      </c>
      <c r="G1177">
        <v>7.0233333333243024</v>
      </c>
      <c r="H1177">
        <v>11.849123186071855</v>
      </c>
      <c r="I1177">
        <v>38.505681700834856</v>
      </c>
      <c r="J1177">
        <v>2.4004650367317656E-10</v>
      </c>
      <c r="K1177">
        <v>1.0157950519264047</v>
      </c>
      <c r="L1177">
        <v>1.9913180717044821</v>
      </c>
      <c r="M1177">
        <v>3.3495813505851348</v>
      </c>
      <c r="N1177">
        <v>12.548327486107711</v>
      </c>
      <c r="O1177">
        <v>0</v>
      </c>
      <c r="P1177">
        <v>0</v>
      </c>
      <c r="Q1177">
        <v>4.3985965769519497</v>
      </c>
      <c r="R1177">
        <v>5.6014034230472918</v>
      </c>
      <c r="S1177">
        <v>2.3588910551992703</v>
      </c>
      <c r="T1177">
        <v>1.6438635398235708E-2</v>
      </c>
      <c r="U1177">
        <v>0</v>
      </c>
      <c r="V1177">
        <v>1.0145639163489137</v>
      </c>
      <c r="W1177">
        <v>1.0145639163489137</v>
      </c>
      <c r="X1177">
        <v>2.4813190732173624</v>
      </c>
      <c r="Y1177">
        <v>30.744361101482237</v>
      </c>
      <c r="Z1177">
        <v>0.30744361101482259</v>
      </c>
      <c r="AA1177">
        <v>36.835736299182805</v>
      </c>
      <c r="AB1177">
        <v>34.624945334486029</v>
      </c>
      <c r="AC1177" s="1" t="e">
        <f>((#REF!+#REF!)*H2__2[[#This Row],[PremiumH2CN_cap]]+(#REF!+#REF!)*H2__2[[#This Row],[PremiumH2CN_prod]]*1000)*_xlfn.XLOOKUP(H2__2[[#This Row],[Year]],Graphs!$R$2:$R$41,Graphs!$T$2:$T$41)</f>
        <v>#REF!</v>
      </c>
      <c r="AD11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8" spans="1:31" x14ac:dyDescent="0.25">
      <c r="A1178" s="1" t="s">
        <v>105</v>
      </c>
      <c r="B1178">
        <v>5</v>
      </c>
      <c r="C1178" s="1" t="s">
        <v>107</v>
      </c>
      <c r="D1178" s="1" t="s">
        <v>23</v>
      </c>
      <c r="E1178">
        <v>2037</v>
      </c>
      <c r="F1178">
        <v>6.1594382197224688E-9</v>
      </c>
      <c r="G1178">
        <v>6.9999999999913713</v>
      </c>
      <c r="H1178">
        <v>15.5134252667563</v>
      </c>
      <c r="I1178">
        <v>38.498931719197671</v>
      </c>
      <c r="J1178">
        <v>1.7601754971980629E-10</v>
      </c>
      <c r="K1178">
        <v>1.0473950770381615</v>
      </c>
      <c r="L1178">
        <v>2.4101965556639144</v>
      </c>
      <c r="M1178">
        <v>3.1520865802287328</v>
      </c>
      <c r="N1178">
        <v>13.689493033320769</v>
      </c>
      <c r="O1178">
        <v>0</v>
      </c>
      <c r="P1178">
        <v>0</v>
      </c>
      <c r="Q1178">
        <v>4.4060513036656159</v>
      </c>
      <c r="R1178">
        <v>5.5939463125145394</v>
      </c>
      <c r="S1178">
        <v>2.4262840445896359</v>
      </c>
      <c r="T1178">
        <v>2.3293543659621292E-2</v>
      </c>
      <c r="U1178">
        <v>0</v>
      </c>
      <c r="V1178">
        <v>1.0145639163489137</v>
      </c>
      <c r="W1178">
        <v>1.0145639163489137</v>
      </c>
      <c r="X1178">
        <v>2.5541656769652934</v>
      </c>
      <c r="Y1178">
        <v>30.744361101482237</v>
      </c>
      <c r="Z1178">
        <v>0.30744361101482259</v>
      </c>
      <c r="AA1178">
        <v>36.835736299182805</v>
      </c>
      <c r="AB1178">
        <v>34.624945334486029</v>
      </c>
      <c r="AC1178" s="1" t="e">
        <f>((#REF!+#REF!)*H2__2[[#This Row],[PremiumH2CN_cap]]+(#REF!+#REF!)*H2__2[[#This Row],[PremiumH2CN_prod]]*1000)*_xlfn.XLOOKUP(H2__2[[#This Row],[Year]],Graphs!$R$2:$R$41,Graphs!$T$2:$T$41)</f>
        <v>#REF!</v>
      </c>
      <c r="AD11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79" spans="1:31" x14ac:dyDescent="0.25">
      <c r="A1179" s="1" t="s">
        <v>105</v>
      </c>
      <c r="B1179">
        <v>5</v>
      </c>
      <c r="C1179" s="1" t="s">
        <v>107</v>
      </c>
      <c r="D1179" s="1" t="s">
        <v>23</v>
      </c>
      <c r="E1179">
        <v>2038</v>
      </c>
      <c r="F1179">
        <v>6.2491773885636975E-9</v>
      </c>
      <c r="G1179">
        <v>6.9999999999917799</v>
      </c>
      <c r="H1179">
        <v>26.152096078964433</v>
      </c>
      <c r="I1179">
        <v>38.492181776852384</v>
      </c>
      <c r="J1179">
        <v>1.6769512697327342E-10</v>
      </c>
      <c r="K1179">
        <v>1.0472362826688602</v>
      </c>
      <c r="L1179">
        <v>3.7425335770585293</v>
      </c>
      <c r="M1179">
        <v>2.9920542885475672</v>
      </c>
      <c r="N1179">
        <v>14.194703221435462</v>
      </c>
      <c r="O1179">
        <v>0</v>
      </c>
      <c r="P1179">
        <v>0</v>
      </c>
      <c r="Q1179">
        <v>4.3807779277553669</v>
      </c>
      <c r="R1179">
        <v>5.619222072243991</v>
      </c>
      <c r="S1179">
        <v>2.4260021038954878</v>
      </c>
      <c r="T1179">
        <v>1.918575647293214E-2</v>
      </c>
      <c r="U1179">
        <v>0</v>
      </c>
      <c r="V1179">
        <v>1.0145639163489137</v>
      </c>
      <c r="W1179">
        <v>1.0145639163489137</v>
      </c>
      <c r="X1179">
        <v>2.5571859800224477</v>
      </c>
      <c r="Y1179">
        <v>30.744361101482237</v>
      </c>
      <c r="Z1179">
        <v>0.30744361101482259</v>
      </c>
      <c r="AA1179">
        <v>36.835736299182805</v>
      </c>
      <c r="AB1179">
        <v>34.624945334486029</v>
      </c>
      <c r="AC1179" s="1" t="e">
        <f>((#REF!+#REF!)*H2__2[[#This Row],[PremiumH2CN_cap]]+(#REF!+#REF!)*H2__2[[#This Row],[PremiumH2CN_prod]]*1000)*_xlfn.XLOOKUP(H2__2[[#This Row],[Year]],Graphs!$R$2:$R$41,Graphs!$T$2:$T$41)</f>
        <v>#REF!</v>
      </c>
      <c r="AD11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0" spans="1:31" x14ac:dyDescent="0.25">
      <c r="A1180" s="1" t="s">
        <v>105</v>
      </c>
      <c r="B1180">
        <v>5</v>
      </c>
      <c r="C1180" s="1" t="s">
        <v>107</v>
      </c>
      <c r="D1180" s="1" t="s">
        <v>23</v>
      </c>
      <c r="E1180">
        <v>2039</v>
      </c>
      <c r="F1180">
        <v>6.5158730753575992E-9</v>
      </c>
      <c r="G1180">
        <v>6.9999999999922382</v>
      </c>
      <c r="H1180">
        <v>26.145346082121858</v>
      </c>
      <c r="I1180">
        <v>48.600753709384797</v>
      </c>
      <c r="J1180">
        <v>1.6018729502398091E-10</v>
      </c>
      <c r="K1180">
        <v>0.99812966966044103</v>
      </c>
      <c r="L1180">
        <v>4.0864777595374164</v>
      </c>
      <c r="M1180">
        <v>4.0315661267742513</v>
      </c>
      <c r="N1180">
        <v>14.337154446704394</v>
      </c>
      <c r="O1180">
        <v>0</v>
      </c>
      <c r="P1180">
        <v>0</v>
      </c>
      <c r="Q1180">
        <v>4.3521161137724418</v>
      </c>
      <c r="R1180">
        <v>5.6478838862251246</v>
      </c>
      <c r="S1180">
        <v>2.3891045818928784</v>
      </c>
      <c r="T1180">
        <v>1.573697851604457E-2</v>
      </c>
      <c r="U1180">
        <v>0</v>
      </c>
      <c r="V1180">
        <v>1.0145639163489137</v>
      </c>
      <c r="W1180">
        <v>1.0145639163489137</v>
      </c>
      <c r="X1180">
        <v>2.5195601029714827</v>
      </c>
      <c r="Y1180">
        <v>30.744361101482237</v>
      </c>
      <c r="Z1180">
        <v>0.30744361101482259</v>
      </c>
      <c r="AA1180">
        <v>36.835736299182805</v>
      </c>
      <c r="AB1180">
        <v>34.624945334486029</v>
      </c>
      <c r="AC1180" s="1" t="e">
        <f>((#REF!+#REF!)*H2__2[[#This Row],[PremiumH2CN_cap]]+(#REF!+#REF!)*H2__2[[#This Row],[PremiumH2CN_prod]]*1000)*_xlfn.XLOOKUP(H2__2[[#This Row],[Year]],Graphs!$R$2:$R$41,Graphs!$T$2:$T$41)</f>
        <v>#REF!</v>
      </c>
      <c r="AD11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1" spans="1:31" x14ac:dyDescent="0.25">
      <c r="A1181" s="1" t="s">
        <v>105</v>
      </c>
      <c r="B1181">
        <v>5</v>
      </c>
      <c r="C1181" s="1" t="s">
        <v>107</v>
      </c>
      <c r="D1181" s="1" t="s">
        <v>23</v>
      </c>
      <c r="E1181">
        <v>2040</v>
      </c>
      <c r="F1181">
        <v>7.1013432777412716E-9</v>
      </c>
      <c r="G1181">
        <v>6.9999999999927551</v>
      </c>
      <c r="H1181">
        <v>26.138596082161474</v>
      </c>
      <c r="I1181">
        <v>59.595622796614784</v>
      </c>
      <c r="J1181">
        <v>1.5350409428448764E-10</v>
      </c>
      <c r="K1181">
        <v>0.95907704515113712</v>
      </c>
      <c r="L1181">
        <v>4.4072847160704667</v>
      </c>
      <c r="M1181">
        <v>5.4149213154671658</v>
      </c>
      <c r="N1181">
        <v>14.162700322786154</v>
      </c>
      <c r="O1181">
        <v>0</v>
      </c>
      <c r="P1181">
        <v>0</v>
      </c>
      <c r="Q1181">
        <v>4.3407669086555849</v>
      </c>
      <c r="R1181">
        <v>5.6592330913399733</v>
      </c>
      <c r="S1181">
        <v>2.3220471403026015</v>
      </c>
      <c r="T1181">
        <v>1.4269091162256818E-2</v>
      </c>
      <c r="U1181">
        <v>0</v>
      </c>
      <c r="V1181">
        <v>1.0145639163489137</v>
      </c>
      <c r="W1181">
        <v>1.0145639163489137</v>
      </c>
      <c r="X1181">
        <v>2.4509404865058588</v>
      </c>
      <c r="Y1181">
        <v>30.744361101482237</v>
      </c>
      <c r="Z1181">
        <v>0.30744361101482259</v>
      </c>
      <c r="AA1181">
        <v>36.835736299182805</v>
      </c>
      <c r="AB1181">
        <v>34.624945334486029</v>
      </c>
      <c r="AC1181" s="1" t="e">
        <f>((#REF!+#REF!)*H2__2[[#This Row],[PremiumH2CN_cap]]+(#REF!+#REF!)*H2__2[[#This Row],[PremiumH2CN_prod]]*1000)*_xlfn.XLOOKUP(H2__2[[#This Row],[Year]],Graphs!$R$2:$R$41,Graphs!$T$2:$T$41)</f>
        <v>#REF!</v>
      </c>
      <c r="AD11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2" spans="1:31" x14ac:dyDescent="0.25">
      <c r="A1182" s="1" t="s">
        <v>105</v>
      </c>
      <c r="B1182">
        <v>5</v>
      </c>
      <c r="C1182" s="1" t="s">
        <v>107</v>
      </c>
      <c r="D1182" s="1" t="s">
        <v>23</v>
      </c>
      <c r="E1182">
        <v>2041</v>
      </c>
      <c r="F1182">
        <v>7.8982528162525309E-9</v>
      </c>
      <c r="G1182">
        <v>6.9999999999933511</v>
      </c>
      <c r="H1182">
        <v>26.131846082182541</v>
      </c>
      <c r="I1182">
        <v>68.305684675860604</v>
      </c>
      <c r="J1182">
        <v>1.474479330805902E-10</v>
      </c>
      <c r="K1182">
        <v>0.95907704490103163</v>
      </c>
      <c r="L1182">
        <v>4.9816027948386301</v>
      </c>
      <c r="M1182">
        <v>8.1733921544770336</v>
      </c>
      <c r="N1182">
        <v>13.955105754144657</v>
      </c>
      <c r="O1182">
        <v>0</v>
      </c>
      <c r="P1182">
        <v>0</v>
      </c>
      <c r="Q1182">
        <v>0</v>
      </c>
      <c r="R1182">
        <v>0</v>
      </c>
      <c r="S1182">
        <v>2.2064556228759948</v>
      </c>
      <c r="T1182">
        <v>0</v>
      </c>
      <c r="U1182">
        <v>0</v>
      </c>
      <c r="V1182">
        <v>1.0145639163489137</v>
      </c>
      <c r="W1182">
        <v>1.0145639163489137</v>
      </c>
      <c r="X1182">
        <v>2.3121213719175824</v>
      </c>
      <c r="Y1182">
        <v>30.744361101482237</v>
      </c>
      <c r="Z1182">
        <v>0.30744361101482259</v>
      </c>
      <c r="AA1182">
        <v>36.835736299182805</v>
      </c>
      <c r="AB1182">
        <v>34.624945334486029</v>
      </c>
      <c r="AC1182" s="1" t="e">
        <f>((#REF!+#REF!)*H2__2[[#This Row],[PremiumH2CN_cap]]+(#REF!+#REF!)*H2__2[[#This Row],[PremiumH2CN_prod]]*1000)*_xlfn.XLOOKUP(H2__2[[#This Row],[Year]],Graphs!$R$2:$R$41,Graphs!$T$2:$T$41)</f>
        <v>#REF!</v>
      </c>
      <c r="AD11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3" spans="1:31" x14ac:dyDescent="0.25">
      <c r="A1183" s="1" t="s">
        <v>105</v>
      </c>
      <c r="B1183">
        <v>5</v>
      </c>
      <c r="C1183" s="1" t="s">
        <v>107</v>
      </c>
      <c r="D1183" s="1" t="s">
        <v>23</v>
      </c>
      <c r="E1183">
        <v>2042</v>
      </c>
      <c r="F1183">
        <v>8.8449769114952513E-9</v>
      </c>
      <c r="G1183">
        <v>6.999999999994051</v>
      </c>
      <c r="H1183">
        <v>25.714265752877356</v>
      </c>
      <c r="I1183">
        <v>66.948934887943565</v>
      </c>
      <c r="J1183">
        <v>1.4239874474558089E-10</v>
      </c>
      <c r="K1183">
        <v>0.84491618366053611</v>
      </c>
      <c r="L1183">
        <v>5.2113884175205536</v>
      </c>
      <c r="M1183">
        <v>8.4744477835568528</v>
      </c>
      <c r="N1183">
        <v>13.972762762662864</v>
      </c>
      <c r="O1183">
        <v>0</v>
      </c>
      <c r="P1183">
        <v>0</v>
      </c>
      <c r="Q1183">
        <v>0</v>
      </c>
      <c r="R1183">
        <v>0</v>
      </c>
      <c r="S1183">
        <v>2.0859382007057925</v>
      </c>
      <c r="T1183">
        <v>0</v>
      </c>
      <c r="U1183">
        <v>0</v>
      </c>
      <c r="V1183">
        <v>1.0145639163489137</v>
      </c>
      <c r="W1183">
        <v>1.0145639163489137</v>
      </c>
      <c r="X1183">
        <v>2.1942259867662943</v>
      </c>
      <c r="Y1183">
        <v>30.744361101482237</v>
      </c>
      <c r="Z1183">
        <v>0.30744361101482259</v>
      </c>
      <c r="AA1183">
        <v>36.835736299182805</v>
      </c>
      <c r="AB1183">
        <v>34.624945334486029</v>
      </c>
      <c r="AC1183" s="1" t="e">
        <f>((#REF!+#REF!)*H2__2[[#This Row],[PremiumH2CN_cap]]+(#REF!+#REF!)*H2__2[[#This Row],[PremiumH2CN_prod]]*1000)*_xlfn.XLOOKUP(H2__2[[#This Row],[Year]],Graphs!$R$2:$R$41,Graphs!$T$2:$T$41)</f>
        <v>#REF!</v>
      </c>
      <c r="AD11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4" spans="1:31" x14ac:dyDescent="0.25">
      <c r="A1184" s="1" t="s">
        <v>105</v>
      </c>
      <c r="B1184">
        <v>5</v>
      </c>
      <c r="C1184" s="1" t="s">
        <v>107</v>
      </c>
      <c r="D1184" s="1" t="s">
        <v>23</v>
      </c>
      <c r="E1184">
        <v>2043</v>
      </c>
      <c r="F1184">
        <v>9.9505574930477393E-9</v>
      </c>
      <c r="G1184">
        <v>6.9999999999948983</v>
      </c>
      <c r="H1184">
        <v>25.71426575290624</v>
      </c>
      <c r="I1184">
        <v>75.949871240370882</v>
      </c>
      <c r="J1184">
        <v>1.4078020858721254E-10</v>
      </c>
      <c r="K1184">
        <v>0.64332984394749937</v>
      </c>
      <c r="L1184">
        <v>5.2922564144795725</v>
      </c>
      <c r="M1184">
        <v>10.110473428680768</v>
      </c>
      <c r="N1184">
        <v>14.321141983420164</v>
      </c>
      <c r="O1184">
        <v>0</v>
      </c>
      <c r="P1184">
        <v>0</v>
      </c>
      <c r="Q1184">
        <v>0</v>
      </c>
      <c r="R1184">
        <v>0</v>
      </c>
      <c r="S1184">
        <v>2.0735933302539302</v>
      </c>
      <c r="T1184">
        <v>0</v>
      </c>
      <c r="U1184">
        <v>0</v>
      </c>
      <c r="V1184">
        <v>1.0145639163489137</v>
      </c>
      <c r="W1184">
        <v>1.0145639163489137</v>
      </c>
      <c r="X1184">
        <v>2.1825565324669531</v>
      </c>
      <c r="Y1184">
        <v>30.744361101482237</v>
      </c>
      <c r="Z1184">
        <v>0.30744361101482259</v>
      </c>
      <c r="AA1184">
        <v>36.835736299182805</v>
      </c>
      <c r="AB1184">
        <v>34.624945334486029</v>
      </c>
      <c r="AC1184" s="1" t="e">
        <f>((#REF!+#REF!)*H2__2[[#This Row],[PremiumH2CN_cap]]+(#REF!+#REF!)*H2__2[[#This Row],[PremiumH2CN_prod]]*1000)*_xlfn.XLOOKUP(H2__2[[#This Row],[Year]],Graphs!$R$2:$R$41,Graphs!$T$2:$T$41)</f>
        <v>#REF!</v>
      </c>
      <c r="AD11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5" spans="1:31" x14ac:dyDescent="0.25">
      <c r="A1185" s="1" t="s">
        <v>105</v>
      </c>
      <c r="B1185">
        <v>5</v>
      </c>
      <c r="C1185" s="1" t="s">
        <v>107</v>
      </c>
      <c r="D1185" s="1" t="s">
        <v>23</v>
      </c>
      <c r="E1185">
        <v>2044</v>
      </c>
      <c r="F1185">
        <v>1.1219432310795372E-8</v>
      </c>
      <c r="G1185">
        <v>6.9999999999959499</v>
      </c>
      <c r="H1185">
        <v>25.714265752970867</v>
      </c>
      <c r="I1185">
        <v>91.692859195240288</v>
      </c>
      <c r="J1185">
        <v>1.3810689891364043E-10</v>
      </c>
      <c r="K1185">
        <v>0.47863028435178334</v>
      </c>
      <c r="L1185">
        <v>5.374883260194566</v>
      </c>
      <c r="M1185">
        <v>12.403655842782305</v>
      </c>
      <c r="N1185">
        <v>14.125860533545378</v>
      </c>
      <c r="O1185">
        <v>0</v>
      </c>
      <c r="P1185">
        <v>0</v>
      </c>
      <c r="Q1185">
        <v>0</v>
      </c>
      <c r="R1185">
        <v>0</v>
      </c>
      <c r="S1185">
        <v>2.0127311143221864</v>
      </c>
      <c r="T1185">
        <v>0</v>
      </c>
      <c r="U1185">
        <v>0</v>
      </c>
      <c r="V1185">
        <v>1.0145639163489137</v>
      </c>
      <c r="W1185">
        <v>1.0145639163489137</v>
      </c>
      <c r="X1185">
        <v>2.1217894515043887</v>
      </c>
      <c r="Y1185">
        <v>30.744361101482237</v>
      </c>
      <c r="Z1185">
        <v>0.30744361101482259</v>
      </c>
      <c r="AA1185">
        <v>36.835736299182805</v>
      </c>
      <c r="AB1185">
        <v>34.624945334486029</v>
      </c>
      <c r="AC1185" s="1" t="e">
        <f>((#REF!+#REF!)*H2__2[[#This Row],[PremiumH2CN_cap]]+(#REF!+#REF!)*H2__2[[#This Row],[PremiumH2CN_prod]]*1000)*_xlfn.XLOOKUP(H2__2[[#This Row],[Year]],Graphs!$R$2:$R$41,Graphs!$T$2:$T$41)</f>
        <v>#REF!</v>
      </c>
      <c r="AD11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6" spans="1:31" x14ac:dyDescent="0.25">
      <c r="A1186" s="1" t="s">
        <v>105</v>
      </c>
      <c r="B1186">
        <v>5</v>
      </c>
      <c r="C1186" s="1" t="s">
        <v>107</v>
      </c>
      <c r="D1186" s="1" t="s">
        <v>23</v>
      </c>
      <c r="E1186">
        <v>2045</v>
      </c>
      <c r="F1186">
        <v>1.268049496514524E-8</v>
      </c>
      <c r="G1186">
        <v>6.9999999999973133</v>
      </c>
      <c r="H1186">
        <v>24.799733367518066</v>
      </c>
      <c r="I1186">
        <v>103.66607356927977</v>
      </c>
      <c r="J1186">
        <v>1.3561741072532083E-10</v>
      </c>
      <c r="K1186">
        <v>0.46045237069529255</v>
      </c>
      <c r="L1186">
        <v>5.3253435729522476</v>
      </c>
      <c r="M1186">
        <v>14.005834243647429</v>
      </c>
      <c r="N1186">
        <v>13.997391408315643</v>
      </c>
      <c r="O1186">
        <v>0</v>
      </c>
      <c r="P1186">
        <v>0</v>
      </c>
      <c r="Q1186">
        <v>0</v>
      </c>
      <c r="R1186">
        <v>0</v>
      </c>
      <c r="S1186">
        <v>1.9331342881054741</v>
      </c>
      <c r="T1186">
        <v>0</v>
      </c>
      <c r="U1186">
        <v>0</v>
      </c>
      <c r="V1186">
        <v>1.0145639163489137</v>
      </c>
      <c r="W1186">
        <v>1.0145639163489137</v>
      </c>
      <c r="X1186">
        <v>2.0334500806631857</v>
      </c>
      <c r="Y1186">
        <v>30.744361101482237</v>
      </c>
      <c r="Z1186">
        <v>0.30744361101482259</v>
      </c>
      <c r="AA1186">
        <v>36.835736299182805</v>
      </c>
      <c r="AB1186">
        <v>34.624945334486029</v>
      </c>
      <c r="AC1186" s="1" t="e">
        <f>((#REF!+#REF!)*H2__2[[#This Row],[PremiumH2CN_cap]]+(#REF!+#REF!)*H2__2[[#This Row],[PremiumH2CN_prod]]*1000)*_xlfn.XLOOKUP(H2__2[[#This Row],[Year]],Graphs!$R$2:$R$41,Graphs!$T$2:$T$41)</f>
        <v>#REF!</v>
      </c>
      <c r="AD11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7" spans="1:31" x14ac:dyDescent="0.25">
      <c r="A1187" s="1" t="s">
        <v>105</v>
      </c>
      <c r="B1187">
        <v>5</v>
      </c>
      <c r="C1187" s="1" t="s">
        <v>107</v>
      </c>
      <c r="D1187" s="1" t="s">
        <v>23</v>
      </c>
      <c r="E1187">
        <v>2046</v>
      </c>
      <c r="F1187">
        <v>1.4369553890856624E-8</v>
      </c>
      <c r="G1187">
        <v>6.9999999999991998</v>
      </c>
      <c r="H1187">
        <v>32.052619871018756</v>
      </c>
      <c r="I1187">
        <v>102.62263320061454</v>
      </c>
      <c r="J1187">
        <v>1.344621221681017E-10</v>
      </c>
      <c r="K1187">
        <v>0.46045237060255673</v>
      </c>
      <c r="L1187">
        <v>6.8984475129702307</v>
      </c>
      <c r="M1187">
        <v>14.010927559467717</v>
      </c>
      <c r="N1187">
        <v>14.26622654701282</v>
      </c>
      <c r="O1187">
        <v>0</v>
      </c>
      <c r="P1187">
        <v>0</v>
      </c>
      <c r="Q1187">
        <v>0</v>
      </c>
      <c r="R1187">
        <v>0</v>
      </c>
      <c r="S1187">
        <v>1.8899543849792768</v>
      </c>
      <c r="T1187">
        <v>0</v>
      </c>
      <c r="U1187">
        <v>0</v>
      </c>
      <c r="V1187">
        <v>1.0145639163489137</v>
      </c>
      <c r="W1187">
        <v>1.0145639163489137</v>
      </c>
      <c r="X1187">
        <v>1.9831527722507003</v>
      </c>
      <c r="Y1187">
        <v>30.744361101482237</v>
      </c>
      <c r="Z1187">
        <v>0.30744361101482259</v>
      </c>
      <c r="AA1187">
        <v>36.835736299182805</v>
      </c>
      <c r="AB1187">
        <v>34.624945334486029</v>
      </c>
      <c r="AC1187" s="1" t="e">
        <f>((#REF!+#REF!)*H2__2[[#This Row],[PremiumH2CN_cap]]+(#REF!+#REF!)*H2__2[[#This Row],[PremiumH2CN_prod]]*1000)*_xlfn.XLOOKUP(H2__2[[#This Row],[Year]],Graphs!$R$2:$R$41,Graphs!$T$2:$T$41)</f>
        <v>#REF!</v>
      </c>
      <c r="AD11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8" spans="1:31" x14ac:dyDescent="0.25">
      <c r="A1188" s="1" t="s">
        <v>105</v>
      </c>
      <c r="B1188">
        <v>5</v>
      </c>
      <c r="C1188" s="1" t="s">
        <v>107</v>
      </c>
      <c r="D1188" s="1" t="s">
        <v>23</v>
      </c>
      <c r="E1188">
        <v>2047</v>
      </c>
      <c r="F1188">
        <v>1.6318235697538663E-8</v>
      </c>
      <c r="G1188">
        <v>7.0000000000021094</v>
      </c>
      <c r="H1188">
        <v>39.491002880320835</v>
      </c>
      <c r="I1188">
        <v>107.38140369486368</v>
      </c>
      <c r="J1188">
        <v>1.3271249445655513E-10</v>
      </c>
      <c r="K1188">
        <v>0.46045237047311421</v>
      </c>
      <c r="L1188">
        <v>8.5051555480990579</v>
      </c>
      <c r="M1188">
        <v>14.369189113716084</v>
      </c>
      <c r="N1188">
        <v>14.072909040779516</v>
      </c>
      <c r="O1188">
        <v>0</v>
      </c>
      <c r="P1188">
        <v>0</v>
      </c>
      <c r="Q1188">
        <v>0</v>
      </c>
      <c r="R1188">
        <v>0</v>
      </c>
      <c r="S1188">
        <v>1.8044323612032347</v>
      </c>
      <c r="T1188">
        <v>0</v>
      </c>
      <c r="U1188">
        <v>0</v>
      </c>
      <c r="V1188">
        <v>1.0145639163489137</v>
      </c>
      <c r="W1188">
        <v>1.0145639163489137</v>
      </c>
      <c r="X1188">
        <v>1.8935478161339623</v>
      </c>
      <c r="Y1188">
        <v>30.744361101482237</v>
      </c>
      <c r="Z1188">
        <v>0.30744361101482259</v>
      </c>
      <c r="AA1188">
        <v>36.835736299182805</v>
      </c>
      <c r="AB1188">
        <v>34.624945334486029</v>
      </c>
      <c r="AC1188" s="1" t="e">
        <f>((#REF!+#REF!)*H2__2[[#This Row],[PremiumH2CN_cap]]+(#REF!+#REF!)*H2__2[[#This Row],[PremiumH2CN_prod]]*1000)*_xlfn.XLOOKUP(H2__2[[#This Row],[Year]],Graphs!$R$2:$R$41,Graphs!$T$2:$T$41)</f>
        <v>#REF!</v>
      </c>
      <c r="AD11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89" spans="1:31" x14ac:dyDescent="0.25">
      <c r="A1189" s="1" t="s">
        <v>105</v>
      </c>
      <c r="B1189">
        <v>5</v>
      </c>
      <c r="C1189" s="1" t="s">
        <v>107</v>
      </c>
      <c r="D1189" s="1" t="s">
        <v>23</v>
      </c>
      <c r="E1189">
        <v>2048</v>
      </c>
      <c r="F1189">
        <v>1.8573402197875611E-8</v>
      </c>
      <c r="G1189">
        <v>3.5000000000088312</v>
      </c>
      <c r="H1189">
        <v>51.251032120230008</v>
      </c>
      <c r="I1189">
        <v>108.20085452378963</v>
      </c>
      <c r="J1189">
        <v>1.3148392713579823E-10</v>
      </c>
      <c r="K1189">
        <v>0.23022618506617171</v>
      </c>
      <c r="L1189">
        <v>11.083146170670265</v>
      </c>
      <c r="M1189">
        <v>14.556423358105988</v>
      </c>
      <c r="N1189">
        <v>13.876270246183363</v>
      </c>
      <c r="O1189">
        <v>0</v>
      </c>
      <c r="P1189">
        <v>0</v>
      </c>
      <c r="Q1189">
        <v>0</v>
      </c>
      <c r="R1189">
        <v>0</v>
      </c>
      <c r="S1189">
        <v>1.7286176867476613</v>
      </c>
      <c r="T1189">
        <v>0</v>
      </c>
      <c r="U1189">
        <v>0</v>
      </c>
      <c r="V1189">
        <v>1.0145639163489137</v>
      </c>
      <c r="W1189">
        <v>1.0145639163489137</v>
      </c>
      <c r="X1189">
        <v>1.8102299094662049</v>
      </c>
      <c r="Y1189">
        <v>30.744361101482237</v>
      </c>
      <c r="Z1189">
        <v>0.30744361101482259</v>
      </c>
      <c r="AA1189">
        <v>36.835736299182805</v>
      </c>
      <c r="AB1189">
        <v>34.624945334486029</v>
      </c>
      <c r="AC1189" s="1" t="e">
        <f>((#REF!+#REF!)*H2__2[[#This Row],[PremiumH2CN_cap]]+(#REF!+#REF!)*H2__2[[#This Row],[PremiumH2CN_prod]]*1000)*_xlfn.XLOOKUP(H2__2[[#This Row],[Year]],Graphs!$R$2:$R$41,Graphs!$T$2:$T$41)</f>
        <v>#REF!</v>
      </c>
      <c r="AD11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0" spans="1:31" x14ac:dyDescent="0.25">
      <c r="A1190" s="1" t="s">
        <v>105</v>
      </c>
      <c r="B1190">
        <v>5</v>
      </c>
      <c r="C1190" s="1" t="s">
        <v>107</v>
      </c>
      <c r="D1190" s="1" t="s">
        <v>23</v>
      </c>
      <c r="E1190">
        <v>2049</v>
      </c>
      <c r="F1190">
        <v>2.1189067364634558E-8</v>
      </c>
      <c r="G1190">
        <v>3.2445150691683783E-9</v>
      </c>
      <c r="H1190">
        <v>64.253839491987094</v>
      </c>
      <c r="I1190">
        <v>114.17978207391879</v>
      </c>
      <c r="J1190">
        <v>1.3054951510435474E-10</v>
      </c>
      <c r="K1190">
        <v>2.0780223489324001E-10</v>
      </c>
      <c r="L1190">
        <v>13.838835649507471</v>
      </c>
      <c r="M1190">
        <v>14.790677747059116</v>
      </c>
      <c r="N1190">
        <v>13.428775087147194</v>
      </c>
      <c r="O1190">
        <v>0</v>
      </c>
      <c r="P1190">
        <v>0</v>
      </c>
      <c r="Q1190">
        <v>0</v>
      </c>
      <c r="R1190">
        <v>0</v>
      </c>
      <c r="S1190">
        <v>1.657204265105451</v>
      </c>
      <c r="T1190">
        <v>0</v>
      </c>
      <c r="U1190">
        <v>0</v>
      </c>
      <c r="V1190">
        <v>1.0145639163489137</v>
      </c>
      <c r="W1190">
        <v>1.0145639163489137</v>
      </c>
      <c r="X1190">
        <v>1.736431370327848</v>
      </c>
      <c r="Y1190">
        <v>30.744361101482237</v>
      </c>
      <c r="Z1190">
        <v>0.30744361101482259</v>
      </c>
      <c r="AA1190">
        <v>36.835736299182805</v>
      </c>
      <c r="AB1190">
        <v>34.624945334486029</v>
      </c>
      <c r="AC1190" s="1" t="e">
        <f>((#REF!+#REF!)*H2__2[[#This Row],[PremiumH2CN_cap]]+(#REF!+#REF!)*H2__2[[#This Row],[PremiumH2CN_prod]]*1000)*_xlfn.XLOOKUP(H2__2[[#This Row],[Year]],Graphs!$R$2:$R$41,Graphs!$T$2:$T$41)</f>
        <v>#REF!</v>
      </c>
      <c r="AD11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1" spans="1:31" x14ac:dyDescent="0.25">
      <c r="A1191" s="1" t="s">
        <v>105</v>
      </c>
      <c r="B1191">
        <v>5</v>
      </c>
      <c r="C1191" s="1" t="s">
        <v>107</v>
      </c>
      <c r="D1191" s="1" t="s">
        <v>23</v>
      </c>
      <c r="E1191">
        <v>2050</v>
      </c>
      <c r="F1191">
        <v>2.4228991315126239E-8</v>
      </c>
      <c r="G1191">
        <v>3.5177134572429731E-9</v>
      </c>
      <c r="H1191">
        <v>74.851295662209168</v>
      </c>
      <c r="I1191">
        <v>121.40236845997616</v>
      </c>
      <c r="J1191">
        <v>1.2976701583821517E-10</v>
      </c>
      <c r="K1191">
        <v>1.9858459290187219E-10</v>
      </c>
      <c r="L1191">
        <v>16.132896644853972</v>
      </c>
      <c r="M1191">
        <v>15.044892395101989</v>
      </c>
      <c r="N1191">
        <v>12.946531343677698</v>
      </c>
      <c r="O1191">
        <v>0</v>
      </c>
      <c r="P1191">
        <v>0</v>
      </c>
      <c r="Q1191">
        <v>0</v>
      </c>
      <c r="R1191">
        <v>0</v>
      </c>
      <c r="S1191">
        <v>1.585643954441627</v>
      </c>
      <c r="T1191">
        <v>0</v>
      </c>
      <c r="U1191">
        <v>0</v>
      </c>
      <c r="V1191">
        <v>1.0145639163489137</v>
      </c>
      <c r="W1191">
        <v>1.0145639163489137</v>
      </c>
      <c r="X1191">
        <v>1.6618513837541555</v>
      </c>
      <c r="Y1191">
        <v>30.744361101482237</v>
      </c>
      <c r="Z1191">
        <v>0.30744361101482259</v>
      </c>
      <c r="AA1191">
        <v>36.835736299182805</v>
      </c>
      <c r="AB1191">
        <v>34.624945334486029</v>
      </c>
      <c r="AC1191" s="1" t="e">
        <f>((#REF!+#REF!)*H2__2[[#This Row],[PremiumH2CN_cap]]+(#REF!+#REF!)*H2__2[[#This Row],[PremiumH2CN_prod]]*1000)*_xlfn.XLOOKUP(H2__2[[#This Row],[Year]],Graphs!$R$2:$R$41,Graphs!$T$2:$T$41)</f>
        <v>#REF!</v>
      </c>
      <c r="AD11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2" spans="1:31" x14ac:dyDescent="0.25">
      <c r="A1192" s="1" t="s">
        <v>105</v>
      </c>
      <c r="B1192">
        <v>5</v>
      </c>
      <c r="C1192" s="1" t="s">
        <v>107</v>
      </c>
      <c r="D1192" s="1" t="s">
        <v>23</v>
      </c>
      <c r="E1192">
        <v>2051</v>
      </c>
      <c r="F1192">
        <v>2.7769770374041249E-8</v>
      </c>
      <c r="G1192">
        <v>3.7709295901806517E-9</v>
      </c>
      <c r="H1192">
        <v>107.37736535984388</v>
      </c>
      <c r="I1192">
        <v>167.04236948198522</v>
      </c>
      <c r="J1192">
        <v>1.2874105263221564E-10</v>
      </c>
      <c r="K1192">
        <v>1.8053649256323089E-10</v>
      </c>
      <c r="L1192">
        <v>22.092782782283326</v>
      </c>
      <c r="M1192">
        <v>15.847836526651422</v>
      </c>
      <c r="N1192">
        <v>12.058023299931865</v>
      </c>
      <c r="O1192">
        <v>0</v>
      </c>
      <c r="P1192">
        <v>0</v>
      </c>
      <c r="Q1192">
        <v>0</v>
      </c>
      <c r="R1192">
        <v>0</v>
      </c>
      <c r="S1192">
        <v>1.4814896072120292</v>
      </c>
      <c r="T1192">
        <v>0</v>
      </c>
      <c r="U1192">
        <v>0</v>
      </c>
      <c r="V1192">
        <v>1.0145639163489137</v>
      </c>
      <c r="W1192">
        <v>1.0145639163489137</v>
      </c>
      <c r="X1192">
        <v>1.5542310841474656</v>
      </c>
      <c r="Y1192">
        <v>30.744361101482237</v>
      </c>
      <c r="Z1192">
        <v>0.30744361101482259</v>
      </c>
      <c r="AA1192">
        <v>0</v>
      </c>
      <c r="AB1192">
        <v>0</v>
      </c>
      <c r="AC1192" s="1" t="e">
        <f>((#REF!+#REF!)*H2__2[[#This Row],[PremiumH2CN_cap]]+(#REF!+#REF!)*H2__2[[#This Row],[PremiumH2CN_prod]]*1000)*_xlfn.XLOOKUP(H2__2[[#This Row],[Year]],Graphs!$R$2:$R$41,Graphs!$T$2:$T$41)</f>
        <v>#REF!</v>
      </c>
      <c r="AD11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3" spans="1:31" x14ac:dyDescent="0.25">
      <c r="A1193" s="1" t="s">
        <v>105</v>
      </c>
      <c r="B1193">
        <v>5</v>
      </c>
      <c r="C1193" s="1" t="s">
        <v>107</v>
      </c>
      <c r="D1193" s="1" t="s">
        <v>23</v>
      </c>
      <c r="E1193">
        <v>2052</v>
      </c>
      <c r="F1193">
        <v>3.1905857745775564E-8</v>
      </c>
      <c r="G1193">
        <v>4.0890468309184184E-9</v>
      </c>
      <c r="H1193">
        <v>113.51899715296963</v>
      </c>
      <c r="I1193">
        <v>168.39737945043288</v>
      </c>
      <c r="J1193">
        <v>1.2778992723139767E-10</v>
      </c>
      <c r="K1193">
        <v>1.6526543586849864E-10</v>
      </c>
      <c r="L1193">
        <v>22.98827393034259</v>
      </c>
      <c r="M1193">
        <v>16.074721002472653</v>
      </c>
      <c r="N1193">
        <v>10.935969091310735</v>
      </c>
      <c r="O1193">
        <v>0</v>
      </c>
      <c r="P1193">
        <v>0</v>
      </c>
      <c r="Q1193">
        <v>0</v>
      </c>
      <c r="R1193">
        <v>0</v>
      </c>
      <c r="S1193">
        <v>1.3667931767127961</v>
      </c>
      <c r="T1193">
        <v>0</v>
      </c>
      <c r="U1193">
        <v>0</v>
      </c>
      <c r="V1193">
        <v>1.0145639163489137</v>
      </c>
      <c r="W1193">
        <v>1.0145639163489137</v>
      </c>
      <c r="X1193">
        <v>1.4312182001323732</v>
      </c>
      <c r="Y1193">
        <v>30.744361101482237</v>
      </c>
      <c r="Z1193">
        <v>0.30744361101482259</v>
      </c>
      <c r="AA1193">
        <v>0</v>
      </c>
      <c r="AB1193">
        <v>0</v>
      </c>
      <c r="AC1193" s="1" t="e">
        <f>((#REF!+#REF!)*H2__2[[#This Row],[PremiumH2CN_cap]]+(#REF!+#REF!)*H2__2[[#This Row],[PremiumH2CN_prod]]*1000)*_xlfn.XLOOKUP(H2__2[[#This Row],[Year]],Graphs!$R$2:$R$41,Graphs!$T$2:$T$41)</f>
        <v>#REF!</v>
      </c>
      <c r="AD11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4" spans="1:31" x14ac:dyDescent="0.25">
      <c r="A1194" s="1" t="s">
        <v>105</v>
      </c>
      <c r="B1194">
        <v>5</v>
      </c>
      <c r="C1194" s="1" t="s">
        <v>107</v>
      </c>
      <c r="D1194" s="1" t="s">
        <v>23</v>
      </c>
      <c r="E1194">
        <v>2053</v>
      </c>
      <c r="F1194">
        <v>3.6738971690898527E-8</v>
      </c>
      <c r="G1194">
        <v>4.5299399875136513E-9</v>
      </c>
      <c r="H1194">
        <v>122.81585779044202</v>
      </c>
      <c r="I1194">
        <v>168.397381612896</v>
      </c>
      <c r="J1194">
        <v>1.274016801208108E-10</v>
      </c>
      <c r="K1194">
        <v>1.5795251187901164E-10</v>
      </c>
      <c r="L1194">
        <v>23.833356741971009</v>
      </c>
      <c r="M1194">
        <v>16.131592358641566</v>
      </c>
      <c r="N1194">
        <v>10.033623221470378</v>
      </c>
      <c r="O1194">
        <v>0</v>
      </c>
      <c r="P1194">
        <v>0</v>
      </c>
      <c r="Q1194">
        <v>0</v>
      </c>
      <c r="R1194">
        <v>0</v>
      </c>
      <c r="S1194">
        <v>1.2721797604453793</v>
      </c>
      <c r="T1194">
        <v>0</v>
      </c>
      <c r="U1194">
        <v>0</v>
      </c>
      <c r="V1194">
        <v>1.0145639163489137</v>
      </c>
      <c r="W1194">
        <v>1.0145639163489137</v>
      </c>
      <c r="X1194">
        <v>1.3339184314526713</v>
      </c>
      <c r="Y1194">
        <v>30.744361101482237</v>
      </c>
      <c r="Z1194">
        <v>0.30744361101482259</v>
      </c>
      <c r="AA1194">
        <v>0</v>
      </c>
      <c r="AB1194">
        <v>0</v>
      </c>
      <c r="AC1194" s="1" t="e">
        <f>((#REF!+#REF!)*H2__2[[#This Row],[PremiumH2CN_cap]]+(#REF!+#REF!)*H2__2[[#This Row],[PremiumH2CN_prod]]*1000)*_xlfn.XLOOKUP(H2__2[[#This Row],[Year]],Graphs!$R$2:$R$41,Graphs!$T$2:$T$41)</f>
        <v>#REF!</v>
      </c>
      <c r="AD11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5" spans="1:31" x14ac:dyDescent="0.25">
      <c r="A1195" s="1" t="s">
        <v>105</v>
      </c>
      <c r="B1195">
        <v>5</v>
      </c>
      <c r="C1195" s="1" t="s">
        <v>107</v>
      </c>
      <c r="D1195" s="1" t="s">
        <v>23</v>
      </c>
      <c r="E1195">
        <v>2054</v>
      </c>
      <c r="F1195">
        <v>4.2216813312492341E-8</v>
      </c>
      <c r="G1195">
        <v>5.0512007346807271E-9</v>
      </c>
      <c r="H1195">
        <v>127.84474954217924</v>
      </c>
      <c r="I1195">
        <v>168.39738226436322</v>
      </c>
      <c r="J1195">
        <v>1.271810302870461E-10</v>
      </c>
      <c r="K1195">
        <v>1.529062264008352E-10</v>
      </c>
      <c r="L1195">
        <v>24.947094762905962</v>
      </c>
      <c r="M1195">
        <v>15.901805907908882</v>
      </c>
      <c r="N1195">
        <v>9.1541519363085904</v>
      </c>
      <c r="O1195">
        <v>0</v>
      </c>
      <c r="P1195">
        <v>0</v>
      </c>
      <c r="Q1195">
        <v>0</v>
      </c>
      <c r="R1195">
        <v>0</v>
      </c>
      <c r="S1195">
        <v>1.1835731749757046</v>
      </c>
      <c r="T1195">
        <v>0</v>
      </c>
      <c r="U1195">
        <v>0</v>
      </c>
      <c r="V1195">
        <v>1.0145639163489137</v>
      </c>
      <c r="W1195">
        <v>1.0145639163489137</v>
      </c>
      <c r="X1195">
        <v>1.2386200786045634</v>
      </c>
      <c r="Y1195">
        <v>30.744361101482237</v>
      </c>
      <c r="Z1195">
        <v>0.30744361101482259</v>
      </c>
      <c r="AA1195">
        <v>0</v>
      </c>
      <c r="AB1195">
        <v>0</v>
      </c>
      <c r="AC1195" s="1" t="e">
        <f>((#REF!+#REF!)*H2__2[[#This Row],[PremiumH2CN_cap]]+(#REF!+#REF!)*H2__2[[#This Row],[PremiumH2CN_prod]]*1000)*_xlfn.XLOOKUP(H2__2[[#This Row],[Year]],Graphs!$R$2:$R$41,Graphs!$T$2:$T$41)</f>
        <v>#REF!</v>
      </c>
      <c r="AD11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6" spans="1:31" x14ac:dyDescent="0.25">
      <c r="A1196" s="1" t="s">
        <v>105</v>
      </c>
      <c r="B1196">
        <v>5</v>
      </c>
      <c r="C1196" s="1" t="s">
        <v>107</v>
      </c>
      <c r="D1196" s="1" t="s">
        <v>23</v>
      </c>
      <c r="E1196">
        <v>2055</v>
      </c>
      <c r="F1196">
        <v>4.6929691179477826E-8</v>
      </c>
      <c r="G1196">
        <v>5.4943813136828976E-9</v>
      </c>
      <c r="H1196">
        <v>128.97241351229232</v>
      </c>
      <c r="I1196">
        <v>168.397382669222</v>
      </c>
      <c r="J1196">
        <v>1.2696705048289545E-10</v>
      </c>
      <c r="K1196">
        <v>1.4969361392145275E-10</v>
      </c>
      <c r="L1196">
        <v>25.172913095901318</v>
      </c>
      <c r="M1196">
        <v>16.158208221386698</v>
      </c>
      <c r="N1196">
        <v>8.6678526872216199</v>
      </c>
      <c r="O1196">
        <v>0</v>
      </c>
      <c r="P1196">
        <v>0</v>
      </c>
      <c r="Q1196">
        <v>0</v>
      </c>
      <c r="R1196">
        <v>0</v>
      </c>
      <c r="S1196">
        <v>1.086856936049938</v>
      </c>
      <c r="T1196">
        <v>0</v>
      </c>
      <c r="U1196">
        <v>0</v>
      </c>
      <c r="V1196">
        <v>1.0145639163489137</v>
      </c>
      <c r="W1196">
        <v>1.0145639163489137</v>
      </c>
      <c r="X1196">
        <v>1.1259543684752036</v>
      </c>
      <c r="Y1196">
        <v>30.744361101482237</v>
      </c>
      <c r="Z1196">
        <v>0.30744361101482259</v>
      </c>
      <c r="AA1196">
        <v>0</v>
      </c>
      <c r="AB1196">
        <v>0</v>
      </c>
      <c r="AC1196" s="1" t="e">
        <f>((#REF!+#REF!)*H2__2[[#This Row],[PremiumH2CN_cap]]+(#REF!+#REF!)*H2__2[[#This Row],[PremiumH2CN_prod]]*1000)*_xlfn.XLOOKUP(H2__2[[#This Row],[Year]],Graphs!$R$2:$R$41,Graphs!$T$2:$T$41)</f>
        <v>#REF!</v>
      </c>
      <c r="AD11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7" spans="1:31" x14ac:dyDescent="0.25">
      <c r="A1197" s="1" t="s">
        <v>105</v>
      </c>
      <c r="B1197">
        <v>5</v>
      </c>
      <c r="C1197" s="1" t="s">
        <v>107</v>
      </c>
      <c r="D1197" s="1" t="s">
        <v>23</v>
      </c>
      <c r="E1197">
        <v>2056</v>
      </c>
      <c r="F1197">
        <v>4.8651603477490386E-8</v>
      </c>
      <c r="G1197">
        <v>5.655866115161275E-9</v>
      </c>
      <c r="H1197">
        <v>128.97241351346528</v>
      </c>
      <c r="I1197">
        <v>168.39738284233064</v>
      </c>
      <c r="J1197">
        <v>1.2719016652475535E-10</v>
      </c>
      <c r="K1197">
        <v>1.4888731255889421E-10</v>
      </c>
      <c r="L1197">
        <v>25.207549815235684</v>
      </c>
      <c r="M1197">
        <v>16.251902231467085</v>
      </c>
      <c r="N1197">
        <v>8.5402235421834742</v>
      </c>
      <c r="O1197">
        <v>0</v>
      </c>
      <c r="P1197">
        <v>0</v>
      </c>
      <c r="Q1197">
        <v>0</v>
      </c>
      <c r="R1197">
        <v>0</v>
      </c>
      <c r="S1197">
        <v>1.0192615274639567</v>
      </c>
      <c r="T1197">
        <v>0</v>
      </c>
      <c r="U1197">
        <v>0</v>
      </c>
      <c r="V1197">
        <v>1.0145639163489137</v>
      </c>
      <c r="W1197">
        <v>1.0145639163489137</v>
      </c>
      <c r="X1197">
        <v>1.0704826070773166</v>
      </c>
      <c r="Y1197">
        <v>30.744361101482237</v>
      </c>
      <c r="Z1197">
        <v>0.30744361101482259</v>
      </c>
      <c r="AA1197">
        <v>0</v>
      </c>
      <c r="AB1197">
        <v>0</v>
      </c>
      <c r="AC1197" s="1" t="e">
        <f>((#REF!+#REF!)*H2__2[[#This Row],[PremiumH2CN_cap]]+(#REF!+#REF!)*H2__2[[#This Row],[PremiumH2CN_prod]]*1000)*_xlfn.XLOOKUP(H2__2[[#This Row],[Year]],Graphs!$R$2:$R$41,Graphs!$T$2:$T$41)</f>
        <v>#REF!</v>
      </c>
      <c r="AD11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8" spans="1:31" x14ac:dyDescent="0.25">
      <c r="A1198" s="1" t="s">
        <v>105</v>
      </c>
      <c r="B1198">
        <v>5</v>
      </c>
      <c r="C1198" s="1" t="s">
        <v>107</v>
      </c>
      <c r="D1198" s="1" t="s">
        <v>23</v>
      </c>
      <c r="E1198">
        <v>2057</v>
      </c>
      <c r="F1198">
        <v>4.9213177045665259E-8</v>
      </c>
      <c r="G1198">
        <v>5.7106271019471121E-9</v>
      </c>
      <c r="H1198">
        <v>125.69621543517744</v>
      </c>
      <c r="I1198">
        <v>168.39738299923275</v>
      </c>
      <c r="J1198">
        <v>8.2219127489865233E-11</v>
      </c>
      <c r="K1198">
        <v>1.070818960510071E-10</v>
      </c>
      <c r="L1198">
        <v>25.5202949644213</v>
      </c>
      <c r="M1198">
        <v>16.235823287862431</v>
      </c>
      <c r="N1198">
        <v>8.2396245644363173</v>
      </c>
      <c r="O1198">
        <v>0</v>
      </c>
      <c r="P1198">
        <v>0</v>
      </c>
      <c r="Q1198">
        <v>0</v>
      </c>
      <c r="R1198">
        <v>0</v>
      </c>
      <c r="S1198">
        <v>0.95551471761778328</v>
      </c>
      <c r="T1198">
        <v>0</v>
      </c>
      <c r="U1198">
        <v>0</v>
      </c>
      <c r="V1198">
        <v>1.0145639163489137</v>
      </c>
      <c r="W1198">
        <v>1.0145639163489137</v>
      </c>
      <c r="X1198">
        <v>1.0089600702456212</v>
      </c>
      <c r="Y1198">
        <v>30.744361101482237</v>
      </c>
      <c r="Z1198">
        <v>0.30744361101482259</v>
      </c>
      <c r="AA1198">
        <v>0</v>
      </c>
      <c r="AB1198">
        <v>0</v>
      </c>
      <c r="AC1198" s="1" t="e">
        <f>((#REF!+#REF!)*H2__2[[#This Row],[PremiumH2CN_cap]]+(#REF!+#REF!)*H2__2[[#This Row],[PremiumH2CN_prod]]*1000)*_xlfn.XLOOKUP(H2__2[[#This Row],[Year]],Graphs!$R$2:$R$41,Graphs!$T$2:$T$41)</f>
        <v>#REF!</v>
      </c>
      <c r="AD11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199" spans="1:31" x14ac:dyDescent="0.25">
      <c r="A1199" s="1" t="s">
        <v>105</v>
      </c>
      <c r="B1199">
        <v>5</v>
      </c>
      <c r="C1199" s="1" t="s">
        <v>107</v>
      </c>
      <c r="D1199" s="1" t="s">
        <v>23</v>
      </c>
      <c r="E1199">
        <v>2058</v>
      </c>
      <c r="F1199">
        <v>5.0317027644258182E-8</v>
      </c>
      <c r="G1199">
        <v>5.79897205877619E-9</v>
      </c>
      <c r="H1199">
        <v>122.39493524415417</v>
      </c>
      <c r="I1199">
        <v>168.39738315709366</v>
      </c>
      <c r="J1199">
        <v>1.2716108185327405E-10</v>
      </c>
      <c r="K1199">
        <v>1.436131613501366E-10</v>
      </c>
      <c r="L1199">
        <v>26.205707884332025</v>
      </c>
      <c r="M1199">
        <v>16.879143079713305</v>
      </c>
      <c r="N1199">
        <v>6.9163809656768924</v>
      </c>
      <c r="O1199">
        <v>0</v>
      </c>
      <c r="P1199">
        <v>0</v>
      </c>
      <c r="Q1199">
        <v>0</v>
      </c>
      <c r="R1199">
        <v>0</v>
      </c>
      <c r="S1199">
        <v>0.8306060835514244</v>
      </c>
      <c r="T1199">
        <v>0</v>
      </c>
      <c r="U1199">
        <v>0</v>
      </c>
      <c r="V1199">
        <v>1.0145639163489137</v>
      </c>
      <c r="W1199">
        <v>1.0145639163489137</v>
      </c>
      <c r="X1199">
        <v>0.87377910843604834</v>
      </c>
      <c r="Y1199">
        <v>30.744361101482237</v>
      </c>
      <c r="Z1199">
        <v>0.30744361101482259</v>
      </c>
      <c r="AA1199">
        <v>0</v>
      </c>
      <c r="AB1199">
        <v>0</v>
      </c>
      <c r="AC1199" s="1" t="e">
        <f>((#REF!+#REF!)*H2__2[[#This Row],[PremiumH2CN_cap]]+(#REF!+#REF!)*H2__2[[#This Row],[PremiumH2CN_prod]]*1000)*_xlfn.XLOOKUP(H2__2[[#This Row],[Year]],Graphs!$R$2:$R$41,Graphs!$T$2:$T$41)</f>
        <v>#REF!</v>
      </c>
      <c r="AD11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1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0" spans="1:31" x14ac:dyDescent="0.25">
      <c r="A1200" s="1" t="s">
        <v>105</v>
      </c>
      <c r="B1200">
        <v>5</v>
      </c>
      <c r="C1200" s="1" t="s">
        <v>107</v>
      </c>
      <c r="D1200" s="1" t="s">
        <v>23</v>
      </c>
      <c r="E1200">
        <v>2059</v>
      </c>
      <c r="F1200">
        <v>5.0586403338108725E-8</v>
      </c>
      <c r="G1200">
        <v>5.8248625097777596E-9</v>
      </c>
      <c r="H1200">
        <v>128.93976874669372</v>
      </c>
      <c r="I1200">
        <v>158.28208845202045</v>
      </c>
      <c r="J1200">
        <v>1.2813083481609624E-10</v>
      </c>
      <c r="K1200">
        <v>1.4858754159576613E-10</v>
      </c>
      <c r="L1200">
        <v>25.868070476386269</v>
      </c>
      <c r="M1200">
        <v>16.54628377143759</v>
      </c>
      <c r="N1200">
        <v>7.5910372334519947</v>
      </c>
      <c r="O1200">
        <v>0</v>
      </c>
      <c r="P1200">
        <v>0</v>
      </c>
      <c r="Q1200">
        <v>0</v>
      </c>
      <c r="R1200">
        <v>0</v>
      </c>
      <c r="S1200">
        <v>0.85779961064258969</v>
      </c>
      <c r="T1200">
        <v>0</v>
      </c>
      <c r="U1200">
        <v>0</v>
      </c>
      <c r="V1200">
        <v>1.0145639163489137</v>
      </c>
      <c r="W1200">
        <v>1.0145639163489137</v>
      </c>
      <c r="X1200">
        <v>0.90520839037433998</v>
      </c>
      <c r="Y1200">
        <v>30.744361101482237</v>
      </c>
      <c r="Z1200">
        <v>0.30744361101482259</v>
      </c>
      <c r="AA1200">
        <v>0</v>
      </c>
      <c r="AB1200">
        <v>0</v>
      </c>
      <c r="AC1200" s="1" t="e">
        <f>((#REF!+#REF!)*H2__2[[#This Row],[PremiumH2CN_cap]]+(#REF!+#REF!)*H2__2[[#This Row],[PremiumH2CN_prod]]*1000)*_xlfn.XLOOKUP(H2__2[[#This Row],[Year]],Graphs!$R$2:$R$41,Graphs!$T$2:$T$41)</f>
        <v>#REF!</v>
      </c>
      <c r="AD12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1" spans="1:31" x14ac:dyDescent="0.25">
      <c r="A1201" s="1" t="s">
        <v>105</v>
      </c>
      <c r="B1201">
        <v>5</v>
      </c>
      <c r="C1201" s="1" t="s">
        <v>107</v>
      </c>
      <c r="D1201" s="1" t="s">
        <v>23</v>
      </c>
      <c r="E1201">
        <v>2060</v>
      </c>
      <c r="F1201">
        <v>5.057942438204164E-8</v>
      </c>
      <c r="G1201">
        <v>5.8244755421410562E-9</v>
      </c>
      <c r="H1201">
        <v>128.9397687466541</v>
      </c>
      <c r="I1201">
        <v>147.28046936479046</v>
      </c>
      <c r="J1201">
        <v>3.4690482017317626E-11</v>
      </c>
      <c r="K1201">
        <v>3.9559340564216145E-11</v>
      </c>
      <c r="L1201">
        <v>25.086385264442146</v>
      </c>
      <c r="M1201">
        <v>16.17862206057465</v>
      </c>
      <c r="N1201">
        <v>8.7361377449461148</v>
      </c>
      <c r="O1201">
        <v>0</v>
      </c>
      <c r="P1201">
        <v>0</v>
      </c>
      <c r="Q1201">
        <v>0</v>
      </c>
      <c r="R1201">
        <v>0</v>
      </c>
      <c r="S1201">
        <v>0.98201112970401616</v>
      </c>
      <c r="T1201">
        <v>0</v>
      </c>
      <c r="U1201">
        <v>0</v>
      </c>
      <c r="V1201">
        <v>1.0145639163489137</v>
      </c>
      <c r="W1201">
        <v>1.0145639163489137</v>
      </c>
      <c r="X1201">
        <v>1.0035024847566725</v>
      </c>
      <c r="Y1201">
        <v>30.744361101482237</v>
      </c>
      <c r="Z1201">
        <v>0.30744361101482259</v>
      </c>
      <c r="AA1201">
        <v>0</v>
      </c>
      <c r="AB1201">
        <v>0</v>
      </c>
      <c r="AC1201" s="1" t="e">
        <f>((#REF!+#REF!)*H2__2[[#This Row],[PremiumH2CN_cap]]+(#REF!+#REF!)*H2__2[[#This Row],[PremiumH2CN_prod]]*1000)*_xlfn.XLOOKUP(H2__2[[#This Row],[Year]],Graphs!$R$2:$R$41,Graphs!$T$2:$T$41)</f>
        <v>#REF!</v>
      </c>
      <c r="AD12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2" spans="1:31" x14ac:dyDescent="0.25">
      <c r="A1202" s="1" t="s">
        <v>105</v>
      </c>
      <c r="B1202">
        <v>6</v>
      </c>
      <c r="C1202" s="1" t="s">
        <v>107</v>
      </c>
      <c r="D1202" s="1" t="s">
        <v>23</v>
      </c>
      <c r="E1202">
        <v>2021</v>
      </c>
      <c r="F1202">
        <v>70</v>
      </c>
      <c r="G1202">
        <v>0.35</v>
      </c>
      <c r="H1202">
        <v>0.13500000000000001</v>
      </c>
      <c r="I1202">
        <v>0.13500000000000001</v>
      </c>
      <c r="J1202">
        <v>9.9084054701815774</v>
      </c>
      <c r="K1202">
        <v>9.2909090892837998E-2</v>
      </c>
      <c r="L1202">
        <v>1.3659721838358289E-10</v>
      </c>
      <c r="M1202">
        <v>2.8476300304625437E-13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4.2437162240698525</v>
      </c>
      <c r="T1202">
        <v>0</v>
      </c>
      <c r="U1202">
        <v>0</v>
      </c>
      <c r="V1202">
        <v>1.046333889766754</v>
      </c>
      <c r="W1202">
        <v>1.046333889766754</v>
      </c>
      <c r="X1202">
        <v>4.2437162240768629</v>
      </c>
      <c r="Y1202">
        <v>31.70708756868952</v>
      </c>
      <c r="Z1202">
        <v>3.1707087568689458E-2</v>
      </c>
      <c r="AA1202">
        <v>0</v>
      </c>
      <c r="AB1202">
        <v>0</v>
      </c>
      <c r="AC1202" s="1" t="e">
        <f>((#REF!+#REF!)*H2__2[[#This Row],[PremiumH2CN_cap]]+(#REF!+#REF!)*H2__2[[#This Row],[PremiumH2CN_prod]]*1000)*_xlfn.XLOOKUP(H2__2[[#This Row],[Year]],Graphs!$R$2:$R$41,Graphs!$T$2:$T$41)</f>
        <v>#REF!</v>
      </c>
      <c r="AD12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3" spans="1:31" x14ac:dyDescent="0.25">
      <c r="A1203" s="1" t="s">
        <v>105</v>
      </c>
      <c r="B1203">
        <v>6</v>
      </c>
      <c r="C1203" s="1" t="s">
        <v>107</v>
      </c>
      <c r="D1203" s="1" t="s">
        <v>23</v>
      </c>
      <c r="E1203">
        <v>2022</v>
      </c>
      <c r="F1203">
        <v>70</v>
      </c>
      <c r="G1203">
        <v>0.35</v>
      </c>
      <c r="H1203">
        <v>0.55299457635330374</v>
      </c>
      <c r="I1203">
        <v>1.4849999999981705</v>
      </c>
      <c r="J1203">
        <v>11.073393442237888</v>
      </c>
      <c r="K1203">
        <v>2.4866363768899106E-11</v>
      </c>
      <c r="L1203">
        <v>1.1754832698443046E-2</v>
      </c>
      <c r="M1203">
        <v>2.72761755616392E-2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7.3237161569559079</v>
      </c>
      <c r="T1203">
        <v>0</v>
      </c>
      <c r="U1203">
        <v>0</v>
      </c>
      <c r="V1203">
        <v>1.046333889766754</v>
      </c>
      <c r="W1203">
        <v>1.046333889766754</v>
      </c>
      <c r="X1203">
        <v>7.3237161589341957</v>
      </c>
      <c r="Y1203">
        <v>31.70708756868952</v>
      </c>
      <c r="Z1203">
        <v>3.1707087568689458E-2</v>
      </c>
      <c r="AA1203">
        <v>0</v>
      </c>
      <c r="AB1203">
        <v>0</v>
      </c>
      <c r="AC1203" s="1" t="e">
        <f>((#REF!+#REF!)*H2__2[[#This Row],[PremiumH2CN_cap]]+(#REF!+#REF!)*H2__2[[#This Row],[PremiumH2CN_prod]]*1000)*_xlfn.XLOOKUP(H2__2[[#This Row],[Year]],Graphs!$R$2:$R$41,Graphs!$T$2:$T$41)</f>
        <v>#REF!</v>
      </c>
      <c r="AD12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4" spans="1:31" x14ac:dyDescent="0.25">
      <c r="A1204" s="1" t="s">
        <v>105</v>
      </c>
      <c r="B1204">
        <v>6</v>
      </c>
      <c r="C1204" s="1" t="s">
        <v>107</v>
      </c>
      <c r="D1204" s="1" t="s">
        <v>23</v>
      </c>
      <c r="E1204">
        <v>2023</v>
      </c>
      <c r="F1204">
        <v>65.333333333333499</v>
      </c>
      <c r="G1204">
        <v>3.826666666666577</v>
      </c>
      <c r="H1204">
        <v>0.54624457650403269</v>
      </c>
      <c r="I1204">
        <v>1.9903458264334615</v>
      </c>
      <c r="J1204">
        <v>11.179706833708446</v>
      </c>
      <c r="K1204">
        <v>1.0158060605968304</v>
      </c>
      <c r="L1204">
        <v>6.2302489574873922E-3</v>
      </c>
      <c r="M1204">
        <v>2.178794047154891E-2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2.8137160613439249</v>
      </c>
      <c r="T1204">
        <v>0</v>
      </c>
      <c r="U1204">
        <v>0</v>
      </c>
      <c r="V1204">
        <v>1.046333889766754</v>
      </c>
      <c r="W1204">
        <v>1.046333889766754</v>
      </c>
      <c r="X1204">
        <v>2.8137160820717093</v>
      </c>
      <c r="Y1204">
        <v>31.70708756868952</v>
      </c>
      <c r="Z1204">
        <v>3.1707087568689458E-2</v>
      </c>
      <c r="AA1204">
        <v>0</v>
      </c>
      <c r="AB1204">
        <v>0</v>
      </c>
      <c r="AC1204" s="1" t="e">
        <f>((#REF!+#REF!)*H2__2[[#This Row],[PremiumH2CN_cap]]+(#REF!+#REF!)*H2__2[[#This Row],[PremiumH2CN_prod]]*1000)*_xlfn.XLOOKUP(H2__2[[#This Row],[Year]],Graphs!$R$2:$R$41,Graphs!$T$2:$T$41)</f>
        <v>#REF!</v>
      </c>
      <c r="AD12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5" spans="1:31" x14ac:dyDescent="0.25">
      <c r="A1205" s="1" t="s">
        <v>105</v>
      </c>
      <c r="B1205">
        <v>6</v>
      </c>
      <c r="C1205" s="1" t="s">
        <v>107</v>
      </c>
      <c r="D1205" s="1" t="s">
        <v>23</v>
      </c>
      <c r="E1205">
        <v>2024</v>
      </c>
      <c r="F1205">
        <v>60.666666666667027</v>
      </c>
      <c r="G1205">
        <v>7.3033333333299151</v>
      </c>
      <c r="H1205">
        <v>0.53949457851974447</v>
      </c>
      <c r="I1205">
        <v>21.954554090754129</v>
      </c>
      <c r="J1205">
        <v>6.4416306840697652</v>
      </c>
      <c r="K1205">
        <v>1.9387030302933017</v>
      </c>
      <c r="L1205">
        <v>4.6575906638538341E-2</v>
      </c>
      <c r="M1205">
        <v>1.4083623372264586</v>
      </c>
      <c r="N1205">
        <v>3.499103200881823</v>
      </c>
      <c r="O1205">
        <v>0</v>
      </c>
      <c r="P1205">
        <v>0</v>
      </c>
      <c r="Q1205">
        <v>0</v>
      </c>
      <c r="R1205">
        <v>0</v>
      </c>
      <c r="S1205">
        <v>2.9388770538858084</v>
      </c>
      <c r="T1205">
        <v>0</v>
      </c>
      <c r="U1205">
        <v>0</v>
      </c>
      <c r="V1205">
        <v>1.046333889766754</v>
      </c>
      <c r="W1205">
        <v>1.046333889766754</v>
      </c>
      <c r="X1205">
        <v>2.9388782729047089</v>
      </c>
      <c r="Y1205">
        <v>31.70708756868952</v>
      </c>
      <c r="Z1205">
        <v>3.1707087568689458E-2</v>
      </c>
      <c r="AA1205">
        <v>0</v>
      </c>
      <c r="AB1205">
        <v>0</v>
      </c>
      <c r="AC1205" s="1" t="e">
        <f>((#REF!+#REF!)*H2__2[[#This Row],[PremiumH2CN_cap]]+(#REF!+#REF!)*H2__2[[#This Row],[PremiumH2CN_prod]]*1000)*_xlfn.XLOOKUP(H2__2[[#This Row],[Year]],Graphs!$R$2:$R$41,Graphs!$T$2:$T$41)</f>
        <v>#REF!</v>
      </c>
      <c r="AD12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6" spans="1:31" x14ac:dyDescent="0.25">
      <c r="A1206" s="1" t="s">
        <v>105</v>
      </c>
      <c r="B1206">
        <v>6</v>
      </c>
      <c r="C1206" s="1" t="s">
        <v>107</v>
      </c>
      <c r="D1206" s="1" t="s">
        <v>23</v>
      </c>
      <c r="E1206">
        <v>2025</v>
      </c>
      <c r="F1206">
        <v>56.00000000000054</v>
      </c>
      <c r="G1206">
        <v>7.279999999996825</v>
      </c>
      <c r="H1206">
        <v>5.9951903612904811</v>
      </c>
      <c r="I1206">
        <v>29.468097560750493</v>
      </c>
      <c r="J1206">
        <v>5.7587280642213088</v>
      </c>
      <c r="K1206">
        <v>1.9325090909002198</v>
      </c>
      <c r="L1206">
        <v>0.74900356225805431</v>
      </c>
      <c r="M1206">
        <v>2.3921305468945957</v>
      </c>
      <c r="N1206">
        <v>3.613953076306339</v>
      </c>
      <c r="O1206">
        <v>0</v>
      </c>
      <c r="P1206">
        <v>0</v>
      </c>
      <c r="Q1206">
        <v>0</v>
      </c>
      <c r="R1206">
        <v>0</v>
      </c>
      <c r="S1206">
        <v>2.7131831275960314</v>
      </c>
      <c r="T1206">
        <v>0</v>
      </c>
      <c r="U1206">
        <v>0</v>
      </c>
      <c r="V1206">
        <v>1.046333889766754</v>
      </c>
      <c r="W1206">
        <v>1.046333889766754</v>
      </c>
      <c r="X1206">
        <v>2.7171577056594369</v>
      </c>
      <c r="Y1206">
        <v>31.70708756868952</v>
      </c>
      <c r="Z1206">
        <v>3.1707087568689458E-2</v>
      </c>
      <c r="AA1206">
        <v>0</v>
      </c>
      <c r="AB1206">
        <v>0</v>
      </c>
      <c r="AC1206" s="1" t="e">
        <f>((#REF!+#REF!)*H2__2[[#This Row],[PremiumH2CN_cap]]+(#REF!+#REF!)*H2__2[[#This Row],[PremiumH2CN_prod]]*1000)*_xlfn.XLOOKUP(H2__2[[#This Row],[Year]],Graphs!$R$2:$R$41,Graphs!$T$2:$T$41)</f>
        <v>#REF!</v>
      </c>
      <c r="AD12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7" spans="1:31" x14ac:dyDescent="0.25">
      <c r="A1207" s="1" t="s">
        <v>105</v>
      </c>
      <c r="B1207">
        <v>6</v>
      </c>
      <c r="C1207" s="1" t="s">
        <v>107</v>
      </c>
      <c r="D1207" s="1" t="s">
        <v>23</v>
      </c>
      <c r="E1207">
        <v>2026</v>
      </c>
      <c r="F1207">
        <v>51.333333333334082</v>
      </c>
      <c r="G1207">
        <v>7.2566666666635733</v>
      </c>
      <c r="H1207">
        <v>11.841425674604167</v>
      </c>
      <c r="I1207">
        <v>38.785455210579443</v>
      </c>
      <c r="J1207">
        <v>2.7886367206970339</v>
      </c>
      <c r="K1207">
        <v>1.7326252303160743</v>
      </c>
      <c r="L1207">
        <v>1.6299910646172029</v>
      </c>
      <c r="M1207">
        <v>3.4212205504486435</v>
      </c>
      <c r="N1207">
        <v>5.9885842737986961</v>
      </c>
      <c r="O1207">
        <v>0</v>
      </c>
      <c r="P1207">
        <v>0</v>
      </c>
      <c r="Q1207">
        <v>0</v>
      </c>
      <c r="R1207">
        <v>0</v>
      </c>
      <c r="S1207">
        <v>2.8862192914655989</v>
      </c>
      <c r="T1207">
        <v>0</v>
      </c>
      <c r="U1207">
        <v>0</v>
      </c>
      <c r="V1207">
        <v>1.046333889766754</v>
      </c>
      <c r="W1207">
        <v>1.046333889766754</v>
      </c>
      <c r="X1207">
        <v>2.9124664484058154</v>
      </c>
      <c r="Y1207">
        <v>31.70708756868952</v>
      </c>
      <c r="Z1207">
        <v>3.1707087568689458E-2</v>
      </c>
      <c r="AA1207">
        <v>0</v>
      </c>
      <c r="AB1207">
        <v>0</v>
      </c>
      <c r="AC1207" s="1" t="e">
        <f>((#REF!+#REF!)*H2__2[[#This Row],[PremiumH2CN_cap]]+(#REF!+#REF!)*H2__2[[#This Row],[PremiumH2CN_prod]]*1000)*_xlfn.XLOOKUP(H2__2[[#This Row],[Year]],Graphs!$R$2:$R$41,Graphs!$T$2:$T$41)</f>
        <v>#REF!</v>
      </c>
      <c r="AD12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8" spans="1:31" x14ac:dyDescent="0.25">
      <c r="A1208" s="1" t="s">
        <v>105</v>
      </c>
      <c r="B1208">
        <v>6</v>
      </c>
      <c r="C1208" s="1" t="s">
        <v>107</v>
      </c>
      <c r="D1208" s="1" t="s">
        <v>23</v>
      </c>
      <c r="E1208">
        <v>2027</v>
      </c>
      <c r="F1208">
        <v>46.666666666667666</v>
      </c>
      <c r="G1208">
        <v>7.2333333333303145</v>
      </c>
      <c r="H1208">
        <v>11.834675674899833</v>
      </c>
      <c r="I1208">
        <v>38.77870521058572</v>
      </c>
      <c r="J1208">
        <v>1.9527126213145254</v>
      </c>
      <c r="K1208">
        <v>1.7270540880944998</v>
      </c>
      <c r="L1208">
        <v>1.6582693063281086</v>
      </c>
      <c r="M1208">
        <v>3.6767214471414245</v>
      </c>
      <c r="N1208">
        <v>7.6569283340512344</v>
      </c>
      <c r="O1208">
        <v>0</v>
      </c>
      <c r="P1208">
        <v>0</v>
      </c>
      <c r="Q1208">
        <v>0</v>
      </c>
      <c r="R1208">
        <v>0</v>
      </c>
      <c r="S1208">
        <v>2.9018530548361743</v>
      </c>
      <c r="T1208">
        <v>0</v>
      </c>
      <c r="U1208">
        <v>0</v>
      </c>
      <c r="V1208">
        <v>1.046333889766754</v>
      </c>
      <c r="W1208">
        <v>1.046333889766754</v>
      </c>
      <c r="X1208">
        <v>2.9272129908395108</v>
      </c>
      <c r="Y1208">
        <v>31.70708756868952</v>
      </c>
      <c r="Z1208">
        <v>3.1707087568689458E-2</v>
      </c>
      <c r="AA1208">
        <v>0</v>
      </c>
      <c r="AB1208">
        <v>0</v>
      </c>
      <c r="AC1208" s="1" t="e">
        <f>((#REF!+#REF!)*H2__2[[#This Row],[PremiumH2CN_cap]]+(#REF!+#REF!)*H2__2[[#This Row],[PremiumH2CN_prod]]*1000)*_xlfn.XLOOKUP(H2__2[[#This Row],[Year]],Graphs!$R$2:$R$41,Graphs!$T$2:$T$41)</f>
        <v>#REF!</v>
      </c>
      <c r="AD12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09" spans="1:31" x14ac:dyDescent="0.25">
      <c r="A1209" s="1" t="s">
        <v>105</v>
      </c>
      <c r="B1209">
        <v>6</v>
      </c>
      <c r="C1209" s="1" t="s">
        <v>107</v>
      </c>
      <c r="D1209" s="1" t="s">
        <v>23</v>
      </c>
      <c r="E1209">
        <v>2028</v>
      </c>
      <c r="F1209">
        <v>42.000000000001286</v>
      </c>
      <c r="G1209">
        <v>7.2099999999970468</v>
      </c>
      <c r="H1209">
        <v>11.827925674974452</v>
      </c>
      <c r="I1209">
        <v>38.771955210586057</v>
      </c>
      <c r="J1209">
        <v>1.1837046689607671</v>
      </c>
      <c r="K1209">
        <v>1.7214829458660237</v>
      </c>
      <c r="L1209">
        <v>1.6733118226173473</v>
      </c>
      <c r="M1209">
        <v>3.8467289021173525</v>
      </c>
      <c r="N1209">
        <v>9.3654909793343766</v>
      </c>
      <c r="O1209">
        <v>0</v>
      </c>
      <c r="P1209">
        <v>0</v>
      </c>
      <c r="Q1209">
        <v>0</v>
      </c>
      <c r="R1209">
        <v>0</v>
      </c>
      <c r="S1209">
        <v>2.9000899595401579</v>
      </c>
      <c r="T1209">
        <v>0</v>
      </c>
      <c r="U1209">
        <v>0</v>
      </c>
      <c r="V1209">
        <v>1.046333889766754</v>
      </c>
      <c r="W1209">
        <v>1.046333889766754</v>
      </c>
      <c r="X1209">
        <v>2.934414406296979</v>
      </c>
      <c r="Y1209">
        <v>31.70708756868952</v>
      </c>
      <c r="Z1209">
        <v>3.1707087568689458E-2</v>
      </c>
      <c r="AA1209">
        <v>0</v>
      </c>
      <c r="AB1209">
        <v>0</v>
      </c>
      <c r="AC1209" s="1" t="e">
        <f>((#REF!+#REF!)*H2__2[[#This Row],[PremiumH2CN_cap]]+(#REF!+#REF!)*H2__2[[#This Row],[PremiumH2CN_prod]]*1000)*_xlfn.XLOOKUP(H2__2[[#This Row],[Year]],Graphs!$R$2:$R$41,Graphs!$T$2:$T$41)</f>
        <v>#REF!</v>
      </c>
      <c r="AD12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0" spans="1:31" x14ac:dyDescent="0.25">
      <c r="A1210" s="1" t="s">
        <v>105</v>
      </c>
      <c r="B1210">
        <v>6</v>
      </c>
      <c r="C1210" s="1" t="s">
        <v>107</v>
      </c>
      <c r="D1210" s="1" t="s">
        <v>23</v>
      </c>
      <c r="E1210">
        <v>2029</v>
      </c>
      <c r="F1210">
        <v>37.333333333334949</v>
      </c>
      <c r="G1210">
        <v>7.1866666666637711</v>
      </c>
      <c r="H1210">
        <v>11.821175675009428</v>
      </c>
      <c r="I1210">
        <v>38.765205210586188</v>
      </c>
      <c r="J1210">
        <v>0.42057890669556708</v>
      </c>
      <c r="K1210">
        <v>1.6907466382402321</v>
      </c>
      <c r="L1210">
        <v>1.6926268940083793</v>
      </c>
      <c r="M1210">
        <v>4.0626138594380921</v>
      </c>
      <c r="N1210">
        <v>11.030187124406851</v>
      </c>
      <c r="O1210">
        <v>0</v>
      </c>
      <c r="P1210">
        <v>0</v>
      </c>
      <c r="Q1210">
        <v>0</v>
      </c>
      <c r="R1210">
        <v>0</v>
      </c>
      <c r="S1210">
        <v>2.8726183431336505</v>
      </c>
      <c r="T1210">
        <v>0</v>
      </c>
      <c r="U1210">
        <v>0</v>
      </c>
      <c r="V1210">
        <v>1.046333889766754</v>
      </c>
      <c r="W1210">
        <v>1.046333889766754</v>
      </c>
      <c r="X1210">
        <v>2.9169354214109102</v>
      </c>
      <c r="Y1210">
        <v>31.70708756868952</v>
      </c>
      <c r="Z1210">
        <v>3.1707087568689458E-2</v>
      </c>
      <c r="AA1210">
        <v>0</v>
      </c>
      <c r="AB1210">
        <v>0</v>
      </c>
      <c r="AC1210" s="1" t="e">
        <f>((#REF!+#REF!)*H2__2[[#This Row],[PremiumH2CN_cap]]+(#REF!+#REF!)*H2__2[[#This Row],[PremiumH2CN_prod]]*1000)*_xlfn.XLOOKUP(H2__2[[#This Row],[Year]],Graphs!$R$2:$R$41,Graphs!$T$2:$T$41)</f>
        <v>#REF!</v>
      </c>
      <c r="AD12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1" spans="1:31" x14ac:dyDescent="0.25">
      <c r="A1211" s="1" t="s">
        <v>105</v>
      </c>
      <c r="B1211">
        <v>6</v>
      </c>
      <c r="C1211" s="1" t="s">
        <v>107</v>
      </c>
      <c r="D1211" s="1" t="s">
        <v>23</v>
      </c>
      <c r="E1211">
        <v>2030</v>
      </c>
      <c r="F1211">
        <v>32.666666666668682</v>
      </c>
      <c r="G1211">
        <v>7.1633333333304909</v>
      </c>
      <c r="H1211">
        <v>11.814425675030563</v>
      </c>
      <c r="I1211">
        <v>38.758455210586263</v>
      </c>
      <c r="J1211">
        <v>0.10482272089036715</v>
      </c>
      <c r="K1211">
        <v>1.4264593215031636</v>
      </c>
      <c r="L1211">
        <v>1.7439588733789726</v>
      </c>
      <c r="M1211">
        <v>4.3955996926445682</v>
      </c>
      <c r="N1211">
        <v>12.331475581547648</v>
      </c>
      <c r="O1211">
        <v>0</v>
      </c>
      <c r="P1211">
        <v>0</v>
      </c>
      <c r="Q1211">
        <v>0</v>
      </c>
      <c r="R1211">
        <v>0</v>
      </c>
      <c r="S1211">
        <v>2.7860517789232953</v>
      </c>
      <c r="T1211">
        <v>0</v>
      </c>
      <c r="U1211">
        <v>0</v>
      </c>
      <c r="V1211">
        <v>1.046333889766754</v>
      </c>
      <c r="W1211">
        <v>1.046333889766754</v>
      </c>
      <c r="X1211">
        <v>2.8319111706443327</v>
      </c>
      <c r="Y1211">
        <v>31.70708756868952</v>
      </c>
      <c r="Z1211">
        <v>3.1707087568689458E-2</v>
      </c>
      <c r="AA1211">
        <v>0</v>
      </c>
      <c r="AB1211">
        <v>0</v>
      </c>
      <c r="AC1211" s="1" t="e">
        <f>((#REF!+#REF!)*H2__2[[#This Row],[PremiumH2CN_cap]]+(#REF!+#REF!)*H2__2[[#This Row],[PremiumH2CN_prod]]*1000)*_xlfn.XLOOKUP(H2__2[[#This Row],[Year]],Graphs!$R$2:$R$41,Graphs!$T$2:$T$41)</f>
        <v>#REF!</v>
      </c>
      <c r="AD12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2" spans="1:31" x14ac:dyDescent="0.25">
      <c r="A1212" s="1" t="s">
        <v>105</v>
      </c>
      <c r="B1212">
        <v>6</v>
      </c>
      <c r="C1212" s="1" t="s">
        <v>107</v>
      </c>
      <c r="D1212" s="1" t="s">
        <v>23</v>
      </c>
      <c r="E1212">
        <v>2031</v>
      </c>
      <c r="F1212">
        <v>28.000000000002515</v>
      </c>
      <c r="G1212">
        <v>7.139999999997209</v>
      </c>
      <c r="H1212">
        <v>11.807675675044914</v>
      </c>
      <c r="I1212">
        <v>38.751705210586302</v>
      </c>
      <c r="J1212">
        <v>7.5318869901437283E-2</v>
      </c>
      <c r="K1212">
        <v>0.99229662366637084</v>
      </c>
      <c r="L1212">
        <v>0.85623997698393517</v>
      </c>
      <c r="M1212">
        <v>1.2854391578222057</v>
      </c>
      <c r="N1212">
        <v>8.2963179213129763</v>
      </c>
      <c r="O1212">
        <v>0</v>
      </c>
      <c r="P1212">
        <v>0</v>
      </c>
      <c r="Q1212">
        <v>4.5121150327049744</v>
      </c>
      <c r="R1212">
        <v>5.4852865955309635</v>
      </c>
      <c r="S1212">
        <v>2.0509105969934742</v>
      </c>
      <c r="T1212">
        <v>0.53391565971003452</v>
      </c>
      <c r="U1212">
        <v>0</v>
      </c>
      <c r="V1212">
        <v>1.046333889766754</v>
      </c>
      <c r="W1212">
        <v>1.046333889766754</v>
      </c>
      <c r="X1212">
        <v>2.154633377049584</v>
      </c>
      <c r="Y1212">
        <v>31.70708756868952</v>
      </c>
      <c r="Z1212">
        <v>3.1707087568689458E-2</v>
      </c>
      <c r="AA1212">
        <v>36.265709224729171</v>
      </c>
      <c r="AB1212">
        <v>34.557651489435031</v>
      </c>
      <c r="AC1212" s="1" t="e">
        <f>((#REF!+#REF!)*H2__2[[#This Row],[PremiumH2CN_cap]]+(#REF!+#REF!)*H2__2[[#This Row],[PremiumH2CN_prod]]*1000)*_xlfn.XLOOKUP(H2__2[[#This Row],[Year]],Graphs!$R$2:$R$41,Graphs!$T$2:$T$41)</f>
        <v>#REF!</v>
      </c>
      <c r="AD12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3" spans="1:31" x14ac:dyDescent="0.25">
      <c r="A1213" s="1" t="s">
        <v>105</v>
      </c>
      <c r="B1213">
        <v>6</v>
      </c>
      <c r="C1213" s="1" t="s">
        <v>107</v>
      </c>
      <c r="D1213" s="1" t="s">
        <v>23</v>
      </c>
      <c r="E1213">
        <v>2032</v>
      </c>
      <c r="F1213">
        <v>23.333333333336544</v>
      </c>
      <c r="G1213">
        <v>7.1166666666639351</v>
      </c>
      <c r="H1213">
        <v>11.800925675066022</v>
      </c>
      <c r="I1213">
        <v>38.744955210586369</v>
      </c>
      <c r="J1213">
        <v>2.7749952748537338E-2</v>
      </c>
      <c r="K1213">
        <v>1.0191544289732704</v>
      </c>
      <c r="L1213">
        <v>0.9544339562304619</v>
      </c>
      <c r="M1213">
        <v>1.6566150786082088</v>
      </c>
      <c r="N1213">
        <v>9.3402168391964207</v>
      </c>
      <c r="O1213">
        <v>0</v>
      </c>
      <c r="P1213">
        <v>0</v>
      </c>
      <c r="Q1213">
        <v>4.4751912429625076</v>
      </c>
      <c r="R1213">
        <v>5.5238719004852683</v>
      </c>
      <c r="S1213">
        <v>2.1699918493329959</v>
      </c>
      <c r="T1213">
        <v>0.23379929748393261</v>
      </c>
      <c r="U1213">
        <v>0</v>
      </c>
      <c r="V1213">
        <v>1.046333889766754</v>
      </c>
      <c r="W1213">
        <v>1.046333889766754</v>
      </c>
      <c r="X1213">
        <v>2.2785392273114873</v>
      </c>
      <c r="Y1213">
        <v>31.70708756868952</v>
      </c>
      <c r="Z1213">
        <v>3.1707087568689458E-2</v>
      </c>
      <c r="AA1213">
        <v>36.265709224729171</v>
      </c>
      <c r="AB1213">
        <v>34.557651489435031</v>
      </c>
      <c r="AC1213" s="1" t="e">
        <f>((#REF!+#REF!)*H2__2[[#This Row],[PremiumH2CN_cap]]+(#REF!+#REF!)*H2__2[[#This Row],[PremiumH2CN_prod]]*1000)*_xlfn.XLOOKUP(H2__2[[#This Row],[Year]],Graphs!$R$2:$R$41,Graphs!$T$2:$T$41)</f>
        <v>#REF!</v>
      </c>
      <c r="AD12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4" spans="1:31" x14ac:dyDescent="0.25">
      <c r="A1214" s="1" t="s">
        <v>105</v>
      </c>
      <c r="B1214">
        <v>6</v>
      </c>
      <c r="C1214" s="1" t="s">
        <v>107</v>
      </c>
      <c r="D1214" s="1" t="s">
        <v>23</v>
      </c>
      <c r="E1214">
        <v>2033</v>
      </c>
      <c r="F1214">
        <v>18.666666666670967</v>
      </c>
      <c r="G1214">
        <v>7.0933333333306674</v>
      </c>
      <c r="H1214">
        <v>11.794175675099886</v>
      </c>
      <c r="I1214">
        <v>38.738205210586457</v>
      </c>
      <c r="J1214">
        <v>1.3426100579181607E-10</v>
      </c>
      <c r="K1214">
        <v>1.0254616060273252</v>
      </c>
      <c r="L1214">
        <v>1.166496962875418</v>
      </c>
      <c r="M1214">
        <v>2.0113540436437791</v>
      </c>
      <c r="N1214">
        <v>10.298492953566603</v>
      </c>
      <c r="O1214">
        <v>0</v>
      </c>
      <c r="P1214">
        <v>0</v>
      </c>
      <c r="Q1214">
        <v>4.3842948188343325</v>
      </c>
      <c r="R1214">
        <v>5.6152346088889571</v>
      </c>
      <c r="S1214">
        <v>2.2318059382332631</v>
      </c>
      <c r="T1214">
        <v>0.12602870655250556</v>
      </c>
      <c r="U1214">
        <v>0</v>
      </c>
      <c r="V1214">
        <v>1.046333889766754</v>
      </c>
      <c r="W1214">
        <v>1.046333889766754</v>
      </c>
      <c r="X1214">
        <v>2.3410124690710505</v>
      </c>
      <c r="Y1214">
        <v>31.70708756868952</v>
      </c>
      <c r="Z1214">
        <v>3.1707087568689458E-2</v>
      </c>
      <c r="AA1214">
        <v>36.265709224729171</v>
      </c>
      <c r="AB1214">
        <v>34.557651489435031</v>
      </c>
      <c r="AC1214" s="1" t="e">
        <f>((#REF!+#REF!)*H2__2[[#This Row],[PremiumH2CN_cap]]+(#REF!+#REF!)*H2__2[[#This Row],[PremiumH2CN_prod]]*1000)*_xlfn.XLOOKUP(H2__2[[#This Row],[Year]],Graphs!$R$2:$R$41,Graphs!$T$2:$T$41)</f>
        <v>#REF!</v>
      </c>
      <c r="AD12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5" spans="1:31" x14ac:dyDescent="0.25">
      <c r="A1215" s="1" t="s">
        <v>105</v>
      </c>
      <c r="B1215">
        <v>6</v>
      </c>
      <c r="C1215" s="1" t="s">
        <v>107</v>
      </c>
      <c r="D1215" s="1" t="s">
        <v>23</v>
      </c>
      <c r="E1215">
        <v>2034</v>
      </c>
      <c r="F1215">
        <v>14.000000000005983</v>
      </c>
      <c r="G1215">
        <v>7.0699999999974033</v>
      </c>
      <c r="H1215">
        <v>11.787425675160705</v>
      </c>
      <c r="I1215">
        <v>38.731455210586617</v>
      </c>
      <c r="J1215">
        <v>9.0509953756307246E-11</v>
      </c>
      <c r="K1215">
        <v>1.0332532509215564</v>
      </c>
      <c r="L1215">
        <v>1.426821119229454</v>
      </c>
      <c r="M1215">
        <v>2.3546768584487361</v>
      </c>
      <c r="N1215">
        <v>11.183874198032866</v>
      </c>
      <c r="O1215">
        <v>0</v>
      </c>
      <c r="P1215">
        <v>0</v>
      </c>
      <c r="Q1215">
        <v>4.3516996115471853</v>
      </c>
      <c r="R1215">
        <v>5.6482232148866141</v>
      </c>
      <c r="S1215">
        <v>2.2821673584322766</v>
      </c>
      <c r="T1215">
        <v>4.4749817306722138E-2</v>
      </c>
      <c r="U1215">
        <v>0</v>
      </c>
      <c r="V1215">
        <v>1.046333889766754</v>
      </c>
      <c r="W1215">
        <v>1.046333889766754</v>
      </c>
      <c r="X1215">
        <v>2.3916823723253073</v>
      </c>
      <c r="Y1215">
        <v>31.70708756868952</v>
      </c>
      <c r="Z1215">
        <v>3.1707087568689458E-2</v>
      </c>
      <c r="AA1215">
        <v>36.265709224729171</v>
      </c>
      <c r="AB1215">
        <v>34.557651489435031</v>
      </c>
      <c r="AC1215" s="1" t="e">
        <f>((#REF!+#REF!)*H2__2[[#This Row],[PremiumH2CN_cap]]+(#REF!+#REF!)*H2__2[[#This Row],[PremiumH2CN_prod]]*1000)*_xlfn.XLOOKUP(H2__2[[#This Row],[Year]],Graphs!$R$2:$R$41,Graphs!$T$2:$T$41)</f>
        <v>#REF!</v>
      </c>
      <c r="AD12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6" spans="1:31" x14ac:dyDescent="0.25">
      <c r="A1216" s="1" t="s">
        <v>105</v>
      </c>
      <c r="B1216">
        <v>6</v>
      </c>
      <c r="C1216" s="1" t="s">
        <v>107</v>
      </c>
      <c r="D1216" s="1" t="s">
        <v>23</v>
      </c>
      <c r="E1216">
        <v>2035</v>
      </c>
      <c r="F1216">
        <v>9.3333333333520621</v>
      </c>
      <c r="G1216">
        <v>7.0466666666641418</v>
      </c>
      <c r="H1216">
        <v>11.780675675305623</v>
      </c>
      <c r="I1216">
        <v>38.724705210586933</v>
      </c>
      <c r="J1216">
        <v>7.6467550804744685E-11</v>
      </c>
      <c r="K1216">
        <v>1.0165726209941075</v>
      </c>
      <c r="L1216">
        <v>1.8500090509947957</v>
      </c>
      <c r="M1216">
        <v>2.8017117735214807</v>
      </c>
      <c r="N1216">
        <v>11.82863109919853</v>
      </c>
      <c r="O1216">
        <v>0</v>
      </c>
      <c r="P1216">
        <v>0</v>
      </c>
      <c r="Q1216">
        <v>4.3875564255313728</v>
      </c>
      <c r="R1216">
        <v>5.6124435616258026</v>
      </c>
      <c r="S1216">
        <v>2.3038136869790753</v>
      </c>
      <c r="T1216">
        <v>1.69469301596539E-2</v>
      </c>
      <c r="U1216">
        <v>0</v>
      </c>
      <c r="V1216">
        <v>1.046333889766754</v>
      </c>
      <c r="W1216">
        <v>1.046333889766754</v>
      </c>
      <c r="X1216">
        <v>2.4137753758223148</v>
      </c>
      <c r="Y1216">
        <v>31.70708756868952</v>
      </c>
      <c r="Z1216">
        <v>3.1707087568689458E-2</v>
      </c>
      <c r="AA1216">
        <v>36.265709224729171</v>
      </c>
      <c r="AB1216">
        <v>34.557651489435031</v>
      </c>
      <c r="AC1216" s="1" t="e">
        <f>((#REF!+#REF!)*H2__2[[#This Row],[PremiumH2CN_cap]]+(#REF!+#REF!)*H2__2[[#This Row],[PremiumH2CN_prod]]*1000)*_xlfn.XLOOKUP(H2__2[[#This Row],[Year]],Graphs!$R$2:$R$41,Graphs!$T$2:$T$41)</f>
        <v>#REF!</v>
      </c>
      <c r="AD12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7" spans="1:31" x14ac:dyDescent="0.25">
      <c r="A1217" s="1" t="s">
        <v>105</v>
      </c>
      <c r="B1217">
        <v>6</v>
      </c>
      <c r="C1217" s="1" t="s">
        <v>107</v>
      </c>
      <c r="D1217" s="1" t="s">
        <v>23</v>
      </c>
      <c r="E1217">
        <v>2036</v>
      </c>
      <c r="F1217">
        <v>4.6666666667192889</v>
      </c>
      <c r="G1217">
        <v>7.0233333333308821</v>
      </c>
      <c r="H1217">
        <v>11.773925676058477</v>
      </c>
      <c r="I1217">
        <v>38.717955210588038</v>
      </c>
      <c r="J1217">
        <v>6.9661172433468361E-11</v>
      </c>
      <c r="K1217">
        <v>1.0169912968082826</v>
      </c>
      <c r="L1217">
        <v>1.9711505742873421</v>
      </c>
      <c r="M1217">
        <v>3.3314622686722775</v>
      </c>
      <c r="N1217">
        <v>12.571181195097934</v>
      </c>
      <c r="O1217">
        <v>0</v>
      </c>
      <c r="P1217">
        <v>0</v>
      </c>
      <c r="Q1217">
        <v>4.3983014619998961</v>
      </c>
      <c r="R1217">
        <v>5.6016985379980797</v>
      </c>
      <c r="S1217">
        <v>2.3612713945505988</v>
      </c>
      <c r="T1217">
        <v>1.6555210159178619E-2</v>
      </c>
      <c r="U1217">
        <v>0</v>
      </c>
      <c r="V1217">
        <v>1.046333889766754</v>
      </c>
      <c r="W1217">
        <v>1.046333889766754</v>
      </c>
      <c r="X1217">
        <v>2.4837246513240649</v>
      </c>
      <c r="Y1217">
        <v>31.70708756868952</v>
      </c>
      <c r="Z1217">
        <v>3.1707087568689458E-2</v>
      </c>
      <c r="AA1217">
        <v>36.265709224729171</v>
      </c>
      <c r="AB1217">
        <v>34.557651489435031</v>
      </c>
      <c r="AC1217" s="1" t="e">
        <f>((#REF!+#REF!)*H2__2[[#This Row],[PremiumH2CN_cap]]+(#REF!+#REF!)*H2__2[[#This Row],[PremiumH2CN_prod]]*1000)*_xlfn.XLOOKUP(H2__2[[#This Row],[Year]],Graphs!$R$2:$R$41,Graphs!$T$2:$T$41)</f>
        <v>#REF!</v>
      </c>
      <c r="AD12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8" spans="1:31" x14ac:dyDescent="0.25">
      <c r="A1218" s="1" t="s">
        <v>105</v>
      </c>
      <c r="B1218">
        <v>6</v>
      </c>
      <c r="C1218" s="1" t="s">
        <v>107</v>
      </c>
      <c r="D1218" s="1" t="s">
        <v>23</v>
      </c>
      <c r="E1218">
        <v>2037</v>
      </c>
      <c r="F1218">
        <v>1.7554917477567615E-9</v>
      </c>
      <c r="G1218">
        <v>6.9999999999976232</v>
      </c>
      <c r="H1218">
        <v>15.947447472786608</v>
      </c>
      <c r="I1218">
        <v>38.711205210591601</v>
      </c>
      <c r="J1218">
        <v>4.9887186329520347E-11</v>
      </c>
      <c r="K1218">
        <v>1.0473950772820766</v>
      </c>
      <c r="L1218">
        <v>2.4591822723099952</v>
      </c>
      <c r="M1218">
        <v>3.1495795550810524</v>
      </c>
      <c r="N1218">
        <v>13.695351524547885</v>
      </c>
      <c r="O1218">
        <v>0</v>
      </c>
      <c r="P1218">
        <v>0</v>
      </c>
      <c r="Q1218">
        <v>4.4032305697957659</v>
      </c>
      <c r="R1218">
        <v>5.596767603695298</v>
      </c>
      <c r="S1218">
        <v>2.426932395686062</v>
      </c>
      <c r="T1218">
        <v>2.3711526861887645E-2</v>
      </c>
      <c r="U1218">
        <v>0</v>
      </c>
      <c r="V1218">
        <v>1.046333889766754</v>
      </c>
      <c r="W1218">
        <v>1.046333889766754</v>
      </c>
      <c r="X1218">
        <v>2.554801600152167</v>
      </c>
      <c r="Y1218">
        <v>31.70708756868952</v>
      </c>
      <c r="Z1218">
        <v>3.1707087568689458E-2</v>
      </c>
      <c r="AA1218">
        <v>36.265709224729171</v>
      </c>
      <c r="AB1218">
        <v>34.557651489435031</v>
      </c>
      <c r="AC1218" s="1" t="e">
        <f>((#REF!+#REF!)*H2__2[[#This Row],[PremiumH2CN_cap]]+(#REF!+#REF!)*H2__2[[#This Row],[PremiumH2CN_prod]]*1000)*_xlfn.XLOOKUP(H2__2[[#This Row],[Year]],Graphs!$R$2:$R$41,Graphs!$T$2:$T$41)</f>
        <v>#REF!</v>
      </c>
      <c r="AD12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19" spans="1:31" x14ac:dyDescent="0.25">
      <c r="A1219" s="1" t="s">
        <v>105</v>
      </c>
      <c r="B1219">
        <v>6</v>
      </c>
      <c r="C1219" s="1" t="s">
        <v>107</v>
      </c>
      <c r="D1219" s="1" t="s">
        <v>23</v>
      </c>
      <c r="E1219">
        <v>2038</v>
      </c>
      <c r="F1219">
        <v>1.7792909859412644E-9</v>
      </c>
      <c r="G1219">
        <v>6.9999999999976987</v>
      </c>
      <c r="H1219">
        <v>26.238611505210063</v>
      </c>
      <c r="I1219">
        <v>38.704455210602482</v>
      </c>
      <c r="J1219">
        <v>4.7587349502292898E-11</v>
      </c>
      <c r="K1219">
        <v>1.0473809236442855</v>
      </c>
      <c r="L1219">
        <v>3.7404893313057852</v>
      </c>
      <c r="M1219">
        <v>2.9829350505553771</v>
      </c>
      <c r="N1219">
        <v>14.200613605578999</v>
      </c>
      <c r="O1219">
        <v>0</v>
      </c>
      <c r="P1219">
        <v>0</v>
      </c>
      <c r="Q1219">
        <v>4.3775039582714141</v>
      </c>
      <c r="R1219">
        <v>5.6224960417267544</v>
      </c>
      <c r="S1219">
        <v>2.4264986206383492</v>
      </c>
      <c r="T1219">
        <v>2.055471330295627E-2</v>
      </c>
      <c r="U1219">
        <v>0</v>
      </c>
      <c r="V1219">
        <v>1.046333889766754</v>
      </c>
      <c r="W1219">
        <v>1.046333889766754</v>
      </c>
      <c r="X1219">
        <v>2.5577079531736833</v>
      </c>
      <c r="Y1219">
        <v>31.70708756868952</v>
      </c>
      <c r="Z1219">
        <v>3.1707087568689458E-2</v>
      </c>
      <c r="AA1219">
        <v>36.265709224729171</v>
      </c>
      <c r="AB1219">
        <v>34.557651489435031</v>
      </c>
      <c r="AC1219" s="1" t="e">
        <f>((#REF!+#REF!)*H2__2[[#This Row],[PremiumH2CN_cap]]+(#REF!+#REF!)*H2__2[[#This Row],[PremiumH2CN_prod]]*1000)*_xlfn.XLOOKUP(H2__2[[#This Row],[Year]],Graphs!$R$2:$R$41,Graphs!$T$2:$T$41)</f>
        <v>#REF!</v>
      </c>
      <c r="AD12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0" spans="1:31" x14ac:dyDescent="0.25">
      <c r="A1220" s="1" t="s">
        <v>105</v>
      </c>
      <c r="B1220">
        <v>6</v>
      </c>
      <c r="C1220" s="1" t="s">
        <v>107</v>
      </c>
      <c r="D1220" s="1" t="s">
        <v>23</v>
      </c>
      <c r="E1220">
        <v>2039</v>
      </c>
      <c r="F1220">
        <v>1.8284683964514375E-9</v>
      </c>
      <c r="G1220">
        <v>6.999999999997784</v>
      </c>
      <c r="H1220">
        <v>26.231861540256528</v>
      </c>
      <c r="I1220">
        <v>49.113656349347096</v>
      </c>
      <c r="J1220">
        <v>4.3936015257015956E-11</v>
      </c>
      <c r="K1220">
        <v>0.99828640969913396</v>
      </c>
      <c r="L1220">
        <v>4.0796723400530475</v>
      </c>
      <c r="M1220">
        <v>4.0373171957813598</v>
      </c>
      <c r="N1220">
        <v>14.338576448464311</v>
      </c>
      <c r="O1220">
        <v>0</v>
      </c>
      <c r="P1220">
        <v>0</v>
      </c>
      <c r="Q1220">
        <v>4.3513087389475871</v>
      </c>
      <c r="R1220">
        <v>5.6486912444851898</v>
      </c>
      <c r="S1220">
        <v>2.3892469591137973</v>
      </c>
      <c r="T1220">
        <v>1.5799019049470391E-2</v>
      </c>
      <c r="U1220">
        <v>0</v>
      </c>
      <c r="V1220">
        <v>1.046333889766754</v>
      </c>
      <c r="W1220">
        <v>1.046333889766754</v>
      </c>
      <c r="X1220">
        <v>2.5197108125481589</v>
      </c>
      <c r="Y1220">
        <v>31.70708756868952</v>
      </c>
      <c r="Z1220">
        <v>3.1707087568689458E-2</v>
      </c>
      <c r="AA1220">
        <v>36.265709224729171</v>
      </c>
      <c r="AB1220">
        <v>34.557651489435031</v>
      </c>
      <c r="AC1220" s="1" t="e">
        <f>((#REF!+#REF!)*H2__2[[#This Row],[PremiumH2CN_cap]]+(#REF!+#REF!)*H2__2[[#This Row],[PremiumH2CN_prod]]*1000)*_xlfn.XLOOKUP(H2__2[[#This Row],[Year]],Graphs!$R$2:$R$41,Graphs!$T$2:$T$41)</f>
        <v>#REF!</v>
      </c>
      <c r="AD12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1" spans="1:31" x14ac:dyDescent="0.25">
      <c r="A1221" s="1" t="s">
        <v>105</v>
      </c>
      <c r="B1221">
        <v>6</v>
      </c>
      <c r="C1221" s="1" t="s">
        <v>107</v>
      </c>
      <c r="D1221" s="1" t="s">
        <v>23</v>
      </c>
      <c r="E1221">
        <v>2040</v>
      </c>
      <c r="F1221">
        <v>1.9654428254887743E-9</v>
      </c>
      <c r="G1221">
        <v>6.9999999999978799</v>
      </c>
      <c r="H1221">
        <v>26.225111542425026</v>
      </c>
      <c r="I1221">
        <v>60.144427402466555</v>
      </c>
      <c r="J1221">
        <v>4.1971972344578562E-11</v>
      </c>
      <c r="K1221">
        <v>0.95907704516754433</v>
      </c>
      <c r="L1221">
        <v>4.4011414271659328</v>
      </c>
      <c r="M1221">
        <v>5.4268095866931265</v>
      </c>
      <c r="N1221">
        <v>14.1613281253687</v>
      </c>
      <c r="O1221">
        <v>0</v>
      </c>
      <c r="P1221">
        <v>0</v>
      </c>
      <c r="Q1221">
        <v>4.3405021325148114</v>
      </c>
      <c r="R1221">
        <v>5.6594978477910773</v>
      </c>
      <c r="S1221">
        <v>2.3219306696399884</v>
      </c>
      <c r="T1221">
        <v>1.4273009180411869E-2</v>
      </c>
      <c r="U1221">
        <v>0</v>
      </c>
      <c r="V1221">
        <v>1.046333889766754</v>
      </c>
      <c r="W1221">
        <v>1.046333889766754</v>
      </c>
      <c r="X1221">
        <v>2.4508633329433636</v>
      </c>
      <c r="Y1221">
        <v>31.70708756868952</v>
      </c>
      <c r="Z1221">
        <v>3.1707087568689458E-2</v>
      </c>
      <c r="AA1221">
        <v>36.265709224729171</v>
      </c>
      <c r="AB1221">
        <v>34.557651489435031</v>
      </c>
      <c r="AC1221" s="1" t="e">
        <f>((#REF!+#REF!)*H2__2[[#This Row],[PremiumH2CN_cap]]+(#REF!+#REF!)*H2__2[[#This Row],[PremiumH2CN_prod]]*1000)*_xlfn.XLOOKUP(H2__2[[#This Row],[Year]],Graphs!$R$2:$R$41,Graphs!$T$2:$T$41)</f>
        <v>#REF!</v>
      </c>
      <c r="AD12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2" spans="1:31" x14ac:dyDescent="0.25">
      <c r="A1222" s="1" t="s">
        <v>105</v>
      </c>
      <c r="B1222">
        <v>6</v>
      </c>
      <c r="C1222" s="1" t="s">
        <v>107</v>
      </c>
      <c r="D1222" s="1" t="s">
        <v>23</v>
      </c>
      <c r="E1222">
        <v>2041</v>
      </c>
      <c r="F1222">
        <v>2.2722644384303922E-9</v>
      </c>
      <c r="G1222">
        <v>6.9999999999979909</v>
      </c>
      <c r="H1222">
        <v>26.218361543585434</v>
      </c>
      <c r="I1222">
        <v>68.858616991652639</v>
      </c>
      <c r="J1222">
        <v>4.2039772014076651E-11</v>
      </c>
      <c r="K1222">
        <v>0.95907704512195269</v>
      </c>
      <c r="L1222">
        <v>4.9629198404095209</v>
      </c>
      <c r="M1222">
        <v>8.2064292028231645</v>
      </c>
      <c r="N1222">
        <v>13.958705911966993</v>
      </c>
      <c r="O1222">
        <v>0</v>
      </c>
      <c r="P1222">
        <v>0</v>
      </c>
      <c r="Q1222">
        <v>0</v>
      </c>
      <c r="R1222">
        <v>0</v>
      </c>
      <c r="S1222">
        <v>2.2067906163123281</v>
      </c>
      <c r="T1222">
        <v>0</v>
      </c>
      <c r="U1222">
        <v>0</v>
      </c>
      <c r="V1222">
        <v>1.046333889766754</v>
      </c>
      <c r="W1222">
        <v>1.046333889766754</v>
      </c>
      <c r="X1222">
        <v>2.3124937088725308</v>
      </c>
      <c r="Y1222">
        <v>31.70708756868952</v>
      </c>
      <c r="Z1222">
        <v>3.1707087568689458E-2</v>
      </c>
      <c r="AA1222">
        <v>36.265709224729171</v>
      </c>
      <c r="AB1222">
        <v>34.557651489435031</v>
      </c>
      <c r="AC1222" s="1" t="e">
        <f>((#REF!+#REF!)*H2__2[[#This Row],[PremiumH2CN_cap]]+(#REF!+#REF!)*H2__2[[#This Row],[PremiumH2CN_prod]]*1000)*_xlfn.XLOOKUP(H2__2[[#This Row],[Year]],Graphs!$R$2:$R$41,Graphs!$T$2:$T$41)</f>
        <v>#REF!</v>
      </c>
      <c r="AD12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3" spans="1:31" x14ac:dyDescent="0.25">
      <c r="A1223" s="1" t="s">
        <v>105</v>
      </c>
      <c r="B1223">
        <v>6</v>
      </c>
      <c r="C1223" s="1" t="s">
        <v>107</v>
      </c>
      <c r="D1223" s="1" t="s">
        <v>23</v>
      </c>
      <c r="E1223">
        <v>2042</v>
      </c>
      <c r="F1223">
        <v>2.5557938672402558E-9</v>
      </c>
      <c r="G1223">
        <v>6.9999999999981206</v>
      </c>
      <c r="H1223">
        <v>25.793616967968486</v>
      </c>
      <c r="I1223">
        <v>67.501866991690164</v>
      </c>
      <c r="J1223">
        <v>4.0646342658583198E-11</v>
      </c>
      <c r="K1223">
        <v>0.84510567315464713</v>
      </c>
      <c r="L1223">
        <v>5.1798596012732503</v>
      </c>
      <c r="M1223">
        <v>8.5236908710542831</v>
      </c>
      <c r="N1223">
        <v>13.974352154239206</v>
      </c>
      <c r="O1223">
        <v>0</v>
      </c>
      <c r="P1223">
        <v>0</v>
      </c>
      <c r="Q1223">
        <v>0</v>
      </c>
      <c r="R1223">
        <v>0</v>
      </c>
      <c r="S1223">
        <v>2.0861341363647075</v>
      </c>
      <c r="T1223">
        <v>0</v>
      </c>
      <c r="U1223">
        <v>0</v>
      </c>
      <c r="V1223">
        <v>1.046333889766754</v>
      </c>
      <c r="W1223">
        <v>1.046333889766754</v>
      </c>
      <c r="X1223">
        <v>2.1944543468049909</v>
      </c>
      <c r="Y1223">
        <v>31.70708756868952</v>
      </c>
      <c r="Z1223">
        <v>3.1707087568689458E-2</v>
      </c>
      <c r="AA1223">
        <v>36.265709224729171</v>
      </c>
      <c r="AB1223">
        <v>34.557651489435031</v>
      </c>
      <c r="AC1223" s="1" t="e">
        <f>((#REF!+#REF!)*H2__2[[#This Row],[PremiumH2CN_cap]]+(#REF!+#REF!)*H2__2[[#This Row],[PremiumH2CN_prod]]*1000)*_xlfn.XLOOKUP(H2__2[[#This Row],[Year]],Graphs!$R$2:$R$41,Graphs!$T$2:$T$41)</f>
        <v>#REF!</v>
      </c>
      <c r="AD12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4" spans="1:31" x14ac:dyDescent="0.25">
      <c r="A1224" s="1" t="s">
        <v>105</v>
      </c>
      <c r="B1224">
        <v>6</v>
      </c>
      <c r="C1224" s="1" t="s">
        <v>107</v>
      </c>
      <c r="D1224" s="1" t="s">
        <v>23</v>
      </c>
      <c r="E1224">
        <v>2043</v>
      </c>
      <c r="F1224">
        <v>2.8772813169689181E-9</v>
      </c>
      <c r="G1224">
        <v>6.9999999999982778</v>
      </c>
      <c r="H1224">
        <v>25.793616969532859</v>
      </c>
      <c r="I1224">
        <v>76.544662966661747</v>
      </c>
      <c r="J1224">
        <v>4.0197545101773529E-11</v>
      </c>
      <c r="K1224">
        <v>0.64414130173599582</v>
      </c>
      <c r="L1224">
        <v>5.2601735370308198</v>
      </c>
      <c r="M1224">
        <v>10.15350547943541</v>
      </c>
      <c r="N1224">
        <v>14.323087923804621</v>
      </c>
      <c r="O1224">
        <v>0</v>
      </c>
      <c r="P1224">
        <v>0</v>
      </c>
      <c r="Q1224">
        <v>0</v>
      </c>
      <c r="R1224">
        <v>0</v>
      </c>
      <c r="S1224">
        <v>2.0738174491926982</v>
      </c>
      <c r="T1224">
        <v>0</v>
      </c>
      <c r="U1224">
        <v>0</v>
      </c>
      <c r="V1224">
        <v>1.046333889766754</v>
      </c>
      <c r="W1224">
        <v>1.046333889766754</v>
      </c>
      <c r="X1224">
        <v>2.1827780221432658</v>
      </c>
      <c r="Y1224">
        <v>31.70708756868952</v>
      </c>
      <c r="Z1224">
        <v>3.1707087568689458E-2</v>
      </c>
      <c r="AA1224">
        <v>36.265709224729171</v>
      </c>
      <c r="AB1224">
        <v>34.557651489435031</v>
      </c>
      <c r="AC1224" s="1" t="e">
        <f>((#REF!+#REF!)*H2__2[[#This Row],[PremiumH2CN_cap]]+(#REF!+#REF!)*H2__2[[#This Row],[PremiumH2CN_prod]]*1000)*_xlfn.XLOOKUP(H2__2[[#This Row],[Year]],Graphs!$R$2:$R$41,Graphs!$T$2:$T$41)</f>
        <v>#REF!</v>
      </c>
      <c r="AD12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5" spans="1:31" x14ac:dyDescent="0.25">
      <c r="A1225" s="1" t="s">
        <v>105</v>
      </c>
      <c r="B1225">
        <v>6</v>
      </c>
      <c r="C1225" s="1" t="s">
        <v>107</v>
      </c>
      <c r="D1225" s="1" t="s">
        <v>23</v>
      </c>
      <c r="E1225">
        <v>2044</v>
      </c>
      <c r="F1225">
        <v>3.2448729167039185E-9</v>
      </c>
      <c r="G1225">
        <v>6.9999999999984732</v>
      </c>
      <c r="H1225">
        <v>25.793616972884518</v>
      </c>
      <c r="I1225">
        <v>92.327162604389457</v>
      </c>
      <c r="J1225">
        <v>3.9448833987291775E-11</v>
      </c>
      <c r="K1225">
        <v>0.47910782006327479</v>
      </c>
      <c r="L1225">
        <v>5.3498291676001024</v>
      </c>
      <c r="M1225">
        <v>12.437137224534762</v>
      </c>
      <c r="N1225">
        <v>14.128627718018103</v>
      </c>
      <c r="O1225">
        <v>0</v>
      </c>
      <c r="P1225">
        <v>0</v>
      </c>
      <c r="Q1225">
        <v>0</v>
      </c>
      <c r="R1225">
        <v>0</v>
      </c>
      <c r="S1225">
        <v>2.0130127138660932</v>
      </c>
      <c r="T1225">
        <v>0</v>
      </c>
      <c r="U1225">
        <v>0</v>
      </c>
      <c r="V1225">
        <v>1.046333889766754</v>
      </c>
      <c r="W1225">
        <v>1.046333889766754</v>
      </c>
      <c r="X1225">
        <v>2.1221263816696236</v>
      </c>
      <c r="Y1225">
        <v>31.70708756868952</v>
      </c>
      <c r="Z1225">
        <v>3.1707087568689458E-2</v>
      </c>
      <c r="AA1225">
        <v>36.265709224729171</v>
      </c>
      <c r="AB1225">
        <v>34.557651489435031</v>
      </c>
      <c r="AC1225" s="1" t="e">
        <f>((#REF!+#REF!)*H2__2[[#This Row],[PremiumH2CN_cap]]+(#REF!+#REF!)*H2__2[[#This Row],[PremiumH2CN_prod]]*1000)*_xlfn.XLOOKUP(H2__2[[#This Row],[Year]],Graphs!$R$2:$R$41,Graphs!$T$2:$T$41)</f>
        <v>#REF!</v>
      </c>
      <c r="AD12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6" spans="1:31" x14ac:dyDescent="0.25">
      <c r="A1226" s="1" t="s">
        <v>105</v>
      </c>
      <c r="B1226">
        <v>6</v>
      </c>
      <c r="C1226" s="1" t="s">
        <v>107</v>
      </c>
      <c r="D1226" s="1" t="s">
        <v>23</v>
      </c>
      <c r="E1226">
        <v>2045</v>
      </c>
      <c r="F1226">
        <v>3.6678905734800428E-9</v>
      </c>
      <c r="G1226">
        <v>6.9999999999987264</v>
      </c>
      <c r="H1226">
        <v>24.834228911462084</v>
      </c>
      <c r="I1226">
        <v>104.31493450045161</v>
      </c>
      <c r="J1226">
        <v>3.8745461867351417E-11</v>
      </c>
      <c r="K1226">
        <v>0.46045237051773552</v>
      </c>
      <c r="L1226">
        <v>5.3320372379219183</v>
      </c>
      <c r="M1226">
        <v>14.012563866238729</v>
      </c>
      <c r="N1226">
        <v>13.996450047417234</v>
      </c>
      <c r="O1226">
        <v>0</v>
      </c>
      <c r="P1226">
        <v>0</v>
      </c>
      <c r="Q1226">
        <v>0</v>
      </c>
      <c r="R1226">
        <v>0</v>
      </c>
      <c r="S1226">
        <v>1.9332089419730047</v>
      </c>
      <c r="T1226">
        <v>0</v>
      </c>
      <c r="U1226">
        <v>0</v>
      </c>
      <c r="V1226">
        <v>1.046333889766754</v>
      </c>
      <c r="W1226">
        <v>1.046333889766754</v>
      </c>
      <c r="X1226">
        <v>2.0336006944913194</v>
      </c>
      <c r="Y1226">
        <v>31.70708756868952</v>
      </c>
      <c r="Z1226">
        <v>3.1707087568689458E-2</v>
      </c>
      <c r="AA1226">
        <v>36.265709224729171</v>
      </c>
      <c r="AB1226">
        <v>34.557651489435031</v>
      </c>
      <c r="AC1226" s="1" t="e">
        <f>((#REF!+#REF!)*H2__2[[#This Row],[PremiumH2CN_cap]]+(#REF!+#REF!)*H2__2[[#This Row],[PremiumH2CN_prod]]*1000)*_xlfn.XLOOKUP(H2__2[[#This Row],[Year]],Graphs!$R$2:$R$41,Graphs!$T$2:$T$41)</f>
        <v>#REF!</v>
      </c>
      <c r="AD12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7" spans="1:31" x14ac:dyDescent="0.25">
      <c r="A1227" s="1" t="s">
        <v>105</v>
      </c>
      <c r="B1227">
        <v>6</v>
      </c>
      <c r="C1227" s="1" t="s">
        <v>107</v>
      </c>
      <c r="D1227" s="1" t="s">
        <v>23</v>
      </c>
      <c r="E1227">
        <v>2046</v>
      </c>
      <c r="F1227">
        <v>4.1568346442295887E-9</v>
      </c>
      <c r="G1227">
        <v>6.9999999999990763</v>
      </c>
      <c r="H1227">
        <v>32.128942651147113</v>
      </c>
      <c r="I1227">
        <v>103.26246020823085</v>
      </c>
      <c r="J1227">
        <v>3.8418311465642775E-11</v>
      </c>
      <c r="K1227">
        <v>0.4604523705005627</v>
      </c>
      <c r="L1227">
        <v>6.9133054345297227</v>
      </c>
      <c r="M1227">
        <v>14.013074034244712</v>
      </c>
      <c r="N1227">
        <v>14.267755673531795</v>
      </c>
      <c r="O1227">
        <v>0</v>
      </c>
      <c r="P1227">
        <v>0</v>
      </c>
      <c r="Q1227">
        <v>0</v>
      </c>
      <c r="R1227">
        <v>0</v>
      </c>
      <c r="S1227">
        <v>1.8900346109568267</v>
      </c>
      <c r="T1227">
        <v>0</v>
      </c>
      <c r="U1227">
        <v>0</v>
      </c>
      <c r="V1227">
        <v>1.046333889766754</v>
      </c>
      <c r="W1227">
        <v>1.046333889766754</v>
      </c>
      <c r="X1227">
        <v>1.9833664247260407</v>
      </c>
      <c r="Y1227">
        <v>31.70708756868952</v>
      </c>
      <c r="Z1227">
        <v>3.1707087568689458E-2</v>
      </c>
      <c r="AA1227">
        <v>36.265709224729171</v>
      </c>
      <c r="AB1227">
        <v>34.557651489435031</v>
      </c>
      <c r="AC1227" s="1" t="e">
        <f>((#REF!+#REF!)*H2__2[[#This Row],[PremiumH2CN_cap]]+(#REF!+#REF!)*H2__2[[#This Row],[PremiumH2CN_prod]]*1000)*_xlfn.XLOOKUP(H2__2[[#This Row],[Year]],Graphs!$R$2:$R$41,Graphs!$T$2:$T$41)</f>
        <v>#REF!</v>
      </c>
      <c r="AD12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8" spans="1:31" x14ac:dyDescent="0.25">
      <c r="A1228" s="1" t="s">
        <v>105</v>
      </c>
      <c r="B1228">
        <v>6</v>
      </c>
      <c r="C1228" s="1" t="s">
        <v>107</v>
      </c>
      <c r="D1228" s="1" t="s">
        <v>23</v>
      </c>
      <c r="E1228">
        <v>2047</v>
      </c>
      <c r="F1228">
        <v>4.720911447989332E-9</v>
      </c>
      <c r="G1228">
        <v>6.9999999999996163</v>
      </c>
      <c r="H1228">
        <v>39.692511259869164</v>
      </c>
      <c r="I1228">
        <v>107.80944508676274</v>
      </c>
      <c r="J1228">
        <v>3.7920806891976672E-11</v>
      </c>
      <c r="K1228">
        <v>0.46045237047641502</v>
      </c>
      <c r="L1228">
        <v>8.5456101845693428</v>
      </c>
      <c r="M1228">
        <v>14.368001802933255</v>
      </c>
      <c r="N1228">
        <v>14.071358214697881</v>
      </c>
      <c r="O1228">
        <v>0</v>
      </c>
      <c r="P1228">
        <v>0</v>
      </c>
      <c r="Q1228">
        <v>0</v>
      </c>
      <c r="R1228">
        <v>0</v>
      </c>
      <c r="S1228">
        <v>1.8046286927469113</v>
      </c>
      <c r="T1228">
        <v>0</v>
      </c>
      <c r="U1228">
        <v>0</v>
      </c>
      <c r="V1228">
        <v>1.046333889766754</v>
      </c>
      <c r="W1228">
        <v>1.046333889766754</v>
      </c>
      <c r="X1228">
        <v>1.8937687298402019</v>
      </c>
      <c r="Y1228">
        <v>31.70708756868952</v>
      </c>
      <c r="Z1228">
        <v>3.1707087568689458E-2</v>
      </c>
      <c r="AA1228">
        <v>36.265709224729171</v>
      </c>
      <c r="AB1228">
        <v>34.557651489435031</v>
      </c>
      <c r="AC1228" s="1" t="e">
        <f>((#REF!+#REF!)*H2__2[[#This Row],[PremiumH2CN_cap]]+(#REF!+#REF!)*H2__2[[#This Row],[PremiumH2CN_prod]]*1000)*_xlfn.XLOOKUP(H2__2[[#This Row],[Year]],Graphs!$R$2:$R$41,Graphs!$T$2:$T$41)</f>
        <v>#REF!</v>
      </c>
      <c r="AD12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29" spans="1:31" x14ac:dyDescent="0.25">
      <c r="A1229" s="1" t="s">
        <v>105</v>
      </c>
      <c r="B1229">
        <v>6</v>
      </c>
      <c r="C1229" s="1" t="s">
        <v>107</v>
      </c>
      <c r="D1229" s="1" t="s">
        <v>23</v>
      </c>
      <c r="E1229">
        <v>2048</v>
      </c>
      <c r="F1229">
        <v>5.373676619745861E-9</v>
      </c>
      <c r="G1229">
        <v>3.5000000000008269</v>
      </c>
      <c r="H1229">
        <v>51.478511110219287</v>
      </c>
      <c r="I1229">
        <v>108.60473261621901</v>
      </c>
      <c r="J1229">
        <v>3.7566644591740228E-11</v>
      </c>
      <c r="K1229">
        <v>0.23022618520658295</v>
      </c>
      <c r="L1229">
        <v>11.127340856330555</v>
      </c>
      <c r="M1229">
        <v>14.548439681037511</v>
      </c>
      <c r="N1229">
        <v>13.877065975577963</v>
      </c>
      <c r="O1229">
        <v>0</v>
      </c>
      <c r="P1229">
        <v>0</v>
      </c>
      <c r="Q1229">
        <v>0</v>
      </c>
      <c r="R1229">
        <v>0</v>
      </c>
      <c r="S1229">
        <v>1.7287916924174307</v>
      </c>
      <c r="T1229">
        <v>0</v>
      </c>
      <c r="U1229">
        <v>0</v>
      </c>
      <c r="V1229">
        <v>1.046333889766754</v>
      </c>
      <c r="W1229">
        <v>1.046333889766754</v>
      </c>
      <c r="X1229">
        <v>1.8104137895210153</v>
      </c>
      <c r="Y1229">
        <v>31.70708756868952</v>
      </c>
      <c r="Z1229">
        <v>3.1707087568689458E-2</v>
      </c>
      <c r="AA1229">
        <v>36.265709224729171</v>
      </c>
      <c r="AB1229">
        <v>34.557651489435031</v>
      </c>
      <c r="AC1229" s="1" t="e">
        <f>((#REF!+#REF!)*H2__2[[#This Row],[PremiumH2CN_cap]]+(#REF!+#REF!)*H2__2[[#This Row],[PremiumH2CN_prod]]*1000)*_xlfn.XLOOKUP(H2__2[[#This Row],[Year]],Graphs!$R$2:$R$41,Graphs!$T$2:$T$41)</f>
        <v>#REF!</v>
      </c>
      <c r="AD12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0" spans="1:31" x14ac:dyDescent="0.25">
      <c r="A1230" s="1" t="s">
        <v>105</v>
      </c>
      <c r="B1230">
        <v>6</v>
      </c>
      <c r="C1230" s="1" t="s">
        <v>107</v>
      </c>
      <c r="D1230" s="1" t="s">
        <v>23</v>
      </c>
      <c r="E1230">
        <v>2049</v>
      </c>
      <c r="F1230">
        <v>6.1307592964130303E-9</v>
      </c>
      <c r="G1230">
        <v>6.0295302542468725E-10</v>
      </c>
      <c r="H1230">
        <v>64.488628898795753</v>
      </c>
      <c r="I1230">
        <v>114.52613182903563</v>
      </c>
      <c r="J1230">
        <v>3.7293101900351718E-11</v>
      </c>
      <c r="K1230">
        <v>3.8593417095709302E-11</v>
      </c>
      <c r="L1230">
        <v>13.885307683150597</v>
      </c>
      <c r="M1230">
        <v>14.782191359152106</v>
      </c>
      <c r="N1230">
        <v>13.42891695705131</v>
      </c>
      <c r="O1230">
        <v>0</v>
      </c>
      <c r="P1230">
        <v>0</v>
      </c>
      <c r="Q1230">
        <v>0</v>
      </c>
      <c r="R1230">
        <v>0</v>
      </c>
      <c r="S1230">
        <v>1.6573713710248525</v>
      </c>
      <c r="T1230">
        <v>0</v>
      </c>
      <c r="U1230">
        <v>0</v>
      </c>
      <c r="V1230">
        <v>1.046333889766754</v>
      </c>
      <c r="W1230">
        <v>1.046333889766754</v>
      </c>
      <c r="X1230">
        <v>1.7365366706866077</v>
      </c>
      <c r="Y1230">
        <v>31.70708756868952</v>
      </c>
      <c r="Z1230">
        <v>3.1707087568689458E-2</v>
      </c>
      <c r="AA1230">
        <v>36.265709224729171</v>
      </c>
      <c r="AB1230">
        <v>34.557651489435031</v>
      </c>
      <c r="AC1230" s="1" t="e">
        <f>((#REF!+#REF!)*H2__2[[#This Row],[PremiumH2CN_cap]]+(#REF!+#REF!)*H2__2[[#This Row],[PremiumH2CN_prod]]*1000)*_xlfn.XLOOKUP(H2__2[[#This Row],[Year]],Graphs!$R$2:$R$41,Graphs!$T$2:$T$41)</f>
        <v>#REF!</v>
      </c>
      <c r="AD12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1" spans="1:31" x14ac:dyDescent="0.25">
      <c r="A1231" s="1" t="s">
        <v>105</v>
      </c>
      <c r="B1231">
        <v>6</v>
      </c>
      <c r="C1231" s="1" t="s">
        <v>107</v>
      </c>
      <c r="D1231" s="1" t="s">
        <v>23</v>
      </c>
      <c r="E1231">
        <v>2050</v>
      </c>
      <c r="F1231">
        <v>7.0106495432589874E-9</v>
      </c>
      <c r="G1231">
        <v>6.5186791843719131E-10</v>
      </c>
      <c r="H1231">
        <v>75.127386050526653</v>
      </c>
      <c r="I1231">
        <v>121.70518515003459</v>
      </c>
      <c r="J1231">
        <v>3.7063885558067959E-11</v>
      </c>
      <c r="K1231">
        <v>3.6797634038371199E-11</v>
      </c>
      <c r="L1231">
        <v>16.184759305240007</v>
      </c>
      <c r="M1231">
        <v>15.033380813996377</v>
      </c>
      <c r="N1231">
        <v>12.945729857372346</v>
      </c>
      <c r="O1231">
        <v>0</v>
      </c>
      <c r="P1231">
        <v>0</v>
      </c>
      <c r="Q1231">
        <v>0</v>
      </c>
      <c r="R1231">
        <v>0</v>
      </c>
      <c r="S1231">
        <v>1.5858083613667799</v>
      </c>
      <c r="T1231">
        <v>0</v>
      </c>
      <c r="U1231">
        <v>0</v>
      </c>
      <c r="V1231">
        <v>1.046333889766754</v>
      </c>
      <c r="W1231">
        <v>1.046333889766754</v>
      </c>
      <c r="X1231">
        <v>1.6619554144798931</v>
      </c>
      <c r="Y1231">
        <v>31.70708756868952</v>
      </c>
      <c r="Z1231">
        <v>3.1707087568689458E-2</v>
      </c>
      <c r="AA1231">
        <v>36.265709224729171</v>
      </c>
      <c r="AB1231">
        <v>34.557651489435031</v>
      </c>
      <c r="AC1231" s="1" t="e">
        <f>((#REF!+#REF!)*H2__2[[#This Row],[PremiumH2CN_cap]]+(#REF!+#REF!)*H2__2[[#This Row],[PremiumH2CN_prod]]*1000)*_xlfn.XLOOKUP(H2__2[[#This Row],[Year]],Graphs!$R$2:$R$41,Graphs!$T$2:$T$41)</f>
        <v>#REF!</v>
      </c>
      <c r="AD12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2" spans="1:31" x14ac:dyDescent="0.25">
      <c r="A1232" s="1" t="s">
        <v>105</v>
      </c>
      <c r="B1232">
        <v>6</v>
      </c>
      <c r="C1232" s="1" t="s">
        <v>107</v>
      </c>
      <c r="D1232" s="1" t="s">
        <v>23</v>
      </c>
      <c r="E1232">
        <v>2051</v>
      </c>
      <c r="F1232">
        <v>8.0356078903628155E-9</v>
      </c>
      <c r="G1232">
        <v>6.9950616238795251E-10</v>
      </c>
      <c r="H1232">
        <v>107.42350505154229</v>
      </c>
      <c r="I1232">
        <v>167.03657227607843</v>
      </c>
      <c r="J1232">
        <v>3.6781227805408642E-11</v>
      </c>
      <c r="K1232">
        <v>3.3491702393668895E-11</v>
      </c>
      <c r="L1232">
        <v>22.095355065565965</v>
      </c>
      <c r="M1232">
        <v>15.844896082166128</v>
      </c>
      <c r="N1232">
        <v>12.059010802990812</v>
      </c>
      <c r="O1232">
        <v>0</v>
      </c>
      <c r="P1232">
        <v>0</v>
      </c>
      <c r="Q1232">
        <v>0</v>
      </c>
      <c r="R1232">
        <v>0</v>
      </c>
      <c r="S1232">
        <v>1.4815541125581109</v>
      </c>
      <c r="T1232">
        <v>0</v>
      </c>
      <c r="U1232">
        <v>0</v>
      </c>
      <c r="V1232">
        <v>1.046333889766754</v>
      </c>
      <c r="W1232">
        <v>1.046333889766754</v>
      </c>
      <c r="X1232">
        <v>1.5543571102693057</v>
      </c>
      <c r="Y1232">
        <v>31.70708756868952</v>
      </c>
      <c r="Z1232">
        <v>3.1707087568689458E-2</v>
      </c>
      <c r="AA1232">
        <v>0</v>
      </c>
      <c r="AB1232">
        <v>0</v>
      </c>
      <c r="AC1232" s="1" t="e">
        <f>((#REF!+#REF!)*H2__2[[#This Row],[PremiumH2CN_cap]]+(#REF!+#REF!)*H2__2[[#This Row],[PremiumH2CN_prod]]*1000)*_xlfn.XLOOKUP(H2__2[[#This Row],[Year]],Graphs!$R$2:$R$41,Graphs!$T$2:$T$41)</f>
        <v>#REF!</v>
      </c>
      <c r="AD12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3" spans="1:31" x14ac:dyDescent="0.25">
      <c r="A1233" s="1" t="s">
        <v>105</v>
      </c>
      <c r="B1233">
        <v>6</v>
      </c>
      <c r="C1233" s="1" t="s">
        <v>107</v>
      </c>
      <c r="D1233" s="1" t="s">
        <v>23</v>
      </c>
      <c r="E1233">
        <v>2052</v>
      </c>
      <c r="F1233">
        <v>9.2332895572492119E-9</v>
      </c>
      <c r="G1233">
        <v>7.5879301771814797E-10</v>
      </c>
      <c r="H1233">
        <v>113.55670720243148</v>
      </c>
      <c r="I1233">
        <v>168.41604664686409</v>
      </c>
      <c r="J1233">
        <v>3.6527161706785765E-11</v>
      </c>
      <c r="K1233">
        <v>3.0667669325012169E-11</v>
      </c>
      <c r="L1233">
        <v>22.988972553859206</v>
      </c>
      <c r="M1233">
        <v>16.073782469979832</v>
      </c>
      <c r="N1233">
        <v>10.937126906643119</v>
      </c>
      <c r="O1233">
        <v>0</v>
      </c>
      <c r="P1233">
        <v>0</v>
      </c>
      <c r="Q1233">
        <v>0</v>
      </c>
      <c r="R1233">
        <v>0</v>
      </c>
      <c r="S1233">
        <v>1.3668707299861869</v>
      </c>
      <c r="T1233">
        <v>0</v>
      </c>
      <c r="U1233">
        <v>0</v>
      </c>
      <c r="V1233">
        <v>1.046333889766754</v>
      </c>
      <c r="W1233">
        <v>1.046333889766754</v>
      </c>
      <c r="X1233">
        <v>1.4313566286682902</v>
      </c>
      <c r="Y1233">
        <v>31.70708756868952</v>
      </c>
      <c r="Z1233">
        <v>3.1707087568689458E-2</v>
      </c>
      <c r="AA1233">
        <v>0</v>
      </c>
      <c r="AB1233">
        <v>0</v>
      </c>
      <c r="AC1233" s="1" t="e">
        <f>((#REF!+#REF!)*H2__2[[#This Row],[PremiumH2CN_cap]]+(#REF!+#REF!)*H2__2[[#This Row],[PremiumH2CN_prod]]*1000)*_xlfn.XLOOKUP(H2__2[[#This Row],[Year]],Graphs!$R$2:$R$41,Graphs!$T$2:$T$41)</f>
        <v>#REF!</v>
      </c>
      <c r="AD12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4" spans="1:31" x14ac:dyDescent="0.25">
      <c r="A1234" s="1" t="s">
        <v>105</v>
      </c>
      <c r="B1234">
        <v>6</v>
      </c>
      <c r="C1234" s="1" t="s">
        <v>107</v>
      </c>
      <c r="D1234" s="1" t="s">
        <v>23</v>
      </c>
      <c r="E1234">
        <v>2053</v>
      </c>
      <c r="F1234">
        <v>1.0637018555893569E-8</v>
      </c>
      <c r="G1234">
        <v>8.4108393485145646E-10</v>
      </c>
      <c r="H1234">
        <v>122.86189110950193</v>
      </c>
      <c r="I1234">
        <v>168.41604664769193</v>
      </c>
      <c r="J1234">
        <v>3.6427810414363086E-11</v>
      </c>
      <c r="K1234">
        <v>2.9315710885520912E-11</v>
      </c>
      <c r="L1234">
        <v>23.834047225329989</v>
      </c>
      <c r="M1234">
        <v>16.130524142283651</v>
      </c>
      <c r="N1234">
        <v>10.034622564373153</v>
      </c>
      <c r="O1234">
        <v>0</v>
      </c>
      <c r="P1234">
        <v>0</v>
      </c>
      <c r="Q1234">
        <v>0</v>
      </c>
      <c r="R1234">
        <v>0</v>
      </c>
      <c r="S1234">
        <v>1.272265747696006</v>
      </c>
      <c r="T1234">
        <v>0</v>
      </c>
      <c r="U1234">
        <v>0</v>
      </c>
      <c r="V1234">
        <v>1.046333889766754</v>
      </c>
      <c r="W1234">
        <v>1.046333889766754</v>
      </c>
      <c r="X1234">
        <v>1.3340584889772495</v>
      </c>
      <c r="Y1234">
        <v>31.70708756868952</v>
      </c>
      <c r="Z1234">
        <v>3.1707087568689458E-2</v>
      </c>
      <c r="AA1234">
        <v>0</v>
      </c>
      <c r="AB1234">
        <v>0</v>
      </c>
      <c r="AC1234" s="1" t="e">
        <f>((#REF!+#REF!)*H2__2[[#This Row],[PremiumH2CN_cap]]+(#REF!+#REF!)*H2__2[[#This Row],[PremiumH2CN_prod]]*1000)*_xlfn.XLOOKUP(H2__2[[#This Row],[Year]],Graphs!$R$2:$R$41,Graphs!$T$2:$T$41)</f>
        <v>#REF!</v>
      </c>
      <c r="AD12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5" spans="1:31" x14ac:dyDescent="0.25">
      <c r="A1235" s="1" t="s">
        <v>105</v>
      </c>
      <c r="B1235">
        <v>6</v>
      </c>
      <c r="C1235" s="1" t="s">
        <v>107</v>
      </c>
      <c r="D1235" s="1" t="s">
        <v>23</v>
      </c>
      <c r="E1235">
        <v>2054</v>
      </c>
      <c r="F1235">
        <v>1.2275508765615277E-8</v>
      </c>
      <c r="G1235">
        <v>9.4219867235367417E-10</v>
      </c>
      <c r="H1235">
        <v>127.99319195754767</v>
      </c>
      <c r="I1235">
        <v>168.41604664779794</v>
      </c>
      <c r="J1235">
        <v>3.6373077490460109E-11</v>
      </c>
      <c r="K1235">
        <v>2.8415662033650761E-11</v>
      </c>
      <c r="L1235">
        <v>24.944611604870584</v>
      </c>
      <c r="M1235">
        <v>15.898893225785207</v>
      </c>
      <c r="N1235">
        <v>9.1583278904426741</v>
      </c>
      <c r="O1235">
        <v>0</v>
      </c>
      <c r="P1235">
        <v>0</v>
      </c>
      <c r="Q1235">
        <v>0</v>
      </c>
      <c r="R1235">
        <v>0</v>
      </c>
      <c r="S1235">
        <v>1.1837396000861964</v>
      </c>
      <c r="T1235">
        <v>0</v>
      </c>
      <c r="U1235">
        <v>0</v>
      </c>
      <c r="V1235">
        <v>1.046333889766754</v>
      </c>
      <c r="W1235">
        <v>1.046333889766754</v>
      </c>
      <c r="X1235">
        <v>1.2389298188187061</v>
      </c>
      <c r="Y1235">
        <v>31.70708756868952</v>
      </c>
      <c r="Z1235">
        <v>3.1707087568689458E-2</v>
      </c>
      <c r="AA1235">
        <v>0</v>
      </c>
      <c r="AB1235">
        <v>0</v>
      </c>
      <c r="AC1235" s="1" t="e">
        <f>((#REF!+#REF!)*H2__2[[#This Row],[PremiumH2CN_cap]]+(#REF!+#REF!)*H2__2[[#This Row],[PremiumH2CN_prod]]*1000)*_xlfn.XLOOKUP(H2__2[[#This Row],[Year]],Graphs!$R$2:$R$41,Graphs!$T$2:$T$41)</f>
        <v>#REF!</v>
      </c>
      <c r="AD12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6" spans="1:31" x14ac:dyDescent="0.25">
      <c r="A1236" s="1" t="s">
        <v>105</v>
      </c>
      <c r="B1236">
        <v>6</v>
      </c>
      <c r="C1236" s="1" t="s">
        <v>107</v>
      </c>
      <c r="D1236" s="1" t="s">
        <v>23</v>
      </c>
      <c r="E1236">
        <v>2055</v>
      </c>
      <c r="F1236">
        <v>1.4061938307659768E-8</v>
      </c>
      <c r="G1236">
        <v>1.0540964811998577E-9</v>
      </c>
      <c r="H1236">
        <v>129.00946227601486</v>
      </c>
      <c r="I1236">
        <v>168.41604664786857</v>
      </c>
      <c r="J1236">
        <v>3.6327418434737845E-11</v>
      </c>
      <c r="K1236">
        <v>2.795750711604296E-11</v>
      </c>
      <c r="L1236">
        <v>25.170557860179262</v>
      </c>
      <c r="M1236">
        <v>16.159725419463076</v>
      </c>
      <c r="N1236">
        <v>8.6683480798251544</v>
      </c>
      <c r="O1236">
        <v>0</v>
      </c>
      <c r="P1236">
        <v>0</v>
      </c>
      <c r="Q1236">
        <v>0</v>
      </c>
      <c r="R1236">
        <v>0</v>
      </c>
      <c r="S1236">
        <v>1.0868718433233786</v>
      </c>
      <c r="T1236">
        <v>0</v>
      </c>
      <c r="U1236">
        <v>0</v>
      </c>
      <c r="V1236">
        <v>1.046333889766754</v>
      </c>
      <c r="W1236">
        <v>1.046333889766754</v>
      </c>
      <c r="X1236">
        <v>1.1260449041267462</v>
      </c>
      <c r="Y1236">
        <v>31.70708756868952</v>
      </c>
      <c r="Z1236">
        <v>3.1707087568689458E-2</v>
      </c>
      <c r="AA1236">
        <v>0</v>
      </c>
      <c r="AB1236">
        <v>0</v>
      </c>
      <c r="AC1236" s="1" t="e">
        <f>((#REF!+#REF!)*H2__2[[#This Row],[PremiumH2CN_cap]]+(#REF!+#REF!)*H2__2[[#This Row],[PremiumH2CN_prod]]*1000)*_xlfn.XLOOKUP(H2__2[[#This Row],[Year]],Graphs!$R$2:$R$41,Graphs!$T$2:$T$41)</f>
        <v>#REF!</v>
      </c>
      <c r="AD12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7" spans="1:31" x14ac:dyDescent="0.25">
      <c r="A1237" s="1" t="s">
        <v>105</v>
      </c>
      <c r="B1237">
        <v>6</v>
      </c>
      <c r="C1237" s="1" t="s">
        <v>107</v>
      </c>
      <c r="D1237" s="1" t="s">
        <v>23</v>
      </c>
      <c r="E1237">
        <v>2056</v>
      </c>
      <c r="F1237">
        <v>1.5252797104608383E-8</v>
      </c>
      <c r="G1237">
        <v>1.1237134515550463E-9</v>
      </c>
      <c r="H1237">
        <v>129.00946233247694</v>
      </c>
      <c r="I1237">
        <v>168.41604664789969</v>
      </c>
      <c r="J1237">
        <v>3.6401779764732164E-11</v>
      </c>
      <c r="K1237">
        <v>2.7958012731353069E-11</v>
      </c>
      <c r="L1237">
        <v>25.2092971911772</v>
      </c>
      <c r="M1237">
        <v>16.249042432654253</v>
      </c>
      <c r="N1237">
        <v>8.5415462704065437</v>
      </c>
      <c r="O1237">
        <v>0</v>
      </c>
      <c r="P1237">
        <v>0</v>
      </c>
      <c r="Q1237">
        <v>0</v>
      </c>
      <c r="R1237">
        <v>0</v>
      </c>
      <c r="S1237">
        <v>1.0192524602848934</v>
      </c>
      <c r="T1237">
        <v>0</v>
      </c>
      <c r="U1237">
        <v>0</v>
      </c>
      <c r="V1237">
        <v>1.046333889766754</v>
      </c>
      <c r="W1237">
        <v>1.046333889766754</v>
      </c>
      <c r="X1237">
        <v>1.0705464547703349</v>
      </c>
      <c r="Y1237">
        <v>31.70708756868952</v>
      </c>
      <c r="Z1237">
        <v>3.1707087568689458E-2</v>
      </c>
      <c r="AA1237">
        <v>0</v>
      </c>
      <c r="AB1237">
        <v>0</v>
      </c>
      <c r="AC1237" s="1" t="e">
        <f>((#REF!+#REF!)*H2__2[[#This Row],[PremiumH2CN_cap]]+(#REF!+#REF!)*H2__2[[#This Row],[PremiumH2CN_prod]]*1000)*_xlfn.XLOOKUP(H2__2[[#This Row],[Year]],Graphs!$R$2:$R$41,Graphs!$T$2:$T$41)</f>
        <v>#REF!</v>
      </c>
      <c r="AD12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8" spans="1:31" x14ac:dyDescent="0.25">
      <c r="A1238" s="1" t="s">
        <v>105</v>
      </c>
      <c r="B1238">
        <v>6</v>
      </c>
      <c r="C1238" s="1" t="s">
        <v>107</v>
      </c>
      <c r="D1238" s="1" t="s">
        <v>23</v>
      </c>
      <c r="E1238">
        <v>2057</v>
      </c>
      <c r="F1238">
        <v>1.5607850681401771E-8</v>
      </c>
      <c r="G1238">
        <v>1.1443105459483334E-9</v>
      </c>
      <c r="H1238">
        <v>125.67943206104748</v>
      </c>
      <c r="I1238">
        <v>168.41604664792865</v>
      </c>
      <c r="J1238">
        <v>3.6457963835458593E-11</v>
      </c>
      <c r="K1238">
        <v>2.7741996292165076E-11</v>
      </c>
      <c r="L1238">
        <v>25.516390795913164</v>
      </c>
      <c r="M1238">
        <v>16.240030815693729</v>
      </c>
      <c r="N1238">
        <v>8.2392567106299364</v>
      </c>
      <c r="O1238">
        <v>0</v>
      </c>
      <c r="P1238">
        <v>0</v>
      </c>
      <c r="Q1238">
        <v>0</v>
      </c>
      <c r="R1238">
        <v>0</v>
      </c>
      <c r="S1238">
        <v>0.95543948315329164</v>
      </c>
      <c r="T1238">
        <v>0</v>
      </c>
      <c r="U1238">
        <v>0</v>
      </c>
      <c r="V1238">
        <v>1.046333889766754</v>
      </c>
      <c r="W1238">
        <v>1.046333889766754</v>
      </c>
      <c r="X1238">
        <v>1.0089395546933662</v>
      </c>
      <c r="Y1238">
        <v>31.70708756868952</v>
      </c>
      <c r="Z1238">
        <v>3.1707087568689458E-2</v>
      </c>
      <c r="AA1238">
        <v>0</v>
      </c>
      <c r="AB1238">
        <v>0</v>
      </c>
      <c r="AC1238" s="1" t="e">
        <f>((#REF!+#REF!)*H2__2[[#This Row],[PremiumH2CN_cap]]+(#REF!+#REF!)*H2__2[[#This Row],[PremiumH2CN_prod]]*1000)*_xlfn.XLOOKUP(H2__2[[#This Row],[Year]],Graphs!$R$2:$R$41,Graphs!$T$2:$T$41)</f>
        <v>#REF!</v>
      </c>
      <c r="AD12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39" spans="1:31" x14ac:dyDescent="0.25">
      <c r="A1239" s="1" t="s">
        <v>105</v>
      </c>
      <c r="B1239">
        <v>6</v>
      </c>
      <c r="C1239" s="1" t="s">
        <v>107</v>
      </c>
      <c r="D1239" s="1" t="s">
        <v>23</v>
      </c>
      <c r="E1239">
        <v>2058</v>
      </c>
      <c r="F1239">
        <v>1.5738402853197991E-8</v>
      </c>
      <c r="G1239">
        <v>1.1522608948498763E-9</v>
      </c>
      <c r="H1239">
        <v>122.50429138393976</v>
      </c>
      <c r="I1239">
        <v>168.41604664795912</v>
      </c>
      <c r="J1239">
        <v>3.6374515073217551E-11</v>
      </c>
      <c r="K1239">
        <v>2.6912702773610868E-11</v>
      </c>
      <c r="L1239">
        <v>26.20327006063749</v>
      </c>
      <c r="M1239">
        <v>16.877600633316931</v>
      </c>
      <c r="N1239">
        <v>6.9202471400599759</v>
      </c>
      <c r="O1239">
        <v>0</v>
      </c>
      <c r="P1239">
        <v>0</v>
      </c>
      <c r="Q1239">
        <v>0</v>
      </c>
      <c r="R1239">
        <v>0</v>
      </c>
      <c r="S1239">
        <v>0.83078092378464941</v>
      </c>
      <c r="T1239">
        <v>0</v>
      </c>
      <c r="U1239">
        <v>0</v>
      </c>
      <c r="V1239">
        <v>1.046333889766754</v>
      </c>
      <c r="W1239">
        <v>1.046333889766754</v>
      </c>
      <c r="X1239">
        <v>0.87398960720055274</v>
      </c>
      <c r="Y1239">
        <v>31.70708756868952</v>
      </c>
      <c r="Z1239">
        <v>3.1707087568689458E-2</v>
      </c>
      <c r="AA1239">
        <v>0</v>
      </c>
      <c r="AB1239">
        <v>0</v>
      </c>
      <c r="AC1239" s="1" t="e">
        <f>((#REF!+#REF!)*H2__2[[#This Row],[PremiumH2CN_cap]]+(#REF!+#REF!)*H2__2[[#This Row],[PremiumH2CN_prod]]*1000)*_xlfn.XLOOKUP(H2__2[[#This Row],[Year]],Graphs!$R$2:$R$41,Graphs!$T$2:$T$41)</f>
        <v>#REF!</v>
      </c>
      <c r="AD12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0" spans="1:31" x14ac:dyDescent="0.25">
      <c r="A1240" s="1" t="s">
        <v>105</v>
      </c>
      <c r="B1240">
        <v>6</v>
      </c>
      <c r="C1240" s="1" t="s">
        <v>107</v>
      </c>
      <c r="D1240" s="1" t="s">
        <v>23</v>
      </c>
      <c r="E1240">
        <v>2059</v>
      </c>
      <c r="F1240">
        <v>1.580301263851348E-8</v>
      </c>
      <c r="G1240">
        <v>1.1563589311025074E-9</v>
      </c>
      <c r="H1240">
        <v>128.89207374494308</v>
      </c>
      <c r="I1240">
        <v>158.33443947347322</v>
      </c>
      <c r="J1240">
        <v>3.6676924111637289E-11</v>
      </c>
      <c r="K1240">
        <v>2.785413500855178E-11</v>
      </c>
      <c r="L1240">
        <v>25.867220053284321</v>
      </c>
      <c r="M1240">
        <v>16.544113462763054</v>
      </c>
      <c r="N1240">
        <v>7.5920825364666493</v>
      </c>
      <c r="O1240">
        <v>0</v>
      </c>
      <c r="P1240">
        <v>0</v>
      </c>
      <c r="Q1240">
        <v>0</v>
      </c>
      <c r="R1240">
        <v>0</v>
      </c>
      <c r="S1240">
        <v>0.85769629969208883</v>
      </c>
      <c r="T1240">
        <v>0</v>
      </c>
      <c r="U1240">
        <v>0</v>
      </c>
      <c r="V1240">
        <v>1.046333889766754</v>
      </c>
      <c r="W1240">
        <v>1.046333889766754</v>
      </c>
      <c r="X1240">
        <v>0.90520536892823011</v>
      </c>
      <c r="Y1240">
        <v>31.70708756868952</v>
      </c>
      <c r="Z1240">
        <v>3.1707087568689458E-2</v>
      </c>
      <c r="AA1240">
        <v>0</v>
      </c>
      <c r="AB1240">
        <v>0</v>
      </c>
      <c r="AC1240" s="1" t="e">
        <f>((#REF!+#REF!)*H2__2[[#This Row],[PremiumH2CN_cap]]+(#REF!+#REF!)*H2__2[[#This Row],[PremiumH2CN_prod]]*1000)*_xlfn.XLOOKUP(H2__2[[#This Row],[Year]],Graphs!$R$2:$R$41,Graphs!$T$2:$T$41)</f>
        <v>#REF!</v>
      </c>
      <c r="AD12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1" spans="1:31" x14ac:dyDescent="0.25">
      <c r="A1241" s="1" t="s">
        <v>105</v>
      </c>
      <c r="B1241">
        <v>6</v>
      </c>
      <c r="C1241" s="1" t="s">
        <v>107</v>
      </c>
      <c r="D1241" s="1" t="s">
        <v>23</v>
      </c>
      <c r="E1241">
        <v>2060</v>
      </c>
      <c r="F1241">
        <v>1.5790267137596185E-8</v>
      </c>
      <c r="G1241">
        <v>1.1562869524634196E-9</v>
      </c>
      <c r="H1241">
        <v>128.89207374277458</v>
      </c>
      <c r="I1241">
        <v>147.29691842035376</v>
      </c>
      <c r="J1241">
        <v>1.0085740392132864E-11</v>
      </c>
      <c r="K1241">
        <v>7.5136173266112849E-12</v>
      </c>
      <c r="L1241">
        <v>25.0848708251856</v>
      </c>
      <c r="M1241">
        <v>16.171742359758749</v>
      </c>
      <c r="N1241">
        <v>8.7436890830388965</v>
      </c>
      <c r="O1241">
        <v>0</v>
      </c>
      <c r="P1241">
        <v>0</v>
      </c>
      <c r="Q1241">
        <v>0</v>
      </c>
      <c r="R1241">
        <v>0</v>
      </c>
      <c r="S1241">
        <v>0.9824722989437874</v>
      </c>
      <c r="T1241">
        <v>0</v>
      </c>
      <c r="U1241">
        <v>0</v>
      </c>
      <c r="V1241">
        <v>1.046333889766754</v>
      </c>
      <c r="W1241">
        <v>1.046333889766754</v>
      </c>
      <c r="X1241">
        <v>1.0040314320444108</v>
      </c>
      <c r="Y1241">
        <v>31.70708756868952</v>
      </c>
      <c r="Z1241">
        <v>3.1707087568689458E-2</v>
      </c>
      <c r="AA1241">
        <v>0</v>
      </c>
      <c r="AB1241">
        <v>0</v>
      </c>
      <c r="AC1241" s="1" t="e">
        <f>((#REF!+#REF!)*H2__2[[#This Row],[PremiumH2CN_cap]]+(#REF!+#REF!)*H2__2[[#This Row],[PremiumH2CN_prod]]*1000)*_xlfn.XLOOKUP(H2__2[[#This Row],[Year]],Graphs!$R$2:$R$41,Graphs!$T$2:$T$41)</f>
        <v>#REF!</v>
      </c>
      <c r="AD12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2" spans="1:31" x14ac:dyDescent="0.25">
      <c r="A1242" s="1" t="s">
        <v>105</v>
      </c>
      <c r="B1242">
        <v>7</v>
      </c>
      <c r="C1242" s="1" t="s">
        <v>107</v>
      </c>
      <c r="D1242" s="1" t="s">
        <v>23</v>
      </c>
      <c r="E1242">
        <v>2021</v>
      </c>
      <c r="F1242">
        <v>70</v>
      </c>
      <c r="G1242">
        <v>0.35</v>
      </c>
      <c r="H1242">
        <v>0.13500000000000001</v>
      </c>
      <c r="I1242">
        <v>0.13500000000000001</v>
      </c>
      <c r="J1242">
        <v>9.9063247087747932</v>
      </c>
      <c r="K1242">
        <v>9.2909090908556688E-2</v>
      </c>
      <c r="L1242">
        <v>2.1796307807366537E-11</v>
      </c>
      <c r="M1242">
        <v>1.8404470736041293E-9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4.2485999787207858</v>
      </c>
      <c r="T1242">
        <v>0</v>
      </c>
      <c r="U1242">
        <v>0</v>
      </c>
      <c r="V1242">
        <v>0.20962811400532405</v>
      </c>
      <c r="W1242">
        <v>0.20962811400532405</v>
      </c>
      <c r="X1242">
        <v>4.2485999787236679</v>
      </c>
      <c r="Y1242">
        <v>6.352367091070426</v>
      </c>
      <c r="Z1242">
        <v>6.3523670910704197E-3</v>
      </c>
      <c r="AA1242">
        <v>0</v>
      </c>
      <c r="AB1242">
        <v>0</v>
      </c>
      <c r="AC1242" s="1" t="e">
        <f>((#REF!+#REF!)*H2__2[[#This Row],[PremiumH2CN_cap]]+(#REF!+#REF!)*H2__2[[#This Row],[PremiumH2CN_prod]]*1000)*_xlfn.XLOOKUP(H2__2[[#This Row],[Year]],Graphs!$R$2:$R$41,Graphs!$T$2:$T$41)</f>
        <v>#REF!</v>
      </c>
      <c r="AD12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3" spans="1:31" x14ac:dyDescent="0.25">
      <c r="A1243" s="1" t="s">
        <v>105</v>
      </c>
      <c r="B1243">
        <v>7</v>
      </c>
      <c r="C1243" s="1" t="s">
        <v>107</v>
      </c>
      <c r="D1243" s="1" t="s">
        <v>23</v>
      </c>
      <c r="E1243">
        <v>2022</v>
      </c>
      <c r="F1243">
        <v>70</v>
      </c>
      <c r="G1243">
        <v>0.35</v>
      </c>
      <c r="H1243">
        <v>0.1350000010851701</v>
      </c>
      <c r="I1243">
        <v>1.484999985811184</v>
      </c>
      <c r="J1243">
        <v>11.078402713839678</v>
      </c>
      <c r="K1243">
        <v>8.5910731260685597E-13</v>
      </c>
      <c r="L1243">
        <v>2.869652778570059E-3</v>
      </c>
      <c r="M1243">
        <v>2.9064543192917996E-2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7.3285999554380936</v>
      </c>
      <c r="T1243">
        <v>0</v>
      </c>
      <c r="U1243">
        <v>0</v>
      </c>
      <c r="V1243">
        <v>0.20962811400532405</v>
      </c>
      <c r="W1243">
        <v>0.20962811400532405</v>
      </c>
      <c r="X1243">
        <v>7.3285999610857884</v>
      </c>
      <c r="Y1243">
        <v>6.352367091070426</v>
      </c>
      <c r="Z1243">
        <v>6.3523670910704197E-3</v>
      </c>
      <c r="AA1243">
        <v>0</v>
      </c>
      <c r="AB1243">
        <v>0</v>
      </c>
      <c r="AC1243" s="1" t="e">
        <f>((#REF!+#REF!)*H2__2[[#This Row],[PremiumH2CN_cap]]+(#REF!+#REF!)*H2__2[[#This Row],[PremiumH2CN_prod]]*1000)*_xlfn.XLOOKUP(H2__2[[#This Row],[Year]],Graphs!$R$2:$R$41,Graphs!$T$2:$T$41)</f>
        <v>#REF!</v>
      </c>
      <c r="AD12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4" spans="1:31" x14ac:dyDescent="0.25">
      <c r="A1244" s="1" t="s">
        <v>105</v>
      </c>
      <c r="B1244">
        <v>7</v>
      </c>
      <c r="C1244" s="1" t="s">
        <v>107</v>
      </c>
      <c r="D1244" s="1" t="s">
        <v>23</v>
      </c>
      <c r="E1244">
        <v>2023</v>
      </c>
      <c r="F1244">
        <v>65.3333333333441</v>
      </c>
      <c r="G1244">
        <v>3.826666666666664</v>
      </c>
      <c r="H1244">
        <v>0.12825000111027171</v>
      </c>
      <c r="I1244">
        <v>2.0138515393745666</v>
      </c>
      <c r="J1244">
        <v>11.181754080732917</v>
      </c>
      <c r="K1244">
        <v>1.0158060606057551</v>
      </c>
      <c r="L1244">
        <v>1.462768611183861E-3</v>
      </c>
      <c r="M1244">
        <v>2.2432656043240153E-2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2.8186001590855296</v>
      </c>
      <c r="T1244">
        <v>0</v>
      </c>
      <c r="U1244">
        <v>0</v>
      </c>
      <c r="V1244">
        <v>0.20962811400532405</v>
      </c>
      <c r="W1244">
        <v>0.20962811400532405</v>
      </c>
      <c r="X1244">
        <v>2.8186001384838018</v>
      </c>
      <c r="Y1244">
        <v>6.352367091070426</v>
      </c>
      <c r="Z1244">
        <v>6.3523670910704197E-3</v>
      </c>
      <c r="AA1244">
        <v>0</v>
      </c>
      <c r="AB1244">
        <v>0</v>
      </c>
      <c r="AC1244" s="1" t="e">
        <f>((#REF!+#REF!)*H2__2[[#This Row],[PremiumH2CN_cap]]+(#REF!+#REF!)*H2__2[[#This Row],[PremiumH2CN_prod]]*1000)*_xlfn.XLOOKUP(H2__2[[#This Row],[Year]],Graphs!$R$2:$R$41,Graphs!$T$2:$T$41)</f>
        <v>#REF!</v>
      </c>
      <c r="AD12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5" spans="1:31" x14ac:dyDescent="0.25">
      <c r="A1245" s="1" t="s">
        <v>105</v>
      </c>
      <c r="B1245">
        <v>7</v>
      </c>
      <c r="C1245" s="1" t="s">
        <v>107</v>
      </c>
      <c r="D1245" s="1" t="s">
        <v>23</v>
      </c>
      <c r="E1245">
        <v>2024</v>
      </c>
      <c r="F1245">
        <v>60.666666666686766</v>
      </c>
      <c r="G1245">
        <v>7.3033333333333088</v>
      </c>
      <c r="H1245">
        <v>0.40966172499324849</v>
      </c>
      <c r="I1245">
        <v>22.213116841634573</v>
      </c>
      <c r="J1245">
        <v>6.4019767810586536</v>
      </c>
      <c r="K1245">
        <v>1.9387030303027322</v>
      </c>
      <c r="L1245">
        <v>3.5563320269534807E-2</v>
      </c>
      <c r="M1245">
        <v>1.4304407292728696</v>
      </c>
      <c r="N1245">
        <v>3.5259467930950059</v>
      </c>
      <c r="O1245">
        <v>0</v>
      </c>
      <c r="P1245">
        <v>0</v>
      </c>
      <c r="Q1245">
        <v>0</v>
      </c>
      <c r="R1245">
        <v>0</v>
      </c>
      <c r="S1245">
        <v>2.944278978909896</v>
      </c>
      <c r="T1245">
        <v>0</v>
      </c>
      <c r="U1245">
        <v>0</v>
      </c>
      <c r="V1245">
        <v>0.20962811400532405</v>
      </c>
      <c r="W1245">
        <v>0.20962811400532405</v>
      </c>
      <c r="X1245">
        <v>2.9442773504118294</v>
      </c>
      <c r="Y1245">
        <v>6.352367091070426</v>
      </c>
      <c r="Z1245">
        <v>6.3523670910704197E-3</v>
      </c>
      <c r="AA1245">
        <v>0</v>
      </c>
      <c r="AB1245">
        <v>0</v>
      </c>
      <c r="AC1245" s="1" t="e">
        <f>((#REF!+#REF!)*H2__2[[#This Row],[PremiumH2CN_cap]]+(#REF!+#REF!)*H2__2[[#This Row],[PremiumH2CN_prod]]*1000)*_xlfn.XLOOKUP(H2__2[[#This Row],[Year]],Graphs!$R$2:$R$41,Graphs!$T$2:$T$41)</f>
        <v>#REF!</v>
      </c>
      <c r="AD12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6" spans="1:31" x14ac:dyDescent="0.25">
      <c r="A1246" s="1" t="s">
        <v>105</v>
      </c>
      <c r="B1246">
        <v>7</v>
      </c>
      <c r="C1246" s="1" t="s">
        <v>107</v>
      </c>
      <c r="D1246" s="1" t="s">
        <v>23</v>
      </c>
      <c r="E1246">
        <v>2025</v>
      </c>
      <c r="F1246">
        <v>56.000000000029509</v>
      </c>
      <c r="G1246">
        <v>7.2799999999999789</v>
      </c>
      <c r="H1246">
        <v>4.5670289745884425</v>
      </c>
      <c r="I1246">
        <v>31.367968422556761</v>
      </c>
      <c r="J1246">
        <v>5.7154305925315141</v>
      </c>
      <c r="K1246">
        <v>1.9325090909088236</v>
      </c>
      <c r="L1246">
        <v>0.57739049307933321</v>
      </c>
      <c r="M1246">
        <v>2.5890481417187607</v>
      </c>
      <c r="N1246">
        <v>3.629368693779051</v>
      </c>
      <c r="O1246">
        <v>0</v>
      </c>
      <c r="P1246">
        <v>0</v>
      </c>
      <c r="Q1246">
        <v>0</v>
      </c>
      <c r="R1246">
        <v>0</v>
      </c>
      <c r="S1246">
        <v>2.7160291423916627</v>
      </c>
      <c r="T1246">
        <v>0</v>
      </c>
      <c r="U1246">
        <v>0</v>
      </c>
      <c r="V1246">
        <v>0.20962811400532405</v>
      </c>
      <c r="W1246">
        <v>0.20962811400532405</v>
      </c>
      <c r="X1246">
        <v>2.7211733451768012</v>
      </c>
      <c r="Y1246">
        <v>6.352367091070426</v>
      </c>
      <c r="Z1246">
        <v>6.3523670910704197E-3</v>
      </c>
      <c r="AA1246">
        <v>0</v>
      </c>
      <c r="AB1246">
        <v>0</v>
      </c>
      <c r="AC1246" s="1" t="e">
        <f>((#REF!+#REF!)*H2__2[[#This Row],[PremiumH2CN_cap]]+(#REF!+#REF!)*H2__2[[#This Row],[PremiumH2CN_prod]]*1000)*_xlfn.XLOOKUP(H2__2[[#This Row],[Year]],Graphs!$R$2:$R$41,Graphs!$T$2:$T$41)</f>
        <v>#REF!</v>
      </c>
      <c r="AD12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7" spans="1:31" x14ac:dyDescent="0.25">
      <c r="A1247" s="1" t="s">
        <v>105</v>
      </c>
      <c r="B1247">
        <v>7</v>
      </c>
      <c r="C1247" s="1" t="s">
        <v>107</v>
      </c>
      <c r="D1247" s="1" t="s">
        <v>23</v>
      </c>
      <c r="E1247">
        <v>2026</v>
      </c>
      <c r="F1247">
        <v>51.333333333373758</v>
      </c>
      <c r="G1247">
        <v>7.2566666666666482</v>
      </c>
      <c r="H1247">
        <v>4.5602789754024302</v>
      </c>
      <c r="I1247">
        <v>40.069470412759124</v>
      </c>
      <c r="J1247">
        <v>3.079779513459751</v>
      </c>
      <c r="K1247">
        <v>1.8052587028278952</v>
      </c>
      <c r="L1247">
        <v>0.63499542223149186</v>
      </c>
      <c r="M1247">
        <v>3.8568280379634925</v>
      </c>
      <c r="N1247">
        <v>6.179418266241882</v>
      </c>
      <c r="O1247">
        <v>0</v>
      </c>
      <c r="P1247">
        <v>0</v>
      </c>
      <c r="Q1247">
        <v>0</v>
      </c>
      <c r="R1247">
        <v>0</v>
      </c>
      <c r="S1247">
        <v>2.9185198570110384</v>
      </c>
      <c r="T1247">
        <v>0</v>
      </c>
      <c r="U1247">
        <v>0</v>
      </c>
      <c r="V1247">
        <v>0.20962811400532405</v>
      </c>
      <c r="W1247">
        <v>0.20962811400532405</v>
      </c>
      <c r="X1247">
        <v>2.9409609000969787</v>
      </c>
      <c r="Y1247">
        <v>6.352367091070426</v>
      </c>
      <c r="Z1247">
        <v>6.3523670910704197E-3</v>
      </c>
      <c r="AA1247">
        <v>0</v>
      </c>
      <c r="AB1247">
        <v>0</v>
      </c>
      <c r="AC1247" s="1" t="e">
        <f>((#REF!+#REF!)*H2__2[[#This Row],[PremiumH2CN_cap]]+(#REF!+#REF!)*H2__2[[#This Row],[PremiumH2CN_prod]]*1000)*_xlfn.XLOOKUP(H2__2[[#This Row],[Year]],Graphs!$R$2:$R$41,Graphs!$T$2:$T$41)</f>
        <v>#REF!</v>
      </c>
      <c r="AD12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8" spans="1:31" x14ac:dyDescent="0.25">
      <c r="A1248" s="1" t="s">
        <v>105</v>
      </c>
      <c r="B1248">
        <v>7</v>
      </c>
      <c r="C1248" s="1" t="s">
        <v>107</v>
      </c>
      <c r="D1248" s="1" t="s">
        <v>23</v>
      </c>
      <c r="E1248">
        <v>2027</v>
      </c>
      <c r="F1248">
        <v>46.66666666671987</v>
      </c>
      <c r="G1248">
        <v>7.2333333333333174</v>
      </c>
      <c r="H1248">
        <v>4.5535289754180912</v>
      </c>
      <c r="I1248">
        <v>40.062720415469066</v>
      </c>
      <c r="J1248">
        <v>2.1664020459793272</v>
      </c>
      <c r="K1248">
        <v>1.7940107616182956</v>
      </c>
      <c r="L1248">
        <v>0.64471223021232993</v>
      </c>
      <c r="M1248">
        <v>4.0756136397234091</v>
      </c>
      <c r="N1248">
        <v>7.9837275427566032</v>
      </c>
      <c r="O1248">
        <v>0</v>
      </c>
      <c r="P1248">
        <v>0</v>
      </c>
      <c r="Q1248">
        <v>0</v>
      </c>
      <c r="R1248">
        <v>0</v>
      </c>
      <c r="S1248">
        <v>2.9524875786771156</v>
      </c>
      <c r="T1248">
        <v>0</v>
      </c>
      <c r="U1248">
        <v>0</v>
      </c>
      <c r="V1248">
        <v>0.20962811400532405</v>
      </c>
      <c r="W1248">
        <v>0.20962811400532405</v>
      </c>
      <c r="X1248">
        <v>2.9749326174104005</v>
      </c>
      <c r="Y1248">
        <v>6.352367091070426</v>
      </c>
      <c r="Z1248">
        <v>6.3523670910704197E-3</v>
      </c>
      <c r="AA1248">
        <v>0</v>
      </c>
      <c r="AB1248">
        <v>0</v>
      </c>
      <c r="AC1248" s="1" t="e">
        <f>((#REF!+#REF!)*H2__2[[#This Row],[PremiumH2CN_cap]]+(#REF!+#REF!)*H2__2[[#This Row],[PremiumH2CN_prod]]*1000)*_xlfn.XLOOKUP(H2__2[[#This Row],[Year]],Graphs!$R$2:$R$41,Graphs!$T$2:$T$41)</f>
        <v>#REF!</v>
      </c>
      <c r="AD12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49" spans="1:31" x14ac:dyDescent="0.25">
      <c r="A1249" s="1" t="s">
        <v>105</v>
      </c>
      <c r="B1249">
        <v>7</v>
      </c>
      <c r="C1249" s="1" t="s">
        <v>107</v>
      </c>
      <c r="D1249" s="1" t="s">
        <v>23</v>
      </c>
      <c r="E1249">
        <v>2028</v>
      </c>
      <c r="F1249">
        <v>42.000000000068447</v>
      </c>
      <c r="G1249">
        <v>7.2099999999999858</v>
      </c>
      <c r="H1249">
        <v>4.5467789754236447</v>
      </c>
      <c r="I1249">
        <v>40.055970416258447</v>
      </c>
      <c r="J1249">
        <v>1.299516594027968</v>
      </c>
      <c r="K1249">
        <v>1.7688176322476545</v>
      </c>
      <c r="L1249">
        <v>0.65161119326122841</v>
      </c>
      <c r="M1249">
        <v>4.3047767726377275</v>
      </c>
      <c r="N1249">
        <v>9.7543894832781977</v>
      </c>
      <c r="O1249">
        <v>0</v>
      </c>
      <c r="P1249">
        <v>0</v>
      </c>
      <c r="Q1249">
        <v>0</v>
      </c>
      <c r="R1249">
        <v>0</v>
      </c>
      <c r="S1249">
        <v>2.9553676566347389</v>
      </c>
      <c r="T1249">
        <v>0</v>
      </c>
      <c r="U1249">
        <v>0</v>
      </c>
      <c r="V1249">
        <v>0.20962811400532405</v>
      </c>
      <c r="W1249">
        <v>0.20962811400532405</v>
      </c>
      <c r="X1249">
        <v>2.9823335335505026</v>
      </c>
      <c r="Y1249">
        <v>6.352367091070426</v>
      </c>
      <c r="Z1249">
        <v>6.3523670910704197E-3</v>
      </c>
      <c r="AA1249">
        <v>0</v>
      </c>
      <c r="AB1249">
        <v>0</v>
      </c>
      <c r="AC1249" s="1" t="e">
        <f>((#REF!+#REF!)*H2__2[[#This Row],[PremiumH2CN_cap]]+(#REF!+#REF!)*H2__2[[#This Row],[PremiumH2CN_prod]]*1000)*_xlfn.XLOOKUP(H2__2[[#This Row],[Year]],Graphs!$R$2:$R$41,Graphs!$T$2:$T$41)</f>
        <v>#REF!</v>
      </c>
      <c r="AD12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0" spans="1:31" x14ac:dyDescent="0.25">
      <c r="A1250" s="1" t="s">
        <v>105</v>
      </c>
      <c r="B1250">
        <v>7</v>
      </c>
      <c r="C1250" s="1" t="s">
        <v>107</v>
      </c>
      <c r="D1250" s="1" t="s">
        <v>23</v>
      </c>
      <c r="E1250">
        <v>2029</v>
      </c>
      <c r="F1250">
        <v>37.333333333424605</v>
      </c>
      <c r="G1250">
        <v>7.1866666666666541</v>
      </c>
      <c r="H1250">
        <v>4.5400289754267069</v>
      </c>
      <c r="I1250">
        <v>40.049220416661008</v>
      </c>
      <c r="J1250">
        <v>0.48409747535571335</v>
      </c>
      <c r="K1250">
        <v>1.7314533033493202</v>
      </c>
      <c r="L1250">
        <v>0.65283986214635226</v>
      </c>
      <c r="M1250">
        <v>4.4932700626691444</v>
      </c>
      <c r="N1250">
        <v>11.530435191622653</v>
      </c>
      <c r="O1250">
        <v>0</v>
      </c>
      <c r="P1250">
        <v>0</v>
      </c>
      <c r="Q1250">
        <v>0</v>
      </c>
      <c r="R1250">
        <v>0</v>
      </c>
      <c r="S1250">
        <v>2.9375947261225202</v>
      </c>
      <c r="T1250">
        <v>0</v>
      </c>
      <c r="U1250">
        <v>0</v>
      </c>
      <c r="V1250">
        <v>0.20962811400532405</v>
      </c>
      <c r="W1250">
        <v>0.20962811400532405</v>
      </c>
      <c r="X1250">
        <v>2.9747620950499996</v>
      </c>
      <c r="Y1250">
        <v>6.352367091070426</v>
      </c>
      <c r="Z1250">
        <v>6.3523670910704197E-3</v>
      </c>
      <c r="AA1250">
        <v>0</v>
      </c>
      <c r="AB1250">
        <v>0</v>
      </c>
      <c r="AC1250" s="1" t="e">
        <f>((#REF!+#REF!)*H2__2[[#This Row],[PremiumH2CN_cap]]+(#REF!+#REF!)*H2__2[[#This Row],[PremiumH2CN_prod]]*1000)*_xlfn.XLOOKUP(H2__2[[#This Row],[Year]],Graphs!$R$2:$R$41,Graphs!$T$2:$T$41)</f>
        <v>#REF!</v>
      </c>
      <c r="AD12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1" spans="1:31" x14ac:dyDescent="0.25">
      <c r="A1251" s="1" t="s">
        <v>105</v>
      </c>
      <c r="B1251">
        <v>7</v>
      </c>
      <c r="C1251" s="1" t="s">
        <v>107</v>
      </c>
      <c r="D1251" s="1" t="s">
        <v>23</v>
      </c>
      <c r="E1251">
        <v>2030</v>
      </c>
      <c r="F1251">
        <v>32.666666666784955</v>
      </c>
      <c r="G1251">
        <v>7.1633333333333225</v>
      </c>
      <c r="H1251">
        <v>4.5332789754287264</v>
      </c>
      <c r="I1251">
        <v>40.04247041691351</v>
      </c>
      <c r="J1251">
        <v>9.6857050699632449E-2</v>
      </c>
      <c r="K1251">
        <v>1.6243971279831391</v>
      </c>
      <c r="L1251">
        <v>0.67980143806159343</v>
      </c>
      <c r="M1251">
        <v>4.7940939418220374</v>
      </c>
      <c r="N1251">
        <v>12.807241547391873</v>
      </c>
      <c r="O1251">
        <v>0</v>
      </c>
      <c r="P1251">
        <v>0</v>
      </c>
      <c r="Q1251">
        <v>0</v>
      </c>
      <c r="R1251">
        <v>0</v>
      </c>
      <c r="S1251">
        <v>2.8426839141580929</v>
      </c>
      <c r="T1251">
        <v>0</v>
      </c>
      <c r="U1251">
        <v>0</v>
      </c>
      <c r="V1251">
        <v>0.20962811400532405</v>
      </c>
      <c r="W1251">
        <v>0.20962811400532405</v>
      </c>
      <c r="X1251">
        <v>2.8807712622419555</v>
      </c>
      <c r="Y1251">
        <v>6.352367091070426</v>
      </c>
      <c r="Z1251">
        <v>6.3523670910704197E-3</v>
      </c>
      <c r="AA1251">
        <v>0</v>
      </c>
      <c r="AB1251">
        <v>0</v>
      </c>
      <c r="AC1251" s="1" t="e">
        <f>((#REF!+#REF!)*H2__2[[#This Row],[PremiumH2CN_cap]]+(#REF!+#REF!)*H2__2[[#This Row],[PremiumH2CN_prod]]*1000)*_xlfn.XLOOKUP(H2__2[[#This Row],[Year]],Graphs!$R$2:$R$41,Graphs!$T$2:$T$41)</f>
        <v>#REF!</v>
      </c>
      <c r="AD12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2" spans="1:31" x14ac:dyDescent="0.25">
      <c r="A1252" s="1" t="s">
        <v>105</v>
      </c>
      <c r="B1252">
        <v>7</v>
      </c>
      <c r="C1252" s="1" t="s">
        <v>107</v>
      </c>
      <c r="D1252" s="1" t="s">
        <v>23</v>
      </c>
      <c r="E1252">
        <v>2031</v>
      </c>
      <c r="F1252">
        <v>28.000000000152042</v>
      </c>
      <c r="G1252">
        <v>7.1399999999999908</v>
      </c>
      <c r="H1252">
        <v>4.5265289754302076</v>
      </c>
      <c r="I1252">
        <v>40.035720417092527</v>
      </c>
      <c r="J1252">
        <v>6.6399022217307813E-2</v>
      </c>
      <c r="K1252">
        <v>1.0354236055838504</v>
      </c>
      <c r="L1252">
        <v>0.72714025505775426</v>
      </c>
      <c r="M1252">
        <v>0.72497856114402215</v>
      </c>
      <c r="N1252">
        <v>8.6542913643747497</v>
      </c>
      <c r="O1252">
        <v>0</v>
      </c>
      <c r="P1252">
        <v>0</v>
      </c>
      <c r="Q1252">
        <v>4.4593567602113939</v>
      </c>
      <c r="R1252">
        <v>5.5404131696128616</v>
      </c>
      <c r="S1252">
        <v>2.1215316314624597</v>
      </c>
      <c r="T1252">
        <v>8.0027124248420248E-2</v>
      </c>
      <c r="U1252">
        <v>0</v>
      </c>
      <c r="V1252">
        <v>0.20962811400532405</v>
      </c>
      <c r="W1252">
        <v>0.20962811400532405</v>
      </c>
      <c r="X1252">
        <v>2.2428237791850343</v>
      </c>
      <c r="Y1252">
        <v>6.352367091070426</v>
      </c>
      <c r="Z1252">
        <v>6.3523670910704197E-3</v>
      </c>
      <c r="AA1252">
        <v>51.10574443824693</v>
      </c>
      <c r="AB1252">
        <v>58.894261495929634</v>
      </c>
      <c r="AC1252" s="1" t="e">
        <f>((#REF!+#REF!)*H2__2[[#This Row],[PremiumH2CN_cap]]+(#REF!+#REF!)*H2__2[[#This Row],[PremiumH2CN_prod]]*1000)*_xlfn.XLOOKUP(H2__2[[#This Row],[Year]],Graphs!$R$2:$R$41,Graphs!$T$2:$T$41)</f>
        <v>#REF!</v>
      </c>
      <c r="AD12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3" spans="1:31" x14ac:dyDescent="0.25">
      <c r="A1253" s="1" t="s">
        <v>105</v>
      </c>
      <c r="B1253">
        <v>7</v>
      </c>
      <c r="C1253" s="1" t="s">
        <v>107</v>
      </c>
      <c r="D1253" s="1" t="s">
        <v>23</v>
      </c>
      <c r="E1253">
        <v>2032</v>
      </c>
      <c r="F1253">
        <v>23.333333333539215</v>
      </c>
      <c r="G1253">
        <v>7.1166666666666591</v>
      </c>
      <c r="H1253">
        <v>4.519778975432164</v>
      </c>
      <c r="I1253">
        <v>40.028970417319293</v>
      </c>
      <c r="J1253">
        <v>1.776309701509934E-2</v>
      </c>
      <c r="K1253">
        <v>1.03497245251464</v>
      </c>
      <c r="L1253">
        <v>0.77199580752430008</v>
      </c>
      <c r="M1253">
        <v>0.98125713600678965</v>
      </c>
      <c r="N1253">
        <v>9.3876029133234393</v>
      </c>
      <c r="O1253">
        <v>0</v>
      </c>
      <c r="P1253">
        <v>0</v>
      </c>
      <c r="Q1253">
        <v>4.5239843535553597</v>
      </c>
      <c r="R1253">
        <v>5.4759742481207212</v>
      </c>
      <c r="S1253">
        <v>2.1298106206505203</v>
      </c>
      <c r="T1253">
        <v>5.2019103008518745E-2</v>
      </c>
      <c r="U1253">
        <v>0</v>
      </c>
      <c r="V1253">
        <v>0.20962811400532405</v>
      </c>
      <c r="W1253">
        <v>0.20962811400532405</v>
      </c>
      <c r="X1253">
        <v>2.2397248369384011</v>
      </c>
      <c r="Y1253">
        <v>6.352367091070426</v>
      </c>
      <c r="Z1253">
        <v>6.3523670910704197E-3</v>
      </c>
      <c r="AA1253">
        <v>51.10574443824693</v>
      </c>
      <c r="AB1253">
        <v>58.894261495929634</v>
      </c>
      <c r="AC1253" s="1" t="e">
        <f>((#REF!+#REF!)*H2__2[[#This Row],[PremiumH2CN_cap]]+(#REF!+#REF!)*H2__2[[#This Row],[PremiumH2CN_prod]]*1000)*_xlfn.XLOOKUP(H2__2[[#This Row],[Year]],Graphs!$R$2:$R$41,Graphs!$T$2:$T$41)</f>
        <v>#REF!</v>
      </c>
      <c r="AD12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4" spans="1:31" x14ac:dyDescent="0.25">
      <c r="A1254" s="1" t="s">
        <v>105</v>
      </c>
      <c r="B1254">
        <v>7</v>
      </c>
      <c r="C1254" s="1" t="s">
        <v>107</v>
      </c>
      <c r="D1254" s="1" t="s">
        <v>23</v>
      </c>
      <c r="E1254">
        <v>2033</v>
      </c>
      <c r="F1254">
        <v>18.666666666947751</v>
      </c>
      <c r="G1254">
        <v>7.0933333333333284</v>
      </c>
      <c r="H1254">
        <v>4.5130289754347848</v>
      </c>
      <c r="I1254">
        <v>40.022220417613745</v>
      </c>
      <c r="J1254">
        <v>1.2676065789083755E-8</v>
      </c>
      <c r="K1254">
        <v>1.0257209030231118</v>
      </c>
      <c r="L1254">
        <v>0.80782804967769584</v>
      </c>
      <c r="M1254">
        <v>1.1963504417087161</v>
      </c>
      <c r="N1254">
        <v>10.058912187900852</v>
      </c>
      <c r="O1254">
        <v>0</v>
      </c>
      <c r="P1254">
        <v>0</v>
      </c>
      <c r="Q1254">
        <v>4.5894850693859182</v>
      </c>
      <c r="R1254">
        <v>5.410492625398132</v>
      </c>
      <c r="S1254">
        <v>2.15644681665162</v>
      </c>
      <c r="T1254">
        <v>2.623559242273904E-2</v>
      </c>
      <c r="U1254">
        <v>0</v>
      </c>
      <c r="V1254">
        <v>0.20962811400532405</v>
      </c>
      <c r="W1254">
        <v>0.20962811400532405</v>
      </c>
      <c r="X1254">
        <v>2.2677347088844244</v>
      </c>
      <c r="Y1254">
        <v>6.352367091070426</v>
      </c>
      <c r="Z1254">
        <v>6.3523670910704197E-3</v>
      </c>
      <c r="AA1254">
        <v>51.10574443824693</v>
      </c>
      <c r="AB1254">
        <v>58.894261495929634</v>
      </c>
      <c r="AC1254" s="1" t="e">
        <f>((#REF!+#REF!)*H2__2[[#This Row],[PremiumH2CN_cap]]+(#REF!+#REF!)*H2__2[[#This Row],[PremiumH2CN_prod]]*1000)*_xlfn.XLOOKUP(H2__2[[#This Row],[Year]],Graphs!$R$2:$R$41,Graphs!$T$2:$T$41)</f>
        <v>#REF!</v>
      </c>
      <c r="AD12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5" spans="1:31" x14ac:dyDescent="0.25">
      <c r="A1255" s="1" t="s">
        <v>105</v>
      </c>
      <c r="B1255">
        <v>7</v>
      </c>
      <c r="C1255" s="1" t="s">
        <v>107</v>
      </c>
      <c r="D1255" s="1" t="s">
        <v>23</v>
      </c>
      <c r="E1255">
        <v>2034</v>
      </c>
      <c r="F1255">
        <v>14.000000000349576</v>
      </c>
      <c r="G1255">
        <v>7.0699999999999967</v>
      </c>
      <c r="H1255">
        <v>4.5062789754384909</v>
      </c>
      <c r="I1255">
        <v>40.015470418010636</v>
      </c>
      <c r="J1255">
        <v>5.6435024341776092E-9</v>
      </c>
      <c r="K1255">
        <v>1.0064031317064135</v>
      </c>
      <c r="L1255">
        <v>0.83414655733802123</v>
      </c>
      <c r="M1255">
        <v>1.4194713801319736</v>
      </c>
      <c r="N1255">
        <v>10.541269023329498</v>
      </c>
      <c r="O1255">
        <v>0</v>
      </c>
      <c r="P1255">
        <v>0</v>
      </c>
      <c r="Q1255">
        <v>4.6861966192717706</v>
      </c>
      <c r="R1255">
        <v>5.313819024114018</v>
      </c>
      <c r="S1255">
        <v>2.1468972966870226</v>
      </c>
      <c r="T1255">
        <v>2.0308342218400569E-2</v>
      </c>
      <c r="U1255">
        <v>0</v>
      </c>
      <c r="V1255">
        <v>0.20962811400532405</v>
      </c>
      <c r="W1255">
        <v>0.20962811400532405</v>
      </c>
      <c r="X1255">
        <v>2.2636246012457675</v>
      </c>
      <c r="Y1255">
        <v>6.352367091070426</v>
      </c>
      <c r="Z1255">
        <v>6.3523670910704197E-3</v>
      </c>
      <c r="AA1255">
        <v>51.10574443824693</v>
      </c>
      <c r="AB1255">
        <v>58.894261495929634</v>
      </c>
      <c r="AC1255" s="1" t="e">
        <f>((#REF!+#REF!)*H2__2[[#This Row],[PremiumH2CN_cap]]+(#REF!+#REF!)*H2__2[[#This Row],[PremiumH2CN_prod]]*1000)*_xlfn.XLOOKUP(H2__2[[#This Row],[Year]],Graphs!$R$2:$R$41,Graphs!$T$2:$T$41)</f>
        <v>#REF!</v>
      </c>
      <c r="AD12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6" spans="1:31" x14ac:dyDescent="0.25">
      <c r="A1256" s="1" t="s">
        <v>105</v>
      </c>
      <c r="B1256">
        <v>7</v>
      </c>
      <c r="C1256" s="1" t="s">
        <v>107</v>
      </c>
      <c r="D1256" s="1" t="s">
        <v>23</v>
      </c>
      <c r="E1256">
        <v>2035</v>
      </c>
      <c r="F1256">
        <v>9.3333333344742364</v>
      </c>
      <c r="G1256">
        <v>7.0466666666666651</v>
      </c>
      <c r="H1256">
        <v>4.4995289754440879</v>
      </c>
      <c r="I1256">
        <v>40.008720418579941</v>
      </c>
      <c r="J1256">
        <v>4.0786938316120642E-9</v>
      </c>
      <c r="K1256">
        <v>0.96547089214028914</v>
      </c>
      <c r="L1256">
        <v>0.84416418824216843</v>
      </c>
      <c r="M1256">
        <v>2.2504641414393114</v>
      </c>
      <c r="N1256">
        <v>10.615510195092263</v>
      </c>
      <c r="O1256">
        <v>0</v>
      </c>
      <c r="P1256">
        <v>0</v>
      </c>
      <c r="Q1256">
        <v>4.6590154686281151</v>
      </c>
      <c r="R1256">
        <v>5.3410317764449529</v>
      </c>
      <c r="S1256">
        <v>2.1338311144855941</v>
      </c>
      <c r="T1256">
        <v>4.7535084590168393E-3</v>
      </c>
      <c r="U1256">
        <v>0</v>
      </c>
      <c r="V1256">
        <v>0.20962811400532405</v>
      </c>
      <c r="W1256">
        <v>0.20962811400532405</v>
      </c>
      <c r="X1256">
        <v>2.2491080344676933</v>
      </c>
      <c r="Y1256">
        <v>6.352367091070426</v>
      </c>
      <c r="Z1256">
        <v>6.3523670910704197E-3</v>
      </c>
      <c r="AA1256">
        <v>51.10574443824693</v>
      </c>
      <c r="AB1256">
        <v>58.894261495929634</v>
      </c>
      <c r="AC1256" s="1" t="e">
        <f>((#REF!+#REF!)*H2__2[[#This Row],[PremiumH2CN_cap]]+(#REF!+#REF!)*H2__2[[#This Row],[PremiumH2CN_prod]]*1000)*_xlfn.XLOOKUP(H2__2[[#This Row],[Year]],Graphs!$R$2:$R$41,Graphs!$T$2:$T$41)</f>
        <v>#REF!</v>
      </c>
      <c r="AD12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7" spans="1:31" x14ac:dyDescent="0.25">
      <c r="A1257" s="1" t="s">
        <v>105</v>
      </c>
      <c r="B1257">
        <v>7</v>
      </c>
      <c r="C1257" s="1" t="s">
        <v>107</v>
      </c>
      <c r="D1257" s="1" t="s">
        <v>23</v>
      </c>
      <c r="E1257">
        <v>2036</v>
      </c>
      <c r="F1257">
        <v>4.6666666682477524</v>
      </c>
      <c r="G1257">
        <v>7.0233333333333334</v>
      </c>
      <c r="H1257">
        <v>4.492778975453378</v>
      </c>
      <c r="I1257">
        <v>40.001970419481253</v>
      </c>
      <c r="J1257">
        <v>3.4815662605620356E-9</v>
      </c>
      <c r="K1257">
        <v>0.96227396865593884</v>
      </c>
      <c r="L1257">
        <v>0.84683523823020934</v>
      </c>
      <c r="M1257">
        <v>2.809925335868658</v>
      </c>
      <c r="N1257">
        <v>11.241689276826349</v>
      </c>
      <c r="O1257">
        <v>0</v>
      </c>
      <c r="P1257">
        <v>0</v>
      </c>
      <c r="Q1257">
        <v>4.7056655527330271</v>
      </c>
      <c r="R1257">
        <v>5.2943816923413758</v>
      </c>
      <c r="S1257">
        <v>2.1945518574047935</v>
      </c>
      <c r="T1257">
        <v>4.6116248836623342E-3</v>
      </c>
      <c r="U1257">
        <v>0</v>
      </c>
      <c r="V1257">
        <v>0.20962811400532405</v>
      </c>
      <c r="W1257">
        <v>0.20962811400532405</v>
      </c>
      <c r="X1257">
        <v>2.3111806043654219</v>
      </c>
      <c r="Y1257">
        <v>6.352367091070426</v>
      </c>
      <c r="Z1257">
        <v>6.3523670910704197E-3</v>
      </c>
      <c r="AA1257">
        <v>51.10574443824693</v>
      </c>
      <c r="AB1257">
        <v>58.894261495929634</v>
      </c>
      <c r="AC1257" s="1" t="e">
        <f>((#REF!+#REF!)*H2__2[[#This Row],[PremiumH2CN_cap]]+(#REF!+#REF!)*H2__2[[#This Row],[PremiumH2CN_prod]]*1000)*_xlfn.XLOOKUP(H2__2[[#This Row],[Year]],Graphs!$R$2:$R$41,Graphs!$T$2:$T$41)</f>
        <v>#REF!</v>
      </c>
      <c r="AD12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8" spans="1:31" x14ac:dyDescent="0.25">
      <c r="A1258" s="1" t="s">
        <v>105</v>
      </c>
      <c r="B1258">
        <v>7</v>
      </c>
      <c r="C1258" s="1" t="s">
        <v>107</v>
      </c>
      <c r="D1258" s="1" t="s">
        <v>23</v>
      </c>
      <c r="E1258">
        <v>2037</v>
      </c>
      <c r="F1258">
        <v>8.8136672743350892E-8</v>
      </c>
      <c r="G1258">
        <v>7.0000000000000027</v>
      </c>
      <c r="H1258">
        <v>4.486028975471041</v>
      </c>
      <c r="I1258">
        <v>39.995220421055677</v>
      </c>
      <c r="J1258">
        <v>2.4196685743893047E-9</v>
      </c>
      <c r="K1258">
        <v>0.96457965988223648</v>
      </c>
      <c r="L1258">
        <v>0.81299435456110303</v>
      </c>
      <c r="M1258">
        <v>3.1654667696522716</v>
      </c>
      <c r="N1258">
        <v>12.224305835077123</v>
      </c>
      <c r="O1258">
        <v>0</v>
      </c>
      <c r="P1258">
        <v>0</v>
      </c>
      <c r="Q1258">
        <v>4.7033023317600193</v>
      </c>
      <c r="R1258">
        <v>5.2967449133145772</v>
      </c>
      <c r="S1258">
        <v>2.2728992402407298</v>
      </c>
      <c r="T1258">
        <v>5.1947707785177629E-3</v>
      </c>
      <c r="U1258">
        <v>0</v>
      </c>
      <c r="V1258">
        <v>0.20962811400532405</v>
      </c>
      <c r="W1258">
        <v>0.20962811400532405</v>
      </c>
      <c r="X1258">
        <v>2.4007722982412583</v>
      </c>
      <c r="Y1258">
        <v>6.352367091070426</v>
      </c>
      <c r="Z1258">
        <v>6.3523670910704197E-3</v>
      </c>
      <c r="AA1258">
        <v>51.10574443824693</v>
      </c>
      <c r="AB1258">
        <v>58.894261495929634</v>
      </c>
      <c r="AC1258" s="1" t="e">
        <f>((#REF!+#REF!)*H2__2[[#This Row],[PremiumH2CN_cap]]+(#REF!+#REF!)*H2__2[[#This Row],[PremiumH2CN_prod]]*1000)*_xlfn.XLOOKUP(H2__2[[#This Row],[Year]],Graphs!$R$2:$R$41,Graphs!$T$2:$T$41)</f>
        <v>#REF!</v>
      </c>
      <c r="AD12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59" spans="1:31" x14ac:dyDescent="0.25">
      <c r="A1259" s="1" t="s">
        <v>105</v>
      </c>
      <c r="B1259">
        <v>7</v>
      </c>
      <c r="C1259" s="1" t="s">
        <v>107</v>
      </c>
      <c r="D1259" s="1" t="s">
        <v>23</v>
      </c>
      <c r="E1259">
        <v>2038</v>
      </c>
      <c r="F1259">
        <v>8.9439933009695173E-8</v>
      </c>
      <c r="G1259">
        <v>7.0000000000000053</v>
      </c>
      <c r="H1259">
        <v>4.4792789755134343</v>
      </c>
      <c r="I1259">
        <v>39.98847042434425</v>
      </c>
      <c r="J1259">
        <v>2.347236493387878E-9</v>
      </c>
      <c r="K1259">
        <v>0.9833409823004533</v>
      </c>
      <c r="L1259">
        <v>0.81148328151448113</v>
      </c>
      <c r="M1259">
        <v>3.5260939397247584</v>
      </c>
      <c r="N1259">
        <v>13.180537690255926</v>
      </c>
      <c r="O1259">
        <v>0</v>
      </c>
      <c r="P1259">
        <v>0</v>
      </c>
      <c r="Q1259">
        <v>4.7077274116838375</v>
      </c>
      <c r="R1259">
        <v>5.2923198333912032</v>
      </c>
      <c r="S1259">
        <v>2.3242604924169714</v>
      </c>
      <c r="T1259">
        <v>5.5290027818341312E-3</v>
      </c>
      <c r="U1259">
        <v>0</v>
      </c>
      <c r="V1259">
        <v>0.20962811400532405</v>
      </c>
      <c r="W1259">
        <v>0.20962811400532405</v>
      </c>
      <c r="X1259">
        <v>2.4567327428562891</v>
      </c>
      <c r="Y1259">
        <v>6.352367091070426</v>
      </c>
      <c r="Z1259">
        <v>6.3523670910704197E-3</v>
      </c>
      <c r="AA1259">
        <v>51.10574443824693</v>
      </c>
      <c r="AB1259">
        <v>58.894261495929634</v>
      </c>
      <c r="AC1259" s="1" t="e">
        <f>((#REF!+#REF!)*H2__2[[#This Row],[PremiumH2CN_cap]]+(#REF!+#REF!)*H2__2[[#This Row],[PremiumH2CN_prod]]*1000)*_xlfn.XLOOKUP(H2__2[[#This Row],[Year]],Graphs!$R$2:$R$41,Graphs!$T$2:$T$41)</f>
        <v>#REF!</v>
      </c>
      <c r="AD12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0" spans="1:31" x14ac:dyDescent="0.25">
      <c r="A1260" s="1" t="s">
        <v>105</v>
      </c>
      <c r="B1260">
        <v>7</v>
      </c>
      <c r="C1260" s="1" t="s">
        <v>107</v>
      </c>
      <c r="D1260" s="1" t="s">
        <v>23</v>
      </c>
      <c r="E1260">
        <v>2039</v>
      </c>
      <c r="F1260">
        <v>9.3374700354449114E-8</v>
      </c>
      <c r="G1260">
        <v>7.000000000000008</v>
      </c>
      <c r="H1260">
        <v>4.4725289756739741</v>
      </c>
      <c r="I1260">
        <v>39.981720433479943</v>
      </c>
      <c r="J1260">
        <v>2.2759066516514802E-9</v>
      </c>
      <c r="K1260">
        <v>0.96056082428271761</v>
      </c>
      <c r="L1260">
        <v>0.83968917452595737</v>
      </c>
      <c r="M1260">
        <v>4.0852645620250359</v>
      </c>
      <c r="N1260">
        <v>13.733998558934143</v>
      </c>
      <c r="O1260">
        <v>0</v>
      </c>
      <c r="P1260">
        <v>0</v>
      </c>
      <c r="Q1260">
        <v>4.7108239808075423</v>
      </c>
      <c r="R1260">
        <v>5.2892232642684034</v>
      </c>
      <c r="S1260">
        <v>2.3298151429075835</v>
      </c>
      <c r="T1260">
        <v>5.5735202463911447E-3</v>
      </c>
      <c r="U1260">
        <v>0</v>
      </c>
      <c r="V1260">
        <v>0.20962811400532405</v>
      </c>
      <c r="W1260">
        <v>0.20962811400532405</v>
      </c>
      <c r="X1260">
        <v>2.4611362812387432</v>
      </c>
      <c r="Y1260">
        <v>6.352367091070426</v>
      </c>
      <c r="Z1260">
        <v>6.3523670910704197E-3</v>
      </c>
      <c r="AA1260">
        <v>51.10574443824693</v>
      </c>
      <c r="AB1260">
        <v>58.894261495929634</v>
      </c>
      <c r="AC1260" s="1" t="e">
        <f>((#REF!+#REF!)*H2__2[[#This Row],[PremiumH2CN_cap]]+(#REF!+#REF!)*H2__2[[#This Row],[PremiumH2CN_prod]]*1000)*_xlfn.XLOOKUP(H2__2[[#This Row],[Year]],Graphs!$R$2:$R$41,Graphs!$T$2:$T$41)</f>
        <v>#REF!</v>
      </c>
      <c r="AD12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1" spans="1:31" x14ac:dyDescent="0.25">
      <c r="A1261" s="1" t="s">
        <v>105</v>
      </c>
      <c r="B1261">
        <v>7</v>
      </c>
      <c r="C1261" s="1" t="s">
        <v>107</v>
      </c>
      <c r="D1261" s="1" t="s">
        <v>23</v>
      </c>
      <c r="E1261">
        <v>2040</v>
      </c>
      <c r="F1261">
        <v>1.0194178649492322E-7</v>
      </c>
      <c r="G1261">
        <v>7.0000000000000115</v>
      </c>
      <c r="H1261">
        <v>7.8247983038217246</v>
      </c>
      <c r="I1261">
        <v>39.974970473221624</v>
      </c>
      <c r="J1261">
        <v>2.2090331361742203E-9</v>
      </c>
      <c r="K1261">
        <v>0.9590770451716768</v>
      </c>
      <c r="L1261">
        <v>1.5137340247523425</v>
      </c>
      <c r="M1261">
        <v>4.4517107707301751</v>
      </c>
      <c r="N1261">
        <v>14.069885092534872</v>
      </c>
      <c r="O1261">
        <v>0</v>
      </c>
      <c r="P1261">
        <v>0</v>
      </c>
      <c r="Q1261">
        <v>4.7142101230863984</v>
      </c>
      <c r="R1261">
        <v>5.285837121989938</v>
      </c>
      <c r="S1261">
        <v>2.290078579829085</v>
      </c>
      <c r="T1261">
        <v>5.3755249578233263E-3</v>
      </c>
      <c r="U1261">
        <v>0</v>
      </c>
      <c r="V1261">
        <v>0.20962811400532405</v>
      </c>
      <c r="W1261">
        <v>0.20962811400532405</v>
      </c>
      <c r="X1261">
        <v>2.4097597809709468</v>
      </c>
      <c r="Y1261">
        <v>6.352367091070426</v>
      </c>
      <c r="Z1261">
        <v>6.3523670910704197E-3</v>
      </c>
      <c r="AA1261">
        <v>51.10574443824693</v>
      </c>
      <c r="AB1261">
        <v>58.894261495929634</v>
      </c>
      <c r="AC1261" s="1" t="e">
        <f>((#REF!+#REF!)*H2__2[[#This Row],[PremiumH2CN_cap]]+(#REF!+#REF!)*H2__2[[#This Row],[PremiumH2CN_prod]]*1000)*_xlfn.XLOOKUP(H2__2[[#This Row],[Year]],Graphs!$R$2:$R$41,Graphs!$T$2:$T$41)</f>
        <v>#REF!</v>
      </c>
      <c r="AD12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2" spans="1:31" x14ac:dyDescent="0.25">
      <c r="A1262" s="1" t="s">
        <v>105</v>
      </c>
      <c r="B1262">
        <v>7</v>
      </c>
      <c r="C1262" s="1" t="s">
        <v>107</v>
      </c>
      <c r="D1262" s="1" t="s">
        <v>23</v>
      </c>
      <c r="E1262">
        <v>2041</v>
      </c>
      <c r="F1262">
        <v>1.1342350807678985E-7</v>
      </c>
      <c r="G1262">
        <v>7.0000000000000151</v>
      </c>
      <c r="H1262">
        <v>9.3864575346732746</v>
      </c>
      <c r="I1262">
        <v>47.56865920699007</v>
      </c>
      <c r="J1262">
        <v>2.1239901293060602E-9</v>
      </c>
      <c r="K1262">
        <v>0.95907704516977188</v>
      </c>
      <c r="L1262">
        <v>1.9169402017946811</v>
      </c>
      <c r="M1262">
        <v>5.1560902795215835</v>
      </c>
      <c r="N1262">
        <v>13.780646156103874</v>
      </c>
      <c r="O1262">
        <v>0</v>
      </c>
      <c r="P1262">
        <v>0</v>
      </c>
      <c r="Q1262">
        <v>0</v>
      </c>
      <c r="R1262">
        <v>0</v>
      </c>
      <c r="S1262">
        <v>2.1900639527814714</v>
      </c>
      <c r="T1262">
        <v>0</v>
      </c>
      <c r="U1262">
        <v>0</v>
      </c>
      <c r="V1262">
        <v>0.20962811400532405</v>
      </c>
      <c r="W1262">
        <v>0.20962811400532405</v>
      </c>
      <c r="X1262">
        <v>2.2955991665860309</v>
      </c>
      <c r="Y1262">
        <v>6.352367091070426</v>
      </c>
      <c r="Z1262">
        <v>6.3523670910704197E-3</v>
      </c>
      <c r="AA1262">
        <v>51.10574443824693</v>
      </c>
      <c r="AB1262">
        <v>58.894261495929634</v>
      </c>
      <c r="AC1262" s="1" t="e">
        <f>((#REF!+#REF!)*H2__2[[#This Row],[PremiumH2CN_cap]]+(#REF!+#REF!)*H2__2[[#This Row],[PremiumH2CN_prod]]*1000)*_xlfn.XLOOKUP(H2__2[[#This Row],[Year]],Graphs!$R$2:$R$41,Graphs!$T$2:$T$41)</f>
        <v>#REF!</v>
      </c>
      <c r="AD126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3" spans="1:31" x14ac:dyDescent="0.25">
      <c r="A1263" s="1" t="s">
        <v>105</v>
      </c>
      <c r="B1263">
        <v>7</v>
      </c>
      <c r="C1263" s="1" t="s">
        <v>107</v>
      </c>
      <c r="D1263" s="1" t="s">
        <v>23</v>
      </c>
      <c r="E1263">
        <v>2042</v>
      </c>
      <c r="F1263">
        <v>1.2702178132997662E-7</v>
      </c>
      <c r="G1263">
        <v>7.0000000000000195</v>
      </c>
      <c r="H1263">
        <v>9.3797075338279274</v>
      </c>
      <c r="I1263">
        <v>46.211909721599852</v>
      </c>
      <c r="J1263">
        <v>2.0510143235479879E-9</v>
      </c>
      <c r="K1263">
        <v>0.78468623713947316</v>
      </c>
      <c r="L1263">
        <v>1.9815530512494477</v>
      </c>
      <c r="M1263">
        <v>5.2925497449729741</v>
      </c>
      <c r="N1263">
        <v>13.822797214242213</v>
      </c>
      <c r="O1263">
        <v>0</v>
      </c>
      <c r="P1263">
        <v>0</v>
      </c>
      <c r="Q1263">
        <v>0</v>
      </c>
      <c r="R1263">
        <v>0</v>
      </c>
      <c r="S1263">
        <v>2.0721497743626767</v>
      </c>
      <c r="T1263">
        <v>0</v>
      </c>
      <c r="U1263">
        <v>0</v>
      </c>
      <c r="V1263">
        <v>0.20962811400532405</v>
      </c>
      <c r="W1263">
        <v>0.20962811400532405</v>
      </c>
      <c r="X1263">
        <v>2.1804868557424877</v>
      </c>
      <c r="Y1263">
        <v>6.352367091070426</v>
      </c>
      <c r="Z1263">
        <v>6.3523670910704197E-3</v>
      </c>
      <c r="AA1263">
        <v>51.10574443824693</v>
      </c>
      <c r="AB1263">
        <v>58.894261495929634</v>
      </c>
      <c r="AC1263" s="1" t="e">
        <f>((#REF!+#REF!)*H2__2[[#This Row],[PremiumH2CN_cap]]+(#REF!+#REF!)*H2__2[[#This Row],[PremiumH2CN_prod]]*1000)*_xlfn.XLOOKUP(H2__2[[#This Row],[Year]],Graphs!$R$2:$R$41,Graphs!$T$2:$T$41)</f>
        <v>#REF!</v>
      </c>
      <c r="AD126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4" spans="1:31" x14ac:dyDescent="0.25">
      <c r="A1264" s="1" t="s">
        <v>105</v>
      </c>
      <c r="B1264">
        <v>7</v>
      </c>
      <c r="C1264" s="1" t="s">
        <v>107</v>
      </c>
      <c r="D1264" s="1" t="s">
        <v>23</v>
      </c>
      <c r="E1264">
        <v>2043</v>
      </c>
      <c r="F1264">
        <v>1.4289622164203601E-7</v>
      </c>
      <c r="G1264">
        <v>7.0000000000000249</v>
      </c>
      <c r="H1264">
        <v>9.3797075349629573</v>
      </c>
      <c r="I1264">
        <v>54.840266590057851</v>
      </c>
      <c r="J1264">
        <v>2.0293259660753089E-9</v>
      </c>
      <c r="K1264">
        <v>0.61202599053157181</v>
      </c>
      <c r="L1264">
        <v>1.9966116581132323</v>
      </c>
      <c r="M1264">
        <v>6.6567458297987496</v>
      </c>
      <c r="N1264">
        <v>14.204918680962487</v>
      </c>
      <c r="O1264">
        <v>0</v>
      </c>
      <c r="P1264">
        <v>0</v>
      </c>
      <c r="Q1264">
        <v>0</v>
      </c>
      <c r="R1264">
        <v>0</v>
      </c>
      <c r="S1264">
        <v>2.063186423953554</v>
      </c>
      <c r="T1264">
        <v>0</v>
      </c>
      <c r="U1264">
        <v>0</v>
      </c>
      <c r="V1264">
        <v>0.20962811400532405</v>
      </c>
      <c r="W1264">
        <v>0.20962811400532405</v>
      </c>
      <c r="X1264">
        <v>2.1720373156480508</v>
      </c>
      <c r="Y1264">
        <v>6.352367091070426</v>
      </c>
      <c r="Z1264">
        <v>6.3523670910704197E-3</v>
      </c>
      <c r="AA1264">
        <v>51.10574443824693</v>
      </c>
      <c r="AB1264">
        <v>58.894261495929634</v>
      </c>
      <c r="AC1264" s="1" t="e">
        <f>((#REF!+#REF!)*H2__2[[#This Row],[PremiumH2CN_cap]]+(#REF!+#REF!)*H2__2[[#This Row],[PremiumH2CN_prod]]*1000)*_xlfn.XLOOKUP(H2__2[[#This Row],[Year]],Graphs!$R$2:$R$41,Graphs!$T$2:$T$41)</f>
        <v>#REF!</v>
      </c>
      <c r="AD126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5" spans="1:31" x14ac:dyDescent="0.25">
      <c r="A1265" s="1" t="s">
        <v>105</v>
      </c>
      <c r="B1265">
        <v>7</v>
      </c>
      <c r="C1265" s="1" t="s">
        <v>107</v>
      </c>
      <c r="D1265" s="1" t="s">
        <v>23</v>
      </c>
      <c r="E1265">
        <v>2044</v>
      </c>
      <c r="F1265">
        <v>1.6110115348776568E-7</v>
      </c>
      <c r="G1265">
        <v>7.0000000000000311</v>
      </c>
      <c r="H1265">
        <v>11.326154086774348</v>
      </c>
      <c r="I1265">
        <v>68.498123962268409</v>
      </c>
      <c r="J1265">
        <v>1.9879504708498952E-9</v>
      </c>
      <c r="K1265">
        <v>0.46045265481322906</v>
      </c>
      <c r="L1265">
        <v>2.4398786007292648</v>
      </c>
      <c r="M1265">
        <v>8.6075874873423235</v>
      </c>
      <c r="N1265">
        <v>13.95318778238426</v>
      </c>
      <c r="O1265">
        <v>0</v>
      </c>
      <c r="P1265">
        <v>0</v>
      </c>
      <c r="Q1265">
        <v>0</v>
      </c>
      <c r="R1265">
        <v>0</v>
      </c>
      <c r="S1265">
        <v>1.9976303802923416</v>
      </c>
      <c r="T1265">
        <v>0</v>
      </c>
      <c r="U1265">
        <v>0</v>
      </c>
      <c r="V1265">
        <v>0.20962811400532405</v>
      </c>
      <c r="W1265">
        <v>0.20962811400532405</v>
      </c>
      <c r="X1265">
        <v>2.105273004237874</v>
      </c>
      <c r="Y1265">
        <v>6.352367091070426</v>
      </c>
      <c r="Z1265">
        <v>6.3523670910704197E-3</v>
      </c>
      <c r="AA1265">
        <v>51.10574443824693</v>
      </c>
      <c r="AB1265">
        <v>58.894261495929634</v>
      </c>
      <c r="AC1265" s="1" t="e">
        <f>((#REF!+#REF!)*H2__2[[#This Row],[PremiumH2CN_cap]]+(#REF!+#REF!)*H2__2[[#This Row],[PremiumH2CN_prod]]*1000)*_xlfn.XLOOKUP(H2__2[[#This Row],[Year]],Graphs!$R$2:$R$41,Graphs!$T$2:$T$41)</f>
        <v>#REF!</v>
      </c>
      <c r="AD126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6" spans="1:31" x14ac:dyDescent="0.25">
      <c r="A1266" s="1" t="s">
        <v>105</v>
      </c>
      <c r="B1266">
        <v>7</v>
      </c>
      <c r="C1266" s="1" t="s">
        <v>107</v>
      </c>
      <c r="D1266" s="1" t="s">
        <v>23</v>
      </c>
      <c r="E1266">
        <v>2045</v>
      </c>
      <c r="F1266">
        <v>1.8208288587093088E-7</v>
      </c>
      <c r="G1266">
        <v>7.0000000000000391</v>
      </c>
      <c r="H1266">
        <v>14.467945398965103</v>
      </c>
      <c r="I1266">
        <v>73.296800518312395</v>
      </c>
      <c r="J1266">
        <v>1.9542453514137312E-9</v>
      </c>
      <c r="K1266">
        <v>0.46045237047862425</v>
      </c>
      <c r="L1266">
        <v>3.1469985173159389</v>
      </c>
      <c r="M1266">
        <v>9.6479862716111402</v>
      </c>
      <c r="N1266">
        <v>14.009716727092652</v>
      </c>
      <c r="O1266">
        <v>0</v>
      </c>
      <c r="P1266">
        <v>0</v>
      </c>
      <c r="Q1266">
        <v>0</v>
      </c>
      <c r="R1266">
        <v>0</v>
      </c>
      <c r="S1266">
        <v>1.9181964615198108</v>
      </c>
      <c r="T1266">
        <v>0</v>
      </c>
      <c r="U1266">
        <v>0</v>
      </c>
      <c r="V1266">
        <v>0.20962811400532405</v>
      </c>
      <c r="W1266">
        <v>0.20962811400532405</v>
      </c>
      <c r="X1266">
        <v>2.0153163614225615</v>
      </c>
      <c r="Y1266">
        <v>6.352367091070426</v>
      </c>
      <c r="Z1266">
        <v>6.3523670910704197E-3</v>
      </c>
      <c r="AA1266">
        <v>51.10574443824693</v>
      </c>
      <c r="AB1266">
        <v>58.894261495929634</v>
      </c>
      <c r="AC1266" s="1" t="e">
        <f>((#REF!+#REF!)*H2__2[[#This Row],[PremiumH2CN_cap]]+(#REF!+#REF!)*H2__2[[#This Row],[PremiumH2CN_prod]]*1000)*_xlfn.XLOOKUP(H2__2[[#This Row],[Year]],Graphs!$R$2:$R$41,Graphs!$T$2:$T$41)</f>
        <v>#REF!</v>
      </c>
      <c r="AD126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7" spans="1:31" x14ac:dyDescent="0.25">
      <c r="A1267" s="1" t="s">
        <v>105</v>
      </c>
      <c r="B1267">
        <v>7</v>
      </c>
      <c r="C1267" s="1" t="s">
        <v>107</v>
      </c>
      <c r="D1267" s="1" t="s">
        <v>23</v>
      </c>
      <c r="E1267">
        <v>2046</v>
      </c>
      <c r="F1267">
        <v>2.0631701877580967E-7</v>
      </c>
      <c r="G1267">
        <v>7.0000000000000506</v>
      </c>
      <c r="H1267">
        <v>18.653305647782432</v>
      </c>
      <c r="I1267">
        <v>77.104335558534302</v>
      </c>
      <c r="J1267">
        <v>1.9339642687058391E-9</v>
      </c>
      <c r="K1267">
        <v>0.46045237047797449</v>
      </c>
      <c r="L1267">
        <v>4.0987123793779539</v>
      </c>
      <c r="M1267">
        <v>10.347216708172176</v>
      </c>
      <c r="N1267">
        <v>14.076575745920673</v>
      </c>
      <c r="O1267">
        <v>0</v>
      </c>
      <c r="P1267">
        <v>0</v>
      </c>
      <c r="Q1267">
        <v>0</v>
      </c>
      <c r="R1267">
        <v>0</v>
      </c>
      <c r="S1267">
        <v>1.8733262339781014</v>
      </c>
      <c r="T1267">
        <v>0</v>
      </c>
      <c r="U1267">
        <v>0</v>
      </c>
      <c r="V1267">
        <v>0.20962811400532405</v>
      </c>
      <c r="W1267">
        <v>0.20962811400532405</v>
      </c>
      <c r="X1267">
        <v>1.9641474904582803</v>
      </c>
      <c r="Y1267">
        <v>6.352367091070426</v>
      </c>
      <c r="Z1267">
        <v>6.3523670910704197E-3</v>
      </c>
      <c r="AA1267">
        <v>51.10574443824693</v>
      </c>
      <c r="AB1267">
        <v>58.894261495929634</v>
      </c>
      <c r="AC1267" s="1" t="e">
        <f>((#REF!+#REF!)*H2__2[[#This Row],[PremiumH2CN_cap]]+(#REF!+#REF!)*H2__2[[#This Row],[PremiumH2CN_prod]]*1000)*_xlfn.XLOOKUP(H2__2[[#This Row],[Year]],Graphs!$R$2:$R$41,Graphs!$T$2:$T$41)</f>
        <v>#REF!</v>
      </c>
      <c r="AD126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8" spans="1:31" x14ac:dyDescent="0.25">
      <c r="A1268" s="1" t="s">
        <v>105</v>
      </c>
      <c r="B1268">
        <v>7</v>
      </c>
      <c r="C1268" s="1" t="s">
        <v>107</v>
      </c>
      <c r="D1268" s="1" t="s">
        <v>23</v>
      </c>
      <c r="E1268">
        <v>2047</v>
      </c>
      <c r="F1268">
        <v>2.3429849676089462E-7</v>
      </c>
      <c r="G1268">
        <v>7.0000000000000684</v>
      </c>
      <c r="H1268">
        <v>22.157427002026726</v>
      </c>
      <c r="I1268">
        <v>83.258791954460023</v>
      </c>
      <c r="J1268">
        <v>1.9102632457776923E-9</v>
      </c>
      <c r="K1268">
        <v>0.46045237047736765</v>
      </c>
      <c r="L1268">
        <v>4.9119956625501269</v>
      </c>
      <c r="M1268">
        <v>11.70168543873973</v>
      </c>
      <c r="N1268">
        <v>14.080906876971156</v>
      </c>
      <c r="O1268">
        <v>0</v>
      </c>
      <c r="P1268">
        <v>0</v>
      </c>
      <c r="Q1268">
        <v>0</v>
      </c>
      <c r="R1268">
        <v>0</v>
      </c>
      <c r="S1268">
        <v>1.786689772229836</v>
      </c>
      <c r="T1268">
        <v>0</v>
      </c>
      <c r="U1268">
        <v>0</v>
      </c>
      <c r="V1268">
        <v>0.20962811400532405</v>
      </c>
      <c r="W1268">
        <v>0.20962811400532405</v>
      </c>
      <c r="X1268">
        <v>1.8722731814963867</v>
      </c>
      <c r="Y1268">
        <v>6.352367091070426</v>
      </c>
      <c r="Z1268">
        <v>6.3523670910704197E-3</v>
      </c>
      <c r="AA1268">
        <v>51.10574443824693</v>
      </c>
      <c r="AB1268">
        <v>58.894261495929634</v>
      </c>
      <c r="AC1268" s="1" t="e">
        <f>((#REF!+#REF!)*H2__2[[#This Row],[PremiumH2CN_cap]]+(#REF!+#REF!)*H2__2[[#This Row],[PremiumH2CN_prod]]*1000)*_xlfn.XLOOKUP(H2__2[[#This Row],[Year]],Graphs!$R$2:$R$41,Graphs!$T$2:$T$41)</f>
        <v>#REF!</v>
      </c>
      <c r="AD126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69" spans="1:31" x14ac:dyDescent="0.25">
      <c r="A1269" s="1" t="s">
        <v>105</v>
      </c>
      <c r="B1269">
        <v>7</v>
      </c>
      <c r="C1269" s="1" t="s">
        <v>107</v>
      </c>
      <c r="D1269" s="1" t="s">
        <v>23</v>
      </c>
      <c r="E1269">
        <v>2048</v>
      </c>
      <c r="F1269">
        <v>2.6668228010860647E-7</v>
      </c>
      <c r="G1269">
        <v>3.5000000000001092</v>
      </c>
      <c r="H1269">
        <v>26.839332690763381</v>
      </c>
      <c r="I1269">
        <v>93.677079339477018</v>
      </c>
      <c r="J1269">
        <v>1.8937586220014586E-9</v>
      </c>
      <c r="K1269">
        <v>0.2302261852374087</v>
      </c>
      <c r="L1269">
        <v>6.0264485226508517</v>
      </c>
      <c r="M1269">
        <v>12.922732376624367</v>
      </c>
      <c r="N1269">
        <v>13.809502930035638</v>
      </c>
      <c r="O1269">
        <v>0</v>
      </c>
      <c r="P1269">
        <v>0</v>
      </c>
      <c r="Q1269">
        <v>0</v>
      </c>
      <c r="R1269">
        <v>0</v>
      </c>
      <c r="S1269">
        <v>1.7211780430840831</v>
      </c>
      <c r="T1269">
        <v>0</v>
      </c>
      <c r="U1269">
        <v>0</v>
      </c>
      <c r="V1269">
        <v>0.20962811400532405</v>
      </c>
      <c r="W1269">
        <v>0.20962811400532405</v>
      </c>
      <c r="X1269">
        <v>1.8016791832758912</v>
      </c>
      <c r="Y1269">
        <v>6.352367091070426</v>
      </c>
      <c r="Z1269">
        <v>6.3523670910704197E-3</v>
      </c>
      <c r="AA1269">
        <v>51.10574443824693</v>
      </c>
      <c r="AB1269">
        <v>58.894261495929634</v>
      </c>
      <c r="AC1269" s="1" t="e">
        <f>((#REF!+#REF!)*H2__2[[#This Row],[PremiumH2CN_cap]]+(#REF!+#REF!)*H2__2[[#This Row],[PremiumH2CN_prod]]*1000)*_xlfn.XLOOKUP(H2__2[[#This Row],[Year]],Graphs!$R$2:$R$41,Graphs!$T$2:$T$41)</f>
        <v>#REF!</v>
      </c>
      <c r="AD126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6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0" spans="1:31" x14ac:dyDescent="0.25">
      <c r="A1270" s="1" t="s">
        <v>105</v>
      </c>
      <c r="B1270">
        <v>7</v>
      </c>
      <c r="C1270" s="1" t="s">
        <v>107</v>
      </c>
      <c r="D1270" s="1" t="s">
        <v>23</v>
      </c>
      <c r="E1270">
        <v>2049</v>
      </c>
      <c r="F1270">
        <v>3.0423897391051532E-7</v>
      </c>
      <c r="G1270">
        <v>2.0121191472747944E-11</v>
      </c>
      <c r="H1270">
        <v>38.873965815596129</v>
      </c>
      <c r="I1270">
        <v>100.92332826567535</v>
      </c>
      <c r="J1270">
        <v>1.8815228134112265E-9</v>
      </c>
      <c r="K1270">
        <v>1.2880127055730141E-12</v>
      </c>
      <c r="L1270">
        <v>8.7181051266451863</v>
      </c>
      <c r="M1270">
        <v>13.360353744473072</v>
      </c>
      <c r="N1270">
        <v>13.437185173437593</v>
      </c>
      <c r="O1270">
        <v>0</v>
      </c>
      <c r="P1270">
        <v>0</v>
      </c>
      <c r="Q1270">
        <v>0</v>
      </c>
      <c r="R1270">
        <v>0</v>
      </c>
      <c r="S1270">
        <v>1.6567153434718296</v>
      </c>
      <c r="T1270">
        <v>0</v>
      </c>
      <c r="U1270">
        <v>0</v>
      </c>
      <c r="V1270">
        <v>0.20962811400532405</v>
      </c>
      <c r="W1270">
        <v>0.20962811400532405</v>
      </c>
      <c r="X1270">
        <v>1.734856280587276</v>
      </c>
      <c r="Y1270">
        <v>6.352367091070426</v>
      </c>
      <c r="Z1270">
        <v>6.3523670910704197E-3</v>
      </c>
      <c r="AA1270">
        <v>51.10574443824693</v>
      </c>
      <c r="AB1270">
        <v>58.894261495929634</v>
      </c>
      <c r="AC1270" s="1" t="e">
        <f>((#REF!+#REF!)*H2__2[[#This Row],[PremiumH2CN_cap]]+(#REF!+#REF!)*H2__2[[#This Row],[PremiumH2CN_prod]]*1000)*_xlfn.XLOOKUP(H2__2[[#This Row],[Year]],Graphs!$R$2:$R$41,Graphs!$T$2:$T$41)</f>
        <v>#REF!</v>
      </c>
      <c r="AD127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1" spans="1:31" x14ac:dyDescent="0.25">
      <c r="A1271" s="1" t="s">
        <v>105</v>
      </c>
      <c r="B1271">
        <v>7</v>
      </c>
      <c r="C1271" s="1" t="s">
        <v>107</v>
      </c>
      <c r="D1271" s="1" t="s">
        <v>23</v>
      </c>
      <c r="E1271">
        <v>2050</v>
      </c>
      <c r="F1271">
        <v>3.4788046059647434E-7</v>
      </c>
      <c r="G1271">
        <v>2.1791920981713574E-11</v>
      </c>
      <c r="H1271">
        <v>49.789928319201302</v>
      </c>
      <c r="I1271">
        <v>107.05445416412321</v>
      </c>
      <c r="J1271">
        <v>1.8693270561289047E-9</v>
      </c>
      <c r="K1271">
        <v>1.2245560937254545E-12</v>
      </c>
      <c r="L1271">
        <v>11.179804925086593</v>
      </c>
      <c r="M1271">
        <v>13.922323921478524</v>
      </c>
      <c r="N1271">
        <v>12.930182846165623</v>
      </c>
      <c r="O1271">
        <v>0</v>
      </c>
      <c r="P1271">
        <v>0</v>
      </c>
      <c r="Q1271">
        <v>0</v>
      </c>
      <c r="R1271">
        <v>0</v>
      </c>
      <c r="S1271">
        <v>1.5825361528334818</v>
      </c>
      <c r="T1271">
        <v>0</v>
      </c>
      <c r="U1271">
        <v>0</v>
      </c>
      <c r="V1271">
        <v>0.20962811400532405</v>
      </c>
      <c r="W1271">
        <v>0.20962811400532405</v>
      </c>
      <c r="X1271">
        <v>1.657797110843803</v>
      </c>
      <c r="Y1271">
        <v>6.352367091070426</v>
      </c>
      <c r="Z1271">
        <v>6.3523670910704197E-3</v>
      </c>
      <c r="AA1271">
        <v>51.10574443824693</v>
      </c>
      <c r="AB1271">
        <v>58.894261495929634</v>
      </c>
      <c r="AC1271" s="1" t="e">
        <f>((#REF!+#REF!)*H2__2[[#This Row],[PremiumH2CN_cap]]+(#REF!+#REF!)*H2__2[[#This Row],[PremiumH2CN_prod]]*1000)*_xlfn.XLOOKUP(H2__2[[#This Row],[Year]],Graphs!$R$2:$R$41,Graphs!$T$2:$T$41)</f>
        <v>#REF!</v>
      </c>
      <c r="AD127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2" spans="1:31" x14ac:dyDescent="0.25">
      <c r="A1272" s="1" t="s">
        <v>105</v>
      </c>
      <c r="B1272">
        <v>7</v>
      </c>
      <c r="C1272" s="1" t="s">
        <v>107</v>
      </c>
      <c r="D1272" s="1" t="s">
        <v>23</v>
      </c>
      <c r="E1272">
        <v>2051</v>
      </c>
      <c r="F1272">
        <v>3.9871820981043993E-7</v>
      </c>
      <c r="G1272">
        <v>2.338801685629785E-11</v>
      </c>
      <c r="H1272">
        <v>107.3592218070149</v>
      </c>
      <c r="I1272">
        <v>166.66411610433207</v>
      </c>
      <c r="J1272">
        <v>1.8549358897891627E-9</v>
      </c>
      <c r="K1272">
        <v>1.1142400745794101E-12</v>
      </c>
      <c r="L1272">
        <v>22.019043576039724</v>
      </c>
      <c r="M1272">
        <v>15.933471575032485</v>
      </c>
      <c r="N1272">
        <v>12.047053829680822</v>
      </c>
      <c r="O1272">
        <v>0</v>
      </c>
      <c r="P1272">
        <v>0</v>
      </c>
      <c r="Q1272">
        <v>0</v>
      </c>
      <c r="R1272">
        <v>0</v>
      </c>
      <c r="S1272">
        <v>1.4806489975062529</v>
      </c>
      <c r="T1272">
        <v>0</v>
      </c>
      <c r="U1272">
        <v>0</v>
      </c>
      <c r="V1272">
        <v>0.20962811400532405</v>
      </c>
      <c r="W1272">
        <v>0.20962811400532405</v>
      </c>
      <c r="X1272">
        <v>1.5528624975154965</v>
      </c>
      <c r="Y1272">
        <v>6.352367091070426</v>
      </c>
      <c r="Z1272">
        <v>6.3523670910704197E-3</v>
      </c>
      <c r="AA1272">
        <v>0</v>
      </c>
      <c r="AB1272">
        <v>0</v>
      </c>
      <c r="AC1272" s="1" t="e">
        <f>((#REF!+#REF!)*H2__2[[#This Row],[PremiumH2CN_cap]]+(#REF!+#REF!)*H2__2[[#This Row],[PremiumH2CN_prod]]*1000)*_xlfn.XLOOKUP(H2__2[[#This Row],[Year]],Graphs!$R$2:$R$41,Graphs!$T$2:$T$41)</f>
        <v>#REF!</v>
      </c>
      <c r="AD127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3" spans="1:31" x14ac:dyDescent="0.25">
      <c r="A1273" s="1" t="s">
        <v>105</v>
      </c>
      <c r="B1273">
        <v>7</v>
      </c>
      <c r="C1273" s="1" t="s">
        <v>107</v>
      </c>
      <c r="D1273" s="1" t="s">
        <v>23</v>
      </c>
      <c r="E1273">
        <v>2052</v>
      </c>
      <c r="F1273">
        <v>4.5812206075912907E-7</v>
      </c>
      <c r="G1273">
        <v>2.538235375898905E-11</v>
      </c>
      <c r="H1273">
        <v>114.63626463034959</v>
      </c>
      <c r="I1273">
        <v>166.6641228914616</v>
      </c>
      <c r="J1273">
        <v>1.841640785021128E-9</v>
      </c>
      <c r="K1273">
        <v>1.0200375915995945E-12</v>
      </c>
      <c r="L1273">
        <v>22.984151062785134</v>
      </c>
      <c r="M1273">
        <v>16.091186630370451</v>
      </c>
      <c r="N1273">
        <v>10.925035063484282</v>
      </c>
      <c r="O1273">
        <v>0</v>
      </c>
      <c r="P1273">
        <v>0</v>
      </c>
      <c r="Q1273">
        <v>0</v>
      </c>
      <c r="R1273">
        <v>0</v>
      </c>
      <c r="S1273">
        <v>1.3660452471626339</v>
      </c>
      <c r="T1273">
        <v>0</v>
      </c>
      <c r="U1273">
        <v>0</v>
      </c>
      <c r="V1273">
        <v>0.20962811400532405</v>
      </c>
      <c r="W1273">
        <v>0.20962811400532405</v>
      </c>
      <c r="X1273">
        <v>1.4298250290751162</v>
      </c>
      <c r="Y1273">
        <v>6.352367091070426</v>
      </c>
      <c r="Z1273">
        <v>6.3523670910704197E-3</v>
      </c>
      <c r="AA1273">
        <v>0</v>
      </c>
      <c r="AB1273">
        <v>0</v>
      </c>
      <c r="AC1273" s="1" t="e">
        <f>((#REF!+#REF!)*H2__2[[#This Row],[PremiumH2CN_cap]]+(#REF!+#REF!)*H2__2[[#This Row],[PremiumH2CN_prod]]*1000)*_xlfn.XLOOKUP(H2__2[[#This Row],[Year]],Graphs!$R$2:$R$41,Graphs!$T$2:$T$41)</f>
        <v>#REF!</v>
      </c>
      <c r="AD127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4" spans="1:31" x14ac:dyDescent="0.25">
      <c r="A1274" s="1" t="s">
        <v>105</v>
      </c>
      <c r="B1274">
        <v>7</v>
      </c>
      <c r="C1274" s="1" t="s">
        <v>107</v>
      </c>
      <c r="D1274" s="1" t="s">
        <v>23</v>
      </c>
      <c r="E1274">
        <v>2053</v>
      </c>
      <c r="F1274">
        <v>5.2774896003092113E-7</v>
      </c>
      <c r="G1274">
        <v>2.8157311842043389E-11</v>
      </c>
      <c r="H1274">
        <v>124.17558445085321</v>
      </c>
      <c r="I1274">
        <v>166.66412678397987</v>
      </c>
      <c r="J1274">
        <v>1.8366546755773323E-9</v>
      </c>
      <c r="K1274">
        <v>9.7755361902692807E-13</v>
      </c>
      <c r="L1274">
        <v>23.826533080512046</v>
      </c>
      <c r="M1274">
        <v>16.1257411057816</v>
      </c>
      <c r="N1274">
        <v>10.048682045153061</v>
      </c>
      <c r="O1274">
        <v>0</v>
      </c>
      <c r="P1274">
        <v>0</v>
      </c>
      <c r="Q1274">
        <v>0</v>
      </c>
      <c r="R1274">
        <v>0</v>
      </c>
      <c r="S1274">
        <v>1.2733614086243696</v>
      </c>
      <c r="T1274">
        <v>0</v>
      </c>
      <c r="U1274">
        <v>0</v>
      </c>
      <c r="V1274">
        <v>0.20962811400532405</v>
      </c>
      <c r="W1274">
        <v>0.20962811400532405</v>
      </c>
      <c r="X1274">
        <v>1.334783053937032</v>
      </c>
      <c r="Y1274">
        <v>6.352367091070426</v>
      </c>
      <c r="Z1274">
        <v>6.3523670910704197E-3</v>
      </c>
      <c r="AA1274">
        <v>0</v>
      </c>
      <c r="AB1274">
        <v>0</v>
      </c>
      <c r="AC1274" s="1" t="e">
        <f>((#REF!+#REF!)*H2__2[[#This Row],[PremiumH2CN_cap]]+(#REF!+#REF!)*H2__2[[#This Row],[PremiumH2CN_prod]]*1000)*_xlfn.XLOOKUP(H2__2[[#This Row],[Year]],Graphs!$R$2:$R$41,Graphs!$T$2:$T$41)</f>
        <v>#REF!</v>
      </c>
      <c r="AD127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5" spans="1:31" x14ac:dyDescent="0.25">
      <c r="A1275" s="1" t="s">
        <v>105</v>
      </c>
      <c r="B1275">
        <v>7</v>
      </c>
      <c r="C1275" s="1" t="s">
        <v>107</v>
      </c>
      <c r="D1275" s="1" t="s">
        <v>23</v>
      </c>
      <c r="E1275">
        <v>2054</v>
      </c>
      <c r="F1275">
        <v>6.0901784005735846E-7</v>
      </c>
      <c r="G1275">
        <v>3.1536394033179211E-11</v>
      </c>
      <c r="H1275">
        <v>127.32923125514293</v>
      </c>
      <c r="I1275">
        <v>166.66412726610002</v>
      </c>
      <c r="J1275">
        <v>1.8333562285806864E-9</v>
      </c>
      <c r="K1275">
        <v>9.4538432207220011E-13</v>
      </c>
      <c r="L1275">
        <v>24.939617161907503</v>
      </c>
      <c r="M1275">
        <v>15.901236469905223</v>
      </c>
      <c r="N1275">
        <v>9.1616570050333674</v>
      </c>
      <c r="O1275">
        <v>0</v>
      </c>
      <c r="P1275">
        <v>0</v>
      </c>
      <c r="Q1275">
        <v>0</v>
      </c>
      <c r="R1275">
        <v>0</v>
      </c>
      <c r="S1275">
        <v>1.1833739926762035</v>
      </c>
      <c r="T1275">
        <v>0</v>
      </c>
      <c r="U1275">
        <v>0</v>
      </c>
      <c r="V1275">
        <v>0.20962811400532405</v>
      </c>
      <c r="W1275">
        <v>0.20962811400532405</v>
      </c>
      <c r="X1275">
        <v>1.2365722840644693</v>
      </c>
      <c r="Y1275">
        <v>6.352367091070426</v>
      </c>
      <c r="Z1275">
        <v>6.3523670910704197E-3</v>
      </c>
      <c r="AA1275">
        <v>0</v>
      </c>
      <c r="AB1275">
        <v>0</v>
      </c>
      <c r="AC1275" s="1" t="e">
        <f>((#REF!+#REF!)*H2__2[[#This Row],[PremiumH2CN_cap]]+(#REF!+#REF!)*H2__2[[#This Row],[PremiumH2CN_prod]]*1000)*_xlfn.XLOOKUP(H2__2[[#This Row],[Year]],Graphs!$R$2:$R$41,Graphs!$T$2:$T$41)</f>
        <v>#REF!</v>
      </c>
      <c r="AD127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6" spans="1:31" x14ac:dyDescent="0.25">
      <c r="A1276" s="1" t="s">
        <v>105</v>
      </c>
      <c r="B1276">
        <v>7</v>
      </c>
      <c r="C1276" s="1" t="s">
        <v>107</v>
      </c>
      <c r="D1276" s="1" t="s">
        <v>23</v>
      </c>
      <c r="E1276">
        <v>2055</v>
      </c>
      <c r="F1276">
        <v>6.9763519289784547E-7</v>
      </c>
      <c r="G1276">
        <v>3.5311089129202672E-11</v>
      </c>
      <c r="H1276">
        <v>127.32923126032937</v>
      </c>
      <c r="I1276">
        <v>166.66412748984629</v>
      </c>
      <c r="J1276">
        <v>1.8323302956612147E-9</v>
      </c>
      <c r="K1276">
        <v>9.3622613054172996E-13</v>
      </c>
      <c r="L1276">
        <v>25.017073330991909</v>
      </c>
      <c r="M1276">
        <v>16.16152698847657</v>
      </c>
      <c r="N1276">
        <v>8.819758658595914</v>
      </c>
      <c r="O1276">
        <v>0</v>
      </c>
      <c r="P1276">
        <v>0</v>
      </c>
      <c r="Q1276">
        <v>0</v>
      </c>
      <c r="R1276">
        <v>0</v>
      </c>
      <c r="S1276">
        <v>1.0974574000819093</v>
      </c>
      <c r="T1276">
        <v>0</v>
      </c>
      <c r="U1276">
        <v>0</v>
      </c>
      <c r="V1276">
        <v>0.20962811400532405</v>
      </c>
      <c r="W1276">
        <v>0.20962811400532405</v>
      </c>
      <c r="X1276">
        <v>1.1351626419277077</v>
      </c>
      <c r="Y1276">
        <v>6.352367091070426</v>
      </c>
      <c r="Z1276">
        <v>6.3523670910704197E-3</v>
      </c>
      <c r="AA1276">
        <v>0</v>
      </c>
      <c r="AB1276">
        <v>0</v>
      </c>
      <c r="AC1276" s="1" t="e">
        <f>((#REF!+#REF!)*H2__2[[#This Row],[PremiumH2CN_cap]]+(#REF!+#REF!)*H2__2[[#This Row],[PremiumH2CN_prod]]*1000)*_xlfn.XLOOKUP(H2__2[[#This Row],[Year]],Graphs!$R$2:$R$41,Graphs!$T$2:$T$41)</f>
        <v>#REF!</v>
      </c>
      <c r="AD127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7" spans="1:31" x14ac:dyDescent="0.25">
      <c r="A1277" s="1" t="s">
        <v>105</v>
      </c>
      <c r="B1277">
        <v>7</v>
      </c>
      <c r="C1277" s="1" t="s">
        <v>107</v>
      </c>
      <c r="D1277" s="1" t="s">
        <v>23</v>
      </c>
      <c r="E1277">
        <v>2056</v>
      </c>
      <c r="F1277">
        <v>7.5671462671053634E-7</v>
      </c>
      <c r="G1277">
        <v>3.7630512457052032E-11</v>
      </c>
      <c r="H1277">
        <v>127.32923126249835</v>
      </c>
      <c r="I1277">
        <v>166.66412760976658</v>
      </c>
      <c r="J1277">
        <v>1.8369527613728854E-9</v>
      </c>
      <c r="K1277">
        <v>9.3459286989414871E-13</v>
      </c>
      <c r="L1277">
        <v>25.16101603885787</v>
      </c>
      <c r="M1277">
        <v>16.323555466370145</v>
      </c>
      <c r="N1277">
        <v>8.5140105228150365</v>
      </c>
      <c r="O1277">
        <v>0</v>
      </c>
      <c r="P1277">
        <v>0</v>
      </c>
      <c r="Q1277">
        <v>0</v>
      </c>
      <c r="R1277">
        <v>0</v>
      </c>
      <c r="S1277">
        <v>1.0535021661363833</v>
      </c>
      <c r="T1277">
        <v>0</v>
      </c>
      <c r="U1277">
        <v>0</v>
      </c>
      <c r="V1277">
        <v>0.20962811400532405</v>
      </c>
      <c r="W1277">
        <v>0.20962811400532405</v>
      </c>
      <c r="X1277">
        <v>1.0895903970232559</v>
      </c>
      <c r="Y1277">
        <v>6.352367091070426</v>
      </c>
      <c r="Z1277">
        <v>6.3523670910704197E-3</v>
      </c>
      <c r="AA1277">
        <v>0</v>
      </c>
      <c r="AB1277">
        <v>0</v>
      </c>
      <c r="AC1277" s="1" t="e">
        <f>((#REF!+#REF!)*H2__2[[#This Row],[PremiumH2CN_cap]]+(#REF!+#REF!)*H2__2[[#This Row],[PremiumH2CN_prod]]*1000)*_xlfn.XLOOKUP(H2__2[[#This Row],[Year]],Graphs!$R$2:$R$41,Graphs!$T$2:$T$41)</f>
        <v>#REF!</v>
      </c>
      <c r="AD127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8" spans="1:31" x14ac:dyDescent="0.25">
      <c r="A1278" s="1" t="s">
        <v>105</v>
      </c>
      <c r="B1278">
        <v>7</v>
      </c>
      <c r="C1278" s="1" t="s">
        <v>107</v>
      </c>
      <c r="D1278" s="1" t="s">
        <v>23</v>
      </c>
      <c r="E1278">
        <v>2057</v>
      </c>
      <c r="F1278">
        <v>7.7431295453259221E-7</v>
      </c>
      <c r="G1278">
        <v>3.8318585892987658E-11</v>
      </c>
      <c r="H1278">
        <v>127.32923126326087</v>
      </c>
      <c r="I1278">
        <v>166.66412767184357</v>
      </c>
      <c r="J1278">
        <v>1.8370600928996713E-9</v>
      </c>
      <c r="K1278">
        <v>9.2331912835236718E-13</v>
      </c>
      <c r="L1278">
        <v>25.463504637419369</v>
      </c>
      <c r="M1278">
        <v>16.318734573218379</v>
      </c>
      <c r="N1278">
        <v>8.2160195154748283</v>
      </c>
      <c r="O1278">
        <v>0</v>
      </c>
      <c r="P1278">
        <v>0</v>
      </c>
      <c r="Q1278">
        <v>0</v>
      </c>
      <c r="R1278">
        <v>0</v>
      </c>
      <c r="S1278">
        <v>0.93659901546061641</v>
      </c>
      <c r="T1278">
        <v>0</v>
      </c>
      <c r="U1278">
        <v>0</v>
      </c>
      <c r="V1278">
        <v>0.20962811400532405</v>
      </c>
      <c r="W1278">
        <v>0.20962811400532405</v>
      </c>
      <c r="X1278">
        <v>0.99789278812763438</v>
      </c>
      <c r="Y1278">
        <v>6.352367091070426</v>
      </c>
      <c r="Z1278">
        <v>6.3523670910704197E-3</v>
      </c>
      <c r="AA1278">
        <v>0</v>
      </c>
      <c r="AB1278">
        <v>0</v>
      </c>
      <c r="AC1278" s="1" t="e">
        <f>((#REF!+#REF!)*H2__2[[#This Row],[PremiumH2CN_cap]]+(#REF!+#REF!)*H2__2[[#This Row],[PremiumH2CN_prod]]*1000)*_xlfn.XLOOKUP(H2__2[[#This Row],[Year]],Graphs!$R$2:$R$41,Graphs!$T$2:$T$41)</f>
        <v>#REF!</v>
      </c>
      <c r="AD127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79" spans="1:31" x14ac:dyDescent="0.25">
      <c r="A1279" s="1" t="s">
        <v>105</v>
      </c>
      <c r="B1279">
        <v>7</v>
      </c>
      <c r="C1279" s="1" t="s">
        <v>107</v>
      </c>
      <c r="D1279" s="1" t="s">
        <v>23</v>
      </c>
      <c r="E1279">
        <v>2058</v>
      </c>
      <c r="F1279">
        <v>7.8076841272383834E-7</v>
      </c>
      <c r="G1279">
        <v>3.8584606190790915E-11</v>
      </c>
      <c r="H1279">
        <v>127.32923126433026</v>
      </c>
      <c r="I1279">
        <v>166.66412775375125</v>
      </c>
      <c r="J1279">
        <v>1.8331676905155759E-9</v>
      </c>
      <c r="K1279">
        <v>8.9231506879724851E-13</v>
      </c>
      <c r="L1279">
        <v>26.337319792814888</v>
      </c>
      <c r="M1279">
        <v>16.950977149748461</v>
      </c>
      <c r="N1279">
        <v>6.7139168366224986</v>
      </c>
      <c r="O1279">
        <v>0</v>
      </c>
      <c r="P1279">
        <v>0</v>
      </c>
      <c r="Q1279">
        <v>0</v>
      </c>
      <c r="R1279">
        <v>0</v>
      </c>
      <c r="S1279">
        <v>0.8138495533375516</v>
      </c>
      <c r="T1279">
        <v>0</v>
      </c>
      <c r="U1279">
        <v>0</v>
      </c>
      <c r="V1279">
        <v>0.20962811400532405</v>
      </c>
      <c r="W1279">
        <v>0.20962811400532405</v>
      </c>
      <c r="X1279">
        <v>0.8516489592270422</v>
      </c>
      <c r="Y1279">
        <v>6.352367091070426</v>
      </c>
      <c r="Z1279">
        <v>6.3523670910704197E-3</v>
      </c>
      <c r="AA1279">
        <v>0</v>
      </c>
      <c r="AB1279">
        <v>0</v>
      </c>
      <c r="AC1279" s="1" t="e">
        <f>((#REF!+#REF!)*H2__2[[#This Row],[PremiumH2CN_cap]]+(#REF!+#REF!)*H2__2[[#This Row],[PremiumH2CN_prod]]*1000)*_xlfn.XLOOKUP(H2__2[[#This Row],[Year]],Graphs!$R$2:$R$41,Graphs!$T$2:$T$41)</f>
        <v>#REF!</v>
      </c>
      <c r="AD127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7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0" spans="1:31" x14ac:dyDescent="0.25">
      <c r="A1280" s="1" t="s">
        <v>105</v>
      </c>
      <c r="B1280">
        <v>7</v>
      </c>
      <c r="C1280" s="1" t="s">
        <v>107</v>
      </c>
      <c r="D1280" s="1" t="s">
        <v>23</v>
      </c>
      <c r="E1280">
        <v>2059</v>
      </c>
      <c r="F1280">
        <v>7.8398831048321872E-7</v>
      </c>
      <c r="G1280">
        <v>3.8722194381512174E-11</v>
      </c>
      <c r="H1280">
        <v>127.32923126562596</v>
      </c>
      <c r="I1280">
        <v>166.66412788332923</v>
      </c>
      <c r="J1280">
        <v>1.8478612728280521E-9</v>
      </c>
      <c r="K1280">
        <v>9.2424548519710983E-13</v>
      </c>
      <c r="L1280">
        <v>25.887713957623724</v>
      </c>
      <c r="M1280">
        <v>16.75917285215257</v>
      </c>
      <c r="N1280">
        <v>7.3539490070815967</v>
      </c>
      <c r="O1280">
        <v>0</v>
      </c>
      <c r="P1280">
        <v>0</v>
      </c>
      <c r="Q1280">
        <v>0</v>
      </c>
      <c r="R1280">
        <v>0</v>
      </c>
      <c r="S1280">
        <v>0.84102700884540871</v>
      </c>
      <c r="T1280">
        <v>0</v>
      </c>
      <c r="U1280">
        <v>0</v>
      </c>
      <c r="V1280">
        <v>0.20962811400532405</v>
      </c>
      <c r="W1280">
        <v>0.20962811400532405</v>
      </c>
      <c r="X1280">
        <v>0.88803201863919889</v>
      </c>
      <c r="Y1280">
        <v>6.352367091070426</v>
      </c>
      <c r="Z1280">
        <v>6.3523670910704197E-3</v>
      </c>
      <c r="AA1280">
        <v>0</v>
      </c>
      <c r="AB1280">
        <v>0</v>
      </c>
      <c r="AC1280" s="1" t="e">
        <f>((#REF!+#REF!)*H2__2[[#This Row],[PremiumH2CN_cap]]+(#REF!+#REF!)*H2__2[[#This Row],[PremiumH2CN_prod]]*1000)*_xlfn.XLOOKUP(H2__2[[#This Row],[Year]],Graphs!$R$2:$R$41,Graphs!$T$2:$T$41)</f>
        <v>#REF!</v>
      </c>
      <c r="AD128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1" spans="1:31" x14ac:dyDescent="0.25">
      <c r="A1281" s="1" t="s">
        <v>105</v>
      </c>
      <c r="B1281">
        <v>7</v>
      </c>
      <c r="C1281" s="1" t="s">
        <v>107</v>
      </c>
      <c r="D1281" s="1" t="s">
        <v>23</v>
      </c>
      <c r="E1281">
        <v>2060</v>
      </c>
      <c r="F1281">
        <v>7.8319698453950137E-7</v>
      </c>
      <c r="G1281">
        <v>3.8720113554347266E-11</v>
      </c>
      <c r="H1281">
        <v>123.97021193747821</v>
      </c>
      <c r="I1281">
        <v>166.66412784358755</v>
      </c>
      <c r="J1281">
        <v>4.9478235571979186E-10</v>
      </c>
      <c r="K1281">
        <v>2.4695894761164259E-13</v>
      </c>
      <c r="L1281">
        <v>25.249107604583337</v>
      </c>
      <c r="M1281">
        <v>16.531685605476202</v>
      </c>
      <c r="N1281">
        <v>8.2285009103505509</v>
      </c>
      <c r="O1281">
        <v>0</v>
      </c>
      <c r="P1281">
        <v>0</v>
      </c>
      <c r="Q1281">
        <v>0</v>
      </c>
      <c r="R1281">
        <v>0</v>
      </c>
      <c r="S1281">
        <v>0.95233475556106573</v>
      </c>
      <c r="T1281">
        <v>0</v>
      </c>
      <c r="U1281">
        <v>0</v>
      </c>
      <c r="V1281">
        <v>0.20962811400532405</v>
      </c>
      <c r="W1281">
        <v>0.20962811400532405</v>
      </c>
      <c r="X1281">
        <v>0.9768395034999553</v>
      </c>
      <c r="Y1281">
        <v>6.352367091070426</v>
      </c>
      <c r="Z1281">
        <v>6.3523670910704197E-3</v>
      </c>
      <c r="AA1281">
        <v>0</v>
      </c>
      <c r="AB1281">
        <v>0</v>
      </c>
      <c r="AC1281" s="1" t="e">
        <f>((#REF!+#REF!)*H2__2[[#This Row],[PremiumH2CN_cap]]+(#REF!+#REF!)*H2__2[[#This Row],[PremiumH2CN_prod]]*1000)*_xlfn.XLOOKUP(H2__2[[#This Row],[Year]],Graphs!$R$2:$R$41,Graphs!$T$2:$T$41)</f>
        <v>#REF!</v>
      </c>
      <c r="AD128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2" spans="1:31" x14ac:dyDescent="0.25">
      <c r="A1282" s="1" t="s">
        <v>105</v>
      </c>
      <c r="B1282">
        <v>8</v>
      </c>
      <c r="C1282" s="1" t="s">
        <v>107</v>
      </c>
      <c r="D1282" s="1" t="s">
        <v>23</v>
      </c>
      <c r="E1282">
        <v>2021</v>
      </c>
      <c r="F1282">
        <v>70</v>
      </c>
      <c r="G1282">
        <v>0.35</v>
      </c>
      <c r="H1282">
        <v>0.13500000000000001</v>
      </c>
      <c r="I1282">
        <v>0.13500000000000001</v>
      </c>
      <c r="J1282">
        <v>9.9052755897622955</v>
      </c>
      <c r="K1282">
        <v>9.2909090748664963E-2</v>
      </c>
      <c r="L1282">
        <v>3.2043540168672096E-12</v>
      </c>
      <c r="M1282">
        <v>2.2276688904586281E-12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4.2460688039014958</v>
      </c>
      <c r="T1282">
        <v>0</v>
      </c>
      <c r="U1282">
        <v>0</v>
      </c>
      <c r="V1282">
        <v>0.12437434806994818</v>
      </c>
      <c r="W1282">
        <v>0.12437434806994818</v>
      </c>
      <c r="X1282">
        <v>4.2460688039067076</v>
      </c>
      <c r="Y1282">
        <v>3.7689196384832782</v>
      </c>
      <c r="Z1282">
        <v>3.768919638483284E-3</v>
      </c>
      <c r="AA1282">
        <v>0</v>
      </c>
      <c r="AB1282">
        <v>0</v>
      </c>
      <c r="AC1282" s="1" t="e">
        <f>((#REF!+#REF!)*H2__2[[#This Row],[PremiumH2CN_cap]]+(#REF!+#REF!)*H2__2[[#This Row],[PremiumH2CN_prod]]*1000)*_xlfn.XLOOKUP(H2__2[[#This Row],[Year]],Graphs!$R$2:$R$41,Graphs!$T$2:$T$41)</f>
        <v>#REF!</v>
      </c>
      <c r="AD128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3" spans="1:31" x14ac:dyDescent="0.25">
      <c r="A1283" s="1" t="s">
        <v>105</v>
      </c>
      <c r="B1283">
        <v>8</v>
      </c>
      <c r="C1283" s="1" t="s">
        <v>107</v>
      </c>
      <c r="D1283" s="1" t="s">
        <v>23</v>
      </c>
      <c r="E1283">
        <v>2022</v>
      </c>
      <c r="F1283">
        <v>70</v>
      </c>
      <c r="G1283">
        <v>0.35</v>
      </c>
      <c r="H1283">
        <v>0.49905400233089903</v>
      </c>
      <c r="I1283">
        <v>1.4849999999840204</v>
      </c>
      <c r="J1283">
        <v>11.071162416271667</v>
      </c>
      <c r="K1283">
        <v>2.5138767715680963E-10</v>
      </c>
      <c r="L1283">
        <v>1.0608234710360225E-2</v>
      </c>
      <c r="M1283">
        <v>2.7531261163760999E-2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7.3260689390503382</v>
      </c>
      <c r="T1283">
        <v>0</v>
      </c>
      <c r="U1283">
        <v>0</v>
      </c>
      <c r="V1283">
        <v>0.12437434806994818</v>
      </c>
      <c r="W1283">
        <v>0.12437434806994818</v>
      </c>
      <c r="X1283">
        <v>7.3260689416863771</v>
      </c>
      <c r="Y1283">
        <v>3.7689196384832782</v>
      </c>
      <c r="Z1283">
        <v>3.768919638483284E-3</v>
      </c>
      <c r="AA1283">
        <v>0</v>
      </c>
      <c r="AB1283">
        <v>0</v>
      </c>
      <c r="AC1283" s="1" t="e">
        <f>((#REF!+#REF!)*H2__2[[#This Row],[PremiumH2CN_cap]]+(#REF!+#REF!)*H2__2[[#This Row],[PremiumH2CN_prod]]*1000)*_xlfn.XLOOKUP(H2__2[[#This Row],[Year]],Graphs!$R$2:$R$41,Graphs!$T$2:$T$41)</f>
        <v>#REF!</v>
      </c>
      <c r="AD128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4" spans="1:31" x14ac:dyDescent="0.25">
      <c r="A1284" s="1" t="s">
        <v>105</v>
      </c>
      <c r="B1284">
        <v>8</v>
      </c>
      <c r="C1284" s="1" t="s">
        <v>107</v>
      </c>
      <c r="D1284" s="1" t="s">
        <v>23</v>
      </c>
      <c r="E1284">
        <v>2023</v>
      </c>
      <c r="F1284">
        <v>65.333333333333968</v>
      </c>
      <c r="G1284">
        <v>3.8266666666658384</v>
      </c>
      <c r="H1284">
        <v>0.49230400233451155</v>
      </c>
      <c r="I1284">
        <v>1.9976859287939623</v>
      </c>
      <c r="J1284">
        <v>11.177072011245476</v>
      </c>
      <c r="K1284">
        <v>1.0158060605146866</v>
      </c>
      <c r="L1284">
        <v>5.6150238438143641E-3</v>
      </c>
      <c r="M1284">
        <v>2.1920558570241049E-2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2.8160691659327481</v>
      </c>
      <c r="T1284">
        <v>0</v>
      </c>
      <c r="U1284">
        <v>0</v>
      </c>
      <c r="V1284">
        <v>0.12437434806994818</v>
      </c>
      <c r="W1284">
        <v>0.12437434806994818</v>
      </c>
      <c r="X1284">
        <v>2.8160691211428577</v>
      </c>
      <c r="Y1284">
        <v>3.7689196384832782</v>
      </c>
      <c r="Z1284">
        <v>3.768919638483284E-3</v>
      </c>
      <c r="AA1284">
        <v>0</v>
      </c>
      <c r="AB1284">
        <v>0</v>
      </c>
      <c r="AC1284" s="1" t="e">
        <f>((#REF!+#REF!)*H2__2[[#This Row],[PremiumH2CN_cap]]+(#REF!+#REF!)*H2__2[[#This Row],[PremiumH2CN_prod]]*1000)*_xlfn.XLOOKUP(H2__2[[#This Row],[Year]],Graphs!$R$2:$R$41,Graphs!$T$2:$T$41)</f>
        <v>#REF!</v>
      </c>
      <c r="AD128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5" spans="1:31" x14ac:dyDescent="0.25">
      <c r="A1285" s="1" t="s">
        <v>105</v>
      </c>
      <c r="B1285">
        <v>8</v>
      </c>
      <c r="C1285" s="1" t="s">
        <v>107</v>
      </c>
      <c r="D1285" s="1" t="s">
        <v>23</v>
      </c>
      <c r="E1285">
        <v>2024</v>
      </c>
      <c r="F1285">
        <v>60.666666666668135</v>
      </c>
      <c r="G1285">
        <v>7.3033333333234838</v>
      </c>
      <c r="H1285">
        <v>0.48555400239770541</v>
      </c>
      <c r="I1285">
        <v>22.035295216623922</v>
      </c>
      <c r="J1285">
        <v>6.4235532602885588</v>
      </c>
      <c r="K1285">
        <v>1.9387030302119685</v>
      </c>
      <c r="L1285">
        <v>4.1972793169948237E-2</v>
      </c>
      <c r="M1285">
        <v>1.4155554495017879</v>
      </c>
      <c r="N1285">
        <v>3.5120978808633199</v>
      </c>
      <c r="O1285">
        <v>0</v>
      </c>
      <c r="P1285">
        <v>0</v>
      </c>
      <c r="Q1285">
        <v>0</v>
      </c>
      <c r="R1285">
        <v>0</v>
      </c>
      <c r="S1285">
        <v>2.9414910777484424</v>
      </c>
      <c r="T1285">
        <v>0</v>
      </c>
      <c r="U1285">
        <v>0</v>
      </c>
      <c r="V1285">
        <v>0.12437434806994818</v>
      </c>
      <c r="W1285">
        <v>0.12437434806994818</v>
      </c>
      <c r="X1285">
        <v>2.9414886967189449</v>
      </c>
      <c r="Y1285">
        <v>3.7689196384832782</v>
      </c>
      <c r="Z1285">
        <v>3.768919638483284E-3</v>
      </c>
      <c r="AA1285">
        <v>0</v>
      </c>
      <c r="AB1285">
        <v>0</v>
      </c>
      <c r="AC1285" s="1" t="e">
        <f>((#REF!+#REF!)*H2__2[[#This Row],[PremiumH2CN_cap]]+(#REF!+#REF!)*H2__2[[#This Row],[PremiumH2CN_prod]]*1000)*_xlfn.XLOOKUP(H2__2[[#This Row],[Year]],Graphs!$R$2:$R$41,Graphs!$T$2:$T$41)</f>
        <v>#REF!</v>
      </c>
      <c r="AD128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6" spans="1:31" x14ac:dyDescent="0.25">
      <c r="A1286" s="1" t="s">
        <v>105</v>
      </c>
      <c r="B1286">
        <v>8</v>
      </c>
      <c r="C1286" s="1" t="s">
        <v>107</v>
      </c>
      <c r="D1286" s="1" t="s">
        <v>23</v>
      </c>
      <c r="E1286">
        <v>2025</v>
      </c>
      <c r="F1286">
        <v>56.000000000002125</v>
      </c>
      <c r="G1286">
        <v>7.2799999999910359</v>
      </c>
      <c r="H1286">
        <v>5.4018440263197096</v>
      </c>
      <c r="I1286">
        <v>30.410970120482975</v>
      </c>
      <c r="J1286">
        <v>5.7264606433011433</v>
      </c>
      <c r="K1286">
        <v>1.9325090908266205</v>
      </c>
      <c r="L1286">
        <v>0.67911561156701516</v>
      </c>
      <c r="M1286">
        <v>2.4872917749889738</v>
      </c>
      <c r="N1286">
        <v>3.6177635247801638</v>
      </c>
      <c r="O1286">
        <v>0</v>
      </c>
      <c r="P1286">
        <v>0</v>
      </c>
      <c r="Q1286">
        <v>0</v>
      </c>
      <c r="R1286">
        <v>0</v>
      </c>
      <c r="S1286">
        <v>2.7138867346294435</v>
      </c>
      <c r="T1286">
        <v>0</v>
      </c>
      <c r="U1286">
        <v>0</v>
      </c>
      <c r="V1286">
        <v>0.12437434806994818</v>
      </c>
      <c r="W1286">
        <v>0.12437434806994818</v>
      </c>
      <c r="X1286">
        <v>2.7186756141355279</v>
      </c>
      <c r="Y1286">
        <v>3.7689196384832782</v>
      </c>
      <c r="Z1286">
        <v>3.768919638483284E-3</v>
      </c>
      <c r="AA1286">
        <v>0</v>
      </c>
      <c r="AB1286">
        <v>0</v>
      </c>
      <c r="AC1286" s="1" t="e">
        <f>((#REF!+#REF!)*H2__2[[#This Row],[PremiumH2CN_cap]]+(#REF!+#REF!)*H2__2[[#This Row],[PremiumH2CN_prod]]*1000)*_xlfn.XLOOKUP(H2__2[[#This Row],[Year]],Graphs!$R$2:$R$41,Graphs!$T$2:$T$41)</f>
        <v>#REF!</v>
      </c>
      <c r="AD128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7" spans="1:31" x14ac:dyDescent="0.25">
      <c r="A1287" s="1" t="s">
        <v>105</v>
      </c>
      <c r="B1287">
        <v>8</v>
      </c>
      <c r="C1287" s="1" t="s">
        <v>107</v>
      </c>
      <c r="D1287" s="1" t="s">
        <v>23</v>
      </c>
      <c r="E1287">
        <v>2026</v>
      </c>
      <c r="F1287">
        <v>51.33333333333627</v>
      </c>
      <c r="G1287">
        <v>7.2566666666585684</v>
      </c>
      <c r="H1287">
        <v>7.6870756890431098</v>
      </c>
      <c r="I1287">
        <v>40.84007750174802</v>
      </c>
      <c r="J1287">
        <v>2.8875815117962689</v>
      </c>
      <c r="K1287">
        <v>1.7326252302991834</v>
      </c>
      <c r="L1287">
        <v>1.0705459724672421</v>
      </c>
      <c r="M1287">
        <v>3.7723049850559756</v>
      </c>
      <c r="N1287">
        <v>6.0911183947535834</v>
      </c>
      <c r="O1287">
        <v>0</v>
      </c>
      <c r="P1287">
        <v>0</v>
      </c>
      <c r="Q1287">
        <v>0</v>
      </c>
      <c r="R1287">
        <v>0</v>
      </c>
      <c r="S1287">
        <v>2.9035425928270149</v>
      </c>
      <c r="T1287">
        <v>0</v>
      </c>
      <c r="U1287">
        <v>0</v>
      </c>
      <c r="V1287">
        <v>0.12437434806994818</v>
      </c>
      <c r="W1287">
        <v>0.12437434806994818</v>
      </c>
      <c r="X1287">
        <v>2.9272340188623489</v>
      </c>
      <c r="Y1287">
        <v>3.7689196384832782</v>
      </c>
      <c r="Z1287">
        <v>3.768919638483284E-3</v>
      </c>
      <c r="AA1287">
        <v>0</v>
      </c>
      <c r="AB1287">
        <v>0</v>
      </c>
      <c r="AC1287" s="1" t="e">
        <f>((#REF!+#REF!)*H2__2[[#This Row],[PremiumH2CN_cap]]+(#REF!+#REF!)*H2__2[[#This Row],[PremiumH2CN_prod]]*1000)*_xlfn.XLOOKUP(H2__2[[#This Row],[Year]],Graphs!$R$2:$R$41,Graphs!$T$2:$T$41)</f>
        <v>#REF!</v>
      </c>
      <c r="AD128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8" spans="1:31" x14ac:dyDescent="0.25">
      <c r="A1288" s="1" t="s">
        <v>105</v>
      </c>
      <c r="B1288">
        <v>8</v>
      </c>
      <c r="C1288" s="1" t="s">
        <v>107</v>
      </c>
      <c r="D1288" s="1" t="s">
        <v>23</v>
      </c>
      <c r="E1288">
        <v>2027</v>
      </c>
      <c r="F1288">
        <v>46.666666666670992</v>
      </c>
      <c r="G1288">
        <v>7.2333333333260077</v>
      </c>
      <c r="H1288">
        <v>7.6803256890469624</v>
      </c>
      <c r="I1288">
        <v>40.833327501757061</v>
      </c>
      <c r="J1288">
        <v>2.0308608867636186</v>
      </c>
      <c r="K1288">
        <v>1.72705408806619</v>
      </c>
      <c r="L1288">
        <v>1.0924136143911451</v>
      </c>
      <c r="M1288">
        <v>4.0477493552376469</v>
      </c>
      <c r="N1288">
        <v>7.7709707987521872</v>
      </c>
      <c r="O1288">
        <v>0</v>
      </c>
      <c r="P1288">
        <v>0</v>
      </c>
      <c r="Q1288">
        <v>0</v>
      </c>
      <c r="R1288">
        <v>0</v>
      </c>
      <c r="S1288">
        <v>2.9194987884309587</v>
      </c>
      <c r="T1288">
        <v>0</v>
      </c>
      <c r="U1288">
        <v>0</v>
      </c>
      <c r="V1288">
        <v>0.12437434806994818</v>
      </c>
      <c r="W1288">
        <v>0.12437434806994818</v>
      </c>
      <c r="X1288">
        <v>2.9421563852541146</v>
      </c>
      <c r="Y1288">
        <v>3.7689196384832782</v>
      </c>
      <c r="Z1288">
        <v>3.768919638483284E-3</v>
      </c>
      <c r="AA1288">
        <v>0</v>
      </c>
      <c r="AB1288">
        <v>0</v>
      </c>
      <c r="AC1288" s="1" t="e">
        <f>((#REF!+#REF!)*H2__2[[#This Row],[PremiumH2CN_cap]]+(#REF!+#REF!)*H2__2[[#This Row],[PremiumH2CN_prod]]*1000)*_xlfn.XLOOKUP(H2__2[[#This Row],[Year]],Graphs!$R$2:$R$41,Graphs!$T$2:$T$41)</f>
        <v>#REF!</v>
      </c>
      <c r="AD128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89" spans="1:31" x14ac:dyDescent="0.25">
      <c r="A1289" s="1" t="s">
        <v>105</v>
      </c>
      <c r="B1289">
        <v>8</v>
      </c>
      <c r="C1289" s="1" t="s">
        <v>107</v>
      </c>
      <c r="D1289" s="1" t="s">
        <v>23</v>
      </c>
      <c r="E1289">
        <v>2028</v>
      </c>
      <c r="F1289">
        <v>42.000000000006104</v>
      </c>
      <c r="G1289">
        <v>7.2099999999933422</v>
      </c>
      <c r="H1289">
        <v>7.673575689048195</v>
      </c>
      <c r="I1289">
        <v>40.826577501758777</v>
      </c>
      <c r="J1289">
        <v>1.2230968838148484</v>
      </c>
      <c r="K1289">
        <v>1.7214829457924732</v>
      </c>
      <c r="L1289">
        <v>1.0992510399679707</v>
      </c>
      <c r="M1289">
        <v>4.2375652856049095</v>
      </c>
      <c r="N1289">
        <v>9.4979185828618409</v>
      </c>
      <c r="O1289">
        <v>0</v>
      </c>
      <c r="P1289">
        <v>0</v>
      </c>
      <c r="Q1289">
        <v>0</v>
      </c>
      <c r="R1289">
        <v>0</v>
      </c>
      <c r="S1289">
        <v>2.9189620635912532</v>
      </c>
      <c r="T1289">
        <v>0</v>
      </c>
      <c r="U1289">
        <v>0</v>
      </c>
      <c r="V1289">
        <v>0.12437434806994818</v>
      </c>
      <c r="W1289">
        <v>0.12437434806994818</v>
      </c>
      <c r="X1289">
        <v>2.949773071497424</v>
      </c>
      <c r="Y1289">
        <v>3.7689196384832782</v>
      </c>
      <c r="Z1289">
        <v>3.768919638483284E-3</v>
      </c>
      <c r="AA1289">
        <v>0</v>
      </c>
      <c r="AB1289">
        <v>0</v>
      </c>
      <c r="AC1289" s="1" t="e">
        <f>((#REF!+#REF!)*H2__2[[#This Row],[PremiumH2CN_cap]]+(#REF!+#REF!)*H2__2[[#This Row],[PremiumH2CN_prod]]*1000)*_xlfn.XLOOKUP(H2__2[[#This Row],[Year]],Graphs!$R$2:$R$41,Graphs!$T$2:$T$41)</f>
        <v>#REF!</v>
      </c>
      <c r="AD128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8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0" spans="1:31" x14ac:dyDescent="0.25">
      <c r="A1290" s="1" t="s">
        <v>105</v>
      </c>
      <c r="B1290">
        <v>8</v>
      </c>
      <c r="C1290" s="1" t="s">
        <v>107</v>
      </c>
      <c r="D1290" s="1" t="s">
        <v>23</v>
      </c>
      <c r="E1290">
        <v>2029</v>
      </c>
      <c r="F1290">
        <v>37.333333333341038</v>
      </c>
      <c r="G1290">
        <v>7.1866666666605941</v>
      </c>
      <c r="H1290">
        <v>7.666825689048828</v>
      </c>
      <c r="I1290">
        <v>40.819827501759534</v>
      </c>
      <c r="J1290">
        <v>0.42773024808131788</v>
      </c>
      <c r="K1290">
        <v>1.7109647052870045</v>
      </c>
      <c r="L1290">
        <v>1.1083987294377506</v>
      </c>
      <c r="M1290">
        <v>4.4377336321063856</v>
      </c>
      <c r="N1290">
        <v>11.210737226043207</v>
      </c>
      <c r="O1290">
        <v>0</v>
      </c>
      <c r="P1290">
        <v>0</v>
      </c>
      <c r="Q1290">
        <v>0</v>
      </c>
      <c r="R1290">
        <v>0</v>
      </c>
      <c r="S1290">
        <v>2.8960574215968493</v>
      </c>
      <c r="T1290">
        <v>0</v>
      </c>
      <c r="U1290">
        <v>0</v>
      </c>
      <c r="V1290">
        <v>0.12437434806994818</v>
      </c>
      <c r="W1290">
        <v>0.12437434806994818</v>
      </c>
      <c r="X1290">
        <v>2.9376806050429942</v>
      </c>
      <c r="Y1290">
        <v>3.7689196384832782</v>
      </c>
      <c r="Z1290">
        <v>3.768919638483284E-3</v>
      </c>
      <c r="AA1290">
        <v>0</v>
      </c>
      <c r="AB1290">
        <v>0</v>
      </c>
      <c r="AC1290" s="1" t="e">
        <f>((#REF!+#REF!)*H2__2[[#This Row],[PremiumH2CN_cap]]+(#REF!+#REF!)*H2__2[[#This Row],[PremiumH2CN_prod]]*1000)*_xlfn.XLOOKUP(H2__2[[#This Row],[Year]],Graphs!$R$2:$R$41,Graphs!$T$2:$T$41)</f>
        <v>#REF!</v>
      </c>
      <c r="AD129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1" spans="1:31" x14ac:dyDescent="0.25">
      <c r="A1291" s="1" t="s">
        <v>105</v>
      </c>
      <c r="B1291">
        <v>8</v>
      </c>
      <c r="C1291" s="1" t="s">
        <v>107</v>
      </c>
      <c r="D1291" s="1" t="s">
        <v>23</v>
      </c>
      <c r="E1291">
        <v>2030</v>
      </c>
      <c r="F1291">
        <v>32.66666666668209</v>
      </c>
      <c r="G1291">
        <v>7.16333333332779</v>
      </c>
      <c r="H1291">
        <v>7.6600756890492265</v>
      </c>
      <c r="I1291">
        <v>40.81307750175997</v>
      </c>
      <c r="J1291">
        <v>0.1005925541688424</v>
      </c>
      <c r="K1291">
        <v>1.4969376638449092</v>
      </c>
      <c r="L1291">
        <v>1.1439869495678479</v>
      </c>
      <c r="M1291">
        <v>4.7579491368118845</v>
      </c>
      <c r="N1291">
        <v>12.509030897888085</v>
      </c>
      <c r="O1291">
        <v>0</v>
      </c>
      <c r="P1291">
        <v>0</v>
      </c>
      <c r="Q1291">
        <v>0</v>
      </c>
      <c r="R1291">
        <v>0</v>
      </c>
      <c r="S1291">
        <v>2.8072679986154054</v>
      </c>
      <c r="T1291">
        <v>0</v>
      </c>
      <c r="U1291">
        <v>0</v>
      </c>
      <c r="V1291">
        <v>0.12437434806994818</v>
      </c>
      <c r="W1291">
        <v>0.12437434806994818</v>
      </c>
      <c r="X1291">
        <v>2.8503012405946597</v>
      </c>
      <c r="Y1291">
        <v>3.7689196384832782</v>
      </c>
      <c r="Z1291">
        <v>3.768919638483284E-3</v>
      </c>
      <c r="AA1291">
        <v>0</v>
      </c>
      <c r="AB1291">
        <v>0</v>
      </c>
      <c r="AC1291" s="1" t="e">
        <f>((#REF!+#REF!)*H2__2[[#This Row],[PremiumH2CN_cap]]+(#REF!+#REF!)*H2__2[[#This Row],[PremiumH2CN_prod]]*1000)*_xlfn.XLOOKUP(H2__2[[#This Row],[Year]],Graphs!$R$2:$R$41,Graphs!$T$2:$T$41)</f>
        <v>#REF!</v>
      </c>
      <c r="AD129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2" spans="1:31" x14ac:dyDescent="0.25">
      <c r="A1292" s="1" t="s">
        <v>105</v>
      </c>
      <c r="B1292">
        <v>8</v>
      </c>
      <c r="C1292" s="1" t="s">
        <v>107</v>
      </c>
      <c r="D1292" s="1" t="s">
        <v>23</v>
      </c>
      <c r="E1292">
        <v>2031</v>
      </c>
      <c r="F1292">
        <v>28.000000000020588</v>
      </c>
      <c r="G1292">
        <v>7.1399999999949673</v>
      </c>
      <c r="H1292">
        <v>7.6533256890495052</v>
      </c>
      <c r="I1292">
        <v>40.806327501760251</v>
      </c>
      <c r="J1292">
        <v>7.0586349330699183E-2</v>
      </c>
      <c r="K1292">
        <v>1.0493533571988769</v>
      </c>
      <c r="L1292">
        <v>0.79026680567609975</v>
      </c>
      <c r="M1292">
        <v>0.66527719434300159</v>
      </c>
      <c r="N1292">
        <v>8.924210473984175</v>
      </c>
      <c r="O1292">
        <v>0</v>
      </c>
      <c r="P1292">
        <v>0</v>
      </c>
      <c r="Q1292">
        <v>4.2994111355805851</v>
      </c>
      <c r="R1292">
        <v>5.7003527866515391</v>
      </c>
      <c r="S1292">
        <v>2.16016501769165</v>
      </c>
      <c r="T1292">
        <v>6.41330261219374E-2</v>
      </c>
      <c r="U1292">
        <v>0</v>
      </c>
      <c r="V1292">
        <v>0.12437434806994818</v>
      </c>
      <c r="W1292">
        <v>0.12437434806994818</v>
      </c>
      <c r="X1292">
        <v>2.2779276800257495</v>
      </c>
      <c r="Y1292">
        <v>3.7689196384832782</v>
      </c>
      <c r="Z1292">
        <v>3.768919638483284E-3</v>
      </c>
      <c r="AA1292">
        <v>37.149350132296568</v>
      </c>
      <c r="AB1292">
        <v>45.350642186674484</v>
      </c>
      <c r="AC1292" s="1" t="e">
        <f>((#REF!+#REF!)*H2__2[[#This Row],[PremiumH2CN_cap]]+(#REF!+#REF!)*H2__2[[#This Row],[PremiumH2CN_prod]]*1000)*_xlfn.XLOOKUP(H2__2[[#This Row],[Year]],Graphs!$R$2:$R$41,Graphs!$T$2:$T$41)</f>
        <v>#REF!</v>
      </c>
      <c r="AD129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3" spans="1:31" x14ac:dyDescent="0.25">
      <c r="A1293" s="1" t="s">
        <v>105</v>
      </c>
      <c r="B1293">
        <v>8</v>
      </c>
      <c r="C1293" s="1" t="s">
        <v>107</v>
      </c>
      <c r="D1293" s="1" t="s">
        <v>23</v>
      </c>
      <c r="E1293">
        <v>2032</v>
      </c>
      <c r="F1293">
        <v>23.33333333336137</v>
      </c>
      <c r="G1293">
        <v>7.116666666662204</v>
      </c>
      <c r="H1293">
        <v>7.6465756890498922</v>
      </c>
      <c r="I1293">
        <v>40.799577501760645</v>
      </c>
      <c r="J1293">
        <v>2.2457581524083888E-2</v>
      </c>
      <c r="K1293">
        <v>1.0302573168975599</v>
      </c>
      <c r="L1293">
        <v>1.0675668128209712</v>
      </c>
      <c r="M1293">
        <v>1.3987708000936538</v>
      </c>
      <c r="N1293">
        <v>9.4730944064821898</v>
      </c>
      <c r="O1293">
        <v>0</v>
      </c>
      <c r="P1293">
        <v>0</v>
      </c>
      <c r="Q1293">
        <v>4.350077778337444</v>
      </c>
      <c r="R1293">
        <v>5.6497621257932629</v>
      </c>
      <c r="S1293">
        <v>2.1782093993456839</v>
      </c>
      <c r="T1293">
        <v>4.7702771244940607E-2</v>
      </c>
      <c r="U1293">
        <v>0</v>
      </c>
      <c r="V1293">
        <v>0.12437434806994818</v>
      </c>
      <c r="W1293">
        <v>0.12437434806994818</v>
      </c>
      <c r="X1293">
        <v>2.2871916611267595</v>
      </c>
      <c r="Y1293">
        <v>3.7689196384832782</v>
      </c>
      <c r="Z1293">
        <v>3.768919638483284E-3</v>
      </c>
      <c r="AA1293">
        <v>37.149350132296568</v>
      </c>
      <c r="AB1293">
        <v>45.350642186674484</v>
      </c>
      <c r="AC1293" s="1" t="e">
        <f>((#REF!+#REF!)*H2__2[[#This Row],[PremiumH2CN_cap]]+(#REF!+#REF!)*H2__2[[#This Row],[PremiumH2CN_prod]]*1000)*_xlfn.XLOOKUP(H2__2[[#This Row],[Year]],Graphs!$R$2:$R$41,Graphs!$T$2:$T$41)</f>
        <v>#REF!</v>
      </c>
      <c r="AD129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4" spans="1:31" x14ac:dyDescent="0.25">
      <c r="A1294" s="1" t="s">
        <v>105</v>
      </c>
      <c r="B1294">
        <v>8</v>
      </c>
      <c r="C1294" s="1" t="s">
        <v>107</v>
      </c>
      <c r="D1294" s="1" t="s">
        <v>23</v>
      </c>
      <c r="E1294">
        <v>2033</v>
      </c>
      <c r="F1294">
        <v>18.666666666703023</v>
      </c>
      <c r="G1294">
        <v>7.0933333333294897</v>
      </c>
      <c r="H1294">
        <v>7.6398256890504621</v>
      </c>
      <c r="I1294">
        <v>40.792827501761195</v>
      </c>
      <c r="J1294">
        <v>4.8331337543734838E-10</v>
      </c>
      <c r="K1294">
        <v>1.0261609683092876</v>
      </c>
      <c r="L1294">
        <v>1.3392859620694986</v>
      </c>
      <c r="M1294">
        <v>1.8842541667790083</v>
      </c>
      <c r="N1294">
        <v>10.218191504435188</v>
      </c>
      <c r="O1294">
        <v>0</v>
      </c>
      <c r="P1294">
        <v>0</v>
      </c>
      <c r="Q1294">
        <v>4.3838491301868645</v>
      </c>
      <c r="R1294">
        <v>5.6160378362266528</v>
      </c>
      <c r="S1294">
        <v>2.2227148910993302</v>
      </c>
      <c r="T1294">
        <v>3.6151734815575987E-2</v>
      </c>
      <c r="U1294">
        <v>0</v>
      </c>
      <c r="V1294">
        <v>0.12437434806994818</v>
      </c>
      <c r="W1294">
        <v>0.12437434806994818</v>
      </c>
      <c r="X1294">
        <v>2.3339263561893668</v>
      </c>
      <c r="Y1294">
        <v>3.7689196384832782</v>
      </c>
      <c r="Z1294">
        <v>3.768919638483284E-3</v>
      </c>
      <c r="AA1294">
        <v>37.149350132296568</v>
      </c>
      <c r="AB1294">
        <v>45.350642186674484</v>
      </c>
      <c r="AC1294" s="1" t="e">
        <f>((#REF!+#REF!)*H2__2[[#This Row],[PremiumH2CN_cap]]+(#REF!+#REF!)*H2__2[[#This Row],[PremiumH2CN_prod]]*1000)*_xlfn.XLOOKUP(H2__2[[#This Row],[Year]],Graphs!$R$2:$R$41,Graphs!$T$2:$T$41)</f>
        <v>#REF!</v>
      </c>
      <c r="AD129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5" spans="1:31" x14ac:dyDescent="0.25">
      <c r="A1295" s="1" t="s">
        <v>105</v>
      </c>
      <c r="B1295">
        <v>8</v>
      </c>
      <c r="C1295" s="1" t="s">
        <v>107</v>
      </c>
      <c r="D1295" s="1" t="s">
        <v>23</v>
      </c>
      <c r="E1295">
        <v>2034</v>
      </c>
      <c r="F1295">
        <v>14.000000000041023</v>
      </c>
      <c r="G1295">
        <v>7.0699999999968091</v>
      </c>
      <c r="H1295">
        <v>7.6330756890513909</v>
      </c>
      <c r="I1295">
        <v>40.786077501762065</v>
      </c>
      <c r="J1295">
        <v>3.1786930696847351E-10</v>
      </c>
      <c r="K1295">
        <v>1.0084738814040661</v>
      </c>
      <c r="L1295">
        <v>1.4086885167219059</v>
      </c>
      <c r="M1295">
        <v>2.3409548695373985</v>
      </c>
      <c r="N1295">
        <v>10.773993837094693</v>
      </c>
      <c r="O1295">
        <v>0</v>
      </c>
      <c r="P1295">
        <v>0</v>
      </c>
      <c r="Q1295">
        <v>4.4742014300397903</v>
      </c>
      <c r="R1295">
        <v>5.5257335352087784</v>
      </c>
      <c r="S1295">
        <v>2.2325944428279327</v>
      </c>
      <c r="T1295">
        <v>2.6784746233358674E-2</v>
      </c>
      <c r="U1295">
        <v>0</v>
      </c>
      <c r="V1295">
        <v>0.12437434806994818</v>
      </c>
      <c r="W1295">
        <v>0.12437434806994818</v>
      </c>
      <c r="X1295">
        <v>2.3456196868287393</v>
      </c>
      <c r="Y1295">
        <v>3.7689196384832782</v>
      </c>
      <c r="Z1295">
        <v>3.768919638483284E-3</v>
      </c>
      <c r="AA1295">
        <v>37.149350132296568</v>
      </c>
      <c r="AB1295">
        <v>45.350642186674484</v>
      </c>
      <c r="AC1295" s="1" t="e">
        <f>((#REF!+#REF!)*H2__2[[#This Row],[PremiumH2CN_cap]]+(#REF!+#REF!)*H2__2[[#This Row],[PremiumH2CN_prod]]*1000)*_xlfn.XLOOKUP(H2__2[[#This Row],[Year]],Graphs!$R$2:$R$41,Graphs!$T$2:$T$41)</f>
        <v>#REF!</v>
      </c>
      <c r="AD129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6" spans="1:31" x14ac:dyDescent="0.25">
      <c r="A1296" s="1" t="s">
        <v>105</v>
      </c>
      <c r="B1296">
        <v>8</v>
      </c>
      <c r="C1296" s="1" t="s">
        <v>107</v>
      </c>
      <c r="D1296" s="1" t="s">
        <v>23</v>
      </c>
      <c r="E1296">
        <v>2035</v>
      </c>
      <c r="F1296">
        <v>9.3333333333808515</v>
      </c>
      <c r="G1296">
        <v>7.0466666666641613</v>
      </c>
      <c r="H1296">
        <v>7.6263256890531519</v>
      </c>
      <c r="I1296">
        <v>40.779327501763589</v>
      </c>
      <c r="J1296">
        <v>2.5561917267846549E-10</v>
      </c>
      <c r="K1296">
        <v>0.9820705022802424</v>
      </c>
      <c r="L1296">
        <v>1.423648815223425</v>
      </c>
      <c r="M1296">
        <v>2.7433321608211596</v>
      </c>
      <c r="N1296">
        <v>11.265353430729647</v>
      </c>
      <c r="O1296">
        <v>0</v>
      </c>
      <c r="P1296">
        <v>0</v>
      </c>
      <c r="Q1296">
        <v>4.5094817791936093</v>
      </c>
      <c r="R1296">
        <v>5.4905669778994701</v>
      </c>
      <c r="S1296">
        <v>2.2416591201349907</v>
      </c>
      <c r="T1296">
        <v>1.8506647384922679E-3</v>
      </c>
      <c r="U1296">
        <v>0</v>
      </c>
      <c r="V1296">
        <v>0.12437434806994818</v>
      </c>
      <c r="W1296">
        <v>0.12437434806994818</v>
      </c>
      <c r="X1296">
        <v>2.353142004749627</v>
      </c>
      <c r="Y1296">
        <v>3.7689196384832782</v>
      </c>
      <c r="Z1296">
        <v>3.768919638483284E-3</v>
      </c>
      <c r="AA1296">
        <v>37.149350132296568</v>
      </c>
      <c r="AB1296">
        <v>45.350642186674484</v>
      </c>
      <c r="AC1296" s="1" t="e">
        <f>((#REF!+#REF!)*H2__2[[#This Row],[PremiumH2CN_cap]]+(#REF!+#REF!)*H2__2[[#This Row],[PremiumH2CN_prod]]*1000)*_xlfn.XLOOKUP(H2__2[[#This Row],[Year]],Graphs!$R$2:$R$41,Graphs!$T$2:$T$41)</f>
        <v>#REF!</v>
      </c>
      <c r="AD129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7" spans="1:31" x14ac:dyDescent="0.25">
      <c r="A1297" s="1" t="s">
        <v>105</v>
      </c>
      <c r="B1297">
        <v>8</v>
      </c>
      <c r="C1297" s="1" t="s">
        <v>107</v>
      </c>
      <c r="D1297" s="1" t="s">
        <v>23</v>
      </c>
      <c r="E1297">
        <v>2036</v>
      </c>
      <c r="F1297">
        <v>4.6666666667339358</v>
      </c>
      <c r="G1297">
        <v>7.0233333333315384</v>
      </c>
      <c r="H1297">
        <v>7.6195756890575383</v>
      </c>
      <c r="I1297">
        <v>40.772577501767032</v>
      </c>
      <c r="J1297">
        <v>2.2263732122745152E-10</v>
      </c>
      <c r="K1297">
        <v>0.98855006734578321</v>
      </c>
      <c r="L1297">
        <v>1.4072077396323242</v>
      </c>
      <c r="M1297">
        <v>3.1905360037838029</v>
      </c>
      <c r="N1297">
        <v>12.074893596285818</v>
      </c>
      <c r="O1297">
        <v>0</v>
      </c>
      <c r="P1297">
        <v>0</v>
      </c>
      <c r="Q1297">
        <v>4.588683842487999</v>
      </c>
      <c r="R1297">
        <v>5.4114261876514274</v>
      </c>
      <c r="S1297">
        <v>2.2815715921936701</v>
      </c>
      <c r="T1297">
        <v>-1.6160302703130461E-2</v>
      </c>
      <c r="U1297">
        <v>0</v>
      </c>
      <c r="V1297">
        <v>0.12437434806994818</v>
      </c>
      <c r="W1297">
        <v>0.12437434806994818</v>
      </c>
      <c r="X1297">
        <v>2.3948672673417635</v>
      </c>
      <c r="Y1297">
        <v>3.7689196384832782</v>
      </c>
      <c r="Z1297">
        <v>3.768919638483284E-3</v>
      </c>
      <c r="AA1297">
        <v>37.149350132296568</v>
      </c>
      <c r="AB1297">
        <v>45.350642186674484</v>
      </c>
      <c r="AC1297" s="1" t="e">
        <f>((#REF!+#REF!)*H2__2[[#This Row],[PremiumH2CN_cap]]+(#REF!+#REF!)*H2__2[[#This Row],[PremiumH2CN_prod]]*1000)*_xlfn.XLOOKUP(H2__2[[#This Row],[Year]],Graphs!$R$2:$R$41,Graphs!$T$2:$T$41)</f>
        <v>#REF!</v>
      </c>
      <c r="AD129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8" spans="1:31" x14ac:dyDescent="0.25">
      <c r="A1298" s="1" t="s">
        <v>105</v>
      </c>
      <c r="B1298">
        <v>8</v>
      </c>
      <c r="C1298" s="1" t="s">
        <v>107</v>
      </c>
      <c r="D1298" s="1" t="s">
        <v>23</v>
      </c>
      <c r="E1298">
        <v>2037</v>
      </c>
      <c r="F1298">
        <v>5.7128704871621342E-9</v>
      </c>
      <c r="G1298">
        <v>6.9999999999989377</v>
      </c>
      <c r="H1298">
        <v>7.6128256890811947</v>
      </c>
      <c r="I1298">
        <v>40.765827501780365</v>
      </c>
      <c r="J1298">
        <v>1.5811350588214765E-10</v>
      </c>
      <c r="K1298">
        <v>1.0364496015505336</v>
      </c>
      <c r="L1298">
        <v>1.3602139824623352</v>
      </c>
      <c r="M1298">
        <v>3.3992977285955033</v>
      </c>
      <c r="N1298">
        <v>13.359540362837004</v>
      </c>
      <c r="O1298">
        <v>0</v>
      </c>
      <c r="P1298">
        <v>0</v>
      </c>
      <c r="Q1298">
        <v>4.5834862125157949</v>
      </c>
      <c r="R1298">
        <v>5.4166238176236385</v>
      </c>
      <c r="S1298">
        <v>2.3925096901017406</v>
      </c>
      <c r="T1298">
        <v>-7.9780632202439122E-3</v>
      </c>
      <c r="U1298">
        <v>0</v>
      </c>
      <c r="V1298">
        <v>0.12437434806994818</v>
      </c>
      <c r="W1298">
        <v>0.12437434806994818</v>
      </c>
      <c r="X1298">
        <v>2.5205819273255248</v>
      </c>
      <c r="Y1298">
        <v>3.7689196384832782</v>
      </c>
      <c r="Z1298">
        <v>3.768919638483284E-3</v>
      </c>
      <c r="AA1298">
        <v>37.149350132296568</v>
      </c>
      <c r="AB1298">
        <v>45.350642186674484</v>
      </c>
      <c r="AC1298" s="1" t="e">
        <f>((#REF!+#REF!)*H2__2[[#This Row],[PremiumH2CN_cap]]+(#REF!+#REF!)*H2__2[[#This Row],[PremiumH2CN_prod]]*1000)*_xlfn.XLOOKUP(H2__2[[#This Row],[Year]],Graphs!$R$2:$R$41,Graphs!$T$2:$T$41)</f>
        <v>#REF!</v>
      </c>
      <c r="AD129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299" spans="1:31" x14ac:dyDescent="0.25">
      <c r="A1299" s="1" t="s">
        <v>105</v>
      </c>
      <c r="B1299">
        <v>8</v>
      </c>
      <c r="C1299" s="1" t="s">
        <v>107</v>
      </c>
      <c r="D1299" s="1" t="s">
        <v>23</v>
      </c>
      <c r="E1299">
        <v>2038</v>
      </c>
      <c r="F1299">
        <v>5.7960050276554092E-9</v>
      </c>
      <c r="G1299">
        <v>6.9999999999996882</v>
      </c>
      <c r="H1299">
        <v>12.823663415511101</v>
      </c>
      <c r="I1299">
        <v>40.759077501976371</v>
      </c>
      <c r="J1299">
        <v>1.5259319470068229E-10</v>
      </c>
      <c r="K1299">
        <v>1.0468975236083398</v>
      </c>
      <c r="L1299">
        <v>2.2463382792467907</v>
      </c>
      <c r="M1299">
        <v>3.3435949494644213</v>
      </c>
      <c r="N1299">
        <v>14.203084350621559</v>
      </c>
      <c r="O1299">
        <v>0</v>
      </c>
      <c r="P1299">
        <v>0</v>
      </c>
      <c r="Q1299">
        <v>4.5856759516069303</v>
      </c>
      <c r="R1299">
        <v>5.4144001023786901</v>
      </c>
      <c r="S1299">
        <v>2.4268634920673668</v>
      </c>
      <c r="T1299">
        <v>4.3347680580574513E-3</v>
      </c>
      <c r="U1299">
        <v>0</v>
      </c>
      <c r="V1299">
        <v>0.12437434806994818</v>
      </c>
      <c r="W1299">
        <v>0.12437434806994818</v>
      </c>
      <c r="X1299">
        <v>2.5580904633459101</v>
      </c>
      <c r="Y1299">
        <v>3.7689196384832782</v>
      </c>
      <c r="Z1299">
        <v>3.768919638483284E-3</v>
      </c>
      <c r="AA1299">
        <v>37.149350132296568</v>
      </c>
      <c r="AB1299">
        <v>45.350642186674484</v>
      </c>
      <c r="AC1299" s="1" t="e">
        <f>((#REF!+#REF!)*H2__2[[#This Row],[PremiumH2CN_cap]]+(#REF!+#REF!)*H2__2[[#This Row],[PremiumH2CN_prod]]*1000)*_xlfn.XLOOKUP(H2__2[[#This Row],[Year]],Graphs!$R$2:$R$41,Graphs!$T$2:$T$41)</f>
        <v>#REF!</v>
      </c>
      <c r="AD129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29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0" spans="1:31" x14ac:dyDescent="0.25">
      <c r="A1300" s="1" t="s">
        <v>105</v>
      </c>
      <c r="B1300">
        <v>8</v>
      </c>
      <c r="C1300" s="1" t="s">
        <v>107</v>
      </c>
      <c r="D1300" s="1" t="s">
        <v>23</v>
      </c>
      <c r="E1300">
        <v>2039</v>
      </c>
      <c r="F1300">
        <v>6.0431399451261988E-9</v>
      </c>
      <c r="G1300">
        <v>7.0000000000005302</v>
      </c>
      <c r="H1300">
        <v>18.141719323478203</v>
      </c>
      <c r="I1300">
        <v>46.10238717605182</v>
      </c>
      <c r="J1300">
        <v>1.4557867259366198E-10</v>
      </c>
      <c r="K1300">
        <v>0.99446492029819022</v>
      </c>
      <c r="L1300">
        <v>3.239667294530995</v>
      </c>
      <c r="M1300">
        <v>3.9024261248889056</v>
      </c>
      <c r="N1300">
        <v>14.275117022600567</v>
      </c>
      <c r="O1300">
        <v>0</v>
      </c>
      <c r="P1300">
        <v>0</v>
      </c>
      <c r="Q1300">
        <v>4.6193230262229115</v>
      </c>
      <c r="R1300">
        <v>5.3807870039164589</v>
      </c>
      <c r="S1300">
        <v>2.3829050505845677</v>
      </c>
      <c r="T1300">
        <v>-1.5394141281406294E-2</v>
      </c>
      <c r="U1300">
        <v>0</v>
      </c>
      <c r="V1300">
        <v>0.12437434806994818</v>
      </c>
      <c r="W1300">
        <v>0.12437434806994818</v>
      </c>
      <c r="X1300">
        <v>2.5134883128747787</v>
      </c>
      <c r="Y1300">
        <v>3.7689196384832782</v>
      </c>
      <c r="Z1300">
        <v>3.768919638483284E-3</v>
      </c>
      <c r="AA1300">
        <v>37.149350132296568</v>
      </c>
      <c r="AB1300">
        <v>45.350642186674484</v>
      </c>
      <c r="AC1300" s="1" t="e">
        <f>((#REF!+#REF!)*H2__2[[#This Row],[PremiumH2CN_cap]]+(#REF!+#REF!)*H2__2[[#This Row],[PremiumH2CN_prod]]*1000)*_xlfn.XLOOKUP(H2__2[[#This Row],[Year]],Graphs!$R$2:$R$41,Graphs!$T$2:$T$41)</f>
        <v>#REF!</v>
      </c>
      <c r="AD130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1" spans="1:31" x14ac:dyDescent="0.25">
      <c r="A1301" s="1" t="s">
        <v>105</v>
      </c>
      <c r="B1301">
        <v>8</v>
      </c>
      <c r="C1301" s="1" t="s">
        <v>107</v>
      </c>
      <c r="D1301" s="1" t="s">
        <v>23</v>
      </c>
      <c r="E1301">
        <v>2040</v>
      </c>
      <c r="F1301">
        <v>6.587369983483062E-9</v>
      </c>
      <c r="G1301">
        <v>7.0000000000014815</v>
      </c>
      <c r="H1301">
        <v>18.134969323537408</v>
      </c>
      <c r="I1301">
        <v>56.94278232874391</v>
      </c>
      <c r="J1301">
        <v>1.3962831245413042E-10</v>
      </c>
      <c r="K1301">
        <v>0.95907704510939751</v>
      </c>
      <c r="L1301">
        <v>3.3751984630249803</v>
      </c>
      <c r="M1301">
        <v>5.4428778215073237</v>
      </c>
      <c r="N1301">
        <v>14.108384293005605</v>
      </c>
      <c r="O1301">
        <v>0</v>
      </c>
      <c r="P1301">
        <v>0</v>
      </c>
      <c r="Q1301">
        <v>4.6353250257020751</v>
      </c>
      <c r="R1301">
        <v>5.3647850044373318</v>
      </c>
      <c r="S1301">
        <v>2.3168637304033188</v>
      </c>
      <c r="T1301">
        <v>-1.7050855937633388E-2</v>
      </c>
      <c r="U1301">
        <v>0</v>
      </c>
      <c r="V1301">
        <v>0.12437434806994818</v>
      </c>
      <c r="W1301">
        <v>0.12437434806994818</v>
      </c>
      <c r="X1301">
        <v>2.445561279752821</v>
      </c>
      <c r="Y1301">
        <v>3.7689196384832782</v>
      </c>
      <c r="Z1301">
        <v>3.768919638483284E-3</v>
      </c>
      <c r="AA1301">
        <v>37.149350132296568</v>
      </c>
      <c r="AB1301">
        <v>45.350642186674484</v>
      </c>
      <c r="AC1301" s="1" t="e">
        <f>((#REF!+#REF!)*H2__2[[#This Row],[PremiumH2CN_cap]]+(#REF!+#REF!)*H2__2[[#This Row],[PremiumH2CN_prod]]*1000)*_xlfn.XLOOKUP(H2__2[[#This Row],[Year]],Graphs!$R$2:$R$41,Graphs!$T$2:$T$41)</f>
        <v>#REF!</v>
      </c>
      <c r="AD130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2" spans="1:31" x14ac:dyDescent="0.25">
      <c r="A1302" s="1" t="s">
        <v>105</v>
      </c>
      <c r="B1302">
        <v>8</v>
      </c>
      <c r="C1302" s="1" t="s">
        <v>107</v>
      </c>
      <c r="D1302" s="1" t="s">
        <v>23</v>
      </c>
      <c r="E1302">
        <v>2041</v>
      </c>
      <c r="F1302">
        <v>7.3289121289475775E-9</v>
      </c>
      <c r="G1302">
        <v>7.0000000000025784</v>
      </c>
      <c r="H1302">
        <v>18.128219323566359</v>
      </c>
      <c r="I1302">
        <v>65.650724028381873</v>
      </c>
      <c r="J1302">
        <v>1.341345314539107E-10</v>
      </c>
      <c r="K1302">
        <v>0.95907704462434384</v>
      </c>
      <c r="L1302">
        <v>3.5856982368172763</v>
      </c>
      <c r="M1302">
        <v>7.7635304153740634</v>
      </c>
      <c r="N1302">
        <v>13.889048844110162</v>
      </c>
      <c r="O1302">
        <v>0</v>
      </c>
      <c r="P1302">
        <v>0</v>
      </c>
      <c r="Q1302">
        <v>0</v>
      </c>
      <c r="R1302">
        <v>0</v>
      </c>
      <c r="S1302">
        <v>2.2002442315291897</v>
      </c>
      <c r="T1302">
        <v>0</v>
      </c>
      <c r="U1302">
        <v>0</v>
      </c>
      <c r="V1302">
        <v>0.12437434806994818</v>
      </c>
      <c r="W1302">
        <v>0.12437434806994818</v>
      </c>
      <c r="X1302">
        <v>2.3058363797572539</v>
      </c>
      <c r="Y1302">
        <v>3.7689196384832782</v>
      </c>
      <c r="Z1302">
        <v>3.768919638483284E-3</v>
      </c>
      <c r="AA1302">
        <v>37.149350132296568</v>
      </c>
      <c r="AB1302">
        <v>45.350642186674484</v>
      </c>
      <c r="AC1302" s="1" t="e">
        <f>((#REF!+#REF!)*H2__2[[#This Row],[PremiumH2CN_cap]]+(#REF!+#REF!)*H2__2[[#This Row],[PremiumH2CN_prod]]*1000)*_xlfn.XLOOKUP(H2__2[[#This Row],[Year]],Graphs!$R$2:$R$41,Graphs!$T$2:$T$41)</f>
        <v>#REF!</v>
      </c>
      <c r="AD130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3" spans="1:31" x14ac:dyDescent="0.25">
      <c r="A1303" s="1" t="s">
        <v>105</v>
      </c>
      <c r="B1303">
        <v>8</v>
      </c>
      <c r="C1303" s="1" t="s">
        <v>107</v>
      </c>
      <c r="D1303" s="1" t="s">
        <v>23</v>
      </c>
      <c r="E1303">
        <v>2042</v>
      </c>
      <c r="F1303">
        <v>8.2101853470105237E-9</v>
      </c>
      <c r="G1303">
        <v>7.000000000003868</v>
      </c>
      <c r="H1303">
        <v>17.757415321253671</v>
      </c>
      <c r="I1303">
        <v>64.293974029018869</v>
      </c>
      <c r="J1303">
        <v>1.2967920351169193E-10</v>
      </c>
      <c r="K1303">
        <v>0.83118213837890176</v>
      </c>
      <c r="L1303">
        <v>3.7100762252564703</v>
      </c>
      <c r="M1303">
        <v>8.0862902407169557</v>
      </c>
      <c r="N1303">
        <v>13.934471957724162</v>
      </c>
      <c r="O1303">
        <v>0</v>
      </c>
      <c r="P1303">
        <v>0</v>
      </c>
      <c r="Q1303">
        <v>0</v>
      </c>
      <c r="R1303">
        <v>0</v>
      </c>
      <c r="S1303">
        <v>2.0824124223909601</v>
      </c>
      <c r="T1303">
        <v>0</v>
      </c>
      <c r="U1303">
        <v>0</v>
      </c>
      <c r="V1303">
        <v>0.12437434806994818</v>
      </c>
      <c r="W1303">
        <v>0.12437434806994818</v>
      </c>
      <c r="X1303">
        <v>2.1906189309402486</v>
      </c>
      <c r="Y1303">
        <v>3.7689196384832782</v>
      </c>
      <c r="Z1303">
        <v>3.768919638483284E-3</v>
      </c>
      <c r="AA1303">
        <v>37.149350132296568</v>
      </c>
      <c r="AB1303">
        <v>45.350642186674484</v>
      </c>
      <c r="AC1303" s="1" t="e">
        <f>((#REF!+#REF!)*H2__2[[#This Row],[PremiumH2CN_cap]]+(#REF!+#REF!)*H2__2[[#This Row],[PremiumH2CN_prod]]*1000)*_xlfn.XLOOKUP(H2__2[[#This Row],[Year]],Graphs!$R$2:$R$41,Graphs!$T$2:$T$41)</f>
        <v>#REF!</v>
      </c>
      <c r="AD130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4" spans="1:31" x14ac:dyDescent="0.25">
      <c r="A1304" s="1" t="s">
        <v>105</v>
      </c>
      <c r="B1304">
        <v>8</v>
      </c>
      <c r="C1304" s="1" t="s">
        <v>107</v>
      </c>
      <c r="D1304" s="1" t="s">
        <v>23</v>
      </c>
      <c r="E1304">
        <v>2043</v>
      </c>
      <c r="F1304">
        <v>9.2384082165040441E-9</v>
      </c>
      <c r="G1304">
        <v>7.0000000000054303</v>
      </c>
      <c r="H1304">
        <v>17.757415321291965</v>
      </c>
      <c r="I1304">
        <v>73.16850998878779</v>
      </c>
      <c r="J1304">
        <v>1.2822768547113538E-10</v>
      </c>
      <c r="K1304">
        <v>0.63134514085350868</v>
      </c>
      <c r="L1304">
        <v>3.7515958023170692</v>
      </c>
      <c r="M1304">
        <v>9.6818289740337402</v>
      </c>
      <c r="N1304">
        <v>14.280214732303776</v>
      </c>
      <c r="O1304">
        <v>0</v>
      </c>
      <c r="P1304">
        <v>0</v>
      </c>
      <c r="Q1304">
        <v>0</v>
      </c>
      <c r="R1304">
        <v>0</v>
      </c>
      <c r="S1304">
        <v>2.069911988092628</v>
      </c>
      <c r="T1304">
        <v>0</v>
      </c>
      <c r="U1304">
        <v>0</v>
      </c>
      <c r="V1304">
        <v>0.12437434806994818</v>
      </c>
      <c r="W1304">
        <v>0.12437434806994818</v>
      </c>
      <c r="X1304">
        <v>2.1786699735800146</v>
      </c>
      <c r="Y1304">
        <v>3.7689196384832782</v>
      </c>
      <c r="Z1304">
        <v>3.768919638483284E-3</v>
      </c>
      <c r="AA1304">
        <v>37.149350132296568</v>
      </c>
      <c r="AB1304">
        <v>45.350642186674484</v>
      </c>
      <c r="AC1304" s="1" t="e">
        <f>((#REF!+#REF!)*H2__2[[#This Row],[PremiumH2CN_cap]]+(#REF!+#REF!)*H2__2[[#This Row],[PremiumH2CN_prod]]*1000)*_xlfn.XLOOKUP(H2__2[[#This Row],[Year]],Graphs!$R$2:$R$41,Graphs!$T$2:$T$41)</f>
        <v>#REF!</v>
      </c>
      <c r="AD130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5" spans="1:31" x14ac:dyDescent="0.25">
      <c r="A1305" s="1" t="s">
        <v>105</v>
      </c>
      <c r="B1305">
        <v>8</v>
      </c>
      <c r="C1305" s="1" t="s">
        <v>107</v>
      </c>
      <c r="D1305" s="1" t="s">
        <v>23</v>
      </c>
      <c r="E1305">
        <v>2044</v>
      </c>
      <c r="F1305">
        <v>1.0418394616625537E-8</v>
      </c>
      <c r="G1305">
        <v>7.0000000000073692</v>
      </c>
      <c r="H1305">
        <v>17.757415321369631</v>
      </c>
      <c r="I1305">
        <v>88.493764390148954</v>
      </c>
      <c r="J1305">
        <v>1.2580407994873641E-10</v>
      </c>
      <c r="K1305">
        <v>0.47197460200042224</v>
      </c>
      <c r="L1305">
        <v>3.79553247313445</v>
      </c>
      <c r="M1305">
        <v>11.770173352826632</v>
      </c>
      <c r="N1305">
        <v>14.077775743430356</v>
      </c>
      <c r="O1305">
        <v>0</v>
      </c>
      <c r="P1305">
        <v>0</v>
      </c>
      <c r="Q1305">
        <v>0</v>
      </c>
      <c r="R1305">
        <v>0</v>
      </c>
      <c r="S1305">
        <v>2.0085171535921917</v>
      </c>
      <c r="T1305">
        <v>0</v>
      </c>
      <c r="U1305">
        <v>0</v>
      </c>
      <c r="V1305">
        <v>0.12437434806994818</v>
      </c>
      <c r="W1305">
        <v>0.12437434806994818</v>
      </c>
      <c r="X1305">
        <v>2.1168596746240196</v>
      </c>
      <c r="Y1305">
        <v>3.7689196384832782</v>
      </c>
      <c r="Z1305">
        <v>3.768919638483284E-3</v>
      </c>
      <c r="AA1305">
        <v>37.149350132296568</v>
      </c>
      <c r="AB1305">
        <v>45.350642186674484</v>
      </c>
      <c r="AC1305" s="1" t="e">
        <f>((#REF!+#REF!)*H2__2[[#This Row],[PremiumH2CN_cap]]+(#REF!+#REF!)*H2__2[[#This Row],[PremiumH2CN_prod]]*1000)*_xlfn.XLOOKUP(H2__2[[#This Row],[Year]],Graphs!$R$2:$R$41,Graphs!$T$2:$T$41)</f>
        <v>#REF!</v>
      </c>
      <c r="AD130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6" spans="1:31" x14ac:dyDescent="0.25">
      <c r="A1306" s="1" t="s">
        <v>105</v>
      </c>
      <c r="B1306">
        <v>8</v>
      </c>
      <c r="C1306" s="1" t="s">
        <v>107</v>
      </c>
      <c r="D1306" s="1" t="s">
        <v>23</v>
      </c>
      <c r="E1306">
        <v>2045</v>
      </c>
      <c r="F1306">
        <v>1.1777210171485213E-8</v>
      </c>
      <c r="G1306">
        <v>7.0000000000098836</v>
      </c>
      <c r="H1306">
        <v>20.170480437230569</v>
      </c>
      <c r="I1306">
        <v>95.770101619834378</v>
      </c>
      <c r="J1306">
        <v>1.2357451272683258E-10</v>
      </c>
      <c r="K1306">
        <v>0.46045237086956697</v>
      </c>
      <c r="L1306">
        <v>4.3564904530017623</v>
      </c>
      <c r="M1306">
        <v>12.928081358112737</v>
      </c>
      <c r="N1306">
        <v>13.998959783076209</v>
      </c>
      <c r="O1306">
        <v>0</v>
      </c>
      <c r="P1306">
        <v>0</v>
      </c>
      <c r="Q1306">
        <v>0</v>
      </c>
      <c r="R1306">
        <v>0</v>
      </c>
      <c r="S1306">
        <v>1.9267705442299872</v>
      </c>
      <c r="T1306">
        <v>0</v>
      </c>
      <c r="U1306">
        <v>0</v>
      </c>
      <c r="V1306">
        <v>0.12437434806994818</v>
      </c>
      <c r="W1306">
        <v>0.12437434806994818</v>
      </c>
      <c r="X1306">
        <v>2.0256527682221046</v>
      </c>
      <c r="Y1306">
        <v>3.7689196384832782</v>
      </c>
      <c r="Z1306">
        <v>3.768919638483284E-3</v>
      </c>
      <c r="AA1306">
        <v>37.149350132296568</v>
      </c>
      <c r="AB1306">
        <v>45.350642186674484</v>
      </c>
      <c r="AC1306" s="1" t="e">
        <f>((#REF!+#REF!)*H2__2[[#This Row],[PremiumH2CN_cap]]+(#REF!+#REF!)*H2__2[[#This Row],[PremiumH2CN_prod]]*1000)*_xlfn.XLOOKUP(H2__2[[#This Row],[Year]],Graphs!$R$2:$R$41,Graphs!$T$2:$T$41)</f>
        <v>#REF!</v>
      </c>
      <c r="AD130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7" spans="1:31" x14ac:dyDescent="0.25">
      <c r="A1307" s="1" t="s">
        <v>105</v>
      </c>
      <c r="B1307">
        <v>8</v>
      </c>
      <c r="C1307" s="1" t="s">
        <v>107</v>
      </c>
      <c r="D1307" s="1" t="s">
        <v>23</v>
      </c>
      <c r="E1307">
        <v>2046</v>
      </c>
      <c r="F1307">
        <v>1.3347551964516077E-8</v>
      </c>
      <c r="G1307">
        <v>7.0000000000133609</v>
      </c>
      <c r="H1307">
        <v>23.337320284682782</v>
      </c>
      <c r="I1307">
        <v>100.42338740589622</v>
      </c>
      <c r="J1307">
        <v>1.2251083523541586E-10</v>
      </c>
      <c r="K1307">
        <v>0.46045237069650929</v>
      </c>
      <c r="L1307">
        <v>5.0850053790143361</v>
      </c>
      <c r="M1307">
        <v>13.497510557471267</v>
      </c>
      <c r="N1307">
        <v>14.211334125028898</v>
      </c>
      <c r="O1307">
        <v>0</v>
      </c>
      <c r="P1307">
        <v>0</v>
      </c>
      <c r="Q1307">
        <v>0</v>
      </c>
      <c r="R1307">
        <v>0</v>
      </c>
      <c r="S1307">
        <v>1.8846670669569765</v>
      </c>
      <c r="T1307">
        <v>0</v>
      </c>
      <c r="U1307">
        <v>0</v>
      </c>
      <c r="V1307">
        <v>0.12437434806994818</v>
      </c>
      <c r="W1307">
        <v>0.12437434806994818</v>
      </c>
      <c r="X1307">
        <v>1.9774471620111937</v>
      </c>
      <c r="Y1307">
        <v>3.7689196384832782</v>
      </c>
      <c r="Z1307">
        <v>3.768919638483284E-3</v>
      </c>
      <c r="AA1307">
        <v>37.149350132296568</v>
      </c>
      <c r="AB1307">
        <v>45.350642186674484</v>
      </c>
      <c r="AC1307" s="1" t="e">
        <f>((#REF!+#REF!)*H2__2[[#This Row],[PremiumH2CN_cap]]+(#REF!+#REF!)*H2__2[[#This Row],[PremiumH2CN_prod]]*1000)*_xlfn.XLOOKUP(H2__2[[#This Row],[Year]],Graphs!$R$2:$R$41,Graphs!$T$2:$T$41)</f>
        <v>#REF!</v>
      </c>
      <c r="AD130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8" spans="1:31" x14ac:dyDescent="0.25">
      <c r="A1308" s="1" t="s">
        <v>105</v>
      </c>
      <c r="B1308">
        <v>8</v>
      </c>
      <c r="C1308" s="1" t="s">
        <v>107</v>
      </c>
      <c r="D1308" s="1" t="s">
        <v>23</v>
      </c>
      <c r="E1308">
        <v>2047</v>
      </c>
      <c r="F1308">
        <v>1.5158454834007313E-8</v>
      </c>
      <c r="G1308">
        <v>7.0000000000187308</v>
      </c>
      <c r="H1308">
        <v>29.371453333407963</v>
      </c>
      <c r="I1308">
        <v>105.59348466450406</v>
      </c>
      <c r="J1308">
        <v>1.2100436863205471E-10</v>
      </c>
      <c r="K1308">
        <v>0.46045237048211224</v>
      </c>
      <c r="L1308">
        <v>6.4338080973921663</v>
      </c>
      <c r="M1308">
        <v>13.939408647796931</v>
      </c>
      <c r="N1308">
        <v>14.0828314823895</v>
      </c>
      <c r="O1308">
        <v>0</v>
      </c>
      <c r="P1308">
        <v>0</v>
      </c>
      <c r="Q1308">
        <v>0</v>
      </c>
      <c r="R1308">
        <v>0</v>
      </c>
      <c r="S1308">
        <v>1.802799926708667</v>
      </c>
      <c r="T1308">
        <v>0</v>
      </c>
      <c r="U1308">
        <v>0</v>
      </c>
      <c r="V1308">
        <v>0.12437434806994818</v>
      </c>
      <c r="W1308">
        <v>0.12437434806994818</v>
      </c>
      <c r="X1308">
        <v>1.8908136135249145</v>
      </c>
      <c r="Y1308">
        <v>3.7689196384832782</v>
      </c>
      <c r="Z1308">
        <v>3.768919638483284E-3</v>
      </c>
      <c r="AA1308">
        <v>37.149350132296568</v>
      </c>
      <c r="AB1308">
        <v>45.350642186674484</v>
      </c>
      <c r="AC1308" s="1" t="e">
        <f>((#REF!+#REF!)*H2__2[[#This Row],[PremiumH2CN_cap]]+(#REF!+#REF!)*H2__2[[#This Row],[PremiumH2CN_prod]]*1000)*_xlfn.XLOOKUP(H2__2[[#This Row],[Year]],Graphs!$R$2:$R$41,Graphs!$T$2:$T$41)</f>
        <v>#REF!</v>
      </c>
      <c r="AD130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09" spans="1:31" x14ac:dyDescent="0.25">
      <c r="A1309" s="1" t="s">
        <v>105</v>
      </c>
      <c r="B1309">
        <v>8</v>
      </c>
      <c r="C1309" s="1" t="s">
        <v>107</v>
      </c>
      <c r="D1309" s="1" t="s">
        <v>23</v>
      </c>
      <c r="E1309">
        <v>2048</v>
      </c>
      <c r="F1309">
        <v>1.7258590680657833E-8</v>
      </c>
      <c r="G1309">
        <v>3.5000000000307145</v>
      </c>
      <c r="H1309">
        <v>41.233354851444922</v>
      </c>
      <c r="I1309">
        <v>106.9889374924131</v>
      </c>
      <c r="J1309">
        <v>1.1988553536898971E-10</v>
      </c>
      <c r="K1309">
        <v>0.23022618490582497</v>
      </c>
      <c r="L1309">
        <v>9.0716370782939038</v>
      </c>
      <c r="M1309">
        <v>14.170752214840096</v>
      </c>
      <c r="N1309">
        <v>13.858454067322731</v>
      </c>
      <c r="O1309">
        <v>0</v>
      </c>
      <c r="P1309">
        <v>0</v>
      </c>
      <c r="Q1309">
        <v>0</v>
      </c>
      <c r="R1309">
        <v>0</v>
      </c>
      <c r="S1309">
        <v>1.7273311338558393</v>
      </c>
      <c r="T1309">
        <v>0</v>
      </c>
      <c r="U1309">
        <v>0</v>
      </c>
      <c r="V1309">
        <v>0.12437434806994818</v>
      </c>
      <c r="W1309">
        <v>0.12437434806994818</v>
      </c>
      <c r="X1309">
        <v>1.8084978980600215</v>
      </c>
      <c r="Y1309">
        <v>3.7689196384832782</v>
      </c>
      <c r="Z1309">
        <v>3.768919638483284E-3</v>
      </c>
      <c r="AA1309">
        <v>37.149350132296568</v>
      </c>
      <c r="AB1309">
        <v>45.350642186674484</v>
      </c>
      <c r="AC1309" s="1" t="e">
        <f>((#REF!+#REF!)*H2__2[[#This Row],[PremiumH2CN_cap]]+(#REF!+#REF!)*H2__2[[#This Row],[PremiumH2CN_prod]]*1000)*_xlfn.XLOOKUP(H2__2[[#This Row],[Year]],Graphs!$R$2:$R$41,Graphs!$T$2:$T$41)</f>
        <v>#REF!</v>
      </c>
      <c r="AD130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0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0" spans="1:31" x14ac:dyDescent="0.25">
      <c r="A1310" s="1" t="s">
        <v>105</v>
      </c>
      <c r="B1310">
        <v>8</v>
      </c>
      <c r="C1310" s="1" t="s">
        <v>107</v>
      </c>
      <c r="D1310" s="1" t="s">
        <v>23</v>
      </c>
      <c r="E1310">
        <v>2049</v>
      </c>
      <c r="F1310">
        <v>1.9688894715501857E-8</v>
      </c>
      <c r="G1310">
        <v>5.9794405906744617E-9</v>
      </c>
      <c r="H1310">
        <v>54.391886651717329</v>
      </c>
      <c r="I1310">
        <v>112.88539956524261</v>
      </c>
      <c r="J1310">
        <v>1.1905377505730816E-10</v>
      </c>
      <c r="K1310">
        <v>3.8265822682672928E-10</v>
      </c>
      <c r="L1310">
        <v>11.915500438848118</v>
      </c>
      <c r="M1310">
        <v>14.510106055716362</v>
      </c>
      <c r="N1310">
        <v>13.430393963354822</v>
      </c>
      <c r="O1310">
        <v>0</v>
      </c>
      <c r="P1310">
        <v>0</v>
      </c>
      <c r="Q1310">
        <v>0</v>
      </c>
      <c r="R1310">
        <v>0</v>
      </c>
      <c r="S1310">
        <v>1.6574946586125392</v>
      </c>
      <c r="T1310">
        <v>0</v>
      </c>
      <c r="U1310">
        <v>0</v>
      </c>
      <c r="V1310">
        <v>0.12437434806994818</v>
      </c>
      <c r="W1310">
        <v>0.12437434806994818</v>
      </c>
      <c r="X1310">
        <v>1.7366059946482462</v>
      </c>
      <c r="Y1310">
        <v>3.7689196384832782</v>
      </c>
      <c r="Z1310">
        <v>3.768919638483284E-3</v>
      </c>
      <c r="AA1310">
        <v>37.149350132296568</v>
      </c>
      <c r="AB1310">
        <v>45.350642186674484</v>
      </c>
      <c r="AC1310" s="1" t="e">
        <f>((#REF!+#REF!)*H2__2[[#This Row],[PremiumH2CN_cap]]+(#REF!+#REF!)*H2__2[[#This Row],[PremiumH2CN_prod]]*1000)*_xlfn.XLOOKUP(H2__2[[#This Row],[Year]],Graphs!$R$2:$R$41,Graphs!$T$2:$T$41)</f>
        <v>#REF!</v>
      </c>
      <c r="AD131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1" spans="1:31" x14ac:dyDescent="0.25">
      <c r="A1311" s="1" t="s">
        <v>105</v>
      </c>
      <c r="B1311">
        <v>8</v>
      </c>
      <c r="C1311" s="1" t="s">
        <v>107</v>
      </c>
      <c r="D1311" s="1" t="s">
        <v>23</v>
      </c>
      <c r="E1311">
        <v>2050</v>
      </c>
      <c r="F1311">
        <v>2.2515010929980465E-8</v>
      </c>
      <c r="G1311">
        <v>6.4974965504691823E-9</v>
      </c>
      <c r="H1311">
        <v>66.106544978393103</v>
      </c>
      <c r="I1311">
        <v>117.9302020617946</v>
      </c>
      <c r="J1311">
        <v>1.183175143516357E-10</v>
      </c>
      <c r="K1311">
        <v>3.6468248785315323E-10</v>
      </c>
      <c r="L1311">
        <v>14.466565535242898</v>
      </c>
      <c r="M1311">
        <v>14.925808650361006</v>
      </c>
      <c r="N1311">
        <v>12.925230903293718</v>
      </c>
      <c r="O1311">
        <v>0</v>
      </c>
      <c r="P1311">
        <v>0</v>
      </c>
      <c r="Q1311">
        <v>0</v>
      </c>
      <c r="R1311">
        <v>0</v>
      </c>
      <c r="S1311">
        <v>1.585302522989581</v>
      </c>
      <c r="T1311">
        <v>0</v>
      </c>
      <c r="U1311">
        <v>0</v>
      </c>
      <c r="V1311">
        <v>0.12437434806994818</v>
      </c>
      <c r="W1311">
        <v>0.12437434806994818</v>
      </c>
      <c r="X1311">
        <v>1.6611077093675097</v>
      </c>
      <c r="Y1311">
        <v>3.7689196384832782</v>
      </c>
      <c r="Z1311">
        <v>3.768919638483284E-3</v>
      </c>
      <c r="AA1311">
        <v>37.149350132296568</v>
      </c>
      <c r="AB1311">
        <v>45.350642186674484</v>
      </c>
      <c r="AC1311" s="1" t="e">
        <f>((#REF!+#REF!)*H2__2[[#This Row],[PremiumH2CN_cap]]+(#REF!+#REF!)*H2__2[[#This Row],[PremiumH2CN_prod]]*1000)*_xlfn.XLOOKUP(H2__2[[#This Row],[Year]],Graphs!$R$2:$R$41,Graphs!$T$2:$T$41)</f>
        <v>#REF!</v>
      </c>
      <c r="AD131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2" spans="1:31" x14ac:dyDescent="0.25">
      <c r="A1312" s="1" t="s">
        <v>105</v>
      </c>
      <c r="B1312">
        <v>8</v>
      </c>
      <c r="C1312" s="1" t="s">
        <v>107</v>
      </c>
      <c r="D1312" s="1" t="s">
        <v>23</v>
      </c>
      <c r="E1312">
        <v>2051</v>
      </c>
      <c r="F1312">
        <v>2.5807270728053592E-8</v>
      </c>
      <c r="G1312">
        <v>6.9667112063593242E-9</v>
      </c>
      <c r="H1312">
        <v>107.22637622121371</v>
      </c>
      <c r="I1312">
        <v>167.25752705760621</v>
      </c>
      <c r="J1312">
        <v>1.1742314856114514E-10</v>
      </c>
      <c r="K1312">
        <v>3.327575328926717E-10</v>
      </c>
      <c r="L1312">
        <v>22.0801996335091</v>
      </c>
      <c r="M1312">
        <v>15.862919788382779</v>
      </c>
      <c r="N1312">
        <v>12.056573852013052</v>
      </c>
      <c r="O1312">
        <v>0</v>
      </c>
      <c r="P1312">
        <v>0</v>
      </c>
      <c r="Q1312">
        <v>0</v>
      </c>
      <c r="R1312">
        <v>0</v>
      </c>
      <c r="S1312">
        <v>1.4814069506436141</v>
      </c>
      <c r="T1312">
        <v>0</v>
      </c>
      <c r="U1312">
        <v>0</v>
      </c>
      <c r="V1312">
        <v>0.12437434806994818</v>
      </c>
      <c r="W1312">
        <v>0.12437434806994818</v>
      </c>
      <c r="X1312">
        <v>1.5541857104230958</v>
      </c>
      <c r="Y1312">
        <v>3.7689196384832782</v>
      </c>
      <c r="Z1312">
        <v>3.768919638483284E-3</v>
      </c>
      <c r="AA1312">
        <v>0</v>
      </c>
      <c r="AB1312">
        <v>0</v>
      </c>
      <c r="AC1312" s="1" t="e">
        <f>((#REF!+#REF!)*H2__2[[#This Row],[PremiumH2CN_cap]]+(#REF!+#REF!)*H2__2[[#This Row],[PremiumH2CN_prod]]*1000)*_xlfn.XLOOKUP(H2__2[[#This Row],[Year]],Graphs!$R$2:$R$41,Graphs!$T$2:$T$41)</f>
        <v>#REF!</v>
      </c>
      <c r="AD131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3" spans="1:31" x14ac:dyDescent="0.25">
      <c r="A1313" s="1" t="s">
        <v>105</v>
      </c>
      <c r="B1313">
        <v>8</v>
      </c>
      <c r="C1313" s="1" t="s">
        <v>107</v>
      </c>
      <c r="D1313" s="1" t="s">
        <v>23</v>
      </c>
      <c r="E1313">
        <v>2052</v>
      </c>
      <c r="F1313">
        <v>2.9654184143092599E-8</v>
      </c>
      <c r="G1313">
        <v>7.5553987525783859E-9</v>
      </c>
      <c r="H1313">
        <v>114.55598775966121</v>
      </c>
      <c r="I1313">
        <v>167.30542605681262</v>
      </c>
      <c r="J1313">
        <v>1.1660298285863971E-10</v>
      </c>
      <c r="K1313">
        <v>3.0467662756815632E-10</v>
      </c>
      <c r="L1313">
        <v>23.007986965028699</v>
      </c>
      <c r="M1313">
        <v>16.056721255361285</v>
      </c>
      <c r="N1313">
        <v>10.934975170600467</v>
      </c>
      <c r="O1313">
        <v>0</v>
      </c>
      <c r="P1313">
        <v>0</v>
      </c>
      <c r="Q1313">
        <v>0</v>
      </c>
      <c r="R1313">
        <v>0</v>
      </c>
      <c r="S1313">
        <v>1.3666653645674716</v>
      </c>
      <c r="T1313">
        <v>0</v>
      </c>
      <c r="U1313">
        <v>0</v>
      </c>
      <c r="V1313">
        <v>0.12437434806994818</v>
      </c>
      <c r="W1313">
        <v>0.12437434806994818</v>
      </c>
      <c r="X1313">
        <v>1.4309232208094069</v>
      </c>
      <c r="Y1313">
        <v>3.7689196384832782</v>
      </c>
      <c r="Z1313">
        <v>3.768919638483284E-3</v>
      </c>
      <c r="AA1313">
        <v>0</v>
      </c>
      <c r="AB1313">
        <v>0</v>
      </c>
      <c r="AC1313" s="1" t="e">
        <f>((#REF!+#REF!)*H2__2[[#This Row],[PremiumH2CN_cap]]+(#REF!+#REF!)*H2__2[[#This Row],[PremiumH2CN_prod]]*1000)*_xlfn.XLOOKUP(H2__2[[#This Row],[Year]],Graphs!$R$2:$R$41,Graphs!$T$2:$T$41)</f>
        <v>#REF!</v>
      </c>
      <c r="AD131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4" spans="1:31" x14ac:dyDescent="0.25">
      <c r="A1314" s="1" t="s">
        <v>105</v>
      </c>
      <c r="B1314">
        <v>8</v>
      </c>
      <c r="C1314" s="1" t="s">
        <v>107</v>
      </c>
      <c r="D1314" s="1" t="s">
        <v>23</v>
      </c>
      <c r="E1314">
        <v>2053</v>
      </c>
      <c r="F1314">
        <v>3.4163046130642141E-8</v>
      </c>
      <c r="G1314">
        <v>8.3761273005772952E-9</v>
      </c>
      <c r="H1314">
        <v>124.0659487796007</v>
      </c>
      <c r="I1314">
        <v>167.30542608997163</v>
      </c>
      <c r="J1314">
        <v>1.1628238049088205E-10</v>
      </c>
      <c r="K1314">
        <v>2.9144141358826426E-10</v>
      </c>
      <c r="L1314">
        <v>23.868415304413961</v>
      </c>
      <c r="M1314">
        <v>16.095221928269584</v>
      </c>
      <c r="N1314">
        <v>10.036406123705893</v>
      </c>
      <c r="O1314">
        <v>0</v>
      </c>
      <c r="P1314">
        <v>0</v>
      </c>
      <c r="Q1314">
        <v>0</v>
      </c>
      <c r="R1314">
        <v>0</v>
      </c>
      <c r="S1314">
        <v>1.2724195600110979</v>
      </c>
      <c r="T1314">
        <v>0</v>
      </c>
      <c r="U1314">
        <v>0</v>
      </c>
      <c r="V1314">
        <v>0.12437434806994818</v>
      </c>
      <c r="W1314">
        <v>0.12437434806994818</v>
      </c>
      <c r="X1314">
        <v>1.3342150553661754</v>
      </c>
      <c r="Y1314">
        <v>3.7689196384832782</v>
      </c>
      <c r="Z1314">
        <v>3.768919638483284E-3</v>
      </c>
      <c r="AA1314">
        <v>0</v>
      </c>
      <c r="AB1314">
        <v>0</v>
      </c>
      <c r="AC1314" s="1" t="e">
        <f>((#REF!+#REF!)*H2__2[[#This Row],[PremiumH2CN_cap]]+(#REF!+#REF!)*H2__2[[#This Row],[PremiumH2CN_prod]]*1000)*_xlfn.XLOOKUP(H2__2[[#This Row],[Year]],Graphs!$R$2:$R$41,Graphs!$T$2:$T$41)</f>
        <v>#REF!</v>
      </c>
      <c r="AD131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5" spans="1:31" x14ac:dyDescent="0.25">
      <c r="A1315" s="1" t="s">
        <v>105</v>
      </c>
      <c r="B1315">
        <v>8</v>
      </c>
      <c r="C1315" s="1" t="s">
        <v>107</v>
      </c>
      <c r="D1315" s="1" t="s">
        <v>23</v>
      </c>
      <c r="E1315">
        <v>2054</v>
      </c>
      <c r="F1315">
        <v>3.9426215372984815E-8</v>
      </c>
      <c r="G1315">
        <v>9.3796746078241814E-9</v>
      </c>
      <c r="H1315">
        <v>128.16664710631684</v>
      </c>
      <c r="I1315">
        <v>167.30542609109159</v>
      </c>
      <c r="J1315">
        <v>1.1608626706820354E-10</v>
      </c>
      <c r="K1315">
        <v>2.8174654335519271E-10</v>
      </c>
      <c r="L1315">
        <v>24.965222856809842</v>
      </c>
      <c r="M1315">
        <v>15.909447794392394</v>
      </c>
      <c r="N1315">
        <v>9.1305437507035414</v>
      </c>
      <c r="O1315">
        <v>0</v>
      </c>
      <c r="P1315">
        <v>0</v>
      </c>
      <c r="Q1315">
        <v>0</v>
      </c>
      <c r="R1315">
        <v>0</v>
      </c>
      <c r="S1315">
        <v>1.1818447448100664</v>
      </c>
      <c r="T1315">
        <v>0</v>
      </c>
      <c r="U1315">
        <v>0</v>
      </c>
      <c r="V1315">
        <v>0.12437434806994818</v>
      </c>
      <c r="W1315">
        <v>0.12437434806994818</v>
      </c>
      <c r="X1315">
        <v>1.2359133183108268</v>
      </c>
      <c r="Y1315">
        <v>3.7689196384832782</v>
      </c>
      <c r="Z1315">
        <v>3.768919638483284E-3</v>
      </c>
      <c r="AA1315">
        <v>0</v>
      </c>
      <c r="AB1315">
        <v>0</v>
      </c>
      <c r="AC1315" s="1" t="e">
        <f>((#REF!+#REF!)*H2__2[[#This Row],[PremiumH2CN_cap]]+(#REF!+#REF!)*H2__2[[#This Row],[PremiumH2CN_prod]]*1000)*_xlfn.XLOOKUP(H2__2[[#This Row],[Year]],Graphs!$R$2:$R$41,Graphs!$T$2:$T$41)</f>
        <v>#REF!</v>
      </c>
      <c r="AD131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6" spans="1:31" x14ac:dyDescent="0.25">
      <c r="A1316" s="1" t="s">
        <v>105</v>
      </c>
      <c r="B1316">
        <v>8</v>
      </c>
      <c r="C1316" s="1" t="s">
        <v>107</v>
      </c>
      <c r="D1316" s="1" t="s">
        <v>23</v>
      </c>
      <c r="E1316">
        <v>2055</v>
      </c>
      <c r="F1316">
        <v>4.5164339099528256E-8</v>
      </c>
      <c r="G1316">
        <v>1.0499320286611605E-8</v>
      </c>
      <c r="H1316">
        <v>129.19303446395074</v>
      </c>
      <c r="I1316">
        <v>167.30542609152835</v>
      </c>
      <c r="J1316">
        <v>1.1598931683435091E-10</v>
      </c>
      <c r="K1316">
        <v>2.7830486321946382E-10</v>
      </c>
      <c r="L1316">
        <v>25.159489347738596</v>
      </c>
      <c r="M1316">
        <v>16.12347733971383</v>
      </c>
      <c r="N1316">
        <v>8.7170078071584047</v>
      </c>
      <c r="O1316">
        <v>0</v>
      </c>
      <c r="P1316">
        <v>0</v>
      </c>
      <c r="Q1316">
        <v>0</v>
      </c>
      <c r="R1316">
        <v>0</v>
      </c>
      <c r="S1316">
        <v>1.0903478487582368</v>
      </c>
      <c r="T1316">
        <v>0</v>
      </c>
      <c r="U1316">
        <v>0</v>
      </c>
      <c r="V1316">
        <v>0.12437434806994818</v>
      </c>
      <c r="W1316">
        <v>0.12437434806994818</v>
      </c>
      <c r="X1316">
        <v>1.1289959313115014</v>
      </c>
      <c r="Y1316">
        <v>3.7689196384832782</v>
      </c>
      <c r="Z1316">
        <v>3.768919638483284E-3</v>
      </c>
      <c r="AA1316">
        <v>0</v>
      </c>
      <c r="AB1316">
        <v>0</v>
      </c>
      <c r="AC1316" s="1" t="e">
        <f>((#REF!+#REF!)*H2__2[[#This Row],[PremiumH2CN_cap]]+(#REF!+#REF!)*H2__2[[#This Row],[PremiumH2CN_prod]]*1000)*_xlfn.XLOOKUP(H2__2[[#This Row],[Year]],Graphs!$R$2:$R$41,Graphs!$T$2:$T$41)</f>
        <v>#REF!</v>
      </c>
      <c r="AD131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7" spans="1:31" x14ac:dyDescent="0.25">
      <c r="A1317" s="1" t="s">
        <v>105</v>
      </c>
      <c r="B1317">
        <v>8</v>
      </c>
      <c r="C1317" s="1" t="s">
        <v>107</v>
      </c>
      <c r="D1317" s="1" t="s">
        <v>23</v>
      </c>
      <c r="E1317">
        <v>2056</v>
      </c>
      <c r="F1317">
        <v>4.8991072726091937E-8</v>
      </c>
      <c r="G1317">
        <v>1.1191853171577935E-8</v>
      </c>
      <c r="H1317">
        <v>129.19303446482212</v>
      </c>
      <c r="I1317">
        <v>167.30542609174145</v>
      </c>
      <c r="J1317">
        <v>1.1628292953488962E-10</v>
      </c>
      <c r="K1317">
        <v>2.7832155998753304E-10</v>
      </c>
      <c r="L1317">
        <v>25.217603554086576</v>
      </c>
      <c r="M1317">
        <v>16.265559485376752</v>
      </c>
      <c r="N1317">
        <v>8.5119091314758606</v>
      </c>
      <c r="O1317">
        <v>0</v>
      </c>
      <c r="P1317">
        <v>0</v>
      </c>
      <c r="Q1317">
        <v>0</v>
      </c>
      <c r="R1317">
        <v>0</v>
      </c>
      <c r="S1317">
        <v>1.0391386265026736</v>
      </c>
      <c r="T1317">
        <v>0</v>
      </c>
      <c r="U1317">
        <v>0</v>
      </c>
      <c r="V1317">
        <v>0.12437434806994818</v>
      </c>
      <c r="W1317">
        <v>0.12437434806994818</v>
      </c>
      <c r="X1317">
        <v>1.0812138357563952</v>
      </c>
      <c r="Y1317">
        <v>3.7689196384832782</v>
      </c>
      <c r="Z1317">
        <v>3.768919638483284E-3</v>
      </c>
      <c r="AA1317">
        <v>0</v>
      </c>
      <c r="AB1317">
        <v>0</v>
      </c>
      <c r="AC1317" s="1" t="e">
        <f>((#REF!+#REF!)*H2__2[[#This Row],[PremiumH2CN_cap]]+(#REF!+#REF!)*H2__2[[#This Row],[PremiumH2CN_prod]]*1000)*_xlfn.XLOOKUP(H2__2[[#This Row],[Year]],Graphs!$R$2:$R$41,Graphs!$T$2:$T$41)</f>
        <v>#REF!</v>
      </c>
      <c r="AD131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8" spans="1:31" x14ac:dyDescent="0.25">
      <c r="A1318" s="1" t="s">
        <v>105</v>
      </c>
      <c r="B1318">
        <v>8</v>
      </c>
      <c r="C1318" s="1" t="s">
        <v>107</v>
      </c>
      <c r="D1318" s="1" t="s">
        <v>23</v>
      </c>
      <c r="E1318">
        <v>2057</v>
      </c>
      <c r="F1318">
        <v>5.0127819868178882E-8</v>
      </c>
      <c r="G1318">
        <v>1.1396997035853482E-8</v>
      </c>
      <c r="H1318">
        <v>129.19303446504512</v>
      </c>
      <c r="I1318">
        <v>167.30542609185122</v>
      </c>
      <c r="J1318">
        <v>1.1621613020023662E-10</v>
      </c>
      <c r="K1318">
        <v>2.7558437916427483E-10</v>
      </c>
      <c r="L1318">
        <v>25.652902036227179</v>
      </c>
      <c r="M1318">
        <v>16.089101960732318</v>
      </c>
      <c r="N1318">
        <v>8.2569517954048415</v>
      </c>
      <c r="O1318">
        <v>0</v>
      </c>
      <c r="P1318">
        <v>0</v>
      </c>
      <c r="Q1318">
        <v>0</v>
      </c>
      <c r="R1318">
        <v>0</v>
      </c>
      <c r="S1318">
        <v>0.93753945942024064</v>
      </c>
      <c r="T1318">
        <v>0</v>
      </c>
      <c r="U1318">
        <v>0</v>
      </c>
      <c r="V1318">
        <v>0.12437434806994818</v>
      </c>
      <c r="W1318">
        <v>0.12437434806994818</v>
      </c>
      <c r="X1318">
        <v>0.9994409258542224</v>
      </c>
      <c r="Y1318">
        <v>3.7689196384832782</v>
      </c>
      <c r="Z1318">
        <v>3.768919638483284E-3</v>
      </c>
      <c r="AA1318">
        <v>0</v>
      </c>
      <c r="AB1318">
        <v>0</v>
      </c>
      <c r="AC1318" s="1" t="e">
        <f>((#REF!+#REF!)*H2__2[[#This Row],[PremiumH2CN_cap]]+(#REF!+#REF!)*H2__2[[#This Row],[PremiumH2CN_prod]]*1000)*_xlfn.XLOOKUP(H2__2[[#This Row],[Year]],Graphs!$R$2:$R$41,Graphs!$T$2:$T$41)</f>
        <v>#REF!</v>
      </c>
      <c r="AD131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19" spans="1:31" x14ac:dyDescent="0.25">
      <c r="A1319" s="1" t="s">
        <v>105</v>
      </c>
      <c r="B1319">
        <v>8</v>
      </c>
      <c r="C1319" s="1" t="s">
        <v>107</v>
      </c>
      <c r="D1319" s="1" t="s">
        <v>23</v>
      </c>
      <c r="E1319">
        <v>2058</v>
      </c>
      <c r="F1319">
        <v>5.0542465697763318E-8</v>
      </c>
      <c r="G1319">
        <v>1.1476145736381509E-8</v>
      </c>
      <c r="H1319">
        <v>123.97544673999113</v>
      </c>
      <c r="I1319">
        <v>167.30542609191536</v>
      </c>
      <c r="J1319">
        <v>1.1617377137387426E-10</v>
      </c>
      <c r="K1319">
        <v>2.669826423188803E-10</v>
      </c>
      <c r="L1319">
        <v>26.268038592359325</v>
      </c>
      <c r="M1319">
        <v>16.900750213280162</v>
      </c>
      <c r="N1319">
        <v>6.835042494078853</v>
      </c>
      <c r="O1319">
        <v>0</v>
      </c>
      <c r="P1319">
        <v>0</v>
      </c>
      <c r="Q1319">
        <v>0</v>
      </c>
      <c r="R1319">
        <v>0</v>
      </c>
      <c r="S1319">
        <v>0.82584826647217147</v>
      </c>
      <c r="T1319">
        <v>0</v>
      </c>
      <c r="U1319">
        <v>0</v>
      </c>
      <c r="V1319">
        <v>0.12437434806994818</v>
      </c>
      <c r="W1319">
        <v>0.12437434806994818</v>
      </c>
      <c r="X1319">
        <v>0.86842416643026143</v>
      </c>
      <c r="Y1319">
        <v>3.7689196384832782</v>
      </c>
      <c r="Z1319">
        <v>3.768919638483284E-3</v>
      </c>
      <c r="AA1319">
        <v>0</v>
      </c>
      <c r="AB1319">
        <v>0</v>
      </c>
      <c r="AC1319" s="1" t="e">
        <f>((#REF!+#REF!)*H2__2[[#This Row],[PremiumH2CN_cap]]+(#REF!+#REF!)*H2__2[[#This Row],[PremiumH2CN_prod]]*1000)*_xlfn.XLOOKUP(H2__2[[#This Row],[Year]],Graphs!$R$2:$R$41,Graphs!$T$2:$T$41)</f>
        <v>#REF!</v>
      </c>
      <c r="AD131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1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0" spans="1:31" x14ac:dyDescent="0.25">
      <c r="A1320" s="1" t="s">
        <v>105</v>
      </c>
      <c r="B1320">
        <v>8</v>
      </c>
      <c r="C1320" s="1" t="s">
        <v>107</v>
      </c>
      <c r="D1320" s="1" t="s">
        <v>23</v>
      </c>
      <c r="E1320">
        <v>2059</v>
      </c>
      <c r="F1320">
        <v>5.0750702961955108E-8</v>
      </c>
      <c r="G1320">
        <v>1.1516995283425474E-8</v>
      </c>
      <c r="H1320">
        <v>126.43012289935105</v>
      </c>
      <c r="I1320">
        <v>161.95536641891681</v>
      </c>
      <c r="J1320">
        <v>1.1705403676865195E-10</v>
      </c>
      <c r="K1320">
        <v>2.7672974138968743E-10</v>
      </c>
      <c r="L1320">
        <v>25.737807578523334</v>
      </c>
      <c r="M1320">
        <v>16.68220474055569</v>
      </c>
      <c r="N1320">
        <v>7.5824095544512859</v>
      </c>
      <c r="O1320">
        <v>0</v>
      </c>
      <c r="P1320">
        <v>0</v>
      </c>
      <c r="Q1320">
        <v>0</v>
      </c>
      <c r="R1320">
        <v>0</v>
      </c>
      <c r="S1320">
        <v>0.8555116092107603</v>
      </c>
      <c r="T1320">
        <v>0</v>
      </c>
      <c r="U1320">
        <v>0</v>
      </c>
      <c r="V1320">
        <v>0.12437434806994818</v>
      </c>
      <c r="W1320">
        <v>0.12437434806994818</v>
      </c>
      <c r="X1320">
        <v>0.90355478768394792</v>
      </c>
      <c r="Y1320">
        <v>3.7689196384832782</v>
      </c>
      <c r="Z1320">
        <v>3.768919638483284E-3</v>
      </c>
      <c r="AA1320">
        <v>0</v>
      </c>
      <c r="AB1320">
        <v>0</v>
      </c>
      <c r="AC1320" s="1" t="e">
        <f>((#REF!+#REF!)*H2__2[[#This Row],[PremiumH2CN_cap]]+(#REF!+#REF!)*H2__2[[#This Row],[PremiumH2CN_prod]]*1000)*_xlfn.XLOOKUP(H2__2[[#This Row],[Year]],Graphs!$R$2:$R$41,Graphs!$T$2:$T$41)</f>
        <v>#REF!</v>
      </c>
      <c r="AD132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1" spans="1:31" x14ac:dyDescent="0.25">
      <c r="A1321" s="1" t="s">
        <v>105</v>
      </c>
      <c r="B1321">
        <v>8</v>
      </c>
      <c r="C1321" s="1" t="s">
        <v>107</v>
      </c>
      <c r="D1321" s="1" t="s">
        <v>23</v>
      </c>
      <c r="E1321">
        <v>2060</v>
      </c>
      <c r="F1321">
        <v>5.0744208516303547E-8</v>
      </c>
      <c r="G1321">
        <v>1.151631000046041E-8</v>
      </c>
      <c r="H1321">
        <v>126.43012289929185</v>
      </c>
      <c r="I1321">
        <v>151.10822126622472</v>
      </c>
      <c r="J1321">
        <v>3.2028048383346123E-11</v>
      </c>
      <c r="K1321">
        <v>7.3849962294850752E-11</v>
      </c>
      <c r="L1321">
        <v>24.992163379149527</v>
      </c>
      <c r="M1321">
        <v>16.338171697491969</v>
      </c>
      <c r="N1321">
        <v>8.6739652514299745</v>
      </c>
      <c r="O1321">
        <v>0</v>
      </c>
      <c r="P1321">
        <v>0</v>
      </c>
      <c r="Q1321">
        <v>0</v>
      </c>
      <c r="R1321">
        <v>0</v>
      </c>
      <c r="S1321">
        <v>0.97818609173166127</v>
      </c>
      <c r="T1321">
        <v>0</v>
      </c>
      <c r="U1321">
        <v>0</v>
      </c>
      <c r="V1321">
        <v>0.12437434806994818</v>
      </c>
      <c r="W1321">
        <v>0.12437434806994818</v>
      </c>
      <c r="X1321">
        <v>0.99987393943499325</v>
      </c>
      <c r="Y1321">
        <v>3.7689196384832782</v>
      </c>
      <c r="Z1321">
        <v>3.768919638483284E-3</v>
      </c>
      <c r="AA1321">
        <v>0</v>
      </c>
      <c r="AB1321">
        <v>0</v>
      </c>
      <c r="AC1321" s="1" t="e">
        <f>((#REF!+#REF!)*H2__2[[#This Row],[PremiumH2CN_cap]]+(#REF!+#REF!)*H2__2[[#This Row],[PremiumH2CN_prod]]*1000)*_xlfn.XLOOKUP(H2__2[[#This Row],[Year]],Graphs!$R$2:$R$41,Graphs!$T$2:$T$41)</f>
        <v>#REF!</v>
      </c>
      <c r="AD132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2" spans="1:31" x14ac:dyDescent="0.25">
      <c r="A1322" s="1" t="s">
        <v>105</v>
      </c>
      <c r="B1322">
        <v>9</v>
      </c>
      <c r="C1322" s="1" t="s">
        <v>107</v>
      </c>
      <c r="D1322" s="1" t="s">
        <v>23</v>
      </c>
      <c r="E1322">
        <v>2021</v>
      </c>
      <c r="F1322">
        <v>70</v>
      </c>
      <c r="G1322">
        <v>0.35</v>
      </c>
      <c r="H1322">
        <v>0.13500000000000001</v>
      </c>
      <c r="I1322">
        <v>0.13500000000000001</v>
      </c>
      <c r="J1322">
        <v>9.906767431678821</v>
      </c>
      <c r="K1322">
        <v>9.2909090905084368E-2</v>
      </c>
      <c r="L1322">
        <v>1.1934222371456628E-11</v>
      </c>
      <c r="M1322">
        <v>1.5826214894607826E-12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4.2437806803064868</v>
      </c>
      <c r="T1322">
        <v>0</v>
      </c>
      <c r="U1322">
        <v>0</v>
      </c>
      <c r="V1322">
        <v>0.10508946166527784</v>
      </c>
      <c r="W1322">
        <v>0.10508946166527784</v>
      </c>
      <c r="X1322">
        <v>4.2437806803072382</v>
      </c>
      <c r="Y1322">
        <v>3.1845291413720558</v>
      </c>
      <c r="Z1322">
        <v>3.1845291413720575E-3</v>
      </c>
      <c r="AA1322">
        <v>0</v>
      </c>
      <c r="AB1322">
        <v>0</v>
      </c>
      <c r="AC1322" s="1" t="e">
        <f>((#REF!+#REF!)*H2__2[[#This Row],[PremiumH2CN_cap]]+(#REF!+#REF!)*H2__2[[#This Row],[PremiumH2CN_prod]]*1000)*_xlfn.XLOOKUP(H2__2[[#This Row],[Year]],Graphs!$R$2:$R$41,Graphs!$T$2:$T$41)</f>
        <v>#REF!</v>
      </c>
      <c r="AD132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3" spans="1:31" x14ac:dyDescent="0.25">
      <c r="A1323" s="1" t="s">
        <v>105</v>
      </c>
      <c r="B1323">
        <v>9</v>
      </c>
      <c r="C1323" s="1" t="s">
        <v>107</v>
      </c>
      <c r="D1323" s="1" t="s">
        <v>23</v>
      </c>
      <c r="E1323">
        <v>2022</v>
      </c>
      <c r="F1323">
        <v>70</v>
      </c>
      <c r="G1323">
        <v>0.35</v>
      </c>
      <c r="H1323">
        <v>0.56179743433666229</v>
      </c>
      <c r="I1323">
        <v>1.4849999999897341</v>
      </c>
      <c r="J1323">
        <v>11.071590930461698</v>
      </c>
      <c r="K1323">
        <v>5.8706220655981443E-12</v>
      </c>
      <c r="L1323">
        <v>1.1941952209832039E-2</v>
      </c>
      <c r="M1323">
        <v>2.7253305794967042E-2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7.3237804123004073</v>
      </c>
      <c r="T1323">
        <v>0</v>
      </c>
      <c r="U1323">
        <v>0</v>
      </c>
      <c r="V1323">
        <v>0.10508946166527784</v>
      </c>
      <c r="W1323">
        <v>0.10508946166527784</v>
      </c>
      <c r="X1323">
        <v>7.3237804249702263</v>
      </c>
      <c r="Y1323">
        <v>3.1845291413720558</v>
      </c>
      <c r="Z1323">
        <v>3.1845291413720575E-3</v>
      </c>
      <c r="AA1323">
        <v>0</v>
      </c>
      <c r="AB1323">
        <v>0</v>
      </c>
      <c r="AC1323" s="1" t="e">
        <f>((#REF!+#REF!)*H2__2[[#This Row],[PremiumH2CN_cap]]+(#REF!+#REF!)*H2__2[[#This Row],[PremiumH2CN_prod]]*1000)*_xlfn.XLOOKUP(H2__2[[#This Row],[Year]],Graphs!$R$2:$R$41,Graphs!$T$2:$T$41)</f>
        <v>#REF!</v>
      </c>
      <c r="AD132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4" spans="1:31" x14ac:dyDescent="0.25">
      <c r="A1324" s="1" t="s">
        <v>105</v>
      </c>
      <c r="B1324">
        <v>9</v>
      </c>
      <c r="C1324" s="1" t="s">
        <v>107</v>
      </c>
      <c r="D1324" s="1" t="s">
        <v>23</v>
      </c>
      <c r="E1324">
        <v>2023</v>
      </c>
      <c r="F1324">
        <v>65.333333333333442</v>
      </c>
      <c r="G1324">
        <v>3.826666666666644</v>
      </c>
      <c r="H1324">
        <v>0.55504743434995807</v>
      </c>
      <c r="I1324">
        <v>1.9969562106136998</v>
      </c>
      <c r="J1324">
        <v>11.177894145631294</v>
      </c>
      <c r="K1324">
        <v>1.0158060606038275</v>
      </c>
      <c r="L1324">
        <v>6.3306505219099217E-3</v>
      </c>
      <c r="M1324">
        <v>2.1850732012939265E-2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2.8137804232550949</v>
      </c>
      <c r="T1324">
        <v>0</v>
      </c>
      <c r="U1324">
        <v>0</v>
      </c>
      <c r="V1324">
        <v>0.10508946166527784</v>
      </c>
      <c r="W1324">
        <v>0.10508946166527784</v>
      </c>
      <c r="X1324">
        <v>2.8137804571246168</v>
      </c>
      <c r="Y1324">
        <v>3.1845291413720558</v>
      </c>
      <c r="Z1324">
        <v>3.1845291413720575E-3</v>
      </c>
      <c r="AA1324">
        <v>0</v>
      </c>
      <c r="AB1324">
        <v>0</v>
      </c>
      <c r="AC1324" s="1" t="e">
        <f>((#REF!+#REF!)*H2__2[[#This Row],[PremiumH2CN_cap]]+(#REF!+#REF!)*H2__2[[#This Row],[PremiumH2CN_prod]]*1000)*_xlfn.XLOOKUP(H2__2[[#This Row],[Year]],Graphs!$R$2:$R$41,Graphs!$T$2:$T$41)</f>
        <v>#REF!</v>
      </c>
      <c r="AD132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5" spans="1:31" x14ac:dyDescent="0.25">
      <c r="A1325" s="1" t="s">
        <v>105</v>
      </c>
      <c r="B1325">
        <v>9</v>
      </c>
      <c r="C1325" s="1" t="s">
        <v>107</v>
      </c>
      <c r="D1325" s="1" t="s">
        <v>23</v>
      </c>
      <c r="E1325">
        <v>2024</v>
      </c>
      <c r="F1325">
        <v>60.666666666666892</v>
      </c>
      <c r="G1325">
        <v>7.3033333333318593</v>
      </c>
      <c r="H1325">
        <v>0.54829743456038627</v>
      </c>
      <c r="I1325">
        <v>22.027268316673165</v>
      </c>
      <c r="J1325">
        <v>6.4387296364885422</v>
      </c>
      <c r="K1325">
        <v>1.9387030303004238</v>
      </c>
      <c r="L1325">
        <v>4.7284520859097068E-2</v>
      </c>
      <c r="M1325">
        <v>1.4081516312496698</v>
      </c>
      <c r="N1325">
        <v>3.4995015142053569</v>
      </c>
      <c r="O1325">
        <v>0</v>
      </c>
      <c r="P1325">
        <v>0</v>
      </c>
      <c r="Q1325">
        <v>0</v>
      </c>
      <c r="R1325">
        <v>0</v>
      </c>
      <c r="S1325">
        <v>2.9389562595307792</v>
      </c>
      <c r="T1325">
        <v>0</v>
      </c>
      <c r="U1325">
        <v>0</v>
      </c>
      <c r="V1325">
        <v>0.10508946166527784</v>
      </c>
      <c r="W1325">
        <v>0.10508946166527784</v>
      </c>
      <c r="X1325">
        <v>2.9389573310893553</v>
      </c>
      <c r="Y1325">
        <v>3.1845291413720558</v>
      </c>
      <c r="Z1325">
        <v>3.1845291413720575E-3</v>
      </c>
      <c r="AA1325">
        <v>0</v>
      </c>
      <c r="AB1325">
        <v>0</v>
      </c>
      <c r="AC1325" s="1" t="e">
        <f>((#REF!+#REF!)*H2__2[[#This Row],[PremiumH2CN_cap]]+(#REF!+#REF!)*H2__2[[#This Row],[PremiumH2CN_prod]]*1000)*_xlfn.XLOOKUP(H2__2[[#This Row],[Year]],Graphs!$R$2:$R$41,Graphs!$T$2:$T$41)</f>
        <v>#REF!</v>
      </c>
      <c r="AD132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6" spans="1:31" x14ac:dyDescent="0.25">
      <c r="A1326" s="1" t="s">
        <v>105</v>
      </c>
      <c r="B1326">
        <v>9</v>
      </c>
      <c r="C1326" s="1" t="s">
        <v>107</v>
      </c>
      <c r="D1326" s="1" t="s">
        <v>23</v>
      </c>
      <c r="E1326">
        <v>2025</v>
      </c>
      <c r="F1326">
        <v>56.000000000000327</v>
      </c>
      <c r="G1326">
        <v>7.2800000000002045</v>
      </c>
      <c r="H1326">
        <v>6.0920217799514624</v>
      </c>
      <c r="I1326">
        <v>29.436961131064681</v>
      </c>
      <c r="J1326">
        <v>5.7272594455573049</v>
      </c>
      <c r="K1326">
        <v>1.9325090909071949</v>
      </c>
      <c r="L1326">
        <v>0.76377234770040314</v>
      </c>
      <c r="M1326">
        <v>2.4083937644945013</v>
      </c>
      <c r="N1326">
        <v>3.6129849923060031</v>
      </c>
      <c r="O1326">
        <v>0</v>
      </c>
      <c r="P1326">
        <v>0</v>
      </c>
      <c r="Q1326">
        <v>0</v>
      </c>
      <c r="R1326">
        <v>0</v>
      </c>
      <c r="S1326">
        <v>2.7129992517625006</v>
      </c>
      <c r="T1326">
        <v>0</v>
      </c>
      <c r="U1326">
        <v>0</v>
      </c>
      <c r="V1326">
        <v>0.10508946166527784</v>
      </c>
      <c r="W1326">
        <v>0.10508946166527784</v>
      </c>
      <c r="X1326">
        <v>2.7170745402341812</v>
      </c>
      <c r="Y1326">
        <v>3.1845291413720558</v>
      </c>
      <c r="Z1326">
        <v>3.1845291413720575E-3</v>
      </c>
      <c r="AA1326">
        <v>0</v>
      </c>
      <c r="AB1326">
        <v>0</v>
      </c>
      <c r="AC1326" s="1" t="e">
        <f>((#REF!+#REF!)*H2__2[[#This Row],[PremiumH2CN_cap]]+(#REF!+#REF!)*H2__2[[#This Row],[PremiumH2CN_prod]]*1000)*_xlfn.XLOOKUP(H2__2[[#This Row],[Year]],Graphs!$R$2:$R$41,Graphs!$T$2:$T$41)</f>
        <v>#REF!</v>
      </c>
      <c r="AD132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7" spans="1:31" x14ac:dyDescent="0.25">
      <c r="A1327" s="1" t="s">
        <v>105</v>
      </c>
      <c r="B1327">
        <v>9</v>
      </c>
      <c r="C1327" s="1" t="s">
        <v>107</v>
      </c>
      <c r="D1327" s="1" t="s">
        <v>23</v>
      </c>
      <c r="E1327">
        <v>2026</v>
      </c>
      <c r="F1327">
        <v>51.333333333333783</v>
      </c>
      <c r="G1327">
        <v>7.2566666666670754</v>
      </c>
      <c r="H1327">
        <v>9.418235638826884</v>
      </c>
      <c r="I1327">
        <v>41.127589346662965</v>
      </c>
      <c r="J1327">
        <v>2.8094275953497112</v>
      </c>
      <c r="K1327">
        <v>1.7326252303223382</v>
      </c>
      <c r="L1327">
        <v>1.3093201901064866</v>
      </c>
      <c r="M1327">
        <v>3.7040700776038125</v>
      </c>
      <c r="N1327">
        <v>6.0059471879070561</v>
      </c>
      <c r="O1327">
        <v>0</v>
      </c>
      <c r="P1327">
        <v>0</v>
      </c>
      <c r="Q1327">
        <v>0</v>
      </c>
      <c r="R1327">
        <v>0</v>
      </c>
      <c r="S1327">
        <v>2.8890851632358152</v>
      </c>
      <c r="T1327">
        <v>0</v>
      </c>
      <c r="U1327">
        <v>0</v>
      </c>
      <c r="V1327">
        <v>0.10508946166527784</v>
      </c>
      <c r="W1327">
        <v>0.10508946166527784</v>
      </c>
      <c r="X1327">
        <v>2.9157511798760916</v>
      </c>
      <c r="Y1327">
        <v>3.1845291413720558</v>
      </c>
      <c r="Z1327">
        <v>3.1845291413720575E-3</v>
      </c>
      <c r="AA1327">
        <v>0</v>
      </c>
      <c r="AB1327">
        <v>0</v>
      </c>
      <c r="AC1327" s="1" t="e">
        <f>((#REF!+#REF!)*H2__2[[#This Row],[PremiumH2CN_cap]]+(#REF!+#REF!)*H2__2[[#This Row],[PremiumH2CN_prod]]*1000)*_xlfn.XLOOKUP(H2__2[[#This Row],[Year]],Graphs!$R$2:$R$41,Graphs!$T$2:$T$41)</f>
        <v>#REF!</v>
      </c>
      <c r="AD132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8" spans="1:31" x14ac:dyDescent="0.25">
      <c r="A1328" s="1" t="s">
        <v>105</v>
      </c>
      <c r="B1328">
        <v>9</v>
      </c>
      <c r="C1328" s="1" t="s">
        <v>107</v>
      </c>
      <c r="D1328" s="1" t="s">
        <v>23</v>
      </c>
      <c r="E1328">
        <v>2027</v>
      </c>
      <c r="F1328">
        <v>46.666666666667268</v>
      </c>
      <c r="G1328">
        <v>7.2333333333338041</v>
      </c>
      <c r="H1328">
        <v>9.4114856388487258</v>
      </c>
      <c r="I1328">
        <v>41.120839346707228</v>
      </c>
      <c r="J1328">
        <v>1.9554063245189921</v>
      </c>
      <c r="K1328">
        <v>1.7270540881020575</v>
      </c>
      <c r="L1328">
        <v>1.3336978083567896</v>
      </c>
      <c r="M1328">
        <v>3.9790296203458229</v>
      </c>
      <c r="N1328">
        <v>7.6787208949508523</v>
      </c>
      <c r="O1328">
        <v>0</v>
      </c>
      <c r="P1328">
        <v>0</v>
      </c>
      <c r="Q1328">
        <v>0</v>
      </c>
      <c r="R1328">
        <v>0</v>
      </c>
      <c r="S1328">
        <v>2.9051498639005553</v>
      </c>
      <c r="T1328">
        <v>0</v>
      </c>
      <c r="U1328">
        <v>0</v>
      </c>
      <c r="V1328">
        <v>0.10508946166527784</v>
      </c>
      <c r="W1328">
        <v>0.10508946166527784</v>
      </c>
      <c r="X1328">
        <v>2.9305200487391452</v>
      </c>
      <c r="Y1328">
        <v>3.1845291413720558</v>
      </c>
      <c r="Z1328">
        <v>3.1845291413720575E-3</v>
      </c>
      <c r="AA1328">
        <v>0</v>
      </c>
      <c r="AB1328">
        <v>0</v>
      </c>
      <c r="AC1328" s="1" t="e">
        <f>((#REF!+#REF!)*H2__2[[#This Row],[PremiumH2CN_cap]]+(#REF!+#REF!)*H2__2[[#This Row],[PremiumH2CN_prod]]*1000)*_xlfn.XLOOKUP(H2__2[[#This Row],[Year]],Graphs!$R$2:$R$41,Graphs!$T$2:$T$41)</f>
        <v>#REF!</v>
      </c>
      <c r="AD132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29" spans="1:31" x14ac:dyDescent="0.25">
      <c r="A1329" s="1" t="s">
        <v>105</v>
      </c>
      <c r="B1329">
        <v>9</v>
      </c>
      <c r="C1329" s="1" t="s">
        <v>107</v>
      </c>
      <c r="D1329" s="1" t="s">
        <v>23</v>
      </c>
      <c r="E1329">
        <v>2028</v>
      </c>
      <c r="F1329">
        <v>42.000000000000782</v>
      </c>
      <c r="G1329">
        <v>7.2100000000004894</v>
      </c>
      <c r="H1329">
        <v>9.4047356388547367</v>
      </c>
      <c r="I1329">
        <v>41.11408934670915</v>
      </c>
      <c r="J1329">
        <v>1.1825972743572957</v>
      </c>
      <c r="K1329">
        <v>1.7214829458804164</v>
      </c>
      <c r="L1329">
        <v>1.3433947008262883</v>
      </c>
      <c r="M1329">
        <v>4.154306557626712</v>
      </c>
      <c r="N1329">
        <v>9.3878087575714488</v>
      </c>
      <c r="O1329">
        <v>0</v>
      </c>
      <c r="P1329">
        <v>0</v>
      </c>
      <c r="Q1329">
        <v>0</v>
      </c>
      <c r="R1329">
        <v>0</v>
      </c>
      <c r="S1329">
        <v>2.9031956520323283</v>
      </c>
      <c r="T1329">
        <v>0</v>
      </c>
      <c r="U1329">
        <v>0</v>
      </c>
      <c r="V1329">
        <v>0.10508946166527784</v>
      </c>
      <c r="W1329">
        <v>0.10508946166527784</v>
      </c>
      <c r="X1329">
        <v>2.9373655329119059</v>
      </c>
      <c r="Y1329">
        <v>3.1845291413720558</v>
      </c>
      <c r="Z1329">
        <v>3.1845291413720575E-3</v>
      </c>
      <c r="AA1329">
        <v>0</v>
      </c>
      <c r="AB1329">
        <v>0</v>
      </c>
      <c r="AC1329" s="1" t="e">
        <f>((#REF!+#REF!)*H2__2[[#This Row],[PremiumH2CN_cap]]+(#REF!+#REF!)*H2__2[[#This Row],[PremiumH2CN_prod]]*1000)*_xlfn.XLOOKUP(H2__2[[#This Row],[Year]],Graphs!$R$2:$R$41,Graphs!$T$2:$T$41)</f>
        <v>#REF!</v>
      </c>
      <c r="AD132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2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0" spans="1:31" x14ac:dyDescent="0.25">
      <c r="A1330" s="1" t="s">
        <v>105</v>
      </c>
      <c r="B1330">
        <v>9</v>
      </c>
      <c r="C1330" s="1" t="s">
        <v>107</v>
      </c>
      <c r="D1330" s="1" t="s">
        <v>23</v>
      </c>
      <c r="E1330">
        <v>2029</v>
      </c>
      <c r="F1330">
        <v>37.333333333334323</v>
      </c>
      <c r="G1330">
        <v>7.1866666666671701</v>
      </c>
      <c r="H1330">
        <v>9.3979856388576248</v>
      </c>
      <c r="I1330">
        <v>41.107339346709857</v>
      </c>
      <c r="J1330">
        <v>0.42185602196143196</v>
      </c>
      <c r="K1330">
        <v>1.692557633361145</v>
      </c>
      <c r="L1330">
        <v>1.3560410193603645</v>
      </c>
      <c r="M1330">
        <v>4.3822407400706656</v>
      </c>
      <c r="N1330">
        <v>11.047311151715496</v>
      </c>
      <c r="O1330">
        <v>0</v>
      </c>
      <c r="P1330">
        <v>0</v>
      </c>
      <c r="Q1330">
        <v>0</v>
      </c>
      <c r="R1330">
        <v>0</v>
      </c>
      <c r="S1330">
        <v>2.874795853040975</v>
      </c>
      <c r="T1330">
        <v>0</v>
      </c>
      <c r="U1330">
        <v>0</v>
      </c>
      <c r="V1330">
        <v>0.10508946166527784</v>
      </c>
      <c r="W1330">
        <v>0.10508946166527784</v>
      </c>
      <c r="X1330">
        <v>2.9190161034400459</v>
      </c>
      <c r="Y1330">
        <v>3.1845291413720558</v>
      </c>
      <c r="Z1330">
        <v>3.1845291413720575E-3</v>
      </c>
      <c r="AA1330">
        <v>0</v>
      </c>
      <c r="AB1330">
        <v>0</v>
      </c>
      <c r="AC1330" s="1" t="e">
        <f>((#REF!+#REF!)*H2__2[[#This Row],[PremiumH2CN_cap]]+(#REF!+#REF!)*H2__2[[#This Row],[PremiumH2CN_prod]]*1000)*_xlfn.XLOOKUP(H2__2[[#This Row],[Year]],Graphs!$R$2:$R$41,Graphs!$T$2:$T$41)</f>
        <v>#REF!</v>
      </c>
      <c r="AD133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1" spans="1:31" x14ac:dyDescent="0.25">
      <c r="A1331" s="1" t="s">
        <v>105</v>
      </c>
      <c r="B1331">
        <v>9</v>
      </c>
      <c r="C1331" s="1" t="s">
        <v>107</v>
      </c>
      <c r="D1331" s="1" t="s">
        <v>23</v>
      </c>
      <c r="E1331">
        <v>2030</v>
      </c>
      <c r="F1331">
        <v>32.666666666667901</v>
      </c>
      <c r="G1331">
        <v>7.1633333333338491</v>
      </c>
      <c r="H1331">
        <v>9.3912356388593974</v>
      </c>
      <c r="I1331">
        <v>41.100589346710244</v>
      </c>
      <c r="J1331">
        <v>0.10442759294464898</v>
      </c>
      <c r="K1331">
        <v>1.4333684970727314</v>
      </c>
      <c r="L1331">
        <v>1.3988215159012967</v>
      </c>
      <c r="M1331">
        <v>4.721474382394014</v>
      </c>
      <c r="N1331">
        <v>12.350211895563918</v>
      </c>
      <c r="O1331">
        <v>0</v>
      </c>
      <c r="P1331">
        <v>0</v>
      </c>
      <c r="Q1331">
        <v>0</v>
      </c>
      <c r="R1331">
        <v>0</v>
      </c>
      <c r="S1331">
        <v>2.7883014507543327</v>
      </c>
      <c r="T1331">
        <v>0</v>
      </c>
      <c r="U1331">
        <v>0</v>
      </c>
      <c r="V1331">
        <v>0.10508946166527784</v>
      </c>
      <c r="W1331">
        <v>0.10508946166527784</v>
      </c>
      <c r="X1331">
        <v>2.8339723142025846</v>
      </c>
      <c r="Y1331">
        <v>3.1845291413720558</v>
      </c>
      <c r="Z1331">
        <v>3.1845291413720575E-3</v>
      </c>
      <c r="AA1331">
        <v>0</v>
      </c>
      <c r="AB1331">
        <v>0</v>
      </c>
      <c r="AC1331" s="1" t="e">
        <f>((#REF!+#REF!)*H2__2[[#This Row],[PremiumH2CN_cap]]+(#REF!+#REF!)*H2__2[[#This Row],[PremiumH2CN_prod]]*1000)*_xlfn.XLOOKUP(H2__2[[#This Row],[Year]],Graphs!$R$2:$R$41,Graphs!$T$2:$T$41)</f>
        <v>#REF!</v>
      </c>
      <c r="AD133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2" spans="1:31" x14ac:dyDescent="0.25">
      <c r="A1332" s="1" t="s">
        <v>105</v>
      </c>
      <c r="B1332">
        <v>9</v>
      </c>
      <c r="C1332" s="1" t="s">
        <v>107</v>
      </c>
      <c r="D1332" s="1" t="s">
        <v>23</v>
      </c>
      <c r="E1332">
        <v>2031</v>
      </c>
      <c r="F1332">
        <v>28.000000000001549</v>
      </c>
      <c r="G1332">
        <v>7.1400000000005281</v>
      </c>
      <c r="H1332">
        <v>9.3844856388606086</v>
      </c>
      <c r="I1332">
        <v>41.093839346710482</v>
      </c>
      <c r="J1332">
        <v>7.4879486883385873E-2</v>
      </c>
      <c r="K1332">
        <v>0.99882885150640466</v>
      </c>
      <c r="L1332">
        <v>0.7341241533224494</v>
      </c>
      <c r="M1332">
        <v>1.3355536498454361</v>
      </c>
      <c r="N1332">
        <v>8.3633100531269555</v>
      </c>
      <c r="O1332">
        <v>0</v>
      </c>
      <c r="P1332">
        <v>0</v>
      </c>
      <c r="Q1332">
        <v>4.2315484335556395</v>
      </c>
      <c r="R1332">
        <v>5.766535336049146</v>
      </c>
      <c r="S1332">
        <v>2.0589375214532502</v>
      </c>
      <c r="T1332">
        <v>0.32632007198062274</v>
      </c>
      <c r="U1332">
        <v>0</v>
      </c>
      <c r="V1332">
        <v>0.10508946166527784</v>
      </c>
      <c r="W1332">
        <v>0.10508946166527784</v>
      </c>
      <c r="X1332">
        <v>2.1621685552302399</v>
      </c>
      <c r="Y1332">
        <v>3.1845291413720558</v>
      </c>
      <c r="Z1332">
        <v>3.1845291413720575E-3</v>
      </c>
      <c r="AA1332">
        <v>34.351085874718258</v>
      </c>
      <c r="AB1332">
        <v>36.935418206058863</v>
      </c>
      <c r="AC1332" s="1" t="e">
        <f>((#REF!+#REF!)*H2__2[[#This Row],[PremiumH2CN_cap]]+(#REF!+#REF!)*H2__2[[#This Row],[PremiumH2CN_prod]]*1000)*_xlfn.XLOOKUP(H2__2[[#This Row],[Year]],Graphs!$R$2:$R$41,Graphs!$T$2:$T$41)</f>
        <v>#REF!</v>
      </c>
      <c r="AD133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3" spans="1:31" x14ac:dyDescent="0.25">
      <c r="A1333" s="1" t="s">
        <v>105</v>
      </c>
      <c r="B1333">
        <v>9</v>
      </c>
      <c r="C1333" s="1" t="s">
        <v>107</v>
      </c>
      <c r="D1333" s="1" t="s">
        <v>23</v>
      </c>
      <c r="E1333">
        <v>2032</v>
      </c>
      <c r="F1333">
        <v>23.333333333335275</v>
      </c>
      <c r="G1333">
        <v>7.1166666666672089</v>
      </c>
      <c r="H1333">
        <v>9.3777356388623723</v>
      </c>
      <c r="I1333">
        <v>41.08708934671084</v>
      </c>
      <c r="J1333">
        <v>2.7261880551869424E-2</v>
      </c>
      <c r="K1333">
        <v>1.0223811201749562</v>
      </c>
      <c r="L1333">
        <v>0.84168364270571339</v>
      </c>
      <c r="M1333">
        <v>1.721072105270248</v>
      </c>
      <c r="N1333">
        <v>9.3935804913840553</v>
      </c>
      <c r="O1333">
        <v>0</v>
      </c>
      <c r="P1333">
        <v>0</v>
      </c>
      <c r="Q1333">
        <v>4.2721320080916945</v>
      </c>
      <c r="R1333">
        <v>5.7276121530856541</v>
      </c>
      <c r="S1333">
        <v>2.1762036504426017</v>
      </c>
      <c r="T1333">
        <v>7.2082908174852453E-2</v>
      </c>
      <c r="U1333">
        <v>0</v>
      </c>
      <c r="V1333">
        <v>0.10508946166527784</v>
      </c>
      <c r="W1333">
        <v>0.10508946166527784</v>
      </c>
      <c r="X1333">
        <v>2.2843983145013032</v>
      </c>
      <c r="Y1333">
        <v>3.1845291413720558</v>
      </c>
      <c r="Z1333">
        <v>3.1845291413720575E-3</v>
      </c>
      <c r="AA1333">
        <v>34.351085874718258</v>
      </c>
      <c r="AB1333">
        <v>36.935418206058863</v>
      </c>
      <c r="AC1333" s="1" t="e">
        <f>((#REF!+#REF!)*H2__2[[#This Row],[PremiumH2CN_cap]]+(#REF!+#REF!)*H2__2[[#This Row],[PremiumH2CN_prod]]*1000)*_xlfn.XLOOKUP(H2__2[[#This Row],[Year]],Graphs!$R$2:$R$41,Graphs!$T$2:$T$41)</f>
        <v>#REF!</v>
      </c>
      <c r="AD133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4" spans="1:31" x14ac:dyDescent="0.25">
      <c r="A1334" s="1" t="s">
        <v>105</v>
      </c>
      <c r="B1334">
        <v>9</v>
      </c>
      <c r="C1334" s="1" t="s">
        <v>107</v>
      </c>
      <c r="D1334" s="1" t="s">
        <v>23</v>
      </c>
      <c r="E1334">
        <v>2033</v>
      </c>
      <c r="F1334">
        <v>18.666666666669126</v>
      </c>
      <c r="G1334">
        <v>7.0933333333338915</v>
      </c>
      <c r="H1334">
        <v>9.3709856388651289</v>
      </c>
      <c r="I1334">
        <v>41.080339346711376</v>
      </c>
      <c r="J1334">
        <v>1.7029713486535046E-10</v>
      </c>
      <c r="K1334">
        <v>1.0294943415217153</v>
      </c>
      <c r="L1334">
        <v>1.0132088913732766</v>
      </c>
      <c r="M1334">
        <v>2.1018829440923437</v>
      </c>
      <c r="N1334">
        <v>10.35221656143556</v>
      </c>
      <c r="O1334">
        <v>0</v>
      </c>
      <c r="P1334">
        <v>0</v>
      </c>
      <c r="Q1334">
        <v>4.2922644914592993</v>
      </c>
      <c r="R1334">
        <v>5.7078617162132552</v>
      </c>
      <c r="S1334">
        <v>2.2379910752966641</v>
      </c>
      <c r="T1334">
        <v>-5.1453357045142777E-3</v>
      </c>
      <c r="U1334">
        <v>0</v>
      </c>
      <c r="V1334">
        <v>0.10508946166527784</v>
      </c>
      <c r="W1334">
        <v>0.10508946166527784</v>
      </c>
      <c r="X1334">
        <v>2.3473199429211928</v>
      </c>
      <c r="Y1334">
        <v>3.1845291413720558</v>
      </c>
      <c r="Z1334">
        <v>3.1845291413720575E-3</v>
      </c>
      <c r="AA1334">
        <v>34.351085874718258</v>
      </c>
      <c r="AB1334">
        <v>36.935418206058863</v>
      </c>
      <c r="AC1334" s="1" t="e">
        <f>((#REF!+#REF!)*H2__2[[#This Row],[PremiumH2CN_cap]]+(#REF!+#REF!)*H2__2[[#This Row],[PremiumH2CN_prod]]*1000)*_xlfn.XLOOKUP(H2__2[[#This Row],[Year]],Graphs!$R$2:$R$41,Graphs!$T$2:$T$41)</f>
        <v>#REF!</v>
      </c>
      <c r="AD133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5" spans="1:31" x14ac:dyDescent="0.25">
      <c r="A1335" s="1" t="s">
        <v>105</v>
      </c>
      <c r="B1335">
        <v>9</v>
      </c>
      <c r="C1335" s="1" t="s">
        <v>107</v>
      </c>
      <c r="D1335" s="1" t="s">
        <v>23</v>
      </c>
      <c r="E1335">
        <v>2034</v>
      </c>
      <c r="F1335">
        <v>14.000000000003189</v>
      </c>
      <c r="G1335">
        <v>7.0700000000005749</v>
      </c>
      <c r="H1335">
        <v>9.3642356388699426</v>
      </c>
      <c r="I1335">
        <v>41.073589346712296</v>
      </c>
      <c r="J1335">
        <v>6.9751293422001759E-11</v>
      </c>
      <c r="K1335">
        <v>1.0254640949617009</v>
      </c>
      <c r="L1335">
        <v>1.3256484308597372</v>
      </c>
      <c r="M1335">
        <v>2.5178730752701748</v>
      </c>
      <c r="N1335">
        <v>11.123210479742541</v>
      </c>
      <c r="O1335">
        <v>0</v>
      </c>
      <c r="P1335">
        <v>0</v>
      </c>
      <c r="Q1335">
        <v>4.3555328474463533</v>
      </c>
      <c r="R1335">
        <v>5.644620129004589</v>
      </c>
      <c r="S1335">
        <v>2.2756522683083342</v>
      </c>
      <c r="T1335">
        <v>-1.4569004275060679E-2</v>
      </c>
      <c r="U1335">
        <v>0</v>
      </c>
      <c r="V1335">
        <v>0.10508946166527784</v>
      </c>
      <c r="W1335">
        <v>0.10508946166527784</v>
      </c>
      <c r="X1335">
        <v>2.3854777171869621</v>
      </c>
      <c r="Y1335">
        <v>3.1845291413720558</v>
      </c>
      <c r="Z1335">
        <v>3.1845291413720575E-3</v>
      </c>
      <c r="AA1335">
        <v>34.351085874718258</v>
      </c>
      <c r="AB1335">
        <v>36.935418206058863</v>
      </c>
      <c r="AC1335" s="1" t="e">
        <f>((#REF!+#REF!)*H2__2[[#This Row],[PremiumH2CN_cap]]+(#REF!+#REF!)*H2__2[[#This Row],[PremiumH2CN_prod]]*1000)*_xlfn.XLOOKUP(H2__2[[#This Row],[Year]],Graphs!$R$2:$R$41,Graphs!$T$2:$T$41)</f>
        <v>#REF!</v>
      </c>
      <c r="AD133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6" spans="1:31" x14ac:dyDescent="0.25">
      <c r="A1336" s="1" t="s">
        <v>105</v>
      </c>
      <c r="B1336">
        <v>9</v>
      </c>
      <c r="C1336" s="1" t="s">
        <v>107</v>
      </c>
      <c r="D1336" s="1" t="s">
        <v>23</v>
      </c>
      <c r="E1336">
        <v>2035</v>
      </c>
      <c r="F1336">
        <v>9.3333333333377109</v>
      </c>
      <c r="G1336">
        <v>7.0466666666672593</v>
      </c>
      <c r="H1336">
        <v>9.3574856388812435</v>
      </c>
      <c r="I1336">
        <v>41.066839346714332</v>
      </c>
      <c r="J1336">
        <v>5.1698152511628805E-11</v>
      </c>
      <c r="K1336">
        <v>1.0090520214609715</v>
      </c>
      <c r="L1336">
        <v>1.6491815945199588</v>
      </c>
      <c r="M1336">
        <v>2.986595394612817</v>
      </c>
      <c r="N1336">
        <v>11.734607216404683</v>
      </c>
      <c r="O1336">
        <v>0</v>
      </c>
      <c r="P1336">
        <v>0</v>
      </c>
      <c r="Q1336">
        <v>4.443566738555349</v>
      </c>
      <c r="R1336">
        <v>5.5566267871117034</v>
      </c>
      <c r="S1336">
        <v>2.2934877286808053</v>
      </c>
      <c r="T1336">
        <v>-2.5245838370889256E-2</v>
      </c>
      <c r="U1336">
        <v>0</v>
      </c>
      <c r="V1336">
        <v>0.10508946166527784</v>
      </c>
      <c r="W1336">
        <v>0.10508946166527784</v>
      </c>
      <c r="X1336">
        <v>2.4039717255160742</v>
      </c>
      <c r="Y1336">
        <v>3.1845291413720558</v>
      </c>
      <c r="Z1336">
        <v>3.1845291413720575E-3</v>
      </c>
      <c r="AA1336">
        <v>34.351085874718258</v>
      </c>
      <c r="AB1336">
        <v>36.935418206058863</v>
      </c>
      <c r="AC1336" s="1" t="e">
        <f>((#REF!+#REF!)*H2__2[[#This Row],[PremiumH2CN_cap]]+(#REF!+#REF!)*H2__2[[#This Row],[PremiumH2CN_prod]]*1000)*_xlfn.XLOOKUP(H2__2[[#This Row],[Year]],Graphs!$R$2:$R$41,Graphs!$T$2:$T$41)</f>
        <v>#REF!</v>
      </c>
      <c r="AD133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7" spans="1:31" x14ac:dyDescent="0.25">
      <c r="A1337" s="1" t="s">
        <v>105</v>
      </c>
      <c r="B1337">
        <v>9</v>
      </c>
      <c r="C1337" s="1" t="s">
        <v>107</v>
      </c>
      <c r="D1337" s="1" t="s">
        <v>23</v>
      </c>
      <c r="E1337">
        <v>2036</v>
      </c>
      <c r="F1337">
        <v>4.6666666666735672</v>
      </c>
      <c r="G1337">
        <v>7.0233333333339436</v>
      </c>
      <c r="H1337">
        <v>9.3507356389434726</v>
      </c>
      <c r="I1337">
        <v>41.060089346722393</v>
      </c>
      <c r="J1337">
        <v>4.4006389072831774E-11</v>
      </c>
      <c r="K1337">
        <v>1.0160297804004466</v>
      </c>
      <c r="L1337">
        <v>1.6578379792001732</v>
      </c>
      <c r="M1337">
        <v>3.4157426246355898</v>
      </c>
      <c r="N1337">
        <v>12.555084045721969</v>
      </c>
      <c r="O1337">
        <v>0</v>
      </c>
      <c r="P1337">
        <v>0</v>
      </c>
      <c r="Q1337">
        <v>4.5106428484766541</v>
      </c>
      <c r="R1337">
        <v>5.4897288913334137</v>
      </c>
      <c r="S1337">
        <v>2.3596430293451887</v>
      </c>
      <c r="T1337">
        <v>-5.3269939498227913E-2</v>
      </c>
      <c r="U1337">
        <v>0</v>
      </c>
      <c r="V1337">
        <v>0.10508946166527784</v>
      </c>
      <c r="W1337">
        <v>0.10508946166527784</v>
      </c>
      <c r="X1337">
        <v>2.4820791545605592</v>
      </c>
      <c r="Y1337">
        <v>3.1845291413720558</v>
      </c>
      <c r="Z1337">
        <v>3.1845291413720575E-3</v>
      </c>
      <c r="AA1337">
        <v>34.351085874718258</v>
      </c>
      <c r="AB1337">
        <v>36.935418206058863</v>
      </c>
      <c r="AC1337" s="1" t="e">
        <f>((#REF!+#REF!)*H2__2[[#This Row],[PremiumH2CN_cap]]+(#REF!+#REF!)*H2__2[[#This Row],[PremiumH2CN_prod]]*1000)*_xlfn.XLOOKUP(H2__2[[#This Row],[Year]],Graphs!$R$2:$R$41,Graphs!$T$2:$T$41)</f>
        <v>#REF!</v>
      </c>
      <c r="AD133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8" spans="1:31" x14ac:dyDescent="0.25">
      <c r="A1338" s="1" t="s">
        <v>105</v>
      </c>
      <c r="B1338">
        <v>9</v>
      </c>
      <c r="C1338" s="1" t="s">
        <v>107</v>
      </c>
      <c r="D1338" s="1" t="s">
        <v>23</v>
      </c>
      <c r="E1338">
        <v>2037</v>
      </c>
      <c r="F1338">
        <v>1.0513943439143565E-9</v>
      </c>
      <c r="G1338">
        <v>7.0000000000006271</v>
      </c>
      <c r="H1338">
        <v>12.242992907310461</v>
      </c>
      <c r="I1338">
        <v>41.0533393468545</v>
      </c>
      <c r="J1338">
        <v>3.0760624591117803E-11</v>
      </c>
      <c r="K1338">
        <v>1.0473950771986182</v>
      </c>
      <c r="L1338">
        <v>2.1185891810843485</v>
      </c>
      <c r="M1338">
        <v>3.3918463523245506</v>
      </c>
      <c r="N1338">
        <v>13.780220209043188</v>
      </c>
      <c r="O1338">
        <v>0</v>
      </c>
      <c r="P1338">
        <v>0</v>
      </c>
      <c r="Q1338">
        <v>4.4343298551366344</v>
      </c>
      <c r="R1338">
        <v>5.5659852266300867</v>
      </c>
      <c r="S1338">
        <v>2.4357064957809285</v>
      </c>
      <c r="T1338">
        <v>-3.7314149810242378E-2</v>
      </c>
      <c r="U1338">
        <v>0</v>
      </c>
      <c r="V1338">
        <v>0.10508946166527784</v>
      </c>
      <c r="W1338">
        <v>0.10508946166527784</v>
      </c>
      <c r="X1338">
        <v>2.5635834919762117</v>
      </c>
      <c r="Y1338">
        <v>3.1845291413720558</v>
      </c>
      <c r="Z1338">
        <v>3.1845291413720575E-3</v>
      </c>
      <c r="AA1338">
        <v>34.351085874718258</v>
      </c>
      <c r="AB1338">
        <v>36.935418206058863</v>
      </c>
      <c r="AC1338" s="1" t="e">
        <f>((#REF!+#REF!)*H2__2[[#This Row],[PremiumH2CN_cap]]+(#REF!+#REF!)*H2__2[[#This Row],[PremiumH2CN_prod]]*1000)*_xlfn.XLOOKUP(H2__2[[#This Row],[Year]],Graphs!$R$2:$R$41,Graphs!$T$2:$T$41)</f>
        <v>#REF!</v>
      </c>
      <c r="AD133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39" spans="1:31" x14ac:dyDescent="0.25">
      <c r="A1339" s="1" t="s">
        <v>105</v>
      </c>
      <c r="B1339">
        <v>9</v>
      </c>
      <c r="C1339" s="1" t="s">
        <v>107</v>
      </c>
      <c r="D1339" s="1" t="s">
        <v>23</v>
      </c>
      <c r="E1339">
        <v>2038</v>
      </c>
      <c r="F1339">
        <v>1.0663596075112844E-9</v>
      </c>
      <c r="G1339">
        <v>7.0000000000006448</v>
      </c>
      <c r="H1339">
        <v>15.715825330082746</v>
      </c>
      <c r="I1339">
        <v>48.108278868417202</v>
      </c>
      <c r="J1339">
        <v>2.919000363765396E-11</v>
      </c>
      <c r="K1339">
        <v>1.0473940022809474</v>
      </c>
      <c r="L1339">
        <v>2.746070854120338</v>
      </c>
      <c r="M1339">
        <v>3.8329532630072616</v>
      </c>
      <c r="N1339">
        <v>14.259552068306482</v>
      </c>
      <c r="O1339">
        <v>0</v>
      </c>
      <c r="P1339">
        <v>0</v>
      </c>
      <c r="Q1339">
        <v>4.4497565627961153</v>
      </c>
      <c r="R1339">
        <v>5.5505205438645122</v>
      </c>
      <c r="S1339">
        <v>2.4325045754000869</v>
      </c>
      <c r="T1339">
        <v>-3.8844284896884074E-2</v>
      </c>
      <c r="U1339">
        <v>0</v>
      </c>
      <c r="V1339">
        <v>0.10508946166527784</v>
      </c>
      <c r="W1339">
        <v>0.10508946166527784</v>
      </c>
      <c r="X1339">
        <v>2.5633972350561596</v>
      </c>
      <c r="Y1339">
        <v>3.1845291413720558</v>
      </c>
      <c r="Z1339">
        <v>3.1845291413720575E-3</v>
      </c>
      <c r="AA1339">
        <v>34.351085874718258</v>
      </c>
      <c r="AB1339">
        <v>36.935418206058863</v>
      </c>
      <c r="AC1339" s="1" t="e">
        <f>((#REF!+#REF!)*H2__2[[#This Row],[PremiumH2CN_cap]]+(#REF!+#REF!)*H2__2[[#This Row],[PremiumH2CN_prod]]*1000)*_xlfn.XLOOKUP(H2__2[[#This Row],[Year]],Graphs!$R$2:$R$41,Graphs!$T$2:$T$41)</f>
        <v>#REF!</v>
      </c>
      <c r="AD133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3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0" spans="1:31" x14ac:dyDescent="0.25">
      <c r="A1340" s="1" t="s">
        <v>105</v>
      </c>
      <c r="B1340">
        <v>9</v>
      </c>
      <c r="C1340" s="1" t="s">
        <v>107</v>
      </c>
      <c r="D1340" s="1" t="s">
        <v>23</v>
      </c>
      <c r="E1340">
        <v>2039</v>
      </c>
      <c r="F1340">
        <v>1.106830821513952E-9</v>
      </c>
      <c r="G1340">
        <v>7.0000000000006644</v>
      </c>
      <c r="H1340">
        <v>21.05768884258249</v>
      </c>
      <c r="I1340">
        <v>54.16116583199851</v>
      </c>
      <c r="J1340">
        <v>2.7725610117599353E-11</v>
      </c>
      <c r="K1340">
        <v>0.99498321466541928</v>
      </c>
      <c r="L1340">
        <v>3.5871684663394001</v>
      </c>
      <c r="M1340">
        <v>4.5665314050014629</v>
      </c>
      <c r="N1340">
        <v>14.30487399457383</v>
      </c>
      <c r="O1340">
        <v>0</v>
      </c>
      <c r="P1340">
        <v>0</v>
      </c>
      <c r="Q1340">
        <v>4.511240889983914</v>
      </c>
      <c r="R1340">
        <v>5.4890969641169107</v>
      </c>
      <c r="S1340">
        <v>2.385924214952118</v>
      </c>
      <c r="T1340">
        <v>-5.5140417507442301E-2</v>
      </c>
      <c r="U1340">
        <v>0</v>
      </c>
      <c r="V1340">
        <v>0.10508946166527784</v>
      </c>
      <c r="W1340">
        <v>0.10508946166527784</v>
      </c>
      <c r="X1340">
        <v>2.5164418603454353</v>
      </c>
      <c r="Y1340">
        <v>3.1845291413720558</v>
      </c>
      <c r="Z1340">
        <v>3.1845291413720575E-3</v>
      </c>
      <c r="AA1340">
        <v>34.351085874718258</v>
      </c>
      <c r="AB1340">
        <v>36.935418206058863</v>
      </c>
      <c r="AC1340" s="1" t="e">
        <f>((#REF!+#REF!)*H2__2[[#This Row],[PremiumH2CN_cap]]+(#REF!+#REF!)*H2__2[[#This Row],[PremiumH2CN_prod]]*1000)*_xlfn.XLOOKUP(H2__2[[#This Row],[Year]],Graphs!$R$2:$R$41,Graphs!$T$2:$T$41)</f>
        <v>#REF!</v>
      </c>
      <c r="AD134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1" spans="1:31" x14ac:dyDescent="0.25">
      <c r="A1341" s="1" t="s">
        <v>105</v>
      </c>
      <c r="B1341">
        <v>9</v>
      </c>
      <c r="C1341" s="1" t="s">
        <v>107</v>
      </c>
      <c r="D1341" s="1" t="s">
        <v>23</v>
      </c>
      <c r="E1341">
        <v>2040</v>
      </c>
      <c r="F1341">
        <v>1.1712912756775161E-9</v>
      </c>
      <c r="G1341">
        <v>7.0000000000006866</v>
      </c>
      <c r="H1341">
        <v>21.050938842910561</v>
      </c>
      <c r="I1341">
        <v>64.706991456299903</v>
      </c>
      <c r="J1341">
        <v>2.5549637794970431E-11</v>
      </c>
      <c r="K1341">
        <v>0.95907704519100356</v>
      </c>
      <c r="L1341">
        <v>3.8119930510561066</v>
      </c>
      <c r="M1341">
        <v>5.9299774614028538</v>
      </c>
      <c r="N1341">
        <v>14.190320367743276</v>
      </c>
      <c r="O1341">
        <v>0</v>
      </c>
      <c r="P1341">
        <v>0</v>
      </c>
      <c r="Q1341">
        <v>4.5362072107245437</v>
      </c>
      <c r="R1341">
        <v>5.4641671102544755</v>
      </c>
      <c r="S1341">
        <v>2.3247231630645087</v>
      </c>
      <c r="T1341">
        <v>-6.3784548426936177E-2</v>
      </c>
      <c r="U1341">
        <v>0</v>
      </c>
      <c r="V1341">
        <v>0.10508946166527784</v>
      </c>
      <c r="W1341">
        <v>0.10508946166527784</v>
      </c>
      <c r="X1341">
        <v>2.4537038077883468</v>
      </c>
      <c r="Y1341">
        <v>3.1845291413720558</v>
      </c>
      <c r="Z1341">
        <v>3.1845291413720575E-3</v>
      </c>
      <c r="AA1341">
        <v>34.351085874718258</v>
      </c>
      <c r="AB1341">
        <v>36.935418206058863</v>
      </c>
      <c r="AC1341" s="1" t="e">
        <f>((#REF!+#REF!)*H2__2[[#This Row],[PremiumH2CN_cap]]+(#REF!+#REF!)*H2__2[[#This Row],[PremiumH2CN_prod]]*1000)*_xlfn.XLOOKUP(H2__2[[#This Row],[Year]],Graphs!$R$2:$R$41,Graphs!$T$2:$T$41)</f>
        <v>#REF!</v>
      </c>
      <c r="AD134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2" spans="1:31" x14ac:dyDescent="0.25">
      <c r="A1342" s="1" t="s">
        <v>105</v>
      </c>
      <c r="B1342">
        <v>9</v>
      </c>
      <c r="C1342" s="1" t="s">
        <v>107</v>
      </c>
      <c r="D1342" s="1" t="s">
        <v>23</v>
      </c>
      <c r="E1342">
        <v>2041</v>
      </c>
      <c r="F1342">
        <v>1.343780444847274E-9</v>
      </c>
      <c r="G1342">
        <v>7.0000000000007105</v>
      </c>
      <c r="H1342">
        <v>21.044188843031296</v>
      </c>
      <c r="I1342">
        <v>73.354032410913959</v>
      </c>
      <c r="J1342">
        <v>2.5509612706976387E-11</v>
      </c>
      <c r="K1342">
        <v>0.95907704513611491</v>
      </c>
      <c r="L1342">
        <v>4.0925723230247364</v>
      </c>
      <c r="M1342">
        <v>8.7529990242837119</v>
      </c>
      <c r="N1342">
        <v>13.977490297541399</v>
      </c>
      <c r="O1342">
        <v>0</v>
      </c>
      <c r="P1342">
        <v>0</v>
      </c>
      <c r="Q1342">
        <v>0</v>
      </c>
      <c r="R1342">
        <v>0</v>
      </c>
      <c r="S1342">
        <v>2.2085429036100974</v>
      </c>
      <c r="T1342">
        <v>0</v>
      </c>
      <c r="U1342">
        <v>0</v>
      </c>
      <c r="V1342">
        <v>0.10508946166527784</v>
      </c>
      <c r="W1342">
        <v>0.10508946166527784</v>
      </c>
      <c r="X1342">
        <v>2.314113589484299</v>
      </c>
      <c r="Y1342">
        <v>3.1845291413720558</v>
      </c>
      <c r="Z1342">
        <v>3.1845291413720575E-3</v>
      </c>
      <c r="AA1342">
        <v>34.351085874718258</v>
      </c>
      <c r="AB1342">
        <v>36.935418206058863</v>
      </c>
      <c r="AC1342" s="1" t="e">
        <f>((#REF!+#REF!)*H2__2[[#This Row],[PremiumH2CN_cap]]+(#REF!+#REF!)*H2__2[[#This Row],[PremiumH2CN_prod]]*1000)*_xlfn.XLOOKUP(H2__2[[#This Row],[Year]],Graphs!$R$2:$R$41,Graphs!$T$2:$T$41)</f>
        <v>#REF!</v>
      </c>
      <c r="AD134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3" spans="1:31" x14ac:dyDescent="0.25">
      <c r="A1343" s="1" t="s">
        <v>105</v>
      </c>
      <c r="B1343">
        <v>9</v>
      </c>
      <c r="C1343" s="1" t="s">
        <v>107</v>
      </c>
      <c r="D1343" s="1" t="s">
        <v>23</v>
      </c>
      <c r="E1343">
        <v>2042</v>
      </c>
      <c r="F1343">
        <v>1.5097921359831355E-9</v>
      </c>
      <c r="G1343">
        <v>7.0000000000007399</v>
      </c>
      <c r="H1343">
        <v>20.610641408763435</v>
      </c>
      <c r="I1343">
        <v>71.997282411127628</v>
      </c>
      <c r="J1343">
        <v>2.4620535724623584E-11</v>
      </c>
      <c r="K1343">
        <v>0.84934307725192937</v>
      </c>
      <c r="L1343">
        <v>4.2555491358986002</v>
      </c>
      <c r="M1343">
        <v>9.1344909396003313</v>
      </c>
      <c r="N1343">
        <v>13.993526488700338</v>
      </c>
      <c r="O1343">
        <v>0</v>
      </c>
      <c r="P1343">
        <v>0</v>
      </c>
      <c r="Q1343">
        <v>0</v>
      </c>
      <c r="R1343">
        <v>0</v>
      </c>
      <c r="S1343">
        <v>2.087855248521691</v>
      </c>
      <c r="T1343">
        <v>0</v>
      </c>
      <c r="U1343">
        <v>0</v>
      </c>
      <c r="V1343">
        <v>0.10508946166527784</v>
      </c>
      <c r="W1343">
        <v>0.10508946166527784</v>
      </c>
      <c r="X1343">
        <v>2.1961534977607799</v>
      </c>
      <c r="Y1343">
        <v>3.1845291413720558</v>
      </c>
      <c r="Z1343">
        <v>3.1845291413720575E-3</v>
      </c>
      <c r="AA1343">
        <v>34.351085874718258</v>
      </c>
      <c r="AB1343">
        <v>36.935418206058863</v>
      </c>
      <c r="AC1343" s="1" t="e">
        <f>((#REF!+#REF!)*H2__2[[#This Row],[PremiumH2CN_cap]]+(#REF!+#REF!)*H2__2[[#This Row],[PremiumH2CN_prod]]*1000)*_xlfn.XLOOKUP(H2__2[[#This Row],[Year]],Graphs!$R$2:$R$41,Graphs!$T$2:$T$41)</f>
        <v>#REF!</v>
      </c>
      <c r="AD134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4" spans="1:31" x14ac:dyDescent="0.25">
      <c r="A1344" s="1" t="s">
        <v>105</v>
      </c>
      <c r="B1344">
        <v>9</v>
      </c>
      <c r="C1344" s="1" t="s">
        <v>107</v>
      </c>
      <c r="D1344" s="1" t="s">
        <v>23</v>
      </c>
      <c r="E1344">
        <v>2043</v>
      </c>
      <c r="F1344">
        <v>1.6989710399824099E-9</v>
      </c>
      <c r="G1344">
        <v>7.0000000000007772</v>
      </c>
      <c r="H1344">
        <v>20.61064140890835</v>
      </c>
      <c r="I1344">
        <v>81.349854712366181</v>
      </c>
      <c r="J1344">
        <v>2.4319789966259492E-11</v>
      </c>
      <c r="K1344">
        <v>0.6441950192105913</v>
      </c>
      <c r="L1344">
        <v>4.3067867756548281</v>
      </c>
      <c r="M1344">
        <v>10.764776279876184</v>
      </c>
      <c r="N1344">
        <v>14.324079179540012</v>
      </c>
      <c r="O1344">
        <v>0</v>
      </c>
      <c r="P1344">
        <v>0</v>
      </c>
      <c r="Q1344">
        <v>0</v>
      </c>
      <c r="R1344">
        <v>0</v>
      </c>
      <c r="S1344">
        <v>2.0738224284093811</v>
      </c>
      <c r="T1344">
        <v>0</v>
      </c>
      <c r="U1344">
        <v>0</v>
      </c>
      <c r="V1344">
        <v>0.10508946166527784</v>
      </c>
      <c r="W1344">
        <v>0.10508946166527784</v>
      </c>
      <c r="X1344">
        <v>2.182852025206135</v>
      </c>
      <c r="Y1344">
        <v>3.1845291413720558</v>
      </c>
      <c r="Z1344">
        <v>3.1845291413720575E-3</v>
      </c>
      <c r="AA1344">
        <v>34.351085874718258</v>
      </c>
      <c r="AB1344">
        <v>36.935418206058863</v>
      </c>
      <c r="AC1344" s="1" t="e">
        <f>((#REF!+#REF!)*H2__2[[#This Row],[PremiumH2CN_cap]]+(#REF!+#REF!)*H2__2[[#This Row],[PremiumH2CN_prod]]*1000)*_xlfn.XLOOKUP(H2__2[[#This Row],[Year]],Graphs!$R$2:$R$41,Graphs!$T$2:$T$41)</f>
        <v>#REF!</v>
      </c>
      <c r="AD134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5" spans="1:31" x14ac:dyDescent="0.25">
      <c r="A1345" s="1" t="s">
        <v>105</v>
      </c>
      <c r="B1345">
        <v>9</v>
      </c>
      <c r="C1345" s="1" t="s">
        <v>107</v>
      </c>
      <c r="D1345" s="1" t="s">
        <v>23</v>
      </c>
      <c r="E1345">
        <v>2044</v>
      </c>
      <c r="F1345">
        <v>1.9154666034419241E-9</v>
      </c>
      <c r="G1345">
        <v>7.0000000000008251</v>
      </c>
      <c r="H1345">
        <v>20.610641409232024</v>
      </c>
      <c r="I1345">
        <v>97.331037311003371</v>
      </c>
      <c r="J1345">
        <v>2.3848139357635692E-11</v>
      </c>
      <c r="K1345">
        <v>0.48066693325255766</v>
      </c>
      <c r="L1345">
        <v>4.3773157057629639</v>
      </c>
      <c r="M1345">
        <v>12.696470499167651</v>
      </c>
      <c r="N1345">
        <v>14.132626666992016</v>
      </c>
      <c r="O1345">
        <v>0</v>
      </c>
      <c r="P1345">
        <v>0</v>
      </c>
      <c r="Q1345">
        <v>0</v>
      </c>
      <c r="R1345">
        <v>0</v>
      </c>
      <c r="S1345">
        <v>2.0132976264951918</v>
      </c>
      <c r="T1345">
        <v>0</v>
      </c>
      <c r="U1345">
        <v>0</v>
      </c>
      <c r="V1345">
        <v>0.10508946166527784</v>
      </c>
      <c r="W1345">
        <v>0.10508946166527784</v>
      </c>
      <c r="X1345">
        <v>2.1227687401866864</v>
      </c>
      <c r="Y1345">
        <v>3.1845291413720558</v>
      </c>
      <c r="Z1345">
        <v>3.1845291413720575E-3</v>
      </c>
      <c r="AA1345">
        <v>34.351085874718258</v>
      </c>
      <c r="AB1345">
        <v>36.935418206058863</v>
      </c>
      <c r="AC1345" s="1" t="e">
        <f>((#REF!+#REF!)*H2__2[[#This Row],[PremiumH2CN_cap]]+(#REF!+#REF!)*H2__2[[#This Row],[PremiumH2CN_prod]]*1000)*_xlfn.XLOOKUP(H2__2[[#This Row],[Year]],Graphs!$R$2:$R$41,Graphs!$T$2:$T$41)</f>
        <v>#REF!</v>
      </c>
      <c r="AD134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6" spans="1:31" x14ac:dyDescent="0.25">
      <c r="A1346" s="1" t="s">
        <v>105</v>
      </c>
      <c r="B1346">
        <v>9</v>
      </c>
      <c r="C1346" s="1" t="s">
        <v>107</v>
      </c>
      <c r="D1346" s="1" t="s">
        <v>23</v>
      </c>
      <c r="E1346">
        <v>2045</v>
      </c>
      <c r="F1346">
        <v>2.1646534115202075E-9</v>
      </c>
      <c r="G1346">
        <v>7.0000000000008811</v>
      </c>
      <c r="H1346">
        <v>22.1529771669369</v>
      </c>
      <c r="I1346">
        <v>106.70371479919945</v>
      </c>
      <c r="J1346">
        <v>2.3405415030213311E-11</v>
      </c>
      <c r="K1346">
        <v>0.46045237050348164</v>
      </c>
      <c r="L1346">
        <v>4.7703608869659666</v>
      </c>
      <c r="M1346">
        <v>14.052779975321322</v>
      </c>
      <c r="N1346">
        <v>13.99938641319762</v>
      </c>
      <c r="O1346">
        <v>0</v>
      </c>
      <c r="P1346">
        <v>0</v>
      </c>
      <c r="Q1346">
        <v>0</v>
      </c>
      <c r="R1346">
        <v>0</v>
      </c>
      <c r="S1346">
        <v>1.9336680818981855</v>
      </c>
      <c r="T1346">
        <v>0</v>
      </c>
      <c r="U1346">
        <v>0</v>
      </c>
      <c r="V1346">
        <v>0.10508946166527784</v>
      </c>
      <c r="W1346">
        <v>0.10508946166527784</v>
      </c>
      <c r="X1346">
        <v>2.0341491335274133</v>
      </c>
      <c r="Y1346">
        <v>3.1845291413720558</v>
      </c>
      <c r="Z1346">
        <v>3.1845291413720575E-3</v>
      </c>
      <c r="AA1346">
        <v>34.351085874718258</v>
      </c>
      <c r="AB1346">
        <v>36.935418206058863</v>
      </c>
      <c r="AC1346" s="1" t="e">
        <f>((#REF!+#REF!)*H2__2[[#This Row],[PremiumH2CN_cap]]+(#REF!+#REF!)*H2__2[[#This Row],[PremiumH2CN_prod]]*1000)*_xlfn.XLOOKUP(H2__2[[#This Row],[Year]],Graphs!$R$2:$R$41,Graphs!$T$2:$T$41)</f>
        <v>#REF!</v>
      </c>
      <c r="AD134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7" spans="1:31" x14ac:dyDescent="0.25">
      <c r="A1347" s="1" t="s">
        <v>105</v>
      </c>
      <c r="B1347">
        <v>9</v>
      </c>
      <c r="C1347" s="1" t="s">
        <v>107</v>
      </c>
      <c r="D1347" s="1" t="s">
        <v>23</v>
      </c>
      <c r="E1347">
        <v>2046</v>
      </c>
      <c r="F1347">
        <v>2.4527544814890049E-9</v>
      </c>
      <c r="G1347">
        <v>7.0000000000009495</v>
      </c>
      <c r="H1347">
        <v>29.721720833699777</v>
      </c>
      <c r="I1347">
        <v>105.33173656935631</v>
      </c>
      <c r="J1347">
        <v>2.3197549395006061E-11</v>
      </c>
      <c r="K1347">
        <v>0.46045237048624887</v>
      </c>
      <c r="L1347">
        <v>6.4157201502597143</v>
      </c>
      <c r="M1347">
        <v>14.034628427433434</v>
      </c>
      <c r="N1347">
        <v>14.265594393733121</v>
      </c>
      <c r="O1347">
        <v>0</v>
      </c>
      <c r="P1347">
        <v>0</v>
      </c>
      <c r="Q1347">
        <v>0</v>
      </c>
      <c r="R1347">
        <v>0</v>
      </c>
      <c r="S1347">
        <v>1.8900198920256428</v>
      </c>
      <c r="T1347">
        <v>0</v>
      </c>
      <c r="U1347">
        <v>0</v>
      </c>
      <c r="V1347">
        <v>0.10508946166527784</v>
      </c>
      <c r="W1347">
        <v>0.10508946166527784</v>
      </c>
      <c r="X1347">
        <v>1.9833483106520757</v>
      </c>
      <c r="Y1347">
        <v>3.1845291413720558</v>
      </c>
      <c r="Z1347">
        <v>3.1845291413720575E-3</v>
      </c>
      <c r="AA1347">
        <v>34.351085874718258</v>
      </c>
      <c r="AB1347">
        <v>36.935418206058863</v>
      </c>
      <c r="AC1347" s="1" t="e">
        <f>((#REF!+#REF!)*H2__2[[#This Row],[PremiumH2CN_cap]]+(#REF!+#REF!)*H2__2[[#This Row],[PremiumH2CN_prod]]*1000)*_xlfn.XLOOKUP(H2__2[[#This Row],[Year]],Graphs!$R$2:$R$41,Graphs!$T$2:$T$41)</f>
        <v>#REF!</v>
      </c>
      <c r="AD134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8" spans="1:31" x14ac:dyDescent="0.25">
      <c r="A1348" s="1" t="s">
        <v>105</v>
      </c>
      <c r="B1348">
        <v>9</v>
      </c>
      <c r="C1348" s="1" t="s">
        <v>107</v>
      </c>
      <c r="D1348" s="1" t="s">
        <v>23</v>
      </c>
      <c r="E1348">
        <v>2047</v>
      </c>
      <c r="F1348">
        <v>2.7851443078951588E-9</v>
      </c>
      <c r="G1348">
        <v>7.0000000000010507</v>
      </c>
      <c r="H1348">
        <v>37.505463169457833</v>
      </c>
      <c r="I1348">
        <v>109.52164198346416</v>
      </c>
      <c r="J1348">
        <v>2.2886223484509837E-11</v>
      </c>
      <c r="K1348">
        <v>0.46045237047275661</v>
      </c>
      <c r="L1348">
        <v>8.1042378212456487</v>
      </c>
      <c r="M1348">
        <v>14.380222483570096</v>
      </c>
      <c r="N1348">
        <v>14.075968215614784</v>
      </c>
      <c r="O1348">
        <v>0</v>
      </c>
      <c r="P1348">
        <v>0</v>
      </c>
      <c r="Q1348">
        <v>0</v>
      </c>
      <c r="R1348">
        <v>0</v>
      </c>
      <c r="S1348">
        <v>1.8044517975969678</v>
      </c>
      <c r="T1348">
        <v>0</v>
      </c>
      <c r="U1348">
        <v>0</v>
      </c>
      <c r="V1348">
        <v>0.10508946166527784</v>
      </c>
      <c r="W1348">
        <v>0.10508946166527784</v>
      </c>
      <c r="X1348">
        <v>1.8935191860370426</v>
      </c>
      <c r="Y1348">
        <v>3.1845291413720558</v>
      </c>
      <c r="Z1348">
        <v>3.1845291413720575E-3</v>
      </c>
      <c r="AA1348">
        <v>34.351085874718258</v>
      </c>
      <c r="AB1348">
        <v>36.935418206058863</v>
      </c>
      <c r="AC1348" s="1" t="e">
        <f>((#REF!+#REF!)*H2__2[[#This Row],[PremiumH2CN_cap]]+(#REF!+#REF!)*H2__2[[#This Row],[PremiumH2CN_prod]]*1000)*_xlfn.XLOOKUP(H2__2[[#This Row],[Year]],Graphs!$R$2:$R$41,Graphs!$T$2:$T$41)</f>
        <v>#REF!</v>
      </c>
      <c r="AD134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49" spans="1:31" x14ac:dyDescent="0.25">
      <c r="A1349" s="1" t="s">
        <v>105</v>
      </c>
      <c r="B1349">
        <v>9</v>
      </c>
      <c r="C1349" s="1" t="s">
        <v>107</v>
      </c>
      <c r="D1349" s="1" t="s">
        <v>23</v>
      </c>
      <c r="E1349">
        <v>2048</v>
      </c>
      <c r="F1349">
        <v>3.1697788365221481E-9</v>
      </c>
      <c r="G1349">
        <v>3.5000000000013127</v>
      </c>
      <c r="H1349">
        <v>49.146830009347866</v>
      </c>
      <c r="I1349">
        <v>110.54195578857319</v>
      </c>
      <c r="J1349">
        <v>2.2669592681198451E-11</v>
      </c>
      <c r="K1349">
        <v>0.23022618517818863</v>
      </c>
      <c r="L1349">
        <v>10.662452006259835</v>
      </c>
      <c r="M1349">
        <v>14.583989470448321</v>
      </c>
      <c r="N1349">
        <v>13.876294907778176</v>
      </c>
      <c r="O1349">
        <v>0</v>
      </c>
      <c r="P1349">
        <v>0</v>
      </c>
      <c r="Q1349">
        <v>0</v>
      </c>
      <c r="R1349">
        <v>0</v>
      </c>
      <c r="S1349">
        <v>1.7286514243142082</v>
      </c>
      <c r="T1349">
        <v>0</v>
      </c>
      <c r="U1349">
        <v>0</v>
      </c>
      <c r="V1349">
        <v>0.10508946166527784</v>
      </c>
      <c r="W1349">
        <v>0.10508946166527784</v>
      </c>
      <c r="X1349">
        <v>1.8103442844224023</v>
      </c>
      <c r="Y1349">
        <v>3.1845291413720558</v>
      </c>
      <c r="Z1349">
        <v>3.1845291413720575E-3</v>
      </c>
      <c r="AA1349">
        <v>34.351085874718258</v>
      </c>
      <c r="AB1349">
        <v>36.935418206058863</v>
      </c>
      <c r="AC1349" s="1" t="e">
        <f>((#REF!+#REF!)*H2__2[[#This Row],[PremiumH2CN_cap]]+(#REF!+#REF!)*H2__2[[#This Row],[PremiumH2CN_prod]]*1000)*_xlfn.XLOOKUP(H2__2[[#This Row],[Year]],Graphs!$R$2:$R$41,Graphs!$T$2:$T$41)</f>
        <v>#REF!</v>
      </c>
      <c r="AD134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4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0" spans="1:31" x14ac:dyDescent="0.25">
      <c r="A1350" s="1" t="s">
        <v>105</v>
      </c>
      <c r="B1350">
        <v>9</v>
      </c>
      <c r="C1350" s="1" t="s">
        <v>107</v>
      </c>
      <c r="D1350" s="1" t="s">
        <v>23</v>
      </c>
      <c r="E1350">
        <v>2049</v>
      </c>
      <c r="F1350">
        <v>3.6152511827941493E-9</v>
      </c>
      <c r="G1350">
        <v>1.4544861981791785E-10</v>
      </c>
      <c r="H1350">
        <v>62.215292599200765</v>
      </c>
      <c r="I1350">
        <v>116.27786290332554</v>
      </c>
      <c r="J1350">
        <v>2.2501737796672431E-11</v>
      </c>
      <c r="K1350">
        <v>9.3638042150564749E-12</v>
      </c>
      <c r="L1350">
        <v>13.445369977663731</v>
      </c>
      <c r="M1350">
        <v>14.831751222653702</v>
      </c>
      <c r="N1350">
        <v>13.429037809325932</v>
      </c>
      <c r="O1350">
        <v>0</v>
      </c>
      <c r="P1350">
        <v>0</v>
      </c>
      <c r="Q1350">
        <v>0</v>
      </c>
      <c r="R1350">
        <v>0</v>
      </c>
      <c r="S1350">
        <v>1.6573747575900235</v>
      </c>
      <c r="T1350">
        <v>0</v>
      </c>
      <c r="U1350">
        <v>0</v>
      </c>
      <c r="V1350">
        <v>0.10508946166527784</v>
      </c>
      <c r="W1350">
        <v>0.10508946166527784</v>
      </c>
      <c r="X1350">
        <v>1.7365377065185088</v>
      </c>
      <c r="Y1350">
        <v>3.1845291413720558</v>
      </c>
      <c r="Z1350">
        <v>3.1845291413720575E-3</v>
      </c>
      <c r="AA1350">
        <v>34.351085874718258</v>
      </c>
      <c r="AB1350">
        <v>36.935418206058863</v>
      </c>
      <c r="AC1350" s="1" t="e">
        <f>((#REF!+#REF!)*H2__2[[#This Row],[PremiumH2CN_cap]]+(#REF!+#REF!)*H2__2[[#This Row],[PremiumH2CN_prod]]*1000)*_xlfn.XLOOKUP(H2__2[[#This Row],[Year]],Graphs!$R$2:$R$41,Graphs!$T$2:$T$41)</f>
        <v>#REF!</v>
      </c>
      <c r="AD135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1" spans="1:31" x14ac:dyDescent="0.25">
      <c r="A1351" s="1" t="s">
        <v>105</v>
      </c>
      <c r="B1351">
        <v>9</v>
      </c>
      <c r="C1351" s="1" t="s">
        <v>107</v>
      </c>
      <c r="D1351" s="1" t="s">
        <v>23</v>
      </c>
      <c r="E1351">
        <v>2050</v>
      </c>
      <c r="F1351">
        <v>4.1262708535872328E-9</v>
      </c>
      <c r="G1351">
        <v>1.5552140631647601E-10</v>
      </c>
      <c r="H1351">
        <v>72.990793643639364</v>
      </c>
      <c r="I1351">
        <v>123.34133897277709</v>
      </c>
      <c r="J1351">
        <v>2.2364918566327665E-11</v>
      </c>
      <c r="K1351">
        <v>8.8421469883679121E-12</v>
      </c>
      <c r="L1351">
        <v>15.779398976318321</v>
      </c>
      <c r="M1351">
        <v>15.086262123192254</v>
      </c>
      <c r="N1351">
        <v>12.944279400679623</v>
      </c>
      <c r="O1351">
        <v>0</v>
      </c>
      <c r="P1351">
        <v>0</v>
      </c>
      <c r="Q1351">
        <v>0</v>
      </c>
      <c r="R1351">
        <v>0</v>
      </c>
      <c r="S1351">
        <v>1.5858968369033191</v>
      </c>
      <c r="T1351">
        <v>0</v>
      </c>
      <c r="U1351">
        <v>0</v>
      </c>
      <c r="V1351">
        <v>0.10508946166527784</v>
      </c>
      <c r="W1351">
        <v>0.10508946166527784</v>
      </c>
      <c r="X1351">
        <v>1.6621488374055919</v>
      </c>
      <c r="Y1351">
        <v>3.1845291413720558</v>
      </c>
      <c r="Z1351">
        <v>3.1845291413720575E-3</v>
      </c>
      <c r="AA1351">
        <v>34.351085874718258</v>
      </c>
      <c r="AB1351">
        <v>36.935418206058863</v>
      </c>
      <c r="AC1351" s="1" t="e">
        <f>((#REF!+#REF!)*H2__2[[#This Row],[PremiumH2CN_cap]]+(#REF!+#REF!)*H2__2[[#This Row],[PremiumH2CN_prod]]*1000)*_xlfn.XLOOKUP(H2__2[[#This Row],[Year]],Graphs!$R$2:$R$41,Graphs!$T$2:$T$41)</f>
        <v>#REF!</v>
      </c>
      <c r="AD135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2" spans="1:31" x14ac:dyDescent="0.25">
      <c r="A1352" s="1" t="s">
        <v>105</v>
      </c>
      <c r="B1352">
        <v>9</v>
      </c>
      <c r="C1352" s="1" t="s">
        <v>107</v>
      </c>
      <c r="D1352" s="1" t="s">
        <v>23</v>
      </c>
      <c r="E1352">
        <v>2051</v>
      </c>
      <c r="F1352">
        <v>4.6578079970992358E-9</v>
      </c>
      <c r="G1352">
        <v>1.6400803119102849E-10</v>
      </c>
      <c r="H1352">
        <v>107.33940124897296</v>
      </c>
      <c r="I1352">
        <v>167.1197623705155</v>
      </c>
      <c r="J1352">
        <v>2.218414280299226E-11</v>
      </c>
      <c r="K1352">
        <v>7.9494532917937642E-12</v>
      </c>
      <c r="L1352">
        <v>22.090122390308736</v>
      </c>
      <c r="M1352">
        <v>15.850208169460053</v>
      </c>
      <c r="N1352">
        <v>12.058499606179421</v>
      </c>
      <c r="O1352">
        <v>0</v>
      </c>
      <c r="P1352">
        <v>0</v>
      </c>
      <c r="Q1352">
        <v>0</v>
      </c>
      <c r="R1352">
        <v>0</v>
      </c>
      <c r="S1352">
        <v>1.4815054242900878</v>
      </c>
      <c r="T1352">
        <v>0</v>
      </c>
      <c r="U1352">
        <v>0</v>
      </c>
      <c r="V1352">
        <v>0.10508946166527784</v>
      </c>
      <c r="W1352">
        <v>0.10508946166527784</v>
      </c>
      <c r="X1352">
        <v>1.5542737906855804</v>
      </c>
      <c r="Y1352">
        <v>3.1845291413720558</v>
      </c>
      <c r="Z1352">
        <v>3.1845291413720575E-3</v>
      </c>
      <c r="AA1352">
        <v>0</v>
      </c>
      <c r="AB1352">
        <v>0</v>
      </c>
      <c r="AC1352" s="1" t="e">
        <f>((#REF!+#REF!)*H2__2[[#This Row],[PremiumH2CN_cap]]+(#REF!+#REF!)*H2__2[[#This Row],[PremiumH2CN_prod]]*1000)*_xlfn.XLOOKUP(H2__2[[#This Row],[Year]],Graphs!$R$2:$R$41,Graphs!$T$2:$T$41)</f>
        <v>#REF!</v>
      </c>
      <c r="AD1352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2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3" spans="1:31" x14ac:dyDescent="0.25">
      <c r="A1353" s="1" t="s">
        <v>105</v>
      </c>
      <c r="B1353">
        <v>9</v>
      </c>
      <c r="C1353" s="1" t="s">
        <v>107</v>
      </c>
      <c r="D1353" s="1" t="s">
        <v>23</v>
      </c>
      <c r="E1353">
        <v>2052</v>
      </c>
      <c r="F1353">
        <v>4.9788600025396615E-9</v>
      </c>
      <c r="G1353">
        <v>1.6968787242856253E-10</v>
      </c>
      <c r="H1353">
        <v>112.67703164911191</v>
      </c>
      <c r="I1353">
        <v>169.21105517836955</v>
      </c>
      <c r="J1353">
        <v>2.1994749411053651E-11</v>
      </c>
      <c r="K1353">
        <v>7.1229645468788738E-12</v>
      </c>
      <c r="L1353">
        <v>22.98652540303717</v>
      </c>
      <c r="M1353">
        <v>16.075705387171865</v>
      </c>
      <c r="N1353">
        <v>10.936520819183956</v>
      </c>
      <c r="O1353">
        <v>0</v>
      </c>
      <c r="P1353">
        <v>0</v>
      </c>
      <c r="Q1353">
        <v>0</v>
      </c>
      <c r="R1353">
        <v>0</v>
      </c>
      <c r="S1353">
        <v>1.3667829542258372</v>
      </c>
      <c r="T1353">
        <v>0</v>
      </c>
      <c r="U1353">
        <v>0</v>
      </c>
      <c r="V1353">
        <v>0.10508946166527784</v>
      </c>
      <c r="W1353">
        <v>0.10508946166527784</v>
      </c>
      <c r="X1353">
        <v>1.4312377287138871</v>
      </c>
      <c r="Y1353">
        <v>3.1845291413720558</v>
      </c>
      <c r="Z1353">
        <v>3.1845291413720575E-3</v>
      </c>
      <c r="AA1353">
        <v>0</v>
      </c>
      <c r="AB1353">
        <v>0</v>
      </c>
      <c r="AC1353" s="1" t="e">
        <f>((#REF!+#REF!)*H2__2[[#This Row],[PremiumH2CN_cap]]+(#REF!+#REF!)*H2__2[[#This Row],[PremiumH2CN_prod]]*1000)*_xlfn.XLOOKUP(H2__2[[#This Row],[Year]],Graphs!$R$2:$R$41,Graphs!$T$2:$T$41)</f>
        <v>#REF!</v>
      </c>
      <c r="AD1353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3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4" spans="1:31" x14ac:dyDescent="0.25">
      <c r="A1354" s="1" t="s">
        <v>105</v>
      </c>
      <c r="B1354">
        <v>9</v>
      </c>
      <c r="C1354" s="1" t="s">
        <v>107</v>
      </c>
      <c r="D1354" s="1" t="s">
        <v>23</v>
      </c>
      <c r="E1354">
        <v>2053</v>
      </c>
      <c r="F1354">
        <v>5.0808881532093591E-9</v>
      </c>
      <c r="G1354">
        <v>1.7243047243243227E-10</v>
      </c>
      <c r="H1354">
        <v>122.28575036151223</v>
      </c>
      <c r="I1354">
        <v>169.21105519221513</v>
      </c>
      <c r="J1354">
        <v>1.5662288682987202E-11</v>
      </c>
      <c r="K1354">
        <v>5.389650570268588E-12</v>
      </c>
      <c r="L1354">
        <v>23.858321640068166</v>
      </c>
      <c r="M1354">
        <v>16.118165551284221</v>
      </c>
      <c r="N1354">
        <v>10.02258580006041</v>
      </c>
      <c r="O1354">
        <v>0</v>
      </c>
      <c r="P1354">
        <v>0</v>
      </c>
      <c r="Q1354">
        <v>0</v>
      </c>
      <c r="R1354">
        <v>0</v>
      </c>
      <c r="S1354">
        <v>1.2713495745505721</v>
      </c>
      <c r="T1354">
        <v>0</v>
      </c>
      <c r="U1354">
        <v>0</v>
      </c>
      <c r="V1354">
        <v>0.10508946166527784</v>
      </c>
      <c r="W1354">
        <v>0.10508946166527784</v>
      </c>
      <c r="X1354">
        <v>1.3331083941349919</v>
      </c>
      <c r="Y1354">
        <v>3.1845291413720558</v>
      </c>
      <c r="Z1354">
        <v>3.1845291413720575E-3</v>
      </c>
      <c r="AA1354">
        <v>0</v>
      </c>
      <c r="AB1354">
        <v>0</v>
      </c>
      <c r="AC1354" s="1" t="e">
        <f>((#REF!+#REF!)*H2__2[[#This Row],[PremiumH2CN_cap]]+(#REF!+#REF!)*H2__2[[#This Row],[PremiumH2CN_prod]]*1000)*_xlfn.XLOOKUP(H2__2[[#This Row],[Year]],Graphs!$R$2:$R$41,Graphs!$T$2:$T$41)</f>
        <v>#REF!</v>
      </c>
      <c r="AD1354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4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5" spans="1:31" x14ac:dyDescent="0.25">
      <c r="A1355" s="1" t="s">
        <v>105</v>
      </c>
      <c r="B1355">
        <v>9</v>
      </c>
      <c r="C1355" s="1" t="s">
        <v>107</v>
      </c>
      <c r="D1355" s="1" t="s">
        <v>23</v>
      </c>
      <c r="E1355">
        <v>2054</v>
      </c>
      <c r="F1355">
        <v>6.9175590324271099E-9</v>
      </c>
      <c r="G1355">
        <v>2.1634215155511507E-10</v>
      </c>
      <c r="H1355">
        <v>127.08846144450968</v>
      </c>
      <c r="I1355">
        <v>169.21105519295608</v>
      </c>
      <c r="J1355">
        <v>2.189643338301423E-11</v>
      </c>
      <c r="K1355">
        <v>6.6869556072429327E-12</v>
      </c>
      <c r="L1355">
        <v>24.949425678348817</v>
      </c>
      <c r="M1355">
        <v>15.908801860202157</v>
      </c>
      <c r="N1355">
        <v>9.1469333970712068</v>
      </c>
      <c r="O1355">
        <v>0</v>
      </c>
      <c r="P1355">
        <v>0</v>
      </c>
      <c r="Q1355">
        <v>0</v>
      </c>
      <c r="R1355">
        <v>0</v>
      </c>
      <c r="S1355">
        <v>1.1832207559737731</v>
      </c>
      <c r="T1355">
        <v>0</v>
      </c>
      <c r="U1355">
        <v>0</v>
      </c>
      <c r="V1355">
        <v>0.10508946166527784</v>
      </c>
      <c r="W1355">
        <v>0.10508946166527784</v>
      </c>
      <c r="X1355">
        <v>1.2381867453362174</v>
      </c>
      <c r="Y1355">
        <v>3.1845291413720558</v>
      </c>
      <c r="Z1355">
        <v>3.1845291413720575E-3</v>
      </c>
      <c r="AA1355">
        <v>0</v>
      </c>
      <c r="AB1355">
        <v>0</v>
      </c>
      <c r="AC1355" s="1" t="e">
        <f>((#REF!+#REF!)*H2__2[[#This Row],[PremiumH2CN_cap]]+(#REF!+#REF!)*H2__2[[#This Row],[PremiumH2CN_prod]]*1000)*_xlfn.XLOOKUP(H2__2[[#This Row],[Year]],Graphs!$R$2:$R$41,Graphs!$T$2:$T$41)</f>
        <v>#REF!</v>
      </c>
      <c r="AD1355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5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6" spans="1:31" x14ac:dyDescent="0.25">
      <c r="A1356" s="1" t="s">
        <v>105</v>
      </c>
      <c r="B1356">
        <v>9</v>
      </c>
      <c r="C1356" s="1" t="s">
        <v>107</v>
      </c>
      <c r="D1356" s="1" t="s">
        <v>23</v>
      </c>
      <c r="E1356">
        <v>2055</v>
      </c>
      <c r="F1356">
        <v>7.2516697835272721E-9</v>
      </c>
      <c r="G1356">
        <v>2.2528286012534926E-10</v>
      </c>
      <c r="H1356">
        <v>128.06737217731529</v>
      </c>
      <c r="I1356">
        <v>169.21105519352921</v>
      </c>
      <c r="J1356">
        <v>2.1846006784219394E-11</v>
      </c>
      <c r="K1356">
        <v>6.4909008644777729E-12</v>
      </c>
      <c r="L1356">
        <v>25.160326738607441</v>
      </c>
      <c r="M1356">
        <v>16.1653308084218</v>
      </c>
      <c r="N1356">
        <v>8.673429345580665</v>
      </c>
      <c r="O1356">
        <v>0</v>
      </c>
      <c r="P1356">
        <v>0</v>
      </c>
      <c r="Q1356">
        <v>0</v>
      </c>
      <c r="R1356">
        <v>0</v>
      </c>
      <c r="S1356">
        <v>1.0872558190914017</v>
      </c>
      <c r="T1356">
        <v>0</v>
      </c>
      <c r="U1356">
        <v>0</v>
      </c>
      <c r="V1356">
        <v>0.10508946166527784</v>
      </c>
      <c r="W1356">
        <v>0.10508946166527784</v>
      </c>
      <c r="X1356">
        <v>1.1262849873536831</v>
      </c>
      <c r="Y1356">
        <v>3.1845291413720558</v>
      </c>
      <c r="Z1356">
        <v>3.1845291413720575E-3</v>
      </c>
      <c r="AA1356">
        <v>0</v>
      </c>
      <c r="AB1356">
        <v>0</v>
      </c>
      <c r="AC1356" s="1" t="e">
        <f>((#REF!+#REF!)*H2__2[[#This Row],[PremiumH2CN_cap]]+(#REF!+#REF!)*H2__2[[#This Row],[PremiumH2CN_prod]]*1000)*_xlfn.XLOOKUP(H2__2[[#This Row],[Year]],Graphs!$R$2:$R$41,Graphs!$T$2:$T$41)</f>
        <v>#REF!</v>
      </c>
      <c r="AD1356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6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7" spans="1:31" x14ac:dyDescent="0.25">
      <c r="A1357" s="1" t="s">
        <v>105</v>
      </c>
      <c r="B1357">
        <v>9</v>
      </c>
      <c r="C1357" s="1" t="s">
        <v>107</v>
      </c>
      <c r="D1357" s="1" t="s">
        <v>23</v>
      </c>
      <c r="E1357">
        <v>2056</v>
      </c>
      <c r="F1357">
        <v>7.3485579539317721E-9</v>
      </c>
      <c r="G1357">
        <v>2.2800005699685301E-10</v>
      </c>
      <c r="H1357">
        <v>128.06737218167487</v>
      </c>
      <c r="I1357">
        <v>169.21105519372185</v>
      </c>
      <c r="J1357">
        <v>1.4145623959255967E-11</v>
      </c>
      <c r="K1357">
        <v>4.6695372765219158E-12</v>
      </c>
      <c r="L1357">
        <v>25.261178639749183</v>
      </c>
      <c r="M1357">
        <v>16.190499744568477</v>
      </c>
      <c r="N1357">
        <v>8.5450403910103976</v>
      </c>
      <c r="O1357">
        <v>0</v>
      </c>
      <c r="P1357">
        <v>0</v>
      </c>
      <c r="Q1357">
        <v>0</v>
      </c>
      <c r="R1357">
        <v>0</v>
      </c>
      <c r="S1357">
        <v>1.019141277906209</v>
      </c>
      <c r="T1357">
        <v>0</v>
      </c>
      <c r="U1357">
        <v>0</v>
      </c>
      <c r="V1357">
        <v>0.10508946166527784</v>
      </c>
      <c r="W1357">
        <v>0.10508946166527784</v>
      </c>
      <c r="X1357">
        <v>1.0705498478953972</v>
      </c>
      <c r="Y1357">
        <v>3.1845291413720558</v>
      </c>
      <c r="Z1357">
        <v>3.1845291413720575E-3</v>
      </c>
      <c r="AA1357">
        <v>0</v>
      </c>
      <c r="AB1357">
        <v>0</v>
      </c>
      <c r="AC1357" s="1" t="e">
        <f>((#REF!+#REF!)*H2__2[[#This Row],[PremiumH2CN_cap]]+(#REF!+#REF!)*H2__2[[#This Row],[PremiumH2CN_prod]]*1000)*_xlfn.XLOOKUP(H2__2[[#This Row],[Year]],Graphs!$R$2:$R$41,Graphs!$T$2:$T$41)</f>
        <v>#REF!</v>
      </c>
      <c r="AD1357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7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8" spans="1:31" x14ac:dyDescent="0.25">
      <c r="A1358" s="1" t="s">
        <v>105</v>
      </c>
      <c r="B1358">
        <v>9</v>
      </c>
      <c r="C1358" s="1" t="s">
        <v>107</v>
      </c>
      <c r="D1358" s="1" t="s">
        <v>23</v>
      </c>
      <c r="E1358">
        <v>2057</v>
      </c>
      <c r="F1358">
        <v>7.623371581751844E-9</v>
      </c>
      <c r="G1358">
        <v>2.3498048082654918E-10</v>
      </c>
      <c r="H1358">
        <v>125.16836492583596</v>
      </c>
      <c r="I1358">
        <v>169.21105519378989</v>
      </c>
      <c r="J1358">
        <v>1.4105285994330176E-11</v>
      </c>
      <c r="K1358">
        <v>4.5632523875921657E-12</v>
      </c>
      <c r="L1358">
        <v>25.464498401620201</v>
      </c>
      <c r="M1358">
        <v>16.268953798875927</v>
      </c>
      <c r="N1358">
        <v>8.2638485673559483</v>
      </c>
      <c r="O1358">
        <v>0</v>
      </c>
      <c r="P1358">
        <v>0</v>
      </c>
      <c r="Q1358">
        <v>0</v>
      </c>
      <c r="R1358">
        <v>0</v>
      </c>
      <c r="S1358">
        <v>0.95453824486789129</v>
      </c>
      <c r="T1358">
        <v>0</v>
      </c>
      <c r="U1358">
        <v>0</v>
      </c>
      <c r="V1358">
        <v>0.10508946166527784</v>
      </c>
      <c r="W1358">
        <v>0.10508946166527784</v>
      </c>
      <c r="X1358">
        <v>1.0091747075267414</v>
      </c>
      <c r="Y1358">
        <v>3.1845291413720558</v>
      </c>
      <c r="Z1358">
        <v>3.1845291413720575E-3</v>
      </c>
      <c r="AA1358">
        <v>0</v>
      </c>
      <c r="AB1358">
        <v>0</v>
      </c>
      <c r="AC1358" s="1" t="e">
        <f>((#REF!+#REF!)*H2__2[[#This Row],[PremiumH2CN_cap]]+(#REF!+#REF!)*H2__2[[#This Row],[PremiumH2CN_prod]]*1000)*_xlfn.XLOOKUP(H2__2[[#This Row],[Year]],Graphs!$R$2:$R$41,Graphs!$T$2:$T$41)</f>
        <v>#REF!</v>
      </c>
      <c r="AD1358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8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59" spans="1:31" x14ac:dyDescent="0.25">
      <c r="A1359" s="1" t="s">
        <v>105</v>
      </c>
      <c r="B1359">
        <v>9</v>
      </c>
      <c r="C1359" s="1" t="s">
        <v>107</v>
      </c>
      <c r="D1359" s="1" t="s">
        <v>23</v>
      </c>
      <c r="E1359">
        <v>2058</v>
      </c>
      <c r="F1359">
        <v>8.2777171277883491E-9</v>
      </c>
      <c r="G1359">
        <v>2.4700733749660477E-10</v>
      </c>
      <c r="H1359">
        <v>124.93574194293646</v>
      </c>
      <c r="I1359">
        <v>162.14936567254748</v>
      </c>
      <c r="J1359">
        <v>2.1907601695477361E-11</v>
      </c>
      <c r="K1359">
        <v>6.2778819357723087E-12</v>
      </c>
      <c r="L1359">
        <v>26.214762765064162</v>
      </c>
      <c r="M1359">
        <v>16.858921856704935</v>
      </c>
      <c r="N1359">
        <v>6.9295348465233735</v>
      </c>
      <c r="O1359">
        <v>0</v>
      </c>
      <c r="P1359">
        <v>0</v>
      </c>
      <c r="Q1359">
        <v>0</v>
      </c>
      <c r="R1359">
        <v>0</v>
      </c>
      <c r="S1359">
        <v>0.83154140950075817</v>
      </c>
      <c r="T1359">
        <v>0</v>
      </c>
      <c r="U1359">
        <v>0</v>
      </c>
      <c r="V1359">
        <v>0.10508946166527784</v>
      </c>
      <c r="W1359">
        <v>0.10508946166527784</v>
      </c>
      <c r="X1359">
        <v>0.87481130347317793</v>
      </c>
      <c r="Y1359">
        <v>3.1845291413720558</v>
      </c>
      <c r="Z1359">
        <v>3.1845291413720575E-3</v>
      </c>
      <c r="AA1359">
        <v>0</v>
      </c>
      <c r="AB1359">
        <v>0</v>
      </c>
      <c r="AC1359" s="1" t="e">
        <f>((#REF!+#REF!)*H2__2[[#This Row],[PremiumH2CN_cap]]+(#REF!+#REF!)*H2__2[[#This Row],[PremiumH2CN_prod]]*1000)*_xlfn.XLOOKUP(H2__2[[#This Row],[Year]],Graphs!$R$2:$R$41,Graphs!$T$2:$T$41)</f>
        <v>#REF!</v>
      </c>
      <c r="AD1359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59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60" spans="1:31" x14ac:dyDescent="0.25">
      <c r="A1360" s="1" t="s">
        <v>105</v>
      </c>
      <c r="B1360">
        <v>9</v>
      </c>
      <c r="C1360" s="1" t="s">
        <v>107</v>
      </c>
      <c r="D1360" s="1" t="s">
        <v>23</v>
      </c>
      <c r="E1360">
        <v>2059</v>
      </c>
      <c r="F1360">
        <v>8.3286625942626882E-9</v>
      </c>
      <c r="G1360">
        <v>2.4829955188043374E-10</v>
      </c>
      <c r="H1360">
        <v>129.9560781606113</v>
      </c>
      <c r="I1360">
        <v>157.35981975405534</v>
      </c>
      <c r="J1360">
        <v>2.207975848595055E-11</v>
      </c>
      <c r="K1360">
        <v>6.5076239500215579E-12</v>
      </c>
      <c r="L1360">
        <v>25.853876690867438</v>
      </c>
      <c r="M1360">
        <v>16.543178585461721</v>
      </c>
      <c r="N1360">
        <v>7.6097392834265172</v>
      </c>
      <c r="O1360">
        <v>0</v>
      </c>
      <c r="P1360">
        <v>0</v>
      </c>
      <c r="Q1360">
        <v>0</v>
      </c>
      <c r="R1360">
        <v>0</v>
      </c>
      <c r="S1360">
        <v>0.86308735905900558</v>
      </c>
      <c r="T1360">
        <v>0</v>
      </c>
      <c r="U1360">
        <v>0</v>
      </c>
      <c r="V1360">
        <v>0.10508946166527784</v>
      </c>
      <c r="W1360">
        <v>0.10508946166527784</v>
      </c>
      <c r="X1360">
        <v>0.90907082321952049</v>
      </c>
      <c r="Y1360">
        <v>3.1845291413720558</v>
      </c>
      <c r="Z1360">
        <v>3.1845291413720575E-3</v>
      </c>
      <c r="AA1360">
        <v>0</v>
      </c>
      <c r="AB1360">
        <v>0</v>
      </c>
      <c r="AC1360" s="1" t="e">
        <f>((#REF!+#REF!)*H2__2[[#This Row],[PremiumH2CN_cap]]+(#REF!+#REF!)*H2__2[[#This Row],[PremiumH2CN_prod]]*1000)*_xlfn.XLOOKUP(H2__2[[#This Row],[Year]],Graphs!$R$2:$R$41,Graphs!$T$2:$T$41)</f>
        <v>#REF!</v>
      </c>
      <c r="AD1360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60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  <row r="1361" spans="1:31" x14ac:dyDescent="0.25">
      <c r="A1361" s="1" t="s">
        <v>105</v>
      </c>
      <c r="B1361">
        <v>9</v>
      </c>
      <c r="C1361" s="1" t="s">
        <v>107</v>
      </c>
      <c r="D1361" s="1" t="s">
        <v>23</v>
      </c>
      <c r="E1361">
        <v>2060</v>
      </c>
      <c r="F1361">
        <v>8.3274755420481896E-9</v>
      </c>
      <c r="G1361">
        <v>2.4828137206071804E-10</v>
      </c>
      <c r="H1361">
        <v>129.9560781602832</v>
      </c>
      <c r="I1361">
        <v>146.80724412975394</v>
      </c>
      <c r="J1361">
        <v>5.9149815586553356E-12</v>
      </c>
      <c r="K1361">
        <v>1.7630887169687522E-12</v>
      </c>
      <c r="L1361">
        <v>25.068139849836228</v>
      </c>
      <c r="M1361">
        <v>16.245342650440421</v>
      </c>
      <c r="N1361">
        <v>8.6873142632616638</v>
      </c>
      <c r="O1361">
        <v>0</v>
      </c>
      <c r="P1361">
        <v>0</v>
      </c>
      <c r="Q1361">
        <v>0</v>
      </c>
      <c r="R1361">
        <v>0</v>
      </c>
      <c r="S1361">
        <v>0.97882974361904929</v>
      </c>
      <c r="T1361">
        <v>0</v>
      </c>
      <c r="U1361">
        <v>0</v>
      </c>
      <c r="V1361">
        <v>0.10508946166527784</v>
      </c>
      <c r="W1361">
        <v>0.10508946166527784</v>
      </c>
      <c r="X1361">
        <v>1.0001712449929314</v>
      </c>
      <c r="Y1361">
        <v>3.1845291413720558</v>
      </c>
      <c r="Z1361">
        <v>3.1845291413720575E-3</v>
      </c>
      <c r="AA1361">
        <v>0</v>
      </c>
      <c r="AB1361">
        <v>0</v>
      </c>
      <c r="AC1361" s="1" t="e">
        <f>((#REF!+#REF!)*H2__2[[#This Row],[PremiumH2CN_cap]]+(#REF!+#REF!)*H2__2[[#This Row],[PremiumH2CN_prod]]*1000)*_xlfn.XLOOKUP(H2__2[[#This Row],[Year]],Graphs!$R$2:$R$41,Graphs!$T$2:$T$41)</f>
        <v>#REF!</v>
      </c>
      <c r="AD1361" s="1">
        <f>IF(AND(H2__2[[#This Row],[Year]]&gt;2029,  H2__2[[#This Row],[Year]]&lt;2041),_xlfn.XLOOKUP(H2__2[[#This Row],[Name.2]],overview_scenarios!A:A,overview_scenarios!R:R)*(H2__2[[#This Row],[StrikeH2CfD]]*Graphs!$U$11-H2__2[[#This Row],[PriceH2]]*_xlfn.XLOOKUP(H2__2[[#This Row],[Year]],Graphs!$R$2:$R$41,Graphs!$T$2:$T$41))*1000,0)</f>
        <v>0</v>
      </c>
      <c r="AE1361" s="1">
        <f>IF(AND(H2__2[[#This Row],[Year]]&gt;2029,  H2__2[[#This Row],[Year]]&lt;2041),_xlfn.XLOOKUP(H2__2[[#This Row],[Name.2]],overview_scenarios!A:A,overview_scenarios!S:S)*(H2__2[[#This Row],[PremiumFP]]*Graphs!$U$11)*1000,0)</f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3A3B-5309-45D6-8BF9-B69067253C4C}">
  <dimension ref="A1:W1361"/>
  <sheetViews>
    <sheetView topLeftCell="J1" workbookViewId="0">
      <selection activeCell="P4002" sqref="P4002"/>
    </sheetView>
  </sheetViews>
  <sheetFormatPr defaultRowHeight="15" x14ac:dyDescent="0.25"/>
  <cols>
    <col min="1" max="3" width="10.140625" bestFit="1" customWidth="1"/>
    <col min="4" max="5" width="20.85546875" bestFit="1" customWidth="1"/>
    <col min="6" max="6" width="25.28515625" bestFit="1" customWidth="1"/>
    <col min="7" max="7" width="22.140625" bestFit="1" customWidth="1"/>
    <col min="8" max="8" width="36.42578125" bestFit="1" customWidth="1"/>
    <col min="9" max="9" width="39.5703125" bestFit="1" customWidth="1"/>
    <col min="10" max="10" width="34.5703125" bestFit="1" customWidth="1"/>
    <col min="11" max="11" width="39.28515625" bestFit="1" customWidth="1"/>
    <col min="12" max="12" width="33.5703125" bestFit="1" customWidth="1"/>
    <col min="13" max="13" width="31" bestFit="1" customWidth="1"/>
    <col min="14" max="14" width="31.5703125" bestFit="1" customWidth="1"/>
    <col min="15" max="15" width="31.28515625" bestFit="1" customWidth="1"/>
    <col min="16" max="16" width="34.5703125" bestFit="1" customWidth="1"/>
    <col min="17" max="17" width="29.5703125" bestFit="1" customWidth="1"/>
    <col min="18" max="18" width="34.28515625" bestFit="1" customWidth="1"/>
    <col min="19" max="19" width="28.5703125" bestFit="1" customWidth="1"/>
    <col min="20" max="20" width="26" bestFit="1" customWidth="1"/>
    <col min="21" max="21" width="26.5703125" bestFit="1" customWidth="1"/>
    <col min="22" max="22" width="18.42578125" bestFit="1" customWidth="1"/>
    <col min="23" max="23" width="12.7109375" bestFit="1" customWidth="1"/>
    <col min="24" max="24" width="34.42578125" bestFit="1" customWidth="1"/>
    <col min="25" max="25" width="27" bestFit="1" customWidth="1"/>
    <col min="26" max="26" width="30.42578125" bestFit="1" customWidth="1"/>
    <col min="27" max="27" width="35.7109375" bestFit="1" customWidth="1"/>
    <col min="28" max="28" width="35.85546875" bestFit="1" customWidth="1"/>
    <col min="29" max="29" width="31.28515625" bestFit="1" customWidth="1"/>
    <col min="30" max="30" width="38" bestFit="1" customWidth="1"/>
    <col min="31" max="31" width="38.140625" bestFit="1" customWidth="1"/>
    <col min="32" max="32" width="39.42578125" bestFit="1" customWidth="1"/>
    <col min="33" max="33" width="39.5703125" bestFit="1" customWidth="1"/>
    <col min="34" max="34" width="23.7109375" bestFit="1" customWidth="1"/>
    <col min="35" max="35" width="35.42578125" bestFit="1" customWidth="1"/>
    <col min="36" max="36" width="34.28515625" bestFit="1" customWidth="1"/>
  </cols>
  <sheetData>
    <row r="1" spans="1:23" x14ac:dyDescent="0.25">
      <c r="A1" t="s">
        <v>101</v>
      </c>
      <c r="B1" t="s">
        <v>102</v>
      </c>
      <c r="C1" t="s">
        <v>103</v>
      </c>
      <c r="D1" t="s">
        <v>104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215</v>
      </c>
      <c r="W1" t="s">
        <v>216</v>
      </c>
    </row>
    <row r="2" spans="1:23" hidden="1" x14ac:dyDescent="0.25">
      <c r="A2" s="1" t="s">
        <v>105</v>
      </c>
      <c r="B2">
        <v>10</v>
      </c>
      <c r="C2" s="1" t="s">
        <v>108</v>
      </c>
      <c r="D2" s="1" t="s">
        <v>23</v>
      </c>
      <c r="E2" s="1">
        <v>2021</v>
      </c>
      <c r="F2" s="1">
        <v>196.48612336333667</v>
      </c>
      <c r="G2" s="1">
        <v>3.9564046321630918E-10</v>
      </c>
      <c r="H2" s="1">
        <v>1.7432744111986056E-14</v>
      </c>
      <c r="I2" s="1">
        <v>6.3539999999612213</v>
      </c>
      <c r="J2" s="1">
        <v>8.3652985909340022E-14</v>
      </c>
      <c r="K2" s="1">
        <v>82.434999999999206</v>
      </c>
      <c r="L2" s="1">
        <v>3.0191825262796794E-14</v>
      </c>
      <c r="M2" s="1">
        <v>55.419999999999114</v>
      </c>
      <c r="N2" s="1">
        <v>7.8089007517307498E-14</v>
      </c>
      <c r="O2" s="1">
        <v>153</v>
      </c>
      <c r="P2" s="1">
        <v>12.708</v>
      </c>
      <c r="Q2" s="1">
        <v>49.44</v>
      </c>
      <c r="R2" s="1">
        <v>164.87</v>
      </c>
      <c r="S2" s="1">
        <v>78.48</v>
      </c>
      <c r="T2" s="1">
        <v>110.84</v>
      </c>
      <c r="U2" s="1">
        <v>11.39</v>
      </c>
      <c r="V2" s="1">
        <f>0.45*2600*PS[[#This Row],[Transform File.REC_y]]</f>
        <v>4.6289934196308174E-7</v>
      </c>
      <c r="W2" s="1">
        <f>0.45*_xlfn.XLOOKUP(PS[[#This Row],[Transform File.Year]],Graphs!$R$2:$R$41,Graphs!$S$2:$S$41)*_xlfn.XLOOKUP(PS[[#This Row],[Transform File.Year]],Graphs!$R$2:$R$41,Graphs!$T$2:$T$41)*PS[[#This Row],[Transform File.REC_y]]</f>
        <v>3.7640001555544488E-7</v>
      </c>
    </row>
    <row r="3" spans="1:23" hidden="1" x14ac:dyDescent="0.25">
      <c r="A3" s="1" t="s">
        <v>105</v>
      </c>
      <c r="B3">
        <v>10</v>
      </c>
      <c r="C3" s="1" t="s">
        <v>108</v>
      </c>
      <c r="D3" s="1" t="s">
        <v>23</v>
      </c>
      <c r="E3" s="1">
        <v>2022</v>
      </c>
      <c r="F3" s="1">
        <v>320.04467019969752</v>
      </c>
      <c r="G3" s="1">
        <v>-1.0227716281388758E-8</v>
      </c>
      <c r="H3" s="1">
        <v>1.774206818031577E-14</v>
      </c>
      <c r="I3" s="1">
        <v>4.6028263558790108E-11</v>
      </c>
      <c r="J3" s="1">
        <v>8.7657047665192011E-14</v>
      </c>
      <c r="K3" s="1">
        <v>123.65249999999656</v>
      </c>
      <c r="L3" s="1">
        <v>2.7765357551992318E-14</v>
      </c>
      <c r="M3" s="1">
        <v>83.129999999995519</v>
      </c>
      <c r="N3" s="1">
        <v>7.8706361192916192E-14</v>
      </c>
      <c r="O3" s="1">
        <v>153</v>
      </c>
      <c r="P3" s="1">
        <v>12.708</v>
      </c>
      <c r="Q3" s="1">
        <v>49.44</v>
      </c>
      <c r="R3" s="1">
        <v>247.30499999999921</v>
      </c>
      <c r="S3" s="1">
        <v>78.48</v>
      </c>
      <c r="T3" s="1">
        <v>166.25999999999911</v>
      </c>
      <c r="U3" s="1">
        <v>11.390000000000079</v>
      </c>
      <c r="V3" s="1">
        <f>0.45*2600*PS[[#This Row],[Transform File.REC_y]]</f>
        <v>-1.1966428049224846E-5</v>
      </c>
      <c r="W3" s="1">
        <f>0.45*_xlfn.XLOOKUP(PS[[#This Row],[Transform File.Year]],Graphs!$R$2:$R$41,Graphs!$S$2:$S$41)*_xlfn.XLOOKUP(PS[[#This Row],[Transform File.Year]],Graphs!$R$2:$R$41,Graphs!$T$2:$T$41)*PS[[#This Row],[Transform File.REC_y]]</f>
        <v>-9.9020776722506243E-6</v>
      </c>
    </row>
    <row r="4" spans="1:23" hidden="1" x14ac:dyDescent="0.25">
      <c r="A4" s="1" t="s">
        <v>105</v>
      </c>
      <c r="B4">
        <v>10</v>
      </c>
      <c r="C4" s="1" t="s">
        <v>108</v>
      </c>
      <c r="D4" s="1" t="s">
        <v>23</v>
      </c>
      <c r="E4" s="1">
        <v>2023</v>
      </c>
      <c r="F4" s="1">
        <v>117.85771055474622</v>
      </c>
      <c r="G4" s="1">
        <v>4.2970029930799365E-9</v>
      </c>
      <c r="H4" s="1">
        <v>1.8018871578997995E-14</v>
      </c>
      <c r="I4" s="1">
        <v>1.887259130153035E-11</v>
      </c>
      <c r="J4" s="1">
        <v>9.1527341747816998E-14</v>
      </c>
      <c r="K4" s="1">
        <v>185.47874999997472</v>
      </c>
      <c r="L4" s="1">
        <v>2.5996542282805266E-14</v>
      </c>
      <c r="M4" s="1">
        <v>103.58876842523317</v>
      </c>
      <c r="N4" s="1">
        <v>7.931880733023288E-14</v>
      </c>
      <c r="O4" s="1">
        <v>145.35</v>
      </c>
      <c r="P4" s="1">
        <v>18.35599999996122</v>
      </c>
      <c r="Q4" s="1">
        <v>46.144000000000005</v>
      </c>
      <c r="R4" s="1">
        <v>359.96616666666245</v>
      </c>
      <c r="S4" s="1">
        <v>74.555999999999997</v>
      </c>
      <c r="T4" s="1">
        <v>242.00066666666132</v>
      </c>
      <c r="U4" s="1">
        <v>10.251000000000156</v>
      </c>
      <c r="V4" s="1">
        <f>0.45*2600*PS[[#This Row],[Transform File.REC_y]]</f>
        <v>5.0274935019035256E-6</v>
      </c>
      <c r="W4" s="1">
        <f>0.45*_xlfn.XLOOKUP(PS[[#This Row],[Transform File.Year]],Graphs!$R$2:$R$41,Graphs!$S$2:$S$41)*_xlfn.XLOOKUP(PS[[#This Row],[Transform File.Year]],Graphs!$R$2:$R$41,Graphs!$T$2:$T$41)*PS[[#This Row],[Transform File.REC_y]]</f>
        <v>4.2323479865046439E-6</v>
      </c>
    </row>
    <row r="5" spans="1:23" hidden="1" x14ac:dyDescent="0.25">
      <c r="A5" s="1" t="s">
        <v>105</v>
      </c>
      <c r="B5">
        <v>10</v>
      </c>
      <c r="C5" s="1" t="s">
        <v>108</v>
      </c>
      <c r="D5" s="1" t="s">
        <v>23</v>
      </c>
      <c r="E5" s="1">
        <v>2024</v>
      </c>
      <c r="F5" s="1">
        <v>93.997024221039808</v>
      </c>
      <c r="G5" s="1">
        <v>6.3778004063041866E-10</v>
      </c>
      <c r="H5" s="1">
        <v>2.2590951397376192E-14</v>
      </c>
      <c r="I5" s="1">
        <v>2.1229724273940825E-11</v>
      </c>
      <c r="J5" s="1">
        <v>1.1787279307499636E-13</v>
      </c>
      <c r="K5" s="1">
        <v>172.95957921475681</v>
      </c>
      <c r="L5" s="1">
        <v>3.2437665073756396E-14</v>
      </c>
      <c r="M5" s="1">
        <v>1.3333347102327422E-9</v>
      </c>
      <c r="N5" s="1">
        <v>1.0449984837703258E-13</v>
      </c>
      <c r="O5" s="1">
        <v>137.70000000000005</v>
      </c>
      <c r="P5" s="1">
        <v>17.65000000000725</v>
      </c>
      <c r="Q5" s="1">
        <v>42.848000000000006</v>
      </c>
      <c r="R5" s="1">
        <v>534.45358333330387</v>
      </c>
      <c r="S5" s="1">
        <v>70.632000000000005</v>
      </c>
      <c r="T5" s="1">
        <v>338.20010175856112</v>
      </c>
      <c r="U5" s="1">
        <v>9.1120000000002364</v>
      </c>
      <c r="V5" s="1">
        <f>0.45*2600*PS[[#This Row],[Transform File.REC_y]]</f>
        <v>7.4620264753758981E-7</v>
      </c>
      <c r="W5" s="1">
        <f>0.45*_xlfn.XLOOKUP(PS[[#This Row],[Transform File.Year]],Graphs!$R$2:$R$41,Graphs!$S$2:$S$41)*_xlfn.XLOOKUP(PS[[#This Row],[Transform File.Year]],Graphs!$R$2:$R$41,Graphs!$T$2:$T$41)*PS[[#This Row],[Transform File.REC_y]]</f>
        <v>6.084699589361882E-7</v>
      </c>
    </row>
    <row r="6" spans="1:23" hidden="1" x14ac:dyDescent="0.25">
      <c r="A6" s="1" t="s">
        <v>105</v>
      </c>
      <c r="B6">
        <v>10</v>
      </c>
      <c r="C6" s="1" t="s">
        <v>108</v>
      </c>
      <c r="D6" s="1" t="s">
        <v>23</v>
      </c>
      <c r="E6" s="1">
        <v>2025</v>
      </c>
      <c r="F6" s="1">
        <v>78.816659317381479</v>
      </c>
      <c r="G6" s="1">
        <v>1.0452246944809082E-6</v>
      </c>
      <c r="H6" s="1">
        <v>2.9301570689168015E-14</v>
      </c>
      <c r="I6" s="1">
        <v>2.3886970102110849E-11</v>
      </c>
      <c r="J6" s="1">
        <v>1.5755367307237268E-13</v>
      </c>
      <c r="K6" s="1">
        <v>110.09853724834264</v>
      </c>
      <c r="L6" s="1">
        <v>4.1253593552344128E-14</v>
      </c>
      <c r="M6" s="1">
        <v>46.135461557395402</v>
      </c>
      <c r="N6" s="1">
        <v>1.4678946369375584E-13</v>
      </c>
      <c r="O6" s="1">
        <v>130.05000000000004</v>
      </c>
      <c r="P6" s="1">
        <v>16.944000000026122</v>
      </c>
      <c r="Q6" s="1">
        <v>39.552</v>
      </c>
      <c r="R6" s="1">
        <v>696.42182921472727</v>
      </c>
      <c r="S6" s="1">
        <v>66.707999999999998</v>
      </c>
      <c r="T6" s="1">
        <v>330.81076842656114</v>
      </c>
      <c r="U6" s="1">
        <v>7.9730000000003391</v>
      </c>
      <c r="V6" s="1">
        <f>0.45*2600*PS[[#This Row],[Transform File.REC_y]]</f>
        <v>1.2229128925426627E-3</v>
      </c>
      <c r="W6" s="1">
        <f>0.45*_xlfn.XLOOKUP(PS[[#This Row],[Transform File.Year]],Graphs!$R$2:$R$41,Graphs!$S$2:$S$41)*_xlfn.XLOOKUP(PS[[#This Row],[Transform File.Year]],Graphs!$R$2:$R$41,Graphs!$T$2:$T$41)*PS[[#This Row],[Transform File.REC_y]]</f>
        <v>9.6562462141392693E-4</v>
      </c>
    </row>
    <row r="7" spans="1:23" hidden="1" x14ac:dyDescent="0.25">
      <c r="A7" s="1" t="s">
        <v>105</v>
      </c>
      <c r="B7">
        <v>10</v>
      </c>
      <c r="C7" s="1" t="s">
        <v>108</v>
      </c>
      <c r="D7" s="1" t="s">
        <v>23</v>
      </c>
      <c r="E7" s="1">
        <v>2026</v>
      </c>
      <c r="F7" s="1">
        <v>79.829171707136496</v>
      </c>
      <c r="G7" s="1">
        <v>2.24964569509811E-6</v>
      </c>
      <c r="H7" s="1">
        <v>4.0051329644205926E-14</v>
      </c>
      <c r="I7" s="1">
        <v>2.6793712997103094E-11</v>
      </c>
      <c r="J7" s="1">
        <v>2.2468326033244275E-13</v>
      </c>
      <c r="K7" s="1">
        <v>59.110001931429373</v>
      </c>
      <c r="L7" s="1">
        <v>5.4189646063559742E-14</v>
      </c>
      <c r="M7" s="1">
        <v>20.099587945344908</v>
      </c>
      <c r="N7" s="1">
        <v>2.3174929420552276E-13</v>
      </c>
      <c r="O7" s="1">
        <v>122.40000000000006</v>
      </c>
      <c r="P7" s="1">
        <v>16.23800000004735</v>
      </c>
      <c r="Q7" s="1">
        <v>36.255999999999993</v>
      </c>
      <c r="R7" s="1">
        <v>795.5290331297366</v>
      </c>
      <c r="S7" s="1">
        <v>62.784000000000006</v>
      </c>
      <c r="T7" s="1">
        <v>369.55689665062323</v>
      </c>
      <c r="U7" s="1">
        <v>6.8340000000004864</v>
      </c>
      <c r="V7" s="1">
        <f>0.45*2600*PS[[#This Row],[Transform File.REC_y]]</f>
        <v>2.6320854632647887E-3</v>
      </c>
      <c r="W7" s="1">
        <f>0.45*_xlfn.XLOOKUP(PS[[#This Row],[Transform File.Year]],Graphs!$R$2:$R$41,Graphs!$S$2:$S$41)*_xlfn.XLOOKUP(PS[[#This Row],[Transform File.Year]],Graphs!$R$2:$R$41,Graphs!$T$2:$T$41)*PS[[#This Row],[Transform File.REC_y]]</f>
        <v>2.0119870617599082E-3</v>
      </c>
    </row>
    <row r="8" spans="1:23" hidden="1" x14ac:dyDescent="0.25">
      <c r="A8" s="1" t="s">
        <v>105</v>
      </c>
      <c r="B8">
        <v>10</v>
      </c>
      <c r="C8" s="1" t="s">
        <v>108</v>
      </c>
      <c r="D8" s="1" t="s">
        <v>23</v>
      </c>
      <c r="E8" s="1">
        <v>2027</v>
      </c>
      <c r="F8" s="1">
        <v>80.449827157993681</v>
      </c>
      <c r="G8" s="1">
        <v>1.5454140692638151E-6</v>
      </c>
      <c r="H8" s="1">
        <v>5.7344645094177271E-14</v>
      </c>
      <c r="I8" s="1">
        <v>3.0075242902844834E-11</v>
      </c>
      <c r="J8" s="1">
        <v>3.5678006086480171E-13</v>
      </c>
      <c r="K8" s="1">
        <v>54.762237515019699</v>
      </c>
      <c r="L8" s="1">
        <v>7.306113169946658E-14</v>
      </c>
      <c r="M8" s="1">
        <v>19.841012412848862</v>
      </c>
      <c r="N8" s="1">
        <v>4.8708871709377072E-13</v>
      </c>
      <c r="O8" s="1">
        <v>114.75000000000007</v>
      </c>
      <c r="P8" s="1">
        <v>15.532000000071239</v>
      </c>
      <c r="Q8" s="1">
        <v>32.96</v>
      </c>
      <c r="R8" s="1">
        <v>843.64770172783255</v>
      </c>
      <c r="S8" s="1">
        <v>58.86</v>
      </c>
      <c r="T8" s="1">
        <v>382.2671512626348</v>
      </c>
      <c r="U8" s="1">
        <v>5.6950000000007197</v>
      </c>
      <c r="V8" s="1">
        <f>0.45*2600*PS[[#This Row],[Transform File.REC_y]]</f>
        <v>1.8081344610386637E-3</v>
      </c>
      <c r="W8" s="1">
        <f>0.45*_xlfn.XLOOKUP(PS[[#This Row],[Transform File.Year]],Graphs!$R$2:$R$41,Graphs!$S$2:$S$41)*_xlfn.XLOOKUP(PS[[#This Row],[Transform File.Year]],Graphs!$R$2:$R$41,Graphs!$T$2:$T$41)*PS[[#This Row],[Transform File.REC_y]]</f>
        <v>1.3376855864847392E-3</v>
      </c>
    </row>
    <row r="9" spans="1:23" hidden="1" x14ac:dyDescent="0.25">
      <c r="A9" s="1" t="s">
        <v>105</v>
      </c>
      <c r="B9">
        <v>10</v>
      </c>
      <c r="C9" s="1" t="s">
        <v>108</v>
      </c>
      <c r="D9" s="1" t="s">
        <v>23</v>
      </c>
      <c r="E9" s="1">
        <v>2028</v>
      </c>
      <c r="F9" s="1">
        <v>81.17747338783505</v>
      </c>
      <c r="G9" s="1">
        <v>9.4848076653181716E-9</v>
      </c>
      <c r="H9" s="1">
        <v>8.0325020073044769E-14</v>
      </c>
      <c r="I9" s="1">
        <v>3.3559910081381387E-11</v>
      </c>
      <c r="J9" s="1">
        <v>7.5245049928780231E-13</v>
      </c>
      <c r="K9" s="1">
        <v>65.861395854096614</v>
      </c>
      <c r="L9" s="1">
        <v>1.0021171851834542E-13</v>
      </c>
      <c r="M9" s="1">
        <v>16.055251653291631</v>
      </c>
      <c r="N9" s="1">
        <v>0.78538126975982081</v>
      </c>
      <c r="O9" s="1">
        <v>107.10000000000009</v>
      </c>
      <c r="P9" s="1">
        <v>14.826000000098032</v>
      </c>
      <c r="Q9" s="1">
        <v>29.664000000000001</v>
      </c>
      <c r="R9" s="1">
        <v>887.41860590951899</v>
      </c>
      <c r="S9" s="1">
        <v>54.935999999999993</v>
      </c>
      <c r="T9" s="1">
        <v>394.71883034215034</v>
      </c>
      <c r="U9" s="1">
        <v>4.5560000000012062</v>
      </c>
      <c r="V9" s="1">
        <f>0.45*2600*PS[[#This Row],[Transform File.REC_y]]</f>
        <v>1.1097224968422261E-5</v>
      </c>
      <c r="W9" s="1">
        <f>0.45*_xlfn.XLOOKUP(PS[[#This Row],[Transform File.Year]],Graphs!$R$2:$R$41,Graphs!$S$2:$S$41)*_xlfn.XLOOKUP(PS[[#This Row],[Transform File.Year]],Graphs!$R$2:$R$41,Graphs!$T$2:$T$41)*PS[[#This Row],[Transform File.REC_y]]</f>
        <v>7.9437432297742303E-6</v>
      </c>
    </row>
    <row r="10" spans="1:23" hidden="1" x14ac:dyDescent="0.25">
      <c r="A10" s="1" t="s">
        <v>105</v>
      </c>
      <c r="B10">
        <v>10</v>
      </c>
      <c r="C10" s="1" t="s">
        <v>108</v>
      </c>
      <c r="D10" s="1" t="s">
        <v>23</v>
      </c>
      <c r="E10" s="1">
        <v>2029</v>
      </c>
      <c r="F10" s="1">
        <v>82.464933038404268</v>
      </c>
      <c r="G10" s="1">
        <v>1.5691944735701067E-4</v>
      </c>
      <c r="H10" s="1">
        <v>1.3173289720340488E-13</v>
      </c>
      <c r="I10" s="1">
        <v>3.6923337752529082E-11</v>
      </c>
      <c r="J10" s="1">
        <v>3.2158901229533175E-10</v>
      </c>
      <c r="K10" s="1">
        <v>101.2439092845174</v>
      </c>
      <c r="L10" s="1">
        <v>4.6402575806440671E-13</v>
      </c>
      <c r="M10" s="1">
        <v>4.624365092487795E-9</v>
      </c>
      <c r="N10" s="1">
        <v>2.6706906348795547</v>
      </c>
      <c r="O10" s="1">
        <v>99.450000000000145</v>
      </c>
      <c r="P10" s="1">
        <v>14.120000000128108</v>
      </c>
      <c r="Q10" s="1">
        <v>26.368000000000087</v>
      </c>
      <c r="R10" s="1">
        <v>942.2886684302822</v>
      </c>
      <c r="S10" s="1">
        <v>51.012</v>
      </c>
      <c r="T10" s="1">
        <v>403.38474866210862</v>
      </c>
      <c r="U10" s="1">
        <v>4.2023812697610268</v>
      </c>
      <c r="V10" s="1">
        <f>0.45*2600*PS[[#This Row],[Transform File.REC_y]]</f>
        <v>0.18359575340770248</v>
      </c>
      <c r="W10" s="1">
        <f>0.45*_xlfn.XLOOKUP(PS[[#This Row],[Transform File.Year]],Graphs!$R$2:$R$41,Graphs!$S$2:$S$41)*_xlfn.XLOOKUP(PS[[#This Row],[Transform File.Year]],Graphs!$R$2:$R$41,Graphs!$T$2:$T$41)*PS[[#This Row],[Transform File.REC_y]]</f>
        <v>0.12713166298466508</v>
      </c>
    </row>
    <row r="11" spans="1:23" hidden="1" x14ac:dyDescent="0.25">
      <c r="A11" s="1" t="s">
        <v>105</v>
      </c>
      <c r="B11">
        <v>10</v>
      </c>
      <c r="C11" s="1" t="s">
        <v>108</v>
      </c>
      <c r="D11" s="1" t="s">
        <v>23</v>
      </c>
      <c r="E11" s="1">
        <v>2030</v>
      </c>
      <c r="F11" s="1">
        <v>84.609483411074521</v>
      </c>
      <c r="G11" s="1">
        <v>2.0615632883018946E-8</v>
      </c>
      <c r="H11" s="1">
        <v>2.3068433584380999E-13</v>
      </c>
      <c r="I11" s="1">
        <v>4.1156298579338753E-11</v>
      </c>
      <c r="J11" s="1">
        <v>3.5955134703172325E-11</v>
      </c>
      <c r="K11" s="1">
        <v>178.00514898462527</v>
      </c>
      <c r="L11" s="1">
        <v>9.5649712472214059E-13</v>
      </c>
      <c r="M11" s="1">
        <v>106.69112264660399</v>
      </c>
      <c r="N11" s="1">
        <v>3.4365359523194003</v>
      </c>
      <c r="O11" s="1">
        <v>91.800000000000196</v>
      </c>
      <c r="P11" s="1">
        <v>13.414000000161668</v>
      </c>
      <c r="Q11" s="1">
        <v>23.072000000000173</v>
      </c>
      <c r="R11" s="1">
        <v>1032.5412443814662</v>
      </c>
      <c r="S11" s="1">
        <v>47.088000000000001</v>
      </c>
      <c r="T11" s="1">
        <v>395.99541533339971</v>
      </c>
      <c r="U11" s="1">
        <v>5.7340719046405813</v>
      </c>
      <c r="V11" s="1">
        <f>0.45*2600*PS[[#This Row],[Transform File.REC_y]]</f>
        <v>2.4120290473132167E-5</v>
      </c>
      <c r="W11" s="1">
        <f>0.45*_xlfn.XLOOKUP(PS[[#This Row],[Transform File.Year]],Graphs!$R$2:$R$41,Graphs!$S$2:$S$41)*_xlfn.XLOOKUP(PS[[#This Row],[Transform File.Year]],Graphs!$R$2:$R$41,Graphs!$T$2:$T$41)*PS[[#This Row],[Transform File.REC_y]]</f>
        <v>1.6152881792641984E-5</v>
      </c>
    </row>
    <row r="12" spans="1:23" hidden="1" x14ac:dyDescent="0.25">
      <c r="A12" s="1" t="s">
        <v>105</v>
      </c>
      <c r="B12">
        <v>10</v>
      </c>
      <c r="C12" s="1" t="s">
        <v>108</v>
      </c>
      <c r="D12" s="1" t="s">
        <v>23</v>
      </c>
      <c r="E12" s="1">
        <v>2031</v>
      </c>
      <c r="F12" s="1">
        <v>84.713719249919507</v>
      </c>
      <c r="G12" s="1">
        <v>4.7619701556227193E-8</v>
      </c>
      <c r="H12" s="1">
        <v>4.8284041818071196E-13</v>
      </c>
      <c r="I12" s="1">
        <v>4.5900331285928403E-11</v>
      </c>
      <c r="J12" s="1">
        <v>3.2396586130923297E-11</v>
      </c>
      <c r="K12" s="1">
        <v>54.137778050508295</v>
      </c>
      <c r="L12" s="1">
        <v>1.0326947836675127E-12</v>
      </c>
      <c r="M12" s="1">
        <v>9.4209941121805772E-11</v>
      </c>
      <c r="N12" s="1">
        <v>4.5853039284791581</v>
      </c>
      <c r="O12" s="1">
        <v>84.150000000000304</v>
      </c>
      <c r="P12" s="1">
        <v>12.708000000198592</v>
      </c>
      <c r="Q12" s="1">
        <v>19.776000000000263</v>
      </c>
      <c r="R12" s="1">
        <v>1199.5550600327583</v>
      </c>
      <c r="S12" s="1">
        <v>43.16400000000003</v>
      </c>
      <c r="T12" s="1">
        <v>495.29720464667037</v>
      </c>
      <c r="U12" s="1">
        <v>8.0316078569599814</v>
      </c>
      <c r="V12" s="1">
        <f>0.45*2600*PS[[#This Row],[Transform File.REC_y]]</f>
        <v>5.5715050820785816E-5</v>
      </c>
      <c r="W12" s="1">
        <f>0.45*_xlfn.XLOOKUP(PS[[#This Row],[Transform File.Year]],Graphs!$R$2:$R$41,Graphs!$S$2:$S$41)*_xlfn.XLOOKUP(PS[[#This Row],[Transform File.Year]],Graphs!$R$2:$R$41,Graphs!$T$2:$T$41)*PS[[#This Row],[Transform File.REC_y]]</f>
        <v>3.580515669556287E-5</v>
      </c>
    </row>
    <row r="13" spans="1:23" hidden="1" x14ac:dyDescent="0.25">
      <c r="A13" s="1" t="s">
        <v>105</v>
      </c>
      <c r="B13">
        <v>10</v>
      </c>
      <c r="C13" s="1" t="s">
        <v>108</v>
      </c>
      <c r="D13" s="1" t="s">
        <v>23</v>
      </c>
      <c r="E13" s="1">
        <v>2032</v>
      </c>
      <c r="F13" s="1">
        <v>85.573818916482054</v>
      </c>
      <c r="G13" s="1">
        <v>-2.1293752049553848E-8</v>
      </c>
      <c r="H13" s="1">
        <v>7.9801075790993741E-13</v>
      </c>
      <c r="I13" s="1">
        <v>5.1278707246355544E-11</v>
      </c>
      <c r="J13" s="1">
        <v>3.2785959421185269E-11</v>
      </c>
      <c r="K13" s="1">
        <v>69.372449923157234</v>
      </c>
      <c r="L13" s="1">
        <v>2.409269405907322E-10</v>
      </c>
      <c r="M13" s="1">
        <v>2.7709330715591605E-10</v>
      </c>
      <c r="N13" s="1">
        <v>6.3084558927184915</v>
      </c>
      <c r="O13" s="1">
        <v>76.500000000000412</v>
      </c>
      <c r="P13" s="1">
        <v>12.002000000239747</v>
      </c>
      <c r="Q13" s="1">
        <v>16.480000000000381</v>
      </c>
      <c r="R13" s="1">
        <v>1242.7015047499333</v>
      </c>
      <c r="S13" s="1">
        <v>39.240000000000059</v>
      </c>
      <c r="T13" s="1">
        <v>487.9078713134312</v>
      </c>
      <c r="U13" s="1">
        <v>11.47791178543914</v>
      </c>
      <c r="V13" s="1">
        <f>0.45*2600*PS[[#This Row],[Transform File.REC_y]]</f>
        <v>-2.4913689897978003E-5</v>
      </c>
      <c r="W13" s="1">
        <f>0.45*_xlfn.XLOOKUP(PS[[#This Row],[Transform File.Year]],Graphs!$R$2:$R$41,Graphs!$S$2:$S$41)*_xlfn.XLOOKUP(PS[[#This Row],[Transform File.Year]],Graphs!$R$2:$R$41,Graphs!$T$2:$T$41)*PS[[#This Row],[Transform File.REC_y]]</f>
        <v>-1.536355995045664E-5</v>
      </c>
    </row>
    <row r="14" spans="1:23" hidden="1" x14ac:dyDescent="0.25">
      <c r="A14" s="1" t="s">
        <v>105</v>
      </c>
      <c r="B14">
        <v>10</v>
      </c>
      <c r="C14" s="1" t="s">
        <v>108</v>
      </c>
      <c r="D14" s="1" t="s">
        <v>23</v>
      </c>
      <c r="E14" s="1">
        <v>2033</v>
      </c>
      <c r="F14" s="1">
        <v>86.480738126202709</v>
      </c>
      <c r="G14" s="1">
        <v>9.0169531208598313E-9</v>
      </c>
      <c r="H14" s="1">
        <v>2.0172253982406297E-12</v>
      </c>
      <c r="I14" s="1">
        <v>5.7617711310438952E-11</v>
      </c>
      <c r="J14" s="1">
        <v>4.4349966969849158E-11</v>
      </c>
      <c r="K14" s="1">
        <v>78.849378574127655</v>
      </c>
      <c r="L14" s="1">
        <v>2.9535476099774352E-11</v>
      </c>
      <c r="M14" s="1">
        <v>9.723157670000124E-9</v>
      </c>
      <c r="N14" s="1">
        <v>8.8931838390773752</v>
      </c>
      <c r="O14" s="1">
        <v>68.850000000000648</v>
      </c>
      <c r="P14" s="1">
        <v>11.296000000285648</v>
      </c>
      <c r="Q14" s="1">
        <v>13.184000000000539</v>
      </c>
      <c r="R14" s="1">
        <v>1301.0826213397572</v>
      </c>
      <c r="S14" s="1">
        <v>35.316000000000088</v>
      </c>
      <c r="T14" s="1">
        <v>480.51853798037496</v>
      </c>
      <c r="U14" s="1">
        <v>17.786367678157632</v>
      </c>
      <c r="V14" s="1">
        <f>0.45*2600*PS[[#This Row],[Transform File.REC_y]]</f>
        <v>1.0549835151406002E-5</v>
      </c>
      <c r="W14" s="1">
        <f>0.45*_xlfn.XLOOKUP(PS[[#This Row],[Transform File.Year]],Graphs!$R$2:$R$41,Graphs!$S$2:$S$41)*_xlfn.XLOOKUP(PS[[#This Row],[Transform File.Year]],Graphs!$R$2:$R$41,Graphs!$T$2:$T$41)*PS[[#This Row],[Transform File.REC_y]]</f>
        <v>6.2424604214250677E-6</v>
      </c>
    </row>
    <row r="15" spans="1:23" hidden="1" x14ac:dyDescent="0.25">
      <c r="A15" s="1" t="s">
        <v>105</v>
      </c>
      <c r="B15">
        <v>10</v>
      </c>
      <c r="C15" s="1" t="s">
        <v>108</v>
      </c>
      <c r="D15" s="1" t="s">
        <v>23</v>
      </c>
      <c r="E15" s="1">
        <v>2034</v>
      </c>
      <c r="F15" s="1">
        <v>88.657684487641234</v>
      </c>
      <c r="G15" s="1">
        <v>3.9899021785140924E-7</v>
      </c>
      <c r="H15" s="1">
        <v>7.6061101110999179</v>
      </c>
      <c r="I15" s="1">
        <v>6.4672888935218577E-11</v>
      </c>
      <c r="J15" s="1">
        <v>2.3809633776763367E-11</v>
      </c>
      <c r="K15" s="1">
        <v>50.420094887660632</v>
      </c>
      <c r="L15" s="1">
        <v>2.5022422367439312E-11</v>
      </c>
      <c r="M15" s="1">
        <v>38.326955698852842</v>
      </c>
      <c r="N15" s="1">
        <v>13.33977575861263</v>
      </c>
      <c r="O15" s="1">
        <v>61.200000000001133</v>
      </c>
      <c r="P15" s="1">
        <v>10.590000000336927</v>
      </c>
      <c r="Q15" s="1">
        <v>9.8880000000007637</v>
      </c>
      <c r="R15" s="1">
        <v>1368.9406665805516</v>
      </c>
      <c r="S15" s="1">
        <v>31.39200000000012</v>
      </c>
      <c r="T15" s="1">
        <v>473.12920465676484</v>
      </c>
      <c r="U15" s="1">
        <v>26.679551517235005</v>
      </c>
      <c r="V15" s="1">
        <f>0.45*2600*PS[[#This Row],[Transform File.REC_y]]</f>
        <v>4.6681855488614883E-4</v>
      </c>
      <c r="W15" s="1">
        <f>0.45*_xlfn.XLOOKUP(PS[[#This Row],[Transform File.Year]],Graphs!$R$2:$R$41,Graphs!$S$2:$S$41)*_xlfn.XLOOKUP(PS[[#This Row],[Transform File.Year]],Graphs!$R$2:$R$41,Graphs!$T$2:$T$41)*PS[[#This Row],[Transform File.REC_y]]</f>
        <v>2.6502721760605707E-4</v>
      </c>
    </row>
    <row r="16" spans="1:23" hidden="1" x14ac:dyDescent="0.25">
      <c r="A16" s="1" t="s">
        <v>105</v>
      </c>
      <c r="B16">
        <v>10</v>
      </c>
      <c r="C16" s="1" t="s">
        <v>108</v>
      </c>
      <c r="D16" s="1" t="s">
        <v>23</v>
      </c>
      <c r="E16" s="1">
        <v>2035</v>
      </c>
      <c r="F16" s="1">
        <v>89.744730270066725</v>
      </c>
      <c r="G16" s="1">
        <v>1.7799430246531226E-6</v>
      </c>
      <c r="H16" s="1">
        <v>2.600350298931885E-12</v>
      </c>
      <c r="I16" s="1">
        <v>6.900581619980689E-11</v>
      </c>
      <c r="J16" s="1">
        <v>1.7409122100562407E-11</v>
      </c>
      <c r="K16" s="1">
        <v>37.839020915194226</v>
      </c>
      <c r="L16" s="1">
        <v>2.0763174562055033E-11</v>
      </c>
      <c r="M16" s="1">
        <v>62.025689616162275</v>
      </c>
      <c r="N16" s="1">
        <v>13.70852170192874</v>
      </c>
      <c r="O16" s="1">
        <v>53.550000000001923</v>
      </c>
      <c r="P16" s="1">
        <v>9.8840000003945452</v>
      </c>
      <c r="Q16" s="1">
        <v>6.5920000000011205</v>
      </c>
      <c r="R16" s="1">
        <v>1408.3694281348789</v>
      </c>
      <c r="S16" s="1">
        <v>27.468000000000153</v>
      </c>
      <c r="T16" s="1">
        <v>504.06682702228431</v>
      </c>
      <c r="U16" s="1">
        <v>40.019327275847637</v>
      </c>
      <c r="V16" s="1">
        <f>0.45*2600*PS[[#This Row],[Transform File.REC_y]]</f>
        <v>2.0825333388441534E-3</v>
      </c>
      <c r="W16" s="1">
        <f>0.45*_xlfn.XLOOKUP(PS[[#This Row],[Transform File.Year]],Graphs!$R$2:$R$41,Graphs!$S$2:$S$41)*_xlfn.XLOOKUP(PS[[#This Row],[Transform File.Year]],Graphs!$R$2:$R$41,Graphs!$T$2:$T$41)*PS[[#This Row],[Transform File.REC_y]]</f>
        <v>1.1343389691516261E-3</v>
      </c>
    </row>
    <row r="17" spans="1:23" hidden="1" x14ac:dyDescent="0.25">
      <c r="A17" s="1" t="s">
        <v>105</v>
      </c>
      <c r="B17">
        <v>10</v>
      </c>
      <c r="C17" s="1" t="s">
        <v>108</v>
      </c>
      <c r="D17" s="1" t="s">
        <v>23</v>
      </c>
      <c r="E17" s="1">
        <v>2036</v>
      </c>
      <c r="F17" s="1">
        <v>92.155908494143802</v>
      </c>
      <c r="G17" s="1">
        <v>1.2116581155954763E-7</v>
      </c>
      <c r="H17" s="1">
        <v>1.0294663079801094E-12</v>
      </c>
      <c r="I17" s="1">
        <v>6.765254972243071E-11</v>
      </c>
      <c r="J17" s="1">
        <v>1.5171273536035774E-11</v>
      </c>
      <c r="K17" s="1">
        <v>2.4235665547052046E-10</v>
      </c>
      <c r="L17" s="1">
        <v>3.3060166992032997E-11</v>
      </c>
      <c r="M17" s="1">
        <v>62.493336355453408</v>
      </c>
      <c r="N17" s="1">
        <v>11.307603181665884</v>
      </c>
      <c r="O17" s="1">
        <v>45.900000000003942</v>
      </c>
      <c r="P17" s="1">
        <v>9.1780000004592175</v>
      </c>
      <c r="Q17" s="1">
        <v>3.2960000000018725</v>
      </c>
      <c r="R17" s="1">
        <v>1435.2171157167397</v>
      </c>
      <c r="S17" s="1">
        <v>23.544000000000214</v>
      </c>
      <c r="T17" s="1">
        <v>558.70318330511327</v>
      </c>
      <c r="U17" s="1">
        <v>53.727848977776375</v>
      </c>
      <c r="V17" s="1">
        <f>0.45*2600*PS[[#This Row],[Transform File.REC_y]]</f>
        <v>1.4176399952467073E-4</v>
      </c>
      <c r="W17" s="1">
        <f>0.45*_xlfn.XLOOKUP(PS[[#This Row],[Transform File.Year]],Graphs!$R$2:$R$41,Graphs!$S$2:$S$41)*_xlfn.XLOOKUP(PS[[#This Row],[Transform File.Year]],Graphs!$R$2:$R$41,Graphs!$T$2:$T$41)*PS[[#This Row],[Transform File.REC_y]]</f>
        <v>7.4080174131779466E-5</v>
      </c>
    </row>
    <row r="18" spans="1:23" hidden="1" x14ac:dyDescent="0.25">
      <c r="A18" s="1" t="s">
        <v>105</v>
      </c>
      <c r="B18">
        <v>10</v>
      </c>
      <c r="C18" s="1" t="s">
        <v>108</v>
      </c>
      <c r="D18" s="1" t="s">
        <v>23</v>
      </c>
      <c r="E18" s="1">
        <v>2037</v>
      </c>
      <c r="F18" s="1">
        <v>103.75191136882697</v>
      </c>
      <c r="G18" s="1">
        <v>-9.654265018639873E-3</v>
      </c>
      <c r="H18" s="1">
        <v>2.0669618998043005E-12</v>
      </c>
      <c r="I18" s="1">
        <v>8.002556045704402E-11</v>
      </c>
      <c r="J18" s="1">
        <v>1.1355726827678835E-11</v>
      </c>
      <c r="K18" s="1">
        <v>23.466310259651813</v>
      </c>
      <c r="L18" s="1">
        <v>2.7629046518157275E-11</v>
      </c>
      <c r="M18" s="1">
        <v>45.23823687023895</v>
      </c>
      <c r="N18" s="1">
        <v>10.984075197037521</v>
      </c>
      <c r="O18" s="1">
        <v>45.85611011110386</v>
      </c>
      <c r="P18" s="1">
        <v>8.4720000005282241</v>
      </c>
      <c r="Q18" s="1">
        <v>3.2346118995728653E-10</v>
      </c>
      <c r="R18" s="1">
        <v>1424.2257823836487</v>
      </c>
      <c r="S18" s="1">
        <v>19.620000000000285</v>
      </c>
      <c r="T18" s="1">
        <v>613.80718632723335</v>
      </c>
      <c r="U18" s="1">
        <v>65.035452159442258</v>
      </c>
      <c r="V18" s="1">
        <f>0.45*2600*PS[[#This Row],[Transform File.REC_y]]</f>
        <v>-11.295490071808651</v>
      </c>
      <c r="W18" s="1">
        <f>0.45*_xlfn.XLOOKUP(PS[[#This Row],[Transform File.Year]],Graphs!$R$2:$R$41,Graphs!$S$2:$S$41)*_xlfn.XLOOKUP(PS[[#This Row],[Transform File.Year]],Graphs!$R$2:$R$41,Graphs!$T$2:$T$41)*PS[[#This Row],[Transform File.REC_y]]</f>
        <v>-5.6624349788248862</v>
      </c>
    </row>
    <row r="19" spans="1:23" hidden="1" x14ac:dyDescent="0.25">
      <c r="A19" s="1" t="s">
        <v>105</v>
      </c>
      <c r="B19">
        <v>10</v>
      </c>
      <c r="C19" s="1" t="s">
        <v>108</v>
      </c>
      <c r="D19" s="1" t="s">
        <v>23</v>
      </c>
      <c r="E19" s="1">
        <v>2038</v>
      </c>
      <c r="F19" s="1">
        <v>107.87240676867006</v>
      </c>
      <c r="G19" s="1">
        <v>5.384173514632573E-7</v>
      </c>
      <c r="H19" s="1">
        <v>1.6199166969754758E-12</v>
      </c>
      <c r="I19" s="1">
        <v>9.5451181545237491E-11</v>
      </c>
      <c r="J19" s="1">
        <v>7.4983051331053778E-12</v>
      </c>
      <c r="K19" s="1">
        <v>63.121810279931168</v>
      </c>
      <c r="L19" s="1">
        <v>5.0702982856175121E-11</v>
      </c>
      <c r="M19" s="1">
        <v>32.463851665015262</v>
      </c>
      <c r="N19" s="1">
        <v>3.9631557336963592</v>
      </c>
      <c r="O19" s="1">
        <v>38.206110111106462</v>
      </c>
      <c r="P19" s="1">
        <v>7.7660000005958763</v>
      </c>
      <c r="Q19" s="1">
        <v>3.5941632466045885E-10</v>
      </c>
      <c r="R19" s="1">
        <v>1447.6920926433006</v>
      </c>
      <c r="S19" s="1">
        <v>15.696000000000387</v>
      </c>
      <c r="T19" s="1">
        <v>659.04542319747225</v>
      </c>
      <c r="U19" s="1">
        <v>76.019527356479784</v>
      </c>
      <c r="V19" s="1">
        <f>0.45*2600*PS[[#This Row],[Transform File.REC_y]]</f>
        <v>6.2994830121201103E-4</v>
      </c>
      <c r="W19" s="1">
        <f>0.45*_xlfn.XLOOKUP(PS[[#This Row],[Transform File.Year]],Graphs!$R$2:$R$41,Graphs!$S$2:$S$41)*_xlfn.XLOOKUP(PS[[#This Row],[Transform File.Year]],Graphs!$R$2:$R$41,Graphs!$T$2:$T$41)*PS[[#This Row],[Transform File.REC_y]]</f>
        <v>3.0293012804821041E-4</v>
      </c>
    </row>
    <row r="20" spans="1:23" hidden="1" x14ac:dyDescent="0.25">
      <c r="A20" s="1" t="s">
        <v>105</v>
      </c>
      <c r="B20">
        <v>10</v>
      </c>
      <c r="C20" s="1" t="s">
        <v>108</v>
      </c>
      <c r="D20" s="1" t="s">
        <v>23</v>
      </c>
      <c r="E20" s="1">
        <v>2039</v>
      </c>
      <c r="F20" s="1">
        <v>105.56037655310679</v>
      </c>
      <c r="G20" s="1">
        <v>3.0992352239074913E-4</v>
      </c>
      <c r="H20" s="1">
        <v>4.8839217120554456E-13</v>
      </c>
      <c r="I20" s="1">
        <v>1.1551766115581942E-10</v>
      </c>
      <c r="J20" s="1">
        <v>5.6704669739128396E-12</v>
      </c>
      <c r="K20" s="1">
        <v>73.805508600914905</v>
      </c>
      <c r="L20" s="1">
        <v>5.4235972058342638E-11</v>
      </c>
      <c r="M20" s="1">
        <v>41.611405332366331</v>
      </c>
      <c r="N20" s="1">
        <v>5.9659030250379992</v>
      </c>
      <c r="O20" s="1">
        <v>30.55611011110749</v>
      </c>
      <c r="P20" s="1">
        <v>7.0600000006759025</v>
      </c>
      <c r="Q20" s="1">
        <v>3.9181291079138215E-10</v>
      </c>
      <c r="R20" s="1">
        <v>1510.8139029232318</v>
      </c>
      <c r="S20" s="1">
        <v>11.772000000000849</v>
      </c>
      <c r="T20" s="1">
        <v>691.50927486248747</v>
      </c>
      <c r="U20" s="1">
        <v>79.982683090176138</v>
      </c>
      <c r="V20" s="1">
        <f>0.45*2600*PS[[#This Row],[Transform File.REC_y]]</f>
        <v>0.36261052119717646</v>
      </c>
      <c r="W20" s="1">
        <f>0.45*_xlfn.XLOOKUP(PS[[#This Row],[Transform File.Year]],Graphs!$R$2:$R$41,Graphs!$S$2:$S$41)*_xlfn.XLOOKUP(PS[[#This Row],[Transform File.Year]],Graphs!$R$2:$R$41,Graphs!$T$2:$T$41)*PS[[#This Row],[Transform File.REC_y]]</f>
        <v>0.16726111645423447</v>
      </c>
    </row>
    <row r="21" spans="1:23" hidden="1" x14ac:dyDescent="0.25">
      <c r="A21" s="1" t="s">
        <v>105</v>
      </c>
      <c r="B21">
        <v>10</v>
      </c>
      <c r="C21" s="1" t="s">
        <v>108</v>
      </c>
      <c r="D21" s="1" t="s">
        <v>23</v>
      </c>
      <c r="E21" s="1">
        <v>2040</v>
      </c>
      <c r="F21" s="1">
        <v>103.97498247012894</v>
      </c>
      <c r="G21" s="1">
        <v>3.7840867346062929E-5</v>
      </c>
      <c r="H21" s="1">
        <v>2.5151630657136715E-13</v>
      </c>
      <c r="I21" s="1">
        <v>1.4618200168876803E-10</v>
      </c>
      <c r="J21" s="1">
        <v>4.6260491272075843E-12</v>
      </c>
      <c r="K21" s="1">
        <v>108.17402767901787</v>
      </c>
      <c r="L21" s="1">
        <v>5.9793674473805794E-11</v>
      </c>
      <c r="M21" s="1">
        <v>2.1384140726035753E-8</v>
      </c>
      <c r="N21" s="1">
        <v>5.5915640886598821E-12</v>
      </c>
      <c r="O21" s="1">
        <v>22.906110111109559</v>
      </c>
      <c r="P21" s="1">
        <v>6.3540000007713529</v>
      </c>
      <c r="Q21" s="1">
        <v>4.2459887021256742E-10</v>
      </c>
      <c r="R21" s="1">
        <v>1584.6194115241467</v>
      </c>
      <c r="S21" s="1">
        <v>7.8480000000018064</v>
      </c>
      <c r="T21" s="1">
        <v>733.12068019485378</v>
      </c>
      <c r="U21" s="1">
        <v>85.948586115214141</v>
      </c>
      <c r="V21" s="1">
        <f>0.45*2600*PS[[#This Row],[Transform File.REC_y]]</f>
        <v>4.4273814794893625E-2</v>
      </c>
      <c r="W21" s="1">
        <f>0.45*_xlfn.XLOOKUP(PS[[#This Row],[Transform File.Year]],Graphs!$R$2:$R$41,Graphs!$S$2:$S$41)*_xlfn.XLOOKUP(PS[[#This Row],[Transform File.Year]],Graphs!$R$2:$R$41,Graphs!$T$2:$T$41)*PS[[#This Row],[Transform File.REC_y]]</f>
        <v>1.9588289080325845E-2</v>
      </c>
    </row>
    <row r="22" spans="1:23" hidden="1" x14ac:dyDescent="0.25">
      <c r="A22" s="1" t="s">
        <v>105</v>
      </c>
      <c r="B22">
        <v>10</v>
      </c>
      <c r="C22" s="1" t="s">
        <v>108</v>
      </c>
      <c r="D22" s="1" t="s">
        <v>23</v>
      </c>
      <c r="E22" s="1">
        <v>2041</v>
      </c>
      <c r="F22" s="1">
        <v>104.18616497646299</v>
      </c>
      <c r="G22" s="1">
        <v>1.2213420542056435E-4</v>
      </c>
      <c r="H22" s="1">
        <v>2.0975285233371846E-13</v>
      </c>
      <c r="I22" s="1">
        <v>1.9442069915231529E-10</v>
      </c>
      <c r="J22" s="1">
        <v>3.7835365478651372E-12</v>
      </c>
      <c r="K22" s="1">
        <v>138.4862449916296</v>
      </c>
      <c r="L22" s="1">
        <v>6.9098580702849557E-11</v>
      </c>
      <c r="M22" s="1">
        <v>1.3981387857290515E-9</v>
      </c>
      <c r="N22" s="1">
        <v>1.0582026387191713E-12</v>
      </c>
      <c r="O22" s="1">
        <v>15.256110111111179</v>
      </c>
      <c r="P22" s="1">
        <v>6.3540000008868702</v>
      </c>
      <c r="Q22" s="1">
        <v>4.6894883718241658E-10</v>
      </c>
      <c r="R22" s="1">
        <v>1692.7934392031646</v>
      </c>
      <c r="S22" s="1">
        <v>3.9240000000028386</v>
      </c>
      <c r="T22" s="1">
        <v>733.12068021623793</v>
      </c>
      <c r="U22" s="1">
        <v>85.948586115219726</v>
      </c>
      <c r="V22" s="1">
        <f>0.45*2600*PS[[#This Row],[Transform File.REC_y]]</f>
        <v>0.14289702034206028</v>
      </c>
      <c r="W22" s="1">
        <f>0.45*_xlfn.XLOOKUP(PS[[#This Row],[Transform File.Year]],Graphs!$R$2:$R$41,Graphs!$S$2:$S$41)*_xlfn.XLOOKUP(PS[[#This Row],[Transform File.Year]],Graphs!$R$2:$R$41,Graphs!$T$2:$T$41)*PS[[#This Row],[Transform File.REC_y]]</f>
        <v>6.0638151615792925E-2</v>
      </c>
    </row>
    <row r="23" spans="1:23" hidden="1" x14ac:dyDescent="0.25">
      <c r="A23" s="1" t="s">
        <v>105</v>
      </c>
      <c r="B23">
        <v>10</v>
      </c>
      <c r="C23" s="1" t="s">
        <v>108</v>
      </c>
      <c r="D23" s="1" t="s">
        <v>23</v>
      </c>
      <c r="E23" s="1">
        <v>2042</v>
      </c>
      <c r="F23" s="1">
        <v>103.90301398639161</v>
      </c>
      <c r="G23" s="1">
        <v>7.6543528916736664E-5</v>
      </c>
      <c r="H23" s="1">
        <v>2.0660422872752016E-13</v>
      </c>
      <c r="I23" s="1">
        <v>2.6389012026293851E-10</v>
      </c>
      <c r="J23" s="1">
        <v>3.7141037672209551E-12</v>
      </c>
      <c r="K23" s="1">
        <v>47.041693378395792</v>
      </c>
      <c r="L23" s="1">
        <v>4.0660604008796347E-11</v>
      </c>
      <c r="M23" s="1">
        <v>24.120892312061642</v>
      </c>
      <c r="N23" s="1">
        <v>4.9627716826938521E-13</v>
      </c>
      <c r="O23" s="1">
        <v>7.6061101111116667</v>
      </c>
      <c r="P23" s="1">
        <v>6.354000001033052</v>
      </c>
      <c r="Q23" s="1">
        <v>4.9275847095917989E-10</v>
      </c>
      <c r="R23" s="1">
        <v>1831.2796841947941</v>
      </c>
      <c r="S23" s="1">
        <v>2.4376526573719135E-10</v>
      </c>
      <c r="T23" s="1">
        <v>733.12068021763605</v>
      </c>
      <c r="U23" s="1">
        <v>85.948586115220778</v>
      </c>
      <c r="V23" s="1">
        <f>0.45*2600*PS[[#This Row],[Transform File.REC_y]]</f>
        <v>8.9555928832581899E-2</v>
      </c>
      <c r="W23" s="1">
        <f>0.45*_xlfn.XLOOKUP(PS[[#This Row],[Transform File.Year]],Graphs!$R$2:$R$41,Graphs!$S$2:$S$41)*_xlfn.XLOOKUP(PS[[#This Row],[Transform File.Year]],Graphs!$R$2:$R$41,Graphs!$T$2:$T$41)*PS[[#This Row],[Transform File.REC_y]]</f>
        <v>3.6447596967118641E-2</v>
      </c>
    </row>
    <row r="24" spans="1:23" hidden="1" x14ac:dyDescent="0.25">
      <c r="A24" s="1" t="s">
        <v>105</v>
      </c>
      <c r="B24">
        <v>10</v>
      </c>
      <c r="C24" s="1" t="s">
        <v>108</v>
      </c>
      <c r="D24" s="1" t="s">
        <v>23</v>
      </c>
      <c r="E24" s="1">
        <v>2043</v>
      </c>
      <c r="F24" s="1">
        <v>99.43703233045305</v>
      </c>
      <c r="G24" s="1">
        <v>1.0810476845146639E-4</v>
      </c>
      <c r="H24" s="1">
        <v>2.2077342246231008E-13</v>
      </c>
      <c r="I24" s="1">
        <v>3.800268128452474E-10</v>
      </c>
      <c r="J24" s="1">
        <v>3.5045686284319763E-12</v>
      </c>
      <c r="K24" s="1">
        <v>41.770920515053476</v>
      </c>
      <c r="L24" s="1">
        <v>1.2067685756265454E-11</v>
      </c>
      <c r="M24" s="1">
        <v>52.567042530664878</v>
      </c>
      <c r="N24" s="1">
        <v>4.0963057834365071E-13</v>
      </c>
      <c r="O24" s="1">
        <v>7.606110111111918</v>
      </c>
      <c r="P24" s="1">
        <v>6.3540000012274724</v>
      </c>
      <c r="Q24" s="1">
        <v>5.1016759305974225E-10</v>
      </c>
      <c r="R24" s="1">
        <v>1878.3213775731899</v>
      </c>
      <c r="S24" s="1">
        <v>2.733007418369657E-10</v>
      </c>
      <c r="T24" s="1">
        <v>757.24157252969769</v>
      </c>
      <c r="U24" s="1">
        <v>85.948586115221275</v>
      </c>
      <c r="V24" s="1">
        <f>0.45*2600*PS[[#This Row],[Transform File.REC_y]]</f>
        <v>0.12648257908821567</v>
      </c>
      <c r="W24" s="1">
        <f>0.45*_xlfn.XLOOKUP(PS[[#This Row],[Transform File.Year]],Graphs!$R$2:$R$41,Graphs!$S$2:$S$41)*_xlfn.XLOOKUP(PS[[#This Row],[Transform File.Year]],Graphs!$R$2:$R$41,Graphs!$T$2:$T$41)*PS[[#This Row],[Transform File.REC_y]]</f>
        <v>4.9366904889917393E-2</v>
      </c>
    </row>
    <row r="25" spans="1:23" hidden="1" x14ac:dyDescent="0.25">
      <c r="A25" s="1" t="s">
        <v>105</v>
      </c>
      <c r="B25">
        <v>10</v>
      </c>
      <c r="C25" s="1" t="s">
        <v>108</v>
      </c>
      <c r="D25" s="1" t="s">
        <v>23</v>
      </c>
      <c r="E25" s="1">
        <v>2044</v>
      </c>
      <c r="F25" s="1">
        <v>95.156668705410254</v>
      </c>
      <c r="G25" s="1">
        <v>2.0349694522758992E-4</v>
      </c>
      <c r="H25" s="1">
        <v>2.4715954198782122E-13</v>
      </c>
      <c r="I25" s="1">
        <v>5.9122036408734746E-10</v>
      </c>
      <c r="J25" s="1">
        <v>3.2263250779541306E-12</v>
      </c>
      <c r="K25" s="1">
        <v>59.910728549003082</v>
      </c>
      <c r="L25" s="1">
        <v>5.2559297903195433E-12</v>
      </c>
      <c r="M25" s="1">
        <v>29.253002407411426</v>
      </c>
      <c r="N25" s="1">
        <v>4.0762989558330173E-13</v>
      </c>
      <c r="O25" s="1">
        <v>7.6061101111121276</v>
      </c>
      <c r="P25" s="1">
        <v>6.3540000014913627</v>
      </c>
      <c r="Q25" s="1">
        <v>5.25338866595778E-10</v>
      </c>
      <c r="R25" s="1">
        <v>1920.0922980882433</v>
      </c>
      <c r="S25" s="1">
        <v>2.9832316420440502E-10</v>
      </c>
      <c r="T25" s="1">
        <v>809.80861506036263</v>
      </c>
      <c r="U25" s="1">
        <v>85.948586115221687</v>
      </c>
      <c r="V25" s="1">
        <f>0.45*2600*PS[[#This Row],[Transform File.REC_y]]</f>
        <v>0.23809142591628021</v>
      </c>
      <c r="W25" s="1">
        <f>0.45*_xlfn.XLOOKUP(PS[[#This Row],[Transform File.Year]],Graphs!$R$2:$R$41,Graphs!$S$2:$S$41)*_xlfn.XLOOKUP(PS[[#This Row],[Transform File.Year]],Graphs!$R$2:$R$41,Graphs!$T$2:$T$41)*PS[[#This Row],[Transform File.REC_y]]</f>
        <v>8.9116622332196777E-2</v>
      </c>
    </row>
    <row r="26" spans="1:23" hidden="1" x14ac:dyDescent="0.25">
      <c r="A26" s="1" t="s">
        <v>105</v>
      </c>
      <c r="B26">
        <v>10</v>
      </c>
      <c r="C26" s="1" t="s">
        <v>108</v>
      </c>
      <c r="D26" s="1" t="s">
        <v>23</v>
      </c>
      <c r="E26" s="1">
        <v>2045</v>
      </c>
      <c r="F26" s="1">
        <v>91.651905088713292</v>
      </c>
      <c r="G26" s="1">
        <v>3.8445713716900913E-2</v>
      </c>
      <c r="H26" s="1">
        <v>2.8423458381068573E-13</v>
      </c>
      <c r="I26" s="1">
        <v>2.3219863298680491E-9</v>
      </c>
      <c r="J26" s="1">
        <v>3.120526158245756E-12</v>
      </c>
      <c r="K26" s="1">
        <v>49.155505677835805</v>
      </c>
      <c r="L26" s="1">
        <v>2.7753171847473456E-12</v>
      </c>
      <c r="M26" s="1">
        <v>10.91207689892083</v>
      </c>
      <c r="N26" s="1">
        <v>4.4078410388483841E-13</v>
      </c>
      <c r="O26" s="1">
        <v>7.6061101111123346</v>
      </c>
      <c r="P26" s="1">
        <v>6.3540000018713894</v>
      </c>
      <c r="Q26" s="1">
        <v>5.3669459342345686E-10</v>
      </c>
      <c r="R26" s="1">
        <v>1980.0030266372464</v>
      </c>
      <c r="S26" s="1">
        <v>3.1908633876646005E-10</v>
      </c>
      <c r="T26" s="1">
        <v>839.061617467774</v>
      </c>
      <c r="U26" s="1">
        <v>85.948586115222099</v>
      </c>
      <c r="V26" s="1">
        <f>0.45*2600*PS[[#This Row],[Transform File.REC_y]]</f>
        <v>44.981485048774069</v>
      </c>
      <c r="W26" s="1">
        <f>0.45*_xlfn.XLOOKUP(PS[[#This Row],[Transform File.Year]],Graphs!$R$2:$R$41,Graphs!$S$2:$S$41)*_xlfn.XLOOKUP(PS[[#This Row],[Transform File.Year]],Graphs!$R$2:$R$41,Graphs!$T$2:$T$41)*PS[[#This Row],[Transform File.REC_y]]</f>
        <v>16.144996580657001</v>
      </c>
    </row>
    <row r="27" spans="1:23" hidden="1" x14ac:dyDescent="0.25">
      <c r="A27" s="1" t="s">
        <v>105</v>
      </c>
      <c r="B27">
        <v>10</v>
      </c>
      <c r="C27" s="1" t="s">
        <v>108</v>
      </c>
      <c r="D27" s="1" t="s">
        <v>23</v>
      </c>
      <c r="E27" s="1">
        <v>2046</v>
      </c>
      <c r="F27" s="1">
        <v>88.003144383250813</v>
      </c>
      <c r="G27" s="1">
        <v>7.4293915338503019E-2</v>
      </c>
      <c r="H27" s="1">
        <v>3.3006798330971918E-13</v>
      </c>
      <c r="I27" s="1">
        <v>8.9005038128081902E-7</v>
      </c>
      <c r="J27" s="1">
        <v>2.8394177130212542E-12</v>
      </c>
      <c r="K27" s="1">
        <v>128.75590457272574</v>
      </c>
      <c r="L27" s="1">
        <v>1.9095411359024753E-12</v>
      </c>
      <c r="M27" s="1">
        <v>41.596660384187203</v>
      </c>
      <c r="N27" s="1">
        <v>5.0227381459040518E-13</v>
      </c>
      <c r="O27" s="1">
        <v>7.6061101111125557</v>
      </c>
      <c r="P27" s="1">
        <v>6.3540000024626098</v>
      </c>
      <c r="Q27" s="1">
        <v>5.4419289855656224E-10</v>
      </c>
      <c r="R27" s="1">
        <v>2029.1585323150823</v>
      </c>
      <c r="S27" s="1">
        <v>3.5214650575849305E-10</v>
      </c>
      <c r="T27" s="1">
        <v>849.97369436669487</v>
      </c>
      <c r="U27" s="1">
        <v>85.94858611522254</v>
      </c>
      <c r="V27" s="1">
        <f>0.45*2600*PS[[#This Row],[Transform File.REC_y]]</f>
        <v>86.923880946048527</v>
      </c>
      <c r="W27" s="1">
        <f>0.45*_xlfn.XLOOKUP(PS[[#This Row],[Transform File.Year]],Graphs!$R$2:$R$41,Graphs!$S$2:$S$41)*_xlfn.XLOOKUP(PS[[#This Row],[Transform File.Year]],Graphs!$R$2:$R$41,Graphs!$T$2:$T$41)*PS[[#This Row],[Transform File.REC_y]]</f>
        <v>29.916597209210376</v>
      </c>
    </row>
    <row r="28" spans="1:23" hidden="1" x14ac:dyDescent="0.25">
      <c r="A28" s="1" t="s">
        <v>105</v>
      </c>
      <c r="B28">
        <v>10</v>
      </c>
      <c r="C28" s="1" t="s">
        <v>108</v>
      </c>
      <c r="D28" s="1" t="s">
        <v>23</v>
      </c>
      <c r="E28" s="1">
        <v>2047</v>
      </c>
      <c r="F28" s="1">
        <v>84.876972493491181</v>
      </c>
      <c r="G28" s="1">
        <v>0.16908692778823534</v>
      </c>
      <c r="H28" s="1">
        <v>3.8760366112865791E-13</v>
      </c>
      <c r="I28" s="1">
        <v>3.5894138095063846E-8</v>
      </c>
      <c r="J28" s="1">
        <v>2.5605850460528448E-12</v>
      </c>
      <c r="K28" s="1">
        <v>208.77375527788627</v>
      </c>
      <c r="L28" s="1">
        <v>1.4230063334605676E-12</v>
      </c>
      <c r="M28" s="1">
        <v>26.897239079537652</v>
      </c>
      <c r="N28" s="1">
        <v>5.9587798119128464E-13</v>
      </c>
      <c r="O28" s="1">
        <v>7.6061101111128027</v>
      </c>
      <c r="P28" s="1">
        <v>6.3540000047845959</v>
      </c>
      <c r="Q28" s="1">
        <v>5.4986336553047506E-10</v>
      </c>
      <c r="R28" s="1">
        <v>2075.4794368878088</v>
      </c>
      <c r="S28" s="1">
        <v>3.7977555227665032E-10</v>
      </c>
      <c r="T28" s="1">
        <v>891.57035475088207</v>
      </c>
      <c r="U28" s="1">
        <v>85.948586115222966</v>
      </c>
      <c r="V28" s="1">
        <f>0.45*2600*PS[[#This Row],[Transform File.REC_y]]</f>
        <v>197.83170551223535</v>
      </c>
      <c r="W28" s="1">
        <f>0.45*_xlfn.XLOOKUP(PS[[#This Row],[Transform File.Year]],Graphs!$R$2:$R$41,Graphs!$S$2:$S$41)*_xlfn.XLOOKUP(PS[[#This Row],[Transform File.Year]],Graphs!$R$2:$R$41,Graphs!$T$2:$T$41)*PS[[#This Row],[Transform File.REC_y]]</f>
        <v>65.285672966164682</v>
      </c>
    </row>
    <row r="29" spans="1:23" hidden="1" x14ac:dyDescent="0.25">
      <c r="A29" s="1" t="s">
        <v>105</v>
      </c>
      <c r="B29">
        <v>10</v>
      </c>
      <c r="C29" s="1" t="s">
        <v>108</v>
      </c>
      <c r="D29" s="1" t="s">
        <v>23</v>
      </c>
      <c r="E29" s="1">
        <v>2048</v>
      </c>
      <c r="F29" s="1">
        <v>81.957522184134916</v>
      </c>
      <c r="G29" s="1">
        <v>0.21311123971136106</v>
      </c>
      <c r="H29" s="1">
        <v>4.6708727977327059E-13</v>
      </c>
      <c r="I29" s="1">
        <v>2.6008672494205477E-7</v>
      </c>
      <c r="J29" s="1">
        <v>2.5031173724548606E-12</v>
      </c>
      <c r="K29" s="1">
        <v>245.6239115911624</v>
      </c>
      <c r="L29" s="1">
        <v>1.0798187336239999E-12</v>
      </c>
      <c r="M29" s="1">
        <v>52.278945697846396</v>
      </c>
      <c r="N29" s="1">
        <v>7.1111975782961847E-13</v>
      </c>
      <c r="O29" s="1">
        <v>7.6061101111130869</v>
      </c>
      <c r="P29" s="1">
        <v>8.948737560681315E-7</v>
      </c>
      <c r="Q29" s="1">
        <v>5.5448941465768267E-10</v>
      </c>
      <c r="R29" s="1">
        <v>2160.6006921656981</v>
      </c>
      <c r="S29" s="1">
        <v>4.3047853513282544E-10</v>
      </c>
      <c r="T29" s="1">
        <v>918.46759383041967</v>
      </c>
      <c r="U29" s="1">
        <v>85.948586115223478</v>
      </c>
      <c r="V29" s="1">
        <f>0.45*2600*PS[[#This Row],[Transform File.REC_y]]</f>
        <v>249.34015046229243</v>
      </c>
      <c r="W29" s="1">
        <f>0.45*_xlfn.XLOOKUP(PS[[#This Row],[Transform File.Year]],Graphs!$R$2:$R$41,Graphs!$S$2:$S$41)*_xlfn.XLOOKUP(PS[[#This Row],[Transform File.Year]],Graphs!$R$2:$R$41,Graphs!$T$2:$T$41)*PS[[#This Row],[Transform File.REC_y]]</f>
        <v>78.893889362136804</v>
      </c>
    </row>
    <row r="30" spans="1:23" hidden="1" x14ac:dyDescent="0.25">
      <c r="A30" s="1" t="s">
        <v>105</v>
      </c>
      <c r="B30">
        <v>10</v>
      </c>
      <c r="C30" s="1" t="s">
        <v>108</v>
      </c>
      <c r="D30" s="1" t="s">
        <v>23</v>
      </c>
      <c r="E30" s="1">
        <v>2049</v>
      </c>
      <c r="F30" s="1">
        <v>78.746545343237926</v>
      </c>
      <c r="G30" s="1">
        <v>0.28377524107902413</v>
      </c>
      <c r="H30" s="1">
        <v>5.5270425818764967E-13</v>
      </c>
      <c r="I30" s="1">
        <v>4.7532635775597026E-8</v>
      </c>
      <c r="J30" s="1">
        <v>2.3986787310719049E-12</v>
      </c>
      <c r="K30" s="1">
        <v>234.62555604898301</v>
      </c>
      <c r="L30" s="1">
        <v>8.4568808266816653E-13</v>
      </c>
      <c r="M30" s="1">
        <v>34.474413021269513</v>
      </c>
      <c r="N30" s="1">
        <v>8.5459322047773911E-13</v>
      </c>
      <c r="O30" s="1">
        <v>7.6061101111133995</v>
      </c>
      <c r="P30" s="1">
        <v>9.3072186589963661E-7</v>
      </c>
      <c r="Q30" s="1">
        <v>5.582729512055478E-10</v>
      </c>
      <c r="R30" s="1">
        <v>2220.7458537568864</v>
      </c>
      <c r="S30" s="1">
        <v>4.8471450719116813E-10</v>
      </c>
      <c r="T30" s="1">
        <v>970.74653952826611</v>
      </c>
      <c r="U30" s="1">
        <v>85.948586115224117</v>
      </c>
      <c r="V30" s="1">
        <f>0.45*2600*PS[[#This Row],[Transform File.REC_y]]</f>
        <v>332.01703206245821</v>
      </c>
      <c r="W30" s="1">
        <f>0.45*_xlfn.XLOOKUP(PS[[#This Row],[Transform File.Year]],Graphs!$R$2:$R$41,Graphs!$S$2:$S$41)*_xlfn.XLOOKUP(PS[[#This Row],[Transform File.Year]],Graphs!$R$2:$R$41,Graphs!$T$2:$T$41)*PS[[#This Row],[Transform File.REC_y]]</f>
        <v>100.72126943608116</v>
      </c>
    </row>
    <row r="31" spans="1:23" hidden="1" x14ac:dyDescent="0.25">
      <c r="A31" s="1" t="s">
        <v>105</v>
      </c>
      <c r="B31">
        <v>10</v>
      </c>
      <c r="C31" s="1" t="s">
        <v>108</v>
      </c>
      <c r="D31" s="1" t="s">
        <v>23</v>
      </c>
      <c r="E31" s="1">
        <v>2050</v>
      </c>
      <c r="F31" s="1">
        <v>75.41675101002599</v>
      </c>
      <c r="G31" s="1">
        <v>0.32416450232351096</v>
      </c>
      <c r="H31" s="1">
        <v>6.6688810413883001E-13</v>
      </c>
      <c r="I31" s="1">
        <v>3.9922538109997443E-8</v>
      </c>
      <c r="J31" s="1">
        <v>2.5164600826482937E-12</v>
      </c>
      <c r="K31" s="1">
        <v>147.1762115028321</v>
      </c>
      <c r="L31" s="1">
        <v>0</v>
      </c>
      <c r="M31" s="1">
        <v>44.168581022530155</v>
      </c>
      <c r="N31" s="1">
        <v>1.0356208782754641E-12</v>
      </c>
      <c r="O31" s="1">
        <v>7.606110111113769</v>
      </c>
      <c r="P31" s="1">
        <v>1.1907897182503898E-6</v>
      </c>
      <c r="Q31" s="1">
        <v>5.6198705497276875E-10</v>
      </c>
      <c r="R31" s="1">
        <v>2282.4118305911124</v>
      </c>
      <c r="S31" s="1">
        <v>5.4450818166497392E-10</v>
      </c>
      <c r="T31" s="1">
        <v>1005.2209525495356</v>
      </c>
      <c r="U31" s="1">
        <v>85.948586115224856</v>
      </c>
      <c r="V31" s="1">
        <f>0.45*2600*PS[[#This Row],[Transform File.REC_y]]</f>
        <v>379.27246771850781</v>
      </c>
      <c r="W31" s="1">
        <f>0.45*_xlfn.XLOOKUP(PS[[#This Row],[Transform File.Year]],Graphs!$R$2:$R$41,Graphs!$S$2:$S$41)*_xlfn.XLOOKUP(PS[[#This Row],[Transform File.Year]],Graphs!$R$2:$R$41,Graphs!$T$2:$T$41)*PS[[#This Row],[Transform File.REC_y]]</f>
        <v>110.30687989402935</v>
      </c>
    </row>
    <row r="32" spans="1:23" hidden="1" x14ac:dyDescent="0.25">
      <c r="A32" s="1" t="s">
        <v>105</v>
      </c>
      <c r="B32">
        <v>10</v>
      </c>
      <c r="C32" s="1" t="s">
        <v>108</v>
      </c>
      <c r="D32" s="1" t="s">
        <v>23</v>
      </c>
      <c r="E32" s="1">
        <v>2051</v>
      </c>
      <c r="F32" s="1">
        <v>72.395590798998541</v>
      </c>
      <c r="G32" s="1">
        <v>3.0045991569914096E-4</v>
      </c>
      <c r="H32" s="1">
        <v>8.0841754463094604E-13</v>
      </c>
      <c r="I32" s="1">
        <v>9.5933328139651157E-8</v>
      </c>
      <c r="J32" s="1">
        <v>2.9302197758623793E-12</v>
      </c>
      <c r="K32" s="1">
        <v>135.81919902387082</v>
      </c>
      <c r="L32" s="1">
        <v>0</v>
      </c>
      <c r="M32" s="1">
        <v>62.134346244275321</v>
      </c>
      <c r="N32" s="1">
        <v>1.2678050481467766E-12</v>
      </c>
      <c r="O32" s="1">
        <v>7.6061101111142184</v>
      </c>
      <c r="P32" s="1">
        <v>1.238301124301713E-6</v>
      </c>
      <c r="Q32" s="1">
        <v>5.6549162360120075E-10</v>
      </c>
      <c r="R32" s="1">
        <v>2319.4895048456019</v>
      </c>
      <c r="S32" s="1">
        <v>6.1360676236782348E-10</v>
      </c>
      <c r="T32" s="1">
        <v>1049.3895335720658</v>
      </c>
      <c r="U32" s="1">
        <v>85.948586115225751</v>
      </c>
      <c r="V32" s="1">
        <f>0.45*2600*PS[[#This Row],[Transform File.REC_y]]</f>
        <v>0.3515381013679949</v>
      </c>
      <c r="W32" s="1">
        <f>0.45*_xlfn.XLOOKUP(PS[[#This Row],[Transform File.Year]],Graphs!$R$2:$R$41,Graphs!$S$2:$S$41)*_xlfn.XLOOKUP(PS[[#This Row],[Transform File.Year]],Graphs!$R$2:$R$41,Graphs!$T$2:$T$41)*PS[[#This Row],[Transform File.REC_y]]</f>
        <v>9.8015592968588625E-2</v>
      </c>
    </row>
    <row r="33" spans="1:23" hidden="1" x14ac:dyDescent="0.25">
      <c r="A33" s="1" t="s">
        <v>105</v>
      </c>
      <c r="B33">
        <v>10</v>
      </c>
      <c r="C33" s="1" t="s">
        <v>108</v>
      </c>
      <c r="D33" s="1" t="s">
        <v>23</v>
      </c>
      <c r="E33" s="1">
        <v>2052</v>
      </c>
      <c r="F33" s="1">
        <v>69.55074001423543</v>
      </c>
      <c r="G33" s="1">
        <v>3.6217038371921719E-3</v>
      </c>
      <c r="H33" s="1">
        <v>1.0222591783140891E-12</v>
      </c>
      <c r="I33" s="1">
        <v>1.5825371863242176E-7</v>
      </c>
      <c r="J33" s="1">
        <v>0</v>
      </c>
      <c r="K33" s="1">
        <v>89.192378957111245</v>
      </c>
      <c r="L33" s="1">
        <v>0</v>
      </c>
      <c r="M33" s="1">
        <v>115.74146155398536</v>
      </c>
      <c r="N33" s="1">
        <v>1.5717427432497089E-12</v>
      </c>
      <c r="O33" s="1">
        <v>7.6061101111147478</v>
      </c>
      <c r="P33" s="1">
        <v>1.2781997754416083E-6</v>
      </c>
      <c r="Q33" s="1">
        <v>5.6871794867915484E-10</v>
      </c>
      <c r="R33" s="1">
        <v>2396.1987019380431</v>
      </c>
      <c r="S33" s="1">
        <v>6.5426736637661983E-10</v>
      </c>
      <c r="T33" s="1">
        <v>1056.1038798163418</v>
      </c>
      <c r="U33" s="1">
        <v>85.948586115226789</v>
      </c>
      <c r="V33" s="1">
        <f>0.45*2600*PS[[#This Row],[Transform File.REC_y]]</f>
        <v>4.2373934895148411</v>
      </c>
      <c r="W33" s="1">
        <f>0.45*_xlfn.XLOOKUP(PS[[#This Row],[Transform File.Year]],Graphs!$R$2:$R$41,Graphs!$S$2:$S$41)*_xlfn.XLOOKUP(PS[[#This Row],[Transform File.Year]],Graphs!$R$2:$R$41,Graphs!$T$2:$T$41)*PS[[#This Row],[Transform File.REC_y]]</f>
        <v>1.1325941869248783</v>
      </c>
    </row>
    <row r="34" spans="1:23" hidden="1" x14ac:dyDescent="0.25">
      <c r="A34" s="1" t="s">
        <v>105</v>
      </c>
      <c r="B34">
        <v>10</v>
      </c>
      <c r="C34" s="1" t="s">
        <v>108</v>
      </c>
      <c r="D34" s="1" t="s">
        <v>23</v>
      </c>
      <c r="E34" s="1">
        <v>2053</v>
      </c>
      <c r="F34" s="1">
        <v>66.494154527285133</v>
      </c>
      <c r="G34" s="1">
        <v>7.6609513525517777E-4</v>
      </c>
      <c r="H34" s="1">
        <v>1.3143194417702675E-12</v>
      </c>
      <c r="I34" s="1">
        <v>1.0072618651820085E-7</v>
      </c>
      <c r="J34" s="1">
        <v>0</v>
      </c>
      <c r="K34" s="1">
        <v>131.19681390031673</v>
      </c>
      <c r="L34" s="1">
        <v>0</v>
      </c>
      <c r="M34" s="1">
        <v>105.88792066085546</v>
      </c>
      <c r="N34" s="1">
        <v>1.9801490249044223E-12</v>
      </c>
      <c r="O34" s="1">
        <v>7.6061101111153855</v>
      </c>
      <c r="P34" s="1">
        <v>1.3741063098682622E-6</v>
      </c>
      <c r="Q34" s="1">
        <v>5.7183847483740058E-10</v>
      </c>
      <c r="R34" s="1">
        <v>2430.6288433801346</v>
      </c>
      <c r="S34" s="1">
        <v>6.6633505213288528E-10</v>
      </c>
      <c r="T34" s="1">
        <v>1088.7153413703318</v>
      </c>
      <c r="U34" s="1">
        <v>85.948586115227869</v>
      </c>
      <c r="V34" s="1">
        <f>0.45*2600*PS[[#This Row],[Transform File.REC_y]]</f>
        <v>0.896331308248558</v>
      </c>
      <c r="W34" s="1">
        <f>0.45*_xlfn.XLOOKUP(PS[[#This Row],[Transform File.Year]],Graphs!$R$2:$R$41,Graphs!$S$2:$S$41)*_xlfn.XLOOKUP(PS[[#This Row],[Transform File.Year]],Graphs!$R$2:$R$41,Graphs!$T$2:$T$41)*PS[[#This Row],[Transform File.REC_y]]</f>
        <v>0.22965631192493416</v>
      </c>
    </row>
    <row r="35" spans="1:23" hidden="1" x14ac:dyDescent="0.25">
      <c r="A35" s="1" t="s">
        <v>105</v>
      </c>
      <c r="B35">
        <v>10</v>
      </c>
      <c r="C35" s="1" t="s">
        <v>108</v>
      </c>
      <c r="D35" s="1" t="s">
        <v>23</v>
      </c>
      <c r="E35" s="1">
        <v>2054</v>
      </c>
      <c r="F35" s="1">
        <v>63.385636989253321</v>
      </c>
      <c r="G35" s="1">
        <v>1.8348703634172691E-2</v>
      </c>
      <c r="H35" s="1">
        <v>1.6523815307452277E-12</v>
      </c>
      <c r="I35" s="1">
        <v>9.3175929069280142E-8</v>
      </c>
      <c r="J35" s="1">
        <v>0</v>
      </c>
      <c r="K35" s="1">
        <v>153.72032287722527</v>
      </c>
      <c r="L35" s="1">
        <v>0</v>
      </c>
      <c r="M35" s="1">
        <v>4.0564031952978715E-8</v>
      </c>
      <c r="N35" s="1">
        <v>2.5481357627401631E-12</v>
      </c>
      <c r="O35" s="1">
        <v>7.6061101111161538</v>
      </c>
      <c r="P35" s="1">
        <v>1.5323299532577812E-6</v>
      </c>
      <c r="Q35" s="1">
        <v>5.7467789255042182E-10</v>
      </c>
      <c r="R35" s="1">
        <v>2495.9642614263544</v>
      </c>
      <c r="S35" s="1">
        <v>6.7159098192320483E-10</v>
      </c>
      <c r="T35" s="1">
        <v>1091.0144936059539</v>
      </c>
      <c r="U35" s="1">
        <v>85.163204845470034</v>
      </c>
      <c r="V35" s="1">
        <f>0.45*2600*PS[[#This Row],[Transform File.REC_y]]</f>
        <v>21.467983251982048</v>
      </c>
      <c r="W35" s="1">
        <f>0.45*_xlfn.XLOOKUP(PS[[#This Row],[Transform File.Year]],Graphs!$R$2:$R$41,Graphs!$S$2:$S$41)*_xlfn.XLOOKUP(PS[[#This Row],[Transform File.Year]],Graphs!$R$2:$R$41,Graphs!$T$2:$T$41)*PS[[#This Row],[Transform File.REC_y]]</f>
        <v>5.2725063941628996</v>
      </c>
    </row>
    <row r="36" spans="1:23" hidden="1" x14ac:dyDescent="0.25">
      <c r="A36" s="1" t="s">
        <v>105</v>
      </c>
      <c r="B36">
        <v>10</v>
      </c>
      <c r="C36" s="1" t="s">
        <v>108</v>
      </c>
      <c r="D36" s="1" t="s">
        <v>23</v>
      </c>
      <c r="E36" s="1">
        <v>2055</v>
      </c>
      <c r="F36" s="1">
        <v>60.467299908146103</v>
      </c>
      <c r="G36" s="1">
        <v>4.1456730774057388E-3</v>
      </c>
      <c r="H36" s="1">
        <v>1.9867104320149645E-12</v>
      </c>
      <c r="I36" s="1">
        <v>6.4424937765465692E-8</v>
      </c>
      <c r="J36" s="1">
        <v>0</v>
      </c>
      <c r="K36" s="1">
        <v>202.88350103685102</v>
      </c>
      <c r="L36" s="1">
        <v>0</v>
      </c>
      <c r="M36" s="1">
        <v>47.048272123419508</v>
      </c>
      <c r="N36" s="1">
        <v>3.3762815734269952E-12</v>
      </c>
      <c r="O36" s="1">
        <v>7.6061101111171192</v>
      </c>
      <c r="P36" s="1">
        <v>1.6330225798659007E-6</v>
      </c>
      <c r="Q36" s="1">
        <v>5.7723847759647465E-10</v>
      </c>
      <c r="R36" s="1">
        <v>2548.4406750190628</v>
      </c>
      <c r="S36" s="1">
        <v>6.7436629910795217E-10</v>
      </c>
      <c r="T36" s="1">
        <v>1091.0144936451845</v>
      </c>
      <c r="U36" s="1">
        <v>82.492514210593015</v>
      </c>
      <c r="V36" s="1">
        <f>0.45*2600*PS[[#This Row],[Transform File.REC_y]]</f>
        <v>4.8504375005647145</v>
      </c>
      <c r="W36" s="1">
        <f>0.45*_xlfn.XLOOKUP(PS[[#This Row],[Transform File.Year]],Graphs!$R$2:$R$41,Graphs!$S$2:$S$41)*_xlfn.XLOOKUP(PS[[#This Row],[Transform File.Year]],Graphs!$R$2:$R$41,Graphs!$T$2:$T$41)*PS[[#This Row],[Transform File.REC_y]]</f>
        <v>1.1418388690327874</v>
      </c>
    </row>
    <row r="37" spans="1:23" hidden="1" x14ac:dyDescent="0.25">
      <c r="A37" s="1" t="s">
        <v>105</v>
      </c>
      <c r="B37">
        <v>10</v>
      </c>
      <c r="C37" s="1" t="s">
        <v>108</v>
      </c>
      <c r="D37" s="1" t="s">
        <v>23</v>
      </c>
      <c r="E37" s="1">
        <v>2056</v>
      </c>
      <c r="F37" s="1">
        <v>57.176792045761736</v>
      </c>
      <c r="G37" s="1">
        <v>2.2879510206526033E-4</v>
      </c>
      <c r="H37" s="1">
        <v>2.45213697037909E-12</v>
      </c>
      <c r="I37" s="1">
        <v>9.6956798018332937E-9</v>
      </c>
      <c r="J37" s="1">
        <v>0</v>
      </c>
      <c r="K37" s="1">
        <v>115.96132022967593</v>
      </c>
      <c r="L37" s="1">
        <v>0</v>
      </c>
      <c r="M37" s="1">
        <v>3.4294988179672492</v>
      </c>
      <c r="N37" s="1">
        <v>4.669282418966393E-12</v>
      </c>
      <c r="O37" s="1">
        <v>7.6061101111183529</v>
      </c>
      <c r="P37" s="1">
        <v>1.7261615855974284E-6</v>
      </c>
      <c r="Q37" s="1">
        <v>5.7974159496892952E-10</v>
      </c>
      <c r="R37" s="1">
        <v>2573.3190270712885</v>
      </c>
      <c r="S37" s="1">
        <v>6.7627584024385465E-10</v>
      </c>
      <c r="T37" s="1">
        <v>1091.9273042112088</v>
      </c>
      <c r="U37" s="1">
        <v>79.055978258276994</v>
      </c>
      <c r="V37" s="1">
        <f>0.45*2600*PS[[#This Row],[Transform File.REC_y]]</f>
        <v>0.2676902694163546</v>
      </c>
      <c r="W37" s="1">
        <f>0.45*_xlfn.XLOOKUP(PS[[#This Row],[Transform File.Year]],Graphs!$R$2:$R$41,Graphs!$S$2:$S$41)*_xlfn.XLOOKUP(PS[[#This Row],[Transform File.Year]],Graphs!$R$2:$R$41,Graphs!$T$2:$T$41)*PS[[#This Row],[Transform File.REC_y]]</f>
        <v>6.0399975366999828E-2</v>
      </c>
    </row>
    <row r="38" spans="1:23" hidden="1" x14ac:dyDescent="0.25">
      <c r="A38" s="1" t="s">
        <v>105</v>
      </c>
      <c r="B38">
        <v>10</v>
      </c>
      <c r="C38" s="1" t="s">
        <v>108</v>
      </c>
      <c r="D38" s="1" t="s">
        <v>23</v>
      </c>
      <c r="E38" s="1">
        <v>2057</v>
      </c>
      <c r="F38" s="1">
        <v>54.140306445026461</v>
      </c>
      <c r="G38" s="1">
        <v>3.0433012306592521E-5</v>
      </c>
      <c r="H38" s="1">
        <v>0</v>
      </c>
      <c r="I38" s="1">
        <v>5.0969695763613216E-9</v>
      </c>
      <c r="J38" s="1">
        <v>0</v>
      </c>
      <c r="K38" s="1">
        <v>239.28321986287457</v>
      </c>
      <c r="L38" s="1">
        <v>0</v>
      </c>
      <c r="M38" s="1">
        <v>1.8164020119114348E-8</v>
      </c>
      <c r="N38" s="1">
        <v>6.9172047157191902E-12</v>
      </c>
      <c r="O38" s="1">
        <v>7.6061101111198735</v>
      </c>
      <c r="P38" s="1">
        <v>1.7905453670643148E-6</v>
      </c>
      <c r="Q38" s="1">
        <v>5.821402737000014E-10</v>
      </c>
      <c r="R38" s="1">
        <v>2635.1425692504563</v>
      </c>
      <c r="S38" s="1">
        <v>6.7769884657731521E-10</v>
      </c>
      <c r="T38" s="1">
        <v>1075.2572150838312</v>
      </c>
      <c r="U38" s="1">
        <v>74.470674329802506</v>
      </c>
      <c r="V38" s="1">
        <f>0.45*2600*PS[[#This Row],[Transform File.REC_y]]</f>
        <v>3.5606624398713246E-2</v>
      </c>
      <c r="W38" s="1">
        <f>0.45*_xlfn.XLOOKUP(PS[[#This Row],[Transform File.Year]],Graphs!$R$2:$R$41,Graphs!$S$2:$S$41)*_xlfn.XLOOKUP(PS[[#This Row],[Transform File.Year]],Graphs!$R$2:$R$41,Graphs!$T$2:$T$41)*PS[[#This Row],[Transform File.REC_y]]</f>
        <v>7.7001236103726115E-3</v>
      </c>
    </row>
    <row r="39" spans="1:23" hidden="1" x14ac:dyDescent="0.25">
      <c r="A39" s="1" t="s">
        <v>105</v>
      </c>
      <c r="B39">
        <v>10</v>
      </c>
      <c r="C39" s="1" t="s">
        <v>108</v>
      </c>
      <c r="D39" s="1" t="s">
        <v>23</v>
      </c>
      <c r="E39" s="1">
        <v>2058</v>
      </c>
      <c r="F39" s="1">
        <v>51.137417796101602</v>
      </c>
      <c r="G39" s="1">
        <v>2.6139267056625438E-2</v>
      </c>
      <c r="H39" s="1">
        <v>0</v>
      </c>
      <c r="I39" s="1">
        <v>0</v>
      </c>
      <c r="J39" s="1">
        <v>0</v>
      </c>
      <c r="K39" s="1">
        <v>36.158707136528022</v>
      </c>
      <c r="L39" s="1">
        <v>0</v>
      </c>
      <c r="M39" s="1">
        <v>1.2798373682550408E-8</v>
      </c>
      <c r="N39" s="1">
        <v>1.1656772175631032E-11</v>
      </c>
      <c r="O39" s="1">
        <v>7.6061101111216294</v>
      </c>
      <c r="P39" s="1">
        <v>1.800195146534862E-6</v>
      </c>
      <c r="Q39" s="1">
        <v>5.8465673378264973E-10</v>
      </c>
      <c r="R39" s="1">
        <v>2805.0533391901731</v>
      </c>
      <c r="S39" s="1">
        <v>6.7877866531093921E-10</v>
      </c>
      <c r="T39" s="1">
        <v>1055.4162026891463</v>
      </c>
      <c r="U39" s="1">
        <v>68.162218437090942</v>
      </c>
      <c r="V39" s="1">
        <f>0.45*2600*PS[[#This Row],[Transform File.REC_y]]</f>
        <v>30.582942456251761</v>
      </c>
      <c r="W39" s="1">
        <f>0.45*_xlfn.XLOOKUP(PS[[#This Row],[Transform File.Year]],Graphs!$R$2:$R$41,Graphs!$S$2:$S$41)*_xlfn.XLOOKUP(PS[[#This Row],[Transform File.Year]],Graphs!$R$2:$R$41,Graphs!$T$2:$T$41)*PS[[#This Row],[Transform File.REC_y]]</f>
        <v>6.3385737679747507</v>
      </c>
    </row>
    <row r="40" spans="1:23" hidden="1" x14ac:dyDescent="0.25">
      <c r="A40" s="1" t="s">
        <v>105</v>
      </c>
      <c r="B40">
        <v>10</v>
      </c>
      <c r="C40" s="1" t="s">
        <v>108</v>
      </c>
      <c r="D40" s="1" t="s">
        <v>23</v>
      </c>
      <c r="E40" s="1">
        <v>2059</v>
      </c>
      <c r="F40" s="1">
        <v>56.374055257660928</v>
      </c>
      <c r="G40" s="1">
        <v>1.5211198957821697E-2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7.6061101111235994</v>
      </c>
      <c r="P40" s="1">
        <v>1.805240837403977E-6</v>
      </c>
      <c r="Q40" s="1">
        <v>5.8758695355851207E-10</v>
      </c>
      <c r="R40" s="1">
        <v>2762.3626677525735</v>
      </c>
      <c r="S40" s="1">
        <v>6.7962435339360743E-10</v>
      </c>
      <c r="T40" s="1">
        <v>1039.3609510486531</v>
      </c>
      <c r="U40" s="1">
        <v>59.269034598025229</v>
      </c>
      <c r="V40" s="1">
        <f>0.45*2600*PS[[#This Row],[Transform File.REC_y]]</f>
        <v>17.797102780651386</v>
      </c>
      <c r="W40" s="1">
        <f>0.45*_xlfn.XLOOKUP(PS[[#This Row],[Transform File.Year]],Graphs!$R$2:$R$41,Graphs!$S$2:$S$41)*_xlfn.XLOOKUP(PS[[#This Row],[Transform File.Year]],Graphs!$R$2:$R$41,Graphs!$T$2:$T$41)*PS[[#This Row],[Transform File.REC_y]]</f>
        <v>3.5350036420104942</v>
      </c>
    </row>
    <row r="41" spans="1:23" hidden="1" x14ac:dyDescent="0.25">
      <c r="A41" s="1" t="s">
        <v>105</v>
      </c>
      <c r="B41">
        <v>10</v>
      </c>
      <c r="C41" s="1" t="s">
        <v>108</v>
      </c>
      <c r="D41" s="1" t="s">
        <v>23</v>
      </c>
      <c r="E41" s="1">
        <v>2060</v>
      </c>
      <c r="F41" s="1">
        <v>68.372433737086467</v>
      </c>
      <c r="G41" s="1">
        <v>2.180740218973503E-2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7.6061101111228009</v>
      </c>
      <c r="P41" s="1">
        <v>1.8051832196926666E-6</v>
      </c>
      <c r="Q41" s="1">
        <v>5.8758695355851207E-10</v>
      </c>
      <c r="R41" s="1">
        <v>2711.942572864913</v>
      </c>
      <c r="S41" s="1">
        <v>6.7962435339360743E-10</v>
      </c>
      <c r="T41" s="1">
        <v>1039.3609510440288</v>
      </c>
      <c r="U41" s="1">
        <v>45.929258839412611</v>
      </c>
      <c r="V41" s="1">
        <f>0.45*2600*PS[[#This Row],[Transform File.REC_y]]</f>
        <v>25.514660561989984</v>
      </c>
      <c r="W41" s="1">
        <f>0.45*_xlfn.XLOOKUP(PS[[#This Row],[Transform File.Year]],Graphs!$R$2:$R$41,Graphs!$S$2:$S$41)*_xlfn.XLOOKUP(PS[[#This Row],[Transform File.Year]],Graphs!$R$2:$R$41,Graphs!$T$2:$T$41)*PS[[#This Row],[Transform File.REC_y]]</f>
        <v>4.8567050373923495</v>
      </c>
    </row>
    <row r="42" spans="1:23" hidden="1" x14ac:dyDescent="0.25">
      <c r="A42" s="1" t="s">
        <v>105</v>
      </c>
      <c r="B42">
        <v>1</v>
      </c>
      <c r="C42" s="1" t="s">
        <v>108</v>
      </c>
      <c r="D42" s="1" t="s">
        <v>372</v>
      </c>
      <c r="E42" s="1">
        <v>2021</v>
      </c>
      <c r="F42" s="1">
        <v>196.39386532109802</v>
      </c>
      <c r="G42" s="1">
        <v>-1.0161480328484725E-8</v>
      </c>
      <c r="H42" s="1">
        <v>7.9094525391987085E-15</v>
      </c>
      <c r="I42" s="1">
        <v>6.3539999999955485</v>
      </c>
      <c r="J42" s="1">
        <v>2.536030960472814E-12</v>
      </c>
      <c r="K42" s="1">
        <v>82.434999999999818</v>
      </c>
      <c r="L42" s="1">
        <v>1.9542175776228608E-15</v>
      </c>
      <c r="M42" s="1">
        <v>55.419999999999163</v>
      </c>
      <c r="N42" s="1">
        <v>3.3642093440999698E-13</v>
      </c>
      <c r="O42" s="1">
        <v>153</v>
      </c>
      <c r="P42" s="1">
        <v>12.708</v>
      </c>
      <c r="Q42" s="1">
        <v>49.44</v>
      </c>
      <c r="R42" s="1">
        <v>164.87</v>
      </c>
      <c r="S42" s="1">
        <v>78.48</v>
      </c>
      <c r="T42" s="1">
        <v>110.84</v>
      </c>
      <c r="U42" s="1">
        <v>11.39</v>
      </c>
      <c r="V42" s="1">
        <f>0.45*2600*PS[[#This Row],[Transform File.REC_y]]</f>
        <v>-1.1888931984327129E-5</v>
      </c>
      <c r="W42" s="1">
        <f>0.45*_xlfn.XLOOKUP(PS[[#This Row],[Transform File.Year]],Graphs!$R$2:$R$41,Graphs!$S$2:$S$41)*_xlfn.XLOOKUP(PS[[#This Row],[Transform File.Year]],Graphs!$R$2:$R$41,Graphs!$T$2:$T$41)*PS[[#This Row],[Transform File.REC_y]]</f>
        <v>-9.6673159327914053E-6</v>
      </c>
    </row>
    <row r="43" spans="1:23" hidden="1" x14ac:dyDescent="0.25">
      <c r="A43" s="1" t="s">
        <v>105</v>
      </c>
      <c r="B43">
        <v>1</v>
      </c>
      <c r="C43" s="1" t="s">
        <v>108</v>
      </c>
      <c r="D43" s="1" t="s">
        <v>372</v>
      </c>
      <c r="E43" s="1">
        <v>2022</v>
      </c>
      <c r="F43" s="1">
        <v>320.05849216663762</v>
      </c>
      <c r="G43" s="1">
        <v>4.0176366511004593E-6</v>
      </c>
      <c r="H43" s="1">
        <v>8.0536152616913274E-15</v>
      </c>
      <c r="I43" s="1">
        <v>5.2505198065087006E-12</v>
      </c>
      <c r="J43" s="1">
        <v>5.2711458047345692E-13</v>
      </c>
      <c r="K43" s="1">
        <v>123.65249999999918</v>
      </c>
      <c r="L43" s="1">
        <v>1.7955024271665059E-15</v>
      </c>
      <c r="M43" s="1">
        <v>83.129999999995761</v>
      </c>
      <c r="N43" s="1">
        <v>3.3904096209649488E-13</v>
      </c>
      <c r="O43" s="1">
        <v>153</v>
      </c>
      <c r="P43" s="1">
        <v>12.708</v>
      </c>
      <c r="Q43" s="1">
        <v>49.44</v>
      </c>
      <c r="R43" s="1">
        <v>247.30499999999984</v>
      </c>
      <c r="S43" s="1">
        <v>78.48</v>
      </c>
      <c r="T43" s="1">
        <v>166.25999999999917</v>
      </c>
      <c r="U43" s="1">
        <v>11.390000000000336</v>
      </c>
      <c r="V43" s="1">
        <f>0.45*2600*PS[[#This Row],[Transform File.REC_y]]</f>
        <v>4.7006348817875375E-3</v>
      </c>
      <c r="W43" s="1">
        <f>0.45*_xlfn.XLOOKUP(PS[[#This Row],[Transform File.Year]],Graphs!$R$2:$R$41,Graphs!$S$2:$S$41)*_xlfn.XLOOKUP(PS[[#This Row],[Transform File.Year]],Graphs!$R$2:$R$41,Graphs!$T$2:$T$41)*PS[[#This Row],[Transform File.REC_y]]</f>
        <v>3.8897197657379434E-3</v>
      </c>
    </row>
    <row r="44" spans="1:23" hidden="1" x14ac:dyDescent="0.25">
      <c r="A44" s="1" t="s">
        <v>105</v>
      </c>
      <c r="B44">
        <v>1</v>
      </c>
      <c r="C44" s="1" t="s">
        <v>108</v>
      </c>
      <c r="D44" s="1" t="s">
        <v>372</v>
      </c>
      <c r="E44" s="1">
        <v>2023</v>
      </c>
      <c r="F44" s="1">
        <v>117.69746168476782</v>
      </c>
      <c r="G44" s="1">
        <v>4.9159538434537424E-6</v>
      </c>
      <c r="H44" s="1">
        <v>8.1837979817435693E-15</v>
      </c>
      <c r="I44" s="1">
        <v>2.1653996703567237E-12</v>
      </c>
      <c r="J44" s="1">
        <v>2.5915886433385581E-13</v>
      </c>
      <c r="K44" s="1">
        <v>185.47874999999391</v>
      </c>
      <c r="L44" s="1">
        <v>1.6794379211046316E-15</v>
      </c>
      <c r="M44" s="1">
        <v>105.48562301817194</v>
      </c>
      <c r="N44" s="1">
        <v>3.4146378506956505E-13</v>
      </c>
      <c r="O44" s="1">
        <v>145.35</v>
      </c>
      <c r="P44" s="1">
        <v>18.355999999995547</v>
      </c>
      <c r="Q44" s="1">
        <v>46.144000000000005</v>
      </c>
      <c r="R44" s="1">
        <v>359.96616666666569</v>
      </c>
      <c r="S44" s="1">
        <v>74.555999999999997</v>
      </c>
      <c r="T44" s="1">
        <v>242.0006666666616</v>
      </c>
      <c r="U44" s="1">
        <v>10.251000000000674</v>
      </c>
      <c r="V44" s="1">
        <f>0.45*2600*PS[[#This Row],[Transform File.REC_y]]</f>
        <v>5.7516659968408785E-3</v>
      </c>
      <c r="W44" s="1">
        <f>0.45*_xlfn.XLOOKUP(PS[[#This Row],[Transform File.Year]],Graphs!$R$2:$R$41,Graphs!$S$2:$S$41)*_xlfn.XLOOKUP(PS[[#This Row],[Transform File.Year]],Graphs!$R$2:$R$41,Graphs!$T$2:$T$41)*PS[[#This Row],[Transform File.REC_y]]</f>
        <v>4.8419857711521404E-3</v>
      </c>
    </row>
    <row r="45" spans="1:23" hidden="1" x14ac:dyDescent="0.25">
      <c r="A45" s="1" t="s">
        <v>105</v>
      </c>
      <c r="B45">
        <v>1</v>
      </c>
      <c r="C45" s="1" t="s">
        <v>108</v>
      </c>
      <c r="D45" s="1" t="s">
        <v>372</v>
      </c>
      <c r="E45" s="1">
        <v>2024</v>
      </c>
      <c r="F45" s="1">
        <v>93.848940810484265</v>
      </c>
      <c r="G45" s="1">
        <v>-2.6947137788307634E-8</v>
      </c>
      <c r="H45" s="1">
        <v>1.032473153556634E-14</v>
      </c>
      <c r="I45" s="1">
        <v>2.4359614721416993E-12</v>
      </c>
      <c r="J45" s="1">
        <v>3.382091036989424E-13</v>
      </c>
      <c r="K45" s="1">
        <v>169.06492228426694</v>
      </c>
      <c r="L45" s="1">
        <v>2.0918058395837942E-15</v>
      </c>
      <c r="M45" s="1">
        <v>2.6279918183849257E-9</v>
      </c>
      <c r="N45" s="1">
        <v>4.5080650454496263E-13</v>
      </c>
      <c r="O45" s="1">
        <v>137.70000000000002</v>
      </c>
      <c r="P45" s="1">
        <v>17.650000000000798</v>
      </c>
      <c r="Q45" s="1">
        <v>42.848000000000006</v>
      </c>
      <c r="R45" s="1">
        <v>534.45358333332626</v>
      </c>
      <c r="S45" s="1">
        <v>70.632000000000005</v>
      </c>
      <c r="T45" s="1">
        <v>340.09695635150018</v>
      </c>
      <c r="U45" s="1">
        <v>9.1120000000010162</v>
      </c>
      <c r="V45" s="1">
        <f>0.45*2600*PS[[#This Row],[Transform File.REC_y]]</f>
        <v>-3.1528151212319935E-5</v>
      </c>
      <c r="W45" s="1">
        <f>0.45*_xlfn.XLOOKUP(PS[[#This Row],[Transform File.Year]],Graphs!$R$2:$R$41,Graphs!$S$2:$S$41)*_xlfn.XLOOKUP(PS[[#This Row],[Transform File.Year]],Graphs!$R$2:$R$41,Graphs!$T$2:$T$41)*PS[[#This Row],[Transform File.REC_y]]</f>
        <v>-2.5708744048013921E-5</v>
      </c>
    </row>
    <row r="46" spans="1:23" hidden="1" x14ac:dyDescent="0.25">
      <c r="A46" s="1" t="s">
        <v>105</v>
      </c>
      <c r="B46">
        <v>1</v>
      </c>
      <c r="C46" s="1" t="s">
        <v>108</v>
      </c>
      <c r="D46" s="1" t="s">
        <v>372</v>
      </c>
      <c r="E46" s="1">
        <v>2025</v>
      </c>
      <c r="F46" s="1">
        <v>78.818519806733349</v>
      </c>
      <c r="G46" s="1">
        <v>1.5272626271113115E-9</v>
      </c>
      <c r="H46" s="1">
        <v>1.3524416635573331E-14</v>
      </c>
      <c r="I46" s="1">
        <v>2.746886670545371E-12</v>
      </c>
      <c r="J46" s="1">
        <v>4.4812441856520817E-13</v>
      </c>
      <c r="K46" s="1">
        <v>120.13910719949988</v>
      </c>
      <c r="L46" s="1">
        <v>2.6569363038046044E-15</v>
      </c>
      <c r="M46" s="1">
        <v>46.6234344633814</v>
      </c>
      <c r="N46" s="1">
        <v>6.3491400633874487E-13</v>
      </c>
      <c r="O46" s="1">
        <v>130.05000000000004</v>
      </c>
      <c r="P46" s="1">
        <v>16.944000000002966</v>
      </c>
      <c r="Q46" s="1">
        <v>39.552</v>
      </c>
      <c r="R46" s="1">
        <v>692.5271722842599</v>
      </c>
      <c r="S46" s="1">
        <v>66.707999999999998</v>
      </c>
      <c r="T46" s="1">
        <v>332.70762302079487</v>
      </c>
      <c r="U46" s="1">
        <v>7.9730000000014671</v>
      </c>
      <c r="V46" s="1">
        <f>0.45*2600*PS[[#This Row],[Transform File.REC_y]]</f>
        <v>1.7868972737202344E-6</v>
      </c>
      <c r="W46" s="1">
        <f>0.45*_xlfn.XLOOKUP(PS[[#This Row],[Transform File.Year]],Graphs!$R$2:$R$41,Graphs!$S$2:$S$41)*_xlfn.XLOOKUP(PS[[#This Row],[Transform File.Year]],Graphs!$R$2:$R$41,Graphs!$T$2:$T$41)*PS[[#This Row],[Transform File.REC_y]]</f>
        <v>1.410952500348658E-6</v>
      </c>
    </row>
    <row r="47" spans="1:23" hidden="1" x14ac:dyDescent="0.25">
      <c r="A47" s="1" t="s">
        <v>105</v>
      </c>
      <c r="B47">
        <v>1</v>
      </c>
      <c r="C47" s="1" t="s">
        <v>108</v>
      </c>
      <c r="D47" s="1" t="s">
        <v>372</v>
      </c>
      <c r="E47" s="1">
        <v>2026</v>
      </c>
      <c r="F47" s="1">
        <v>79.800600299912034</v>
      </c>
      <c r="G47" s="1">
        <v>1.0632918237298186E-8</v>
      </c>
      <c r="H47" s="1">
        <v>1.8786115264343036E-14</v>
      </c>
      <c r="I47" s="1">
        <v>3.0797839555617721E-12</v>
      </c>
      <c r="J47" s="1">
        <v>2.8378554437601901E-12</v>
      </c>
      <c r="K47" s="1">
        <v>66.140550805583231</v>
      </c>
      <c r="L47" s="1">
        <v>3.469004041920535E-15</v>
      </c>
      <c r="M47" s="1">
        <v>33.43477574091694</v>
      </c>
      <c r="N47" s="1">
        <v>1.0078949682546803E-12</v>
      </c>
      <c r="O47" s="1">
        <v>122.40000000000003</v>
      </c>
      <c r="P47" s="1">
        <v>16.2380000000054</v>
      </c>
      <c r="Q47" s="1">
        <v>36.255999999999993</v>
      </c>
      <c r="R47" s="1">
        <v>801.67494615042642</v>
      </c>
      <c r="S47" s="1">
        <v>62.784000000000006</v>
      </c>
      <c r="T47" s="1">
        <v>371.9417241508429</v>
      </c>
      <c r="U47" s="1">
        <v>6.8340000000021011</v>
      </c>
      <c r="V47" s="1">
        <f>0.45*2600*PS[[#This Row],[Transform File.REC_y]]</f>
        <v>1.2440514337638878E-5</v>
      </c>
      <c r="W47" s="1">
        <f>0.45*_xlfn.XLOOKUP(PS[[#This Row],[Transform File.Year]],Graphs!$R$2:$R$41,Graphs!$S$2:$S$41)*_xlfn.XLOOKUP(PS[[#This Row],[Transform File.Year]],Graphs!$R$2:$R$41,Graphs!$T$2:$T$41)*PS[[#This Row],[Transform File.REC_y]]</f>
        <v>9.5096281022429748E-6</v>
      </c>
    </row>
    <row r="48" spans="1:23" hidden="1" x14ac:dyDescent="0.25">
      <c r="A48" s="1" t="s">
        <v>105</v>
      </c>
      <c r="B48">
        <v>1</v>
      </c>
      <c r="C48" s="1" t="s">
        <v>108</v>
      </c>
      <c r="D48" s="1" t="s">
        <v>372</v>
      </c>
      <c r="E48" s="1">
        <v>2027</v>
      </c>
      <c r="F48" s="1">
        <v>80.238071104550201</v>
      </c>
      <c r="G48" s="1">
        <v>9.4508444977798057E-9</v>
      </c>
      <c r="H48" s="1">
        <v>2.8028170676202123E-14</v>
      </c>
      <c r="I48" s="1">
        <v>3.4529118913849809E-12</v>
      </c>
      <c r="J48" s="1">
        <v>8.6271196546892125E-13</v>
      </c>
      <c r="K48" s="1">
        <v>69.586565475253053</v>
      </c>
      <c r="L48" s="1">
        <v>4.6874673048633733E-15</v>
      </c>
      <c r="M48" s="1">
        <v>35.313885034504061</v>
      </c>
      <c r="N48" s="1">
        <v>2.1780466593610811E-12</v>
      </c>
      <c r="O48" s="1">
        <v>114.75000000000003</v>
      </c>
      <c r="P48" s="1">
        <v>15.532000000008146</v>
      </c>
      <c r="Q48" s="1">
        <v>32.96</v>
      </c>
      <c r="R48" s="1">
        <v>856.82416362267622</v>
      </c>
      <c r="S48" s="1">
        <v>58.86</v>
      </c>
      <c r="T48" s="1">
        <v>397.98716655842651</v>
      </c>
      <c r="U48" s="1">
        <v>5.6950000000031107</v>
      </c>
      <c r="V48" s="1">
        <f>0.45*2600*PS[[#This Row],[Transform File.REC_y]]</f>
        <v>1.1057488062402373E-5</v>
      </c>
      <c r="W48" s="1">
        <f>0.45*_xlfn.XLOOKUP(PS[[#This Row],[Transform File.Year]],Graphs!$R$2:$R$41,Graphs!$S$2:$S$41)*_xlfn.XLOOKUP(PS[[#This Row],[Transform File.Year]],Graphs!$R$2:$R$41,Graphs!$T$2:$T$41)*PS[[#This Row],[Transform File.REC_y]]</f>
        <v>8.180499140150193E-6</v>
      </c>
    </row>
    <row r="49" spans="1:23" hidden="1" x14ac:dyDescent="0.25">
      <c r="A49" s="1" t="s">
        <v>105</v>
      </c>
      <c r="B49">
        <v>1</v>
      </c>
      <c r="C49" s="1" t="s">
        <v>108</v>
      </c>
      <c r="D49" s="1" t="s">
        <v>372</v>
      </c>
      <c r="E49" s="1">
        <v>2028</v>
      </c>
      <c r="F49" s="1">
        <v>80.675687342882043</v>
      </c>
      <c r="G49" s="1">
        <v>1.3758879699590262E-8</v>
      </c>
      <c r="H49" s="1">
        <v>4.1206120582692928E-14</v>
      </c>
      <c r="I49" s="1">
        <v>3.8686260104725496E-12</v>
      </c>
      <c r="J49" s="1">
        <v>4.184854602155549E-11</v>
      </c>
      <c r="K49" s="1">
        <v>72.787183445008466</v>
      </c>
      <c r="L49" s="1">
        <v>6.4530923820532997E-15</v>
      </c>
      <c r="M49" s="1">
        <v>28.810658223381299</v>
      </c>
      <c r="N49" s="1">
        <v>1.4390888830459339</v>
      </c>
      <c r="O49" s="1">
        <v>107.10000000000004</v>
      </c>
      <c r="P49" s="1">
        <v>14.826000000011227</v>
      </c>
      <c r="Q49" s="1">
        <v>29.664000000000001</v>
      </c>
      <c r="R49" s="1">
        <v>915.41939576459595</v>
      </c>
      <c r="S49" s="1">
        <v>54.935999999999993</v>
      </c>
      <c r="T49" s="1">
        <v>425.91171825959725</v>
      </c>
      <c r="U49" s="1">
        <v>4.5560000000052883</v>
      </c>
      <c r="V49" s="1">
        <f>0.45*2600*PS[[#This Row],[Transform File.REC_y]]</f>
        <v>1.6097889248520606E-5</v>
      </c>
      <c r="W49" s="1">
        <f>0.45*_xlfn.XLOOKUP(PS[[#This Row],[Transform File.Year]],Graphs!$R$2:$R$41,Graphs!$S$2:$S$41)*_xlfn.XLOOKUP(PS[[#This Row],[Transform File.Year]],Graphs!$R$2:$R$41,Graphs!$T$2:$T$41)*PS[[#This Row],[Transform File.REC_y]]</f>
        <v>1.1523376258071103E-5</v>
      </c>
    </row>
    <row r="50" spans="1:23" hidden="1" x14ac:dyDescent="0.25">
      <c r="A50" s="1" t="s">
        <v>105</v>
      </c>
      <c r="B50">
        <v>1</v>
      </c>
      <c r="C50" s="1" t="s">
        <v>108</v>
      </c>
      <c r="D50" s="1" t="s">
        <v>372</v>
      </c>
      <c r="E50" s="1">
        <v>2029</v>
      </c>
      <c r="F50" s="1">
        <v>81.779594928752346</v>
      </c>
      <c r="G50" s="1">
        <v>2.0104693023656158E-7</v>
      </c>
      <c r="H50" s="1">
        <v>6.5412694178717413E-14</v>
      </c>
      <c r="I50" s="1">
        <v>4.2635259568884578E-12</v>
      </c>
      <c r="J50" s="1">
        <v>7.409460725643853E-10</v>
      </c>
      <c r="K50" s="1">
        <v>99.894609511204877</v>
      </c>
      <c r="L50" s="1">
        <v>9.2797758589907237E-15</v>
      </c>
      <c r="M50" s="1">
        <v>5.545128103495411E-9</v>
      </c>
      <c r="N50" s="1">
        <v>2.9975444415217698</v>
      </c>
      <c r="O50" s="1">
        <v>99.450000000000074</v>
      </c>
      <c r="P50" s="1">
        <v>14.120000000014683</v>
      </c>
      <c r="Q50" s="1">
        <v>26.368000000002539</v>
      </c>
      <c r="R50" s="1">
        <v>977.21524587627107</v>
      </c>
      <c r="S50" s="1">
        <v>51.012</v>
      </c>
      <c r="T50" s="1">
        <v>447.33304314964522</v>
      </c>
      <c r="U50" s="1">
        <v>4.8560888830512221</v>
      </c>
      <c r="V50" s="1">
        <f>0.45*2600*PS[[#This Row],[Transform File.REC_y]]</f>
        <v>2.3522490837677706E-4</v>
      </c>
      <c r="W50" s="1">
        <f>0.45*_xlfn.XLOOKUP(PS[[#This Row],[Transform File.Year]],Graphs!$R$2:$R$41,Graphs!$S$2:$S$41)*_xlfn.XLOOKUP(PS[[#This Row],[Transform File.Year]],Graphs!$R$2:$R$41,Graphs!$T$2:$T$41)*PS[[#This Row],[Transform File.REC_y]]</f>
        <v>1.6288249168240591E-4</v>
      </c>
    </row>
    <row r="51" spans="1:23" hidden="1" x14ac:dyDescent="0.25">
      <c r="A51" s="1" t="s">
        <v>105</v>
      </c>
      <c r="B51">
        <v>1</v>
      </c>
      <c r="C51" s="1" t="s">
        <v>108</v>
      </c>
      <c r="D51" s="1" t="s">
        <v>372</v>
      </c>
      <c r="E51" s="1">
        <v>2030</v>
      </c>
      <c r="F51" s="1">
        <v>84.281792648458804</v>
      </c>
      <c r="G51" s="1">
        <v>6.7004734670633755E-8</v>
      </c>
      <c r="H51" s="1">
        <v>1.0574479475296987E-13</v>
      </c>
      <c r="I51" s="1">
        <v>4.7153678289302856E-12</v>
      </c>
      <c r="J51" s="1">
        <v>8.8674602022092724E-11</v>
      </c>
      <c r="K51" s="1">
        <v>89.889886938520164</v>
      </c>
      <c r="L51" s="1">
        <v>1.5149003896627963E-14</v>
      </c>
      <c r="M51" s="1">
        <v>5.0053610175277091E-10</v>
      </c>
      <c r="N51" s="1">
        <v>3.9268166622826572</v>
      </c>
      <c r="O51" s="1">
        <v>91.800000000000097</v>
      </c>
      <c r="P51" s="1">
        <v>13.41400000001855</v>
      </c>
      <c r="Q51" s="1">
        <v>23.072000000003065</v>
      </c>
      <c r="R51" s="1">
        <v>1066.1185220541427</v>
      </c>
      <c r="S51" s="1">
        <v>47.088000000000001</v>
      </c>
      <c r="T51" s="1">
        <v>439.94370982185706</v>
      </c>
      <c r="U51" s="1">
        <v>6.7146333245729917</v>
      </c>
      <c r="V51" s="1">
        <f>0.45*2600*PS[[#This Row],[Transform File.REC_y]]</f>
        <v>7.8395539564641499E-5</v>
      </c>
      <c r="W51" s="1">
        <f>0.45*_xlfn.XLOOKUP(PS[[#This Row],[Transform File.Year]],Graphs!$R$2:$R$41,Graphs!$S$2:$S$41)*_xlfn.XLOOKUP(PS[[#This Row],[Transform File.Year]],Graphs!$R$2:$R$41,Graphs!$T$2:$T$41)*PS[[#This Row],[Transform File.REC_y]]</f>
        <v>5.2499943359662346E-5</v>
      </c>
    </row>
    <row r="52" spans="1:23" hidden="1" x14ac:dyDescent="0.25">
      <c r="A52" s="1" t="s">
        <v>105</v>
      </c>
      <c r="B52">
        <v>1</v>
      </c>
      <c r="C52" s="1" t="s">
        <v>108</v>
      </c>
      <c r="D52" s="1" t="s">
        <v>372</v>
      </c>
      <c r="E52" s="1">
        <v>2031</v>
      </c>
      <c r="F52" s="1">
        <v>85.426496520502667</v>
      </c>
      <c r="G52" s="1">
        <v>5.8373165361014813E-3</v>
      </c>
      <c r="H52" s="1">
        <v>1.9197714708387222E-13</v>
      </c>
      <c r="I52" s="1">
        <v>5.242688547707484E-12</v>
      </c>
      <c r="J52" s="1">
        <v>7.7626561034998419E-11</v>
      </c>
      <c r="K52" s="1">
        <v>92.985717197284544</v>
      </c>
      <c r="L52" s="1">
        <v>3.5386199569447383E-14</v>
      </c>
      <c r="M52" s="1">
        <v>1.1413710015729179E-10</v>
      </c>
      <c r="N52" s="1">
        <v>5.3207249934232363</v>
      </c>
      <c r="O52" s="1">
        <v>84.150000000000162</v>
      </c>
      <c r="P52" s="1">
        <v>12.708000000022814</v>
      </c>
      <c r="Q52" s="1">
        <v>19.776000000003322</v>
      </c>
      <c r="R52" s="1">
        <v>1145.0170756593295</v>
      </c>
      <c r="S52" s="1">
        <v>43.164000000000001</v>
      </c>
      <c r="T52" s="1">
        <v>432.55437648902426</v>
      </c>
      <c r="U52" s="1">
        <v>9.5024499868556482</v>
      </c>
      <c r="V52" s="1">
        <f>0.45*2600*PS[[#This Row],[Transform File.REC_y]]</f>
        <v>6.8296603472387334</v>
      </c>
      <c r="W52" s="1">
        <f>0.45*_xlfn.XLOOKUP(PS[[#This Row],[Transform File.Year]],Graphs!$R$2:$R$41,Graphs!$S$2:$S$41)*_xlfn.XLOOKUP(PS[[#This Row],[Transform File.Year]],Graphs!$R$2:$R$41,Graphs!$T$2:$T$41)*PS[[#This Row],[Transform File.REC_y]]</f>
        <v>4.3890664247428965</v>
      </c>
    </row>
    <row r="53" spans="1:23" hidden="1" x14ac:dyDescent="0.25">
      <c r="A53" s="1" t="s">
        <v>105</v>
      </c>
      <c r="B53">
        <v>1</v>
      </c>
      <c r="C53" s="1" t="s">
        <v>108</v>
      </c>
      <c r="D53" s="1" t="s">
        <v>372</v>
      </c>
      <c r="E53" s="1">
        <v>2032</v>
      </c>
      <c r="F53" s="1">
        <v>87.010663255021925</v>
      </c>
      <c r="G53" s="1">
        <v>3.7315171158795637E-4</v>
      </c>
      <c r="H53" s="1">
        <v>3.0500431242242887E-13</v>
      </c>
      <c r="I53" s="1">
        <v>5.8604815462742442E-12</v>
      </c>
      <c r="J53" s="1">
        <v>7.8127368209502721E-11</v>
      </c>
      <c r="K53" s="1">
        <v>82.08497963666278</v>
      </c>
      <c r="L53" s="1">
        <v>1.5566200508110381E-11</v>
      </c>
      <c r="M53" s="1">
        <v>6.4944492814325789E-10</v>
      </c>
      <c r="N53" s="1">
        <v>7.4115874901315548</v>
      </c>
      <c r="O53" s="1">
        <v>76.500000000000199</v>
      </c>
      <c r="P53" s="1">
        <v>12.002000000027529</v>
      </c>
      <c r="Q53" s="1">
        <v>16.48000000000366</v>
      </c>
      <c r="R53" s="1">
        <v>1227.0114595232806</v>
      </c>
      <c r="S53" s="1">
        <v>39.240000000000009</v>
      </c>
      <c r="T53" s="1">
        <v>425.16504315580505</v>
      </c>
      <c r="U53" s="1">
        <v>13.684174980278886</v>
      </c>
      <c r="V53" s="1">
        <f>0.45*2600*PS[[#This Row],[Transform File.REC_y]]</f>
        <v>0.43658750255790896</v>
      </c>
      <c r="W53" s="1">
        <f>0.45*_xlfn.XLOOKUP(PS[[#This Row],[Transform File.Year]],Graphs!$R$2:$R$41,Graphs!$S$2:$S$41)*_xlfn.XLOOKUP(PS[[#This Row],[Transform File.Year]],Graphs!$R$2:$R$41,Graphs!$T$2:$T$41)*PS[[#This Row],[Transform File.REC_y]]</f>
        <v>0.26923102505634705</v>
      </c>
    </row>
    <row r="54" spans="1:23" hidden="1" x14ac:dyDescent="0.25">
      <c r="A54" s="1" t="s">
        <v>105</v>
      </c>
      <c r="B54">
        <v>1</v>
      </c>
      <c r="C54" s="1" t="s">
        <v>108</v>
      </c>
      <c r="D54" s="1" t="s">
        <v>372</v>
      </c>
      <c r="E54" s="1">
        <v>2033</v>
      </c>
      <c r="F54" s="1">
        <v>87.845844796608972</v>
      </c>
      <c r="G54" s="1">
        <v>8.9110727509243183E-3</v>
      </c>
      <c r="H54" s="1">
        <v>9.3790004607326367E-13</v>
      </c>
      <c r="I54" s="1">
        <v>6.5388520484531324E-12</v>
      </c>
      <c r="J54" s="1">
        <v>1.1264648594831912E-10</v>
      </c>
      <c r="K54" s="1">
        <v>65.067053902707741</v>
      </c>
      <c r="L54" s="1">
        <v>1.840086211628345E-12</v>
      </c>
      <c r="M54" s="1">
        <v>24.979307950372021</v>
      </c>
      <c r="N54" s="1">
        <v>10.547881235193085</v>
      </c>
      <c r="O54" s="1">
        <v>68.850000000000321</v>
      </c>
      <c r="P54" s="1">
        <v>11.296000000032771</v>
      </c>
      <c r="Q54" s="1">
        <v>13.18400000000411</v>
      </c>
      <c r="R54" s="1">
        <v>1298.10510582661</v>
      </c>
      <c r="S54" s="1">
        <v>35.31600000000001</v>
      </c>
      <c r="T54" s="1">
        <v>417.77570982312113</v>
      </c>
      <c r="U54" s="1">
        <v>21.095762470410442</v>
      </c>
      <c r="V54" s="1">
        <f>0.45*2600*PS[[#This Row],[Transform File.REC_y]]</f>
        <v>10.425955118581452</v>
      </c>
      <c r="W54" s="1">
        <f>0.45*_xlfn.XLOOKUP(PS[[#This Row],[Transform File.Year]],Graphs!$R$2:$R$41,Graphs!$S$2:$S$41)*_xlfn.XLOOKUP(PS[[#This Row],[Transform File.Year]],Graphs!$R$2:$R$41,Graphs!$T$2:$T$41)*PS[[#This Row],[Transform File.REC_y]]</f>
        <v>6.1691591621339184</v>
      </c>
    </row>
    <row r="55" spans="1:23" hidden="1" x14ac:dyDescent="0.25">
      <c r="A55" s="1" t="s">
        <v>105</v>
      </c>
      <c r="B55">
        <v>1</v>
      </c>
      <c r="C55" s="1" t="s">
        <v>108</v>
      </c>
      <c r="D55" s="1" t="s">
        <v>372</v>
      </c>
      <c r="E55" s="1">
        <v>2034</v>
      </c>
      <c r="F55" s="1">
        <v>89.113926179247514</v>
      </c>
      <c r="G55" s="1">
        <v>1.0018529332942819E-2</v>
      </c>
      <c r="H55" s="1">
        <v>8.4318844715478214</v>
      </c>
      <c r="I55" s="1">
        <v>7.3412568441638183E-12</v>
      </c>
      <c r="J55" s="1">
        <v>5.5865049387941776E-11</v>
      </c>
      <c r="K55" s="1">
        <v>50.0863982463786</v>
      </c>
      <c r="L55" s="1">
        <v>1.6135504325964891E-12</v>
      </c>
      <c r="M55" s="1">
        <v>55.371252207632004</v>
      </c>
      <c r="N55" s="1">
        <v>11.294502758793596</v>
      </c>
      <c r="O55" s="1">
        <v>61.2000000000005</v>
      </c>
      <c r="P55" s="1">
        <v>10.590000000038632</v>
      </c>
      <c r="Q55" s="1">
        <v>9.8880000000069472</v>
      </c>
      <c r="R55" s="1">
        <v>1352.1808263959845</v>
      </c>
      <c r="S55" s="1">
        <v>31.39200000000001</v>
      </c>
      <c r="T55" s="1">
        <v>435.36568444015984</v>
      </c>
      <c r="U55" s="1">
        <v>31.643643705603527</v>
      </c>
      <c r="V55" s="1">
        <f>0.45*2600*PS[[#This Row],[Transform File.REC_y]]</f>
        <v>11.721679319543098</v>
      </c>
      <c r="W55" s="1">
        <f>0.45*_xlfn.XLOOKUP(PS[[#This Row],[Transform File.Year]],Graphs!$R$2:$R$41,Graphs!$S$2:$S$41)*_xlfn.XLOOKUP(PS[[#This Row],[Transform File.Year]],Graphs!$R$2:$R$41,Graphs!$T$2:$T$41)*PS[[#This Row],[Transform File.REC_y]]</f>
        <v>6.6547570211441567</v>
      </c>
    </row>
    <row r="56" spans="1:23" hidden="1" x14ac:dyDescent="0.25">
      <c r="A56" s="1" t="s">
        <v>105</v>
      </c>
      <c r="B56">
        <v>1</v>
      </c>
      <c r="C56" s="1" t="s">
        <v>108</v>
      </c>
      <c r="D56" s="1" t="s">
        <v>372</v>
      </c>
      <c r="E56" s="1">
        <v>2035</v>
      </c>
      <c r="F56" s="1">
        <v>90.041456297506187</v>
      </c>
      <c r="G56" s="1">
        <v>4.9784289668434959E-3</v>
      </c>
      <c r="H56" s="1">
        <v>1.1675550589002726E-12</v>
      </c>
      <c r="I56" s="1">
        <v>7.850278032846563E-12</v>
      </c>
      <c r="J56" s="1">
        <v>3.498521687342159E-11</v>
      </c>
      <c r="K56" s="1">
        <v>48.743112112096924</v>
      </c>
      <c r="L56" s="1">
        <v>1.3629171452677849E-12</v>
      </c>
      <c r="M56" s="1">
        <v>71.246856330656897</v>
      </c>
      <c r="N56" s="1">
        <v>12.778927070030484</v>
      </c>
      <c r="O56" s="1">
        <v>53.5500000000008</v>
      </c>
      <c r="P56" s="1">
        <v>9.8840000000451713</v>
      </c>
      <c r="Q56" s="1">
        <v>6.5920000000078094</v>
      </c>
      <c r="R56" s="1">
        <v>1391.2758913090299</v>
      </c>
      <c r="S56" s="1">
        <v>27.468000000000007</v>
      </c>
      <c r="T56" s="1">
        <v>483.34760331445847</v>
      </c>
      <c r="U56" s="1">
        <v>42.938146464397121</v>
      </c>
      <c r="V56" s="1">
        <f>0.45*2600*PS[[#This Row],[Transform File.REC_y]]</f>
        <v>5.8247618912068901</v>
      </c>
      <c r="W56" s="1">
        <f>0.45*_xlfn.XLOOKUP(PS[[#This Row],[Transform File.Year]],Graphs!$R$2:$R$41,Graphs!$S$2:$S$41)*_xlfn.XLOOKUP(PS[[#This Row],[Transform File.Year]],Graphs!$R$2:$R$41,Graphs!$T$2:$T$41)*PS[[#This Row],[Transform File.REC_y]]</f>
        <v>3.1727004201970921</v>
      </c>
    </row>
    <row r="57" spans="1:23" hidden="1" x14ac:dyDescent="0.25">
      <c r="A57" s="1" t="s">
        <v>105</v>
      </c>
      <c r="B57">
        <v>1</v>
      </c>
      <c r="C57" s="1" t="s">
        <v>108</v>
      </c>
      <c r="D57" s="1" t="s">
        <v>372</v>
      </c>
      <c r="E57" s="1">
        <v>2036</v>
      </c>
      <c r="F57" s="1">
        <v>92.328208963976692</v>
      </c>
      <c r="G57" s="1">
        <v>-1.1099365730243671E-3</v>
      </c>
      <c r="H57" s="1">
        <v>4.5735125644013601E-13</v>
      </c>
      <c r="I57" s="1">
        <v>7.694207110116461E-12</v>
      </c>
      <c r="J57" s="1">
        <v>2.84499353752765E-11</v>
      </c>
      <c r="K57" s="1">
        <v>5.8321988392954783E-11</v>
      </c>
      <c r="L57" s="1">
        <v>2.0855452284691945E-12</v>
      </c>
      <c r="M57" s="1">
        <v>72.711319060068732</v>
      </c>
      <c r="N57" s="1">
        <v>9.25028123519626</v>
      </c>
      <c r="O57" s="1">
        <v>45.900000000001739</v>
      </c>
      <c r="P57" s="1">
        <v>9.1780000000525135</v>
      </c>
      <c r="Q57" s="1">
        <v>3.2960000000496579</v>
      </c>
      <c r="R57" s="1">
        <v>1429.0276700877935</v>
      </c>
      <c r="S57" s="1">
        <v>23.544000000000015</v>
      </c>
      <c r="T57" s="1">
        <v>547.20512631178201</v>
      </c>
      <c r="U57" s="1">
        <v>55.717073534427605</v>
      </c>
      <c r="V57" s="1">
        <f>0.45*2600*PS[[#This Row],[Transform File.REC_y]]</f>
        <v>-1.2986257904385095</v>
      </c>
      <c r="W57" s="1">
        <f>0.45*_xlfn.XLOOKUP(PS[[#This Row],[Transform File.Year]],Graphs!$R$2:$R$41,Graphs!$S$2:$S$41)*_xlfn.XLOOKUP(PS[[#This Row],[Transform File.Year]],Graphs!$R$2:$R$41,Graphs!$T$2:$T$41)*PS[[#This Row],[Transform File.REC_y]]</f>
        <v>-0.67860969646925584</v>
      </c>
    </row>
    <row r="58" spans="1:23" hidden="1" x14ac:dyDescent="0.25">
      <c r="A58" s="1" t="s">
        <v>105</v>
      </c>
      <c r="B58">
        <v>1</v>
      </c>
      <c r="C58" s="1" t="s">
        <v>108</v>
      </c>
      <c r="D58" s="1" t="s">
        <v>372</v>
      </c>
      <c r="E58" s="1">
        <v>2037</v>
      </c>
      <c r="F58" s="1">
        <v>103.82507969509736</v>
      </c>
      <c r="G58" s="1">
        <v>-6.5171082234879215E-3</v>
      </c>
      <c r="H58" s="1">
        <v>9.445340654294102E-13</v>
      </c>
      <c r="I58" s="1">
        <v>9.0885115848402073E-12</v>
      </c>
      <c r="J58" s="1">
        <v>2.0581560594375867E-11</v>
      </c>
      <c r="K58" s="1">
        <v>24.664996840920242</v>
      </c>
      <c r="L58" s="1">
        <v>1.7895321107261018E-12</v>
      </c>
      <c r="M58" s="1">
        <v>48.240525576846828</v>
      </c>
      <c r="N58" s="1">
        <v>10.818659447208093</v>
      </c>
      <c r="O58" s="1">
        <v>46.681884471549566</v>
      </c>
      <c r="P58" s="1">
        <v>8.4720000000603637</v>
      </c>
      <c r="Q58" s="1">
        <v>7.9060382392271421E-10</v>
      </c>
      <c r="R58" s="1">
        <v>1418.0363367545185</v>
      </c>
      <c r="S58" s="1">
        <v>19.620000000000019</v>
      </c>
      <c r="T58" s="1">
        <v>612.52711203851743</v>
      </c>
      <c r="U58" s="1">
        <v>64.967354769623867</v>
      </c>
      <c r="V58" s="1">
        <f>0.45*2600*PS[[#This Row],[Transform File.REC_y]]</f>
        <v>-7.6250166214808681</v>
      </c>
      <c r="W58" s="1">
        <f>0.45*_xlfn.XLOOKUP(PS[[#This Row],[Transform File.Year]],Graphs!$R$2:$R$41,Graphs!$S$2:$S$41)*_xlfn.XLOOKUP(PS[[#This Row],[Transform File.Year]],Graphs!$R$2:$R$41,Graphs!$T$2:$T$41)*PS[[#This Row],[Transform File.REC_y]]</f>
        <v>-3.8224247515699861</v>
      </c>
    </row>
    <row r="59" spans="1:23" hidden="1" x14ac:dyDescent="0.25">
      <c r="A59" s="1" t="s">
        <v>105</v>
      </c>
      <c r="B59">
        <v>1</v>
      </c>
      <c r="C59" s="1" t="s">
        <v>108</v>
      </c>
      <c r="D59" s="1" t="s">
        <v>372</v>
      </c>
      <c r="E59" s="1">
        <v>2038</v>
      </c>
      <c r="F59" s="1">
        <v>107.89855682302185</v>
      </c>
      <c r="G59" s="1">
        <v>-1.320582008871519E-2</v>
      </c>
      <c r="H59" s="1">
        <v>1.1623006373949638E-12</v>
      </c>
      <c r="I59" s="1">
        <v>1.0832409481737882E-11</v>
      </c>
      <c r="J59" s="1">
        <v>1.4190545547142626E-11</v>
      </c>
      <c r="K59" s="1">
        <v>66.193981120763823</v>
      </c>
      <c r="L59" s="1">
        <v>3.154996507419263E-12</v>
      </c>
      <c r="M59" s="1">
        <v>37.168272408977849</v>
      </c>
      <c r="N59" s="1">
        <v>6.7390924089382791</v>
      </c>
      <c r="O59" s="1">
        <v>39.031884471550732</v>
      </c>
      <c r="P59" s="1">
        <v>7.7660000000680576</v>
      </c>
      <c r="Q59" s="1">
        <v>8.7927842594480694E-10</v>
      </c>
      <c r="R59" s="1">
        <v>1442.7013335954387</v>
      </c>
      <c r="S59" s="1">
        <v>15.696000000000026</v>
      </c>
      <c r="T59" s="1">
        <v>660.76763761536427</v>
      </c>
      <c r="U59" s="1">
        <v>75.786014216831958</v>
      </c>
      <c r="V59" s="1">
        <f>0.45*2600*PS[[#This Row],[Transform File.REC_y]]</f>
        <v>-15.450809503796773</v>
      </c>
      <c r="W59" s="1">
        <f>0.45*_xlfn.XLOOKUP(PS[[#This Row],[Transform File.Year]],Graphs!$R$2:$R$41,Graphs!$S$2:$S$41)*_xlfn.XLOOKUP(PS[[#This Row],[Transform File.Year]],Graphs!$R$2:$R$41,Graphs!$T$2:$T$41)*PS[[#This Row],[Transform File.REC_y]]</f>
        <v>-7.4299997197046492</v>
      </c>
    </row>
    <row r="60" spans="1:23" hidden="1" x14ac:dyDescent="0.25">
      <c r="A60" s="1" t="s">
        <v>105</v>
      </c>
      <c r="B60">
        <v>1</v>
      </c>
      <c r="C60" s="1" t="s">
        <v>108</v>
      </c>
      <c r="D60" s="1" t="s">
        <v>372</v>
      </c>
      <c r="E60" s="1">
        <v>2039</v>
      </c>
      <c r="F60" s="1">
        <v>105.6275415243927</v>
      </c>
      <c r="G60" s="1">
        <v>5.7943700748973813E-4</v>
      </c>
      <c r="H60" s="1">
        <v>2.4879305901488446E-13</v>
      </c>
      <c r="I60" s="1">
        <v>1.3108624189971334E-11</v>
      </c>
      <c r="J60" s="1">
        <v>1.0661969601615527E-11</v>
      </c>
      <c r="K60" s="1">
        <v>75.41869746288414</v>
      </c>
      <c r="L60" s="1">
        <v>3.6575979929256797E-12</v>
      </c>
      <c r="M60" s="1">
        <v>38.738864563567489</v>
      </c>
      <c r="N60" s="1">
        <v>3.7499243190648719</v>
      </c>
      <c r="O60" s="1">
        <v>31.381884471551189</v>
      </c>
      <c r="P60" s="1">
        <v>7.0600000000771459</v>
      </c>
      <c r="Q60" s="1">
        <v>9.5690498697980536E-10</v>
      </c>
      <c r="R60" s="1">
        <v>1508.8953147162024</v>
      </c>
      <c r="S60" s="1">
        <v>11.772000000000034</v>
      </c>
      <c r="T60" s="1">
        <v>697.93591002434209</v>
      </c>
      <c r="U60" s="1">
        <v>82.525106625770235</v>
      </c>
      <c r="V60" s="1">
        <f>0.45*2600*PS[[#This Row],[Transform File.REC_y]]</f>
        <v>0.67794129876299358</v>
      </c>
      <c r="W60" s="1">
        <f>0.45*_xlfn.XLOOKUP(PS[[#This Row],[Transform File.Year]],Graphs!$R$2:$R$41,Graphs!$S$2:$S$41)*_xlfn.XLOOKUP(PS[[#This Row],[Transform File.Year]],Graphs!$R$2:$R$41,Graphs!$T$2:$T$41)*PS[[#This Row],[Transform File.REC_y]]</f>
        <v>0.31271353668161295</v>
      </c>
    </row>
    <row r="61" spans="1:23" hidden="1" x14ac:dyDescent="0.25">
      <c r="A61" s="1" t="s">
        <v>105</v>
      </c>
      <c r="B61">
        <v>1</v>
      </c>
      <c r="C61" s="1" t="s">
        <v>108</v>
      </c>
      <c r="D61" s="1" t="s">
        <v>372</v>
      </c>
      <c r="E61" s="1">
        <v>2040</v>
      </c>
      <c r="F61" s="1">
        <v>103.66738361957634</v>
      </c>
      <c r="G61" s="1">
        <v>-1.3496569199327717E-2</v>
      </c>
      <c r="H61" s="1">
        <v>1.161282478850749E-13</v>
      </c>
      <c r="I61" s="1">
        <v>1.6641380945595241E-11</v>
      </c>
      <c r="J61" s="1">
        <v>8.6685486221934657E-12</v>
      </c>
      <c r="K61" s="1">
        <v>107.98237387386857</v>
      </c>
      <c r="L61" s="1">
        <v>3.7428509236842675E-12</v>
      </c>
      <c r="M61" s="1">
        <v>1.496105886954745E-8</v>
      </c>
      <c r="N61" s="1">
        <v>5.4454376920742025E-11</v>
      </c>
      <c r="O61" s="1">
        <v>23.731884471552135</v>
      </c>
      <c r="P61" s="1">
        <v>6.3540000000879786</v>
      </c>
      <c r="Q61" s="1">
        <v>1.0350323551893081E-9</v>
      </c>
      <c r="R61" s="1">
        <v>1584.3140121790866</v>
      </c>
      <c r="S61" s="1">
        <v>7.8480000000000496</v>
      </c>
      <c r="T61" s="1">
        <v>736.67477458790961</v>
      </c>
      <c r="U61" s="1">
        <v>86.275030944835109</v>
      </c>
      <c r="V61" s="1">
        <f>0.45*2600*PS[[#This Row],[Transform File.REC_y]]</f>
        <v>-15.79098596321343</v>
      </c>
      <c r="W61" s="1">
        <f>0.45*_xlfn.XLOOKUP(PS[[#This Row],[Transform File.Year]],Graphs!$R$2:$R$41,Graphs!$S$2:$S$41)*_xlfn.XLOOKUP(PS[[#This Row],[Transform File.Year]],Graphs!$R$2:$R$41,Graphs!$T$2:$T$41)*PS[[#This Row],[Transform File.REC_y]]</f>
        <v>-6.9864862412187687</v>
      </c>
    </row>
    <row r="62" spans="1:23" hidden="1" x14ac:dyDescent="0.25">
      <c r="A62" s="1" t="s">
        <v>105</v>
      </c>
      <c r="B62">
        <v>1</v>
      </c>
      <c r="C62" s="1" t="s">
        <v>108</v>
      </c>
      <c r="D62" s="1" t="s">
        <v>372</v>
      </c>
      <c r="E62" s="1">
        <v>2041</v>
      </c>
      <c r="F62" s="1">
        <v>104.27277896917262</v>
      </c>
      <c r="G62" s="1">
        <v>-2.3435569831366715E-2</v>
      </c>
      <c r="H62" s="1">
        <v>9.6464652509033914E-14</v>
      </c>
      <c r="I62" s="1">
        <v>2.2057873626549279E-11</v>
      </c>
      <c r="J62" s="1">
        <v>7.5967343086442411E-12</v>
      </c>
      <c r="K62" s="1">
        <v>139.24310911700195</v>
      </c>
      <c r="L62" s="1">
        <v>3.5082627362317045E-12</v>
      </c>
      <c r="M62" s="1">
        <v>1.0193792227279247E-9</v>
      </c>
      <c r="N62" s="1">
        <v>5.0683354525376823E-12</v>
      </c>
      <c r="O62" s="1">
        <v>16.081884471553295</v>
      </c>
      <c r="P62" s="1">
        <v>6.3540000001010872</v>
      </c>
      <c r="Q62" s="1">
        <v>1.1476788411376272E-9</v>
      </c>
      <c r="R62" s="1">
        <v>1692.2963860529551</v>
      </c>
      <c r="S62" s="1">
        <v>3.9240000000000852</v>
      </c>
      <c r="T62" s="1">
        <v>736.67477460287068</v>
      </c>
      <c r="U62" s="1">
        <v>86.275030944889565</v>
      </c>
      <c r="V62" s="1">
        <f>0.45*2600*PS[[#This Row],[Transform File.REC_y]]</f>
        <v>-27.419616702699056</v>
      </c>
      <c r="W62" s="1">
        <f>0.45*_xlfn.XLOOKUP(PS[[#This Row],[Transform File.Year]],Graphs!$R$2:$R$41,Graphs!$S$2:$S$41)*_xlfn.XLOOKUP(PS[[#This Row],[Transform File.Year]],Graphs!$R$2:$R$41,Graphs!$T$2:$T$41)*PS[[#This Row],[Transform File.REC_y]]</f>
        <v>-11.635476169378192</v>
      </c>
    </row>
    <row r="63" spans="1:23" hidden="1" x14ac:dyDescent="0.25">
      <c r="A63" s="1" t="s">
        <v>105</v>
      </c>
      <c r="B63">
        <v>1</v>
      </c>
      <c r="C63" s="1" t="s">
        <v>108</v>
      </c>
      <c r="D63" s="1" t="s">
        <v>372</v>
      </c>
      <c r="E63" s="1">
        <v>2042</v>
      </c>
      <c r="F63" s="1">
        <v>104.0985028984045</v>
      </c>
      <c r="G63" s="1">
        <v>-5.1294214205351843E-3</v>
      </c>
      <c r="H63" s="1">
        <v>9.4724380348111134E-14</v>
      </c>
      <c r="I63" s="1">
        <v>2.9917944250881748E-11</v>
      </c>
      <c r="J63" s="1">
        <v>7.8499188052564443E-12</v>
      </c>
      <c r="K63" s="1">
        <v>44.273589642870846</v>
      </c>
      <c r="L63" s="1">
        <v>1.4204362449309708E-12</v>
      </c>
      <c r="M63" s="1">
        <v>18.931305175335076</v>
      </c>
      <c r="N63" s="1">
        <v>2.1564911286682989E-12</v>
      </c>
      <c r="O63" s="1">
        <v>8.431884471553543</v>
      </c>
      <c r="P63" s="1">
        <v>6.354000000117729</v>
      </c>
      <c r="Q63" s="1">
        <v>1.203543890525569E-9</v>
      </c>
      <c r="R63" s="1">
        <v>1831.539495169957</v>
      </c>
      <c r="S63" s="1">
        <v>1.5650802951233567E-11</v>
      </c>
      <c r="T63" s="1">
        <v>736.67477460389011</v>
      </c>
      <c r="U63" s="1">
        <v>86.275030944894638</v>
      </c>
      <c r="V63" s="1">
        <f>0.45*2600*PS[[#This Row],[Transform File.REC_y]]</f>
        <v>-6.0014230620261655</v>
      </c>
      <c r="W63" s="1">
        <f>0.45*_xlfn.XLOOKUP(PS[[#This Row],[Transform File.Year]],Graphs!$R$2:$R$41,Graphs!$S$2:$S$41)*_xlfn.XLOOKUP(PS[[#This Row],[Transform File.Year]],Graphs!$R$2:$R$41,Graphs!$T$2:$T$41)*PS[[#This Row],[Transform File.REC_y]]</f>
        <v>-2.4424675378311806</v>
      </c>
    </row>
    <row r="64" spans="1:23" hidden="1" x14ac:dyDescent="0.25">
      <c r="A64" s="1" t="s">
        <v>105</v>
      </c>
      <c r="B64">
        <v>1</v>
      </c>
      <c r="C64" s="1" t="s">
        <v>108</v>
      </c>
      <c r="D64" s="1" t="s">
        <v>372</v>
      </c>
      <c r="E64" s="1">
        <v>2043</v>
      </c>
      <c r="F64" s="1">
        <v>99.37578581540005</v>
      </c>
      <c r="G64" s="1">
        <v>-1.9763260309660084E-2</v>
      </c>
      <c r="H64" s="1">
        <v>1.0216721333488067E-13</v>
      </c>
      <c r="I64" s="1">
        <v>4.2909029131690552E-11</v>
      </c>
      <c r="J64" s="1">
        <v>7.3522011147337798E-12</v>
      </c>
      <c r="K64" s="1">
        <v>42.070376211613791</v>
      </c>
      <c r="L64" s="1">
        <v>4.7418772410840827E-13</v>
      </c>
      <c r="M64" s="1">
        <v>56.568609949815766</v>
      </c>
      <c r="N64" s="1">
        <v>1.7815717020613521E-12</v>
      </c>
      <c r="O64" s="1">
        <v>8.4318844715536585</v>
      </c>
      <c r="P64" s="1">
        <v>6.3540000001397869</v>
      </c>
      <c r="Q64" s="1">
        <v>1.2385291073989906E-9</v>
      </c>
      <c r="R64" s="1">
        <v>1875.8130848128278</v>
      </c>
      <c r="S64" s="1">
        <v>1.7490889162861912E-11</v>
      </c>
      <c r="T64" s="1">
        <v>755.60607977922518</v>
      </c>
      <c r="U64" s="1">
        <v>86.275030944896798</v>
      </c>
      <c r="V64" s="1">
        <f>0.45*2600*PS[[#This Row],[Transform File.REC_y]]</f>
        <v>-23.123014562302298</v>
      </c>
      <c r="W64" s="1">
        <f>0.45*_xlfn.XLOOKUP(PS[[#This Row],[Transform File.Year]],Graphs!$R$2:$R$41,Graphs!$S$2:$S$41)*_xlfn.XLOOKUP(PS[[#This Row],[Transform File.Year]],Graphs!$R$2:$R$41,Graphs!$T$2:$T$41)*PS[[#This Row],[Transform File.REC_y]]</f>
        <v>-9.0250504764707671</v>
      </c>
    </row>
    <row r="65" spans="1:23" hidden="1" x14ac:dyDescent="0.25">
      <c r="A65" s="1" t="s">
        <v>105</v>
      </c>
      <c r="B65">
        <v>1</v>
      </c>
      <c r="C65" s="1" t="s">
        <v>108</v>
      </c>
      <c r="D65" s="1" t="s">
        <v>372</v>
      </c>
      <c r="E65" s="1">
        <v>2044</v>
      </c>
      <c r="F65" s="1">
        <v>95.155665088164753</v>
      </c>
      <c r="G65" s="1">
        <v>4.8516211774958767E-2</v>
      </c>
      <c r="H65" s="1">
        <v>1.1678289495665667E-13</v>
      </c>
      <c r="I65" s="1">
        <v>6.7291102845327621E-11</v>
      </c>
      <c r="J65" s="1">
        <v>6.7375769617036681E-12</v>
      </c>
      <c r="K65" s="1">
        <v>61.100685640648365</v>
      </c>
      <c r="L65" s="1">
        <v>2.3102180553334452E-13</v>
      </c>
      <c r="M65" s="1">
        <v>25.636154064011464</v>
      </c>
      <c r="N65" s="1">
        <v>1.7692403294362706E-12</v>
      </c>
      <c r="O65" s="1">
        <v>8.4318844715537544</v>
      </c>
      <c r="P65" s="1">
        <v>6.3540000001697052</v>
      </c>
      <c r="Q65" s="1">
        <v>1.266979042774267E-9</v>
      </c>
      <c r="R65" s="1">
        <v>1917.8834610244417</v>
      </c>
      <c r="S65" s="1">
        <v>1.9104439595458402E-11</v>
      </c>
      <c r="T65" s="1">
        <v>812.17468972904089</v>
      </c>
      <c r="U65" s="1">
        <v>86.275030944898575</v>
      </c>
      <c r="V65" s="1">
        <f>0.45*2600*PS[[#This Row],[Transform File.REC_y]]</f>
        <v>56.763967776701755</v>
      </c>
      <c r="W65" s="1">
        <f>0.45*_xlfn.XLOOKUP(PS[[#This Row],[Transform File.Year]],Graphs!$R$2:$R$41,Graphs!$S$2:$S$41)*_xlfn.XLOOKUP(PS[[#This Row],[Transform File.Year]],Graphs!$R$2:$R$41,Graphs!$T$2:$T$41)*PS[[#This Row],[Transform File.REC_y]]</f>
        <v>21.246515110594835</v>
      </c>
    </row>
    <row r="66" spans="1:23" hidden="1" x14ac:dyDescent="0.25">
      <c r="A66" s="1" t="s">
        <v>105</v>
      </c>
      <c r="B66">
        <v>1</v>
      </c>
      <c r="C66" s="1" t="s">
        <v>108</v>
      </c>
      <c r="D66" s="1" t="s">
        <v>372</v>
      </c>
      <c r="E66" s="1">
        <v>2045</v>
      </c>
      <c r="F66" s="1">
        <v>91.641347325089555</v>
      </c>
      <c r="G66" s="1">
        <v>7.2935306587873672E-2</v>
      </c>
      <c r="H66" s="1">
        <v>1.3572115482433625E-13</v>
      </c>
      <c r="I66" s="1">
        <v>1.4109112457618649E-10</v>
      </c>
      <c r="J66" s="1">
        <v>6.4330306283772149E-12</v>
      </c>
      <c r="K66" s="1">
        <v>47.398323305754374</v>
      </c>
      <c r="L66" s="1">
        <v>1.5445694248639213E-13</v>
      </c>
      <c r="M66" s="1">
        <v>13.596124957356393</v>
      </c>
      <c r="N66" s="1">
        <v>1.9209621871685914E-12</v>
      </c>
      <c r="O66" s="1">
        <v>8.4318844715538486</v>
      </c>
      <c r="P66" s="1">
        <v>6.354000000212614</v>
      </c>
      <c r="Q66" s="1">
        <v>1.2875606033686428E-9</v>
      </c>
      <c r="R66" s="1">
        <v>1978.9841466650901</v>
      </c>
      <c r="S66" s="1">
        <v>2.0467356740726186E-11</v>
      </c>
      <c r="T66" s="1">
        <v>837.8108437930523</v>
      </c>
      <c r="U66" s="1">
        <v>86.275030944900337</v>
      </c>
      <c r="V66" s="1">
        <f>0.45*2600*PS[[#This Row],[Transform File.REC_y]]</f>
        <v>85.334308707812198</v>
      </c>
      <c r="W66" s="1">
        <f>0.45*_xlfn.XLOOKUP(PS[[#This Row],[Transform File.Year]],Graphs!$R$2:$R$41,Graphs!$S$2:$S$41)*_xlfn.XLOOKUP(PS[[#This Row],[Transform File.Year]],Graphs!$R$2:$R$41,Graphs!$T$2:$T$41)*PS[[#This Row],[Transform File.REC_y]]</f>
        <v>30.628649116552573</v>
      </c>
    </row>
    <row r="67" spans="1:23" hidden="1" x14ac:dyDescent="0.25">
      <c r="A67" s="1" t="s">
        <v>105</v>
      </c>
      <c r="B67">
        <v>1</v>
      </c>
      <c r="C67" s="1" t="s">
        <v>108</v>
      </c>
      <c r="D67" s="1" t="s">
        <v>372</v>
      </c>
      <c r="E67" s="1">
        <v>2046</v>
      </c>
      <c r="F67" s="1">
        <v>87.849104324501923</v>
      </c>
      <c r="G67" s="1">
        <v>5.6081625779323831E-2</v>
      </c>
      <c r="H67" s="1">
        <v>1.605653125278597E-13</v>
      </c>
      <c r="I67" s="1">
        <v>9.0645114492754209E-8</v>
      </c>
      <c r="J67" s="1">
        <v>5.8415040124709029E-12</v>
      </c>
      <c r="K67" s="1">
        <v>144.81042323302665</v>
      </c>
      <c r="L67" s="1">
        <v>1.1191693028221144E-13</v>
      </c>
      <c r="M67" s="1">
        <v>26.467958719937094</v>
      </c>
      <c r="N67" s="1">
        <v>2.2335665824655407E-12</v>
      </c>
      <c r="O67" s="1">
        <v>8.4318844715539516</v>
      </c>
      <c r="P67" s="1">
        <v>6.3540000002799051</v>
      </c>
      <c r="Q67" s="1">
        <v>1.3017511489157853E-9</v>
      </c>
      <c r="R67" s="1">
        <v>2026.3824699708443</v>
      </c>
      <c r="S67" s="1">
        <v>2.2552901969195381E-11</v>
      </c>
      <c r="T67" s="1">
        <v>851.40696875040874</v>
      </c>
      <c r="U67" s="1">
        <v>86.275030944902255</v>
      </c>
      <c r="V67" s="1">
        <f>0.45*2600*PS[[#This Row],[Transform File.REC_y]]</f>
        <v>65.615502161808877</v>
      </c>
      <c r="W67" s="1">
        <f>0.45*_xlfn.XLOOKUP(PS[[#This Row],[Transform File.Year]],Graphs!$R$2:$R$41,Graphs!$S$2:$S$41)*_xlfn.XLOOKUP(PS[[#This Row],[Transform File.Year]],Graphs!$R$2:$R$41,Graphs!$T$2:$T$41)*PS[[#This Row],[Transform File.REC_y]]</f>
        <v>22.582891231850187</v>
      </c>
    </row>
    <row r="68" spans="1:23" hidden="1" x14ac:dyDescent="0.25">
      <c r="A68" s="1" t="s">
        <v>105</v>
      </c>
      <c r="B68">
        <v>1</v>
      </c>
      <c r="C68" s="1" t="s">
        <v>108</v>
      </c>
      <c r="D68" s="1" t="s">
        <v>372</v>
      </c>
      <c r="E68" s="1">
        <v>2047</v>
      </c>
      <c r="F68" s="1">
        <v>85.006617939994655</v>
      </c>
      <c r="G68" s="1">
        <v>0.17520704973304918</v>
      </c>
      <c r="H68" s="1">
        <v>1.915770147007255E-13</v>
      </c>
      <c r="I68" s="1">
        <v>9.167854970865266E-9</v>
      </c>
      <c r="J68" s="1">
        <v>5.8458758867596545E-12</v>
      </c>
      <c r="K68" s="1">
        <v>190.73886764706364</v>
      </c>
      <c r="L68" s="1">
        <v>8.2736256283712223E-14</v>
      </c>
      <c r="M68" s="1">
        <v>53.172740813897796</v>
      </c>
      <c r="N68" s="1">
        <v>2.6700753632720568E-12</v>
      </c>
      <c r="O68" s="1">
        <v>8.4318844715540688</v>
      </c>
      <c r="P68" s="1">
        <v>6.3540000004209958</v>
      </c>
      <c r="Q68" s="1">
        <v>1.3124131185174008E-9</v>
      </c>
      <c r="R68" s="1">
        <v>2088.7578932038714</v>
      </c>
      <c r="S68" s="1">
        <v>2.4342434079921483E-11</v>
      </c>
      <c r="T68" s="1">
        <v>877.87492747034582</v>
      </c>
      <c r="U68" s="1">
        <v>86.275030944904145</v>
      </c>
      <c r="V68" s="1">
        <f>0.45*2600*PS[[#This Row],[Transform File.REC_y]]</f>
        <v>204.99224818766754</v>
      </c>
      <c r="W68" s="1">
        <f>0.45*_xlfn.XLOOKUP(PS[[#This Row],[Transform File.Year]],Graphs!$R$2:$R$41,Graphs!$S$2:$S$41)*_xlfn.XLOOKUP(PS[[#This Row],[Transform File.Year]],Graphs!$R$2:$R$41,Graphs!$T$2:$T$41)*PS[[#This Row],[Transform File.REC_y]]</f>
        <v>67.648695850479953</v>
      </c>
    </row>
    <row r="69" spans="1:23" hidden="1" x14ac:dyDescent="0.25">
      <c r="A69" s="1" t="s">
        <v>105</v>
      </c>
      <c r="B69">
        <v>1</v>
      </c>
      <c r="C69" s="1" t="s">
        <v>108</v>
      </c>
      <c r="D69" s="1" t="s">
        <v>372</v>
      </c>
      <c r="E69" s="1">
        <v>2048</v>
      </c>
      <c r="F69" s="1">
        <v>81.835328772510152</v>
      </c>
      <c r="G69" s="1">
        <v>0.19691943570372758</v>
      </c>
      <c r="H69" s="1">
        <v>2.3525205754028261E-13</v>
      </c>
      <c r="I69" s="1">
        <v>3.7730940057074009E-9</v>
      </c>
      <c r="J69" s="1">
        <v>5.682360537196001E-12</v>
      </c>
      <c r="K69" s="1">
        <v>244.45948850181472</v>
      </c>
      <c r="L69" s="1">
        <v>6.2914143952050932E-14</v>
      </c>
      <c r="M69" s="1">
        <v>59.61998316126639</v>
      </c>
      <c r="N69" s="1">
        <v>3.2166955103089953E-12</v>
      </c>
      <c r="O69" s="1">
        <v>8.4318844715542038</v>
      </c>
      <c r="P69" s="1">
        <v>9.1070559240779343E-8</v>
      </c>
      <c r="Q69" s="1">
        <v>1.3210816671395943E-9</v>
      </c>
      <c r="R69" s="1">
        <v>2155.8442608509358</v>
      </c>
      <c r="S69" s="1">
        <v>2.7497430587340746E-11</v>
      </c>
      <c r="T69" s="1">
        <v>931.04766828424363</v>
      </c>
      <c r="U69" s="1">
        <v>86.275030944906476</v>
      </c>
      <c r="V69" s="1">
        <f>0.45*2600*PS[[#This Row],[Transform File.REC_y]]</f>
        <v>230.39573977336127</v>
      </c>
      <c r="W69" s="1">
        <f>0.45*_xlfn.XLOOKUP(PS[[#This Row],[Transform File.Year]],Graphs!$R$2:$R$41,Graphs!$S$2:$S$41)*_xlfn.XLOOKUP(PS[[#This Row],[Transform File.Year]],Graphs!$R$2:$R$41,Graphs!$T$2:$T$41)*PS[[#This Row],[Transform File.REC_y]]</f>
        <v>72.899675280881382</v>
      </c>
    </row>
    <row r="70" spans="1:23" hidden="1" x14ac:dyDescent="0.25">
      <c r="A70" s="1" t="s">
        <v>105</v>
      </c>
      <c r="B70">
        <v>1</v>
      </c>
      <c r="C70" s="1" t="s">
        <v>108</v>
      </c>
      <c r="D70" s="1" t="s">
        <v>372</v>
      </c>
      <c r="E70" s="1">
        <v>2049</v>
      </c>
      <c r="F70" s="1">
        <v>78.66791568467481</v>
      </c>
      <c r="G70" s="1">
        <v>0.19711023845646383</v>
      </c>
      <c r="H70" s="1">
        <v>2.8594315103814286E-13</v>
      </c>
      <c r="I70" s="1">
        <v>2.4742969864513555E-9</v>
      </c>
      <c r="J70" s="1">
        <v>6.0619794945687435E-12</v>
      </c>
      <c r="K70" s="1">
        <v>240.92142353524522</v>
      </c>
      <c r="L70" s="1">
        <v>5.1675433552287625E-14</v>
      </c>
      <c r="M70" s="1">
        <v>42.994580833869392</v>
      </c>
      <c r="N70" s="1">
        <v>3.9118442610734467E-12</v>
      </c>
      <c r="O70" s="1">
        <v>8.4318844715543548</v>
      </c>
      <c r="P70" s="1">
        <v>1.0023316369183811E-7</v>
      </c>
      <c r="Q70" s="1">
        <v>1.3286784014482385E-9</v>
      </c>
      <c r="R70" s="1">
        <v>2214.8249993527561</v>
      </c>
      <c r="S70" s="1">
        <v>3.1155028580266422E-11</v>
      </c>
      <c r="T70" s="1">
        <v>990.66765144551005</v>
      </c>
      <c r="U70" s="1">
        <v>86.275030944909346</v>
      </c>
      <c r="V70" s="1">
        <f>0.45*2600*PS[[#This Row],[Transform File.REC_y]]</f>
        <v>230.61897899406267</v>
      </c>
      <c r="W70" s="1">
        <f>0.45*_xlfn.XLOOKUP(PS[[#This Row],[Transform File.Year]],Graphs!$R$2:$R$41,Graphs!$S$2:$S$41)*_xlfn.XLOOKUP(PS[[#This Row],[Transform File.Year]],Graphs!$R$2:$R$41,Graphs!$T$2:$T$41)*PS[[#This Row],[Transform File.REC_y]]</f>
        <v>69.960978134294294</v>
      </c>
    </row>
    <row r="71" spans="1:23" hidden="1" x14ac:dyDescent="0.25">
      <c r="A71" s="1" t="s">
        <v>105</v>
      </c>
      <c r="B71">
        <v>1</v>
      </c>
      <c r="C71" s="1" t="s">
        <v>108</v>
      </c>
      <c r="D71" s="1" t="s">
        <v>372</v>
      </c>
      <c r="E71" s="1">
        <v>2050</v>
      </c>
      <c r="F71" s="1">
        <v>75.441739636836402</v>
      </c>
      <c r="G71" s="1">
        <v>0.22036499810138607</v>
      </c>
      <c r="H71" s="1">
        <v>3.5229475812143275E-13</v>
      </c>
      <c r="I71" s="1">
        <v>9.0402422636080728E-10</v>
      </c>
      <c r="J71" s="1">
        <v>6.3692167398606219E-12</v>
      </c>
      <c r="K71" s="1">
        <v>165.13228666599107</v>
      </c>
      <c r="L71" s="1">
        <v>0</v>
      </c>
      <c r="M71" s="1">
        <v>46.027898060896447</v>
      </c>
      <c r="N71" s="1">
        <v>4.8129685530901951E-12</v>
      </c>
      <c r="O71" s="1">
        <v>8.4318844715545396</v>
      </c>
      <c r="P71" s="1">
        <v>1.0400409229787515E-7</v>
      </c>
      <c r="Q71" s="1">
        <v>1.336528320253495E-9</v>
      </c>
      <c r="R71" s="1">
        <v>2286.681500603735</v>
      </c>
      <c r="S71" s="1">
        <v>3.489787950395069E-11</v>
      </c>
      <c r="T71" s="1">
        <v>1033.6622322793794</v>
      </c>
      <c r="U71" s="1">
        <v>86.275030944912814</v>
      </c>
      <c r="V71" s="1">
        <f>0.45*2600*PS[[#This Row],[Transform File.REC_y]]</f>
        <v>257.8270477786217</v>
      </c>
      <c r="W71" s="1">
        <f>0.45*_xlfn.XLOOKUP(PS[[#This Row],[Transform File.Year]],Graphs!$R$2:$R$41,Graphs!$S$2:$S$41)*_xlfn.XLOOKUP(PS[[#This Row],[Transform File.Year]],Graphs!$R$2:$R$41,Graphs!$T$2:$T$41)*PS[[#This Row],[Transform File.REC_y]]</f>
        <v>74.985925985686208</v>
      </c>
    </row>
    <row r="72" spans="1:23" hidden="1" x14ac:dyDescent="0.25">
      <c r="A72" s="1" t="s">
        <v>105</v>
      </c>
      <c r="B72">
        <v>1</v>
      </c>
      <c r="C72" s="1" t="s">
        <v>108</v>
      </c>
      <c r="D72" s="1" t="s">
        <v>372</v>
      </c>
      <c r="E72" s="1">
        <v>2051</v>
      </c>
      <c r="F72" s="1">
        <v>72.317442384033043</v>
      </c>
      <c r="G72" s="1">
        <v>0.83007632761851091</v>
      </c>
      <c r="H72" s="1">
        <v>4.4437605040039249E-13</v>
      </c>
      <c r="I72" s="1">
        <v>2.2481243529748629E-9</v>
      </c>
      <c r="J72" s="1">
        <v>7.4322538226058083E-12</v>
      </c>
      <c r="K72" s="1">
        <v>109.04603813160978</v>
      </c>
      <c r="L72" s="1">
        <v>0</v>
      </c>
      <c r="M72" s="1">
        <v>93.255520366599058</v>
      </c>
      <c r="N72" s="1">
        <v>6.0098544122186277E-12</v>
      </c>
      <c r="O72" s="1">
        <v>8.4318844715547652</v>
      </c>
      <c r="P72" s="1">
        <v>1.0647595332285436E-7</v>
      </c>
      <c r="Q72" s="1">
        <v>1.3438805213682287E-9</v>
      </c>
      <c r="R72" s="1">
        <v>2331.6746800702263</v>
      </c>
      <c r="S72" s="1">
        <v>3.8406142240182394E-11</v>
      </c>
      <c r="T72" s="1">
        <v>1079.6901303402758</v>
      </c>
      <c r="U72" s="1">
        <v>86.275030944916992</v>
      </c>
      <c r="V72" s="1">
        <f>0.45*2600*PS[[#This Row],[Transform File.REC_y]]</f>
        <v>971.18930331365777</v>
      </c>
      <c r="W72" s="1">
        <f>0.45*_xlfn.XLOOKUP(PS[[#This Row],[Transform File.Year]],Graphs!$R$2:$R$41,Graphs!$S$2:$S$41)*_xlfn.XLOOKUP(PS[[#This Row],[Transform File.Year]],Graphs!$R$2:$R$41,Graphs!$T$2:$T$41)*PS[[#This Row],[Transform File.REC_y]]</f>
        <v>270.78628199505084</v>
      </c>
    </row>
    <row r="73" spans="1:23" hidden="1" x14ac:dyDescent="0.25">
      <c r="A73" s="1" t="s">
        <v>105</v>
      </c>
      <c r="B73">
        <v>1</v>
      </c>
      <c r="C73" s="1" t="s">
        <v>108</v>
      </c>
      <c r="D73" s="1" t="s">
        <v>372</v>
      </c>
      <c r="E73" s="1">
        <v>2052</v>
      </c>
      <c r="F73" s="1">
        <v>69.475316949854175</v>
      </c>
      <c r="G73" s="1">
        <v>0.73943752735892876</v>
      </c>
      <c r="H73" s="1">
        <v>5.6831584536707748E-13</v>
      </c>
      <c r="I73" s="1">
        <v>1.3848102542291224E-8</v>
      </c>
      <c r="J73" s="1">
        <v>0</v>
      </c>
      <c r="K73" s="1">
        <v>139.05564711264344</v>
      </c>
      <c r="L73" s="1">
        <v>0</v>
      </c>
      <c r="M73" s="1">
        <v>119.07878389186956</v>
      </c>
      <c r="N73" s="1">
        <v>7.6508854558730725E-12</v>
      </c>
      <c r="O73" s="1">
        <v>8.4318844715550405</v>
      </c>
      <c r="P73" s="1">
        <v>1.0737723066254462E-7</v>
      </c>
      <c r="Q73" s="1">
        <v>1.3506180983299323E-9</v>
      </c>
      <c r="R73" s="1">
        <v>2374.5801673962528</v>
      </c>
      <c r="S73" s="1">
        <v>3.9826578485113365E-11</v>
      </c>
      <c r="T73" s="1">
        <v>1117.5256507068757</v>
      </c>
      <c r="U73" s="1">
        <v>86.275030944921994</v>
      </c>
      <c r="V73" s="1">
        <f>0.45*2600*PS[[#This Row],[Transform File.REC_y]]</f>
        <v>865.14190700994664</v>
      </c>
      <c r="W73" s="1">
        <f>0.45*_xlfn.XLOOKUP(PS[[#This Row],[Transform File.Year]],Graphs!$R$2:$R$41,Graphs!$S$2:$S$41)*_xlfn.XLOOKUP(PS[[#This Row],[Transform File.Year]],Graphs!$R$2:$R$41,Graphs!$T$2:$T$41)*PS[[#This Row],[Transform File.REC_y]]</f>
        <v>231.23995851911249</v>
      </c>
    </row>
    <row r="74" spans="1:23" hidden="1" x14ac:dyDescent="0.25">
      <c r="A74" s="1" t="s">
        <v>105</v>
      </c>
      <c r="B74">
        <v>1</v>
      </c>
      <c r="C74" s="1" t="s">
        <v>108</v>
      </c>
      <c r="D74" s="1" t="s">
        <v>372</v>
      </c>
      <c r="E74" s="1">
        <v>2053</v>
      </c>
      <c r="F74" s="1">
        <v>66.611470708719324</v>
      </c>
      <c r="G74" s="1">
        <v>0.82469160479812653</v>
      </c>
      <c r="H74" s="1">
        <v>7.6377536813894875E-13</v>
      </c>
      <c r="I74" s="1">
        <v>3.8736167861218798E-8</v>
      </c>
      <c r="J74" s="1">
        <v>0</v>
      </c>
      <c r="K74" s="1">
        <v>92.57384486784575</v>
      </c>
      <c r="L74" s="1">
        <v>0</v>
      </c>
      <c r="M74" s="1">
        <v>135.44146157893488</v>
      </c>
      <c r="N74" s="1">
        <v>9.9998436289462723E-12</v>
      </c>
      <c r="O74" s="1">
        <v>8.4318844715553798</v>
      </c>
      <c r="P74" s="1">
        <v>1.0962227523156392E-7</v>
      </c>
      <c r="Q74" s="1">
        <v>1.3570511289583096E-9</v>
      </c>
      <c r="R74" s="1">
        <v>2444.0492490336428</v>
      </c>
      <c r="S74" s="1">
        <v>4.0300766209221773E-11</v>
      </c>
      <c r="T74" s="1">
        <v>1153.4744345987494</v>
      </c>
      <c r="U74" s="1">
        <v>86.275030944927465</v>
      </c>
      <c r="V74" s="1">
        <f>0.45*2600*PS[[#This Row],[Transform File.REC_y]]</f>
        <v>964.88917761380799</v>
      </c>
      <c r="W74" s="1">
        <f>0.45*_xlfn.XLOOKUP(PS[[#This Row],[Transform File.Year]],Graphs!$R$2:$R$41,Graphs!$S$2:$S$41)*_xlfn.XLOOKUP(PS[[#This Row],[Transform File.Year]],Graphs!$R$2:$R$41,Graphs!$T$2:$T$41)*PS[[#This Row],[Transform File.REC_y]]</f>
        <v>247.22207950101065</v>
      </c>
    </row>
    <row r="75" spans="1:23" hidden="1" x14ac:dyDescent="0.25">
      <c r="A75" s="1" t="s">
        <v>105</v>
      </c>
      <c r="B75">
        <v>1</v>
      </c>
      <c r="C75" s="1" t="s">
        <v>108</v>
      </c>
      <c r="D75" s="1" t="s">
        <v>372</v>
      </c>
      <c r="E75" s="1">
        <v>2054</v>
      </c>
      <c r="F75" s="1">
        <v>63.650013954671664</v>
      </c>
      <c r="G75" s="1">
        <v>0.89664099847191248</v>
      </c>
      <c r="H75" s="1">
        <v>1.0420590927824032E-12</v>
      </c>
      <c r="I75" s="1">
        <v>1.6297412398685798E-8</v>
      </c>
      <c r="J75" s="1">
        <v>0</v>
      </c>
      <c r="K75" s="1">
        <v>163.01312427167855</v>
      </c>
      <c r="L75" s="1">
        <v>0</v>
      </c>
      <c r="M75" s="1">
        <v>20.323112283124896</v>
      </c>
      <c r="N75" s="1">
        <v>1.3574567059099823E-11</v>
      </c>
      <c r="O75" s="1">
        <v>8.4318844715558043</v>
      </c>
      <c r="P75" s="1">
        <v>1.2346692486196375E-7</v>
      </c>
      <c r="Q75" s="1">
        <v>1.3628926329707805E-9</v>
      </c>
      <c r="R75" s="1">
        <v>2463.8359104564802</v>
      </c>
      <c r="S75" s="1">
        <v>4.0531788014755118E-11</v>
      </c>
      <c r="T75" s="1">
        <v>1183.4302731595126</v>
      </c>
      <c r="U75" s="1">
        <v>84.835942061891544</v>
      </c>
      <c r="V75" s="1">
        <f>0.45*2600*PS[[#This Row],[Transform File.REC_y]]</f>
        <v>1049.0699682121376</v>
      </c>
      <c r="W75" s="1">
        <f>0.45*_xlfn.XLOOKUP(PS[[#This Row],[Transform File.Year]],Graphs!$R$2:$R$41,Graphs!$S$2:$S$41)*_xlfn.XLOOKUP(PS[[#This Row],[Transform File.Year]],Graphs!$R$2:$R$41,Graphs!$T$2:$T$41)*PS[[#This Row],[Transform File.REC_y]]</f>
        <v>257.65010389655913</v>
      </c>
    </row>
    <row r="76" spans="1:23" hidden="1" x14ac:dyDescent="0.25">
      <c r="A76" s="1" t="s">
        <v>105</v>
      </c>
      <c r="B76">
        <v>1</v>
      </c>
      <c r="C76" s="1" t="s">
        <v>108</v>
      </c>
      <c r="D76" s="1" t="s">
        <v>372</v>
      </c>
      <c r="E76" s="1">
        <v>2055</v>
      </c>
      <c r="F76" s="1">
        <v>60.436613219579534</v>
      </c>
      <c r="G76" s="1">
        <v>1.1291743719787128</v>
      </c>
      <c r="H76" s="1">
        <v>1.3671253183277719E-12</v>
      </c>
      <c r="I76" s="1">
        <v>1.9335077018885919E-9</v>
      </c>
      <c r="J76" s="1">
        <v>0</v>
      </c>
      <c r="K76" s="1">
        <v>133.2798263419017</v>
      </c>
      <c r="L76" s="1">
        <v>0</v>
      </c>
      <c r="M76" s="1">
        <v>71.204343216308914</v>
      </c>
      <c r="N76" s="1">
        <v>1.9549650277154197E-11</v>
      </c>
      <c r="O76" s="1">
        <v>8.4318844715563444</v>
      </c>
      <c r="P76" s="1">
        <v>1.621992240971721E-7</v>
      </c>
      <c r="Q76" s="1">
        <v>1.3687385088575401E-9</v>
      </c>
      <c r="R76" s="1">
        <v>2526.954425216954</v>
      </c>
      <c r="S76" s="1">
        <v>4.068624495724151E-11</v>
      </c>
      <c r="T76" s="1">
        <v>1203.7533854400094</v>
      </c>
      <c r="U76" s="1">
        <v>81.838397620383333</v>
      </c>
      <c r="V76" s="1">
        <f>0.45*2600*PS[[#This Row],[Transform File.REC_y]]</f>
        <v>1321.134015215094</v>
      </c>
      <c r="W76" s="1">
        <f>0.45*_xlfn.XLOOKUP(PS[[#This Row],[Transform File.Year]],Graphs!$R$2:$R$41,Graphs!$S$2:$S$41)*_xlfn.XLOOKUP(PS[[#This Row],[Transform File.Year]],Graphs!$R$2:$R$41,Graphs!$T$2:$T$41)*PS[[#This Row],[Transform File.REC_y]]</f>
        <v>311.00744409103669</v>
      </c>
    </row>
    <row r="77" spans="1:23" hidden="1" x14ac:dyDescent="0.25">
      <c r="A77" s="1" t="s">
        <v>105</v>
      </c>
      <c r="B77">
        <v>1</v>
      </c>
      <c r="C77" s="1" t="s">
        <v>108</v>
      </c>
      <c r="D77" s="1" t="s">
        <v>372</v>
      </c>
      <c r="E77" s="1">
        <v>2056</v>
      </c>
      <c r="F77" s="1">
        <v>57.119667892225443</v>
      </c>
      <c r="G77" s="1">
        <v>1.0227235179804164</v>
      </c>
      <c r="H77" s="1">
        <v>1.8305020887218681E-12</v>
      </c>
      <c r="I77" s="1">
        <v>5.5101496966313541E-10</v>
      </c>
      <c r="J77" s="1">
        <v>0</v>
      </c>
      <c r="K77" s="1">
        <v>152.09645444094778</v>
      </c>
      <c r="L77" s="1">
        <v>0</v>
      </c>
      <c r="M77" s="1">
        <v>72.921716874128862</v>
      </c>
      <c r="N77" s="1">
        <v>3.1278022704848539E-11</v>
      </c>
      <c r="O77" s="1">
        <v>8.4318844715570673</v>
      </c>
      <c r="P77" s="1">
        <v>1.7849237296990099E-7</v>
      </c>
      <c r="Q77" s="1">
        <v>1.3744208693947361E-9</v>
      </c>
      <c r="R77" s="1">
        <v>2570.3443646203355</v>
      </c>
      <c r="S77" s="1">
        <v>4.0798161887523718E-11</v>
      </c>
      <c r="T77" s="1">
        <v>1228.3342941929368</v>
      </c>
      <c r="U77" s="1">
        <v>77.91158095812024</v>
      </c>
      <c r="V77" s="1">
        <f>0.45*2600*PS[[#This Row],[Transform File.REC_y]]</f>
        <v>1196.5865160370872</v>
      </c>
      <c r="W77" s="1">
        <f>0.45*_xlfn.XLOOKUP(PS[[#This Row],[Transform File.Year]],Graphs!$R$2:$R$41,Graphs!$S$2:$S$41)*_xlfn.XLOOKUP(PS[[#This Row],[Transform File.Year]],Graphs!$R$2:$R$41,Graphs!$T$2:$T$41)*PS[[#This Row],[Transform File.REC_y]]</f>
        <v>269.99037451268907</v>
      </c>
    </row>
    <row r="78" spans="1:23" hidden="1" x14ac:dyDescent="0.25">
      <c r="A78" s="1" t="s">
        <v>105</v>
      </c>
      <c r="B78">
        <v>1</v>
      </c>
      <c r="C78" s="1" t="s">
        <v>108</v>
      </c>
      <c r="D78" s="1" t="s">
        <v>372</v>
      </c>
      <c r="E78" s="1">
        <v>2057</v>
      </c>
      <c r="F78" s="1">
        <v>54.164113826701858</v>
      </c>
      <c r="G78" s="1">
        <v>1.3774409082835402</v>
      </c>
      <c r="H78" s="1">
        <v>0</v>
      </c>
      <c r="I78" s="1">
        <v>3.4162183123661557E-10</v>
      </c>
      <c r="J78" s="1">
        <v>0</v>
      </c>
      <c r="K78" s="1">
        <v>189.52777916008168</v>
      </c>
      <c r="L78" s="1">
        <v>0</v>
      </c>
      <c r="M78" s="1">
        <v>59.093686253558417</v>
      </c>
      <c r="N78" s="1">
        <v>6.3694526833431362E-11</v>
      </c>
      <c r="O78" s="1">
        <v>8.4318844715580443</v>
      </c>
      <c r="P78" s="1">
        <v>1.8042116530396065E-7</v>
      </c>
      <c r="Q78" s="1">
        <v>1.3804828488893047E-9</v>
      </c>
      <c r="R78" s="1">
        <v>2629.4551018639986</v>
      </c>
      <c r="S78" s="1">
        <v>4.088089814380743E-11</v>
      </c>
      <c r="T78" s="1">
        <v>1267.8212353261488</v>
      </c>
      <c r="U78" s="1">
        <v>72.590855964728277</v>
      </c>
      <c r="V78" s="1">
        <f>0.45*2600*PS[[#This Row],[Transform File.REC_y]]</f>
        <v>1611.605862691742</v>
      </c>
      <c r="W78" s="1">
        <f>0.45*_xlfn.XLOOKUP(PS[[#This Row],[Transform File.Year]],Graphs!$R$2:$R$41,Graphs!$S$2:$S$41)*_xlfn.XLOOKUP(PS[[#This Row],[Transform File.Year]],Graphs!$R$2:$R$41,Graphs!$T$2:$T$41)*PS[[#This Row],[Transform File.REC_y]]</f>
        <v>348.51841654431189</v>
      </c>
    </row>
    <row r="79" spans="1:23" hidden="1" x14ac:dyDescent="0.25">
      <c r="A79" s="1" t="s">
        <v>105</v>
      </c>
      <c r="B79">
        <v>1</v>
      </c>
      <c r="C79" s="1" t="s">
        <v>108</v>
      </c>
      <c r="D79" s="1" t="s">
        <v>372</v>
      </c>
      <c r="E79" s="1">
        <v>2058</v>
      </c>
      <c r="F79" s="1">
        <v>51.300998040753036</v>
      </c>
      <c r="G79" s="1">
        <v>2.3417733132148344</v>
      </c>
      <c r="H79" s="1">
        <v>0</v>
      </c>
      <c r="I79" s="1">
        <v>0</v>
      </c>
      <c r="J79" s="1">
        <v>0</v>
      </c>
      <c r="K79" s="1">
        <v>87.981978544951787</v>
      </c>
      <c r="L79" s="1">
        <v>0</v>
      </c>
      <c r="M79" s="1">
        <v>23.745632592333042</v>
      </c>
      <c r="N79" s="1">
        <v>5.1317079214114316E-10</v>
      </c>
      <c r="O79" s="1">
        <v>8.4318844715593073</v>
      </c>
      <c r="P79" s="1">
        <v>1.8096693758507609E-7</v>
      </c>
      <c r="Q79" s="1">
        <v>1.3868520656291654E-9</v>
      </c>
      <c r="R79" s="1">
        <v>2736.8979013874173</v>
      </c>
      <c r="S79" s="1">
        <v>4.0943812287759481E-11</v>
      </c>
      <c r="T79" s="1">
        <v>1291.601036545203</v>
      </c>
      <c r="U79" s="1">
        <v>65.179268474660404</v>
      </c>
      <c r="V79" s="1">
        <f>0.45*2600*PS[[#This Row],[Transform File.REC_y]]</f>
        <v>2739.8747764613563</v>
      </c>
      <c r="W79" s="1">
        <f>0.45*_xlfn.XLOOKUP(PS[[#This Row],[Transform File.Year]],Graphs!$R$2:$R$41,Graphs!$S$2:$S$41)*_xlfn.XLOOKUP(PS[[#This Row],[Transform File.Year]],Graphs!$R$2:$R$41,Graphs!$T$2:$T$41)*PS[[#This Row],[Transform File.REC_y]]</f>
        <v>567.86224577496455</v>
      </c>
    </row>
    <row r="80" spans="1:23" hidden="1" x14ac:dyDescent="0.25">
      <c r="A80" s="1" t="s">
        <v>105</v>
      </c>
      <c r="B80">
        <v>1</v>
      </c>
      <c r="C80" s="1" t="s">
        <v>108</v>
      </c>
      <c r="D80" s="1" t="s">
        <v>372</v>
      </c>
      <c r="E80" s="1">
        <v>2059</v>
      </c>
      <c r="F80" s="1">
        <v>54.644604714845734</v>
      </c>
      <c r="G80" s="1">
        <v>4.6548678741773069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8.4318844715609451</v>
      </c>
      <c r="P80" s="1">
        <v>1.8130269893476643E-7</v>
      </c>
      <c r="Q80" s="1">
        <v>1.3942843194517712E-9</v>
      </c>
      <c r="R80" s="1">
        <v>2759.8128260296617</v>
      </c>
      <c r="S80" s="1">
        <v>4.0995487721311769E-11</v>
      </c>
      <c r="T80" s="1">
        <v>1286.5360109141548</v>
      </c>
      <c r="U80" s="1">
        <v>54.631387239980498</v>
      </c>
      <c r="V80" s="1">
        <f>0.45*2600*PS[[#This Row],[Transform File.REC_y]]</f>
        <v>5446.1954127874487</v>
      </c>
      <c r="W80" s="1">
        <f>0.45*_xlfn.XLOOKUP(PS[[#This Row],[Transform File.Year]],Graphs!$R$2:$R$41,Graphs!$S$2:$S$41)*_xlfn.XLOOKUP(PS[[#This Row],[Transform File.Year]],Graphs!$R$2:$R$41,Graphs!$T$2:$T$41)*PS[[#This Row],[Transform File.REC_y]]</f>
        <v>1081.7671199963611</v>
      </c>
    </row>
    <row r="81" spans="1:23" hidden="1" x14ac:dyDescent="0.25">
      <c r="A81" s="1" t="s">
        <v>105</v>
      </c>
      <c r="B81">
        <v>1</v>
      </c>
      <c r="C81" s="1" t="s">
        <v>108</v>
      </c>
      <c r="D81" s="1" t="s">
        <v>372</v>
      </c>
      <c r="E81" s="1">
        <v>2060</v>
      </c>
      <c r="F81" s="1">
        <v>71.840285562621219</v>
      </c>
      <c r="G81" s="1">
        <v>6.0918696651699475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8.4318844715606396</v>
      </c>
      <c r="P81" s="1">
        <v>1.8129616008271796E-7</v>
      </c>
      <c r="Q81" s="1">
        <v>1.3942843194517712E-9</v>
      </c>
      <c r="R81" s="1">
        <v>2709.7264277832828</v>
      </c>
      <c r="S81" s="1">
        <v>4.0995487721311769E-11</v>
      </c>
      <c r="T81" s="1">
        <v>1286.5360109086096</v>
      </c>
      <c r="U81" s="1">
        <v>43.3368844811869</v>
      </c>
      <c r="V81" s="1">
        <f>0.45*2600*PS[[#This Row],[Transform File.REC_y]]</f>
        <v>7127.4875082488388</v>
      </c>
      <c r="W81" s="1">
        <f>0.45*_xlfn.XLOOKUP(PS[[#This Row],[Transform File.Year]],Graphs!$R$2:$R$41,Graphs!$S$2:$S$41)*_xlfn.XLOOKUP(PS[[#This Row],[Transform File.Year]],Graphs!$R$2:$R$41,Graphs!$T$2:$T$41)*PS[[#This Row],[Transform File.REC_y]]</f>
        <v>1356.7142859361377</v>
      </c>
    </row>
    <row r="82" spans="1:23" hidden="1" x14ac:dyDescent="0.25">
      <c r="A82" s="1" t="s">
        <v>105</v>
      </c>
      <c r="B82">
        <v>1</v>
      </c>
      <c r="C82" s="1" t="s">
        <v>108</v>
      </c>
      <c r="D82" s="1" t="s">
        <v>373</v>
      </c>
      <c r="E82" s="1">
        <v>2021</v>
      </c>
      <c r="F82" s="1">
        <v>196.42972057177622</v>
      </c>
      <c r="G82" s="1">
        <v>9.475361383483132E-9</v>
      </c>
      <c r="H82" s="1">
        <v>7.0163842034249466E-14</v>
      </c>
      <c r="I82" s="1">
        <v>6.353999999999667</v>
      </c>
      <c r="J82" s="1">
        <v>1.416678148121639E-11</v>
      </c>
      <c r="K82" s="1">
        <v>82.434999999999675</v>
      </c>
      <c r="L82" s="1">
        <v>2.8512306847809412E-14</v>
      </c>
      <c r="M82" s="1">
        <v>55.419999999998957</v>
      </c>
      <c r="N82" s="1">
        <v>8.7039483131049329E-13</v>
      </c>
      <c r="O82" s="1">
        <v>153</v>
      </c>
      <c r="P82" s="1">
        <v>12.708</v>
      </c>
      <c r="Q82" s="1">
        <v>49.44</v>
      </c>
      <c r="R82" s="1">
        <v>164.87</v>
      </c>
      <c r="S82" s="1">
        <v>78.48</v>
      </c>
      <c r="T82" s="1">
        <v>110.84</v>
      </c>
      <c r="U82" s="1">
        <v>11.39</v>
      </c>
      <c r="V82" s="1">
        <f>0.45*2600*PS[[#This Row],[Transform File.REC_y]]</f>
        <v>1.1086172818675264E-5</v>
      </c>
      <c r="W82" s="1">
        <f>0.45*_xlfn.XLOOKUP(PS[[#This Row],[Transform File.Year]],Graphs!$R$2:$R$41,Graphs!$S$2:$S$41)*_xlfn.XLOOKUP(PS[[#This Row],[Transform File.Year]],Graphs!$R$2:$R$41,Graphs!$T$2:$T$41)*PS[[#This Row],[Transform File.REC_y]]</f>
        <v>9.0145637358294667E-6</v>
      </c>
    </row>
    <row r="83" spans="1:23" hidden="1" x14ac:dyDescent="0.25">
      <c r="A83" s="1" t="s">
        <v>105</v>
      </c>
      <c r="B83">
        <v>1</v>
      </c>
      <c r="C83" s="1" t="s">
        <v>108</v>
      </c>
      <c r="D83" s="1" t="s">
        <v>373</v>
      </c>
      <c r="E83" s="1">
        <v>2022</v>
      </c>
      <c r="F83" s="1">
        <v>320.20556029901576</v>
      </c>
      <c r="G83" s="1">
        <v>7.955881666137142E-9</v>
      </c>
      <c r="H83" s="1">
        <v>7.1503225821208284E-14</v>
      </c>
      <c r="I83" s="1">
        <v>3.9083160176422113E-13</v>
      </c>
      <c r="J83" s="1">
        <v>7.066308587591208E-13</v>
      </c>
      <c r="K83" s="1">
        <v>123.6524999999986</v>
      </c>
      <c r="L83" s="1">
        <v>2.4677862761403038E-14</v>
      </c>
      <c r="M83" s="1">
        <v>83.129999999994723</v>
      </c>
      <c r="N83" s="1">
        <v>8.7637124247559533E-13</v>
      </c>
      <c r="O83" s="1">
        <v>153</v>
      </c>
      <c r="P83" s="1">
        <v>12.708</v>
      </c>
      <c r="Q83" s="1">
        <v>49.44</v>
      </c>
      <c r="R83" s="1">
        <v>247.30499999999967</v>
      </c>
      <c r="S83" s="1">
        <v>78.48</v>
      </c>
      <c r="T83" s="1">
        <v>166.25999999999897</v>
      </c>
      <c r="U83" s="1">
        <v>11.390000000000871</v>
      </c>
      <c r="V83" s="1">
        <f>0.45*2600*PS[[#This Row],[Transform File.REC_y]]</f>
        <v>9.3083815493804554E-6</v>
      </c>
      <c r="W83" s="1">
        <f>0.45*_xlfn.XLOOKUP(PS[[#This Row],[Transform File.Year]],Graphs!$R$2:$R$41,Graphs!$S$2:$S$41)*_xlfn.XLOOKUP(PS[[#This Row],[Transform File.Year]],Graphs!$R$2:$R$41,Graphs!$T$2:$T$41)*PS[[#This Row],[Transform File.REC_y]]</f>
        <v>7.7025756329083152E-6</v>
      </c>
    </row>
    <row r="84" spans="1:23" hidden="1" x14ac:dyDescent="0.25">
      <c r="A84" s="1" t="s">
        <v>105</v>
      </c>
      <c r="B84">
        <v>1</v>
      </c>
      <c r="C84" s="1" t="s">
        <v>108</v>
      </c>
      <c r="D84" s="1" t="s">
        <v>373</v>
      </c>
      <c r="E84" s="1">
        <v>2023</v>
      </c>
      <c r="F84" s="1">
        <v>117.71646197238213</v>
      </c>
      <c r="G84" s="1">
        <v>-2.2645767611662673E-9</v>
      </c>
      <c r="H84" s="1">
        <v>7.2549531656180477E-14</v>
      </c>
      <c r="I84" s="1">
        <v>1.6157739500830944E-13</v>
      </c>
      <c r="J84" s="1">
        <v>8.0789857664174774E-13</v>
      </c>
      <c r="K84" s="1">
        <v>185.4787499999897</v>
      </c>
      <c r="L84" s="1">
        <v>2.3045611690948577E-14</v>
      </c>
      <c r="M84" s="1">
        <v>105.15115647018682</v>
      </c>
      <c r="N84" s="1">
        <v>8.829460920442469E-13</v>
      </c>
      <c r="O84" s="1">
        <v>145.35</v>
      </c>
      <c r="P84" s="1">
        <v>18.355999999999668</v>
      </c>
      <c r="Q84" s="1">
        <v>46.144000000000005</v>
      </c>
      <c r="R84" s="1">
        <v>359.96616666666495</v>
      </c>
      <c r="S84" s="1">
        <v>74.555999999999997</v>
      </c>
      <c r="T84" s="1">
        <v>242.00066666666035</v>
      </c>
      <c r="U84" s="1">
        <v>10.251000000001746</v>
      </c>
      <c r="V84" s="1">
        <f>0.45*2600*PS[[#This Row],[Transform File.REC_y]]</f>
        <v>-2.6495548105645328E-6</v>
      </c>
      <c r="W84" s="1">
        <f>0.45*_xlfn.XLOOKUP(PS[[#This Row],[Transform File.Year]],Graphs!$R$2:$R$41,Graphs!$S$2:$S$41)*_xlfn.XLOOKUP(PS[[#This Row],[Transform File.Year]],Graphs!$R$2:$R$41,Graphs!$T$2:$T$41)*PS[[#This Row],[Transform File.REC_y]]</f>
        <v>-2.2305027273293687E-6</v>
      </c>
    </row>
    <row r="85" spans="1:23" hidden="1" x14ac:dyDescent="0.25">
      <c r="A85" s="1" t="s">
        <v>105</v>
      </c>
      <c r="B85">
        <v>1</v>
      </c>
      <c r="C85" s="1" t="s">
        <v>108</v>
      </c>
      <c r="D85" s="1" t="s">
        <v>373</v>
      </c>
      <c r="E85" s="1">
        <v>2024</v>
      </c>
      <c r="F85" s="1">
        <v>93.849211621712541</v>
      </c>
      <c r="G85" s="1">
        <v>-1.6187993229110797E-7</v>
      </c>
      <c r="H85" s="1">
        <v>9.1771263244185522E-14</v>
      </c>
      <c r="I85" s="1">
        <v>1.8168583360493961E-13</v>
      </c>
      <c r="J85" s="1">
        <v>1.0439425935498701E-12</v>
      </c>
      <c r="K85" s="1">
        <v>169.92422668408673</v>
      </c>
      <c r="L85" s="1">
        <v>2.8774268547401262E-14</v>
      </c>
      <c r="M85" s="1">
        <v>3.048931611271495E-9</v>
      </c>
      <c r="N85" s="1">
        <v>1.163932193208137E-12</v>
      </c>
      <c r="O85" s="1">
        <v>137.70000000000007</v>
      </c>
      <c r="P85" s="1">
        <v>17.650000000000055</v>
      </c>
      <c r="Q85" s="1">
        <v>42.848000000000006</v>
      </c>
      <c r="R85" s="1">
        <v>534.45358333332138</v>
      </c>
      <c r="S85" s="1">
        <v>70.632000000000005</v>
      </c>
      <c r="T85" s="1">
        <v>339.7624898035138</v>
      </c>
      <c r="U85" s="1">
        <v>9.1120000000026291</v>
      </c>
      <c r="V85" s="1">
        <f>0.45*2600*PS[[#This Row],[Transform File.REC_y]]</f>
        <v>-1.8939952078059633E-4</v>
      </c>
      <c r="W85" s="1">
        <f>0.45*_xlfn.XLOOKUP(PS[[#This Row],[Transform File.Year]],Graphs!$R$2:$R$41,Graphs!$S$2:$S$41)*_xlfn.XLOOKUP(PS[[#This Row],[Transform File.Year]],Graphs!$R$2:$R$41,Graphs!$T$2:$T$41)*PS[[#This Row],[Transform File.REC_y]]</f>
        <v>-1.5444051158515593E-4</v>
      </c>
    </row>
    <row r="86" spans="1:23" hidden="1" x14ac:dyDescent="0.25">
      <c r="A86" s="1" t="s">
        <v>105</v>
      </c>
      <c r="B86">
        <v>1</v>
      </c>
      <c r="C86" s="1" t="s">
        <v>108</v>
      </c>
      <c r="D86" s="1" t="s">
        <v>373</v>
      </c>
      <c r="E86" s="1">
        <v>2025</v>
      </c>
      <c r="F86" s="1">
        <v>78.818614427506517</v>
      </c>
      <c r="G86" s="1">
        <v>-1.0143469713458115E-8</v>
      </c>
      <c r="H86" s="1">
        <v>1.2068904761200775E-13</v>
      </c>
      <c r="I86" s="1">
        <v>2.0461123998488588E-13</v>
      </c>
      <c r="J86" s="1">
        <v>1.2429505212942017E-12</v>
      </c>
      <c r="K86" s="1">
        <v>119.5421857147913</v>
      </c>
      <c r="L86" s="1">
        <v>3.6583545120409324E-14</v>
      </c>
      <c r="M86" s="1">
        <v>46.133158025413294</v>
      </c>
      <c r="N86" s="1">
        <v>1.6367350483193832E-12</v>
      </c>
      <c r="O86" s="1">
        <v>130.05000000000015</v>
      </c>
      <c r="P86" s="1">
        <v>16.944000000000219</v>
      </c>
      <c r="Q86" s="1">
        <v>39.552</v>
      </c>
      <c r="R86" s="1">
        <v>693.38647668407475</v>
      </c>
      <c r="S86" s="1">
        <v>66.707999999999998</v>
      </c>
      <c r="T86" s="1">
        <v>332.37315647322941</v>
      </c>
      <c r="U86" s="1">
        <v>7.9730000000037924</v>
      </c>
      <c r="V86" s="1">
        <f>0.45*2600*PS[[#This Row],[Transform File.REC_y]]</f>
        <v>-1.1867859564745995E-5</v>
      </c>
      <c r="W86" s="1">
        <f>0.45*_xlfn.XLOOKUP(PS[[#This Row],[Transform File.Year]],Graphs!$R$2:$R$41,Graphs!$S$2:$S$41)*_xlfn.XLOOKUP(PS[[#This Row],[Transform File.Year]],Graphs!$R$2:$R$41,Graphs!$T$2:$T$41)*PS[[#This Row],[Transform File.REC_y]]</f>
        <v>-9.370984204258614E-6</v>
      </c>
    </row>
    <row r="87" spans="1:23" hidden="1" x14ac:dyDescent="0.25">
      <c r="A87" s="1" t="s">
        <v>105</v>
      </c>
      <c r="B87">
        <v>1</v>
      </c>
      <c r="C87" s="1" t="s">
        <v>108</v>
      </c>
      <c r="D87" s="1" t="s">
        <v>373</v>
      </c>
      <c r="E87" s="1">
        <v>2026</v>
      </c>
      <c r="F87" s="1">
        <v>79.808263287115309</v>
      </c>
      <c r="G87" s="1">
        <v>1.2753761319936614E-8</v>
      </c>
      <c r="H87" s="1">
        <v>1.6881147522767259E-13</v>
      </c>
      <c r="I87" s="1">
        <v>2.2922903790910228E-13</v>
      </c>
      <c r="J87" s="1">
        <v>1.9465099832072177E-12</v>
      </c>
      <c r="K87" s="1">
        <v>66.896966773982385</v>
      </c>
      <c r="L87" s="1">
        <v>4.7876578188019952E-14</v>
      </c>
      <c r="M87" s="1">
        <v>33.749673159134893</v>
      </c>
      <c r="N87" s="1">
        <v>3.5399288837297605E-12</v>
      </c>
      <c r="O87" s="1">
        <v>122.40000000000022</v>
      </c>
      <c r="P87" s="1">
        <v>16.238000000000401</v>
      </c>
      <c r="Q87" s="1">
        <v>36.255999999999993</v>
      </c>
      <c r="R87" s="1">
        <v>801.93732906553271</v>
      </c>
      <c r="S87" s="1">
        <v>62.784000000000006</v>
      </c>
      <c r="T87" s="1">
        <v>371.11698116530937</v>
      </c>
      <c r="U87" s="1">
        <v>6.8340000000054291</v>
      </c>
      <c r="V87" s="1">
        <f>0.45*2600*PS[[#This Row],[Transform File.REC_y]]</f>
        <v>1.4921900744325839E-5</v>
      </c>
      <c r="W87" s="1">
        <f>0.45*_xlfn.XLOOKUP(PS[[#This Row],[Transform File.Year]],Graphs!$R$2:$R$41,Graphs!$S$2:$S$41)*_xlfn.XLOOKUP(PS[[#This Row],[Transform File.Year]],Graphs!$R$2:$R$41,Graphs!$T$2:$T$41)*PS[[#This Row],[Transform File.REC_y]]</f>
        <v>1.1406419606607141E-5</v>
      </c>
    </row>
    <row r="88" spans="1:23" hidden="1" x14ac:dyDescent="0.25">
      <c r="A88" s="1" t="s">
        <v>105</v>
      </c>
      <c r="B88">
        <v>1</v>
      </c>
      <c r="C88" s="1" t="s">
        <v>108</v>
      </c>
      <c r="D88" s="1" t="s">
        <v>373</v>
      </c>
      <c r="E88" s="1">
        <v>2027</v>
      </c>
      <c r="F88" s="1">
        <v>80.248826813166261</v>
      </c>
      <c r="G88" s="1">
        <v>3.9861757916164919E-8</v>
      </c>
      <c r="H88" s="1">
        <v>2.541852698854573E-13</v>
      </c>
      <c r="I88" s="1">
        <v>2.5723128340567331E-13</v>
      </c>
      <c r="J88" s="1">
        <v>2.6969930665393245E-11</v>
      </c>
      <c r="K88" s="1">
        <v>68.909905524038393</v>
      </c>
      <c r="L88" s="1">
        <v>7.2552281754127035E-14</v>
      </c>
      <c r="M88" s="1">
        <v>36.369849352878113</v>
      </c>
      <c r="N88" s="1">
        <v>9.5497732541824642E-11</v>
      </c>
      <c r="O88" s="1">
        <v>114.75000000000031</v>
      </c>
      <c r="P88" s="1">
        <v>15.532000000000604</v>
      </c>
      <c r="Q88" s="1">
        <v>32.96</v>
      </c>
      <c r="R88" s="1">
        <v>857.84296250618172</v>
      </c>
      <c r="S88" s="1">
        <v>58.86</v>
      </c>
      <c r="T88" s="1">
        <v>397.4773209911109</v>
      </c>
      <c r="U88" s="1">
        <v>5.6950000000089709</v>
      </c>
      <c r="V88" s="1">
        <f>0.45*2600*PS[[#This Row],[Transform File.REC_y]]</f>
        <v>4.6638256761912956E-5</v>
      </c>
      <c r="W88" s="1">
        <f>0.45*_xlfn.XLOOKUP(PS[[#This Row],[Transform File.Year]],Graphs!$R$2:$R$41,Graphs!$S$2:$S$41)*_xlfn.XLOOKUP(PS[[#This Row],[Transform File.Year]],Graphs!$R$2:$R$41,Graphs!$T$2:$T$41)*PS[[#This Row],[Transform File.REC_y]]</f>
        <v>3.4503697149462905E-5</v>
      </c>
    </row>
    <row r="89" spans="1:23" hidden="1" x14ac:dyDescent="0.25">
      <c r="A89" s="1" t="s">
        <v>105</v>
      </c>
      <c r="B89">
        <v>1</v>
      </c>
      <c r="C89" s="1" t="s">
        <v>108</v>
      </c>
      <c r="D89" s="1" t="s">
        <v>373</v>
      </c>
      <c r="E89" s="1">
        <v>2028</v>
      </c>
      <c r="F89" s="1">
        <v>80.687645202097585</v>
      </c>
      <c r="G89" s="1">
        <v>9.5162374613918795E-9</v>
      </c>
      <c r="H89" s="1">
        <v>3.7119844825028661E-13</v>
      </c>
      <c r="I89" s="1">
        <v>2.8819822305509412E-13</v>
      </c>
      <c r="J89" s="1">
        <v>5.1739306073283983E-11</v>
      </c>
      <c r="K89" s="1">
        <v>73.393835965659136</v>
      </c>
      <c r="L89" s="1">
        <v>1.4892963174676219E-13</v>
      </c>
      <c r="M89" s="1">
        <v>26.004364064071147</v>
      </c>
      <c r="N89" s="1">
        <v>1.3950759893564588</v>
      </c>
      <c r="O89" s="1">
        <v>107.10000000000042</v>
      </c>
      <c r="P89" s="1">
        <v>14.826000000000835</v>
      </c>
      <c r="Q89" s="1">
        <v>29.664000000000001</v>
      </c>
      <c r="R89" s="1">
        <v>915.76153469688688</v>
      </c>
      <c r="S89" s="1">
        <v>54.935999999999993</v>
      </c>
      <c r="T89" s="1">
        <v>426.45783701065574</v>
      </c>
      <c r="U89" s="1">
        <v>4.5560000001044685</v>
      </c>
      <c r="V89" s="1">
        <f>0.45*2600*PS[[#This Row],[Transform File.REC_y]]</f>
        <v>1.1133997829828499E-5</v>
      </c>
      <c r="W89" s="1">
        <f>0.45*_xlfn.XLOOKUP(PS[[#This Row],[Transform File.Year]],Graphs!$R$2:$R$41,Graphs!$S$2:$S$41)*_xlfn.XLOOKUP(PS[[#This Row],[Transform File.Year]],Graphs!$R$2:$R$41,Graphs!$T$2:$T$41)*PS[[#This Row],[Transform File.REC_y]]</f>
        <v>7.9700664024292365E-6</v>
      </c>
    </row>
    <row r="90" spans="1:23" hidden="1" x14ac:dyDescent="0.25">
      <c r="A90" s="1" t="s">
        <v>105</v>
      </c>
      <c r="B90">
        <v>1</v>
      </c>
      <c r="C90" s="1" t="s">
        <v>108</v>
      </c>
      <c r="D90" s="1" t="s">
        <v>373</v>
      </c>
      <c r="E90" s="1">
        <v>2029</v>
      </c>
      <c r="F90" s="1">
        <v>81.848951352797371</v>
      </c>
      <c r="G90" s="1">
        <v>5.7589740122514131E-7</v>
      </c>
      <c r="H90" s="1">
        <v>5.8579121594834751E-13</v>
      </c>
      <c r="I90" s="1">
        <v>3.166378630220343E-13</v>
      </c>
      <c r="J90" s="1">
        <v>1.2276175305959467E-9</v>
      </c>
      <c r="K90" s="1">
        <v>106.0623585795886</v>
      </c>
      <c r="L90" s="1">
        <v>2.271869962834713E-13</v>
      </c>
      <c r="M90" s="1">
        <v>3.7356160030855139E-9</v>
      </c>
      <c r="N90" s="1">
        <v>2.9755379947200815</v>
      </c>
      <c r="O90" s="1">
        <v>99.4500000000006</v>
      </c>
      <c r="P90" s="1">
        <v>14.120000000001093</v>
      </c>
      <c r="Q90" s="1">
        <v>26.36800000001417</v>
      </c>
      <c r="R90" s="1">
        <v>978.16403732921265</v>
      </c>
      <c r="S90" s="1">
        <v>51.012</v>
      </c>
      <c r="T90" s="1">
        <v>445.07286774139351</v>
      </c>
      <c r="U90" s="1">
        <v>4.8120759894609257</v>
      </c>
      <c r="V90" s="1">
        <f>0.45*2600*PS[[#This Row],[Transform File.REC_y]]</f>
        <v>6.737999594334153E-4</v>
      </c>
      <c r="W90" s="1">
        <f>0.45*_xlfn.XLOOKUP(PS[[#This Row],[Transform File.Year]],Graphs!$R$2:$R$41,Graphs!$S$2:$S$41)*_xlfn.XLOOKUP(PS[[#This Row],[Transform File.Year]],Graphs!$R$2:$R$41,Graphs!$T$2:$T$41)*PS[[#This Row],[Transform File.REC_y]]</f>
        <v>4.6657565750742562E-4</v>
      </c>
    </row>
    <row r="91" spans="1:23" hidden="1" x14ac:dyDescent="0.25">
      <c r="A91" s="1" t="s">
        <v>105</v>
      </c>
      <c r="B91">
        <v>1</v>
      </c>
      <c r="C91" s="1" t="s">
        <v>108</v>
      </c>
      <c r="D91" s="1" t="s">
        <v>373</v>
      </c>
      <c r="E91" s="1">
        <v>2030</v>
      </c>
      <c r="F91" s="1">
        <v>84.595571516357481</v>
      </c>
      <c r="G91" s="1">
        <v>3.2498398002676473E-3</v>
      </c>
      <c r="H91" s="1">
        <v>9.1276605077997851E-13</v>
      </c>
      <c r="I91" s="1">
        <v>3.4983362193346134E-13</v>
      </c>
      <c r="J91" s="1">
        <v>1.4720704013310287E-10</v>
      </c>
      <c r="K91" s="1">
        <v>89.630461004758089</v>
      </c>
      <c r="L91" s="1">
        <v>3.2758723286532383E-13</v>
      </c>
      <c r="M91" s="1">
        <v>5.5756682545183623E-10</v>
      </c>
      <c r="N91" s="1">
        <v>3.8938069920791767</v>
      </c>
      <c r="O91" s="1">
        <v>91.80000000000085</v>
      </c>
      <c r="P91" s="1">
        <v>13.41400000000138</v>
      </c>
      <c r="Q91" s="1">
        <v>23.072000000014874</v>
      </c>
      <c r="R91" s="1">
        <v>1073.235062575468</v>
      </c>
      <c r="S91" s="1">
        <v>47.088000000000001</v>
      </c>
      <c r="T91" s="1">
        <v>437.68353441179579</v>
      </c>
      <c r="U91" s="1">
        <v>6.6486139841810079</v>
      </c>
      <c r="V91" s="1">
        <f>0.45*2600*PS[[#This Row],[Transform File.REC_y]]</f>
        <v>3.8023125663131472</v>
      </c>
      <c r="W91" s="1">
        <f>0.45*_xlfn.XLOOKUP(PS[[#This Row],[Transform File.Year]],Graphs!$R$2:$R$41,Graphs!$S$2:$S$41)*_xlfn.XLOOKUP(PS[[#This Row],[Transform File.Year]],Graphs!$R$2:$R$41,Graphs!$T$2:$T$41)*PS[[#This Row],[Transform File.REC_y]]</f>
        <v>2.5463335730035226</v>
      </c>
    </row>
    <row r="92" spans="1:23" hidden="1" x14ac:dyDescent="0.25">
      <c r="A92" s="1" t="s">
        <v>105</v>
      </c>
      <c r="B92">
        <v>1</v>
      </c>
      <c r="C92" s="1" t="s">
        <v>108</v>
      </c>
      <c r="D92" s="1" t="s">
        <v>373</v>
      </c>
      <c r="E92" s="1">
        <v>2031</v>
      </c>
      <c r="F92" s="1">
        <v>85.69219427301519</v>
      </c>
      <c r="G92" s="1">
        <v>1.1949341305507333E-2</v>
      </c>
      <c r="H92" s="1">
        <v>1.6306196319970077E-12</v>
      </c>
      <c r="I92" s="1">
        <v>3.8728193501488756E-13</v>
      </c>
      <c r="J92" s="1">
        <v>1.3223910701980631E-10</v>
      </c>
      <c r="K92" s="1">
        <v>92.750808527358799</v>
      </c>
      <c r="L92" s="1">
        <v>2.4173883881891868E-12</v>
      </c>
      <c r="M92" s="1">
        <v>1.3944762438910358E-10</v>
      </c>
      <c r="N92" s="1">
        <v>5.2712104881153516</v>
      </c>
      <c r="O92" s="1">
        <v>84.150000000001242</v>
      </c>
      <c r="P92" s="1">
        <v>12.708000000001697</v>
      </c>
      <c r="Q92" s="1">
        <v>19.776000000015681</v>
      </c>
      <c r="R92" s="1">
        <v>1151.8741902468928</v>
      </c>
      <c r="S92" s="1">
        <v>43.16400000000003</v>
      </c>
      <c r="T92" s="1">
        <v>430.29420107902007</v>
      </c>
      <c r="U92" s="1">
        <v>9.4034209762601844</v>
      </c>
      <c r="V92" s="1">
        <f>0.45*2600*PS[[#This Row],[Transform File.REC_y]]</f>
        <v>13.98072932744358</v>
      </c>
      <c r="W92" s="1">
        <f>0.45*_xlfn.XLOOKUP(PS[[#This Row],[Transform File.Year]],Graphs!$R$2:$R$41,Graphs!$S$2:$S$41)*_xlfn.XLOOKUP(PS[[#This Row],[Transform File.Year]],Graphs!$R$2:$R$41,Graphs!$T$2:$T$41)*PS[[#This Row],[Transform File.REC_y]]</f>
        <v>8.9846854110849108</v>
      </c>
    </row>
    <row r="93" spans="1:23" hidden="1" x14ac:dyDescent="0.25">
      <c r="A93" s="1" t="s">
        <v>105</v>
      </c>
      <c r="B93">
        <v>1</v>
      </c>
      <c r="C93" s="1" t="s">
        <v>108</v>
      </c>
      <c r="D93" s="1" t="s">
        <v>373</v>
      </c>
      <c r="E93" s="1">
        <v>2032</v>
      </c>
      <c r="F93" s="1">
        <v>87.198133471515177</v>
      </c>
      <c r="G93" s="1">
        <v>6.8080157323524701E-3</v>
      </c>
      <c r="H93" s="1">
        <v>2.8236844939200162E-12</v>
      </c>
      <c r="I93" s="1">
        <v>4.2941171827157807E-13</v>
      </c>
      <c r="J93" s="1">
        <v>1.2968222699360143E-10</v>
      </c>
      <c r="K93" s="1">
        <v>76.103554758722808</v>
      </c>
      <c r="L93" s="1">
        <v>2.1197743609045749E-10</v>
      </c>
      <c r="M93" s="1">
        <v>7.9596827336734933E-10</v>
      </c>
      <c r="N93" s="1">
        <v>7.33731573215774</v>
      </c>
      <c r="O93" s="1">
        <v>76.500000000001805</v>
      </c>
      <c r="P93" s="1">
        <v>12.002000000002047</v>
      </c>
      <c r="Q93" s="1">
        <v>16.480000000016727</v>
      </c>
      <c r="R93" s="1">
        <v>1233.6336654409181</v>
      </c>
      <c r="S93" s="1">
        <v>39.240000000000052</v>
      </c>
      <c r="T93" s="1">
        <v>422.90486774582615</v>
      </c>
      <c r="U93" s="1">
        <v>13.535631464375538</v>
      </c>
      <c r="V93" s="1">
        <f>0.45*2600*PS[[#This Row],[Transform File.REC_y]]</f>
        <v>7.9653784068523903</v>
      </c>
      <c r="W93" s="1">
        <f>0.45*_xlfn.XLOOKUP(PS[[#This Row],[Transform File.Year]],Graphs!$R$2:$R$41,Graphs!$S$2:$S$41)*_xlfn.XLOOKUP(PS[[#This Row],[Transform File.Year]],Graphs!$R$2:$R$41,Graphs!$T$2:$T$41)*PS[[#This Row],[Transform File.REC_y]]</f>
        <v>4.9120210287148831</v>
      </c>
    </row>
    <row r="94" spans="1:23" hidden="1" x14ac:dyDescent="0.25">
      <c r="A94" s="1" t="s">
        <v>105</v>
      </c>
      <c r="B94">
        <v>1</v>
      </c>
      <c r="C94" s="1" t="s">
        <v>108</v>
      </c>
      <c r="D94" s="1" t="s">
        <v>373</v>
      </c>
      <c r="E94" s="1">
        <v>2033</v>
      </c>
      <c r="F94" s="1">
        <v>87.822945640285639</v>
      </c>
      <c r="G94" s="1">
        <v>1.0805851959037821E-2</v>
      </c>
      <c r="H94" s="1">
        <v>1.0057674178909451E-11</v>
      </c>
      <c r="I94" s="1">
        <v>4.8004437503197423E-13</v>
      </c>
      <c r="J94" s="1">
        <v>1.9072596671531114E-10</v>
      </c>
      <c r="K94" s="1">
        <v>66.021159158282401</v>
      </c>
      <c r="L94" s="1">
        <v>2.537678863203449E-11</v>
      </c>
      <c r="M94" s="1">
        <v>25.436638397666755</v>
      </c>
      <c r="N94" s="1">
        <v>10.436473598218825</v>
      </c>
      <c r="O94" s="1">
        <v>68.850000000002723</v>
      </c>
      <c r="P94" s="1">
        <v>11.296000000002433</v>
      </c>
      <c r="Q94" s="1">
        <v>13.184000000017969</v>
      </c>
      <c r="R94" s="1">
        <v>1298.7458868663075</v>
      </c>
      <c r="S94" s="1">
        <v>35.316000000000081</v>
      </c>
      <c r="T94" s="1">
        <v>415.51553441328883</v>
      </c>
      <c r="U94" s="1">
        <v>20.872947196533278</v>
      </c>
      <c r="V94" s="1">
        <f>0.45*2600*PS[[#This Row],[Transform File.REC_y]]</f>
        <v>12.64284679207425</v>
      </c>
      <c r="W94" s="1">
        <f>0.45*_xlfn.XLOOKUP(PS[[#This Row],[Transform File.Year]],Graphs!$R$2:$R$41,Graphs!$S$2:$S$41)*_xlfn.XLOOKUP(PS[[#This Row],[Transform File.Year]],Graphs!$R$2:$R$41,Graphs!$T$2:$T$41)*PS[[#This Row],[Transform File.REC_y]]</f>
        <v>7.4809198040545875</v>
      </c>
    </row>
    <row r="95" spans="1:23" hidden="1" x14ac:dyDescent="0.25">
      <c r="A95" s="1" t="s">
        <v>105</v>
      </c>
      <c r="B95">
        <v>1</v>
      </c>
      <c r="C95" s="1" t="s">
        <v>108</v>
      </c>
      <c r="D95" s="1" t="s">
        <v>373</v>
      </c>
      <c r="E95" s="1">
        <v>2034</v>
      </c>
      <c r="F95" s="1">
        <v>88.881754038031218</v>
      </c>
      <c r="G95" s="1">
        <v>8.6318633348583655E-4</v>
      </c>
      <c r="H95" s="1">
        <v>5.6511630545645497</v>
      </c>
      <c r="I95" s="1">
        <v>5.3809152967085774E-13</v>
      </c>
      <c r="J95" s="1">
        <v>9.4119249112120306E-11</v>
      </c>
      <c r="K95" s="1">
        <v>49.302455626269015</v>
      </c>
      <c r="L95" s="1">
        <v>2.2870898249353113E-11</v>
      </c>
      <c r="M95" s="1">
        <v>56.884131668391866</v>
      </c>
      <c r="N95" s="1">
        <v>11.942102795049385</v>
      </c>
      <c r="O95" s="1">
        <v>61.200000000004351</v>
      </c>
      <c r="P95" s="1">
        <v>10.590000000002863</v>
      </c>
      <c r="Q95" s="1">
        <v>9.8880000000199146</v>
      </c>
      <c r="R95" s="1">
        <v>1353.7757126912566</v>
      </c>
      <c r="S95" s="1">
        <v>31.39200000000011</v>
      </c>
      <c r="T95" s="1">
        <v>433.56283947762222</v>
      </c>
      <c r="U95" s="1">
        <v>31.309420794752103</v>
      </c>
      <c r="V95" s="1">
        <f>0.45*2600*PS[[#This Row],[Transform File.REC_y]]</f>
        <v>1.0099280101784287</v>
      </c>
      <c r="W95" s="1">
        <f>0.45*_xlfn.XLOOKUP(PS[[#This Row],[Transform File.Year]],Graphs!$R$2:$R$41,Graphs!$S$2:$S$41)*_xlfn.XLOOKUP(PS[[#This Row],[Transform File.Year]],Graphs!$R$2:$R$41,Graphs!$T$2:$T$41)*PS[[#This Row],[Transform File.REC_y]]</f>
        <v>0.57336712030499559</v>
      </c>
    </row>
    <row r="96" spans="1:23" hidden="1" x14ac:dyDescent="0.25">
      <c r="A96" s="1" t="s">
        <v>105</v>
      </c>
      <c r="B96">
        <v>1</v>
      </c>
      <c r="C96" s="1" t="s">
        <v>108</v>
      </c>
      <c r="D96" s="1" t="s">
        <v>373</v>
      </c>
      <c r="E96" s="1">
        <v>2035</v>
      </c>
      <c r="F96" s="1">
        <v>90.193845320218102</v>
      </c>
      <c r="G96" s="1">
        <v>7.4201673032832545E-3</v>
      </c>
      <c r="H96" s="1">
        <v>9.908112947302505E-12</v>
      </c>
      <c r="I96" s="1">
        <v>5.7473278054185192E-13</v>
      </c>
      <c r="J96" s="1">
        <v>5.7215142044696792E-11</v>
      </c>
      <c r="K96" s="1">
        <v>46.654553079895997</v>
      </c>
      <c r="L96" s="1">
        <v>2.6772922610199527E-11</v>
      </c>
      <c r="M96" s="1">
        <v>72.319702389053404</v>
      </c>
      <c r="N96" s="1">
        <v>12.634950137390558</v>
      </c>
      <c r="O96" s="1">
        <v>53.550000000007174</v>
      </c>
      <c r="P96" s="1">
        <v>9.8840000000033434</v>
      </c>
      <c r="Q96" s="1">
        <v>6.5920000000468848</v>
      </c>
      <c r="R96" s="1">
        <v>1392.0868349841924</v>
      </c>
      <c r="S96" s="1">
        <v>27.468000000000139</v>
      </c>
      <c r="T96" s="1">
        <v>483.05763781268075</v>
      </c>
      <c r="U96" s="1">
        <v>43.251523589801486</v>
      </c>
      <c r="V96" s="1">
        <f>0.45*2600*PS[[#This Row],[Transform File.REC_y]]</f>
        <v>8.6815957448414078</v>
      </c>
      <c r="W96" s="1">
        <f>0.45*_xlfn.XLOOKUP(PS[[#This Row],[Transform File.Year]],Graphs!$R$2:$R$41,Graphs!$S$2:$S$41)*_xlfn.XLOOKUP(PS[[#This Row],[Transform File.Year]],Graphs!$R$2:$R$41,Graphs!$T$2:$T$41)*PS[[#This Row],[Transform File.REC_y]]</f>
        <v>4.7287945811519663</v>
      </c>
    </row>
    <row r="97" spans="1:23" hidden="1" x14ac:dyDescent="0.25">
      <c r="A97" s="1" t="s">
        <v>105</v>
      </c>
      <c r="B97">
        <v>1</v>
      </c>
      <c r="C97" s="1" t="s">
        <v>108</v>
      </c>
      <c r="D97" s="1" t="s">
        <v>373</v>
      </c>
      <c r="E97" s="1">
        <v>2036</v>
      </c>
      <c r="F97" s="1">
        <v>92.41152239032516</v>
      </c>
      <c r="G97" s="1">
        <v>4.9051335461248215E-3</v>
      </c>
      <c r="H97" s="1">
        <v>3.9488348486323096E-12</v>
      </c>
      <c r="I97" s="1">
        <v>5.6502430258168684E-13</v>
      </c>
      <c r="J97" s="1">
        <v>4.6249909513718026E-11</v>
      </c>
      <c r="K97" s="1">
        <v>9.7274136911664782E-11</v>
      </c>
      <c r="L97" s="1">
        <v>1.9749086770504845E-11</v>
      </c>
      <c r="M97" s="1">
        <v>72.054278051340901</v>
      </c>
      <c r="N97" s="1">
        <v>12.044894069740202</v>
      </c>
      <c r="O97" s="1">
        <v>45.900000000017229</v>
      </c>
      <c r="P97" s="1">
        <v>9.1780000000038804</v>
      </c>
      <c r="Q97" s="1">
        <v>3.296000000098624</v>
      </c>
      <c r="R97" s="1">
        <v>1427.750054730755</v>
      </c>
      <c r="S97" s="1">
        <v>23.544000000000189</v>
      </c>
      <c r="T97" s="1">
        <v>547.98800686840082</v>
      </c>
      <c r="U97" s="1">
        <v>55.88647372719204</v>
      </c>
      <c r="V97" s="1">
        <f>0.45*2600*PS[[#This Row],[Transform File.REC_y]]</f>
        <v>5.7390062489660414</v>
      </c>
      <c r="W97" s="1">
        <f>0.45*_xlfn.XLOOKUP(PS[[#This Row],[Transform File.Year]],Graphs!$R$2:$R$41,Graphs!$S$2:$S$41)*_xlfn.XLOOKUP(PS[[#This Row],[Transform File.Year]],Graphs!$R$2:$R$41,Graphs!$T$2:$T$41)*PS[[#This Row],[Transform File.REC_y]]</f>
        <v>2.9989742367051937</v>
      </c>
    </row>
    <row r="98" spans="1:23" hidden="1" x14ac:dyDescent="0.25">
      <c r="A98" s="1" t="s">
        <v>105</v>
      </c>
      <c r="B98">
        <v>1</v>
      </c>
      <c r="C98" s="1" t="s">
        <v>108</v>
      </c>
      <c r="D98" s="1" t="s">
        <v>373</v>
      </c>
      <c r="E98" s="1">
        <v>2037</v>
      </c>
      <c r="F98" s="1">
        <v>103.72356080344375</v>
      </c>
      <c r="G98" s="1">
        <v>1.0100516620974439E-2</v>
      </c>
      <c r="H98" s="1">
        <v>8.0149615465901641E-12</v>
      </c>
      <c r="I98" s="1">
        <v>6.6682783035719914E-13</v>
      </c>
      <c r="J98" s="1">
        <v>3.3223487237811963E-11</v>
      </c>
      <c r="K98" s="1">
        <v>24.228246357583181</v>
      </c>
      <c r="L98" s="1">
        <v>2.3073483487954081E-11</v>
      </c>
      <c r="M98" s="1">
        <v>47.683502379140492</v>
      </c>
      <c r="N98" s="1">
        <v>11.436967305341092</v>
      </c>
      <c r="O98" s="1">
        <v>43.901163054581779</v>
      </c>
      <c r="P98" s="1">
        <v>8.4720000000044564</v>
      </c>
      <c r="Q98" s="1">
        <v>1.3262414813492926E-9</v>
      </c>
      <c r="R98" s="1">
        <v>1416.7587213975189</v>
      </c>
      <c r="S98" s="1">
        <v>19.620000000000264</v>
      </c>
      <c r="T98" s="1">
        <v>612.65295158640845</v>
      </c>
      <c r="U98" s="1">
        <v>67.93136779693225</v>
      </c>
      <c r="V98" s="1">
        <f>0.45*2600*PS[[#This Row],[Transform File.REC_y]]</f>
        <v>11.817604446540093</v>
      </c>
      <c r="W98" s="1">
        <f>0.45*_xlfn.XLOOKUP(PS[[#This Row],[Transform File.Year]],Graphs!$R$2:$R$41,Graphs!$S$2:$S$41)*_xlfn.XLOOKUP(PS[[#This Row],[Transform File.Year]],Graphs!$R$2:$R$41,Graphs!$T$2:$T$41)*PS[[#This Row],[Transform File.REC_y]]</f>
        <v>5.9241711832420192</v>
      </c>
    </row>
    <row r="99" spans="1:23" hidden="1" x14ac:dyDescent="0.25">
      <c r="A99" s="1" t="s">
        <v>105</v>
      </c>
      <c r="B99">
        <v>1</v>
      </c>
      <c r="C99" s="1" t="s">
        <v>108</v>
      </c>
      <c r="D99" s="1" t="s">
        <v>373</v>
      </c>
      <c r="E99" s="1">
        <v>2038</v>
      </c>
      <c r="F99" s="1">
        <v>107.90742269529035</v>
      </c>
      <c r="G99" s="1">
        <v>3.5895734438672272E-3</v>
      </c>
      <c r="H99" s="1">
        <v>1.5357505967121982E-11</v>
      </c>
      <c r="I99" s="1">
        <v>7.9457565327895803E-13</v>
      </c>
      <c r="J99" s="1">
        <v>2.2798576912636816E-11</v>
      </c>
      <c r="K99" s="1">
        <v>65.985157904112668</v>
      </c>
      <c r="L99" s="1">
        <v>4.4687203045717184E-11</v>
      </c>
      <c r="M99" s="1">
        <v>36.799722449226984</v>
      </c>
      <c r="N99" s="1">
        <v>6.1958378181106539</v>
      </c>
      <c r="O99" s="1">
        <v>36.251163054591693</v>
      </c>
      <c r="P99" s="1">
        <v>7.7660000000050209</v>
      </c>
      <c r="Q99" s="1">
        <v>1.4734485214823955E-9</v>
      </c>
      <c r="R99" s="1">
        <v>1440.9869677551021</v>
      </c>
      <c r="S99" s="1">
        <v>15.696000000000412</v>
      </c>
      <c r="T99" s="1">
        <v>660.33645396554891</v>
      </c>
      <c r="U99" s="1">
        <v>79.368335102273335</v>
      </c>
      <c r="V99" s="1">
        <f>0.45*2600*PS[[#This Row],[Transform File.REC_y]]</f>
        <v>4.1998009293246561</v>
      </c>
      <c r="W99" s="1">
        <f>0.45*_xlfn.XLOOKUP(PS[[#This Row],[Transform File.Year]],Graphs!$R$2:$R$41,Graphs!$S$2:$S$41)*_xlfn.XLOOKUP(PS[[#This Row],[Transform File.Year]],Graphs!$R$2:$R$41,Graphs!$T$2:$T$41)*PS[[#This Row],[Transform File.REC_y]]</f>
        <v>2.0196041974389463</v>
      </c>
    </row>
    <row r="100" spans="1:23" hidden="1" x14ac:dyDescent="0.25">
      <c r="A100" s="1" t="s">
        <v>105</v>
      </c>
      <c r="B100">
        <v>1</v>
      </c>
      <c r="C100" s="1" t="s">
        <v>108</v>
      </c>
      <c r="D100" s="1" t="s">
        <v>373</v>
      </c>
      <c r="E100" s="1">
        <v>2039</v>
      </c>
      <c r="F100" s="1">
        <v>105.62248407648667</v>
      </c>
      <c r="G100" s="1">
        <v>1.1010065372232048E-2</v>
      </c>
      <c r="H100" s="1">
        <v>2.362011495291591E-12</v>
      </c>
      <c r="I100" s="1">
        <v>9.681671984426252E-13</v>
      </c>
      <c r="J100" s="1">
        <v>1.6744059047011811E-11</v>
      </c>
      <c r="K100" s="1">
        <v>74.712551873920731</v>
      </c>
      <c r="L100" s="1">
        <v>4.8040652207306207E-11</v>
      </c>
      <c r="M100" s="1">
        <v>37.307436490848772</v>
      </c>
      <c r="N100" s="1">
        <v>4.8144171721117992</v>
      </c>
      <c r="O100" s="1">
        <v>28.601163054595638</v>
      </c>
      <c r="P100" s="1">
        <v>7.0600000000056884</v>
      </c>
      <c r="Q100" s="1">
        <v>1.6056876285022018E-9</v>
      </c>
      <c r="R100" s="1">
        <v>1506.9721256592147</v>
      </c>
      <c r="S100" s="1">
        <v>11.772000000000638</v>
      </c>
      <c r="T100" s="1">
        <v>697.13617641477595</v>
      </c>
      <c r="U100" s="1">
        <v>85.564172920383982</v>
      </c>
      <c r="V100" s="1">
        <f>0.45*2600*PS[[#This Row],[Transform File.REC_y]]</f>
        <v>12.881776485511496</v>
      </c>
      <c r="W100" s="1">
        <f>0.45*_xlfn.XLOOKUP(PS[[#This Row],[Transform File.Year]],Graphs!$R$2:$R$41,Graphs!$S$2:$S$41)*_xlfn.XLOOKUP(PS[[#This Row],[Transform File.Year]],Graphs!$R$2:$R$41,Graphs!$T$2:$T$41)*PS[[#This Row],[Transform File.REC_y]]</f>
        <v>5.941968561107859</v>
      </c>
    </row>
    <row r="101" spans="1:23" hidden="1" x14ac:dyDescent="0.25">
      <c r="A101" s="1" t="s">
        <v>105</v>
      </c>
      <c r="B101">
        <v>1</v>
      </c>
      <c r="C101" s="1" t="s">
        <v>108</v>
      </c>
      <c r="D101" s="1" t="s">
        <v>373</v>
      </c>
      <c r="E101" s="1">
        <v>2040</v>
      </c>
      <c r="F101" s="1">
        <v>103.31570452986817</v>
      </c>
      <c r="G101" s="1">
        <v>3.8067087211899656E-3</v>
      </c>
      <c r="H101" s="1">
        <v>1.0280753385105622E-12</v>
      </c>
      <c r="I101" s="1">
        <v>1.2284710505773718E-12</v>
      </c>
      <c r="J101" s="1">
        <v>1.3162565504817817E-11</v>
      </c>
      <c r="K101" s="1">
        <v>109.84820530414024</v>
      </c>
      <c r="L101" s="1">
        <v>4.6435162885838402E-11</v>
      </c>
      <c r="M101" s="1">
        <v>1.7714267153884537E-8</v>
      </c>
      <c r="N101" s="1">
        <v>3.1502103882458555E-9</v>
      </c>
      <c r="O101" s="1">
        <v>20.951163054603654</v>
      </c>
      <c r="P101" s="1">
        <v>6.3540000000064829</v>
      </c>
      <c r="Q101" s="1">
        <v>1.7353698554958032E-9</v>
      </c>
      <c r="R101" s="1">
        <v>1581.6846775331355</v>
      </c>
      <c r="S101" s="1">
        <v>7.8480000000009662</v>
      </c>
      <c r="T101" s="1">
        <v>734.44361290562472</v>
      </c>
      <c r="U101" s="1">
        <v>90.378590092495784</v>
      </c>
      <c r="V101" s="1">
        <f>0.45*2600*PS[[#This Row],[Transform File.REC_y]]</f>
        <v>4.4538492037922595</v>
      </c>
      <c r="W101" s="1">
        <f>0.45*_xlfn.XLOOKUP(PS[[#This Row],[Transform File.Year]],Graphs!$R$2:$R$41,Graphs!$S$2:$S$41)*_xlfn.XLOOKUP(PS[[#This Row],[Transform File.Year]],Graphs!$R$2:$R$41,Graphs!$T$2:$T$41)*PS[[#This Row],[Transform File.REC_y]]</f>
        <v>1.9705391579251079</v>
      </c>
    </row>
    <row r="102" spans="1:23" hidden="1" x14ac:dyDescent="0.25">
      <c r="A102" s="1" t="s">
        <v>105</v>
      </c>
      <c r="B102">
        <v>1</v>
      </c>
      <c r="C102" s="1" t="s">
        <v>108</v>
      </c>
      <c r="D102" s="1" t="s">
        <v>373</v>
      </c>
      <c r="E102" s="1">
        <v>2041</v>
      </c>
      <c r="F102" s="1">
        <v>104.16217755588153</v>
      </c>
      <c r="G102" s="1">
        <v>4.364386527287276E-3</v>
      </c>
      <c r="H102" s="1">
        <v>8.4865813970058505E-13</v>
      </c>
      <c r="I102" s="1">
        <v>1.6317222060909354E-12</v>
      </c>
      <c r="J102" s="1">
        <v>1.1285556932254329E-11</v>
      </c>
      <c r="K102" s="1">
        <v>142.87726913980663</v>
      </c>
      <c r="L102" s="1">
        <v>3.1663979439398833E-11</v>
      </c>
      <c r="M102" s="1">
        <v>1.2927484177041165E-9</v>
      </c>
      <c r="N102" s="1">
        <v>1.516805571776383E-11</v>
      </c>
      <c r="O102" s="1">
        <v>13.30116305461901</v>
      </c>
      <c r="P102" s="1">
        <v>6.354000000007451</v>
      </c>
      <c r="Q102" s="1">
        <v>1.9260958222111144E-9</v>
      </c>
      <c r="R102" s="1">
        <v>1691.5328828372758</v>
      </c>
      <c r="S102" s="1">
        <v>3.9240000000033834</v>
      </c>
      <c r="T102" s="1">
        <v>734.44361292333895</v>
      </c>
      <c r="U102" s="1">
        <v>90.37859009564599</v>
      </c>
      <c r="V102" s="1">
        <f>0.45*2600*PS[[#This Row],[Transform File.REC_y]]</f>
        <v>5.1063322369261126</v>
      </c>
      <c r="W102" s="1">
        <f>0.45*_xlfn.XLOOKUP(PS[[#This Row],[Transform File.Year]],Graphs!$R$2:$R$41,Graphs!$S$2:$S$41)*_xlfn.XLOOKUP(PS[[#This Row],[Transform File.Year]],Graphs!$R$2:$R$41,Graphs!$T$2:$T$41)*PS[[#This Row],[Transform File.REC_y]]</f>
        <v>2.1668649748058999</v>
      </c>
    </row>
    <row r="103" spans="1:23" hidden="1" x14ac:dyDescent="0.25">
      <c r="A103" s="1" t="s">
        <v>105</v>
      </c>
      <c r="B103">
        <v>1</v>
      </c>
      <c r="C103" s="1" t="s">
        <v>108</v>
      </c>
      <c r="D103" s="1" t="s">
        <v>373</v>
      </c>
      <c r="E103" s="1">
        <v>2042</v>
      </c>
      <c r="F103" s="1">
        <v>104.37670641285415</v>
      </c>
      <c r="G103" s="1">
        <v>-3.5732654590915039E-4</v>
      </c>
      <c r="H103" s="1">
        <v>8.2586121572725018E-13</v>
      </c>
      <c r="I103" s="1">
        <v>2.2175976961537516E-12</v>
      </c>
      <c r="J103" s="1">
        <v>1.078401238902806E-11</v>
      </c>
      <c r="K103" s="1">
        <v>33.508366690180566</v>
      </c>
      <c r="L103" s="1">
        <v>1.0273354852960541E-11</v>
      </c>
      <c r="M103" s="1">
        <v>22.32128184300425</v>
      </c>
      <c r="N103" s="1">
        <v>5.7487787452082144E-12</v>
      </c>
      <c r="O103" s="1">
        <v>5.6511630546213727</v>
      </c>
      <c r="P103" s="1">
        <v>6.3540000000086794</v>
      </c>
      <c r="Q103" s="1">
        <v>2.0202150713232347E-9</v>
      </c>
      <c r="R103" s="1">
        <v>1834.4101519770825</v>
      </c>
      <c r="S103" s="1">
        <v>2.1536055079445235E-10</v>
      </c>
      <c r="T103" s="1">
        <v>734.44361292463168</v>
      </c>
      <c r="U103" s="1">
        <v>90.378590095661153</v>
      </c>
      <c r="V103" s="1">
        <f>0.45*2600*PS[[#This Row],[Transform File.REC_y]]</f>
        <v>-0.41807205871370595</v>
      </c>
      <c r="W103" s="1">
        <f>0.45*_xlfn.XLOOKUP(PS[[#This Row],[Transform File.Year]],Graphs!$R$2:$R$41,Graphs!$S$2:$S$41)*_xlfn.XLOOKUP(PS[[#This Row],[Transform File.Year]],Graphs!$R$2:$R$41,Graphs!$T$2:$T$41)*PS[[#This Row],[Transform File.REC_y]]</f>
        <v>-0.17014755022748404</v>
      </c>
    </row>
    <row r="104" spans="1:23" hidden="1" x14ac:dyDescent="0.25">
      <c r="A104" s="1" t="s">
        <v>105</v>
      </c>
      <c r="B104">
        <v>1</v>
      </c>
      <c r="C104" s="1" t="s">
        <v>108</v>
      </c>
      <c r="D104" s="1" t="s">
        <v>373</v>
      </c>
      <c r="E104" s="1">
        <v>2043</v>
      </c>
      <c r="F104" s="1">
        <v>99.386697243316434</v>
      </c>
      <c r="G104" s="1">
        <v>1.2621597100416961E-3</v>
      </c>
      <c r="H104" s="1">
        <v>8.8906448121088564E-13</v>
      </c>
      <c r="I104" s="1">
        <v>3.1669654161198502E-12</v>
      </c>
      <c r="J104" s="1">
        <v>1.0097886459296304E-11</v>
      </c>
      <c r="K104" s="1">
        <v>57.917483215361486</v>
      </c>
      <c r="L104" s="1">
        <v>4.0487919082191174E-12</v>
      </c>
      <c r="M104" s="1">
        <v>48.168559917371539</v>
      </c>
      <c r="N104" s="1">
        <v>4.6974329246440064E-12</v>
      </c>
      <c r="O104" s="1">
        <v>5.6511630546224012</v>
      </c>
      <c r="P104" s="1">
        <v>6.354000000010311</v>
      </c>
      <c r="Q104" s="1">
        <v>2.0774302133679315E-9</v>
      </c>
      <c r="R104" s="1">
        <v>1867.918518667263</v>
      </c>
      <c r="S104" s="1">
        <v>2.4073733942648681E-10</v>
      </c>
      <c r="T104" s="1">
        <v>756.76489476763595</v>
      </c>
      <c r="U104" s="1">
        <v>90.378590095666908</v>
      </c>
      <c r="V104" s="1">
        <f>0.45*2600*PS[[#This Row],[Transform File.REC_y]]</f>
        <v>1.4767268607487845</v>
      </c>
      <c r="W104" s="1">
        <f>0.45*_xlfn.XLOOKUP(PS[[#This Row],[Transform File.Year]],Graphs!$R$2:$R$41,Graphs!$S$2:$S$41)*_xlfn.XLOOKUP(PS[[#This Row],[Transform File.Year]],Graphs!$R$2:$R$41,Graphs!$T$2:$T$41)*PS[[#This Row],[Transform File.REC_y]]</f>
        <v>0.57637530012829818</v>
      </c>
    </row>
    <row r="105" spans="1:23" hidden="1" x14ac:dyDescent="0.25">
      <c r="A105" s="1" t="s">
        <v>105</v>
      </c>
      <c r="B105">
        <v>1</v>
      </c>
      <c r="C105" s="1" t="s">
        <v>108</v>
      </c>
      <c r="D105" s="1" t="s">
        <v>373</v>
      </c>
      <c r="E105" s="1">
        <v>2044</v>
      </c>
      <c r="F105" s="1">
        <v>95.368793877883931</v>
      </c>
      <c r="G105" s="1">
        <v>0.15039593180111671</v>
      </c>
      <c r="H105" s="1">
        <v>1.0191145639851373E-12</v>
      </c>
      <c r="I105" s="1">
        <v>4.9508566146495785E-12</v>
      </c>
      <c r="J105" s="1">
        <v>9.3608164669817256E-12</v>
      </c>
      <c r="K105" s="1">
        <v>49.121358110400479</v>
      </c>
      <c r="L105" s="1">
        <v>2.2129376092077875E-12</v>
      </c>
      <c r="M105" s="1">
        <v>31.808189693070076</v>
      </c>
      <c r="N105" s="1">
        <v>4.604658646328276E-12</v>
      </c>
      <c r="O105" s="1">
        <v>5.6511630546232503</v>
      </c>
      <c r="P105" s="1">
        <v>6.3540000000125287</v>
      </c>
      <c r="Q105" s="1">
        <v>2.1236801228816495E-9</v>
      </c>
      <c r="R105" s="1">
        <v>1925.8360018826245</v>
      </c>
      <c r="S105" s="1">
        <v>2.6360823767583992E-10</v>
      </c>
      <c r="T105" s="1">
        <v>804.93345468500752</v>
      </c>
      <c r="U105" s="1">
        <v>90.378590095671612</v>
      </c>
      <c r="V105" s="1">
        <f>0.45*2600*PS[[#This Row],[Transform File.REC_y]]</f>
        <v>175.96324020730654</v>
      </c>
      <c r="W105" s="1">
        <f>0.45*_xlfn.XLOOKUP(PS[[#This Row],[Transform File.Year]],Graphs!$R$2:$R$41,Graphs!$S$2:$S$41)*_xlfn.XLOOKUP(PS[[#This Row],[Transform File.Year]],Graphs!$R$2:$R$41,Graphs!$T$2:$T$41)*PS[[#This Row],[Transform File.REC_y]]</f>
        <v>65.862302943316152</v>
      </c>
    </row>
    <row r="106" spans="1:23" hidden="1" x14ac:dyDescent="0.25">
      <c r="A106" s="1" t="s">
        <v>105</v>
      </c>
      <c r="B106">
        <v>1</v>
      </c>
      <c r="C106" s="1" t="s">
        <v>108</v>
      </c>
      <c r="D106" s="1" t="s">
        <v>373</v>
      </c>
      <c r="E106" s="1">
        <v>2045</v>
      </c>
      <c r="F106" s="1">
        <v>91.522163023758594</v>
      </c>
      <c r="G106" s="1">
        <v>0.14280533292430656</v>
      </c>
      <c r="H106" s="1">
        <v>1.184004884016348E-12</v>
      </c>
      <c r="I106" s="1">
        <v>1.0360715784712471E-11</v>
      </c>
      <c r="J106" s="1">
        <v>8.9707743376477493E-12</v>
      </c>
      <c r="K106" s="1">
        <v>46.893537377883952</v>
      </c>
      <c r="L106" s="1">
        <v>1.6353596314804813E-12</v>
      </c>
      <c r="M106" s="1">
        <v>14.503863275267308</v>
      </c>
      <c r="N106" s="1">
        <v>4.9939439420952398E-12</v>
      </c>
      <c r="O106" s="1">
        <v>5.6511630546240763</v>
      </c>
      <c r="P106" s="1">
        <v>6.354000000015696</v>
      </c>
      <c r="Q106" s="1">
        <v>2.1569036101194614E-9</v>
      </c>
      <c r="R106" s="1">
        <v>1974.957359993025</v>
      </c>
      <c r="S106" s="1">
        <v>2.9038116028603945E-10</v>
      </c>
      <c r="T106" s="1">
        <v>836.74164437807758</v>
      </c>
      <c r="U106" s="1">
        <v>90.378590095676216</v>
      </c>
      <c r="V106" s="1">
        <f>0.45*2600*PS[[#This Row],[Transform File.REC_y]]</f>
        <v>167.08223952143868</v>
      </c>
      <c r="W106" s="1">
        <f>0.45*_xlfn.XLOOKUP(PS[[#This Row],[Transform File.Year]],Graphs!$R$2:$R$41,Graphs!$S$2:$S$41)*_xlfn.XLOOKUP(PS[[#This Row],[Transform File.Year]],Graphs!$R$2:$R$41,Graphs!$T$2:$T$41)*PS[[#This Row],[Transform File.REC_y]]</f>
        <v>59.970056187276995</v>
      </c>
    </row>
    <row r="107" spans="1:23" hidden="1" x14ac:dyDescent="0.25">
      <c r="A107" s="1" t="s">
        <v>105</v>
      </c>
      <c r="B107">
        <v>1</v>
      </c>
      <c r="C107" s="1" t="s">
        <v>108</v>
      </c>
      <c r="D107" s="1" t="s">
        <v>373</v>
      </c>
      <c r="E107" s="1">
        <v>2046</v>
      </c>
      <c r="F107" s="1">
        <v>87.858859383464633</v>
      </c>
      <c r="G107" s="1">
        <v>0.14434941128852183</v>
      </c>
      <c r="H107" s="1">
        <v>1.3971245833054699E-12</v>
      </c>
      <c r="I107" s="1">
        <v>7.0443019280761862E-9</v>
      </c>
      <c r="J107" s="1">
        <v>9.0430701157288525E-12</v>
      </c>
      <c r="K107" s="1">
        <v>136.88234921797329</v>
      </c>
      <c r="L107" s="1">
        <v>1.2095755191456692E-12</v>
      </c>
      <c r="M107" s="1">
        <v>27.837530095257161</v>
      </c>
      <c r="N107" s="1">
        <v>5.8234233553454731E-12</v>
      </c>
      <c r="O107" s="1">
        <v>5.6511630546249654</v>
      </c>
      <c r="P107" s="1">
        <v>6.3540000000206467</v>
      </c>
      <c r="Q107" s="1">
        <v>2.1797021870320982E-9</v>
      </c>
      <c r="R107" s="1">
        <v>2021.850897370909</v>
      </c>
      <c r="S107" s="1">
        <v>3.101302470565443E-10</v>
      </c>
      <c r="T107" s="1">
        <v>851.24550765334493</v>
      </c>
      <c r="U107" s="1">
        <v>90.378590095681204</v>
      </c>
      <c r="V107" s="1">
        <f>0.45*2600*PS[[#This Row],[Transform File.REC_y]]</f>
        <v>168.88881120757054</v>
      </c>
      <c r="W107" s="1">
        <f>0.45*_xlfn.XLOOKUP(PS[[#This Row],[Transform File.Year]],Graphs!$R$2:$R$41,Graphs!$S$2:$S$41)*_xlfn.XLOOKUP(PS[[#This Row],[Transform File.Year]],Graphs!$R$2:$R$41,Graphs!$T$2:$T$41)*PS[[#This Row],[Transform File.REC_y]]</f>
        <v>58.126472070146889</v>
      </c>
    </row>
    <row r="108" spans="1:23" hidden="1" x14ac:dyDescent="0.25">
      <c r="A108" s="1" t="s">
        <v>105</v>
      </c>
      <c r="B108">
        <v>1</v>
      </c>
      <c r="C108" s="1" t="s">
        <v>108</v>
      </c>
      <c r="D108" s="1" t="s">
        <v>373</v>
      </c>
      <c r="E108" s="1">
        <v>2047</v>
      </c>
      <c r="F108" s="1">
        <v>84.961358685464688</v>
      </c>
      <c r="G108" s="1">
        <v>0.17833601684027631</v>
      </c>
      <c r="H108" s="1">
        <v>1.6855999672826957E-12</v>
      </c>
      <c r="I108" s="1">
        <v>1.8258870470652993E-9</v>
      </c>
      <c r="J108" s="1">
        <v>8.9884868975984508E-12</v>
      </c>
      <c r="K108" s="1">
        <v>203.15945758549898</v>
      </c>
      <c r="L108" s="1">
        <v>9.234105646196042E-13</v>
      </c>
      <c r="M108" s="1">
        <v>39.897232076815321</v>
      </c>
      <c r="N108" s="1">
        <v>6.9649266874770526E-12</v>
      </c>
      <c r="O108" s="1">
        <v>5.6511630546259841</v>
      </c>
      <c r="P108" s="1">
        <v>6.3540000000310073</v>
      </c>
      <c r="Q108" s="1">
        <v>2.19644624607911E-9</v>
      </c>
      <c r="R108" s="1">
        <v>2076.2982465888826</v>
      </c>
      <c r="S108" s="1">
        <v>3.3320373054449838E-10</v>
      </c>
      <c r="T108" s="1">
        <v>879.08303774860212</v>
      </c>
      <c r="U108" s="1">
        <v>90.37859009568615</v>
      </c>
      <c r="V108" s="1">
        <f>0.45*2600*PS[[#This Row],[Transform File.REC_y]]</f>
        <v>208.65313970312329</v>
      </c>
      <c r="W108" s="1">
        <f>0.45*_xlfn.XLOOKUP(PS[[#This Row],[Transform File.Year]],Graphs!$R$2:$R$41,Graphs!$S$2:$S$41)*_xlfn.XLOOKUP(PS[[#This Row],[Transform File.Year]],Graphs!$R$2:$R$41,Graphs!$T$2:$T$41)*PS[[#This Row],[Transform File.REC_y]]</f>
        <v>68.856812444449616</v>
      </c>
    </row>
    <row r="109" spans="1:23" hidden="1" x14ac:dyDescent="0.25">
      <c r="A109" s="1" t="s">
        <v>105</v>
      </c>
      <c r="B109">
        <v>1</v>
      </c>
      <c r="C109" s="1" t="s">
        <v>108</v>
      </c>
      <c r="D109" s="1" t="s">
        <v>373</v>
      </c>
      <c r="E109" s="1">
        <v>2048</v>
      </c>
      <c r="F109" s="1">
        <v>81.880922898681078</v>
      </c>
      <c r="G109" s="1">
        <v>0.17306665025308443</v>
      </c>
      <c r="H109" s="1">
        <v>2.0706035481681376E-12</v>
      </c>
      <c r="I109" s="1">
        <v>1.4004998007083278E-10</v>
      </c>
      <c r="J109" s="1">
        <v>8.8729325515211776E-12</v>
      </c>
      <c r="K109" s="1">
        <v>255.07234968248869</v>
      </c>
      <c r="L109" s="1">
        <v>7.6449407365821251E-13</v>
      </c>
      <c r="M109" s="1">
        <v>29.348202820321909</v>
      </c>
      <c r="N109" s="1">
        <v>8.3955968024385632E-12</v>
      </c>
      <c r="O109" s="1">
        <v>5.6511630546271681</v>
      </c>
      <c r="P109" s="1">
        <v>7.0756422502673697E-9</v>
      </c>
      <c r="Q109" s="1">
        <v>2.2096088115839277E-9</v>
      </c>
      <c r="R109" s="1">
        <v>2155.8052041743831</v>
      </c>
      <c r="S109" s="1">
        <v>3.7789093359021556E-10</v>
      </c>
      <c r="T109" s="1">
        <v>918.98026982541739</v>
      </c>
      <c r="U109" s="1">
        <v>90.378590095692232</v>
      </c>
      <c r="V109" s="1">
        <f>0.45*2600*PS[[#This Row],[Transform File.REC_y]]</f>
        <v>202.48798079610879</v>
      </c>
      <c r="W109" s="1">
        <f>0.45*_xlfn.XLOOKUP(PS[[#This Row],[Transform File.Year]],Graphs!$R$2:$R$41,Graphs!$S$2:$S$41)*_xlfn.XLOOKUP(PS[[#This Row],[Transform File.Year]],Graphs!$R$2:$R$41,Graphs!$T$2:$T$41)*PS[[#This Row],[Transform File.REC_y]]</f>
        <v>64.069361971876191</v>
      </c>
    </row>
    <row r="110" spans="1:23" hidden="1" x14ac:dyDescent="0.25">
      <c r="A110" s="1" t="s">
        <v>105</v>
      </c>
      <c r="B110">
        <v>1</v>
      </c>
      <c r="C110" s="1" t="s">
        <v>108</v>
      </c>
      <c r="D110" s="1" t="s">
        <v>373</v>
      </c>
      <c r="E110" s="1">
        <v>2049</v>
      </c>
      <c r="F110" s="1">
        <v>78.456404107252752</v>
      </c>
      <c r="G110" s="1">
        <v>0.1467671714365022</v>
      </c>
      <c r="H110" s="1">
        <v>2.5393665008216532E-12</v>
      </c>
      <c r="I110" s="1">
        <v>1.4588335006496527E-10</v>
      </c>
      <c r="J110" s="1">
        <v>9.3911813838477698E-12</v>
      </c>
      <c r="K110" s="1">
        <v>217.80975644993006</v>
      </c>
      <c r="L110" s="1">
        <v>6.3829670873070994E-13</v>
      </c>
      <c r="M110" s="1">
        <v>75.150602220571528</v>
      </c>
      <c r="N110" s="1">
        <v>1.0217383170531904E-11</v>
      </c>
      <c r="O110" s="1">
        <v>5.651163054628495</v>
      </c>
      <c r="P110" s="1">
        <v>8.901138465730904E-9</v>
      </c>
      <c r="Q110" s="1">
        <v>2.2208943685161819E-9</v>
      </c>
      <c r="R110" s="1">
        <v>2225.3988038568818</v>
      </c>
      <c r="S110" s="1">
        <v>4.2593158579752177E-10</v>
      </c>
      <c r="T110" s="1">
        <v>948.32847264573934</v>
      </c>
      <c r="U110" s="1">
        <v>90.378590095699749</v>
      </c>
      <c r="V110" s="1">
        <f>0.45*2600*PS[[#This Row],[Transform File.REC_y]]</f>
        <v>171.71759058070757</v>
      </c>
      <c r="W110" s="1">
        <f>0.45*_xlfn.XLOOKUP(PS[[#This Row],[Transform File.Year]],Graphs!$R$2:$R$41,Graphs!$S$2:$S$41)*_xlfn.XLOOKUP(PS[[#This Row],[Transform File.Year]],Graphs!$R$2:$R$41,Graphs!$T$2:$T$41)*PS[[#This Row],[Transform File.REC_y]]</f>
        <v>52.092549591071915</v>
      </c>
    </row>
    <row r="111" spans="1:23" hidden="1" x14ac:dyDescent="0.25">
      <c r="A111" s="1" t="s">
        <v>105</v>
      </c>
      <c r="B111">
        <v>1</v>
      </c>
      <c r="C111" s="1" t="s">
        <v>108</v>
      </c>
      <c r="D111" s="1" t="s">
        <v>373</v>
      </c>
      <c r="E111" s="1">
        <v>2050</v>
      </c>
      <c r="F111" s="1">
        <v>75.296540789804027</v>
      </c>
      <c r="G111" s="1">
        <v>0.16122394683949828</v>
      </c>
      <c r="H111" s="1">
        <v>3.1809298046289247E-12</v>
      </c>
      <c r="I111" s="1">
        <v>9.2440452367295665E-11</v>
      </c>
      <c r="J111" s="1">
        <v>1.0838472400653184E-11</v>
      </c>
      <c r="K111" s="1">
        <v>192.59436989797678</v>
      </c>
      <c r="L111" s="1">
        <v>0</v>
      </c>
      <c r="M111" s="1">
        <v>36.880815027002456</v>
      </c>
      <c r="N111" s="1">
        <v>1.2582975573994368E-11</v>
      </c>
      <c r="O111" s="1">
        <v>5.6511630546301088</v>
      </c>
      <c r="P111" s="1">
        <v>9.0410268684067282E-9</v>
      </c>
      <c r="Q111" s="1">
        <v>2.2316783809052099E-9</v>
      </c>
      <c r="R111" s="1">
        <v>2273.2843336227252</v>
      </c>
      <c r="S111" s="1">
        <v>4.7236674868336017E-10</v>
      </c>
      <c r="T111" s="1">
        <v>1023.4790748663108</v>
      </c>
      <c r="U111" s="1">
        <v>90.378590095708802</v>
      </c>
      <c r="V111" s="1">
        <f>0.45*2600*PS[[#This Row],[Transform File.REC_y]]</f>
        <v>188.632017802213</v>
      </c>
      <c r="W111" s="1">
        <f>0.45*_xlfn.XLOOKUP(PS[[#This Row],[Transform File.Year]],Graphs!$R$2:$R$41,Graphs!$S$2:$S$41)*_xlfn.XLOOKUP(PS[[#This Row],[Transform File.Year]],Graphs!$R$2:$R$41,Graphs!$T$2:$T$41)*PS[[#This Row],[Transform File.REC_y]]</f>
        <v>54.861375667585136</v>
      </c>
    </row>
    <row r="112" spans="1:23" hidden="1" x14ac:dyDescent="0.25">
      <c r="A112" s="1" t="s">
        <v>105</v>
      </c>
      <c r="B112">
        <v>1</v>
      </c>
      <c r="C112" s="1" t="s">
        <v>108</v>
      </c>
      <c r="D112" s="1" t="s">
        <v>373</v>
      </c>
      <c r="E112" s="1">
        <v>2051</v>
      </c>
      <c r="F112" s="1">
        <v>72.468822537558992</v>
      </c>
      <c r="G112" s="1">
        <v>0.58234787455567816</v>
      </c>
      <c r="H112" s="1">
        <v>4.0641996093561795E-12</v>
      </c>
      <c r="I112" s="1">
        <v>2.8128284074803911E-9</v>
      </c>
      <c r="J112" s="1">
        <v>1.2503546679216639E-11</v>
      </c>
      <c r="K112" s="1">
        <v>100.00656884774743</v>
      </c>
      <c r="L112" s="1">
        <v>0</v>
      </c>
      <c r="M112" s="1">
        <v>113.90071193514375</v>
      </c>
      <c r="N112" s="1">
        <v>1.5731930760815934E-11</v>
      </c>
      <c r="O112" s="1">
        <v>5.6511630546321072</v>
      </c>
      <c r="P112" s="1">
        <v>9.1867285326380895E-9</v>
      </c>
      <c r="Q112" s="1">
        <v>2.2417762673645064E-9</v>
      </c>
      <c r="R112" s="1">
        <v>2346.3365178059107</v>
      </c>
      <c r="S112" s="1">
        <v>5.04030728122759E-10</v>
      </c>
      <c r="T112" s="1">
        <v>1060.3598898933133</v>
      </c>
      <c r="U112" s="1">
        <v>90.378590095719758</v>
      </c>
      <c r="V112" s="1">
        <f>0.45*2600*PS[[#This Row],[Transform File.REC_y]]</f>
        <v>681.34701323014349</v>
      </c>
      <c r="W112" s="1">
        <f>0.45*_xlfn.XLOOKUP(PS[[#This Row],[Transform File.Year]],Graphs!$R$2:$R$41,Graphs!$S$2:$S$41)*_xlfn.XLOOKUP(PS[[#This Row],[Transform File.Year]],Graphs!$R$2:$R$41,Graphs!$T$2:$T$41)*PS[[#This Row],[Transform File.REC_y]]</f>
        <v>189.9726694183295</v>
      </c>
    </row>
    <row r="113" spans="1:23" hidden="1" x14ac:dyDescent="0.25">
      <c r="A113" s="1" t="s">
        <v>105</v>
      </c>
      <c r="B113">
        <v>1</v>
      </c>
      <c r="C113" s="1" t="s">
        <v>108</v>
      </c>
      <c r="D113" s="1" t="s">
        <v>373</v>
      </c>
      <c r="E113" s="1">
        <v>2052</v>
      </c>
      <c r="F113" s="1">
        <v>69.430236930329954</v>
      </c>
      <c r="G113" s="1">
        <v>0.99517211163969488</v>
      </c>
      <c r="H113" s="1">
        <v>5.2897333385921759E-12</v>
      </c>
      <c r="I113" s="1">
        <v>1.3690215567253092E-9</v>
      </c>
      <c r="J113" s="1">
        <v>0</v>
      </c>
      <c r="K113" s="1">
        <v>135.06100965150642</v>
      </c>
      <c r="L113" s="1">
        <v>0</v>
      </c>
      <c r="M113" s="1">
        <v>136.72015150701841</v>
      </c>
      <c r="N113" s="1">
        <v>2.00624931068405E-11</v>
      </c>
      <c r="O113" s="1">
        <v>5.6511630546345542</v>
      </c>
      <c r="P113" s="1">
        <v>9.2789643737653996E-9</v>
      </c>
      <c r="Q113" s="1">
        <v>2.2511370838314882E-9</v>
      </c>
      <c r="R113" s="1">
        <v>2379.4461198796757</v>
      </c>
      <c r="S113" s="1">
        <v>5.1430408297571954E-10</v>
      </c>
      <c r="T113" s="1">
        <v>1118.8406018284581</v>
      </c>
      <c r="U113" s="1">
        <v>90.378590095731937</v>
      </c>
      <c r="V113" s="1">
        <f>0.45*2600*PS[[#This Row],[Transform File.REC_y]]</f>
        <v>1164.3513706184431</v>
      </c>
      <c r="W113" s="1">
        <f>0.45*_xlfn.XLOOKUP(PS[[#This Row],[Transform File.Year]],Graphs!$R$2:$R$41,Graphs!$S$2:$S$41)*_xlfn.XLOOKUP(PS[[#This Row],[Transform File.Year]],Graphs!$R$2:$R$41,Graphs!$T$2:$T$41)*PS[[#This Row],[Transform File.REC_y]]</f>
        <v>311.21433427497232</v>
      </c>
    </row>
    <row r="114" spans="1:23" hidden="1" x14ac:dyDescent="0.25">
      <c r="A114" s="1" t="s">
        <v>105</v>
      </c>
      <c r="B114">
        <v>1</v>
      </c>
      <c r="C114" s="1" t="s">
        <v>108</v>
      </c>
      <c r="D114" s="1" t="s">
        <v>373</v>
      </c>
      <c r="E114" s="1">
        <v>2053</v>
      </c>
      <c r="F114" s="1">
        <v>66.399955600802954</v>
      </c>
      <c r="G114" s="1">
        <v>1.9227458998052633</v>
      </c>
      <c r="H114" s="1">
        <v>6.9757371927150134E-12</v>
      </c>
      <c r="I114" s="1">
        <v>5.1876427987143547E-10</v>
      </c>
      <c r="J114" s="1">
        <v>0</v>
      </c>
      <c r="K114" s="1">
        <v>105.63741228665191</v>
      </c>
      <c r="L114" s="1">
        <v>0</v>
      </c>
      <c r="M114" s="1">
        <v>160.84515644689509</v>
      </c>
      <c r="N114" s="1">
        <v>2.6287851189852634E-11</v>
      </c>
      <c r="O114" s="1">
        <v>5.6511630546376139</v>
      </c>
      <c r="P114" s="1">
        <v>1.2091563552207883E-8</v>
      </c>
      <c r="Q114" s="1">
        <v>2.2601078581691357E-9</v>
      </c>
      <c r="R114" s="1">
        <v>2445.5972240071442</v>
      </c>
      <c r="S114" s="1">
        <v>5.1835287488393866E-10</v>
      </c>
      <c r="T114" s="1">
        <v>1172.4307533354818</v>
      </c>
      <c r="U114" s="1">
        <v>90.378590095656506</v>
      </c>
      <c r="V114" s="1">
        <f>0.45*2600*PS[[#This Row],[Transform File.REC_y]]</f>
        <v>2249.6127027721582</v>
      </c>
      <c r="W114" s="1">
        <f>0.45*_xlfn.XLOOKUP(PS[[#This Row],[Transform File.Year]],Graphs!$R$2:$R$41,Graphs!$S$2:$S$41)*_xlfn.XLOOKUP(PS[[#This Row],[Transform File.Year]],Graphs!$R$2:$R$41,Graphs!$T$2:$T$41)*PS[[#This Row],[Transform File.REC_y]]</f>
        <v>576.39151039770468</v>
      </c>
    </row>
    <row r="115" spans="1:23" hidden="1" x14ac:dyDescent="0.25">
      <c r="A115" s="1" t="s">
        <v>105</v>
      </c>
      <c r="B115">
        <v>1</v>
      </c>
      <c r="C115" s="1" t="s">
        <v>108</v>
      </c>
      <c r="D115" s="1" t="s">
        <v>373</v>
      </c>
      <c r="E115" s="1">
        <v>2054</v>
      </c>
      <c r="F115" s="1">
        <v>63.385888282425391</v>
      </c>
      <c r="G115" s="1">
        <v>2.6131480212274734</v>
      </c>
      <c r="H115" s="1">
        <v>9.3585334310284693E-12</v>
      </c>
      <c r="I115" s="1">
        <v>2.0522488897214197E-10</v>
      </c>
      <c r="J115" s="1">
        <v>0</v>
      </c>
      <c r="K115" s="1">
        <v>139.35430811141566</v>
      </c>
      <c r="L115" s="1">
        <v>0</v>
      </c>
      <c r="M115" s="1">
        <v>94.819117596239821</v>
      </c>
      <c r="N115" s="1">
        <v>3.5823212787654102E-11</v>
      </c>
      <c r="O115" s="1">
        <v>5.6511630546415095</v>
      </c>
      <c r="P115" s="1">
        <v>1.3460327877649785E-8</v>
      </c>
      <c r="Q115" s="1">
        <v>2.2691509282848645E-9</v>
      </c>
      <c r="R115" s="1">
        <v>2477.840800328137</v>
      </c>
      <c r="S115" s="1">
        <v>5.205658124931465E-10</v>
      </c>
      <c r="T115" s="1">
        <v>1228.12475331219</v>
      </c>
      <c r="U115" s="1">
        <v>88.983514106326339</v>
      </c>
      <c r="V115" s="1">
        <f>0.45*2600*PS[[#This Row],[Transform File.REC_y]]</f>
        <v>3057.3831848361438</v>
      </c>
      <c r="W115" s="1">
        <f>0.45*_xlfn.XLOOKUP(PS[[#This Row],[Transform File.Year]],Graphs!$R$2:$R$41,Graphs!$S$2:$S$41)*_xlfn.XLOOKUP(PS[[#This Row],[Transform File.Year]],Graphs!$R$2:$R$41,Graphs!$T$2:$T$41)*PS[[#This Row],[Transform File.REC_y]]</f>
        <v>750.88899605725192</v>
      </c>
    </row>
    <row r="116" spans="1:23" hidden="1" x14ac:dyDescent="0.25">
      <c r="A116" s="1" t="s">
        <v>105</v>
      </c>
      <c r="B116">
        <v>1</v>
      </c>
      <c r="C116" s="1" t="s">
        <v>108</v>
      </c>
      <c r="D116" s="1" t="s">
        <v>373</v>
      </c>
      <c r="E116" s="1">
        <v>2055</v>
      </c>
      <c r="F116" s="1">
        <v>60.17380646684817</v>
      </c>
      <c r="G116" s="1">
        <v>3.1753087561979392</v>
      </c>
      <c r="H116" s="1">
        <v>1.2444712917346599E-11</v>
      </c>
      <c r="I116" s="1">
        <v>5.7060291838307641E-11</v>
      </c>
      <c r="J116" s="1">
        <v>0</v>
      </c>
      <c r="K116" s="1">
        <v>120.62813847589975</v>
      </c>
      <c r="L116" s="1">
        <v>0</v>
      </c>
      <c r="M116" s="1">
        <v>147.59480880702944</v>
      </c>
      <c r="N116" s="1">
        <v>5.1930047188242141E-11</v>
      </c>
      <c r="O116" s="1">
        <v>5.6511630546465454</v>
      </c>
      <c r="P116" s="1">
        <v>1.3978803959298167E-8</v>
      </c>
      <c r="Q116" s="1">
        <v>2.2781394151824629E-9</v>
      </c>
      <c r="R116" s="1">
        <v>2511.132749859964</v>
      </c>
      <c r="S116" s="1">
        <v>5.2220117212462701E-10</v>
      </c>
      <c r="T116" s="1">
        <v>1322.9438709053807</v>
      </c>
      <c r="U116" s="1">
        <v>86.007976111642094</v>
      </c>
      <c r="V116" s="1">
        <f>0.45*2600*PS[[#This Row],[Transform File.REC_y]]</f>
        <v>3715.1112447515889</v>
      </c>
      <c r="W116" s="1">
        <f>0.45*_xlfn.XLOOKUP(PS[[#This Row],[Transform File.Year]],Graphs!$R$2:$R$41,Graphs!$S$2:$S$41)*_xlfn.XLOOKUP(PS[[#This Row],[Transform File.Year]],Graphs!$R$2:$R$41,Graphs!$T$2:$T$41)*PS[[#This Row],[Transform File.REC_y]]</f>
        <v>874.57232910315031</v>
      </c>
    </row>
    <row r="117" spans="1:23" hidden="1" x14ac:dyDescent="0.25">
      <c r="A117" s="1" t="s">
        <v>105</v>
      </c>
      <c r="B117">
        <v>1</v>
      </c>
      <c r="C117" s="1" t="s">
        <v>108</v>
      </c>
      <c r="D117" s="1" t="s">
        <v>373</v>
      </c>
      <c r="E117" s="1">
        <v>2056</v>
      </c>
      <c r="F117" s="1">
        <v>57.19693262066685</v>
      </c>
      <c r="G117" s="1">
        <v>3.4798308170444483</v>
      </c>
      <c r="H117" s="1">
        <v>1.6450517797219808E-11</v>
      </c>
      <c r="I117" s="1">
        <v>3.2608217190678627E-11</v>
      </c>
      <c r="J117" s="1">
        <v>0</v>
      </c>
      <c r="K117" s="1">
        <v>144.19404120766021</v>
      </c>
      <c r="L117" s="1">
        <v>0</v>
      </c>
      <c r="M117" s="1">
        <v>131.37109078607722</v>
      </c>
      <c r="N117" s="1">
        <v>8.4175114627025365E-11</v>
      </c>
      <c r="O117" s="1">
        <v>5.6511630546531499</v>
      </c>
      <c r="P117" s="1">
        <v>1.4183712210407286E-8</v>
      </c>
      <c r="Q117" s="1">
        <v>2.2870123477339841E-9</v>
      </c>
      <c r="R117" s="1">
        <v>2542.1304273311057</v>
      </c>
      <c r="S117" s="1">
        <v>5.234107476437727E-10</v>
      </c>
      <c r="T117" s="1">
        <v>1424.405521686997</v>
      </c>
      <c r="U117" s="1">
        <v>82.114169119614857</v>
      </c>
      <c r="V117" s="1">
        <f>0.45*2600*PS[[#This Row],[Transform File.REC_y]]</f>
        <v>4071.4020559420046</v>
      </c>
      <c r="W117" s="1">
        <f>0.45*_xlfn.XLOOKUP(PS[[#This Row],[Transform File.Year]],Graphs!$R$2:$R$41,Graphs!$S$2:$S$41)*_xlfn.XLOOKUP(PS[[#This Row],[Transform File.Year]],Graphs!$R$2:$R$41,Graphs!$T$2:$T$41)*PS[[#This Row],[Transform File.REC_y]]</f>
        <v>918.64595759947883</v>
      </c>
    </row>
    <row r="118" spans="1:23" hidden="1" x14ac:dyDescent="0.25">
      <c r="A118" s="1" t="s">
        <v>105</v>
      </c>
      <c r="B118">
        <v>1</v>
      </c>
      <c r="C118" s="1" t="s">
        <v>108</v>
      </c>
      <c r="D118" s="1" t="s">
        <v>373</v>
      </c>
      <c r="E118" s="1">
        <v>2057</v>
      </c>
      <c r="F118" s="1">
        <v>54.31066747430723</v>
      </c>
      <c r="G118" s="1">
        <v>3.6863923910155076</v>
      </c>
      <c r="H118" s="1">
        <v>0</v>
      </c>
      <c r="I118" s="1">
        <v>3.1278061873669513E-11</v>
      </c>
      <c r="J118" s="1">
        <v>0</v>
      </c>
      <c r="K118" s="1">
        <v>156.94069893269648</v>
      </c>
      <c r="L118" s="1">
        <v>0</v>
      </c>
      <c r="M118" s="1">
        <v>107.74253035376039</v>
      </c>
      <c r="N118" s="1">
        <v>1.7790742401968744E-10</v>
      </c>
      <c r="O118" s="1">
        <v>5.6511630546619234</v>
      </c>
      <c r="P118" s="1">
        <v>1.4240422668623661E-8</v>
      </c>
      <c r="Q118" s="1">
        <v>2.296403529117832E-9</v>
      </c>
      <c r="R118" s="1">
        <v>2593.5736600114069</v>
      </c>
      <c r="S118" s="1">
        <v>5.2433415820839225E-10</v>
      </c>
      <c r="T118" s="1">
        <v>1522.0269393139392</v>
      </c>
      <c r="U118" s="1">
        <v>76.842958631583684</v>
      </c>
      <c r="V118" s="1">
        <f>0.45*2600*PS[[#This Row],[Transform File.REC_y]]</f>
        <v>4313.0790974881438</v>
      </c>
      <c r="W118" s="1">
        <f>0.45*_xlfn.XLOOKUP(PS[[#This Row],[Transform File.Year]],Graphs!$R$2:$R$41,Graphs!$S$2:$S$41)*_xlfn.XLOOKUP(PS[[#This Row],[Transform File.Year]],Graphs!$R$2:$R$41,Graphs!$T$2:$T$41)*PS[[#This Row],[Transform File.REC_y]]</f>
        <v>932.72650111627092</v>
      </c>
    </row>
    <row r="119" spans="1:23" hidden="1" x14ac:dyDescent="0.25">
      <c r="A119" s="1" t="s">
        <v>105</v>
      </c>
      <c r="B119">
        <v>1</v>
      </c>
      <c r="C119" s="1" t="s">
        <v>108</v>
      </c>
      <c r="D119" s="1" t="s">
        <v>373</v>
      </c>
      <c r="E119" s="1">
        <v>2058</v>
      </c>
      <c r="F119" s="1">
        <v>51.23393538338933</v>
      </c>
      <c r="G119" s="1">
        <v>3.4517431017797833</v>
      </c>
      <c r="H119" s="1">
        <v>0</v>
      </c>
      <c r="I119" s="1">
        <v>0</v>
      </c>
      <c r="J119" s="1">
        <v>0</v>
      </c>
      <c r="K119" s="1">
        <v>128.83005598907644</v>
      </c>
      <c r="L119" s="1">
        <v>0</v>
      </c>
      <c r="M119" s="1">
        <v>37.757018764235411</v>
      </c>
      <c r="N119" s="1">
        <v>3.0051847212735141E-9</v>
      </c>
      <c r="O119" s="1">
        <v>5.6511630546734555</v>
      </c>
      <c r="P119" s="1">
        <v>1.4272643603879325E-8</v>
      </c>
      <c r="Q119" s="1">
        <v>2.307242001518485E-9</v>
      </c>
      <c r="R119" s="1">
        <v>2674.4108041853806</v>
      </c>
      <c r="S119" s="1">
        <v>5.2509865228205044E-10</v>
      </c>
      <c r="T119" s="1">
        <v>1593.3996203148215</v>
      </c>
      <c r="U119" s="1">
        <v>69.505642899603842</v>
      </c>
      <c r="V119" s="1">
        <f>0.45*2600*PS[[#This Row],[Transform File.REC_y]]</f>
        <v>4038.5394290823465</v>
      </c>
      <c r="W119" s="1">
        <f>0.45*_xlfn.XLOOKUP(PS[[#This Row],[Transform File.Year]],Graphs!$R$2:$R$41,Graphs!$S$2:$S$41)*_xlfn.XLOOKUP(PS[[#This Row],[Transform File.Year]],Graphs!$R$2:$R$41,Graphs!$T$2:$T$41)*PS[[#This Row],[Transform File.REC_y]]</f>
        <v>837.02149074541478</v>
      </c>
    </row>
    <row r="120" spans="1:23" hidden="1" x14ac:dyDescent="0.25">
      <c r="A120" s="1" t="s">
        <v>105</v>
      </c>
      <c r="B120">
        <v>1</v>
      </c>
      <c r="C120" s="1" t="s">
        <v>108</v>
      </c>
      <c r="D120" s="1" t="s">
        <v>373</v>
      </c>
      <c r="E120" s="1">
        <v>2059</v>
      </c>
      <c r="F120" s="1">
        <v>53.739101139608152</v>
      </c>
      <c r="G120" s="1">
        <v>4.9263534344738122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5.6511630546882756</v>
      </c>
      <c r="P120" s="1">
        <v>1.4303492254034724E-8</v>
      </c>
      <c r="Q120" s="1">
        <v>2.3197455481977019E-9</v>
      </c>
      <c r="R120" s="1">
        <v>2737.219701016174</v>
      </c>
      <c r="S120" s="1">
        <v>5.2573694899078118E-10</v>
      </c>
      <c r="T120" s="1">
        <v>1605.1522750149859</v>
      </c>
      <c r="U120" s="1">
        <v>59.069169304390215</v>
      </c>
      <c r="V120" s="1">
        <f>0.45*2600*PS[[#This Row],[Transform File.REC_y]]</f>
        <v>5763.8335183343606</v>
      </c>
      <c r="W120" s="1">
        <f>0.45*_xlfn.XLOOKUP(PS[[#This Row],[Transform File.Year]],Graphs!$R$2:$R$41,Graphs!$S$2:$S$41)*_xlfn.XLOOKUP(PS[[#This Row],[Transform File.Year]],Graphs!$R$2:$R$41,Graphs!$T$2:$T$41)*PS[[#This Row],[Transform File.REC_y]]</f>
        <v>1144.8589543128087</v>
      </c>
    </row>
    <row r="121" spans="1:23" hidden="1" x14ac:dyDescent="0.25">
      <c r="A121" s="1" t="s">
        <v>105</v>
      </c>
      <c r="B121">
        <v>1</v>
      </c>
      <c r="C121" s="1" t="s">
        <v>108</v>
      </c>
      <c r="D121" s="1" t="s">
        <v>373</v>
      </c>
      <c r="E121" s="1">
        <v>2060</v>
      </c>
      <c r="F121" s="1">
        <v>73.188994575744815</v>
      </c>
      <c r="G121" s="1">
        <v>8.5012212586053888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5.6511630546854521</v>
      </c>
      <c r="P121" s="1">
        <v>1.4303012209659689E-8</v>
      </c>
      <c r="Q121" s="1">
        <v>2.3197455481977019E-9</v>
      </c>
      <c r="R121" s="1">
        <v>2687.9172453899059</v>
      </c>
      <c r="S121" s="1">
        <v>5.2573694899078118E-10</v>
      </c>
      <c r="T121" s="1">
        <v>1605.1522750112501</v>
      </c>
      <c r="U121" s="1">
        <v>47.127066509340835</v>
      </c>
      <c r="V121" s="1">
        <f>0.45*2600*PS[[#This Row],[Transform File.REC_y]]</f>
        <v>9946.4288725683055</v>
      </c>
      <c r="W121" s="1">
        <f>0.45*_xlfn.XLOOKUP(PS[[#This Row],[Transform File.Year]],Graphs!$R$2:$R$41,Graphs!$S$2:$S$41)*_xlfn.XLOOKUP(PS[[#This Row],[Transform File.Year]],Graphs!$R$2:$R$41,Graphs!$T$2:$T$41)*PS[[#This Row],[Transform File.REC_y]]</f>
        <v>1893.29860344807</v>
      </c>
    </row>
    <row r="122" spans="1:23" hidden="1" x14ac:dyDescent="0.25">
      <c r="A122" s="1" t="s">
        <v>105</v>
      </c>
      <c r="B122">
        <v>1</v>
      </c>
      <c r="C122" s="1" t="s">
        <v>108</v>
      </c>
      <c r="D122" s="1" t="s">
        <v>374</v>
      </c>
      <c r="E122" s="1">
        <v>2021</v>
      </c>
      <c r="F122" s="1">
        <v>196.18867139174071</v>
      </c>
      <c r="G122" s="1">
        <v>-1.2679761616860584E-10</v>
      </c>
      <c r="H122" s="1">
        <v>2.0687103072169967E-13</v>
      </c>
      <c r="I122" s="1">
        <v>6.3539999999987229</v>
      </c>
      <c r="J122" s="1">
        <v>1.280557591720203E-14</v>
      </c>
      <c r="K122" s="1">
        <v>82.434999999999789</v>
      </c>
      <c r="L122" s="1">
        <v>2.3284024066344439E-13</v>
      </c>
      <c r="M122" s="1">
        <v>55.419999999999298</v>
      </c>
      <c r="N122" s="1">
        <v>6.2814328569406607E-13</v>
      </c>
      <c r="O122" s="1">
        <v>153</v>
      </c>
      <c r="P122" s="1">
        <v>12.708</v>
      </c>
      <c r="Q122" s="1">
        <v>49.44</v>
      </c>
      <c r="R122" s="1">
        <v>164.87</v>
      </c>
      <c r="S122" s="1">
        <v>78.48</v>
      </c>
      <c r="T122" s="1">
        <v>110.84</v>
      </c>
      <c r="U122" s="1">
        <v>11.39</v>
      </c>
      <c r="V122" s="1">
        <f>0.45*2600*PS[[#This Row],[Transform File.REC_y]]</f>
        <v>-1.4835321091726884E-7</v>
      </c>
      <c r="W122" s="1">
        <f>0.45*_xlfn.XLOOKUP(PS[[#This Row],[Transform File.Year]],Graphs!$R$2:$R$41,Graphs!$S$2:$S$41)*_xlfn.XLOOKUP(PS[[#This Row],[Transform File.Year]],Graphs!$R$2:$R$41,Graphs!$T$2:$T$41)*PS[[#This Row],[Transform File.REC_y]]</f>
        <v>-1.2063130325515494E-7</v>
      </c>
    </row>
    <row r="123" spans="1:23" hidden="1" x14ac:dyDescent="0.25">
      <c r="A123" s="1" t="s">
        <v>105</v>
      </c>
      <c r="B123">
        <v>1</v>
      </c>
      <c r="C123" s="1" t="s">
        <v>108</v>
      </c>
      <c r="D123" s="1" t="s">
        <v>374</v>
      </c>
      <c r="E123" s="1">
        <v>2022</v>
      </c>
      <c r="F123" s="1">
        <v>319.78089594898393</v>
      </c>
      <c r="G123" s="1">
        <v>-1.9017856482543343E-9</v>
      </c>
      <c r="H123" s="1">
        <v>2.104917892171212E-13</v>
      </c>
      <c r="I123" s="1">
        <v>1.1567172925098157E-12</v>
      </c>
      <c r="J123" s="1">
        <v>1.2212651650205249E-14</v>
      </c>
      <c r="K123" s="1">
        <v>123.65249999999907</v>
      </c>
      <c r="L123" s="1">
        <v>2.1488520638348533E-13</v>
      </c>
      <c r="M123" s="1">
        <v>83.129999999996343</v>
      </c>
      <c r="N123" s="1">
        <v>6.3299435810146528E-13</v>
      </c>
      <c r="O123" s="1">
        <v>153</v>
      </c>
      <c r="P123" s="1">
        <v>12.708</v>
      </c>
      <c r="Q123" s="1">
        <v>49.44</v>
      </c>
      <c r="R123" s="1">
        <v>247.30499999999978</v>
      </c>
      <c r="S123" s="1">
        <v>78.48</v>
      </c>
      <c r="T123" s="1">
        <v>166.25999999999931</v>
      </c>
      <c r="U123" s="1">
        <v>11.390000000000629</v>
      </c>
      <c r="V123" s="1">
        <f>0.45*2600*PS[[#This Row],[Transform File.REC_y]]</f>
        <v>-2.2250892084575713E-6</v>
      </c>
      <c r="W123" s="1">
        <f>0.45*_xlfn.XLOOKUP(PS[[#This Row],[Transform File.Year]],Graphs!$R$2:$R$41,Graphs!$S$2:$S$41)*_xlfn.XLOOKUP(PS[[#This Row],[Transform File.Year]],Graphs!$R$2:$R$41,Graphs!$T$2:$T$41)*PS[[#This Row],[Transform File.REC_y]]</f>
        <v>-1.8412350017230723E-6</v>
      </c>
    </row>
    <row r="124" spans="1:23" hidden="1" x14ac:dyDescent="0.25">
      <c r="A124" s="1" t="s">
        <v>105</v>
      </c>
      <c r="B124">
        <v>1</v>
      </c>
      <c r="C124" s="1" t="s">
        <v>108</v>
      </c>
      <c r="D124" s="1" t="s">
        <v>374</v>
      </c>
      <c r="E124" s="1">
        <v>2023</v>
      </c>
      <c r="F124" s="1">
        <v>117.44744760301353</v>
      </c>
      <c r="G124" s="1">
        <v>-5.4391008111387502E-9</v>
      </c>
      <c r="H124" s="1">
        <v>2.1390340248881892E-13</v>
      </c>
      <c r="I124" s="1">
        <v>5.2505934125738898E-13</v>
      </c>
      <c r="J124" s="1">
        <v>1.8246057766561935E-14</v>
      </c>
      <c r="K124" s="1">
        <v>185.47874999999235</v>
      </c>
      <c r="L124" s="1">
        <v>2.0178929569235648E-13</v>
      </c>
      <c r="M124" s="1">
        <v>83.573583268910753</v>
      </c>
      <c r="N124" s="1">
        <v>6.3776995311943783E-13</v>
      </c>
      <c r="O124" s="1">
        <v>145.35</v>
      </c>
      <c r="P124" s="1">
        <v>18.355999999998723</v>
      </c>
      <c r="Q124" s="1">
        <v>46.144000000000005</v>
      </c>
      <c r="R124" s="1">
        <v>359.96616666666552</v>
      </c>
      <c r="S124" s="1">
        <v>74.555999999999997</v>
      </c>
      <c r="T124" s="1">
        <v>242.00066666666231</v>
      </c>
      <c r="U124" s="1">
        <v>10.251000000001261</v>
      </c>
      <c r="V124" s="1">
        <f>0.45*2600*PS[[#This Row],[Transform File.REC_y]]</f>
        <v>-6.3637479490323379E-6</v>
      </c>
      <c r="W124" s="1">
        <f>0.45*_xlfn.XLOOKUP(PS[[#This Row],[Transform File.Year]],Graphs!$R$2:$R$41,Graphs!$S$2:$S$41)*_xlfn.XLOOKUP(PS[[#This Row],[Transform File.Year]],Graphs!$R$2:$R$41,Graphs!$T$2:$T$41)*PS[[#This Row],[Transform File.REC_y]]</f>
        <v>-5.3572611895992285E-6</v>
      </c>
    </row>
    <row r="125" spans="1:23" hidden="1" x14ac:dyDescent="0.25">
      <c r="A125" s="1" t="s">
        <v>105</v>
      </c>
      <c r="B125">
        <v>1</v>
      </c>
      <c r="C125" s="1" t="s">
        <v>108</v>
      </c>
      <c r="D125" s="1" t="s">
        <v>374</v>
      </c>
      <c r="E125" s="1">
        <v>2024</v>
      </c>
      <c r="F125" s="1">
        <v>94.688063481776553</v>
      </c>
      <c r="G125" s="1">
        <v>3.3930602795990075E-9</v>
      </c>
      <c r="H125" s="1">
        <v>2.691471849629469E-13</v>
      </c>
      <c r="I125" s="1">
        <v>5.9603581218777846E-13</v>
      </c>
      <c r="J125" s="1">
        <v>1.657345884008665E-14</v>
      </c>
      <c r="K125" s="1">
        <v>155.69734009452961</v>
      </c>
      <c r="L125" s="1">
        <v>2.5000278350286662E-13</v>
      </c>
      <c r="M125" s="1">
        <v>1.8043996049410732E-10</v>
      </c>
      <c r="N125" s="1">
        <v>8.4062699833834976E-13</v>
      </c>
      <c r="O125" s="1">
        <v>137.70000000000022</v>
      </c>
      <c r="P125" s="1">
        <v>17.649999999999878</v>
      </c>
      <c r="Q125" s="1">
        <v>42.848000000000006</v>
      </c>
      <c r="R125" s="1">
        <v>534.45358333332456</v>
      </c>
      <c r="S125" s="1">
        <v>70.632000000000005</v>
      </c>
      <c r="T125" s="1">
        <v>318.1849166022397</v>
      </c>
      <c r="U125" s="1">
        <v>9.112000000001899</v>
      </c>
      <c r="V125" s="1">
        <f>0.45*2600*PS[[#This Row],[Transform File.REC_y]]</f>
        <v>3.9698805271308387E-6</v>
      </c>
      <c r="W125" s="1">
        <f>0.45*_xlfn.XLOOKUP(PS[[#This Row],[Transform File.Year]],Graphs!$R$2:$R$41,Graphs!$S$2:$S$41)*_xlfn.XLOOKUP(PS[[#This Row],[Transform File.Year]],Graphs!$R$2:$R$41,Graphs!$T$2:$T$41)*PS[[#This Row],[Transform File.REC_y]]</f>
        <v>3.2371274067386521E-6</v>
      </c>
    </row>
    <row r="126" spans="1:23" hidden="1" x14ac:dyDescent="0.25">
      <c r="A126" s="1" t="s">
        <v>105</v>
      </c>
      <c r="B126">
        <v>1</v>
      </c>
      <c r="C126" s="1" t="s">
        <v>108</v>
      </c>
      <c r="D126" s="1" t="s">
        <v>374</v>
      </c>
      <c r="E126" s="1">
        <v>2025</v>
      </c>
      <c r="F126" s="1">
        <v>80.330395858980211</v>
      </c>
      <c r="G126" s="1">
        <v>1.5299768467844718E-10</v>
      </c>
      <c r="H126" s="1">
        <v>3.5095245573762163E-13</v>
      </c>
      <c r="I126" s="1">
        <v>6.7737080770199382E-13</v>
      </c>
      <c r="J126" s="1">
        <v>2.7386463311406348E-14</v>
      </c>
      <c r="K126" s="1">
        <v>121.30472939260555</v>
      </c>
      <c r="L126" s="1">
        <v>3.1541200959079894E-13</v>
      </c>
      <c r="M126" s="1">
        <v>57.306019721469113</v>
      </c>
      <c r="N126" s="1">
        <v>1.1809612579584147E-12</v>
      </c>
      <c r="O126" s="1">
        <v>130.05000000000044</v>
      </c>
      <c r="P126" s="1">
        <v>16.944000000000404</v>
      </c>
      <c r="Q126" s="1">
        <v>39.552</v>
      </c>
      <c r="R126" s="1">
        <v>679.15959009452081</v>
      </c>
      <c r="S126" s="1">
        <v>66.707999999999998</v>
      </c>
      <c r="T126" s="1">
        <v>310.79558326908682</v>
      </c>
      <c r="U126" s="1">
        <v>7.9730000000027381</v>
      </c>
      <c r="V126" s="1">
        <f>0.45*2600*PS[[#This Row],[Transform File.REC_y]]</f>
        <v>1.7900729107378319E-7</v>
      </c>
      <c r="W126" s="1">
        <f>0.45*_xlfn.XLOOKUP(PS[[#This Row],[Transform File.Year]],Graphs!$R$2:$R$41,Graphs!$S$2:$S$41)*_xlfn.XLOOKUP(PS[[#This Row],[Transform File.Year]],Graphs!$R$2:$R$41,Graphs!$T$2:$T$41)*PS[[#This Row],[Transform File.REC_y]]</f>
        <v>1.4134600160609914E-7</v>
      </c>
    </row>
    <row r="127" spans="1:23" hidden="1" x14ac:dyDescent="0.25">
      <c r="A127" s="1" t="s">
        <v>105</v>
      </c>
      <c r="B127">
        <v>1</v>
      </c>
      <c r="C127" s="1" t="s">
        <v>108</v>
      </c>
      <c r="D127" s="1" t="s">
        <v>374</v>
      </c>
      <c r="E127" s="1">
        <v>2026</v>
      </c>
      <c r="F127" s="1">
        <v>81.294281505557095</v>
      </c>
      <c r="G127" s="1">
        <v>1.9780156145212214E-9</v>
      </c>
      <c r="H127" s="1">
        <v>4.8443561746520716E-13</v>
      </c>
      <c r="I127" s="1">
        <v>7.6911487092127068E-13</v>
      </c>
      <c r="J127" s="1">
        <v>4.978686970130046E-14</v>
      </c>
      <c r="K127" s="1">
        <v>77.125912236223442</v>
      </c>
      <c r="L127" s="1">
        <v>4.0942409467759554E-13</v>
      </c>
      <c r="M127" s="1">
        <v>32.945977818062296</v>
      </c>
      <c r="N127" s="1">
        <v>1.8654212296583499E-12</v>
      </c>
      <c r="O127" s="1">
        <v>122.40000000000063</v>
      </c>
      <c r="P127" s="1">
        <v>16.238000000000998</v>
      </c>
      <c r="Q127" s="1">
        <v>36.255999999999993</v>
      </c>
      <c r="R127" s="1">
        <v>789.47298615379304</v>
      </c>
      <c r="S127" s="1">
        <v>62.784000000000006</v>
      </c>
      <c r="T127" s="1">
        <v>360.71226965722263</v>
      </c>
      <c r="U127" s="1">
        <v>6.8340000000039192</v>
      </c>
      <c r="V127" s="1">
        <f>0.45*2600*PS[[#This Row],[Transform File.REC_y]]</f>
        <v>2.3142782689898291E-6</v>
      </c>
      <c r="W127" s="1">
        <f>0.45*_xlfn.XLOOKUP(PS[[#This Row],[Transform File.Year]],Graphs!$R$2:$R$41,Graphs!$S$2:$S$41)*_xlfn.XLOOKUP(PS[[#This Row],[Transform File.Year]],Graphs!$R$2:$R$41,Graphs!$T$2:$T$41)*PS[[#This Row],[Transform File.REC_y]]</f>
        <v>1.769052714855265E-6</v>
      </c>
    </row>
    <row r="128" spans="1:23" hidden="1" x14ac:dyDescent="0.25">
      <c r="A128" s="1" t="s">
        <v>105</v>
      </c>
      <c r="B128">
        <v>1</v>
      </c>
      <c r="C128" s="1" t="s">
        <v>108</v>
      </c>
      <c r="D128" s="1" t="s">
        <v>374</v>
      </c>
      <c r="E128" s="1">
        <v>2027</v>
      </c>
      <c r="F128" s="1">
        <v>81.198266321769651</v>
      </c>
      <c r="G128" s="1">
        <v>3.5242659148129048E-6</v>
      </c>
      <c r="H128" s="1">
        <v>7.1448015117246681E-13</v>
      </c>
      <c r="I128" s="1">
        <v>8.7076849728870256E-13</v>
      </c>
      <c r="J128" s="1">
        <v>5.7301155859964378E-14</v>
      </c>
      <c r="K128" s="1">
        <v>68.014242422717032</v>
      </c>
      <c r="L128" s="1">
        <v>5.503051489795854E-13</v>
      </c>
      <c r="M128" s="1">
        <v>40.716203753274804</v>
      </c>
      <c r="N128" s="1">
        <v>3.9304788112199406E-12</v>
      </c>
      <c r="O128" s="1">
        <v>114.7500000000009</v>
      </c>
      <c r="P128" s="1">
        <v>15.532000000001677</v>
      </c>
      <c r="Q128" s="1">
        <v>32.96</v>
      </c>
      <c r="R128" s="1">
        <v>855.60756505668314</v>
      </c>
      <c r="S128" s="1">
        <v>58.86</v>
      </c>
      <c r="T128" s="1">
        <v>386.2689141419516</v>
      </c>
      <c r="U128" s="1">
        <v>5.6950000000057859</v>
      </c>
      <c r="V128" s="1">
        <f>0.45*2600*PS[[#This Row],[Transform File.REC_y]]</f>
        <v>4.1233911203310989E-3</v>
      </c>
      <c r="W128" s="1">
        <f>0.45*_xlfn.XLOOKUP(PS[[#This Row],[Transform File.Year]],Graphs!$R$2:$R$41,Graphs!$S$2:$S$41)*_xlfn.XLOOKUP(PS[[#This Row],[Transform File.Year]],Graphs!$R$2:$R$41,Graphs!$T$2:$T$41)*PS[[#This Row],[Transform File.REC_y]]</f>
        <v>3.0505479475998582E-3</v>
      </c>
    </row>
    <row r="129" spans="1:23" hidden="1" x14ac:dyDescent="0.25">
      <c r="A129" s="1" t="s">
        <v>105</v>
      </c>
      <c r="B129">
        <v>1</v>
      </c>
      <c r="C129" s="1" t="s">
        <v>108</v>
      </c>
      <c r="D129" s="1" t="s">
        <v>374</v>
      </c>
      <c r="E129" s="1">
        <v>2028</v>
      </c>
      <c r="F129" s="1">
        <v>81.239249200156095</v>
      </c>
      <c r="G129" s="1">
        <v>1.6717331174514989E-5</v>
      </c>
      <c r="H129" s="1">
        <v>1.049690728477791E-12</v>
      </c>
      <c r="I129" s="1">
        <v>9.8655019812208694E-13</v>
      </c>
      <c r="J129" s="1">
        <v>1.0495191530357537E-13</v>
      </c>
      <c r="K129" s="1">
        <v>74.592391541818088</v>
      </c>
      <c r="L129" s="1">
        <v>7.5061944677410282E-13</v>
      </c>
      <c r="M129" s="1">
        <v>35.415633455476055</v>
      </c>
      <c r="N129" s="1">
        <v>1.101291229389086</v>
      </c>
      <c r="O129" s="1">
        <v>107.10000000000124</v>
      </c>
      <c r="P129" s="1">
        <v>14.826000000002447</v>
      </c>
      <c r="Q129" s="1">
        <v>29.664000000000001</v>
      </c>
      <c r="R129" s="1">
        <v>912.63047414606694</v>
      </c>
      <c r="S129" s="1">
        <v>54.935999999999993</v>
      </c>
      <c r="T129" s="1">
        <v>419.59578456189308</v>
      </c>
      <c r="U129" s="1">
        <v>4.5560000000097167</v>
      </c>
      <c r="V129" s="1">
        <f>0.45*2600*PS[[#This Row],[Transform File.REC_y]]</f>
        <v>1.9559277474182537E-2</v>
      </c>
      <c r="W129" s="1">
        <f>0.45*_xlfn.XLOOKUP(PS[[#This Row],[Transform File.Year]],Graphs!$R$2:$R$41,Graphs!$S$2:$S$41)*_xlfn.XLOOKUP(PS[[#This Row],[Transform File.Year]],Graphs!$R$2:$R$41,Graphs!$T$2:$T$41)*PS[[#This Row],[Transform File.REC_y]]</f>
        <v>1.400114699458087E-2</v>
      </c>
    </row>
    <row r="130" spans="1:23" hidden="1" x14ac:dyDescent="0.25">
      <c r="A130" s="1" t="s">
        <v>105</v>
      </c>
      <c r="B130">
        <v>1</v>
      </c>
      <c r="C130" s="1" t="s">
        <v>108</v>
      </c>
      <c r="D130" s="1" t="s">
        <v>374</v>
      </c>
      <c r="E130" s="1">
        <v>2029</v>
      </c>
      <c r="F130" s="1">
        <v>81.932772256011731</v>
      </c>
      <c r="G130" s="1">
        <v>1.1584979212867283E-6</v>
      </c>
      <c r="H130" s="1">
        <v>1.6637351343757828E-12</v>
      </c>
      <c r="I130" s="1">
        <v>1.0993655348210341E-12</v>
      </c>
      <c r="J130" s="1">
        <v>4.3613741892014072E-11</v>
      </c>
      <c r="K130" s="1">
        <v>94.755442193033332</v>
      </c>
      <c r="L130" s="1">
        <v>1.1280712010826485E-12</v>
      </c>
      <c r="M130" s="1">
        <v>15.280272990235197</v>
      </c>
      <c r="N130" s="1">
        <v>2.82864561469209</v>
      </c>
      <c r="O130" s="1">
        <v>99.450000000001737</v>
      </c>
      <c r="P130" s="1">
        <v>14.120000000003319</v>
      </c>
      <c r="Q130" s="1">
        <v>26.368000000000016</v>
      </c>
      <c r="R130" s="1">
        <v>976.23153235455163</v>
      </c>
      <c r="S130" s="1">
        <v>51.012</v>
      </c>
      <c r="T130" s="1">
        <v>447.62208468403577</v>
      </c>
      <c r="U130" s="1">
        <v>4.5182912293988018</v>
      </c>
      <c r="V130" s="1">
        <f>0.45*2600*PS[[#This Row],[Transform File.REC_y]]</f>
        <v>1.3554425679054721E-3</v>
      </c>
      <c r="W130" s="1">
        <f>0.45*_xlfn.XLOOKUP(PS[[#This Row],[Transform File.Year]],Graphs!$R$2:$R$41,Graphs!$S$2:$S$41)*_xlfn.XLOOKUP(PS[[#This Row],[Transform File.Year]],Graphs!$R$2:$R$41,Graphs!$T$2:$T$41)*PS[[#This Row],[Transform File.REC_y]]</f>
        <v>9.3858199081198396E-4</v>
      </c>
    </row>
    <row r="131" spans="1:23" hidden="1" x14ac:dyDescent="0.25">
      <c r="A131" s="1" t="s">
        <v>105</v>
      </c>
      <c r="B131">
        <v>1</v>
      </c>
      <c r="C131" s="1" t="s">
        <v>108</v>
      </c>
      <c r="D131" s="1" t="s">
        <v>374</v>
      </c>
      <c r="E131" s="1">
        <v>2030</v>
      </c>
      <c r="F131" s="1">
        <v>83.751808491515021</v>
      </c>
      <c r="G131" s="1">
        <v>1.1842803073330922E-4</v>
      </c>
      <c r="H131" s="1">
        <v>2.6964272021888944E-12</v>
      </c>
      <c r="I131" s="1">
        <v>1.2275255741426943E-12</v>
      </c>
      <c r="J131" s="1">
        <v>4.3971149891433329E-12</v>
      </c>
      <c r="K131" s="1">
        <v>96.798511048991955</v>
      </c>
      <c r="L131" s="1">
        <v>1.9471957125380971E-12</v>
      </c>
      <c r="M131" s="1">
        <v>6.6145742046629593E-9</v>
      </c>
      <c r="N131" s="1">
        <v>3.6734684220385634</v>
      </c>
      <c r="O131" s="1">
        <v>91.800000000002441</v>
      </c>
      <c r="P131" s="1">
        <v>13.414000000004304</v>
      </c>
      <c r="Q131" s="1">
        <v>23.072000000000028</v>
      </c>
      <c r="R131" s="1">
        <v>1059.9956412142517</v>
      </c>
      <c r="S131" s="1">
        <v>47.088000000000001</v>
      </c>
      <c r="T131" s="1">
        <v>455.51302434093759</v>
      </c>
      <c r="U131" s="1">
        <v>6.2079368440908924</v>
      </c>
      <c r="V131" s="1">
        <f>0.45*2600*PS[[#This Row],[Transform File.REC_y]]</f>
        <v>0.1385607959579718</v>
      </c>
      <c r="W131" s="1">
        <f>0.45*_xlfn.XLOOKUP(PS[[#This Row],[Transform File.Year]],Graphs!$R$2:$R$41,Graphs!$S$2:$S$41)*_xlfn.XLOOKUP(PS[[#This Row],[Transform File.Year]],Graphs!$R$2:$R$41,Graphs!$T$2:$T$41)*PS[[#This Row],[Transform File.REC_y]]</f>
        <v>9.2791426400797627E-2</v>
      </c>
    </row>
    <row r="132" spans="1:23" hidden="1" x14ac:dyDescent="0.25">
      <c r="A132" s="1" t="s">
        <v>105</v>
      </c>
      <c r="B132">
        <v>1</v>
      </c>
      <c r="C132" s="1" t="s">
        <v>108</v>
      </c>
      <c r="D132" s="1" t="s">
        <v>374</v>
      </c>
      <c r="E132" s="1">
        <v>2031</v>
      </c>
      <c r="F132" s="1">
        <v>84.803504840279956</v>
      </c>
      <c r="G132" s="1">
        <v>-5.4035724101084738E-3</v>
      </c>
      <c r="H132" s="1">
        <v>5.0938421862832065E-12</v>
      </c>
      <c r="I132" s="1">
        <v>1.3801046299304076E-12</v>
      </c>
      <c r="J132" s="1">
        <v>3.0893510025756653E-12</v>
      </c>
      <c r="K132" s="1">
        <v>90.712823481661999</v>
      </c>
      <c r="L132" s="1">
        <v>3.932228747494811E-12</v>
      </c>
      <c r="M132" s="1">
        <v>1.3541524346630886E-10</v>
      </c>
      <c r="N132" s="1">
        <v>4.940702633056782</v>
      </c>
      <c r="O132" s="1">
        <v>84.150000000003516</v>
      </c>
      <c r="P132" s="1">
        <v>12.708000000005404</v>
      </c>
      <c r="Q132" s="1">
        <v>19.776000000000042</v>
      </c>
      <c r="R132" s="1">
        <v>1145.8028189299105</v>
      </c>
      <c r="S132" s="1">
        <v>43.164000000000236</v>
      </c>
      <c r="T132" s="1">
        <v>448.12369101421888</v>
      </c>
      <c r="U132" s="1">
        <v>8.742405266129456</v>
      </c>
      <c r="V132" s="1">
        <f>0.45*2600*PS[[#This Row],[Transform File.REC_y]]</f>
        <v>-6.3221797198269147</v>
      </c>
      <c r="W132" s="1">
        <f>0.45*_xlfn.XLOOKUP(PS[[#This Row],[Transform File.Year]],Graphs!$R$2:$R$41,Graphs!$S$2:$S$41)*_xlfn.XLOOKUP(PS[[#This Row],[Transform File.Year]],Graphs!$R$2:$R$41,Graphs!$T$2:$T$41)*PS[[#This Row],[Transform File.REC_y]]</f>
        <v>-4.0629350990641298</v>
      </c>
    </row>
    <row r="133" spans="1:23" hidden="1" x14ac:dyDescent="0.25">
      <c r="A133" s="1" t="s">
        <v>105</v>
      </c>
      <c r="B133">
        <v>1</v>
      </c>
      <c r="C133" s="1" t="s">
        <v>108</v>
      </c>
      <c r="D133" s="1" t="s">
        <v>374</v>
      </c>
      <c r="E133" s="1">
        <v>2032</v>
      </c>
      <c r="F133" s="1">
        <v>85.878500886203526</v>
      </c>
      <c r="G133" s="1">
        <v>-6.2352713774955007E-3</v>
      </c>
      <c r="H133" s="1">
        <v>7.5501367779230056E-12</v>
      </c>
      <c r="I133" s="1">
        <v>1.5484749357011207E-12</v>
      </c>
      <c r="J133" s="1">
        <v>4.4777397410225015E-12</v>
      </c>
      <c r="K133" s="1">
        <v>84.860730651601614</v>
      </c>
      <c r="L133" s="1">
        <v>1.6797827979596567E-9</v>
      </c>
      <c r="M133" s="1">
        <v>2.6625010912965381E-9</v>
      </c>
      <c r="N133" s="1">
        <v>6.8415539495808986</v>
      </c>
      <c r="O133" s="1">
        <v>76.500000000005159</v>
      </c>
      <c r="P133" s="1">
        <v>12.002000000006632</v>
      </c>
      <c r="Q133" s="1">
        <v>16.480000000000061</v>
      </c>
      <c r="R133" s="1">
        <v>1225.5243090782392</v>
      </c>
      <c r="S133" s="1">
        <v>39.24000000000045</v>
      </c>
      <c r="T133" s="1">
        <v>440.73435768102092</v>
      </c>
      <c r="U133" s="1">
        <v>12.544107899186237</v>
      </c>
      <c r="V133" s="1">
        <f>0.45*2600*PS[[#This Row],[Transform File.REC_y]]</f>
        <v>-7.2952675116697359</v>
      </c>
      <c r="W133" s="1">
        <f>0.45*_xlfn.XLOOKUP(PS[[#This Row],[Transform File.Year]],Graphs!$R$2:$R$41,Graphs!$S$2:$S$41)*_xlfn.XLOOKUP(PS[[#This Row],[Transform File.Year]],Graphs!$R$2:$R$41,Graphs!$T$2:$T$41)*PS[[#This Row],[Transform File.REC_y]]</f>
        <v>-4.4987828069278955</v>
      </c>
    </row>
    <row r="134" spans="1:23" hidden="1" x14ac:dyDescent="0.25">
      <c r="A134" s="1" t="s">
        <v>105</v>
      </c>
      <c r="B134">
        <v>1</v>
      </c>
      <c r="C134" s="1" t="s">
        <v>108</v>
      </c>
      <c r="D134" s="1" t="s">
        <v>374</v>
      </c>
      <c r="E134" s="1">
        <v>2033</v>
      </c>
      <c r="F134" s="1">
        <v>86.280229536114177</v>
      </c>
      <c r="G134" s="1">
        <v>-7.1187738425982977E-3</v>
      </c>
      <c r="H134" s="1">
        <v>2.1859347832190361E-11</v>
      </c>
      <c r="I134" s="1">
        <v>1.7408272638472777E-12</v>
      </c>
      <c r="J134" s="1">
        <v>3.7658275867388332E-12</v>
      </c>
      <c r="K134" s="1">
        <v>64.924542123230879</v>
      </c>
      <c r="L134" s="1">
        <v>1.4596257684804957E-10</v>
      </c>
      <c r="M134" s="1">
        <v>57.84364341591241</v>
      </c>
      <c r="N134" s="1">
        <v>9.6928309243662731</v>
      </c>
      <c r="O134" s="1">
        <v>68.850000000007867</v>
      </c>
      <c r="P134" s="1">
        <v>11.296000000008011</v>
      </c>
      <c r="Q134" s="1">
        <v>13.184000000000088</v>
      </c>
      <c r="R134" s="1">
        <v>1299.3937063965075</v>
      </c>
      <c r="S134" s="1">
        <v>35.316000000000649</v>
      </c>
      <c r="T134" s="1">
        <v>433.34502435035006</v>
      </c>
      <c r="U134" s="1">
        <v>19.385661848767135</v>
      </c>
      <c r="V134" s="1">
        <f>0.45*2600*PS[[#This Row],[Transform File.REC_y]]</f>
        <v>-8.3289653958400081</v>
      </c>
      <c r="W134" s="1">
        <f>0.45*_xlfn.XLOOKUP(PS[[#This Row],[Transform File.Year]],Graphs!$R$2:$R$41,Graphs!$S$2:$S$41)*_xlfn.XLOOKUP(PS[[#This Row],[Transform File.Year]],Graphs!$R$2:$R$41,Graphs!$T$2:$T$41)*PS[[#This Row],[Transform File.REC_y]]</f>
        <v>-4.9283459019756304</v>
      </c>
    </row>
    <row r="135" spans="1:23" hidden="1" x14ac:dyDescent="0.25">
      <c r="A135" s="1" t="s">
        <v>105</v>
      </c>
      <c r="B135">
        <v>1</v>
      </c>
      <c r="C135" s="1" t="s">
        <v>108</v>
      </c>
      <c r="D135" s="1" t="s">
        <v>374</v>
      </c>
      <c r="E135" s="1">
        <v>2034</v>
      </c>
      <c r="F135" s="1">
        <v>87.368761750509194</v>
      </c>
      <c r="G135" s="1">
        <v>-8.2500305944167313E-3</v>
      </c>
      <c r="H135" s="1">
        <v>1.6302315158541262E-8</v>
      </c>
      <c r="I135" s="1">
        <v>1.9745102761954771E-12</v>
      </c>
      <c r="J135" s="1">
        <v>2.1462661379961538E-12</v>
      </c>
      <c r="K135" s="1">
        <v>48.156997598781849</v>
      </c>
      <c r="L135" s="1">
        <v>1.0025902123487144E-10</v>
      </c>
      <c r="M135" s="1">
        <v>72.598095411447233</v>
      </c>
      <c r="N135" s="1">
        <v>14.539246386428522</v>
      </c>
      <c r="O135" s="1">
        <v>61.200000000012956</v>
      </c>
      <c r="P135" s="1">
        <v>10.59000000000956</v>
      </c>
      <c r="Q135" s="1">
        <v>9.8880000000001367</v>
      </c>
      <c r="R135" s="1">
        <v>1353.3269151864049</v>
      </c>
      <c r="S135" s="1">
        <v>31.392000000000902</v>
      </c>
      <c r="T135" s="1">
        <v>483.79933443292919</v>
      </c>
      <c r="U135" s="1">
        <v>29.078492773133409</v>
      </c>
      <c r="V135" s="1">
        <f>0.45*2600*PS[[#This Row],[Transform File.REC_y]]</f>
        <v>-9.6525357954675748</v>
      </c>
      <c r="W135" s="1">
        <f>0.45*_xlfn.XLOOKUP(PS[[#This Row],[Transform File.Year]],Graphs!$R$2:$R$41,Graphs!$S$2:$S$41)*_xlfn.XLOOKUP(PS[[#This Row],[Transform File.Year]],Graphs!$R$2:$R$41,Graphs!$T$2:$T$41)*PS[[#This Row],[Transform File.REC_y]]</f>
        <v>-5.4800407523208872</v>
      </c>
    </row>
    <row r="136" spans="1:23" hidden="1" x14ac:dyDescent="0.25">
      <c r="A136" s="1" t="s">
        <v>105</v>
      </c>
      <c r="B136">
        <v>1</v>
      </c>
      <c r="C136" s="1" t="s">
        <v>108</v>
      </c>
      <c r="D136" s="1" t="s">
        <v>374</v>
      </c>
      <c r="E136" s="1">
        <v>2035</v>
      </c>
      <c r="F136" s="1">
        <v>87.040674116743745</v>
      </c>
      <c r="G136" s="1">
        <v>-7.9413182622667076E-3</v>
      </c>
      <c r="H136" s="1">
        <v>2.4451923327261352E-11</v>
      </c>
      <c r="I136" s="1">
        <v>2.1366966308279015E-12</v>
      </c>
      <c r="J136" s="1">
        <v>1.0277464862205636E-12</v>
      </c>
      <c r="K136" s="1">
        <v>60.187039309849681</v>
      </c>
      <c r="L136" s="1">
        <v>1.8796130620869675E-10</v>
      </c>
      <c r="M136" s="1">
        <v>43.480401656175538</v>
      </c>
      <c r="N136" s="1">
        <v>10.283963151842594</v>
      </c>
      <c r="O136" s="1">
        <v>53.550000000020503</v>
      </c>
      <c r="P136" s="1">
        <v>9.8840000000112997</v>
      </c>
      <c r="Q136" s="1">
        <v>6.592000000000195</v>
      </c>
      <c r="R136" s="1">
        <v>1390.4925794518535</v>
      </c>
      <c r="S136" s="1">
        <v>27.468000000001211</v>
      </c>
      <c r="T136" s="1">
        <v>549.00809651104316</v>
      </c>
      <c r="U136" s="1">
        <v>43.617739159561928</v>
      </c>
      <c r="V136" s="1">
        <f>0.45*2600*PS[[#This Row],[Transform File.REC_y]]</f>
        <v>-9.2913423668520476</v>
      </c>
      <c r="W136" s="1">
        <f>0.45*_xlfn.XLOOKUP(PS[[#This Row],[Transform File.Year]],Graphs!$R$2:$R$41,Graphs!$S$2:$S$41)*_xlfn.XLOOKUP(PS[[#This Row],[Transform File.Year]],Graphs!$R$2:$R$41,Graphs!$T$2:$T$41)*PS[[#This Row],[Transform File.REC_y]]</f>
        <v>-5.0609186061335398</v>
      </c>
    </row>
    <row r="137" spans="1:23" hidden="1" x14ac:dyDescent="0.25">
      <c r="A137" s="1" t="s">
        <v>105</v>
      </c>
      <c r="B137">
        <v>1</v>
      </c>
      <c r="C137" s="1" t="s">
        <v>108</v>
      </c>
      <c r="D137" s="1" t="s">
        <v>374</v>
      </c>
      <c r="E137" s="1">
        <v>2036</v>
      </c>
      <c r="F137" s="1">
        <v>88.76302960572778</v>
      </c>
      <c r="G137" s="1">
        <v>-1.0266743908835486E-2</v>
      </c>
      <c r="H137" s="1">
        <v>1.09926523250206E-11</v>
      </c>
      <c r="I137" s="1">
        <v>2.100449177463967E-12</v>
      </c>
      <c r="J137" s="1">
        <v>6.8351339277777957E-13</v>
      </c>
      <c r="K137" s="1">
        <v>7.3824045536015194E-11</v>
      </c>
      <c r="L137" s="1">
        <v>2.4268404140926832E-10</v>
      </c>
      <c r="M137" s="1">
        <v>85.193968609246795</v>
      </c>
      <c r="N137" s="1">
        <v>17.905914209702146</v>
      </c>
      <c r="O137" s="1">
        <v>45.900000000042361</v>
      </c>
      <c r="P137" s="1">
        <v>9.1780000000132738</v>
      </c>
      <c r="Q137" s="1">
        <v>3.2960000000002996</v>
      </c>
      <c r="R137" s="1">
        <v>1439.6882854283699</v>
      </c>
      <c r="S137" s="1">
        <v>23.544000000001624</v>
      </c>
      <c r="T137" s="1">
        <v>585.09916483388531</v>
      </c>
      <c r="U137" s="1">
        <v>53.90170231140452</v>
      </c>
      <c r="V137" s="1">
        <f>0.45*2600*PS[[#This Row],[Transform File.REC_y]]</f>
        <v>-12.012090373337518</v>
      </c>
      <c r="W137" s="1">
        <f>0.45*_xlfn.XLOOKUP(PS[[#This Row],[Transform File.Year]],Graphs!$R$2:$R$41,Graphs!$S$2:$S$41)*_xlfn.XLOOKUP(PS[[#This Row],[Transform File.Year]],Graphs!$R$2:$R$41,Graphs!$T$2:$T$41)*PS[[#This Row],[Transform File.REC_y]]</f>
        <v>-6.277036127135057</v>
      </c>
    </row>
    <row r="138" spans="1:23" hidden="1" x14ac:dyDescent="0.25">
      <c r="A138" s="1" t="s">
        <v>105</v>
      </c>
      <c r="B138">
        <v>1</v>
      </c>
      <c r="C138" s="1" t="s">
        <v>108</v>
      </c>
      <c r="D138" s="1" t="s">
        <v>374</v>
      </c>
      <c r="E138" s="1">
        <v>2037</v>
      </c>
      <c r="F138" s="1">
        <v>99.913836751554385</v>
      </c>
      <c r="G138" s="1">
        <v>1.2327257643830749E-2</v>
      </c>
      <c r="H138" s="1">
        <v>2.0633594827814237E-11</v>
      </c>
      <c r="I138" s="1">
        <v>2.4735495350403169E-12</v>
      </c>
      <c r="J138" s="1">
        <v>4.8381764475048536E-13</v>
      </c>
      <c r="K138" s="1">
        <v>34.052911003218746</v>
      </c>
      <c r="L138" s="1">
        <v>2.9595287866409163E-10</v>
      </c>
      <c r="M138" s="1">
        <v>60.759354803645707</v>
      </c>
      <c r="N138" s="1">
        <v>9.6010362433504621</v>
      </c>
      <c r="O138" s="1">
        <v>38.250000016344678</v>
      </c>
      <c r="P138" s="1">
        <v>8.4720000000154112</v>
      </c>
      <c r="Q138" s="1">
        <v>4.3913006040364375E-11</v>
      </c>
      <c r="R138" s="1">
        <v>1428.6969520951104</v>
      </c>
      <c r="S138" s="1">
        <v>19.620000000002175</v>
      </c>
      <c r="T138" s="1">
        <v>662.90380010979879</v>
      </c>
      <c r="U138" s="1">
        <v>71.807616521106667</v>
      </c>
      <c r="V138" s="1">
        <f>0.45*2600*PS[[#This Row],[Transform File.REC_y]]</f>
        <v>14.422891443281976</v>
      </c>
      <c r="W138" s="1">
        <f>0.45*_xlfn.XLOOKUP(PS[[#This Row],[Transform File.Year]],Graphs!$R$2:$R$41,Graphs!$S$2:$S$41)*_xlfn.XLOOKUP(PS[[#This Row],[Transform File.Year]],Graphs!$R$2:$R$41,Graphs!$T$2:$T$41)*PS[[#This Row],[Transform File.REC_y]]</f>
        <v>7.2302028938136278</v>
      </c>
    </row>
    <row r="139" spans="1:23" hidden="1" x14ac:dyDescent="0.25">
      <c r="A139" s="1" t="s">
        <v>105</v>
      </c>
      <c r="B139">
        <v>1</v>
      </c>
      <c r="C139" s="1" t="s">
        <v>108</v>
      </c>
      <c r="D139" s="1" t="s">
        <v>374</v>
      </c>
      <c r="E139" s="1">
        <v>2038</v>
      </c>
      <c r="F139" s="1">
        <v>102.65920218482596</v>
      </c>
      <c r="G139" s="1">
        <v>1.354829001734178E-2</v>
      </c>
      <c r="H139" s="1">
        <v>1.432154245460733E-11</v>
      </c>
      <c r="I139" s="1">
        <v>2.955717954736346E-12</v>
      </c>
      <c r="J139" s="1">
        <v>3.9801124509726229E-13</v>
      </c>
      <c r="K139" s="1">
        <v>67.816355566982125</v>
      </c>
      <c r="L139" s="1">
        <v>3.5383090238163092E-10</v>
      </c>
      <c r="M139" s="1">
        <v>48.311983217573015</v>
      </c>
      <c r="N139" s="1">
        <v>6.6330173785579642</v>
      </c>
      <c r="O139" s="1">
        <v>30.600000016369133</v>
      </c>
      <c r="P139" s="1">
        <v>7.7660000000175122</v>
      </c>
      <c r="Q139" s="1">
        <v>4.8310121029507708E-11</v>
      </c>
      <c r="R139" s="1">
        <v>1462.7498630983291</v>
      </c>
      <c r="S139" s="1">
        <v>15.696000000002927</v>
      </c>
      <c r="T139" s="1">
        <v>723.66315491344449</v>
      </c>
      <c r="U139" s="1">
        <v>81.408652764457131</v>
      </c>
      <c r="V139" s="1">
        <f>0.45*2600*PS[[#This Row],[Transform File.REC_y]]</f>
        <v>15.851499320289882</v>
      </c>
      <c r="W139" s="1">
        <f>0.45*_xlfn.XLOOKUP(PS[[#This Row],[Transform File.Year]],Graphs!$R$2:$R$41,Graphs!$S$2:$S$41)*_xlfn.XLOOKUP(PS[[#This Row],[Transform File.Year]],Graphs!$R$2:$R$41,Graphs!$T$2:$T$41)*PS[[#This Row],[Transform File.REC_y]]</f>
        <v>7.6226838132792123</v>
      </c>
    </row>
    <row r="140" spans="1:23" hidden="1" x14ac:dyDescent="0.25">
      <c r="A140" s="1" t="s">
        <v>105</v>
      </c>
      <c r="B140">
        <v>1</v>
      </c>
      <c r="C140" s="1" t="s">
        <v>108</v>
      </c>
      <c r="D140" s="1" t="s">
        <v>374</v>
      </c>
      <c r="E140" s="1">
        <v>2039</v>
      </c>
      <c r="F140" s="1">
        <v>100.2960370002491</v>
      </c>
      <c r="G140" s="1">
        <v>1.7221219302850612E-2</v>
      </c>
      <c r="H140" s="1">
        <v>5.1066481226336871E-12</v>
      </c>
      <c r="I140" s="1">
        <v>3.6066687262043133E-12</v>
      </c>
      <c r="J140" s="1">
        <v>3.3638207024708665E-13</v>
      </c>
      <c r="K140" s="1">
        <v>67.846879234945831</v>
      </c>
      <c r="L140" s="1">
        <v>3.7647897046805817E-10</v>
      </c>
      <c r="M140" s="1">
        <v>46.503451364139949</v>
      </c>
      <c r="N140" s="1">
        <v>3.2398792849141285</v>
      </c>
      <c r="O140" s="1">
        <v>22.950000016380123</v>
      </c>
      <c r="P140" s="1">
        <v>7.0600000000199863</v>
      </c>
      <c r="Q140" s="1">
        <v>5.1399472032083373E-11</v>
      </c>
      <c r="R140" s="1">
        <v>1530.5662186653112</v>
      </c>
      <c r="S140" s="1">
        <v>11.772000000004054</v>
      </c>
      <c r="T140" s="1">
        <v>771.9751381310175</v>
      </c>
      <c r="U140" s="1">
        <v>88.041670143015097</v>
      </c>
      <c r="V140" s="1">
        <f>0.45*2600*PS[[#This Row],[Transform File.REC_y]]</f>
        <v>20.148826584335215</v>
      </c>
      <c r="W140" s="1">
        <f>0.45*_xlfn.XLOOKUP(PS[[#This Row],[Transform File.Year]],Graphs!$R$2:$R$41,Graphs!$S$2:$S$41)*_xlfn.XLOOKUP(PS[[#This Row],[Transform File.Year]],Graphs!$R$2:$R$41,Graphs!$T$2:$T$41)*PS[[#This Row],[Transform File.REC_y]]</f>
        <v>9.2940359772575452</v>
      </c>
    </row>
    <row r="141" spans="1:23" hidden="1" x14ac:dyDescent="0.25">
      <c r="A141" s="1" t="s">
        <v>105</v>
      </c>
      <c r="B141">
        <v>1</v>
      </c>
      <c r="C141" s="1" t="s">
        <v>108</v>
      </c>
      <c r="D141" s="1" t="s">
        <v>374</v>
      </c>
      <c r="E141" s="1">
        <v>2040</v>
      </c>
      <c r="F141" s="1">
        <v>98.4881835438688</v>
      </c>
      <c r="G141" s="1">
        <v>1.2187069983633253E-2</v>
      </c>
      <c r="H141" s="1">
        <v>2.7462587710934777E-12</v>
      </c>
      <c r="I141" s="1">
        <v>4.5715552572431566E-12</v>
      </c>
      <c r="J141" s="1">
        <v>3.5195282490544569E-13</v>
      </c>
      <c r="K141" s="1">
        <v>119.97005554151826</v>
      </c>
      <c r="L141" s="1">
        <v>3.7363310074118726E-10</v>
      </c>
      <c r="M141" s="1">
        <v>18.721322400765569</v>
      </c>
      <c r="N141" s="1">
        <v>3.445891115651038E-11</v>
      </c>
      <c r="O141" s="1">
        <v>15.300000016400757</v>
      </c>
      <c r="P141" s="1">
        <v>6.3540000000229417</v>
      </c>
      <c r="Q141" s="1">
        <v>5.5877211773105875E-11</v>
      </c>
      <c r="R141" s="1">
        <v>1598.4130979002571</v>
      </c>
      <c r="S141" s="1">
        <v>7.8480000000060013</v>
      </c>
      <c r="T141" s="1">
        <v>818.47858949515739</v>
      </c>
      <c r="U141" s="1">
        <v>91.281549427929221</v>
      </c>
      <c r="V141" s="1">
        <f>0.45*2600*PS[[#This Row],[Transform File.REC_y]]</f>
        <v>14.258871880850906</v>
      </c>
      <c r="W141" s="1">
        <f>0.45*_xlfn.XLOOKUP(PS[[#This Row],[Transform File.Year]],Graphs!$R$2:$R$41,Graphs!$S$2:$S$41)*_xlfn.XLOOKUP(PS[[#This Row],[Transform File.Year]],Graphs!$R$2:$R$41,Graphs!$T$2:$T$41)*PS[[#This Row],[Transform File.REC_y]]</f>
        <v>6.3086252145963986</v>
      </c>
    </row>
    <row r="142" spans="1:23" hidden="1" x14ac:dyDescent="0.25">
      <c r="A142" s="1" t="s">
        <v>105</v>
      </c>
      <c r="B142">
        <v>1</v>
      </c>
      <c r="C142" s="1" t="s">
        <v>108</v>
      </c>
      <c r="D142" s="1" t="s">
        <v>374</v>
      </c>
      <c r="E142" s="1">
        <v>2041</v>
      </c>
      <c r="F142" s="1">
        <v>98.892638160614069</v>
      </c>
      <c r="G142" s="1">
        <v>1.7101510164976144E-2</v>
      </c>
      <c r="H142" s="1">
        <v>2.3187094985837566E-12</v>
      </c>
      <c r="I142" s="1">
        <v>6.1348183664900589E-12</v>
      </c>
      <c r="J142" s="1">
        <v>3.5564438690038533E-13</v>
      </c>
      <c r="K142" s="1">
        <v>132.77761113026781</v>
      </c>
      <c r="L142" s="1">
        <v>2.2964840206574067E-10</v>
      </c>
      <c r="M142" s="1">
        <v>2.5272091800612553E-9</v>
      </c>
      <c r="N142" s="1">
        <v>7.7077029742836693E-12</v>
      </c>
      <c r="O142" s="1">
        <v>7.6500000164150785</v>
      </c>
      <c r="P142" s="1">
        <v>6.3540000000265486</v>
      </c>
      <c r="Q142" s="1">
        <v>5.9643039359844702E-11</v>
      </c>
      <c r="R142" s="1">
        <v>1718.3831534417754</v>
      </c>
      <c r="S142" s="1">
        <v>3.9240000000099333</v>
      </c>
      <c r="T142" s="1">
        <v>837.19991189592292</v>
      </c>
      <c r="U142" s="1">
        <v>91.281549427963682</v>
      </c>
      <c r="V142" s="1">
        <f>0.45*2600*PS[[#This Row],[Transform File.REC_y]]</f>
        <v>20.008766893022088</v>
      </c>
      <c r="W142" s="1">
        <f>0.45*_xlfn.XLOOKUP(PS[[#This Row],[Transform File.Year]],Graphs!$R$2:$R$41,Graphs!$S$2:$S$41)*_xlfn.XLOOKUP(PS[[#This Row],[Transform File.Year]],Graphs!$R$2:$R$41,Graphs!$T$2:$T$41)*PS[[#This Row],[Transform File.REC_y]]</f>
        <v>8.4906923713300841</v>
      </c>
    </row>
    <row r="143" spans="1:23" hidden="1" x14ac:dyDescent="0.25">
      <c r="A143" s="1" t="s">
        <v>105</v>
      </c>
      <c r="B143">
        <v>1</v>
      </c>
      <c r="C143" s="1" t="s">
        <v>108</v>
      </c>
      <c r="D143" s="1" t="s">
        <v>374</v>
      </c>
      <c r="E143" s="1">
        <v>2042</v>
      </c>
      <c r="F143" s="1">
        <v>97.621883962575325</v>
      </c>
      <c r="G143" s="1">
        <v>3.0456737406849142E-2</v>
      </c>
      <c r="H143" s="1">
        <v>2.3291725263648736E-12</v>
      </c>
      <c r="I143" s="1">
        <v>8.4715377242746652E-12</v>
      </c>
      <c r="J143" s="1">
        <v>3.3752275099851881E-13</v>
      </c>
      <c r="K143" s="1">
        <v>42.860273667672715</v>
      </c>
      <c r="L143" s="1">
        <v>8.3790193905010325E-11</v>
      </c>
      <c r="M143" s="1">
        <v>28.362770887526121</v>
      </c>
      <c r="N143" s="1">
        <v>3.7705224951594213E-12</v>
      </c>
      <c r="O143" s="1">
        <v>1.6420184981091803E-8</v>
      </c>
      <c r="P143" s="1">
        <v>6.3540000000311201</v>
      </c>
      <c r="Q143" s="1">
        <v>6.1789305497840855E-11</v>
      </c>
      <c r="R143" s="1">
        <v>1851.1607645720433</v>
      </c>
      <c r="S143" s="1">
        <v>1.6897155718470366E-9</v>
      </c>
      <c r="T143" s="1">
        <v>837.19991189845018</v>
      </c>
      <c r="U143" s="1">
        <v>91.281549427971385</v>
      </c>
      <c r="V143" s="1">
        <f>0.45*2600*PS[[#This Row],[Transform File.REC_y]]</f>
        <v>35.634382766013495</v>
      </c>
      <c r="W143" s="1">
        <f>0.45*_xlfn.XLOOKUP(PS[[#This Row],[Transform File.Year]],Graphs!$R$2:$R$41,Graphs!$S$2:$S$41)*_xlfn.XLOOKUP(PS[[#This Row],[Transform File.Year]],Graphs!$R$2:$R$41,Graphs!$T$2:$T$41)*PS[[#This Row],[Transform File.REC_y]]</f>
        <v>14.502530855949074</v>
      </c>
    </row>
    <row r="144" spans="1:23" hidden="1" x14ac:dyDescent="0.25">
      <c r="A144" s="1" t="s">
        <v>105</v>
      </c>
      <c r="B144">
        <v>1</v>
      </c>
      <c r="C144" s="1" t="s">
        <v>108</v>
      </c>
      <c r="D144" s="1" t="s">
        <v>374</v>
      </c>
      <c r="E144" s="1">
        <v>2043</v>
      </c>
      <c r="F144" s="1">
        <v>92.688770913214142</v>
      </c>
      <c r="G144" s="1">
        <v>2.840774379757768E-2</v>
      </c>
      <c r="H144" s="1">
        <v>2.4551382441461011E-12</v>
      </c>
      <c r="I144" s="1">
        <v>1.2277730700401021E-11</v>
      </c>
      <c r="J144" s="1">
        <v>3.3059035052237779E-13</v>
      </c>
      <c r="K144" s="1">
        <v>63.172208354314037</v>
      </c>
      <c r="L144" s="1">
        <v>4.967165567618497E-11</v>
      </c>
      <c r="M144" s="1">
        <v>23.872127022578237</v>
      </c>
      <c r="N144" s="1">
        <v>3.1664453978973298E-12</v>
      </c>
      <c r="O144" s="1">
        <v>1.6422931239862898E-8</v>
      </c>
      <c r="P144" s="1">
        <v>6.3540000000372547</v>
      </c>
      <c r="Q144" s="1">
        <v>6.2817051984061419E-11</v>
      </c>
      <c r="R144" s="1">
        <v>1894.0210382397161</v>
      </c>
      <c r="S144" s="1">
        <v>1.835678148695086E-9</v>
      </c>
      <c r="T144" s="1">
        <v>865.56268278597634</v>
      </c>
      <c r="U144" s="1">
        <v>91.28154942797515</v>
      </c>
      <c r="V144" s="1">
        <f>0.45*2600*PS[[#This Row],[Transform File.REC_y]]</f>
        <v>33.237060243165885</v>
      </c>
      <c r="W144" s="1">
        <f>0.45*_xlfn.XLOOKUP(PS[[#This Row],[Transform File.Year]],Graphs!$R$2:$R$41,Graphs!$S$2:$S$41)*_xlfn.XLOOKUP(PS[[#This Row],[Transform File.Year]],Graphs!$R$2:$R$41,Graphs!$T$2:$T$41)*PS[[#This Row],[Transform File.REC_y]]</f>
        <v>12.972622820257611</v>
      </c>
    </row>
    <row r="145" spans="1:23" hidden="1" x14ac:dyDescent="0.25">
      <c r="A145" s="1" t="s">
        <v>105</v>
      </c>
      <c r="B145">
        <v>1</v>
      </c>
      <c r="C145" s="1" t="s">
        <v>108</v>
      </c>
      <c r="D145" s="1" t="s">
        <v>374</v>
      </c>
      <c r="E145" s="1">
        <v>2044</v>
      </c>
      <c r="F145" s="1">
        <v>88.320143901838222</v>
      </c>
      <c r="G145" s="1">
        <v>4.2443494773776839E-2</v>
      </c>
      <c r="H145" s="1">
        <v>2.7559675438383242E-12</v>
      </c>
      <c r="I145" s="1">
        <v>1.9663674996242372E-11</v>
      </c>
      <c r="J145" s="1">
        <v>3.2981487434784985E-13</v>
      </c>
      <c r="K145" s="1">
        <v>34.945287251245716</v>
      </c>
      <c r="L145" s="1">
        <v>3.1891535192888018E-11</v>
      </c>
      <c r="M145" s="1">
        <v>53.132656074870681</v>
      </c>
      <c r="N145" s="1">
        <v>3.1972797891607926E-12</v>
      </c>
      <c r="O145" s="1">
        <v>1.6425249949361482E-8</v>
      </c>
      <c r="P145" s="1">
        <v>6.3540000000457262</v>
      </c>
      <c r="Q145" s="1">
        <v>6.3500565376839199E-11</v>
      </c>
      <c r="R145" s="1">
        <v>1957.1932465940301</v>
      </c>
      <c r="S145" s="1">
        <v>1.9359371699299575E-9</v>
      </c>
      <c r="T145" s="1">
        <v>889.43480980855452</v>
      </c>
      <c r="U145" s="1">
        <v>91.281549427978319</v>
      </c>
      <c r="V145" s="1">
        <f>0.45*2600*PS[[#This Row],[Transform File.REC_y]]</f>
        <v>49.658888885318902</v>
      </c>
      <c r="W145" s="1">
        <f>0.45*_xlfn.XLOOKUP(PS[[#This Row],[Transform File.Year]],Graphs!$R$2:$R$41,Graphs!$S$2:$S$41)*_xlfn.XLOOKUP(PS[[#This Row],[Transform File.Year]],Graphs!$R$2:$R$41,Graphs!$T$2:$T$41)*PS[[#This Row],[Transform File.REC_y]]</f>
        <v>18.587113875262347</v>
      </c>
    </row>
    <row r="146" spans="1:23" hidden="1" x14ac:dyDescent="0.25">
      <c r="A146" s="1" t="s">
        <v>105</v>
      </c>
      <c r="B146">
        <v>1</v>
      </c>
      <c r="C146" s="1" t="s">
        <v>108</v>
      </c>
      <c r="D146" s="1" t="s">
        <v>374</v>
      </c>
      <c r="E146" s="1">
        <v>2045</v>
      </c>
      <c r="F146" s="1">
        <v>84.474993805674657</v>
      </c>
      <c r="G146" s="1">
        <v>7.399608593396069E-2</v>
      </c>
      <c r="H146" s="1">
        <v>3.1726309150120652E-12</v>
      </c>
      <c r="I146" s="1">
        <v>4.168095751664368E-11</v>
      </c>
      <c r="J146" s="1">
        <v>3.2720816080333374E-13</v>
      </c>
      <c r="K146" s="1">
        <v>54.517927795722876</v>
      </c>
      <c r="L146" s="1">
        <v>2.0021988180735277E-11</v>
      </c>
      <c r="M146" s="1">
        <v>49.652128911094266</v>
      </c>
      <c r="N146" s="1">
        <v>3.4434438405352305E-12</v>
      </c>
      <c r="O146" s="1">
        <v>1.6427579121887847E-8</v>
      </c>
      <c r="P146" s="1">
        <v>6.3540000000580035</v>
      </c>
      <c r="Q146" s="1">
        <v>6.3984383021589684E-11</v>
      </c>
      <c r="R146" s="1">
        <v>1992.1385338452758</v>
      </c>
      <c r="S146" s="1">
        <v>2.1238984761386542E-9</v>
      </c>
      <c r="T146" s="1">
        <v>942.56746588342526</v>
      </c>
      <c r="U146" s="1">
        <v>91.281549427981517</v>
      </c>
      <c r="V146" s="1">
        <f>0.45*2600*PS[[#This Row],[Transform File.REC_y]]</f>
        <v>86.575420542734008</v>
      </c>
      <c r="W146" s="1">
        <f>0.45*_xlfn.XLOOKUP(PS[[#This Row],[Transform File.Year]],Graphs!$R$2:$R$41,Graphs!$S$2:$S$41)*_xlfn.XLOOKUP(PS[[#This Row],[Transform File.Year]],Graphs!$R$2:$R$41,Graphs!$T$2:$T$41)*PS[[#This Row],[Transform File.REC_y]]</f>
        <v>31.074115652601758</v>
      </c>
    </row>
    <row r="147" spans="1:23" hidden="1" x14ac:dyDescent="0.25">
      <c r="A147" s="1" t="s">
        <v>105</v>
      </c>
      <c r="B147">
        <v>1</v>
      </c>
      <c r="C147" s="1" t="s">
        <v>108</v>
      </c>
      <c r="D147" s="1" t="s">
        <v>374</v>
      </c>
      <c r="E147" s="1">
        <v>2046</v>
      </c>
      <c r="F147" s="1">
        <v>80.522910383440831</v>
      </c>
      <c r="G147" s="1">
        <v>8.6497263961991228E-2</v>
      </c>
      <c r="H147" s="1">
        <v>3.6776144874029019E-12</v>
      </c>
      <c r="I147" s="1">
        <v>2.9646662012681531E-8</v>
      </c>
      <c r="J147" s="1">
        <v>3.1429482368049529E-13</v>
      </c>
      <c r="K147" s="1">
        <v>153.99320404184721</v>
      </c>
      <c r="L147" s="1">
        <v>1.3264393372652828E-11</v>
      </c>
      <c r="M147" s="1">
        <v>51.784140690715525</v>
      </c>
      <c r="N147" s="1">
        <v>3.9564881496055855E-12</v>
      </c>
      <c r="O147" s="1">
        <v>1.6430034260131994E-8</v>
      </c>
      <c r="P147" s="1">
        <v>6.3540000000776669</v>
      </c>
      <c r="Q147" s="1">
        <v>6.4382394266686946E-11</v>
      </c>
      <c r="R147" s="1">
        <v>2046.6564616409987</v>
      </c>
      <c r="S147" s="1">
        <v>2.3665825175479227E-9</v>
      </c>
      <c r="T147" s="1">
        <v>992.21959479451948</v>
      </c>
      <c r="U147" s="1">
        <v>91.281549427984956</v>
      </c>
      <c r="V147" s="1">
        <f>0.45*2600*PS[[#This Row],[Transform File.REC_y]]</f>
        <v>101.20179883552974</v>
      </c>
      <c r="W147" s="1">
        <f>0.45*_xlfn.XLOOKUP(PS[[#This Row],[Transform File.Year]],Graphs!$R$2:$R$41,Graphs!$S$2:$S$41)*_xlfn.XLOOKUP(PS[[#This Row],[Transform File.Year]],Graphs!$R$2:$R$41,Graphs!$T$2:$T$41)*PS[[#This Row],[Transform File.REC_y]]</f>
        <v>34.830629047605946</v>
      </c>
    </row>
    <row r="148" spans="1:23" hidden="1" x14ac:dyDescent="0.25">
      <c r="A148" s="1" t="s">
        <v>105</v>
      </c>
      <c r="B148">
        <v>1</v>
      </c>
      <c r="C148" s="1" t="s">
        <v>108</v>
      </c>
      <c r="D148" s="1" t="s">
        <v>374</v>
      </c>
      <c r="E148" s="1">
        <v>2047</v>
      </c>
      <c r="F148" s="1">
        <v>77.052479032270725</v>
      </c>
      <c r="G148" s="1">
        <v>6.3628176558254132E-2</v>
      </c>
      <c r="H148" s="1">
        <v>4.3265247041524983E-12</v>
      </c>
      <c r="I148" s="1">
        <v>6.6904543439124974E-9</v>
      </c>
      <c r="J148" s="1">
        <v>3.0690198260050641E-13</v>
      </c>
      <c r="K148" s="1">
        <v>191.6762047270843</v>
      </c>
      <c r="L148" s="1">
        <v>9.2657998312641728E-12</v>
      </c>
      <c r="M148" s="1">
        <v>53.876804359738195</v>
      </c>
      <c r="N148" s="1">
        <v>4.6771596371979555E-12</v>
      </c>
      <c r="O148" s="1">
        <v>1.6432790227675834E-8</v>
      </c>
      <c r="P148" s="1">
        <v>6.3540000001193482</v>
      </c>
      <c r="Q148" s="1">
        <v>6.4718776336934033E-11</v>
      </c>
      <c r="R148" s="1">
        <v>2118.2146656828459</v>
      </c>
      <c r="S148" s="1">
        <v>2.6625353962120145E-9</v>
      </c>
      <c r="T148" s="1">
        <v>1044.003735485235</v>
      </c>
      <c r="U148" s="1">
        <v>91.281549427988281</v>
      </c>
      <c r="V148" s="1">
        <f>0.45*2600*PS[[#This Row],[Transform File.REC_y]]</f>
        <v>74.44496657315733</v>
      </c>
      <c r="W148" s="1">
        <f>0.45*_xlfn.XLOOKUP(PS[[#This Row],[Transform File.Year]],Graphs!$R$2:$R$41,Graphs!$S$2:$S$41)*_xlfn.XLOOKUP(PS[[#This Row],[Transform File.Year]],Graphs!$R$2:$R$41,Graphs!$T$2:$T$41)*PS[[#This Row],[Transform File.REC_y]]</f>
        <v>24.567294352985407</v>
      </c>
    </row>
    <row r="149" spans="1:23" hidden="1" x14ac:dyDescent="0.25">
      <c r="A149" s="1" t="s">
        <v>105</v>
      </c>
      <c r="B149">
        <v>1</v>
      </c>
      <c r="C149" s="1" t="s">
        <v>108</v>
      </c>
      <c r="D149" s="1" t="s">
        <v>374</v>
      </c>
      <c r="E149" s="1">
        <v>2048</v>
      </c>
      <c r="F149" s="1">
        <v>73.796169726449804</v>
      </c>
      <c r="G149" s="1">
        <v>8.7919248326822574E-2</v>
      </c>
      <c r="H149" s="1">
        <v>5.1187169224020124E-12</v>
      </c>
      <c r="I149" s="1">
        <v>7.6873046949850264E-10</v>
      </c>
      <c r="J149" s="1">
        <v>2.9963567455551205E-13</v>
      </c>
      <c r="K149" s="1">
        <v>271.6416060619319</v>
      </c>
      <c r="L149" s="1">
        <v>7.3322077875556172E-12</v>
      </c>
      <c r="M149" s="1">
        <v>37.059793762985194</v>
      </c>
      <c r="N149" s="1">
        <v>5.5574476446178296E-12</v>
      </c>
      <c r="O149" s="1">
        <v>1.6435962858590844E-8</v>
      </c>
      <c r="P149" s="1">
        <v>2.9767287794301725E-8</v>
      </c>
      <c r="Q149" s="1">
        <v>6.5070729161839479E-11</v>
      </c>
      <c r="R149" s="1">
        <v>2186.2383704099311</v>
      </c>
      <c r="S149" s="1">
        <v>3.0163662985936454E-9</v>
      </c>
      <c r="T149" s="1">
        <v>1097.8805398449731</v>
      </c>
      <c r="U149" s="1">
        <v>91.281549427992331</v>
      </c>
      <c r="V149" s="1">
        <f>0.45*2600*PS[[#This Row],[Transform File.REC_y]]</f>
        <v>102.86552054238241</v>
      </c>
      <c r="W149" s="1">
        <f>0.45*_xlfn.XLOOKUP(PS[[#This Row],[Transform File.Year]],Graphs!$R$2:$R$41,Graphs!$S$2:$S$41)*_xlfn.XLOOKUP(PS[[#This Row],[Transform File.Year]],Graphs!$R$2:$R$41,Graphs!$T$2:$T$41)*PS[[#This Row],[Transform File.REC_y]]</f>
        <v>32.547750459774527</v>
      </c>
    </row>
    <row r="150" spans="1:23" hidden="1" x14ac:dyDescent="0.25">
      <c r="A150" s="1" t="s">
        <v>105</v>
      </c>
      <c r="B150">
        <v>1</v>
      </c>
      <c r="C150" s="1" t="s">
        <v>108</v>
      </c>
      <c r="D150" s="1" t="s">
        <v>374</v>
      </c>
      <c r="E150" s="1">
        <v>2049</v>
      </c>
      <c r="F150" s="1">
        <v>70.556140170202738</v>
      </c>
      <c r="G150" s="1">
        <v>9.2240880104473261E-2</v>
      </c>
      <c r="H150" s="1">
        <v>6.0074593656633071E-12</v>
      </c>
      <c r="I150" s="1">
        <v>5.740237502850754E-10</v>
      </c>
      <c r="J150" s="1">
        <v>3.1215938790720369E-13</v>
      </c>
      <c r="K150" s="1">
        <v>178.46624343202362</v>
      </c>
      <c r="L150" s="1">
        <v>6.5303117452963421E-12</v>
      </c>
      <c r="M150" s="1">
        <v>106.71136454666841</v>
      </c>
      <c r="N150" s="1">
        <v>6.6427709727846909E-12</v>
      </c>
      <c r="O150" s="1">
        <v>1.6439433602047529E-8</v>
      </c>
      <c r="P150" s="1">
        <v>3.6456585420921717E-8</v>
      </c>
      <c r="Q150" s="1">
        <v>6.5426373548739864E-11</v>
      </c>
      <c r="R150" s="1">
        <v>2272.4012264718704</v>
      </c>
      <c r="S150" s="1">
        <v>3.3928452690617035E-9</v>
      </c>
      <c r="T150" s="1">
        <v>1134.9403336079583</v>
      </c>
      <c r="U150" s="1">
        <v>91.281549427997234</v>
      </c>
      <c r="V150" s="1">
        <f>0.45*2600*PS[[#This Row],[Transform File.REC_y]]</f>
        <v>107.92182972223371</v>
      </c>
      <c r="W150" s="1">
        <f>0.45*_xlfn.XLOOKUP(PS[[#This Row],[Transform File.Year]],Graphs!$R$2:$R$41,Graphs!$S$2:$S$41)*_xlfn.XLOOKUP(PS[[#This Row],[Transform File.Year]],Graphs!$R$2:$R$41,Graphs!$T$2:$T$41)*PS[[#This Row],[Transform File.REC_y]]</f>
        <v>32.73935563475289</v>
      </c>
    </row>
    <row r="151" spans="1:23" hidden="1" x14ac:dyDescent="0.25">
      <c r="A151" s="1" t="s">
        <v>105</v>
      </c>
      <c r="B151">
        <v>1</v>
      </c>
      <c r="C151" s="1" t="s">
        <v>108</v>
      </c>
      <c r="D151" s="1" t="s">
        <v>374</v>
      </c>
      <c r="E151" s="1">
        <v>2050</v>
      </c>
      <c r="F151" s="1">
        <v>67.425246596962964</v>
      </c>
      <c r="G151" s="1">
        <v>9.9750426826441724E-2</v>
      </c>
      <c r="H151" s="1">
        <v>7.1713228705378402E-12</v>
      </c>
      <c r="I151" s="1">
        <v>1.2417976844410657E-9</v>
      </c>
      <c r="J151" s="1">
        <v>3.6246484755891128E-13</v>
      </c>
      <c r="K151" s="1">
        <v>176.44395451237702</v>
      </c>
      <c r="L151" s="1">
        <v>0</v>
      </c>
      <c r="M151" s="1">
        <v>49.534151510617448</v>
      </c>
      <c r="N151" s="1">
        <v>7.9956213215582402E-12</v>
      </c>
      <c r="O151" s="1">
        <v>1.6443549634962466E-8</v>
      </c>
      <c r="P151" s="1">
        <v>3.7224790831078959E-8</v>
      </c>
      <c r="Q151" s="1">
        <v>6.5763896299738383E-11</v>
      </c>
      <c r="R151" s="1">
        <v>2295.170129809364</v>
      </c>
      <c r="S151" s="1">
        <v>3.7664783698028907E-9</v>
      </c>
      <c r="T151" s="1">
        <v>1241.6516981546267</v>
      </c>
      <c r="U151" s="1">
        <v>91.281549428003046</v>
      </c>
      <c r="V151" s="1">
        <f>0.45*2600*PS[[#This Row],[Transform File.REC_y]]</f>
        <v>116.70799938693682</v>
      </c>
      <c r="W151" s="1">
        <f>0.45*_xlfn.XLOOKUP(PS[[#This Row],[Transform File.Year]],Graphs!$R$2:$R$41,Graphs!$S$2:$S$41)*_xlfn.XLOOKUP(PS[[#This Row],[Transform File.Year]],Graphs!$R$2:$R$41,Graphs!$T$2:$T$41)*PS[[#This Row],[Transform File.REC_y]]</f>
        <v>33.943131565779822</v>
      </c>
    </row>
    <row r="152" spans="1:23" hidden="1" x14ac:dyDescent="0.25">
      <c r="A152" s="1" t="s">
        <v>105</v>
      </c>
      <c r="B152">
        <v>1</v>
      </c>
      <c r="C152" s="1" t="s">
        <v>108</v>
      </c>
      <c r="D152" s="1" t="s">
        <v>374</v>
      </c>
      <c r="E152" s="1">
        <v>2051</v>
      </c>
      <c r="F152" s="1">
        <v>64.462090674940299</v>
      </c>
      <c r="G152" s="1">
        <v>0.14515574076066309</v>
      </c>
      <c r="H152" s="1">
        <v>8.4952027425600673E-12</v>
      </c>
      <c r="I152" s="1">
        <v>6.2101198374881918E-10</v>
      </c>
      <c r="J152" s="1">
        <v>4.1648371250919994E-13</v>
      </c>
      <c r="K152" s="1">
        <v>143.14426215742475</v>
      </c>
      <c r="L152" s="1">
        <v>0</v>
      </c>
      <c r="M152" s="1">
        <v>45.591508297370197</v>
      </c>
      <c r="N152" s="1">
        <v>9.7042915801316501E-12</v>
      </c>
      <c r="O152" s="1">
        <v>1.6448454448482381E-8</v>
      </c>
      <c r="P152" s="1">
        <v>3.7798218545551848E-8</v>
      </c>
      <c r="Q152" s="1">
        <v>6.6094486650260761E-11</v>
      </c>
      <c r="R152" s="1">
        <v>2350.3093549291352</v>
      </c>
      <c r="S152" s="1">
        <v>3.996126771868631E-9</v>
      </c>
      <c r="T152" s="1">
        <v>1291.1858496652442</v>
      </c>
      <c r="U152" s="1">
        <v>91.281549428009853</v>
      </c>
      <c r="V152" s="1">
        <f>0.45*2600*PS[[#This Row],[Transform File.REC_y]]</f>
        <v>169.83221668997581</v>
      </c>
      <c r="W152" s="1">
        <f>0.45*_xlfn.XLOOKUP(PS[[#This Row],[Transform File.Year]],Graphs!$R$2:$R$41,Graphs!$S$2:$S$41)*_xlfn.XLOOKUP(PS[[#This Row],[Transform File.Year]],Graphs!$R$2:$R$41,Graphs!$T$2:$T$41)*PS[[#This Row],[Transform File.REC_y]]</f>
        <v>47.352492828685833</v>
      </c>
    </row>
    <row r="153" spans="1:23" hidden="1" x14ac:dyDescent="0.25">
      <c r="A153" s="1" t="s">
        <v>105</v>
      </c>
      <c r="B153">
        <v>1</v>
      </c>
      <c r="C153" s="1" t="s">
        <v>108</v>
      </c>
      <c r="D153" s="1" t="s">
        <v>374</v>
      </c>
      <c r="E153" s="1">
        <v>2052</v>
      </c>
      <c r="F153" s="1">
        <v>61.724450383514345</v>
      </c>
      <c r="G153" s="1">
        <v>9.721964733512288E-2</v>
      </c>
      <c r="H153" s="1">
        <v>1.0409346593660226E-11</v>
      </c>
      <c r="I153" s="1">
        <v>6.8397481821574655E-9</v>
      </c>
      <c r="J153" s="1">
        <v>0</v>
      </c>
      <c r="K153" s="1">
        <v>99.355385359257667</v>
      </c>
      <c r="L153" s="1">
        <v>0</v>
      </c>
      <c r="M153" s="1">
        <v>83.802459789232728</v>
      </c>
      <c r="N153" s="1">
        <v>1.1897211084899186E-11</v>
      </c>
      <c r="O153" s="1">
        <v>1.645419276066308E-8</v>
      </c>
      <c r="P153" s="1">
        <v>3.9039338859185215E-8</v>
      </c>
      <c r="Q153" s="1">
        <v>6.6424301524608604E-11</v>
      </c>
      <c r="R153" s="1">
        <v>2416.3277048503369</v>
      </c>
      <c r="S153" s="1">
        <v>4.0799169657736411E-9</v>
      </c>
      <c r="T153" s="1">
        <v>1281.357357962615</v>
      </c>
      <c r="U153" s="1">
        <v>91.281549428017698</v>
      </c>
      <c r="V153" s="1">
        <f>0.45*2600*PS[[#This Row],[Transform File.REC_y]]</f>
        <v>113.74698738209376</v>
      </c>
      <c r="W153" s="1">
        <f>0.45*_xlfn.XLOOKUP(PS[[#This Row],[Transform File.Year]],Graphs!$R$2:$R$41,Graphs!$S$2:$S$41)*_xlfn.XLOOKUP(PS[[#This Row],[Transform File.Year]],Graphs!$R$2:$R$41,Graphs!$T$2:$T$41)*PS[[#This Row],[Transform File.REC_y]]</f>
        <v>30.402929774625942</v>
      </c>
    </row>
    <row r="154" spans="1:23" hidden="1" x14ac:dyDescent="0.25">
      <c r="A154" s="1" t="s">
        <v>105</v>
      </c>
      <c r="B154">
        <v>1</v>
      </c>
      <c r="C154" s="1" t="s">
        <v>108</v>
      </c>
      <c r="D154" s="1" t="s">
        <v>374</v>
      </c>
      <c r="E154" s="1">
        <v>2053</v>
      </c>
      <c r="F154" s="1">
        <v>58.703493278700257</v>
      </c>
      <c r="G154" s="1">
        <v>7.2871202738953478E-2</v>
      </c>
      <c r="H154" s="1">
        <v>1.2726625653388493E-11</v>
      </c>
      <c r="I154" s="1">
        <v>7.526857916921314E-10</v>
      </c>
      <c r="J154" s="1">
        <v>0</v>
      </c>
      <c r="K154" s="1">
        <v>156.61698323817927</v>
      </c>
      <c r="L154" s="1">
        <v>0</v>
      </c>
      <c r="M154" s="1">
        <v>62.779746189124957</v>
      </c>
      <c r="N154" s="1">
        <v>1.4768232721653051E-11</v>
      </c>
      <c r="O154" s="1">
        <v>1.6461013131077881E-8</v>
      </c>
      <c r="P154" s="1">
        <v>3.9659581728063108E-8</v>
      </c>
      <c r="Q154" s="1">
        <v>6.6751509685411938E-11</v>
      </c>
      <c r="R154" s="1">
        <v>2447.6688477868774</v>
      </c>
      <c r="S154" s="1">
        <v>4.1295886214498264E-9</v>
      </c>
      <c r="T154" s="1">
        <v>1282.0298177518516</v>
      </c>
      <c r="U154" s="1">
        <v>91.281549428025656</v>
      </c>
      <c r="V154" s="1">
        <f>0.45*2600*PS[[#This Row],[Transform File.REC_y]]</f>
        <v>85.259307204575563</v>
      </c>
      <c r="W154" s="1">
        <f>0.45*_xlfn.XLOOKUP(PS[[#This Row],[Transform File.Year]],Graphs!$R$2:$R$41,Graphs!$S$2:$S$41)*_xlfn.XLOOKUP(PS[[#This Row],[Transform File.Year]],Graphs!$R$2:$R$41,Graphs!$T$2:$T$41)*PS[[#This Row],[Transform File.REC_y]]</f>
        <v>21.844978379856002</v>
      </c>
    </row>
    <row r="155" spans="1:23" hidden="1" x14ac:dyDescent="0.25">
      <c r="A155" s="1" t="s">
        <v>105</v>
      </c>
      <c r="B155">
        <v>1</v>
      </c>
      <c r="C155" s="1" t="s">
        <v>108</v>
      </c>
      <c r="D155" s="1" t="s">
        <v>374</v>
      </c>
      <c r="E155" s="1">
        <v>2054</v>
      </c>
      <c r="F155" s="1">
        <v>55.591711642263967</v>
      </c>
      <c r="G155" s="1">
        <v>0.19957152751937748</v>
      </c>
      <c r="H155" s="1">
        <v>1.5123166651552514E-11</v>
      </c>
      <c r="I155" s="1">
        <v>4.914982637614747E-10</v>
      </c>
      <c r="J155" s="1">
        <v>0</v>
      </c>
      <c r="K155" s="1">
        <v>117.57531767757132</v>
      </c>
      <c r="L155" s="1">
        <v>0</v>
      </c>
      <c r="M155" s="1">
        <v>28.617402955812651</v>
      </c>
      <c r="N155" s="1">
        <v>1.8623424454523541E-11</v>
      </c>
      <c r="O155" s="1">
        <v>1.6469023898202976E-8</v>
      </c>
      <c r="P155" s="1">
        <v>4.6498459141723284E-8</v>
      </c>
      <c r="Q155" s="1">
        <v>6.7065804509092433E-11</v>
      </c>
      <c r="R155" s="1">
        <v>2529.6934394832388</v>
      </c>
      <c r="S155" s="1">
        <v>4.1614801566427145E-9</v>
      </c>
      <c r="T155" s="1">
        <v>1261.235980672066</v>
      </c>
      <c r="U155" s="1">
        <v>90.18025819865133</v>
      </c>
      <c r="V155" s="1">
        <f>0.45*2600*PS[[#This Row],[Transform File.REC_y]]</f>
        <v>233.49868719767164</v>
      </c>
      <c r="W155" s="1">
        <f>0.45*_xlfn.XLOOKUP(PS[[#This Row],[Transform File.Year]],Graphs!$R$2:$R$41,Graphs!$S$2:$S$41)*_xlfn.XLOOKUP(PS[[#This Row],[Transform File.Year]],Graphs!$R$2:$R$41,Graphs!$T$2:$T$41)*PS[[#This Row],[Transform File.REC_y]]</f>
        <v>57.346948096053794</v>
      </c>
    </row>
    <row r="156" spans="1:23" hidden="1" x14ac:dyDescent="0.25">
      <c r="A156" s="1" t="s">
        <v>105</v>
      </c>
      <c r="B156">
        <v>1</v>
      </c>
      <c r="C156" s="1" t="s">
        <v>108</v>
      </c>
      <c r="D156" s="1" t="s">
        <v>374</v>
      </c>
      <c r="E156" s="1">
        <v>2055</v>
      </c>
      <c r="F156" s="1">
        <v>52.319717605843898</v>
      </c>
      <c r="G156" s="1">
        <v>7.2943487047845409E-2</v>
      </c>
      <c r="H156" s="1">
        <v>1.825390907572747E-11</v>
      </c>
      <c r="I156" s="1">
        <v>2.6333943102835816E-10</v>
      </c>
      <c r="J156" s="1">
        <v>0</v>
      </c>
      <c r="K156" s="1">
        <v>139.08003443730809</v>
      </c>
      <c r="L156" s="1">
        <v>0</v>
      </c>
      <c r="M156" s="1">
        <v>109.01377555213959</v>
      </c>
      <c r="N156" s="1">
        <v>2.3974822023845265E-11</v>
      </c>
      <c r="O156" s="1">
        <v>1.6478718764645461E-8</v>
      </c>
      <c r="P156" s="1">
        <v>4.7250158383217293E-8</v>
      </c>
      <c r="Q156" s="1">
        <v>6.7372706491692939E-11</v>
      </c>
      <c r="R156" s="1">
        <v>2552.5133149677768</v>
      </c>
      <c r="S156" s="1">
        <v>4.1815021448234499E-9</v>
      </c>
      <c r="T156" s="1">
        <v>1289.8533836276981</v>
      </c>
      <c r="U156" s="1">
        <v>87.351612583977882</v>
      </c>
      <c r="V156" s="1">
        <f>0.45*2600*PS[[#This Row],[Transform File.REC_y]]</f>
        <v>85.343879845979131</v>
      </c>
      <c r="W156" s="1">
        <f>0.45*_xlfn.XLOOKUP(PS[[#This Row],[Transform File.Year]],Graphs!$R$2:$R$41,Graphs!$S$2:$S$41)*_xlfn.XLOOKUP(PS[[#This Row],[Transform File.Year]],Graphs!$R$2:$R$41,Graphs!$T$2:$T$41)*PS[[#This Row],[Transform File.REC_y]]</f>
        <v>20.09075660306052</v>
      </c>
    </row>
    <row r="157" spans="1:23" hidden="1" x14ac:dyDescent="0.25">
      <c r="A157" s="1" t="s">
        <v>105</v>
      </c>
      <c r="B157">
        <v>1</v>
      </c>
      <c r="C157" s="1" t="s">
        <v>108</v>
      </c>
      <c r="D157" s="1" t="s">
        <v>374</v>
      </c>
      <c r="E157" s="1">
        <v>2056</v>
      </c>
      <c r="F157" s="1">
        <v>49.437947932828195</v>
      </c>
      <c r="G157" s="1">
        <v>7.954489502087253E-2</v>
      </c>
      <c r="H157" s="1">
        <v>2.22179807595724E-11</v>
      </c>
      <c r="I157" s="1">
        <v>1.4151726098688886E-10</v>
      </c>
      <c r="J157" s="1">
        <v>0</v>
      </c>
      <c r="K157" s="1">
        <v>296.37284549712746</v>
      </c>
      <c r="L157" s="1">
        <v>0</v>
      </c>
      <c r="M157" s="1">
        <v>1.7500707753786017E-8</v>
      </c>
      <c r="N157" s="1">
        <v>3.1747264534092315E-11</v>
      </c>
      <c r="O157" s="1">
        <v>1.6490395699570372E-8</v>
      </c>
      <c r="P157" s="1">
        <v>4.7740557281443947E-8</v>
      </c>
      <c r="Q157" s="1">
        <v>6.7672342166248445E-11</v>
      </c>
      <c r="R157" s="1">
        <v>2594.7948383560934</v>
      </c>
      <c r="S157" s="1">
        <v>4.1947665381961026E-9</v>
      </c>
      <c r="T157" s="1">
        <v>1341.5611394583686</v>
      </c>
      <c r="U157" s="1">
        <v>83.678144161963303</v>
      </c>
      <c r="V157" s="1">
        <f>0.45*2600*PS[[#This Row],[Transform File.REC_y]]</f>
        <v>93.06752717442086</v>
      </c>
      <c r="W157" s="1">
        <f>0.45*_xlfn.XLOOKUP(PS[[#This Row],[Transform File.Year]],Graphs!$R$2:$R$41,Graphs!$S$2:$S$41)*_xlfn.XLOOKUP(PS[[#This Row],[Transform File.Year]],Graphs!$R$2:$R$41,Graphs!$T$2:$T$41)*PS[[#This Row],[Transform File.REC_y]]</f>
        <v>20.999180736224304</v>
      </c>
    </row>
    <row r="158" spans="1:23" hidden="1" x14ac:dyDescent="0.25">
      <c r="A158" s="1" t="s">
        <v>105</v>
      </c>
      <c r="B158">
        <v>1</v>
      </c>
      <c r="C158" s="1" t="s">
        <v>108</v>
      </c>
      <c r="D158" s="1" t="s">
        <v>374</v>
      </c>
      <c r="E158" s="1">
        <v>2057</v>
      </c>
      <c r="F158" s="1">
        <v>46.923554473126707</v>
      </c>
      <c r="G158" s="1">
        <v>0.10952897689590806</v>
      </c>
      <c r="H158" s="1">
        <v>0</v>
      </c>
      <c r="I158" s="1">
        <v>1.3935719620015742E-10</v>
      </c>
      <c r="J158" s="1">
        <v>0</v>
      </c>
      <c r="K158" s="1">
        <v>179.23199991163088</v>
      </c>
      <c r="L158" s="1">
        <v>0</v>
      </c>
      <c r="M158" s="1">
        <v>3.2500126155200087E-8</v>
      </c>
      <c r="N158" s="1">
        <v>4.3795447983299329E-11</v>
      </c>
      <c r="O158" s="1">
        <v>1.650385513108755E-8</v>
      </c>
      <c r="P158" s="1">
        <v>4.8002669186898164E-8</v>
      </c>
      <c r="Q158" s="1">
        <v>6.7984501554155655E-11</v>
      </c>
      <c r="R158" s="1">
        <v>2800.4548603715589</v>
      </c>
      <c r="S158" s="1">
        <v>4.2040323380273667E-9</v>
      </c>
      <c r="T158" s="1">
        <v>1308.615161657807</v>
      </c>
      <c r="U158" s="1">
        <v>78.737441528938248</v>
      </c>
      <c r="V158" s="1">
        <f>0.45*2600*PS[[#This Row],[Transform File.REC_y]]</f>
        <v>128.14890296821244</v>
      </c>
      <c r="W158" s="1">
        <f>0.45*_xlfn.XLOOKUP(PS[[#This Row],[Transform File.Year]],Graphs!$R$2:$R$41,Graphs!$S$2:$S$41)*_xlfn.XLOOKUP(PS[[#This Row],[Transform File.Year]],Graphs!$R$2:$R$41,Graphs!$T$2:$T$41)*PS[[#This Row],[Transform File.REC_y]]</f>
        <v>27.712887982286265</v>
      </c>
    </row>
    <row r="159" spans="1:23" hidden="1" x14ac:dyDescent="0.25">
      <c r="A159" s="1" t="s">
        <v>105</v>
      </c>
      <c r="B159">
        <v>1</v>
      </c>
      <c r="C159" s="1" t="s">
        <v>108</v>
      </c>
      <c r="D159" s="1" t="s">
        <v>374</v>
      </c>
      <c r="E159" s="1">
        <v>2058</v>
      </c>
      <c r="F159" s="1">
        <v>43.868937859671121</v>
      </c>
      <c r="G159" s="1">
        <v>9.5454455749552636E-2</v>
      </c>
      <c r="H159" s="1">
        <v>0</v>
      </c>
      <c r="I159" s="1">
        <v>0</v>
      </c>
      <c r="J159" s="1">
        <v>0</v>
      </c>
      <c r="K159" s="1">
        <v>85.793569465700941</v>
      </c>
      <c r="L159" s="1">
        <v>0</v>
      </c>
      <c r="M159" s="1">
        <v>5.8377241771793626E-8</v>
      </c>
      <c r="N159" s="1">
        <v>6.4452957111580502E-11</v>
      </c>
      <c r="O159" s="1">
        <v>1.6519412612961086E-8</v>
      </c>
      <c r="P159" s="1">
        <v>4.8142806343255126E-8</v>
      </c>
      <c r="Q159" s="1">
        <v>6.8346966401714573E-11</v>
      </c>
      <c r="R159" s="1">
        <v>2894.8261296315882</v>
      </c>
      <c r="S159" s="1">
        <v>4.2113645458149219E-9</v>
      </c>
      <c r="T159" s="1">
        <v>1267.8989579370323</v>
      </c>
      <c r="U159" s="1">
        <v>71.895887579401148</v>
      </c>
      <c r="V159" s="1">
        <f>0.45*2600*PS[[#This Row],[Transform File.REC_y]]</f>
        <v>111.68171322697658</v>
      </c>
      <c r="W159" s="1">
        <f>0.45*_xlfn.XLOOKUP(PS[[#This Row],[Transform File.Year]],Graphs!$R$2:$R$41,Graphs!$S$2:$S$41)*_xlfn.XLOOKUP(PS[[#This Row],[Transform File.Year]],Graphs!$R$2:$R$41,Graphs!$T$2:$T$41)*PS[[#This Row],[Transform File.REC_y]]</f>
        <v>23.146980668574717</v>
      </c>
    </row>
    <row r="160" spans="1:23" hidden="1" x14ac:dyDescent="0.25">
      <c r="A160" s="1" t="s">
        <v>105</v>
      </c>
      <c r="B160">
        <v>1</v>
      </c>
      <c r="C160" s="1" t="s">
        <v>108</v>
      </c>
      <c r="D160" s="1" t="s">
        <v>374</v>
      </c>
      <c r="E160" s="1">
        <v>2059</v>
      </c>
      <c r="F160" s="1">
        <v>48.391036528471517</v>
      </c>
      <c r="G160" s="1">
        <v>0.14500539607260415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1.6536536751534375E-8</v>
      </c>
      <c r="P160" s="1">
        <v>4.8280615064519579E-8</v>
      </c>
      <c r="Q160" s="1">
        <v>6.8763450114223773E-11</v>
      </c>
      <c r="R160" s="1">
        <v>2915.6951569740581</v>
      </c>
      <c r="S160" s="1">
        <v>4.2178948575602179E-9</v>
      </c>
      <c r="T160" s="1">
        <v>1232.4833245399334</v>
      </c>
      <c r="U160" s="1">
        <v>62.203056655099367</v>
      </c>
      <c r="V160" s="1">
        <f>0.45*2600*PS[[#This Row],[Transform File.REC_y]]</f>
        <v>169.65631340494687</v>
      </c>
      <c r="W160" s="1">
        <f>0.45*_xlfn.XLOOKUP(PS[[#This Row],[Transform File.Year]],Graphs!$R$2:$R$41,Graphs!$S$2:$S$41)*_xlfn.XLOOKUP(PS[[#This Row],[Transform File.Year]],Graphs!$R$2:$R$41,Graphs!$T$2:$T$41)*PS[[#This Row],[Transform File.REC_y]]</f>
        <v>33.698500995823899</v>
      </c>
    </row>
    <row r="161" spans="1:23" hidden="1" x14ac:dyDescent="0.25">
      <c r="A161" s="1" t="s">
        <v>105</v>
      </c>
      <c r="B161">
        <v>1</v>
      </c>
      <c r="C161" s="1" t="s">
        <v>108</v>
      </c>
      <c r="D161" s="1" t="s">
        <v>374</v>
      </c>
      <c r="E161" s="1">
        <v>2060</v>
      </c>
      <c r="F161" s="1">
        <v>56.93203464169973</v>
      </c>
      <c r="G161" s="1">
        <v>0.31969793659538165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1.6528986614756453E-8</v>
      </c>
      <c r="P161" s="1">
        <v>4.8278874237255733E-8</v>
      </c>
      <c r="Q161" s="1">
        <v>6.8763450114223773E-11</v>
      </c>
      <c r="R161" s="1">
        <v>2867.5381593752768</v>
      </c>
      <c r="S161" s="1">
        <v>4.2178948575602179E-9</v>
      </c>
      <c r="T161" s="1">
        <v>1217.2030515496983</v>
      </c>
      <c r="U161" s="1">
        <v>47.663810268670844</v>
      </c>
      <c r="V161" s="1">
        <f>0.45*2600*PS[[#This Row],[Transform File.REC_y]]</f>
        <v>374.04658581659652</v>
      </c>
      <c r="W161" s="1">
        <f>0.45*_xlfn.XLOOKUP(PS[[#This Row],[Transform File.Year]],Graphs!$R$2:$R$41,Graphs!$S$2:$S$41)*_xlfn.XLOOKUP(PS[[#This Row],[Transform File.Year]],Graphs!$R$2:$R$41,Graphs!$T$2:$T$41)*PS[[#This Row],[Transform File.REC_y]]</f>
        <v>71.199612204960005</v>
      </c>
    </row>
    <row r="162" spans="1:23" hidden="1" x14ac:dyDescent="0.25">
      <c r="A162" s="1" t="s">
        <v>105</v>
      </c>
      <c r="B162">
        <v>1</v>
      </c>
      <c r="C162" s="1" t="s">
        <v>108</v>
      </c>
      <c r="D162" s="1" t="s">
        <v>375</v>
      </c>
      <c r="E162" s="1">
        <v>2021</v>
      </c>
      <c r="F162" s="1">
        <v>196.33146610699907</v>
      </c>
      <c r="G162" s="1">
        <v>1.9818644895385258E-10</v>
      </c>
      <c r="H162" s="1">
        <v>1.4524451466964393E-15</v>
      </c>
      <c r="I162" s="1">
        <v>6.3539999999955343</v>
      </c>
      <c r="J162" s="1">
        <v>7.3402120268698638E-14</v>
      </c>
      <c r="K162" s="1">
        <v>82.434999999999974</v>
      </c>
      <c r="L162" s="1">
        <v>2.6633674983499968E-14</v>
      </c>
      <c r="M162" s="1">
        <v>55.419999999998247</v>
      </c>
      <c r="N162" s="1">
        <v>4.4460482054088126E-13</v>
      </c>
      <c r="O162" s="1">
        <v>153</v>
      </c>
      <c r="P162" s="1">
        <v>12.708</v>
      </c>
      <c r="Q162" s="1">
        <v>49.44</v>
      </c>
      <c r="R162" s="1">
        <v>164.87</v>
      </c>
      <c r="S162" s="1">
        <v>78.48</v>
      </c>
      <c r="T162" s="1">
        <v>110.84</v>
      </c>
      <c r="U162" s="1">
        <v>11.39</v>
      </c>
      <c r="V162" s="1">
        <f>0.45*2600*PS[[#This Row],[Transform File.REC_y]]</f>
        <v>2.3187814527600752E-7</v>
      </c>
      <c r="W162" s="1">
        <f>0.45*_xlfn.XLOOKUP(PS[[#This Row],[Transform File.Year]],Graphs!$R$2:$R$41,Graphs!$S$2:$S$41)*_xlfn.XLOOKUP(PS[[#This Row],[Transform File.Year]],Graphs!$R$2:$R$41,Graphs!$T$2:$T$41)*PS[[#This Row],[Transform File.REC_y]]</f>
        <v>1.885484155555741E-7</v>
      </c>
    </row>
    <row r="163" spans="1:23" hidden="1" x14ac:dyDescent="0.25">
      <c r="A163" s="1" t="s">
        <v>105</v>
      </c>
      <c r="B163">
        <v>1</v>
      </c>
      <c r="C163" s="1" t="s">
        <v>108</v>
      </c>
      <c r="D163" s="1" t="s">
        <v>375</v>
      </c>
      <c r="E163" s="1">
        <v>2022</v>
      </c>
      <c r="F163" s="1">
        <v>319.86701656876994</v>
      </c>
      <c r="G163" s="1">
        <v>-1.9836013931291233E-7</v>
      </c>
      <c r="H163" s="1">
        <v>1.4695142349995351E-15</v>
      </c>
      <c r="I163" s="1">
        <v>5.007411476518332E-12</v>
      </c>
      <c r="J163" s="1">
        <v>7.6990719339887485E-14</v>
      </c>
      <c r="K163" s="1">
        <v>123.65249999999986</v>
      </c>
      <c r="L163" s="1">
        <v>2.4467945472064444E-14</v>
      </c>
      <c r="M163" s="1">
        <v>83.129999999991142</v>
      </c>
      <c r="N163" s="1">
        <v>4.5430789376862015E-13</v>
      </c>
      <c r="O163" s="1">
        <v>153</v>
      </c>
      <c r="P163" s="1">
        <v>12.708</v>
      </c>
      <c r="Q163" s="1">
        <v>49.44</v>
      </c>
      <c r="R163" s="1">
        <v>247.30499999999998</v>
      </c>
      <c r="S163" s="1">
        <v>78.48</v>
      </c>
      <c r="T163" s="1">
        <v>166.25999999999826</v>
      </c>
      <c r="U163" s="1">
        <v>11.390000000000445</v>
      </c>
      <c r="V163" s="1">
        <f>0.45*2600*PS[[#This Row],[Transform File.REC_y]]</f>
        <v>-2.3208136299610743E-4</v>
      </c>
      <c r="W163" s="1">
        <f>0.45*_xlfn.XLOOKUP(PS[[#This Row],[Transform File.Year]],Graphs!$R$2:$R$41,Graphs!$S$2:$S$41)*_xlfn.XLOOKUP(PS[[#This Row],[Transform File.Year]],Graphs!$R$2:$R$41,Graphs!$T$2:$T$41)*PS[[#This Row],[Transform File.REC_y]]</f>
        <v>-1.9204458282921875E-4</v>
      </c>
    </row>
    <row r="164" spans="1:23" hidden="1" x14ac:dyDescent="0.25">
      <c r="A164" s="1" t="s">
        <v>105</v>
      </c>
      <c r="B164">
        <v>1</v>
      </c>
      <c r="C164" s="1" t="s">
        <v>108</v>
      </c>
      <c r="D164" s="1" t="s">
        <v>375</v>
      </c>
      <c r="E164" s="1">
        <v>2023</v>
      </c>
      <c r="F164" s="1">
        <v>117.71571099226466</v>
      </c>
      <c r="G164" s="1">
        <v>-4.4769606544041496E-8</v>
      </c>
      <c r="H164" s="1">
        <v>1.5032469892366515E-15</v>
      </c>
      <c r="I164" s="1">
        <v>2.0966026508906793E-12</v>
      </c>
      <c r="J164" s="1">
        <v>8.0558394190434795E-14</v>
      </c>
      <c r="K164" s="1">
        <v>185.47874999999894</v>
      </c>
      <c r="L164" s="1">
        <v>2.2888817292967437E-14</v>
      </c>
      <c r="M164" s="1">
        <v>105.22783057813785</v>
      </c>
      <c r="N164" s="1">
        <v>4.5389154032304816E-13</v>
      </c>
      <c r="O164" s="1">
        <v>145.35</v>
      </c>
      <c r="P164" s="1">
        <v>18.355999999995532</v>
      </c>
      <c r="Q164" s="1">
        <v>46.144000000000005</v>
      </c>
      <c r="R164" s="1">
        <v>359.96616666666648</v>
      </c>
      <c r="S164" s="1">
        <v>74.555999999999997</v>
      </c>
      <c r="T164" s="1">
        <v>242.00066666665606</v>
      </c>
      <c r="U164" s="1">
        <v>10.251000000000898</v>
      </c>
      <c r="V164" s="1">
        <f>0.45*2600*PS[[#This Row],[Transform File.REC_y]]</f>
        <v>-5.2380439656528553E-5</v>
      </c>
      <c r="W164" s="1">
        <f>0.45*_xlfn.XLOOKUP(PS[[#This Row],[Transform File.Year]],Graphs!$R$2:$R$41,Graphs!$S$2:$S$41)*_xlfn.XLOOKUP(PS[[#This Row],[Transform File.Year]],Graphs!$R$2:$R$41,Graphs!$T$2:$T$41)*PS[[#This Row],[Transform File.REC_y]]</f>
        <v>-4.4095979085522195E-5</v>
      </c>
    </row>
    <row r="165" spans="1:23" hidden="1" x14ac:dyDescent="0.25">
      <c r="A165" s="1" t="s">
        <v>105</v>
      </c>
      <c r="B165">
        <v>1</v>
      </c>
      <c r="C165" s="1" t="s">
        <v>108</v>
      </c>
      <c r="D165" s="1" t="s">
        <v>375</v>
      </c>
      <c r="E165" s="1">
        <v>2024</v>
      </c>
      <c r="F165" s="1">
        <v>93.895845111663959</v>
      </c>
      <c r="G165" s="1">
        <v>1.2197159380338472E-9</v>
      </c>
      <c r="H165" s="1">
        <v>1.8792299255618105E-15</v>
      </c>
      <c r="I165" s="1">
        <v>2.3572570223344891E-12</v>
      </c>
      <c r="J165" s="1">
        <v>1.0364833408490054E-13</v>
      </c>
      <c r="K165" s="1">
        <v>172.01575027984026</v>
      </c>
      <c r="L165" s="1">
        <v>2.8513219243659094E-14</v>
      </c>
      <c r="M165" s="1">
        <v>3.9049103256480356E-9</v>
      </c>
      <c r="N165" s="1">
        <v>7.4577747986480129E-13</v>
      </c>
      <c r="O165" s="1">
        <v>137.70000000000002</v>
      </c>
      <c r="P165" s="1">
        <v>17.650000000000542</v>
      </c>
      <c r="Q165" s="1">
        <v>42.848000000000006</v>
      </c>
      <c r="R165" s="1">
        <v>534.45358333333206</v>
      </c>
      <c r="S165" s="1">
        <v>70.632000000000005</v>
      </c>
      <c r="T165" s="1">
        <v>339.83916391146056</v>
      </c>
      <c r="U165" s="1">
        <v>9.1120000000013537</v>
      </c>
      <c r="V165" s="1">
        <f>0.45*2600*PS[[#This Row],[Transform File.REC_y]]</f>
        <v>1.4270676474996013E-6</v>
      </c>
      <c r="W165" s="1">
        <f>0.45*_xlfn.XLOOKUP(PS[[#This Row],[Transform File.Year]],Graphs!$R$2:$R$41,Graphs!$S$2:$S$41)*_xlfn.XLOOKUP(PS[[#This Row],[Transform File.Year]],Graphs!$R$2:$R$41,Graphs!$T$2:$T$41)*PS[[#This Row],[Transform File.REC_y]]</f>
        <v>1.1636621710451694E-6</v>
      </c>
    </row>
    <row r="166" spans="1:23" hidden="1" x14ac:dyDescent="0.25">
      <c r="A166" s="1" t="s">
        <v>105</v>
      </c>
      <c r="B166">
        <v>1</v>
      </c>
      <c r="C166" s="1" t="s">
        <v>108</v>
      </c>
      <c r="D166" s="1" t="s">
        <v>375</v>
      </c>
      <c r="E166" s="1">
        <v>2025</v>
      </c>
      <c r="F166" s="1">
        <v>78.812415583961609</v>
      </c>
      <c r="G166" s="1">
        <v>4.6154670608960546E-6</v>
      </c>
      <c r="H166" s="1">
        <v>2.4642877723573176E-15</v>
      </c>
      <c r="I166" s="1">
        <v>2.6483025104154683E-12</v>
      </c>
      <c r="J166" s="1">
        <v>1.385067980380889E-13</v>
      </c>
      <c r="K166" s="1">
        <v>117.51662895376961</v>
      </c>
      <c r="L166" s="1">
        <v>3.6182997294163846E-14</v>
      </c>
      <c r="M166" s="1">
        <v>46.777001987472957</v>
      </c>
      <c r="N166" s="1">
        <v>1.1804962537657429E-12</v>
      </c>
      <c r="O166" s="1">
        <v>130.05000000000001</v>
      </c>
      <c r="P166" s="1">
        <v>16.944000000002639</v>
      </c>
      <c r="Q166" s="1">
        <v>39.552</v>
      </c>
      <c r="R166" s="1">
        <v>695.47800027983908</v>
      </c>
      <c r="S166" s="1">
        <v>66.707999999999998</v>
      </c>
      <c r="T166" s="1">
        <v>332.44983058203218</v>
      </c>
      <c r="U166" s="1">
        <v>7.9730000000020977</v>
      </c>
      <c r="V166" s="1">
        <f>0.45*2600*PS[[#This Row],[Transform File.REC_y]]</f>
        <v>5.4000964612483842E-3</v>
      </c>
      <c r="W166" s="1">
        <f>0.45*_xlfn.XLOOKUP(PS[[#This Row],[Transform File.Year]],Graphs!$R$2:$R$41,Graphs!$S$2:$S$41)*_xlfn.XLOOKUP(PS[[#This Row],[Transform File.Year]],Graphs!$R$2:$R$41,Graphs!$T$2:$T$41)*PS[[#This Row],[Transform File.REC_y]]</f>
        <v>4.2639718109029135E-3</v>
      </c>
    </row>
    <row r="167" spans="1:23" hidden="1" x14ac:dyDescent="0.25">
      <c r="A167" s="1" t="s">
        <v>105</v>
      </c>
      <c r="B167">
        <v>1</v>
      </c>
      <c r="C167" s="1" t="s">
        <v>108</v>
      </c>
      <c r="D167" s="1" t="s">
        <v>375</v>
      </c>
      <c r="E167" s="1">
        <v>2026</v>
      </c>
      <c r="F167" s="1">
        <v>79.822050860975651</v>
      </c>
      <c r="G167" s="1">
        <v>3.697036409294813E-6</v>
      </c>
      <c r="H167" s="1">
        <v>3.3823414980390229E-15</v>
      </c>
      <c r="I167" s="1">
        <v>2.9711829002915536E-12</v>
      </c>
      <c r="J167" s="1">
        <v>1.9763051880606969E-13</v>
      </c>
      <c r="K167" s="1">
        <v>67.772318173742534</v>
      </c>
      <c r="L167" s="1">
        <v>4.7199857628656998E-14</v>
      </c>
      <c r="M167" s="1">
        <v>32.935845124592937</v>
      </c>
      <c r="N167" s="1">
        <v>8.5077525629766429E-12</v>
      </c>
      <c r="O167" s="1">
        <v>122.4</v>
      </c>
      <c r="P167" s="1">
        <v>16.238000000004995</v>
      </c>
      <c r="Q167" s="1">
        <v>36.255999999999993</v>
      </c>
      <c r="R167" s="1">
        <v>802.00329590027525</v>
      </c>
      <c r="S167" s="1">
        <v>62.784000000000006</v>
      </c>
      <c r="T167" s="1">
        <v>371.83749923617177</v>
      </c>
      <c r="U167" s="1">
        <v>6.8340000000032779</v>
      </c>
      <c r="V167" s="1">
        <f>0.45*2600*PS[[#This Row],[Transform File.REC_y]]</f>
        <v>4.3255325988749314E-3</v>
      </c>
      <c r="W167" s="1">
        <f>0.45*_xlfn.XLOOKUP(PS[[#This Row],[Transform File.Year]],Graphs!$R$2:$R$41,Graphs!$S$2:$S$41)*_xlfn.XLOOKUP(PS[[#This Row],[Transform File.Year]],Graphs!$R$2:$R$41,Graphs!$T$2:$T$41)*PS[[#This Row],[Transform File.REC_y]]</f>
        <v>3.3064715206329739E-3</v>
      </c>
    </row>
    <row r="168" spans="1:23" hidden="1" x14ac:dyDescent="0.25">
      <c r="A168" s="1" t="s">
        <v>105</v>
      </c>
      <c r="B168">
        <v>1</v>
      </c>
      <c r="C168" s="1" t="s">
        <v>108</v>
      </c>
      <c r="D168" s="1" t="s">
        <v>375</v>
      </c>
      <c r="E168" s="1">
        <v>2027</v>
      </c>
      <c r="F168" s="1">
        <v>80.268053585648644</v>
      </c>
      <c r="G168" s="1">
        <v>1.4737893757628242E-6</v>
      </c>
      <c r="H168" s="1">
        <v>4.9484777840946803E-15</v>
      </c>
      <c r="I168" s="1">
        <v>3.3241906753507805E-12</v>
      </c>
      <c r="J168" s="1">
        <v>3.137789023467765E-13</v>
      </c>
      <c r="K168" s="1">
        <v>67.479740477112841</v>
      </c>
      <c r="L168" s="1">
        <v>6.3816952949492492E-14</v>
      </c>
      <c r="M168" s="1">
        <v>37.034830947268006</v>
      </c>
      <c r="N168" s="1">
        <v>1.3152293037115966E-10</v>
      </c>
      <c r="O168" s="1">
        <v>114.75</v>
      </c>
      <c r="P168" s="1">
        <v>15.532000000007644</v>
      </c>
      <c r="Q168" s="1">
        <v>32.96</v>
      </c>
      <c r="R168" s="1">
        <v>858.78428074068438</v>
      </c>
      <c r="S168" s="1">
        <v>58.86</v>
      </c>
      <c r="T168" s="1">
        <v>397.38401102743137</v>
      </c>
      <c r="U168" s="1">
        <v>5.6950000000117873</v>
      </c>
      <c r="V168" s="1">
        <f>0.45*2600*PS[[#This Row],[Transform File.REC_y]]</f>
        <v>1.7243335696425044E-3</v>
      </c>
      <c r="W168" s="1">
        <f>0.45*_xlfn.XLOOKUP(PS[[#This Row],[Transform File.Year]],Graphs!$R$2:$R$41,Graphs!$S$2:$S$41)*_xlfn.XLOOKUP(PS[[#This Row],[Transform File.Year]],Graphs!$R$2:$R$41,Graphs!$T$2:$T$41)*PS[[#This Row],[Transform File.REC_y]]</f>
        <v>1.2756884026631217E-3</v>
      </c>
    </row>
    <row r="169" spans="1:23" hidden="1" x14ac:dyDescent="0.25">
      <c r="A169" s="1" t="s">
        <v>105</v>
      </c>
      <c r="B169">
        <v>1</v>
      </c>
      <c r="C169" s="1" t="s">
        <v>108</v>
      </c>
      <c r="D169" s="1" t="s">
        <v>375</v>
      </c>
      <c r="E169" s="1">
        <v>2028</v>
      </c>
      <c r="F169" s="1">
        <v>80.69733682743238</v>
      </c>
      <c r="G169" s="1">
        <v>3.2765626855725944E-6</v>
      </c>
      <c r="H169" s="1">
        <v>7.4221767081441472E-15</v>
      </c>
      <c r="I169" s="1">
        <v>3.7303725542950512E-12</v>
      </c>
      <c r="J169" s="1">
        <v>6.6130083626023973E-13</v>
      </c>
      <c r="K169" s="1">
        <v>72.279360044938983</v>
      </c>
      <c r="L169" s="1">
        <v>8.7464681608534115E-14</v>
      </c>
      <c r="M169" s="1">
        <v>28.340723078270823</v>
      </c>
      <c r="N169" s="1">
        <v>0.98398907200093633</v>
      </c>
      <c r="O169" s="1">
        <v>107.10000000000001</v>
      </c>
      <c r="P169" s="1">
        <v>14.826000000010616</v>
      </c>
      <c r="Q169" s="1">
        <v>29.664000000000001</v>
      </c>
      <c r="R169" s="1">
        <v>915.27268788446395</v>
      </c>
      <c r="S169" s="1">
        <v>54.935999999999993</v>
      </c>
      <c r="T169" s="1">
        <v>427.02950864136608</v>
      </c>
      <c r="U169" s="1">
        <v>4.5560000001433094</v>
      </c>
      <c r="V169" s="1">
        <f>0.45*2600*PS[[#This Row],[Transform File.REC_y]]</f>
        <v>3.8335783421199355E-3</v>
      </c>
      <c r="W169" s="1">
        <f>0.45*_xlfn.XLOOKUP(PS[[#This Row],[Transform File.Year]],Graphs!$R$2:$R$41,Graphs!$S$2:$S$41)*_xlfn.XLOOKUP(PS[[#This Row],[Transform File.Year]],Graphs!$R$2:$R$41,Graphs!$T$2:$T$41)*PS[[#This Row],[Transform File.REC_y]]</f>
        <v>2.7441961470259335E-3</v>
      </c>
    </row>
    <row r="170" spans="1:23" hidden="1" x14ac:dyDescent="0.25">
      <c r="A170" s="1" t="s">
        <v>105</v>
      </c>
      <c r="B170">
        <v>1</v>
      </c>
      <c r="C170" s="1" t="s">
        <v>108</v>
      </c>
      <c r="D170" s="1" t="s">
        <v>375</v>
      </c>
      <c r="E170" s="1">
        <v>2029</v>
      </c>
      <c r="F170" s="1">
        <v>81.656641472418599</v>
      </c>
      <c r="G170" s="1">
        <v>1.6468434697832078E-6</v>
      </c>
      <c r="H170" s="1">
        <v>1.3405370378490821E-14</v>
      </c>
      <c r="I170" s="1">
        <v>4.1272028416477849E-12</v>
      </c>
      <c r="J170" s="1">
        <v>2.8283303697138308E-10</v>
      </c>
      <c r="K170" s="1">
        <v>93.817487478695227</v>
      </c>
      <c r="L170" s="1">
        <v>1.2590831049019835E-13</v>
      </c>
      <c r="M170" s="1">
        <v>1.1743128476435061</v>
      </c>
      <c r="N170" s="1">
        <v>2.7699945360687144</v>
      </c>
      <c r="O170" s="1">
        <v>99.450000000000017</v>
      </c>
      <c r="P170" s="1">
        <v>14.120000000013942</v>
      </c>
      <c r="Q170" s="1">
        <v>26.368000000000077</v>
      </c>
      <c r="R170" s="1">
        <v>976.5607145960696</v>
      </c>
      <c r="S170" s="1">
        <v>51.012</v>
      </c>
      <c r="T170" s="1">
        <v>447.98089838630352</v>
      </c>
      <c r="U170" s="1">
        <v>4.4009890721442453</v>
      </c>
      <c r="V170" s="1">
        <f>0.45*2600*PS[[#This Row],[Transform File.REC_y]]</f>
        <v>1.9268068596463531E-3</v>
      </c>
      <c r="W170" s="1">
        <f>0.45*_xlfn.XLOOKUP(PS[[#This Row],[Transform File.Year]],Graphs!$R$2:$R$41,Graphs!$S$2:$S$41)*_xlfn.XLOOKUP(PS[[#This Row],[Transform File.Year]],Graphs!$R$2:$R$41,Graphs!$T$2:$T$41)*PS[[#This Row],[Transform File.REC_y]]</f>
        <v>1.3342256330577209E-3</v>
      </c>
    </row>
    <row r="171" spans="1:23" hidden="1" x14ac:dyDescent="0.25">
      <c r="A171" s="1" t="s">
        <v>105</v>
      </c>
      <c r="B171">
        <v>1</v>
      </c>
      <c r="C171" s="1" t="s">
        <v>108</v>
      </c>
      <c r="D171" s="1" t="s">
        <v>375</v>
      </c>
      <c r="E171" s="1">
        <v>2030</v>
      </c>
      <c r="F171" s="1">
        <v>83.701261741431438</v>
      </c>
      <c r="G171" s="1">
        <v>1.566299649138203E-3</v>
      </c>
      <c r="H171" s="1">
        <v>2.6200154647650905E-14</v>
      </c>
      <c r="I171" s="1">
        <v>4.5836275257427675E-12</v>
      </c>
      <c r="J171" s="1">
        <v>3.2062338037666273E-11</v>
      </c>
      <c r="K171" s="1">
        <v>94.069118347791587</v>
      </c>
      <c r="L171" s="1">
        <v>2.0432439494102658E-13</v>
      </c>
      <c r="M171" s="1">
        <v>9.321878340636169E-10</v>
      </c>
      <c r="N171" s="1">
        <v>3.5854918041031909</v>
      </c>
      <c r="O171" s="1">
        <v>91.800000000000011</v>
      </c>
      <c r="P171" s="1">
        <v>13.414000000017669</v>
      </c>
      <c r="Q171" s="1">
        <v>23.072000000000152</v>
      </c>
      <c r="R171" s="1">
        <v>1059.3868687414315</v>
      </c>
      <c r="S171" s="1">
        <v>47.088000000000001</v>
      </c>
      <c r="T171" s="1">
        <v>441.76587790061365</v>
      </c>
      <c r="U171" s="1">
        <v>6.0319836082129612</v>
      </c>
      <c r="V171" s="1">
        <f>0.45*2600*PS[[#This Row],[Transform File.REC_y]]</f>
        <v>1.8325705894916975</v>
      </c>
      <c r="W171" s="1">
        <f>0.45*_xlfn.XLOOKUP(PS[[#This Row],[Transform File.Year]],Graphs!$R$2:$R$41,Graphs!$S$2:$S$41)*_xlfn.XLOOKUP(PS[[#This Row],[Transform File.Year]],Graphs!$R$2:$R$41,Graphs!$T$2:$T$41)*PS[[#This Row],[Transform File.REC_y]]</f>
        <v>1.2272363030497004</v>
      </c>
    </row>
    <row r="172" spans="1:23" hidden="1" x14ac:dyDescent="0.25">
      <c r="A172" s="1" t="s">
        <v>105</v>
      </c>
      <c r="B172">
        <v>1</v>
      </c>
      <c r="C172" s="1" t="s">
        <v>108</v>
      </c>
      <c r="D172" s="1" t="s">
        <v>375</v>
      </c>
      <c r="E172" s="1">
        <v>2031</v>
      </c>
      <c r="F172" s="1">
        <v>85.047744969325791</v>
      </c>
      <c r="G172" s="1">
        <v>6.7628429450837307E-4</v>
      </c>
      <c r="H172" s="1">
        <v>6.4148521246868951E-14</v>
      </c>
      <c r="I172" s="1">
        <v>5.0967241438670354E-12</v>
      </c>
      <c r="J172" s="1">
        <v>2.7710429979823569E-11</v>
      </c>
      <c r="K172" s="1">
        <v>90.380402871784511</v>
      </c>
      <c r="L172" s="1">
        <v>5.3821705829553144E-13</v>
      </c>
      <c r="M172" s="1">
        <v>2.2529019896799646E-10</v>
      </c>
      <c r="N172" s="1">
        <v>4.8087377061544254</v>
      </c>
      <c r="O172" s="1">
        <v>84.150000000000048</v>
      </c>
      <c r="P172" s="1">
        <v>12.708000000021798</v>
      </c>
      <c r="Q172" s="1">
        <v>19.776000000000231</v>
      </c>
      <c r="R172" s="1">
        <v>1142.4646537558899</v>
      </c>
      <c r="S172" s="1">
        <v>43.16400000000003</v>
      </c>
      <c r="T172" s="1">
        <v>434.37654456821252</v>
      </c>
      <c r="U172" s="1">
        <v>8.4784754123161505</v>
      </c>
      <c r="V172" s="1">
        <f>0.45*2600*PS[[#This Row],[Transform File.REC_y]]</f>
        <v>0.7912526245747965</v>
      </c>
      <c r="W172" s="1">
        <f>0.45*_xlfn.XLOOKUP(PS[[#This Row],[Transform File.Year]],Graphs!$R$2:$R$41,Graphs!$S$2:$S$41)*_xlfn.XLOOKUP(PS[[#This Row],[Transform File.Year]],Graphs!$R$2:$R$41,Graphs!$T$2:$T$41)*PS[[#This Row],[Transform File.REC_y]]</f>
        <v>0.50849678482401117</v>
      </c>
    </row>
    <row r="173" spans="1:23" hidden="1" x14ac:dyDescent="0.25">
      <c r="A173" s="1" t="s">
        <v>105</v>
      </c>
      <c r="B173">
        <v>1</v>
      </c>
      <c r="C173" s="1" t="s">
        <v>108</v>
      </c>
      <c r="D173" s="1" t="s">
        <v>375</v>
      </c>
      <c r="E173" s="1">
        <v>2032</v>
      </c>
      <c r="F173" s="1">
        <v>86.586632454672909</v>
      </c>
      <c r="G173" s="1">
        <v>9.6570467711972578E-3</v>
      </c>
      <c r="H173" s="1">
        <v>1.3157720858376603E-13</v>
      </c>
      <c r="I173" s="1">
        <v>5.6708673549274403E-12</v>
      </c>
      <c r="J173" s="1">
        <v>2.9238565391183547E-11</v>
      </c>
      <c r="K173" s="1">
        <v>86.835236703913736</v>
      </c>
      <c r="L173" s="1">
        <v>2.1036812326933818E-10</v>
      </c>
      <c r="M173" s="1">
        <v>1.0012538323476671E-9</v>
      </c>
      <c r="N173" s="1">
        <v>6.6436065592305367</v>
      </c>
      <c r="O173" s="1">
        <v>76.500000000000043</v>
      </c>
      <c r="P173" s="1">
        <v>12.002000000026381</v>
      </c>
      <c r="Q173" s="1">
        <v>16.480000000000334</v>
      </c>
      <c r="R173" s="1">
        <v>1221.8537232943411</v>
      </c>
      <c r="S173" s="1">
        <v>39.240000000000052</v>
      </c>
      <c r="T173" s="1">
        <v>426.98721123510444</v>
      </c>
      <c r="U173" s="1">
        <v>12.148213118470576</v>
      </c>
      <c r="V173" s="1">
        <f>0.45*2600*PS[[#This Row],[Transform File.REC_y]]</f>
        <v>11.298744722300791</v>
      </c>
      <c r="W173" s="1">
        <f>0.45*_xlfn.XLOOKUP(PS[[#This Row],[Transform File.Year]],Graphs!$R$2:$R$41,Graphs!$S$2:$S$41)*_xlfn.XLOOKUP(PS[[#This Row],[Transform File.Year]],Graphs!$R$2:$R$41,Graphs!$T$2:$T$41)*PS[[#This Row],[Transform File.REC_y]]</f>
        <v>6.9676126907264049</v>
      </c>
    </row>
    <row r="174" spans="1:23" hidden="1" x14ac:dyDescent="0.25">
      <c r="A174" s="1" t="s">
        <v>105</v>
      </c>
      <c r="B174">
        <v>1</v>
      </c>
      <c r="C174" s="1" t="s">
        <v>108</v>
      </c>
      <c r="D174" s="1" t="s">
        <v>375</v>
      </c>
      <c r="E174" s="1">
        <v>2033</v>
      </c>
      <c r="F174" s="1">
        <v>87.562883014533369</v>
      </c>
      <c r="G174" s="1">
        <v>6.6911278312114398E-3</v>
      </c>
      <c r="H174" s="1">
        <v>1.969381238159999E-13</v>
      </c>
      <c r="I174" s="1">
        <v>6.3381847371849511E-12</v>
      </c>
      <c r="J174" s="1">
        <v>3.9066715632029162E-11</v>
      </c>
      <c r="K174" s="1">
        <v>69.637449432934005</v>
      </c>
      <c r="L174" s="1">
        <v>2.6638167412541137E-11</v>
      </c>
      <c r="M174" s="1">
        <v>21.587300357789857</v>
      </c>
      <c r="N174" s="1">
        <v>9.3959098388441706</v>
      </c>
      <c r="O174" s="1">
        <v>68.85000000000008</v>
      </c>
      <c r="P174" s="1">
        <v>11.296000000031476</v>
      </c>
      <c r="Q174" s="1">
        <v>13.184000000000474</v>
      </c>
      <c r="R174" s="1">
        <v>1297.6976266649215</v>
      </c>
      <c r="S174" s="1">
        <v>35.316000000000074</v>
      </c>
      <c r="T174" s="1">
        <v>419.59787790277232</v>
      </c>
      <c r="U174" s="1">
        <v>18.791819677701113</v>
      </c>
      <c r="V174" s="1">
        <f>0.45*2600*PS[[#This Row],[Transform File.REC_y]]</f>
        <v>7.8286195625173844</v>
      </c>
      <c r="W174" s="1">
        <f>0.45*_xlfn.XLOOKUP(PS[[#This Row],[Transform File.Year]],Graphs!$R$2:$R$41,Graphs!$S$2:$S$41)*_xlfn.XLOOKUP(PS[[#This Row],[Transform File.Year]],Graphs!$R$2:$R$41,Graphs!$T$2:$T$41)*PS[[#This Row],[Transform File.REC_y]]</f>
        <v>4.6322854406777907</v>
      </c>
    </row>
    <row r="175" spans="1:23" hidden="1" x14ac:dyDescent="0.25">
      <c r="A175" s="1" t="s">
        <v>105</v>
      </c>
      <c r="B175">
        <v>1</v>
      </c>
      <c r="C175" s="1" t="s">
        <v>108</v>
      </c>
      <c r="D175" s="1" t="s">
        <v>375</v>
      </c>
      <c r="E175" s="1">
        <v>2034</v>
      </c>
      <c r="F175" s="1">
        <v>89.396981147470669</v>
      </c>
      <c r="G175" s="1">
        <v>8.8975978268989332E-3</v>
      </c>
      <c r="H175" s="1">
        <v>6.5608670031731373</v>
      </c>
      <c r="I175" s="1">
        <v>7.200441697904252E-12</v>
      </c>
      <c r="J175" s="1">
        <v>2.1295410077325613E-11</v>
      </c>
      <c r="K175" s="1">
        <v>48.800798111061226</v>
      </c>
      <c r="L175" s="1">
        <v>2.1941725216254957E-11</v>
      </c>
      <c r="M175" s="1">
        <v>54.404195457447912</v>
      </c>
      <c r="N175" s="1">
        <v>14.093864758253053</v>
      </c>
      <c r="O175" s="1">
        <v>61.200000000000131</v>
      </c>
      <c r="P175" s="1">
        <v>10.590000000037149</v>
      </c>
      <c r="Q175" s="1">
        <v>9.8880000000006714</v>
      </c>
      <c r="R175" s="1">
        <v>1356.3437427645222</v>
      </c>
      <c r="S175" s="1">
        <v>31.392000000000106</v>
      </c>
      <c r="T175" s="1">
        <v>433.79584492722887</v>
      </c>
      <c r="U175" s="1">
        <v>28.187729516545282</v>
      </c>
      <c r="V175" s="1">
        <f>0.45*2600*PS[[#This Row],[Transform File.REC_y]]</f>
        <v>10.410189457471752</v>
      </c>
      <c r="W175" s="1">
        <f>0.45*_xlfn.XLOOKUP(PS[[#This Row],[Transform File.Year]],Graphs!$R$2:$R$41,Graphs!$S$2:$S$41)*_xlfn.XLOOKUP(PS[[#This Row],[Transform File.Year]],Graphs!$R$2:$R$41,Graphs!$T$2:$T$41)*PS[[#This Row],[Transform File.REC_y]]</f>
        <v>5.9101839843074115</v>
      </c>
    </row>
    <row r="176" spans="1:23" hidden="1" x14ac:dyDescent="0.25">
      <c r="A176" s="1" t="s">
        <v>105</v>
      </c>
      <c r="B176">
        <v>1</v>
      </c>
      <c r="C176" s="1" t="s">
        <v>108</v>
      </c>
      <c r="D176" s="1" t="s">
        <v>375</v>
      </c>
      <c r="E176" s="1">
        <v>2035</v>
      </c>
      <c r="F176" s="1">
        <v>90.243589985735881</v>
      </c>
      <c r="G176" s="1">
        <v>2.429279747762397E-3</v>
      </c>
      <c r="H176" s="1">
        <v>1.9371094934471759E-13</v>
      </c>
      <c r="I176" s="1">
        <v>7.7011310645967022E-12</v>
      </c>
      <c r="J176" s="1">
        <v>1.530979205166488E-11</v>
      </c>
      <c r="K176" s="1">
        <v>45.345360747999713</v>
      </c>
      <c r="L176" s="1">
        <v>1.8492580998318409E-11</v>
      </c>
      <c r="M176" s="1">
        <v>73.536803355879997</v>
      </c>
      <c r="N176" s="1">
        <v>11.563243006556879</v>
      </c>
      <c r="O176" s="1">
        <v>53.55000000000026</v>
      </c>
      <c r="P176" s="1">
        <v>9.8840000000434873</v>
      </c>
      <c r="Q176" s="1">
        <v>6.5920000000009846</v>
      </c>
      <c r="R176" s="1">
        <v>1394.1532075422501</v>
      </c>
      <c r="S176" s="1">
        <v>27.468000000000135</v>
      </c>
      <c r="T176" s="1">
        <v>480.8107070513434</v>
      </c>
      <c r="U176" s="1">
        <v>42.281594274798337</v>
      </c>
      <c r="V176" s="1">
        <f>0.45*2600*PS[[#This Row],[Transform File.REC_y]]</f>
        <v>2.8422573048820046</v>
      </c>
      <c r="W176" s="1">
        <f>0.45*_xlfn.XLOOKUP(PS[[#This Row],[Transform File.Year]],Graphs!$R$2:$R$41,Graphs!$S$2:$S$41)*_xlfn.XLOOKUP(PS[[#This Row],[Transform File.Year]],Graphs!$R$2:$R$41,Graphs!$T$2:$T$41)*PS[[#This Row],[Transform File.REC_y]]</f>
        <v>1.5481544334233615</v>
      </c>
    </row>
    <row r="177" spans="1:23" hidden="1" x14ac:dyDescent="0.25">
      <c r="A177" s="1" t="s">
        <v>105</v>
      </c>
      <c r="B177">
        <v>1</v>
      </c>
      <c r="C177" s="1" t="s">
        <v>108</v>
      </c>
      <c r="D177" s="1" t="s">
        <v>375</v>
      </c>
      <c r="E177" s="1">
        <v>2036</v>
      </c>
      <c r="F177" s="1">
        <v>92.268661709983419</v>
      </c>
      <c r="G177" s="1">
        <v>-3.489467771448259E-3</v>
      </c>
      <c r="H177" s="1">
        <v>7.8071571666549767E-14</v>
      </c>
      <c r="I177" s="1">
        <v>7.5640442186348017E-12</v>
      </c>
      <c r="J177" s="1">
        <v>1.2957546857264957E-11</v>
      </c>
      <c r="K177" s="1">
        <v>1.0312487044279013E-11</v>
      </c>
      <c r="L177" s="1">
        <v>2.9445989536896172E-11</v>
      </c>
      <c r="M177" s="1">
        <v>71.81511921646667</v>
      </c>
      <c r="N177" s="1">
        <v>9.5174804382360936</v>
      </c>
      <c r="O177" s="1">
        <v>45.900000000000453</v>
      </c>
      <c r="P177" s="1">
        <v>9.1780000000506874</v>
      </c>
      <c r="Q177" s="1">
        <v>3.2960000000016461</v>
      </c>
      <c r="R177" s="1">
        <v>1428.5072349569164</v>
      </c>
      <c r="S177" s="1">
        <v>23.544000000000185</v>
      </c>
      <c r="T177" s="1">
        <v>546.95817707389006</v>
      </c>
      <c r="U177" s="1">
        <v>53.844837281355218</v>
      </c>
      <c r="V177" s="1">
        <f>0.45*2600*PS[[#This Row],[Transform File.REC_y]]</f>
        <v>-4.0826772925944628</v>
      </c>
      <c r="W177" s="1">
        <f>0.45*_xlfn.XLOOKUP(PS[[#This Row],[Transform File.Year]],Graphs!$R$2:$R$41,Graphs!$S$2:$S$41)*_xlfn.XLOOKUP(PS[[#This Row],[Transform File.Year]],Graphs!$R$2:$R$41,Graphs!$T$2:$T$41)*PS[[#This Row],[Transform File.REC_y]]</f>
        <v>-2.1334432279940452</v>
      </c>
    </row>
    <row r="178" spans="1:23" hidden="1" x14ac:dyDescent="0.25">
      <c r="A178" s="1" t="s">
        <v>105</v>
      </c>
      <c r="B178">
        <v>1</v>
      </c>
      <c r="C178" s="1" t="s">
        <v>108</v>
      </c>
      <c r="D178" s="1" t="s">
        <v>375</v>
      </c>
      <c r="E178" s="1">
        <v>2037</v>
      </c>
      <c r="F178" s="1">
        <v>103.78878488269658</v>
      </c>
      <c r="G178" s="1">
        <v>-3.0563156554523655E-3</v>
      </c>
      <c r="H178" s="1">
        <v>1.5569631305159469E-13</v>
      </c>
      <c r="I178" s="1">
        <v>8.9514656348984123E-12</v>
      </c>
      <c r="J178" s="1">
        <v>9.8764378593426361E-12</v>
      </c>
      <c r="K178" s="1">
        <v>24.474648607421695</v>
      </c>
      <c r="L178" s="1">
        <v>2.375315847308793E-11</v>
      </c>
      <c r="M178" s="1">
        <v>48.185476255352221</v>
      </c>
      <c r="N178" s="1">
        <v>11.674046285988446</v>
      </c>
      <c r="O178" s="1">
        <v>44.810867003173591</v>
      </c>
      <c r="P178" s="1">
        <v>8.4720000000583884</v>
      </c>
      <c r="Q178" s="1">
        <v>2.8447885359471816E-10</v>
      </c>
      <c r="R178" s="1">
        <v>1417.5159016235932</v>
      </c>
      <c r="S178" s="1">
        <v>19.62000000000025</v>
      </c>
      <c r="T178" s="1">
        <v>611.38396295702341</v>
      </c>
      <c r="U178" s="1">
        <v>63.36231771959131</v>
      </c>
      <c r="V178" s="1">
        <f>0.45*2600*PS[[#This Row],[Transform File.REC_y]]</f>
        <v>-3.5758893168792678</v>
      </c>
      <c r="W178" s="1">
        <f>0.45*_xlfn.XLOOKUP(PS[[#This Row],[Transform File.Year]],Graphs!$R$2:$R$41,Graphs!$S$2:$S$41)*_xlfn.XLOOKUP(PS[[#This Row],[Transform File.Year]],Graphs!$R$2:$R$41,Graphs!$T$2:$T$41)*PS[[#This Row],[Transform File.REC_y]]</f>
        <v>-1.792595152541373</v>
      </c>
    </row>
    <row r="179" spans="1:23" hidden="1" x14ac:dyDescent="0.25">
      <c r="A179" s="1" t="s">
        <v>105</v>
      </c>
      <c r="B179">
        <v>1</v>
      </c>
      <c r="C179" s="1" t="s">
        <v>108</v>
      </c>
      <c r="D179" s="1" t="s">
        <v>375</v>
      </c>
      <c r="E179" s="1">
        <v>2038</v>
      </c>
      <c r="F179" s="1">
        <v>107.8084300774831</v>
      </c>
      <c r="G179" s="1">
        <v>-4.5824590220783432E-3</v>
      </c>
      <c r="H179" s="1">
        <v>1.1442886082349281E-13</v>
      </c>
      <c r="I179" s="1">
        <v>1.0677378816726737E-11</v>
      </c>
      <c r="J179" s="1">
        <v>6.5455222037519873E-12</v>
      </c>
      <c r="K179" s="1">
        <v>66.79521619790259</v>
      </c>
      <c r="L179" s="1">
        <v>4.4267567499358587E-11</v>
      </c>
      <c r="M179" s="1">
        <v>36.235653789867079</v>
      </c>
      <c r="N179" s="1">
        <v>5.4929903982652517</v>
      </c>
      <c r="O179" s="1">
        <v>37.160867003173792</v>
      </c>
      <c r="P179" s="1">
        <v>7.7660000000659526</v>
      </c>
      <c r="Q179" s="1">
        <v>3.1654119163238443E-10</v>
      </c>
      <c r="R179" s="1">
        <v>1441.9905502310148</v>
      </c>
      <c r="S179" s="1">
        <v>15.696000000000339</v>
      </c>
      <c r="T179" s="1">
        <v>659.56943921237564</v>
      </c>
      <c r="U179" s="1">
        <v>75.036364005579756</v>
      </c>
      <c r="V179" s="1">
        <f>0.45*2600*PS[[#This Row],[Transform File.REC_y]]</f>
        <v>-5.3614770558316618</v>
      </c>
      <c r="W179" s="1">
        <f>0.45*_xlfn.XLOOKUP(PS[[#This Row],[Transform File.Year]],Graphs!$R$2:$R$41,Graphs!$S$2:$S$41)*_xlfn.XLOOKUP(PS[[#This Row],[Transform File.Year]],Graphs!$R$2:$R$41,Graphs!$T$2:$T$41)*PS[[#This Row],[Transform File.REC_y]]</f>
        <v>-2.5782320992465277</v>
      </c>
    </row>
    <row r="180" spans="1:23" hidden="1" x14ac:dyDescent="0.25">
      <c r="A180" s="1" t="s">
        <v>105</v>
      </c>
      <c r="B180">
        <v>1</v>
      </c>
      <c r="C180" s="1" t="s">
        <v>108</v>
      </c>
      <c r="D180" s="1" t="s">
        <v>375</v>
      </c>
      <c r="E180" s="1">
        <v>2039</v>
      </c>
      <c r="F180" s="1">
        <v>105.53128867638262</v>
      </c>
      <c r="G180" s="1">
        <v>-5.2569146794058793E-3</v>
      </c>
      <c r="H180" s="1">
        <v>3.6463249559858616E-14</v>
      </c>
      <c r="I180" s="1">
        <v>1.2921971521910667E-11</v>
      </c>
      <c r="J180" s="1">
        <v>4.947942198254443E-12</v>
      </c>
      <c r="K180" s="1">
        <v>75.628772396272851</v>
      </c>
      <c r="L180" s="1">
        <v>4.7792115102937984E-11</v>
      </c>
      <c r="M180" s="1">
        <v>39.926020303374983</v>
      </c>
      <c r="N180" s="1">
        <v>6.5648729827970245</v>
      </c>
      <c r="O180" s="1">
        <v>29.510867003173864</v>
      </c>
      <c r="P180" s="1">
        <v>7.0600000000749041</v>
      </c>
      <c r="Q180" s="1">
        <v>3.44251621612208E-10</v>
      </c>
      <c r="R180" s="1">
        <v>1508.7857664289174</v>
      </c>
      <c r="S180" s="1">
        <v>11.772000000000464</v>
      </c>
      <c r="T180" s="1">
        <v>695.80509300224276</v>
      </c>
      <c r="U180" s="1">
        <v>80.529354403845005</v>
      </c>
      <c r="V180" s="1">
        <f>0.45*2600*PS[[#This Row],[Transform File.REC_y]]</f>
        <v>-6.1505901749048792</v>
      </c>
      <c r="W180" s="1">
        <f>0.45*_xlfn.XLOOKUP(PS[[#This Row],[Transform File.Year]],Graphs!$R$2:$R$41,Graphs!$S$2:$S$41)*_xlfn.XLOOKUP(PS[[#This Row],[Transform File.Year]],Graphs!$R$2:$R$41,Graphs!$T$2:$T$41)*PS[[#This Row],[Transform File.REC_y]]</f>
        <v>-2.8370786818610538</v>
      </c>
    </row>
    <row r="181" spans="1:23" hidden="1" x14ac:dyDescent="0.25">
      <c r="A181" s="1" t="s">
        <v>105</v>
      </c>
      <c r="B181">
        <v>1</v>
      </c>
      <c r="C181" s="1" t="s">
        <v>108</v>
      </c>
      <c r="D181" s="1" t="s">
        <v>375</v>
      </c>
      <c r="E181" s="1">
        <v>2040</v>
      </c>
      <c r="F181" s="1">
        <v>104.01951427721167</v>
      </c>
      <c r="G181" s="1">
        <v>-5.9934479637502695E-3</v>
      </c>
      <c r="H181" s="1">
        <v>1.9928421947170594E-14</v>
      </c>
      <c r="I181" s="1">
        <v>1.6309163183272755E-11</v>
      </c>
      <c r="J181" s="1">
        <v>4.0455740015024629E-12</v>
      </c>
      <c r="K181" s="1">
        <v>109.10568645880363</v>
      </c>
      <c r="L181" s="1">
        <v>5.1901276188553271E-11</v>
      </c>
      <c r="M181" s="1">
        <v>1.966954290858561E-8</v>
      </c>
      <c r="N181" s="1">
        <v>2.4986784812629097E-11</v>
      </c>
      <c r="O181" s="1">
        <v>21.860867003174022</v>
      </c>
      <c r="P181" s="1">
        <v>6.3540000000855814</v>
      </c>
      <c r="Q181" s="1">
        <v>3.7349018700339155E-10</v>
      </c>
      <c r="R181" s="1">
        <v>1584.4145388251902</v>
      </c>
      <c r="S181" s="1">
        <v>7.8480000000006678</v>
      </c>
      <c r="T181" s="1">
        <v>735.73111330561778</v>
      </c>
      <c r="U181" s="1">
        <v>87.094227386642032</v>
      </c>
      <c r="V181" s="1">
        <f>0.45*2600*PS[[#This Row],[Transform File.REC_y]]</f>
        <v>-7.0123341175878151</v>
      </c>
      <c r="W181" s="1">
        <f>0.45*_xlfn.XLOOKUP(PS[[#This Row],[Transform File.Year]],Graphs!$R$2:$R$41,Graphs!$S$2:$S$41)*_xlfn.XLOOKUP(PS[[#This Row],[Transform File.Year]],Graphs!$R$2:$R$41,Graphs!$T$2:$T$41)*PS[[#This Row],[Transform File.REC_y]]</f>
        <v>-3.1025026521767964</v>
      </c>
    </row>
    <row r="182" spans="1:23" hidden="1" x14ac:dyDescent="0.25">
      <c r="A182" s="1" t="s">
        <v>105</v>
      </c>
      <c r="B182">
        <v>1</v>
      </c>
      <c r="C182" s="1" t="s">
        <v>108</v>
      </c>
      <c r="D182" s="1" t="s">
        <v>375</v>
      </c>
      <c r="E182" s="1">
        <v>2041</v>
      </c>
      <c r="F182" s="1">
        <v>104.16887051850125</v>
      </c>
      <c r="G182" s="1">
        <v>-7.1297700471218937E-3</v>
      </c>
      <c r="H182" s="1">
        <v>1.6846903081668745E-14</v>
      </c>
      <c r="I182" s="1">
        <v>2.1499061001553934E-11</v>
      </c>
      <c r="J182" s="1">
        <v>3.3085058216272022E-12</v>
      </c>
      <c r="K182" s="1">
        <v>135.48752246099608</v>
      </c>
      <c r="L182" s="1">
        <v>6.0082055818248527E-11</v>
      </c>
      <c r="M182" s="1">
        <v>3.0149636363992019E-9</v>
      </c>
      <c r="N182" s="1">
        <v>5.1303309182043774E-12</v>
      </c>
      <c r="O182" s="1">
        <v>14.210867003174137</v>
      </c>
      <c r="P182" s="1">
        <v>6.3540000000985035</v>
      </c>
      <c r="Q182" s="1">
        <v>4.1255690263542071E-10</v>
      </c>
      <c r="R182" s="1">
        <v>1693.5202252839938</v>
      </c>
      <c r="S182" s="1">
        <v>3.9240000000012061</v>
      </c>
      <c r="T182" s="1">
        <v>735.73111332528731</v>
      </c>
      <c r="U182" s="1">
        <v>87.094227386667015</v>
      </c>
      <c r="V182" s="1">
        <f>0.45*2600*PS[[#This Row],[Transform File.REC_y]]</f>
        <v>-8.3418309551326164</v>
      </c>
      <c r="W182" s="1">
        <f>0.45*_xlfn.XLOOKUP(PS[[#This Row],[Transform File.Year]],Graphs!$R$2:$R$41,Graphs!$S$2:$S$41)*_xlfn.XLOOKUP(PS[[#This Row],[Transform File.Year]],Graphs!$R$2:$R$41,Graphs!$T$2:$T$41)*PS[[#This Row],[Transform File.REC_y]]</f>
        <v>-3.5398443508465469</v>
      </c>
    </row>
    <row r="183" spans="1:23" hidden="1" x14ac:dyDescent="0.25">
      <c r="A183" s="1" t="s">
        <v>105</v>
      </c>
      <c r="B183">
        <v>1</v>
      </c>
      <c r="C183" s="1" t="s">
        <v>108</v>
      </c>
      <c r="D183" s="1" t="s">
        <v>375</v>
      </c>
      <c r="E183" s="1">
        <v>2042</v>
      </c>
      <c r="F183" s="1">
        <v>103.75522799930783</v>
      </c>
      <c r="G183" s="1">
        <v>-8.002801134003085E-3</v>
      </c>
      <c r="H183" s="1">
        <v>1.654156686067843E-14</v>
      </c>
      <c r="I183" s="1">
        <v>2.9039563340578664E-11</v>
      </c>
      <c r="J183" s="1">
        <v>3.2729159258687798E-12</v>
      </c>
      <c r="K183" s="1">
        <v>41.43858622084997</v>
      </c>
      <c r="L183" s="1">
        <v>3.5160734931559259E-11</v>
      </c>
      <c r="M183" s="1">
        <v>25.488323364605762</v>
      </c>
      <c r="N183" s="1">
        <v>2.4708388862512583E-12</v>
      </c>
      <c r="O183" s="1">
        <v>6.560867003174172</v>
      </c>
      <c r="P183" s="1">
        <v>6.3540000001148123</v>
      </c>
      <c r="Q183" s="1">
        <v>4.3385231271274632E-10</v>
      </c>
      <c r="R183" s="1">
        <v>1829.00774774499</v>
      </c>
      <c r="S183" s="1">
        <v>2.1157374117953798E-10</v>
      </c>
      <c r="T183" s="1">
        <v>735.73111332830229</v>
      </c>
      <c r="U183" s="1">
        <v>87.094227386672145</v>
      </c>
      <c r="V183" s="1">
        <f>0.45*2600*PS[[#This Row],[Transform File.REC_y]]</f>
        <v>-9.36327732678361</v>
      </c>
      <c r="W183" s="1">
        <f>0.45*_xlfn.XLOOKUP(PS[[#This Row],[Transform File.Year]],Graphs!$R$2:$R$41,Graphs!$S$2:$S$41)*_xlfn.XLOOKUP(PS[[#This Row],[Transform File.Year]],Graphs!$R$2:$R$41,Graphs!$T$2:$T$41)*PS[[#This Row],[Transform File.REC_y]]</f>
        <v>-3.8106796808053409</v>
      </c>
    </row>
    <row r="184" spans="1:23" hidden="1" x14ac:dyDescent="0.25">
      <c r="A184" s="1" t="s">
        <v>105</v>
      </c>
      <c r="B184">
        <v>1</v>
      </c>
      <c r="C184" s="1" t="s">
        <v>108</v>
      </c>
      <c r="D184" s="1" t="s">
        <v>375</v>
      </c>
      <c r="E184" s="1">
        <v>2043</v>
      </c>
      <c r="F184" s="1">
        <v>99.311611278422859</v>
      </c>
      <c r="G184" s="1">
        <v>-8.8720392728689115E-3</v>
      </c>
      <c r="H184" s="1">
        <v>1.7690371079083837E-14</v>
      </c>
      <c r="I184" s="1">
        <v>4.1457148426797085E-11</v>
      </c>
      <c r="J184" s="1">
        <v>3.1326474854517281E-12</v>
      </c>
      <c r="K184" s="1">
        <v>43.325672513293668</v>
      </c>
      <c r="L184" s="1">
        <v>1.041923466253146E-11</v>
      </c>
      <c r="M184" s="1">
        <v>55.486060869870585</v>
      </c>
      <c r="N184" s="1">
        <v>2.051614117982551E-12</v>
      </c>
      <c r="O184" s="1">
        <v>6.5608670031741916</v>
      </c>
      <c r="P184" s="1">
        <v>6.3540000001363115</v>
      </c>
      <c r="Q184" s="1">
        <v>4.491621047644112E-10</v>
      </c>
      <c r="R184" s="1">
        <v>1870.44633396584</v>
      </c>
      <c r="S184" s="1">
        <v>2.3821190859207912E-10</v>
      </c>
      <c r="T184" s="1">
        <v>761.21943669290806</v>
      </c>
      <c r="U184" s="1">
        <v>87.094227386674618</v>
      </c>
      <c r="V184" s="1">
        <f>0.45*2600*PS[[#This Row],[Transform File.REC_y]]</f>
        <v>-10.380285949256626</v>
      </c>
      <c r="W184" s="1">
        <f>0.45*_xlfn.XLOOKUP(PS[[#This Row],[Transform File.Year]],Graphs!$R$2:$R$41,Graphs!$S$2:$S$41)*_xlfn.XLOOKUP(PS[[#This Row],[Transform File.Year]],Graphs!$R$2:$R$41,Graphs!$T$2:$T$41)*PS[[#This Row],[Transform File.REC_y]]</f>
        <v>-4.0514875082495987</v>
      </c>
    </row>
    <row r="185" spans="1:23" hidden="1" x14ac:dyDescent="0.25">
      <c r="A185" s="1" t="s">
        <v>105</v>
      </c>
      <c r="B185">
        <v>1</v>
      </c>
      <c r="C185" s="1" t="s">
        <v>108</v>
      </c>
      <c r="D185" s="1" t="s">
        <v>375</v>
      </c>
      <c r="E185" s="1">
        <v>2044</v>
      </c>
      <c r="F185" s="1">
        <v>95.198629952730712</v>
      </c>
      <c r="G185" s="1">
        <v>-2.0127657030392582E-4</v>
      </c>
      <c r="H185" s="1">
        <v>1.9689723088668062E-14</v>
      </c>
      <c r="I185" s="1">
        <v>6.4738148684951732E-11</v>
      </c>
      <c r="J185" s="1">
        <v>2.8809399288288054E-12</v>
      </c>
      <c r="K185" s="1">
        <v>64.811798024267901</v>
      </c>
      <c r="L185" s="1">
        <v>4.5544104050268667E-12</v>
      </c>
      <c r="M185" s="1">
        <v>24.75776633300185</v>
      </c>
      <c r="N185" s="1">
        <v>2.0286747071067537E-12</v>
      </c>
      <c r="O185" s="1">
        <v>6.5608670031742085</v>
      </c>
      <c r="P185" s="1">
        <v>6.3540000001653514</v>
      </c>
      <c r="Q185" s="1">
        <v>4.6211965162167616E-10</v>
      </c>
      <c r="R185" s="1">
        <v>1913.7720064791338</v>
      </c>
      <c r="S185" s="1">
        <v>2.6015363380833408E-10</v>
      </c>
      <c r="T185" s="1">
        <v>816.70549756277865</v>
      </c>
      <c r="U185" s="1">
        <v>87.094227386676664</v>
      </c>
      <c r="V185" s="1">
        <f>0.45*2600*PS[[#This Row],[Transform File.REC_y]]</f>
        <v>-0.23549358725559322</v>
      </c>
      <c r="W185" s="1">
        <f>0.45*_xlfn.XLOOKUP(PS[[#This Row],[Transform File.Year]],Graphs!$R$2:$R$41,Graphs!$S$2:$S$41)*_xlfn.XLOOKUP(PS[[#This Row],[Transform File.Year]],Graphs!$R$2:$R$41,Graphs!$T$2:$T$41)*PS[[#This Row],[Transform File.REC_y]]</f>
        <v>-8.8144262215012925E-2</v>
      </c>
    </row>
    <row r="186" spans="1:23" hidden="1" x14ac:dyDescent="0.25">
      <c r="A186" s="1" t="s">
        <v>105</v>
      </c>
      <c r="B186">
        <v>1</v>
      </c>
      <c r="C186" s="1" t="s">
        <v>108</v>
      </c>
      <c r="D186" s="1" t="s">
        <v>375</v>
      </c>
      <c r="E186" s="1">
        <v>2045</v>
      </c>
      <c r="F186" s="1">
        <v>91.626448182398534</v>
      </c>
      <c r="G186" s="1">
        <v>5.105831047581233E-2</v>
      </c>
      <c r="H186" s="1">
        <v>2.2552499525001599E-14</v>
      </c>
      <c r="I186" s="1">
        <v>1.3572826674334221E-10</v>
      </c>
      <c r="J186" s="1">
        <v>2.7851006703769335E-12</v>
      </c>
      <c r="K186" s="1">
        <v>46.32511750366816</v>
      </c>
      <c r="L186" s="1">
        <v>2.4214621460892537E-12</v>
      </c>
      <c r="M186" s="1">
        <v>15.109653988046677</v>
      </c>
      <c r="N186" s="1">
        <v>2.1966712230803235E-12</v>
      </c>
      <c r="O186" s="1">
        <v>6.5608670031742253</v>
      </c>
      <c r="P186" s="1">
        <v>6.3540000002068089</v>
      </c>
      <c r="Q186" s="1">
        <v>4.719960894810188E-10</v>
      </c>
      <c r="R186" s="1">
        <v>1978.5838045034018</v>
      </c>
      <c r="S186" s="1">
        <v>2.7864621480665248E-10</v>
      </c>
      <c r="T186" s="1">
        <v>841.46326389578053</v>
      </c>
      <c r="U186" s="1">
        <v>87.094227386678696</v>
      </c>
      <c r="V186" s="1">
        <f>0.45*2600*PS[[#This Row],[Transform File.REC_y]]</f>
        <v>59.738223256700422</v>
      </c>
      <c r="W186" s="1">
        <f>0.45*_xlfn.XLOOKUP(PS[[#This Row],[Transform File.Year]],Graphs!$R$2:$R$41,Graphs!$S$2:$S$41)*_xlfn.XLOOKUP(PS[[#This Row],[Transform File.Year]],Graphs!$R$2:$R$41,Graphs!$T$2:$T$41)*PS[[#This Row],[Transform File.REC_y]]</f>
        <v>21.44156443852755</v>
      </c>
    </row>
    <row r="187" spans="1:23" hidden="1" x14ac:dyDescent="0.25">
      <c r="A187" s="1" t="s">
        <v>105</v>
      </c>
      <c r="B187">
        <v>1</v>
      </c>
      <c r="C187" s="1" t="s">
        <v>108</v>
      </c>
      <c r="D187" s="1" t="s">
        <v>375</v>
      </c>
      <c r="E187" s="1">
        <v>2046</v>
      </c>
      <c r="F187" s="1">
        <v>88.083555697497331</v>
      </c>
      <c r="G187" s="1">
        <v>3.5729891074959719E-2</v>
      </c>
      <c r="H187" s="1">
        <v>2.6125802137374936E-14</v>
      </c>
      <c r="I187" s="1">
        <v>1.047308916387708E-7</v>
      </c>
      <c r="J187" s="1">
        <v>2.5315188213670844E-12</v>
      </c>
      <c r="K187" s="1">
        <v>128.26696776491764</v>
      </c>
      <c r="L187" s="1">
        <v>1.65780646743507E-12</v>
      </c>
      <c r="M187" s="1">
        <v>40.68772828076289</v>
      </c>
      <c r="N187" s="1">
        <v>2.4889998745995746E-12</v>
      </c>
      <c r="O187" s="1">
        <v>6.5608670031742431</v>
      </c>
      <c r="P187" s="1">
        <v>6.3540000002715473</v>
      </c>
      <c r="Q187" s="1">
        <v>4.7854161168477078E-10</v>
      </c>
      <c r="R187" s="1">
        <v>2024.90892200707</v>
      </c>
      <c r="S187" s="1">
        <v>3.0809220434354866E-10</v>
      </c>
      <c r="T187" s="1">
        <v>856.57291788382724</v>
      </c>
      <c r="U187" s="1">
        <v>87.094227386680899</v>
      </c>
      <c r="V187" s="1">
        <f>0.45*2600*PS[[#This Row],[Transform File.REC_y]]</f>
        <v>41.80397255770287</v>
      </c>
      <c r="W187" s="1">
        <f>0.45*_xlfn.XLOOKUP(PS[[#This Row],[Transform File.Year]],Graphs!$R$2:$R$41,Graphs!$S$2:$S$41)*_xlfn.XLOOKUP(PS[[#This Row],[Transform File.Year]],Graphs!$R$2:$R$41,Graphs!$T$2:$T$41)*PS[[#This Row],[Transform File.REC_y]]</f>
        <v>14.387675689836227</v>
      </c>
    </row>
    <row r="188" spans="1:23" hidden="1" x14ac:dyDescent="0.25">
      <c r="A188" s="1" t="s">
        <v>105</v>
      </c>
      <c r="B188">
        <v>1</v>
      </c>
      <c r="C188" s="1" t="s">
        <v>108</v>
      </c>
      <c r="D188" s="1" t="s">
        <v>375</v>
      </c>
      <c r="E188" s="1">
        <v>2047</v>
      </c>
      <c r="F188" s="1">
        <v>84.882057908990575</v>
      </c>
      <c r="G188" s="1">
        <v>7.0476208348642072E-2</v>
      </c>
      <c r="H188" s="1">
        <v>3.0559923712779114E-14</v>
      </c>
      <c r="I188" s="1">
        <v>9.7211675292963917E-9</v>
      </c>
      <c r="J188" s="1">
        <v>2.2817305801308646E-12</v>
      </c>
      <c r="K188" s="1">
        <v>213.11323290249359</v>
      </c>
      <c r="L188" s="1">
        <v>1.2367813417567626E-12</v>
      </c>
      <c r="M188" s="1">
        <v>23.816147667324501</v>
      </c>
      <c r="N188" s="1">
        <v>2.9468166646644351E-12</v>
      </c>
      <c r="O188" s="1">
        <v>6.5608670031742626</v>
      </c>
      <c r="P188" s="1">
        <v>6.3540000004072752</v>
      </c>
      <c r="Q188" s="1">
        <v>4.8348955388302528E-10</v>
      </c>
      <c r="R188" s="1">
        <v>2070.7408897719879</v>
      </c>
      <c r="S188" s="1">
        <v>3.3184536281663659E-10</v>
      </c>
      <c r="T188" s="1">
        <v>897.26064616459018</v>
      </c>
      <c r="U188" s="1">
        <v>87.094227386682945</v>
      </c>
      <c r="V188" s="1">
        <f>0.45*2600*PS[[#This Row],[Transform File.REC_y]]</f>
        <v>82.457163767911226</v>
      </c>
      <c r="W188" s="1">
        <f>0.45*_xlfn.XLOOKUP(PS[[#This Row],[Transform File.Year]],Graphs!$R$2:$R$41,Graphs!$S$2:$S$41)*_xlfn.XLOOKUP(PS[[#This Row],[Transform File.Year]],Graphs!$R$2:$R$41,Graphs!$T$2:$T$41)*PS[[#This Row],[Transform File.REC_y]]</f>
        <v>27.2113684382931</v>
      </c>
    </row>
    <row r="189" spans="1:23" hidden="1" x14ac:dyDescent="0.25">
      <c r="A189" s="1" t="s">
        <v>105</v>
      </c>
      <c r="B189">
        <v>1</v>
      </c>
      <c r="C189" s="1" t="s">
        <v>108</v>
      </c>
      <c r="D189" s="1" t="s">
        <v>375</v>
      </c>
      <c r="E189" s="1">
        <v>2048</v>
      </c>
      <c r="F189" s="1">
        <v>81.927715358200345</v>
      </c>
      <c r="G189" s="1">
        <v>6.0483973735098132E-2</v>
      </c>
      <c r="H189" s="1">
        <v>3.6713978536876902E-14</v>
      </c>
      <c r="I189" s="1">
        <v>1.0772359413804358E-8</v>
      </c>
      <c r="J189" s="1">
        <v>2.2304891542520133E-12</v>
      </c>
      <c r="K189" s="1">
        <v>249.98485350768266</v>
      </c>
      <c r="L189" s="1">
        <v>9.3932683706359598E-13</v>
      </c>
      <c r="M189" s="1">
        <v>49.526989139831514</v>
      </c>
      <c r="N189" s="1">
        <v>3.5145971740267101E-12</v>
      </c>
      <c r="O189" s="1">
        <v>6.5608670031742848</v>
      </c>
      <c r="P189" s="1">
        <v>1.0514263134949944E-7</v>
      </c>
      <c r="Q189" s="1">
        <v>4.8753512788452774E-10</v>
      </c>
      <c r="R189" s="1">
        <v>2160.2016226744818</v>
      </c>
      <c r="S189" s="1">
        <v>3.7611293031599517E-10</v>
      </c>
      <c r="T189" s="1">
        <v>921.07679383191464</v>
      </c>
      <c r="U189" s="1">
        <v>87.094227386685432</v>
      </c>
      <c r="V189" s="1">
        <f>0.45*2600*PS[[#This Row],[Transform File.REC_y]]</f>
        <v>70.766249270064819</v>
      </c>
      <c r="W189" s="1">
        <f>0.45*_xlfn.XLOOKUP(PS[[#This Row],[Transform File.Year]],Graphs!$R$2:$R$41,Graphs!$S$2:$S$41)*_xlfn.XLOOKUP(PS[[#This Row],[Transform File.Year]],Graphs!$R$2:$R$41,Graphs!$T$2:$T$41)*PS[[#This Row],[Transform File.REC_y]]</f>
        <v>22.391197848138802</v>
      </c>
    </row>
    <row r="190" spans="1:23" hidden="1" x14ac:dyDescent="0.25">
      <c r="A190" s="1" t="s">
        <v>105</v>
      </c>
      <c r="B190">
        <v>1</v>
      </c>
      <c r="C190" s="1" t="s">
        <v>108</v>
      </c>
      <c r="D190" s="1" t="s">
        <v>375</v>
      </c>
      <c r="E190" s="1">
        <v>2049</v>
      </c>
      <c r="F190" s="1">
        <v>78.731352056285928</v>
      </c>
      <c r="G190" s="1">
        <v>4.6825599820638629E-2</v>
      </c>
      <c r="H190" s="1">
        <v>4.3227554219940461E-14</v>
      </c>
      <c r="I190" s="1">
        <v>1.8790198340208297E-9</v>
      </c>
      <c r="J190" s="1">
        <v>2.136748290770828E-12</v>
      </c>
      <c r="K190" s="1">
        <v>228.5270710370157</v>
      </c>
      <c r="L190" s="1">
        <v>7.4009276069872729E-13</v>
      </c>
      <c r="M190" s="1">
        <v>39.637836510736882</v>
      </c>
      <c r="N190" s="1">
        <v>4.220018658042453E-12</v>
      </c>
      <c r="O190" s="1">
        <v>6.5608670031743097</v>
      </c>
      <c r="P190" s="1">
        <v>1.1485879146731931E-7</v>
      </c>
      <c r="Q190" s="1">
        <v>4.9084363370615499E-10</v>
      </c>
      <c r="R190" s="1">
        <v>2224.7077261821651</v>
      </c>
      <c r="S190" s="1">
        <v>4.2390504541893316E-10</v>
      </c>
      <c r="T190" s="1">
        <v>970.60378297174611</v>
      </c>
      <c r="U190" s="1">
        <v>87.094227386688488</v>
      </c>
      <c r="V190" s="1">
        <f>0.45*2600*PS[[#This Row],[Transform File.REC_y]]</f>
        <v>54.785951790147195</v>
      </c>
      <c r="W190" s="1">
        <f>0.45*_xlfn.XLOOKUP(PS[[#This Row],[Transform File.Year]],Graphs!$R$2:$R$41,Graphs!$S$2:$S$41)*_xlfn.XLOOKUP(PS[[#This Row],[Transform File.Year]],Graphs!$R$2:$R$41,Graphs!$T$2:$T$41)*PS[[#This Row],[Transform File.REC_y]]</f>
        <v>16.619962467857718</v>
      </c>
    </row>
    <row r="191" spans="1:23" hidden="1" x14ac:dyDescent="0.25">
      <c r="A191" s="1" t="s">
        <v>105</v>
      </c>
      <c r="B191">
        <v>1</v>
      </c>
      <c r="C191" s="1" t="s">
        <v>108</v>
      </c>
      <c r="D191" s="1" t="s">
        <v>375</v>
      </c>
      <c r="E191" s="1">
        <v>2050</v>
      </c>
      <c r="F191" s="1">
        <v>75.398342704751087</v>
      </c>
      <c r="G191" s="1">
        <v>3.352347701845123E-2</v>
      </c>
      <c r="H191" s="1">
        <v>5.1870700681564372E-14</v>
      </c>
      <c r="I191" s="1">
        <v>2.5678682300277295E-9</v>
      </c>
      <c r="J191" s="1">
        <v>2.2438135156236367E-12</v>
      </c>
      <c r="K191" s="1">
        <v>151.0039655730225</v>
      </c>
      <c r="L191" s="1">
        <v>0</v>
      </c>
      <c r="M191" s="1">
        <v>43.01338222263329</v>
      </c>
      <c r="N191" s="1">
        <v>5.1081715871500208E-12</v>
      </c>
      <c r="O191" s="1">
        <v>6.5608670031743381</v>
      </c>
      <c r="P191" s="1">
        <v>1.2562905427847278E-7</v>
      </c>
      <c r="Q191" s="1">
        <v>4.9411654963202383E-10</v>
      </c>
      <c r="R191" s="1">
        <v>2281.2190469393408</v>
      </c>
      <c r="S191" s="1">
        <v>4.7580632160748643E-10</v>
      </c>
      <c r="T191" s="1">
        <v>1010.241619482483</v>
      </c>
      <c r="U191" s="1">
        <v>87.094227386691969</v>
      </c>
      <c r="V191" s="1">
        <f>0.45*2600*PS[[#This Row],[Transform File.REC_y]]</f>
        <v>39.222468111587936</v>
      </c>
      <c r="W191" s="1">
        <f>0.45*_xlfn.XLOOKUP(PS[[#This Row],[Transform File.Year]],Graphs!$R$2:$R$41,Graphs!$S$2:$S$41)*_xlfn.XLOOKUP(PS[[#This Row],[Transform File.Year]],Graphs!$R$2:$R$41,Graphs!$T$2:$T$41)*PS[[#This Row],[Transform File.REC_y]]</f>
        <v>11.407387689273078</v>
      </c>
    </row>
    <row r="192" spans="1:23" hidden="1" x14ac:dyDescent="0.25">
      <c r="A192" s="1" t="s">
        <v>105</v>
      </c>
      <c r="B192">
        <v>1</v>
      </c>
      <c r="C192" s="1" t="s">
        <v>108</v>
      </c>
      <c r="D192" s="1" t="s">
        <v>375</v>
      </c>
      <c r="E192" s="1">
        <v>2051</v>
      </c>
      <c r="F192" s="1">
        <v>72.36874215789922</v>
      </c>
      <c r="G192" s="1">
        <v>3.9238182387524509E-3</v>
      </c>
      <c r="H192" s="1">
        <v>6.3039228373814515E-14</v>
      </c>
      <c r="I192" s="1">
        <v>1.8179497338837157E-9</v>
      </c>
      <c r="J192" s="1">
        <v>2.6193212949281992E-12</v>
      </c>
      <c r="K192" s="1">
        <v>148.51387461218835</v>
      </c>
      <c r="L192" s="1">
        <v>0</v>
      </c>
      <c r="M192" s="1">
        <v>60.159541672951782</v>
      </c>
      <c r="N192" s="1">
        <v>6.2443704333847367E-12</v>
      </c>
      <c r="O192" s="1">
        <v>6.5608670031743728</v>
      </c>
      <c r="P192" s="1">
        <v>1.2750571685547128E-7</v>
      </c>
      <c r="Q192" s="1">
        <v>4.9724919711747561E-10</v>
      </c>
      <c r="R192" s="1">
        <v>2314.7063835585936</v>
      </c>
      <c r="S192" s="1">
        <v>5.3588837742573496E-10</v>
      </c>
      <c r="T192" s="1">
        <v>1053.2550017051162</v>
      </c>
      <c r="U192" s="1">
        <v>87.094227386695877</v>
      </c>
      <c r="V192" s="1">
        <f>0.45*2600*PS[[#This Row],[Transform File.REC_y]]</f>
        <v>4.5908673393403676</v>
      </c>
      <c r="W192" s="1">
        <f>0.45*_xlfn.XLOOKUP(PS[[#This Row],[Transform File.Year]],Graphs!$R$2:$R$41,Graphs!$S$2:$S$41)*_xlfn.XLOOKUP(PS[[#This Row],[Transform File.Year]],Graphs!$R$2:$R$41,Graphs!$T$2:$T$41)*PS[[#This Row],[Transform File.REC_y]]</f>
        <v>1.2800222301779209</v>
      </c>
    </row>
    <row r="193" spans="1:23" hidden="1" x14ac:dyDescent="0.25">
      <c r="A193" s="1" t="s">
        <v>105</v>
      </c>
      <c r="B193">
        <v>1</v>
      </c>
      <c r="C193" s="1" t="s">
        <v>108</v>
      </c>
      <c r="D193" s="1" t="s">
        <v>375</v>
      </c>
      <c r="E193" s="1">
        <v>2052</v>
      </c>
      <c r="F193" s="1">
        <v>69.527966875790838</v>
      </c>
      <c r="G193" s="1">
        <v>3.901869518326305E-2</v>
      </c>
      <c r="H193" s="1">
        <v>7.9064042528855214E-14</v>
      </c>
      <c r="I193" s="1">
        <v>1.7435028938098352E-8</v>
      </c>
      <c r="J193" s="1">
        <v>0</v>
      </c>
      <c r="K193" s="1">
        <v>97.540422729631672</v>
      </c>
      <c r="L193" s="1">
        <v>0</v>
      </c>
      <c r="M193" s="1">
        <v>123.08184447404285</v>
      </c>
      <c r="N193" s="1">
        <v>7.7267172460562149E-12</v>
      </c>
      <c r="O193" s="1">
        <v>6.5608670031744145</v>
      </c>
      <c r="P193" s="1">
        <v>1.3007093678298858E-7</v>
      </c>
      <c r="Q193" s="1">
        <v>5.0013013704630441E-10</v>
      </c>
      <c r="R193" s="1">
        <v>2395.4479399970396</v>
      </c>
      <c r="S193" s="1">
        <v>5.7104911235729422E-10</v>
      </c>
      <c r="T193" s="1">
        <v>1057.9945433780697</v>
      </c>
      <c r="U193" s="1">
        <v>87.094227386693618</v>
      </c>
      <c r="V193" s="1">
        <f>0.45*2600*PS[[#This Row],[Transform File.REC_y]]</f>
        <v>45.651873364417767</v>
      </c>
      <c r="W193" s="1">
        <f>0.45*_xlfn.XLOOKUP(PS[[#This Row],[Transform File.Year]],Graphs!$R$2:$R$41,Graphs!$S$2:$S$41)*_xlfn.XLOOKUP(PS[[#This Row],[Transform File.Year]],Graphs!$R$2:$R$41,Graphs!$T$2:$T$41)*PS[[#This Row],[Transform File.REC_y]]</f>
        <v>12.202087562250492</v>
      </c>
    </row>
    <row r="194" spans="1:23" hidden="1" x14ac:dyDescent="0.25">
      <c r="A194" s="1" t="s">
        <v>105</v>
      </c>
      <c r="B194">
        <v>1</v>
      </c>
      <c r="C194" s="1" t="s">
        <v>108</v>
      </c>
      <c r="D194" s="1" t="s">
        <v>375</v>
      </c>
      <c r="E194" s="1">
        <v>2053</v>
      </c>
      <c r="F194" s="1">
        <v>66.443722677840384</v>
      </c>
      <c r="G194" s="1">
        <v>3.7847775387831371E-2</v>
      </c>
      <c r="H194" s="1">
        <v>1.0112389684435535E-13</v>
      </c>
      <c r="I194" s="1">
        <v>1.6840566464240943E-9</v>
      </c>
      <c r="J194" s="1">
        <v>0</v>
      </c>
      <c r="K194" s="1">
        <v>134.67139046188203</v>
      </c>
      <c r="L194" s="1">
        <v>0</v>
      </c>
      <c r="M194" s="1">
        <v>103.20570613672858</v>
      </c>
      <c r="N194" s="1">
        <v>9.708748591124862E-12</v>
      </c>
      <c r="O194" s="1">
        <v>6.5608670031744634</v>
      </c>
      <c r="P194" s="1">
        <v>1.3188591533397202E-7</v>
      </c>
      <c r="Q194" s="1">
        <v>5.0291523771668129E-10</v>
      </c>
      <c r="R194" s="1">
        <v>2425.5086222495584</v>
      </c>
      <c r="S194" s="1">
        <v>5.8146834701982568E-10</v>
      </c>
      <c r="T194" s="1">
        <v>1097.9463878521217</v>
      </c>
      <c r="U194" s="1">
        <v>87.094227386569813</v>
      </c>
      <c r="V194" s="1">
        <f>0.45*2600*PS[[#This Row],[Transform File.REC_y]]</f>
        <v>44.281897203762703</v>
      </c>
      <c r="W194" s="1">
        <f>0.45*_xlfn.XLOOKUP(PS[[#This Row],[Transform File.Year]],Graphs!$R$2:$R$41,Graphs!$S$2:$S$41)*_xlfn.XLOOKUP(PS[[#This Row],[Transform File.Year]],Graphs!$R$2:$R$41,Graphs!$T$2:$T$41)*PS[[#This Row],[Transform File.REC_y]]</f>
        <v>11.345823919424113</v>
      </c>
    </row>
    <row r="195" spans="1:23" hidden="1" x14ac:dyDescent="0.25">
      <c r="A195" s="1" t="s">
        <v>105</v>
      </c>
      <c r="B195">
        <v>1</v>
      </c>
      <c r="C195" s="1" t="s">
        <v>108</v>
      </c>
      <c r="D195" s="1" t="s">
        <v>375</v>
      </c>
      <c r="E195" s="1">
        <v>2054</v>
      </c>
      <c r="F195" s="1">
        <v>63.296351517634598</v>
      </c>
      <c r="G195" s="1">
        <v>2.7228448917167997E-2</v>
      </c>
      <c r="H195" s="1">
        <v>1.2629307612530533E-13</v>
      </c>
      <c r="I195" s="1">
        <v>2.2029605171558572E-8</v>
      </c>
      <c r="J195" s="1">
        <v>0</v>
      </c>
      <c r="K195" s="1">
        <v>150.71510422949783</v>
      </c>
      <c r="L195" s="1">
        <v>0</v>
      </c>
      <c r="M195" s="1">
        <v>5.7518151945967419E-8</v>
      </c>
      <c r="N195" s="1">
        <v>1.2444390498286078E-11</v>
      </c>
      <c r="O195" s="1">
        <v>6.5608670031745238</v>
      </c>
      <c r="P195" s="1">
        <v>1.4931762008139501E-7</v>
      </c>
      <c r="Q195" s="1">
        <v>5.0544675653804833E-10</v>
      </c>
      <c r="R195" s="1">
        <v>2487.9006526665012</v>
      </c>
      <c r="S195" s="1">
        <v>5.8602275742485254E-10</v>
      </c>
      <c r="T195" s="1">
        <v>1095.9242634107122</v>
      </c>
      <c r="U195" s="1">
        <v>86.110238314578595</v>
      </c>
      <c r="V195" s="1">
        <f>0.45*2600*PS[[#This Row],[Transform File.REC_y]]</f>
        <v>31.857285233086557</v>
      </c>
      <c r="W195" s="1">
        <f>0.45*_xlfn.XLOOKUP(PS[[#This Row],[Transform File.Year]],Graphs!$R$2:$R$41,Graphs!$S$2:$S$41)*_xlfn.XLOOKUP(PS[[#This Row],[Transform File.Year]],Graphs!$R$2:$R$41,Graphs!$T$2:$T$41)*PS[[#This Row],[Transform File.REC_y]]</f>
        <v>7.82410430083657</v>
      </c>
    </row>
    <row r="196" spans="1:23" hidden="1" x14ac:dyDescent="0.25">
      <c r="A196" s="1" t="s">
        <v>105</v>
      </c>
      <c r="B196">
        <v>1</v>
      </c>
      <c r="C196" s="1" t="s">
        <v>108</v>
      </c>
      <c r="D196" s="1" t="s">
        <v>375</v>
      </c>
      <c r="E196" s="1">
        <v>2055</v>
      </c>
      <c r="F196" s="1">
        <v>60.381416438198301</v>
      </c>
      <c r="G196" s="1">
        <v>0.10650801319892507</v>
      </c>
      <c r="H196" s="1">
        <v>1.5177945962476228E-13</v>
      </c>
      <c r="I196" s="1">
        <v>1.1581770267431029E-9</v>
      </c>
      <c r="J196" s="1">
        <v>0</v>
      </c>
      <c r="K196" s="1">
        <v>121.95825374402369</v>
      </c>
      <c r="L196" s="1">
        <v>0</v>
      </c>
      <c r="M196" s="1">
        <v>41.651082591192768</v>
      </c>
      <c r="N196" s="1">
        <v>1.6390171287007745E-11</v>
      </c>
      <c r="O196" s="1">
        <v>6.5608670031745975</v>
      </c>
      <c r="P196" s="1">
        <v>1.5099794635526481E-7</v>
      </c>
      <c r="Q196" s="1">
        <v>5.0772848711817922E-10</v>
      </c>
      <c r="R196" s="1">
        <v>2544.7982694173033</v>
      </c>
      <c r="S196" s="1">
        <v>5.884442195709418E-10</v>
      </c>
      <c r="T196" s="1">
        <v>1095.9242634643256</v>
      </c>
      <c r="U196" s="1">
        <v>83.340243778522336</v>
      </c>
      <c r="V196" s="1">
        <f>0.45*2600*PS[[#This Row],[Transform File.REC_y]]</f>
        <v>124.61437544274233</v>
      </c>
      <c r="W196" s="1">
        <f>0.45*_xlfn.XLOOKUP(PS[[#This Row],[Transform File.Year]],Graphs!$R$2:$R$41,Graphs!$S$2:$S$41)*_xlfn.XLOOKUP(PS[[#This Row],[Transform File.Year]],Graphs!$R$2:$R$41,Graphs!$T$2:$T$41)*PS[[#This Row],[Transform File.REC_y]]</f>
        <v>29.335402735155732</v>
      </c>
    </row>
    <row r="197" spans="1:23" hidden="1" x14ac:dyDescent="0.25">
      <c r="A197" s="1" t="s">
        <v>105</v>
      </c>
      <c r="B197">
        <v>1</v>
      </c>
      <c r="C197" s="1" t="s">
        <v>108</v>
      </c>
      <c r="D197" s="1" t="s">
        <v>375</v>
      </c>
      <c r="E197" s="1">
        <v>2056</v>
      </c>
      <c r="F197" s="1">
        <v>57.153299237228886</v>
      </c>
      <c r="G197" s="1">
        <v>7.8786178279864692E-4</v>
      </c>
      <c r="H197" s="1">
        <v>1.8571691907790702E-13</v>
      </c>
      <c r="I197" s="1">
        <v>5.9267564612833557E-10</v>
      </c>
      <c r="J197" s="1">
        <v>0</v>
      </c>
      <c r="K197" s="1">
        <v>145.18488513273161</v>
      </c>
      <c r="L197" s="1">
        <v>0</v>
      </c>
      <c r="M197" s="1">
        <v>43.477868584022005</v>
      </c>
      <c r="N197" s="1">
        <v>2.244720028756975E-11</v>
      </c>
      <c r="O197" s="1">
        <v>6.5608670031746916</v>
      </c>
      <c r="P197" s="1">
        <v>1.7302342432398171E-7</v>
      </c>
      <c r="Q197" s="1">
        <v>5.099589762724312E-10</v>
      </c>
      <c r="R197" s="1">
        <v>2572.6874048135351</v>
      </c>
      <c r="S197" s="1">
        <v>5.9010202603837687E-10</v>
      </c>
      <c r="T197" s="1">
        <v>1090.7983440680455</v>
      </c>
      <c r="U197" s="1">
        <v>79.754751974435521</v>
      </c>
      <c r="V197" s="1">
        <f>0.45*2600*PS[[#This Row],[Transform File.REC_y]]</f>
        <v>0.92179828587441692</v>
      </c>
      <c r="W197" s="1">
        <f>0.45*_xlfn.XLOOKUP(PS[[#This Row],[Transform File.Year]],Graphs!$R$2:$R$41,Graphs!$S$2:$S$41)*_xlfn.XLOOKUP(PS[[#This Row],[Transform File.Year]],Graphs!$R$2:$R$41,Graphs!$T$2:$T$41)*PS[[#This Row],[Transform File.REC_y]]</f>
        <v>0.2079888592198334</v>
      </c>
    </row>
    <row r="198" spans="1:23" hidden="1" x14ac:dyDescent="0.25">
      <c r="A198" s="1" t="s">
        <v>105</v>
      </c>
      <c r="B198">
        <v>1</v>
      </c>
      <c r="C198" s="1" t="s">
        <v>108</v>
      </c>
      <c r="D198" s="1" t="s">
        <v>375</v>
      </c>
      <c r="E198" s="1">
        <v>2057</v>
      </c>
      <c r="F198" s="1">
        <v>53.996318607850299</v>
      </c>
      <c r="G198" s="1">
        <v>2.7854652551628739E-3</v>
      </c>
      <c r="H198" s="1">
        <v>0</v>
      </c>
      <c r="I198" s="1">
        <v>7.83959269756395E-10</v>
      </c>
      <c r="J198" s="1">
        <v>0</v>
      </c>
      <c r="K198" s="1">
        <v>244.20722074838608</v>
      </c>
      <c r="L198" s="1">
        <v>0</v>
      </c>
      <c r="M198" s="1">
        <v>6.2809570691198625E-8</v>
      </c>
      <c r="N198" s="1">
        <v>3.2695446739294452E-11</v>
      </c>
      <c r="O198" s="1">
        <v>6.5608670031748044</v>
      </c>
      <c r="P198" s="1">
        <v>1.7417701772319908E-7</v>
      </c>
      <c r="Q198" s="1">
        <v>5.1209572456320201E-10</v>
      </c>
      <c r="R198" s="1">
        <v>2627.4918870744823</v>
      </c>
      <c r="S198" s="1">
        <v>5.9133880738013363E-10</v>
      </c>
      <c r="T198" s="1">
        <v>1101.3403675274744</v>
      </c>
      <c r="U198" s="1">
        <v>74.946014268303543</v>
      </c>
      <c r="V198" s="1">
        <f>0.45*2600*PS[[#This Row],[Transform File.REC_y]]</f>
        <v>3.2589943485405626</v>
      </c>
      <c r="W198" s="1">
        <f>0.45*_xlfn.XLOOKUP(PS[[#This Row],[Transform File.Year]],Graphs!$R$2:$R$41,Graphs!$S$2:$S$41)*_xlfn.XLOOKUP(PS[[#This Row],[Transform File.Year]],Graphs!$R$2:$R$41,Graphs!$T$2:$T$41)*PS[[#This Row],[Transform File.REC_y]]</f>
        <v>0.70477501737499615</v>
      </c>
    </row>
    <row r="199" spans="1:23" hidden="1" x14ac:dyDescent="0.25">
      <c r="A199" s="1" t="s">
        <v>105</v>
      </c>
      <c r="B199">
        <v>1</v>
      </c>
      <c r="C199" s="1" t="s">
        <v>108</v>
      </c>
      <c r="D199" s="1" t="s">
        <v>375</v>
      </c>
      <c r="E199" s="1">
        <v>2058</v>
      </c>
      <c r="F199" s="1">
        <v>51.029402169151943</v>
      </c>
      <c r="G199" s="1">
        <v>2.0523207465440837E-2</v>
      </c>
      <c r="H199" s="1">
        <v>0</v>
      </c>
      <c r="I199" s="1">
        <v>0</v>
      </c>
      <c r="J199" s="1">
        <v>0</v>
      </c>
      <c r="K199" s="1">
        <v>44.270606568204961</v>
      </c>
      <c r="L199" s="1">
        <v>0</v>
      </c>
      <c r="M199" s="1">
        <v>5.5940560782310236E-8</v>
      </c>
      <c r="N199" s="1">
        <v>5.0360654863441933E-11</v>
      </c>
      <c r="O199" s="1">
        <v>6.5608670031749297</v>
      </c>
      <c r="P199" s="1">
        <v>1.7476459664518357E-7</v>
      </c>
      <c r="Q199" s="1">
        <v>5.1433953807882559E-10</v>
      </c>
      <c r="R199" s="1">
        <v>2784.8638711189551</v>
      </c>
      <c r="S199" s="1">
        <v>5.9227813421719723E-10</v>
      </c>
      <c r="T199" s="1">
        <v>1064.3055366430158</v>
      </c>
      <c r="U199" s="1">
        <v>68.302407709105708</v>
      </c>
      <c r="V199" s="1">
        <f>0.45*2600*PS[[#This Row],[Transform File.REC_y]]</f>
        <v>24.012152734565777</v>
      </c>
      <c r="W199" s="1">
        <f>0.45*_xlfn.XLOOKUP(PS[[#This Row],[Transform File.Year]],Graphs!$R$2:$R$41,Graphs!$S$2:$S$41)*_xlfn.XLOOKUP(PS[[#This Row],[Transform File.Year]],Graphs!$R$2:$R$41,Graphs!$T$2:$T$41)*PS[[#This Row],[Transform File.REC_y]]</f>
        <v>4.9767219636777797</v>
      </c>
    </row>
    <row r="200" spans="1:23" hidden="1" x14ac:dyDescent="0.25">
      <c r="A200" s="1" t="s">
        <v>105</v>
      </c>
      <c r="B200">
        <v>1</v>
      </c>
      <c r="C200" s="1" t="s">
        <v>108</v>
      </c>
      <c r="D200" s="1" t="s">
        <v>375</v>
      </c>
      <c r="E200" s="1">
        <v>2059</v>
      </c>
      <c r="F200" s="1">
        <v>56.077092062159288</v>
      </c>
      <c r="G200" s="1">
        <v>5.5647261604235269E-2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6.5608670031750513</v>
      </c>
      <c r="P200" s="1">
        <v>1.7554288504758502E-7</v>
      </c>
      <c r="Q200" s="1">
        <v>5.1695885937375379E-10</v>
      </c>
      <c r="R200" s="1">
        <v>2759.4970282542263</v>
      </c>
      <c r="S200" s="1">
        <v>5.930182269778959E-10</v>
      </c>
      <c r="T200" s="1">
        <v>1035.9648136206856</v>
      </c>
      <c r="U200" s="1">
        <v>58.906497870311917</v>
      </c>
      <c r="V200" s="1">
        <f>0.45*2600*PS[[#This Row],[Transform File.REC_y]]</f>
        <v>65.107296076955265</v>
      </c>
      <c r="W200" s="1">
        <f>0.45*_xlfn.XLOOKUP(PS[[#This Row],[Transform File.Year]],Graphs!$R$2:$R$41,Graphs!$S$2:$S$41)*_xlfn.XLOOKUP(PS[[#This Row],[Transform File.Year]],Graphs!$R$2:$R$41,Graphs!$T$2:$T$41)*PS[[#This Row],[Transform File.REC_y]]</f>
        <v>12.93213460584783</v>
      </c>
    </row>
    <row r="201" spans="1:23" hidden="1" x14ac:dyDescent="0.25">
      <c r="A201" s="1" t="s">
        <v>105</v>
      </c>
      <c r="B201">
        <v>1</v>
      </c>
      <c r="C201" s="1" t="s">
        <v>108</v>
      </c>
      <c r="D201" s="1" t="s">
        <v>375</v>
      </c>
      <c r="E201" s="1">
        <v>2060</v>
      </c>
      <c r="F201" s="1">
        <v>68.483159257125521</v>
      </c>
      <c r="G201" s="1">
        <v>0.1202183247694206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6.5608670031749199</v>
      </c>
      <c r="P201" s="1">
        <v>1.7553654686284781E-7</v>
      </c>
      <c r="Q201" s="1">
        <v>5.1695885937375379E-10</v>
      </c>
      <c r="R201" s="1">
        <v>2710.6962301431649</v>
      </c>
      <c r="S201" s="1">
        <v>5.930182269778959E-10</v>
      </c>
      <c r="T201" s="1">
        <v>1034.7905007730419</v>
      </c>
      <c r="U201" s="1">
        <v>44.812633112058862</v>
      </c>
      <c r="V201" s="1">
        <f>0.45*2600*PS[[#This Row],[Transform File.REC_y]]</f>
        <v>140.6554399802221</v>
      </c>
      <c r="W201" s="1">
        <f>0.45*_xlfn.XLOOKUP(PS[[#This Row],[Transform File.Year]],Graphs!$R$2:$R$41,Graphs!$S$2:$S$41)*_xlfn.XLOOKUP(PS[[#This Row],[Transform File.Year]],Graphs!$R$2:$R$41,Graphs!$T$2:$T$41)*PS[[#This Row],[Transform File.REC_y]]</f>
        <v>26.773704562084234</v>
      </c>
    </row>
    <row r="202" spans="1:23" hidden="1" x14ac:dyDescent="0.25">
      <c r="A202" s="1" t="s">
        <v>105</v>
      </c>
      <c r="B202">
        <v>1</v>
      </c>
      <c r="C202" s="1" t="s">
        <v>108</v>
      </c>
      <c r="D202" s="1" t="s">
        <v>343</v>
      </c>
      <c r="E202" s="1">
        <v>2021</v>
      </c>
      <c r="F202" s="1">
        <v>196.71264462167622</v>
      </c>
      <c r="G202" s="1">
        <v>-7.1489872691074913E-11</v>
      </c>
      <c r="H202" s="1">
        <v>4.5291245553578522E-13</v>
      </c>
      <c r="I202" s="1">
        <v>6.3539999999932846</v>
      </c>
      <c r="J202" s="1">
        <v>7.3370768863690845E-14</v>
      </c>
      <c r="K202" s="1">
        <v>82.434999999999988</v>
      </c>
      <c r="L202" s="1">
        <v>2.7243857690804635E-14</v>
      </c>
      <c r="M202" s="1">
        <v>55.419999999991944</v>
      </c>
      <c r="N202" s="1">
        <v>4.9410804229197026E-13</v>
      </c>
      <c r="O202" s="1">
        <v>153</v>
      </c>
      <c r="P202" s="1">
        <v>12.708</v>
      </c>
      <c r="Q202" s="1">
        <v>49.44</v>
      </c>
      <c r="R202" s="1">
        <v>164.87</v>
      </c>
      <c r="S202" s="1">
        <v>78.48</v>
      </c>
      <c r="T202" s="1">
        <v>110.84</v>
      </c>
      <c r="U202" s="1">
        <v>11.39</v>
      </c>
      <c r="V202" s="1">
        <f>0.45*2600*PS[[#This Row],[Transform File.REC_y]]</f>
        <v>-8.3643151048557654E-8</v>
      </c>
      <c r="W202" s="1">
        <f>0.45*_xlfn.XLOOKUP(PS[[#This Row],[Transform File.Year]],Graphs!$R$2:$R$41,Graphs!$S$2:$S$41)*_xlfn.XLOOKUP(PS[[#This Row],[Transform File.Year]],Graphs!$R$2:$R$41,Graphs!$T$2:$T$41)*PS[[#This Row],[Transform File.REC_y]]</f>
        <v>-6.8013238520210411E-8</v>
      </c>
    </row>
    <row r="203" spans="1:23" hidden="1" x14ac:dyDescent="0.25">
      <c r="A203" s="1" t="s">
        <v>105</v>
      </c>
      <c r="B203">
        <v>1</v>
      </c>
      <c r="C203" s="1" t="s">
        <v>108</v>
      </c>
      <c r="D203" s="1" t="s">
        <v>343</v>
      </c>
      <c r="E203" s="1">
        <v>2022</v>
      </c>
      <c r="F203" s="1">
        <v>320.29437683032546</v>
      </c>
      <c r="G203" s="1">
        <v>5.9133481547977814E-9</v>
      </c>
      <c r="H203" s="1">
        <v>4.6128638165881148E-13</v>
      </c>
      <c r="I203" s="1">
        <v>8.4048382826714541E-12</v>
      </c>
      <c r="J203" s="1">
        <v>7.6509298349221384E-14</v>
      </c>
      <c r="K203" s="1">
        <v>123.65249999999993</v>
      </c>
      <c r="L203" s="1">
        <v>1.6376889682877127E-14</v>
      </c>
      <c r="M203" s="1">
        <v>83.129999999959395</v>
      </c>
      <c r="N203" s="1">
        <v>4.9155947254082362E-13</v>
      </c>
      <c r="O203" s="1">
        <v>153</v>
      </c>
      <c r="P203" s="1">
        <v>12.708</v>
      </c>
      <c r="Q203" s="1">
        <v>49.44</v>
      </c>
      <c r="R203" s="1">
        <v>247.30500000000001</v>
      </c>
      <c r="S203" s="1">
        <v>78.48</v>
      </c>
      <c r="T203" s="1">
        <v>166.25999999999195</v>
      </c>
      <c r="U203" s="1">
        <v>11.390000000000494</v>
      </c>
      <c r="V203" s="1">
        <f>0.45*2600*PS[[#This Row],[Transform File.REC_y]]</f>
        <v>6.9186173411134044E-6</v>
      </c>
      <c r="W203" s="1">
        <f>0.45*_xlfn.XLOOKUP(PS[[#This Row],[Transform File.Year]],Graphs!$R$2:$R$41,Graphs!$S$2:$S$41)*_xlfn.XLOOKUP(PS[[#This Row],[Transform File.Year]],Graphs!$R$2:$R$41,Graphs!$T$2:$T$41)*PS[[#This Row],[Transform File.REC_y]]</f>
        <v>5.7250740166129048E-6</v>
      </c>
    </row>
    <row r="204" spans="1:23" hidden="1" x14ac:dyDescent="0.25">
      <c r="A204" s="1" t="s">
        <v>105</v>
      </c>
      <c r="B204">
        <v>1</v>
      </c>
      <c r="C204" s="1" t="s">
        <v>108</v>
      </c>
      <c r="D204" s="1" t="s">
        <v>343</v>
      </c>
      <c r="E204" s="1">
        <v>2023</v>
      </c>
      <c r="F204" s="1">
        <v>118.09549337278997</v>
      </c>
      <c r="G204" s="1">
        <v>9.4064643722994773E-9</v>
      </c>
      <c r="H204" s="1">
        <v>4.6880861612831901E-13</v>
      </c>
      <c r="I204" s="1">
        <v>3.405898859393289E-12</v>
      </c>
      <c r="J204" s="1">
        <v>7.9897766818803696E-14</v>
      </c>
      <c r="K204" s="1">
        <v>185.47874999999942</v>
      </c>
      <c r="L204" s="1">
        <v>1.5267829514598455E-14</v>
      </c>
      <c r="M204" s="1">
        <v>102.08195485597682</v>
      </c>
      <c r="N204" s="1">
        <v>4.9215977901112164E-13</v>
      </c>
      <c r="O204" s="1">
        <v>145.35</v>
      </c>
      <c r="P204" s="1">
        <v>18.355999999993283</v>
      </c>
      <c r="Q204" s="1">
        <v>46.144000000000005</v>
      </c>
      <c r="R204" s="1">
        <v>359.9661666666666</v>
      </c>
      <c r="S204" s="1">
        <v>74.555999999999997</v>
      </c>
      <c r="T204" s="1">
        <v>242.00066666661803</v>
      </c>
      <c r="U204" s="1">
        <v>10.251000000000985</v>
      </c>
      <c r="V204" s="1">
        <f>0.45*2600*PS[[#This Row],[Transform File.REC_y]]</f>
        <v>1.1005563315590389E-5</v>
      </c>
      <c r="W204" s="1">
        <f>0.45*_xlfn.XLOOKUP(PS[[#This Row],[Transform File.Year]],Graphs!$R$2:$R$41,Graphs!$S$2:$S$41)*_xlfn.XLOOKUP(PS[[#This Row],[Transform File.Year]],Graphs!$R$2:$R$41,Graphs!$T$2:$T$41)*PS[[#This Row],[Transform File.REC_y]]</f>
        <v>9.2649296754838805E-6</v>
      </c>
    </row>
    <row r="205" spans="1:23" hidden="1" x14ac:dyDescent="0.25">
      <c r="A205" s="1" t="s">
        <v>105</v>
      </c>
      <c r="B205">
        <v>1</v>
      </c>
      <c r="C205" s="1" t="s">
        <v>108</v>
      </c>
      <c r="D205" s="1" t="s">
        <v>343</v>
      </c>
      <c r="E205" s="1">
        <v>2024</v>
      </c>
      <c r="F205" s="1">
        <v>94.260629000899584</v>
      </c>
      <c r="G205" s="1">
        <v>2.4755310104505398E-9</v>
      </c>
      <c r="H205" s="1">
        <v>5.9373042630321536E-13</v>
      </c>
      <c r="I205" s="1">
        <v>3.8361648054992187E-12</v>
      </c>
      <c r="J205" s="1">
        <v>1.026785727562315E-13</v>
      </c>
      <c r="K205" s="1">
        <v>163.42451267971884</v>
      </c>
      <c r="L205" s="1">
        <v>1.8999314362523596E-14</v>
      </c>
      <c r="M205" s="1">
        <v>2.7918138239036665E-9</v>
      </c>
      <c r="N205" s="1">
        <v>6.4907176410450339E-13</v>
      </c>
      <c r="O205" s="1">
        <v>137.70000000000047</v>
      </c>
      <c r="P205" s="1">
        <v>17.65000000000169</v>
      </c>
      <c r="Q205" s="1">
        <v>42.848000000000006</v>
      </c>
      <c r="R205" s="1">
        <v>534.45358333333274</v>
      </c>
      <c r="S205" s="1">
        <v>70.632000000000005</v>
      </c>
      <c r="T205" s="1">
        <v>336.69328818926152</v>
      </c>
      <c r="U205" s="1">
        <v>9.112000000001478</v>
      </c>
      <c r="V205" s="1">
        <f>0.45*2600*PS[[#This Row],[Transform File.REC_y]]</f>
        <v>2.8963712822271316E-6</v>
      </c>
      <c r="W205" s="1">
        <f>0.45*_xlfn.XLOOKUP(PS[[#This Row],[Transform File.Year]],Graphs!$R$2:$R$41,Graphs!$S$2:$S$41)*_xlfn.XLOOKUP(PS[[#This Row],[Transform File.Year]],Graphs!$R$2:$R$41,Graphs!$T$2:$T$41)*PS[[#This Row],[Transform File.REC_y]]</f>
        <v>2.3617644898156426E-6</v>
      </c>
    </row>
    <row r="206" spans="1:23" hidden="1" x14ac:dyDescent="0.25">
      <c r="A206" s="1" t="s">
        <v>105</v>
      </c>
      <c r="B206">
        <v>1</v>
      </c>
      <c r="C206" s="1" t="s">
        <v>108</v>
      </c>
      <c r="D206" s="1" t="s">
        <v>343</v>
      </c>
      <c r="E206" s="1">
        <v>2025</v>
      </c>
      <c r="F206" s="1">
        <v>78.734787872490742</v>
      </c>
      <c r="G206" s="1">
        <v>-7.6493853481622656E-10</v>
      </c>
      <c r="H206" s="1">
        <v>7.8185381189403015E-13</v>
      </c>
      <c r="I206" s="1">
        <v>4.3208687838097248E-12</v>
      </c>
      <c r="J206" s="1">
        <v>1.3735851837948396E-13</v>
      </c>
      <c r="K206" s="1">
        <v>108.32559739383134</v>
      </c>
      <c r="L206" s="1">
        <v>2.4130039852176364E-14</v>
      </c>
      <c r="M206" s="1">
        <v>39.491973949263631</v>
      </c>
      <c r="N206" s="1">
        <v>9.1175032971025218E-13</v>
      </c>
      <c r="O206" s="1">
        <v>130.05000000000092</v>
      </c>
      <c r="P206" s="1">
        <v>16.944000000005097</v>
      </c>
      <c r="Q206" s="1">
        <v>39.552</v>
      </c>
      <c r="R206" s="1">
        <v>686.88676267971823</v>
      </c>
      <c r="S206" s="1">
        <v>66.707999999999998</v>
      </c>
      <c r="T206" s="1">
        <v>329.30395485871998</v>
      </c>
      <c r="U206" s="1">
        <v>7.9730000000021262</v>
      </c>
      <c r="V206" s="1">
        <f>0.45*2600*PS[[#This Row],[Transform File.REC_y]]</f>
        <v>-8.9497808573498513E-7</v>
      </c>
      <c r="W206" s="1">
        <f>0.45*_xlfn.XLOOKUP(PS[[#This Row],[Transform File.Year]],Graphs!$R$2:$R$41,Graphs!$S$2:$S$41)*_xlfn.XLOOKUP(PS[[#This Row],[Transform File.Year]],Graphs!$R$2:$R$41,Graphs!$T$2:$T$41)*PS[[#This Row],[Transform File.REC_y]]</f>
        <v>-7.0668391876607602E-7</v>
      </c>
    </row>
    <row r="207" spans="1:23" hidden="1" x14ac:dyDescent="0.25">
      <c r="A207" s="1" t="s">
        <v>105</v>
      </c>
      <c r="B207">
        <v>1</v>
      </c>
      <c r="C207" s="1" t="s">
        <v>108</v>
      </c>
      <c r="D207" s="1" t="s">
        <v>343</v>
      </c>
      <c r="E207" s="1">
        <v>2026</v>
      </c>
      <c r="F207" s="1">
        <v>80.16998013062981</v>
      </c>
      <c r="G207" s="1">
        <v>2.0275020088700173E-7</v>
      </c>
      <c r="H207" s="1">
        <v>1.0965939300374771E-12</v>
      </c>
      <c r="I207" s="1">
        <v>4.8596615419620178E-12</v>
      </c>
      <c r="J207" s="1">
        <v>1.9539957713167787E-13</v>
      </c>
      <c r="K207" s="1">
        <v>61.913462487529017</v>
      </c>
      <c r="L207" s="1">
        <v>3.1557462690134076E-14</v>
      </c>
      <c r="M207" s="1">
        <v>31.034134771728517</v>
      </c>
      <c r="N207" s="1">
        <v>1.4447634522755662E-12</v>
      </c>
      <c r="O207" s="1">
        <v>122.40000000000138</v>
      </c>
      <c r="P207" s="1">
        <v>16.238000000008931</v>
      </c>
      <c r="Q207" s="1">
        <v>36.255999999999993</v>
      </c>
      <c r="R207" s="1">
        <v>784.22102674021619</v>
      </c>
      <c r="S207" s="1">
        <v>62.784000000000006</v>
      </c>
      <c r="T207" s="1">
        <v>361.40659547465026</v>
      </c>
      <c r="U207" s="1">
        <v>6.8340000000030372</v>
      </c>
      <c r="V207" s="1">
        <f>0.45*2600*PS[[#This Row],[Transform File.REC_y]]</f>
        <v>2.3721773503779201E-4</v>
      </c>
      <c r="W207" s="1">
        <f>0.45*_xlfn.XLOOKUP(PS[[#This Row],[Transform File.Year]],Graphs!$R$2:$R$41,Graphs!$S$2:$S$41)*_xlfn.XLOOKUP(PS[[#This Row],[Transform File.Year]],Graphs!$R$2:$R$41,Graphs!$T$2:$T$41)*PS[[#This Row],[Transform File.REC_y]]</f>
        <v>1.8133112331543359E-4</v>
      </c>
    </row>
    <row r="208" spans="1:23" hidden="1" x14ac:dyDescent="0.25">
      <c r="A208" s="1" t="s">
        <v>105</v>
      </c>
      <c r="B208">
        <v>1</v>
      </c>
      <c r="C208" s="1" t="s">
        <v>108</v>
      </c>
      <c r="D208" s="1" t="s">
        <v>343</v>
      </c>
      <c r="E208" s="1">
        <v>2027</v>
      </c>
      <c r="F208" s="1">
        <v>80.627087225553225</v>
      </c>
      <c r="G208" s="1">
        <v>9.4144099236609149E-7</v>
      </c>
      <c r="H208" s="1">
        <v>1.6398178672980431E-12</v>
      </c>
      <c r="I208" s="1">
        <v>5.4585900040092669E-12</v>
      </c>
      <c r="J208" s="1">
        <v>3.1064066979186322E-13</v>
      </c>
      <c r="K208" s="1">
        <v>70.39109672047725</v>
      </c>
      <c r="L208" s="1">
        <v>4.2654251486596693E-14</v>
      </c>
      <c r="M208" s="1">
        <v>27.708125239173629</v>
      </c>
      <c r="N208" s="1">
        <v>9.3418394490689862E-12</v>
      </c>
      <c r="O208" s="1">
        <v>114.75000000000198</v>
      </c>
      <c r="P208" s="1">
        <v>15.532000000013252</v>
      </c>
      <c r="Q208" s="1">
        <v>32.96</v>
      </c>
      <c r="R208" s="1">
        <v>835.14315589441185</v>
      </c>
      <c r="S208" s="1">
        <v>58.86</v>
      </c>
      <c r="T208" s="1">
        <v>385.05139691304544</v>
      </c>
      <c r="U208" s="1">
        <v>5.6950000000044838</v>
      </c>
      <c r="V208" s="1">
        <f>0.45*2600*PS[[#This Row],[Transform File.REC_y]]</f>
        <v>1.1014859610683271E-3</v>
      </c>
      <c r="W208" s="1">
        <f>0.45*_xlfn.XLOOKUP(PS[[#This Row],[Transform File.Year]],Graphs!$R$2:$R$41,Graphs!$S$2:$S$41)*_xlfn.XLOOKUP(PS[[#This Row],[Transform File.Year]],Graphs!$R$2:$R$41,Graphs!$T$2:$T$41)*PS[[#This Row],[Transform File.REC_y]]</f>
        <v>8.1489619582273136E-4</v>
      </c>
    </row>
    <row r="209" spans="1:23" hidden="1" x14ac:dyDescent="0.25">
      <c r="A209" s="1" t="s">
        <v>105</v>
      </c>
      <c r="B209">
        <v>1</v>
      </c>
      <c r="C209" s="1" t="s">
        <v>108</v>
      </c>
      <c r="D209" s="1" t="s">
        <v>343</v>
      </c>
      <c r="E209" s="1">
        <v>2028</v>
      </c>
      <c r="F209" s="1">
        <v>81.084457497439473</v>
      </c>
      <c r="G209" s="1">
        <v>5.5007817682375858E-6</v>
      </c>
      <c r="H209" s="1">
        <v>2.4381566566564135E-12</v>
      </c>
      <c r="I209" s="1">
        <v>6.1020304018129661E-12</v>
      </c>
      <c r="J209" s="1">
        <v>7.3234669489644538E-13</v>
      </c>
      <c r="K209" s="1">
        <v>69.613805688907462</v>
      </c>
      <c r="L209" s="1">
        <v>6.1101897640841814E-14</v>
      </c>
      <c r="M209" s="1">
        <v>20.679474550645843</v>
      </c>
      <c r="N209" s="1">
        <v>1.237503080163924</v>
      </c>
      <c r="O209" s="1">
        <v>107.10000000000275</v>
      </c>
      <c r="P209" s="1">
        <v>14.826000000018112</v>
      </c>
      <c r="Q209" s="1">
        <v>29.664000000000001</v>
      </c>
      <c r="R209" s="1">
        <v>894.54291928155578</v>
      </c>
      <c r="S209" s="1">
        <v>54.935999999999993</v>
      </c>
      <c r="T209" s="1">
        <v>405.37018881888577</v>
      </c>
      <c r="U209" s="1">
        <v>4.5560000000138254</v>
      </c>
      <c r="V209" s="1">
        <f>0.45*2600*PS[[#This Row],[Transform File.REC_y]]</f>
        <v>6.4359146688379755E-3</v>
      </c>
      <c r="W209" s="1">
        <f>0.45*_xlfn.XLOOKUP(PS[[#This Row],[Transform File.Year]],Graphs!$R$2:$R$41,Graphs!$S$2:$S$41)*_xlfn.XLOOKUP(PS[[#This Row],[Transform File.Year]],Graphs!$R$2:$R$41,Graphs!$T$2:$T$41)*PS[[#This Row],[Transform File.REC_y]]</f>
        <v>4.6070304714436201E-3</v>
      </c>
    </row>
    <row r="210" spans="1:23" hidden="1" x14ac:dyDescent="0.25">
      <c r="A210" s="1" t="s">
        <v>105</v>
      </c>
      <c r="B210">
        <v>1</v>
      </c>
      <c r="C210" s="1" t="s">
        <v>108</v>
      </c>
      <c r="D210" s="1" t="s">
        <v>343</v>
      </c>
      <c r="E210" s="1">
        <v>2029</v>
      </c>
      <c r="F210" s="1">
        <v>82.129106309795318</v>
      </c>
      <c r="G210" s="1">
        <v>1.2929237105120485E-7</v>
      </c>
      <c r="H210" s="1">
        <v>3.9424145371601804E-12</v>
      </c>
      <c r="I210" s="1">
        <v>6.7210513747138738E-12</v>
      </c>
      <c r="J210" s="1">
        <v>2.7879416651786884E-10</v>
      </c>
      <c r="K210" s="1">
        <v>98.311336757852303</v>
      </c>
      <c r="L210" s="1">
        <v>8.3972016788671008E-14</v>
      </c>
      <c r="M210" s="1">
        <v>10.974930773552069</v>
      </c>
      <c r="N210" s="1">
        <v>2.8967515400830766</v>
      </c>
      <c r="O210" s="1">
        <v>99.450000000003854</v>
      </c>
      <c r="P210" s="1">
        <v>14.120000000023571</v>
      </c>
      <c r="Q210" s="1">
        <v>26.368000000000077</v>
      </c>
      <c r="R210" s="1">
        <v>953.16539163712991</v>
      </c>
      <c r="S210" s="1">
        <v>51.012</v>
      </c>
      <c r="T210" s="1">
        <v>418.66033003619827</v>
      </c>
      <c r="U210" s="1">
        <v>4.6545030801777489</v>
      </c>
      <c r="V210" s="1">
        <f>0.45*2600*PS[[#This Row],[Transform File.REC_y]]</f>
        <v>1.5127207412990966E-4</v>
      </c>
      <c r="W210" s="1">
        <f>0.45*_xlfn.XLOOKUP(PS[[#This Row],[Transform File.Year]],Graphs!$R$2:$R$41,Graphs!$S$2:$S$41)*_xlfn.XLOOKUP(PS[[#This Row],[Transform File.Year]],Graphs!$R$2:$R$41,Graphs!$T$2:$T$41)*PS[[#This Row],[Transform File.REC_y]]</f>
        <v>1.0474899331995183E-4</v>
      </c>
    </row>
    <row r="211" spans="1:23" hidden="1" x14ac:dyDescent="0.25">
      <c r="A211" s="1" t="s">
        <v>105</v>
      </c>
      <c r="B211">
        <v>1</v>
      </c>
      <c r="C211" s="1" t="s">
        <v>108</v>
      </c>
      <c r="D211" s="1" t="s">
        <v>343</v>
      </c>
      <c r="E211" s="1">
        <v>2030</v>
      </c>
      <c r="F211" s="1">
        <v>84.319436486504443</v>
      </c>
      <c r="G211" s="1">
        <v>2.0261137817366185E-3</v>
      </c>
      <c r="H211" s="1">
        <v>6.5736582926544212E-12</v>
      </c>
      <c r="I211" s="1">
        <v>7.3994536170256158E-12</v>
      </c>
      <c r="J211" s="1">
        <v>3.0217737644818467E-11</v>
      </c>
      <c r="K211" s="1">
        <v>105.6815046354487</v>
      </c>
      <c r="L211" s="1">
        <v>1.3665607377562255E-13</v>
      </c>
      <c r="M211" s="1">
        <v>2.3840105968728597E-8</v>
      </c>
      <c r="N211" s="1">
        <v>3.7756273101248912</v>
      </c>
      <c r="O211" s="1">
        <v>91.800000000005497</v>
      </c>
      <c r="P211" s="1">
        <v>13.414000000029672</v>
      </c>
      <c r="Q211" s="1">
        <v>23.072000000000152</v>
      </c>
      <c r="R211" s="1">
        <v>1040.4853950616489</v>
      </c>
      <c r="S211" s="1">
        <v>47.088000000000001</v>
      </c>
      <c r="T211" s="1">
        <v>422.24592747641702</v>
      </c>
      <c r="U211" s="1">
        <v>6.4122546202608266</v>
      </c>
      <c r="V211" s="1">
        <f>0.45*2600*PS[[#This Row],[Transform File.REC_y]]</f>
        <v>2.3705531246318436</v>
      </c>
      <c r="W211" s="1">
        <f>0.45*_xlfn.XLOOKUP(PS[[#This Row],[Transform File.Year]],Graphs!$R$2:$R$41,Graphs!$S$2:$S$41)*_xlfn.XLOOKUP(PS[[#This Row],[Transform File.Year]],Graphs!$R$2:$R$41,Graphs!$T$2:$T$41)*PS[[#This Row],[Transform File.REC_y]]</f>
        <v>1.5875125736155333</v>
      </c>
    </row>
    <row r="212" spans="1:23" hidden="1" x14ac:dyDescent="0.25">
      <c r="A212" s="1" t="s">
        <v>105</v>
      </c>
      <c r="B212">
        <v>1</v>
      </c>
      <c r="C212" s="1" t="s">
        <v>108</v>
      </c>
      <c r="D212" s="1" t="s">
        <v>343</v>
      </c>
      <c r="E212" s="1">
        <v>2031</v>
      </c>
      <c r="F212" s="1">
        <v>85.71589530949602</v>
      </c>
      <c r="G212" s="1">
        <v>3.4009760651709385E-3</v>
      </c>
      <c r="H212" s="1">
        <v>1.321301744336713E-11</v>
      </c>
      <c r="I212" s="1">
        <v>8.191113437981965E-12</v>
      </c>
      <c r="J212" s="1">
        <v>2.4570174401892275E-11</v>
      </c>
      <c r="K212" s="1">
        <v>93.745930722163877</v>
      </c>
      <c r="L212" s="1">
        <v>5.2127268444483284E-13</v>
      </c>
      <c r="M212" s="1">
        <v>1.4521514500846121E-9</v>
      </c>
      <c r="N212" s="1">
        <v>5.0939409651864223</v>
      </c>
      <c r="O212" s="1">
        <v>84.15000000000795</v>
      </c>
      <c r="P212" s="1">
        <v>12.708000000036392</v>
      </c>
      <c r="Q212" s="1">
        <v>19.776000000000231</v>
      </c>
      <c r="R212" s="1">
        <v>1135.1755663637643</v>
      </c>
      <c r="S212" s="1">
        <v>43.16400000000003</v>
      </c>
      <c r="T212" s="1">
        <v>414.8565941669238</v>
      </c>
      <c r="U212" s="1">
        <v>9.0488819303857166</v>
      </c>
      <c r="V212" s="1">
        <f>0.45*2600*PS[[#This Row],[Transform File.REC_y]]</f>
        <v>3.9791419962499979</v>
      </c>
      <c r="W212" s="1">
        <f>0.45*_xlfn.XLOOKUP(PS[[#This Row],[Transform File.Year]],Graphs!$R$2:$R$41,Graphs!$S$2:$S$41)*_xlfn.XLOOKUP(PS[[#This Row],[Transform File.Year]],Graphs!$R$2:$R$41,Graphs!$T$2:$T$41)*PS[[#This Row],[Transform File.REC_y]]</f>
        <v>2.5571869825248874</v>
      </c>
    </row>
    <row r="213" spans="1:23" hidden="1" x14ac:dyDescent="0.25">
      <c r="A213" s="1" t="s">
        <v>105</v>
      </c>
      <c r="B213">
        <v>1</v>
      </c>
      <c r="C213" s="1" t="s">
        <v>108</v>
      </c>
      <c r="D213" s="1" t="s">
        <v>343</v>
      </c>
      <c r="E213" s="1">
        <v>2032</v>
      </c>
      <c r="F213" s="1">
        <v>87.460594984636288</v>
      </c>
      <c r="G213" s="1">
        <v>7.4828425619513888E-4</v>
      </c>
      <c r="H213" s="1">
        <v>1.9309989314133647E-11</v>
      </c>
      <c r="I213" s="1">
        <v>9.0894076554358335E-12</v>
      </c>
      <c r="J213" s="1">
        <v>2.9683909524032924E-11</v>
      </c>
      <c r="K213" s="1">
        <v>89.41543332038674</v>
      </c>
      <c r="L213" s="1">
        <v>1.3946850152772574E-10</v>
      </c>
      <c r="M213" s="1">
        <v>3.8900595084549875E-8</v>
      </c>
      <c r="N213" s="1">
        <v>7.0714114477761392</v>
      </c>
      <c r="O213" s="1">
        <v>76.50000000001188</v>
      </c>
      <c r="P213" s="1">
        <v>12.002000000043793</v>
      </c>
      <c r="Q213" s="1">
        <v>16.480000000000334</v>
      </c>
      <c r="R213" s="1">
        <v>1217.9301637525948</v>
      </c>
      <c r="S213" s="1">
        <v>39.240000000000045</v>
      </c>
      <c r="T213" s="1">
        <v>407.46726083504262</v>
      </c>
      <c r="U213" s="1">
        <v>13.003822895572139</v>
      </c>
      <c r="V213" s="1">
        <f>0.45*2600*PS[[#This Row],[Transform File.REC_y]]</f>
        <v>0.87549257974831252</v>
      </c>
      <c r="W213" s="1">
        <f>0.45*_xlfn.XLOOKUP(PS[[#This Row],[Transform File.Year]],Graphs!$R$2:$R$41,Graphs!$S$2:$S$41)*_xlfn.XLOOKUP(PS[[#This Row],[Transform File.Year]],Graphs!$R$2:$R$41,Graphs!$T$2:$T$41)*PS[[#This Row],[Transform File.REC_y]]</f>
        <v>0.53989123209865431</v>
      </c>
    </row>
    <row r="214" spans="1:23" hidden="1" x14ac:dyDescent="0.25">
      <c r="A214" s="1" t="s">
        <v>105</v>
      </c>
      <c r="B214">
        <v>1</v>
      </c>
      <c r="C214" s="1" t="s">
        <v>108</v>
      </c>
      <c r="D214" s="1" t="s">
        <v>343</v>
      </c>
      <c r="E214" s="1">
        <v>2033</v>
      </c>
      <c r="F214" s="1">
        <v>88.399677781535047</v>
      </c>
      <c r="G214" s="1">
        <v>7.0786226333488235E-7</v>
      </c>
      <c r="H214" s="1">
        <v>5.704656516186004E-11</v>
      </c>
      <c r="I214" s="1">
        <v>1.0166557181452121E-11</v>
      </c>
      <c r="J214" s="1">
        <v>3.9056032452471778E-11</v>
      </c>
      <c r="K214" s="1">
        <v>60.313329114704636</v>
      </c>
      <c r="L214" s="1">
        <v>1.7286821297661867E-11</v>
      </c>
      <c r="M214" s="1">
        <v>32.770244073038178</v>
      </c>
      <c r="N214" s="1">
        <v>10.037617171660205</v>
      </c>
      <c r="O214" s="1">
        <v>68.850000000018454</v>
      </c>
      <c r="P214" s="1">
        <v>11.296000000051983</v>
      </c>
      <c r="Q214" s="1">
        <v>13.18400000000047</v>
      </c>
      <c r="R214" s="1">
        <v>1296.3542637396481</v>
      </c>
      <c r="S214" s="1">
        <v>35.316000000000059</v>
      </c>
      <c r="T214" s="1">
        <v>400.07792754060995</v>
      </c>
      <c r="U214" s="1">
        <v>20.075234343348278</v>
      </c>
      <c r="V214" s="1">
        <f>0.45*2600*PS[[#This Row],[Transform File.REC_y]]</f>
        <v>8.2819884810181234E-4</v>
      </c>
      <c r="W214" s="1">
        <f>0.45*_xlfn.XLOOKUP(PS[[#This Row],[Transform File.Year]],Graphs!$R$2:$R$41,Graphs!$S$2:$S$41)*_xlfn.XLOOKUP(PS[[#This Row],[Transform File.Year]],Graphs!$R$2:$R$41,Graphs!$T$2:$T$41)*PS[[#This Row],[Transform File.REC_y]]</f>
        <v>4.9005491139417256E-4</v>
      </c>
    </row>
    <row r="215" spans="1:23" hidden="1" x14ac:dyDescent="0.25">
      <c r="A215" s="1" t="s">
        <v>105</v>
      </c>
      <c r="B215">
        <v>1</v>
      </c>
      <c r="C215" s="1" t="s">
        <v>108</v>
      </c>
      <c r="D215" s="1" t="s">
        <v>343</v>
      </c>
      <c r="E215" s="1">
        <v>2034</v>
      </c>
      <c r="F215" s="1">
        <v>89.606730944252334</v>
      </c>
      <c r="G215" s="1">
        <v>1.1145110100603642E-6</v>
      </c>
      <c r="H215" s="1">
        <v>6.4978596864887299</v>
      </c>
      <c r="I215" s="1">
        <v>1.1515457935993932E-11</v>
      </c>
      <c r="J215" s="1">
        <v>1.599339730194975E-11</v>
      </c>
      <c r="K215" s="1">
        <v>42.880002164255806</v>
      </c>
      <c r="L215" s="1">
        <v>1.6065607963123797E-11</v>
      </c>
      <c r="M215" s="1">
        <v>51.974925482641275</v>
      </c>
      <c r="N215" s="1">
        <v>15.05642575732959</v>
      </c>
      <c r="O215" s="1">
        <v>61.200000000031665</v>
      </c>
      <c r="P215" s="1">
        <v>10.590000000061073</v>
      </c>
      <c r="Q215" s="1">
        <v>9.8880000000006643</v>
      </c>
      <c r="R215" s="1">
        <v>1345.6762595210193</v>
      </c>
      <c r="S215" s="1">
        <v>31.392000000000081</v>
      </c>
      <c r="T215" s="1">
        <v>425.45883828031475</v>
      </c>
      <c r="U215" s="1">
        <v>30.112851515008483</v>
      </c>
      <c r="V215" s="1">
        <f>0.45*2600*PS[[#This Row],[Transform File.REC_y]]</f>
        <v>1.3039778817706261E-3</v>
      </c>
      <c r="W215" s="1">
        <f>0.45*_xlfn.XLOOKUP(PS[[#This Row],[Transform File.Year]],Graphs!$R$2:$R$41,Graphs!$S$2:$S$41)*_xlfn.XLOOKUP(PS[[#This Row],[Transform File.Year]],Graphs!$R$2:$R$41,Graphs!$T$2:$T$41)*PS[[#This Row],[Transform File.REC_y]]</f>
        <v>7.4030825512022341E-4</v>
      </c>
    </row>
    <row r="216" spans="1:23" hidden="1" x14ac:dyDescent="0.25">
      <c r="A216" s="1" t="s">
        <v>105</v>
      </c>
      <c r="B216">
        <v>1</v>
      </c>
      <c r="C216" s="1" t="s">
        <v>108</v>
      </c>
      <c r="D216" s="1" t="s">
        <v>343</v>
      </c>
      <c r="E216" s="1">
        <v>2035</v>
      </c>
      <c r="F216" s="1">
        <v>90.031103389694934</v>
      </c>
      <c r="G216" s="1">
        <v>8.1583984298491889E-7</v>
      </c>
      <c r="H216" s="1">
        <v>6.0473484672599446E-11</v>
      </c>
      <c r="I216" s="1">
        <v>1.2298002502443071E-11</v>
      </c>
      <c r="J216" s="1">
        <v>1.052540638909233E-11</v>
      </c>
      <c r="K216" s="1">
        <v>42.744053696873159</v>
      </c>
      <c r="L216" s="1">
        <v>1.9352953374170686E-11</v>
      </c>
      <c r="M216" s="1">
        <v>67.20435867696915</v>
      </c>
      <c r="N216" s="1">
        <v>12.405864435115653</v>
      </c>
      <c r="O216" s="1">
        <v>53.550000000050971</v>
      </c>
      <c r="P216" s="1">
        <v>9.8840000000712394</v>
      </c>
      <c r="Q216" s="1">
        <v>6.5920000000009766</v>
      </c>
      <c r="R216" s="1">
        <v>1377.5649283519419</v>
      </c>
      <c r="S216" s="1">
        <v>27.468000000000099</v>
      </c>
      <c r="T216" s="1">
        <v>470.04443042962265</v>
      </c>
      <c r="U216" s="1">
        <v>45.169277272338071</v>
      </c>
      <c r="V216" s="1">
        <f>0.45*2600*PS[[#This Row],[Transform File.REC_y]]</f>
        <v>9.5453261629235505E-4</v>
      </c>
      <c r="W216" s="1">
        <f>0.45*_xlfn.XLOOKUP(PS[[#This Row],[Transform File.Year]],Graphs!$R$2:$R$41,Graphs!$S$2:$S$41)*_xlfn.XLOOKUP(PS[[#This Row],[Transform File.Year]],Graphs!$R$2:$R$41,Graphs!$T$2:$T$41)*PS[[#This Row],[Transform File.REC_y]]</f>
        <v>5.1992615138042857E-4</v>
      </c>
    </row>
    <row r="217" spans="1:23" hidden="1" x14ac:dyDescent="0.25">
      <c r="A217" s="1" t="s">
        <v>105</v>
      </c>
      <c r="B217">
        <v>1</v>
      </c>
      <c r="C217" s="1" t="s">
        <v>108</v>
      </c>
      <c r="D217" s="1" t="s">
        <v>343</v>
      </c>
      <c r="E217" s="1">
        <v>2036</v>
      </c>
      <c r="F217" s="1">
        <v>92.795946192545784</v>
      </c>
      <c r="G217" s="1">
        <v>-1.216251699217816E-3</v>
      </c>
      <c r="H217" s="1">
        <v>2.4524155870502579E-11</v>
      </c>
      <c r="I217" s="1">
        <v>1.2058704692724094E-11</v>
      </c>
      <c r="J217" s="1">
        <v>7.7672362428079055E-12</v>
      </c>
      <c r="K217" s="1">
        <v>5.6316875475031529E-12</v>
      </c>
      <c r="L217" s="1">
        <v>2.218787272219321E-11</v>
      </c>
      <c r="M217" s="1">
        <v>69.0856632944935</v>
      </c>
      <c r="N217" s="1">
        <v>11.948801454614991</v>
      </c>
      <c r="O217" s="1">
        <v>45.900000000108015</v>
      </c>
      <c r="P217" s="1">
        <v>9.1780000000827542</v>
      </c>
      <c r="Q217" s="1">
        <v>3.2960000000017087</v>
      </c>
      <c r="R217" s="1">
        <v>1409.3176487154817</v>
      </c>
      <c r="S217" s="1">
        <v>23.544000000000135</v>
      </c>
      <c r="T217" s="1">
        <v>529.85945577325845</v>
      </c>
      <c r="U217" s="1">
        <v>57.575141707453724</v>
      </c>
      <c r="V217" s="1">
        <f>0.45*2600*PS[[#This Row],[Transform File.REC_y]]</f>
        <v>-1.4230144880848448</v>
      </c>
      <c r="W217" s="1">
        <f>0.45*_xlfn.XLOOKUP(PS[[#This Row],[Transform File.Year]],Graphs!$R$2:$R$41,Graphs!$S$2:$S$41)*_xlfn.XLOOKUP(PS[[#This Row],[Transform File.Year]],Graphs!$R$2:$R$41,Graphs!$T$2:$T$41)*PS[[#This Row],[Transform File.REC_y]]</f>
        <v>-0.74361023548171634</v>
      </c>
    </row>
    <row r="218" spans="1:23" hidden="1" x14ac:dyDescent="0.25">
      <c r="A218" s="1" t="s">
        <v>105</v>
      </c>
      <c r="B218">
        <v>1</v>
      </c>
      <c r="C218" s="1" t="s">
        <v>108</v>
      </c>
      <c r="D218" s="1" t="s">
        <v>343</v>
      </c>
      <c r="E218" s="1">
        <v>2037</v>
      </c>
      <c r="F218" s="1">
        <v>104.27673750986585</v>
      </c>
      <c r="G218" s="1">
        <v>5.252562846242345E-3</v>
      </c>
      <c r="H218" s="1">
        <v>4.7850930128920857E-11</v>
      </c>
      <c r="I218" s="1">
        <v>1.4209307483117825E-11</v>
      </c>
      <c r="J218" s="1">
        <v>5.4202546183007804E-12</v>
      </c>
      <c r="K218" s="1">
        <v>28.055956756212684</v>
      </c>
      <c r="L218" s="1">
        <v>2.0011460125786984E-11</v>
      </c>
      <c r="M218" s="1">
        <v>49.937313652686768</v>
      </c>
      <c r="N218" s="1">
        <v>10.401647489384134</v>
      </c>
      <c r="O218" s="1">
        <v>44.747859686596748</v>
      </c>
      <c r="P218" s="1">
        <v>8.4720000000950524</v>
      </c>
      <c r="Q218" s="1">
        <v>2.8050236838485626E-10</v>
      </c>
      <c r="R218" s="1">
        <v>1398.326315382154</v>
      </c>
      <c r="S218" s="1">
        <v>19.620000000000179</v>
      </c>
      <c r="T218" s="1">
        <v>591.55578573441869</v>
      </c>
      <c r="U218" s="1">
        <v>69.523943162068718</v>
      </c>
      <c r="V218" s="1">
        <f>0.45*2600*PS[[#This Row],[Transform File.REC_y]]</f>
        <v>6.1454985301035432</v>
      </c>
      <c r="W218" s="1">
        <f>0.45*_xlfn.XLOOKUP(PS[[#This Row],[Transform File.Year]],Graphs!$R$2:$R$41,Graphs!$S$2:$S$41)*_xlfn.XLOOKUP(PS[[#This Row],[Transform File.Year]],Graphs!$R$2:$R$41,Graphs!$T$2:$T$41)*PS[[#This Row],[Transform File.REC_y]]</f>
        <v>3.0807415718973976</v>
      </c>
    </row>
    <row r="219" spans="1:23" hidden="1" x14ac:dyDescent="0.25">
      <c r="A219" s="1" t="s">
        <v>105</v>
      </c>
      <c r="B219">
        <v>1</v>
      </c>
      <c r="C219" s="1" t="s">
        <v>108</v>
      </c>
      <c r="D219" s="1" t="s">
        <v>343</v>
      </c>
      <c r="E219" s="1">
        <v>2038</v>
      </c>
      <c r="F219" s="1">
        <v>108.5564330463134</v>
      </c>
      <c r="G219" s="1">
        <v>5.7545382665585834E-3</v>
      </c>
      <c r="H219" s="1">
        <v>3.9683044919389833E-11</v>
      </c>
      <c r="I219" s="1">
        <v>1.6928339850748608E-11</v>
      </c>
      <c r="J219" s="1">
        <v>4.3378561898621565E-12</v>
      </c>
      <c r="K219" s="1">
        <v>71.522635337759368</v>
      </c>
      <c r="L219" s="1">
        <v>2.9682040767457173E-11</v>
      </c>
      <c r="M219" s="1">
        <v>21.193865223271441</v>
      </c>
      <c r="N219" s="1">
        <v>3.7755662558290441</v>
      </c>
      <c r="O219" s="1">
        <v>37.097859686657223</v>
      </c>
      <c r="P219" s="1">
        <v>7.7660000001071117</v>
      </c>
      <c r="Q219" s="1">
        <v>3.1072010602967473E-10</v>
      </c>
      <c r="R219" s="1">
        <v>1426.3822721383667</v>
      </c>
      <c r="S219" s="1">
        <v>15.69600000000024</v>
      </c>
      <c r="T219" s="1">
        <v>641.49309938710542</v>
      </c>
      <c r="U219" s="1">
        <v>79.92559065145285</v>
      </c>
      <c r="V219" s="1">
        <f>0.45*2600*PS[[#This Row],[Transform File.REC_y]]</f>
        <v>6.7328097718735425</v>
      </c>
      <c r="W219" s="1">
        <f>0.45*_xlfn.XLOOKUP(PS[[#This Row],[Transform File.Year]],Graphs!$R$2:$R$41,Graphs!$S$2:$S$41)*_xlfn.XLOOKUP(PS[[#This Row],[Transform File.Year]],Graphs!$R$2:$R$41,Graphs!$T$2:$T$41)*PS[[#This Row],[Transform File.REC_y]]</f>
        <v>3.2376798578451451</v>
      </c>
    </row>
    <row r="220" spans="1:23" hidden="1" x14ac:dyDescent="0.25">
      <c r="A220" s="1" t="s">
        <v>105</v>
      </c>
      <c r="B220">
        <v>1</v>
      </c>
      <c r="C220" s="1" t="s">
        <v>108</v>
      </c>
      <c r="D220" s="1" t="s">
        <v>343</v>
      </c>
      <c r="E220" s="1">
        <v>2039</v>
      </c>
      <c r="F220" s="1">
        <v>106.21089259311753</v>
      </c>
      <c r="G220" s="1">
        <v>3.8528151980882614E-3</v>
      </c>
      <c r="H220" s="1">
        <v>1.2340555010659641E-11</v>
      </c>
      <c r="I220" s="1">
        <v>2.0426386761615558E-11</v>
      </c>
      <c r="J220" s="1">
        <v>3.8452995942078285E-12</v>
      </c>
      <c r="K220" s="1">
        <v>73.2349406456986</v>
      </c>
      <c r="L220" s="1">
        <v>2.1769402666623948E-11</v>
      </c>
      <c r="M220" s="1">
        <v>36.003749826191545</v>
      </c>
      <c r="N220" s="1">
        <v>5.4495803593778147</v>
      </c>
      <c r="O220" s="1">
        <v>29.447859686681745</v>
      </c>
      <c r="P220" s="1">
        <v>7.0600000001213203</v>
      </c>
      <c r="Q220" s="1">
        <v>3.35290280431567E-10</v>
      </c>
      <c r="R220" s="1">
        <v>1497.904907476126</v>
      </c>
      <c r="S220" s="1">
        <v>11.772000000000322</v>
      </c>
      <c r="T220" s="1">
        <v>662.68696461037689</v>
      </c>
      <c r="U220" s="1">
        <v>83.701156907281899</v>
      </c>
      <c r="V220" s="1">
        <f>0.45*2600*PS[[#This Row],[Transform File.REC_y]]</f>
        <v>4.5077937817632661</v>
      </c>
      <c r="W220" s="1">
        <f>0.45*_xlfn.XLOOKUP(PS[[#This Row],[Transform File.Year]],Graphs!$R$2:$R$41,Graphs!$S$2:$S$41)*_xlfn.XLOOKUP(PS[[#This Row],[Transform File.Year]],Graphs!$R$2:$R$41,Graphs!$T$2:$T$41)*PS[[#This Row],[Transform File.REC_y]]</f>
        <v>2.079307070831486</v>
      </c>
    </row>
    <row r="221" spans="1:23" hidden="1" x14ac:dyDescent="0.25">
      <c r="A221" s="1" t="s">
        <v>105</v>
      </c>
      <c r="B221">
        <v>1</v>
      </c>
      <c r="C221" s="1" t="s">
        <v>108</v>
      </c>
      <c r="D221" s="1" t="s">
        <v>343</v>
      </c>
      <c r="E221" s="1">
        <v>2040</v>
      </c>
      <c r="F221" s="1">
        <v>104.55131815817785</v>
      </c>
      <c r="G221" s="1">
        <v>4.4878330708615771E-3</v>
      </c>
      <c r="H221" s="1">
        <v>6.3441332267643033E-12</v>
      </c>
      <c r="I221" s="1">
        <v>2.5899040553881738E-11</v>
      </c>
      <c r="J221" s="1">
        <v>3.0005438020407836E-12</v>
      </c>
      <c r="K221" s="1">
        <v>109.9274319884188</v>
      </c>
      <c r="L221" s="1">
        <v>3.3126239527770518E-11</v>
      </c>
      <c r="M221" s="1">
        <v>6.1711916163716642</v>
      </c>
      <c r="N221" s="1">
        <v>3.3262971245003749E-11</v>
      </c>
      <c r="O221" s="1">
        <v>21.797859686729598</v>
      </c>
      <c r="P221" s="1">
        <v>6.3540000001382495</v>
      </c>
      <c r="Q221" s="1">
        <v>3.6497418995559993E-10</v>
      </c>
      <c r="R221" s="1">
        <v>1571.1398481218246</v>
      </c>
      <c r="S221" s="1">
        <v>7.8480000000004591</v>
      </c>
      <c r="T221" s="1">
        <v>698.69071443656844</v>
      </c>
      <c r="U221" s="1">
        <v>89.150737266659718</v>
      </c>
      <c r="V221" s="1">
        <f>0.45*2600*PS[[#This Row],[Transform File.REC_y]]</f>
        <v>5.2507646929080449</v>
      </c>
      <c r="W221" s="1">
        <f>0.45*_xlfn.XLOOKUP(PS[[#This Row],[Transform File.Year]],Graphs!$R$2:$R$41,Graphs!$S$2:$S$41)*_xlfn.XLOOKUP(PS[[#This Row],[Transform File.Year]],Graphs!$R$2:$R$41,Graphs!$T$2:$T$41)*PS[[#This Row],[Transform File.REC_y]]</f>
        <v>2.3231225313187576</v>
      </c>
    </row>
    <row r="222" spans="1:23" hidden="1" x14ac:dyDescent="0.25">
      <c r="A222" s="1" t="s">
        <v>105</v>
      </c>
      <c r="B222">
        <v>1</v>
      </c>
      <c r="C222" s="1" t="s">
        <v>108</v>
      </c>
      <c r="D222" s="1" t="s">
        <v>343</v>
      </c>
      <c r="E222" s="1">
        <v>2041</v>
      </c>
      <c r="F222" s="1">
        <v>104.57401600639321</v>
      </c>
      <c r="G222" s="1">
        <v>4.8528576666191136E-3</v>
      </c>
      <c r="H222" s="1">
        <v>5.290715396577031E-12</v>
      </c>
      <c r="I222" s="1">
        <v>3.4433789173471601E-11</v>
      </c>
      <c r="J222" s="1">
        <v>2.7794473613875191E-12</v>
      </c>
      <c r="K222" s="1">
        <v>138.02291932194876</v>
      </c>
      <c r="L222" s="1">
        <v>4.1654749967034392E-11</v>
      </c>
      <c r="M222" s="1">
        <v>1.2300582674068202E-8</v>
      </c>
      <c r="N222" s="1">
        <v>6.3926755759774828E-12</v>
      </c>
      <c r="O222" s="1">
        <v>14.14785968676928</v>
      </c>
      <c r="P222" s="1">
        <v>6.3540000001586758</v>
      </c>
      <c r="Q222" s="1">
        <v>4.040302224080717E-10</v>
      </c>
      <c r="R222" s="1">
        <v>1681.0672801102435</v>
      </c>
      <c r="S222" s="1">
        <v>3.9240000000009796</v>
      </c>
      <c r="T222" s="1">
        <v>704.86190605294007</v>
      </c>
      <c r="U222" s="1">
        <v>89.150737266692985</v>
      </c>
      <c r="V222" s="1">
        <f>0.45*2600*PS[[#This Row],[Transform File.REC_y]]</f>
        <v>5.6778434699443627</v>
      </c>
      <c r="W222" s="1">
        <f>0.45*_xlfn.XLOOKUP(PS[[#This Row],[Transform File.Year]],Graphs!$R$2:$R$41,Graphs!$S$2:$S$41)*_xlfn.XLOOKUP(PS[[#This Row],[Transform File.Year]],Graphs!$R$2:$R$41,Graphs!$T$2:$T$41)*PS[[#This Row],[Transform File.REC_y]]</f>
        <v>2.4093849707787549</v>
      </c>
    </row>
    <row r="223" spans="1:23" hidden="1" x14ac:dyDescent="0.25">
      <c r="A223" s="1" t="s">
        <v>105</v>
      </c>
      <c r="B223">
        <v>1</v>
      </c>
      <c r="C223" s="1" t="s">
        <v>108</v>
      </c>
      <c r="D223" s="1" t="s">
        <v>343</v>
      </c>
      <c r="E223" s="1">
        <v>2042</v>
      </c>
      <c r="F223" s="1">
        <v>103.91660679412894</v>
      </c>
      <c r="G223" s="1">
        <v>5.9071425317087445E-3</v>
      </c>
      <c r="H223" s="1">
        <v>5.186769610806966E-12</v>
      </c>
      <c r="I223" s="1">
        <v>4.6610357446955076E-11</v>
      </c>
      <c r="J223" s="1">
        <v>2.8108341973170765E-12</v>
      </c>
      <c r="K223" s="1">
        <v>47.109443745811596</v>
      </c>
      <c r="L223" s="1">
        <v>2.9877932563289602E-11</v>
      </c>
      <c r="M223" s="1">
        <v>11.240301826263467</v>
      </c>
      <c r="N223" s="1">
        <v>3.0287528171647397E-12</v>
      </c>
      <c r="O223" s="1">
        <v>6.4978596867816201</v>
      </c>
      <c r="P223" s="1">
        <v>6.3540000001845751</v>
      </c>
      <c r="Q223" s="1">
        <v>4.2002361971002145E-10</v>
      </c>
      <c r="R223" s="1">
        <v>1819.0901994321923</v>
      </c>
      <c r="S223" s="1">
        <v>1.4044773384565543E-10</v>
      </c>
      <c r="T223" s="1">
        <v>704.86190606524065</v>
      </c>
      <c r="U223" s="1">
        <v>89.15073726669938</v>
      </c>
      <c r="V223" s="1">
        <f>0.45*2600*PS[[#This Row],[Transform File.REC_y]]</f>
        <v>6.9113567620992313</v>
      </c>
      <c r="W223" s="1">
        <f>0.45*_xlfn.XLOOKUP(PS[[#This Row],[Transform File.Year]],Graphs!$R$2:$R$41,Graphs!$S$2:$S$41)*_xlfn.XLOOKUP(PS[[#This Row],[Transform File.Year]],Graphs!$R$2:$R$41,Graphs!$T$2:$T$41)*PS[[#This Row],[Transform File.REC_y]]</f>
        <v>2.8127936256668771</v>
      </c>
    </row>
    <row r="224" spans="1:23" hidden="1" x14ac:dyDescent="0.25">
      <c r="A224" s="1" t="s">
        <v>105</v>
      </c>
      <c r="B224">
        <v>1</v>
      </c>
      <c r="C224" s="1" t="s">
        <v>108</v>
      </c>
      <c r="D224" s="1" t="s">
        <v>343</v>
      </c>
      <c r="E224" s="1">
        <v>2043</v>
      </c>
      <c r="F224" s="1">
        <v>99.725705137379762</v>
      </c>
      <c r="G224" s="1">
        <v>-3.0387550705062685E-3</v>
      </c>
      <c r="H224" s="1">
        <v>5.5589499255116163E-12</v>
      </c>
      <c r="I224" s="1">
        <v>6.6625281532042586E-11</v>
      </c>
      <c r="J224" s="1">
        <v>2.5768430859513284E-12</v>
      </c>
      <c r="K224" s="1">
        <v>33.696802142179145</v>
      </c>
      <c r="L224" s="1">
        <v>9.0133583495999658E-12</v>
      </c>
      <c r="M224" s="1">
        <v>42.880864229343935</v>
      </c>
      <c r="N224" s="1">
        <v>2.5137440649251115E-12</v>
      </c>
      <c r="O224" s="1">
        <v>6.4978596867879643</v>
      </c>
      <c r="P224" s="1">
        <v>6.3540000002190089</v>
      </c>
      <c r="Q224" s="1">
        <v>4.3054902609911378E-10</v>
      </c>
      <c r="R224" s="1">
        <v>1866.199643178004</v>
      </c>
      <c r="S224" s="1">
        <v>1.5773455514331729E-10</v>
      </c>
      <c r="T224" s="1">
        <v>716.10220789150412</v>
      </c>
      <c r="U224" s="1">
        <v>89.150737266702407</v>
      </c>
      <c r="V224" s="1">
        <f>0.45*2600*PS[[#This Row],[Transform File.REC_y]]</f>
        <v>-3.5553434324923341</v>
      </c>
      <c r="W224" s="1">
        <f>0.45*_xlfn.XLOOKUP(PS[[#This Row],[Transform File.Year]],Graphs!$R$2:$R$41,Graphs!$S$2:$S$41)*_xlfn.XLOOKUP(PS[[#This Row],[Transform File.Year]],Graphs!$R$2:$R$41,Graphs!$T$2:$T$41)*PS[[#This Row],[Transform File.REC_y]]</f>
        <v>-1.3876717437934838</v>
      </c>
    </row>
    <row r="225" spans="1:23" hidden="1" x14ac:dyDescent="0.25">
      <c r="A225" s="1" t="s">
        <v>105</v>
      </c>
      <c r="B225">
        <v>1</v>
      </c>
      <c r="C225" s="1" t="s">
        <v>108</v>
      </c>
      <c r="D225" s="1" t="s">
        <v>343</v>
      </c>
      <c r="E225" s="1">
        <v>2044</v>
      </c>
      <c r="F225" s="1">
        <v>95.422370558219228</v>
      </c>
      <c r="G225" s="1">
        <v>-3.1942711419209132E-3</v>
      </c>
      <c r="H225" s="1">
        <v>6.2621566894586241E-12</v>
      </c>
      <c r="I225" s="1">
        <v>1.04284293944368E-10</v>
      </c>
      <c r="J225" s="1">
        <v>2.2932800095172615E-12</v>
      </c>
      <c r="K225" s="1">
        <v>72.341055362738388</v>
      </c>
      <c r="L225" s="1">
        <v>3.778358488899008E-12</v>
      </c>
      <c r="M225" s="1">
        <v>39.012323367336514</v>
      </c>
      <c r="N225" s="1">
        <v>2.4998522040093991E-12</v>
      </c>
      <c r="O225" s="1">
        <v>6.4978596867932552</v>
      </c>
      <c r="P225" s="1">
        <v>6.3540000002656196</v>
      </c>
      <c r="Q225" s="1">
        <v>4.3831626234192169E-10</v>
      </c>
      <c r="R225" s="1">
        <v>1899.8964453201831</v>
      </c>
      <c r="S225" s="1">
        <v>1.7380016310644109E-10</v>
      </c>
      <c r="T225" s="1">
        <v>758.98307212084808</v>
      </c>
      <c r="U225" s="1">
        <v>89.150737266704922</v>
      </c>
      <c r="V225" s="1">
        <f>0.45*2600*PS[[#This Row],[Transform File.REC_y]]</f>
        <v>-3.7372972360474686</v>
      </c>
      <c r="W225" s="1">
        <f>0.45*_xlfn.XLOOKUP(PS[[#This Row],[Transform File.Year]],Graphs!$R$2:$R$41,Graphs!$S$2:$S$41)*_xlfn.XLOOKUP(PS[[#This Row],[Transform File.Year]],Graphs!$R$2:$R$41,Graphs!$T$2:$T$41)*PS[[#This Row],[Transform File.REC_y]]</f>
        <v>-1.3988546838520635</v>
      </c>
    </row>
    <row r="226" spans="1:23" hidden="1" x14ac:dyDescent="0.25">
      <c r="A226" s="1" t="s">
        <v>105</v>
      </c>
      <c r="B226">
        <v>1</v>
      </c>
      <c r="C226" s="1" t="s">
        <v>108</v>
      </c>
      <c r="D226" s="1" t="s">
        <v>343</v>
      </c>
      <c r="E226" s="1">
        <v>2045</v>
      </c>
      <c r="F226" s="1">
        <v>91.847972890857903</v>
      </c>
      <c r="G226" s="1">
        <v>2.8715815583976311E-6</v>
      </c>
      <c r="H226" s="1">
        <v>7.2200618466592733E-12</v>
      </c>
      <c r="I226" s="1">
        <v>2.0391129552410541E-10</v>
      </c>
      <c r="J226" s="1">
        <v>2.1510023203773235E-12</v>
      </c>
      <c r="K226" s="1">
        <v>43.292096489890099</v>
      </c>
      <c r="L226" s="1">
        <v>1.904490946518433E-12</v>
      </c>
      <c r="M226" s="1">
        <v>37.019028114544064</v>
      </c>
      <c r="N226" s="1">
        <v>2.7123120685339039E-12</v>
      </c>
      <c r="O226" s="1">
        <v>6.4978596867984422</v>
      </c>
      <c r="P226" s="1">
        <v>6.3540000003322445</v>
      </c>
      <c r="Q226" s="1">
        <v>4.4373651696022247E-10</v>
      </c>
      <c r="R226" s="1">
        <v>1972.2375006829216</v>
      </c>
      <c r="S226" s="1">
        <v>1.9315311648061178E-10</v>
      </c>
      <c r="T226" s="1">
        <v>797.99539548818461</v>
      </c>
      <c r="U226" s="1">
        <v>89.150737266707424</v>
      </c>
      <c r="V226" s="1">
        <f>0.45*2600*PS[[#This Row],[Transform File.REC_y]]</f>
        <v>3.3597504233252285E-3</v>
      </c>
      <c r="W226" s="1">
        <f>0.45*_xlfn.XLOOKUP(PS[[#This Row],[Transform File.Year]],Graphs!$R$2:$R$41,Graphs!$S$2:$S$41)*_xlfn.XLOOKUP(PS[[#This Row],[Transform File.Year]],Graphs!$R$2:$R$41,Graphs!$T$2:$T$41)*PS[[#This Row],[Transform File.REC_y]]</f>
        <v>1.2058996948995811E-3</v>
      </c>
    </row>
    <row r="227" spans="1:23" hidden="1" x14ac:dyDescent="0.25">
      <c r="A227" s="1" t="s">
        <v>105</v>
      </c>
      <c r="B227">
        <v>1</v>
      </c>
      <c r="C227" s="1" t="s">
        <v>108</v>
      </c>
      <c r="D227" s="1" t="s">
        <v>343</v>
      </c>
      <c r="E227" s="1">
        <v>2046</v>
      </c>
      <c r="F227" s="1">
        <v>88.143412919479346</v>
      </c>
      <c r="G227" s="1">
        <v>2.6628999735440339E-4</v>
      </c>
      <c r="H227" s="1">
        <v>8.4192592164305928E-12</v>
      </c>
      <c r="I227" s="1">
        <v>1.4166679968332711E-7</v>
      </c>
      <c r="J227" s="1">
        <v>1.9300815405942749E-12</v>
      </c>
      <c r="K227" s="1">
        <v>142.98540081039764</v>
      </c>
      <c r="L227" s="1">
        <v>1.1539430901994175E-12</v>
      </c>
      <c r="M227" s="1">
        <v>20.248960959645732</v>
      </c>
      <c r="N227" s="1">
        <v>3.1179107487224087E-12</v>
      </c>
      <c r="O227" s="1">
        <v>6.4978596868040013</v>
      </c>
      <c r="P227" s="1">
        <v>6.3540000004365291</v>
      </c>
      <c r="Q227" s="1">
        <v>4.4807437315008463E-10</v>
      </c>
      <c r="R227" s="1">
        <v>2015.5295971728117</v>
      </c>
      <c r="S227" s="1">
        <v>2.1534098920280499E-10</v>
      </c>
      <c r="T227" s="1">
        <v>835.0144236027287</v>
      </c>
      <c r="U227" s="1">
        <v>89.150737266710138</v>
      </c>
      <c r="V227" s="1">
        <f>0.45*2600*PS[[#This Row],[Transform File.REC_y]]</f>
        <v>0.31155929690465195</v>
      </c>
      <c r="W227" s="1">
        <f>0.45*_xlfn.XLOOKUP(PS[[#This Row],[Transform File.Year]],Graphs!$R$2:$R$41,Graphs!$S$2:$S$41)*_xlfn.XLOOKUP(PS[[#This Row],[Transform File.Year]],Graphs!$R$2:$R$41,Graphs!$T$2:$T$41)*PS[[#This Row],[Transform File.REC_y]]</f>
        <v>0.10722938150985735</v>
      </c>
    </row>
    <row r="228" spans="1:23" hidden="1" x14ac:dyDescent="0.25">
      <c r="A228" s="1" t="s">
        <v>105</v>
      </c>
      <c r="B228">
        <v>1</v>
      </c>
      <c r="C228" s="1" t="s">
        <v>108</v>
      </c>
      <c r="D228" s="1" t="s">
        <v>343</v>
      </c>
      <c r="E228" s="1">
        <v>2047</v>
      </c>
      <c r="F228" s="1">
        <v>84.823386391930924</v>
      </c>
      <c r="G228" s="1">
        <v>2.0790125692205993E-3</v>
      </c>
      <c r="H228" s="1">
        <v>9.910401936725369E-12</v>
      </c>
      <c r="I228" s="1">
        <v>2.4656226260240899E-8</v>
      </c>
      <c r="J228" s="1">
        <v>1.9274547813406449E-12</v>
      </c>
      <c r="K228" s="1">
        <v>203.05576952847113</v>
      </c>
      <c r="L228" s="1">
        <v>8.3301418289182436E-13</v>
      </c>
      <c r="M228" s="1">
        <v>21.479107030495378</v>
      </c>
      <c r="N228" s="1">
        <v>3.7055236094535566E-12</v>
      </c>
      <c r="O228" s="1">
        <v>6.4978596868102638</v>
      </c>
      <c r="P228" s="1">
        <v>6.3540000006404407</v>
      </c>
      <c r="Q228" s="1">
        <v>4.5191967274429246E-10</v>
      </c>
      <c r="R228" s="1">
        <v>2076.0799979832095</v>
      </c>
      <c r="S228" s="1">
        <v>2.3535244932859195E-10</v>
      </c>
      <c r="T228" s="1">
        <v>855.26338456237443</v>
      </c>
      <c r="U228" s="1">
        <v>89.150737266712753</v>
      </c>
      <c r="V228" s="1">
        <f>0.45*2600*PS[[#This Row],[Transform File.REC_y]]</f>
        <v>2.4324447059881011</v>
      </c>
      <c r="W228" s="1">
        <f>0.45*_xlfn.XLOOKUP(PS[[#This Row],[Transform File.Year]],Graphs!$R$2:$R$41,Graphs!$S$2:$S$41)*_xlfn.XLOOKUP(PS[[#This Row],[Transform File.Year]],Graphs!$R$2:$R$41,Graphs!$T$2:$T$41)*PS[[#This Row],[Transform File.REC_y]]</f>
        <v>0.80272163237048066</v>
      </c>
    </row>
    <row r="229" spans="1:23" hidden="1" x14ac:dyDescent="0.25">
      <c r="A229" s="1" t="s">
        <v>105</v>
      </c>
      <c r="B229">
        <v>1</v>
      </c>
      <c r="C229" s="1" t="s">
        <v>108</v>
      </c>
      <c r="D229" s="1" t="s">
        <v>343</v>
      </c>
      <c r="E229" s="1">
        <v>2048</v>
      </c>
      <c r="F229" s="1">
        <v>81.882022343282671</v>
      </c>
      <c r="G229" s="1">
        <v>1.120545763266785E-3</v>
      </c>
      <c r="H229" s="1">
        <v>1.1971812913949685E-11</v>
      </c>
      <c r="I229" s="1">
        <v>2.7530686158755874E-8</v>
      </c>
      <c r="J229" s="1">
        <v>2.0750037061566945E-12</v>
      </c>
      <c r="K229" s="1">
        <v>239.79364593589835</v>
      </c>
      <c r="L229" s="1">
        <v>6.2057573332364923E-13</v>
      </c>
      <c r="M229" s="1">
        <v>37.827789768411819</v>
      </c>
      <c r="N229" s="1">
        <v>4.4317824335771732E-12</v>
      </c>
      <c r="O229" s="1">
        <v>6.4978596868174838</v>
      </c>
      <c r="P229" s="1">
        <v>1.4231395557667433E-7</v>
      </c>
      <c r="Q229" s="1">
        <v>4.5492021654633324E-10</v>
      </c>
      <c r="R229" s="1">
        <v>2155.4832675116809</v>
      </c>
      <c r="S229" s="1">
        <v>2.6503449009604912E-10</v>
      </c>
      <c r="T229" s="1">
        <v>876.74249159286978</v>
      </c>
      <c r="U229" s="1">
        <v>89.150737266715979</v>
      </c>
      <c r="V229" s="1">
        <f>0.45*2600*PS[[#This Row],[Transform File.REC_y]]</f>
        <v>1.3110385430221385</v>
      </c>
      <c r="W229" s="1">
        <f>0.45*_xlfn.XLOOKUP(PS[[#This Row],[Transform File.Year]],Graphs!$R$2:$R$41,Graphs!$S$2:$S$41)*_xlfn.XLOOKUP(PS[[#This Row],[Transform File.Year]],Graphs!$R$2:$R$41,Graphs!$T$2:$T$41)*PS[[#This Row],[Transform File.REC_y]]</f>
        <v>0.41482661164242662</v>
      </c>
    </row>
    <row r="230" spans="1:23" hidden="1" x14ac:dyDescent="0.25">
      <c r="A230" s="1" t="s">
        <v>105</v>
      </c>
      <c r="B230">
        <v>1</v>
      </c>
      <c r="C230" s="1" t="s">
        <v>108</v>
      </c>
      <c r="D230" s="1" t="s">
        <v>343</v>
      </c>
      <c r="E230" s="1">
        <v>2049</v>
      </c>
      <c r="F230" s="1">
        <v>79.090193509829831</v>
      </c>
      <c r="G230" s="1">
        <v>1.9121130781435014E-2</v>
      </c>
      <c r="H230" s="1">
        <v>1.4263099469139333E-11</v>
      </c>
      <c r="I230" s="1">
        <v>2.4036252945274269E-8</v>
      </c>
      <c r="J230" s="1">
        <v>2.1616589571880558E-12</v>
      </c>
      <c r="K230" s="1">
        <v>227.53026547665823</v>
      </c>
      <c r="L230" s="1">
        <v>4.931791058765104E-13</v>
      </c>
      <c r="M230" s="1">
        <v>28.726228659698055</v>
      </c>
      <c r="N230" s="1">
        <v>5.3403465767701229E-12</v>
      </c>
      <c r="O230" s="1">
        <v>6.4978596868254499</v>
      </c>
      <c r="P230" s="1">
        <v>1.6696177699863257E-7</v>
      </c>
      <c r="Q230" s="1">
        <v>4.5769966390772076E-10</v>
      </c>
      <c r="R230" s="1">
        <v>2209.7981634475796</v>
      </c>
      <c r="S230" s="1">
        <v>2.8680389276267307E-10</v>
      </c>
      <c r="T230" s="1">
        <v>914.57028136128156</v>
      </c>
      <c r="U230" s="1">
        <v>89.150737266719915</v>
      </c>
      <c r="V230" s="1">
        <f>0.45*2600*PS[[#This Row],[Transform File.REC_y]]</f>
        <v>22.371723014278967</v>
      </c>
      <c r="W230" s="1">
        <f>0.45*_xlfn.XLOOKUP(PS[[#This Row],[Transform File.Year]],Graphs!$R$2:$R$41,Graphs!$S$2:$S$41)*_xlfn.XLOOKUP(PS[[#This Row],[Transform File.Year]],Graphs!$R$2:$R$41,Graphs!$T$2:$T$41)*PS[[#This Row],[Transform File.REC_y]]</f>
        <v>6.7867251492287375</v>
      </c>
    </row>
    <row r="231" spans="1:23" hidden="1" x14ac:dyDescent="0.25">
      <c r="A231" s="1" t="s">
        <v>105</v>
      </c>
      <c r="B231">
        <v>1</v>
      </c>
      <c r="C231" s="1" t="s">
        <v>108</v>
      </c>
      <c r="D231" s="1" t="s">
        <v>343</v>
      </c>
      <c r="E231" s="1">
        <v>2050</v>
      </c>
      <c r="F231" s="1">
        <v>75.672436236972558</v>
      </c>
      <c r="G231" s="1">
        <v>2.0351651293426663E-2</v>
      </c>
      <c r="H231" s="1">
        <v>1.7313526172600795E-11</v>
      </c>
      <c r="I231" s="1">
        <v>8.9834437556153422E-9</v>
      </c>
      <c r="J231" s="1">
        <v>2.2258292626405892E-12</v>
      </c>
      <c r="K231" s="1">
        <v>151.69218879886122</v>
      </c>
      <c r="L231" s="1">
        <v>0</v>
      </c>
      <c r="M231" s="1">
        <v>16.560432545837195</v>
      </c>
      <c r="N231" s="1">
        <v>6.4937812716122763E-12</v>
      </c>
      <c r="O231" s="1">
        <v>6.4978596868348992</v>
      </c>
      <c r="P231" s="1">
        <v>1.9448905725852905E-7</v>
      </c>
      <c r="Q231" s="1">
        <v>4.6051049810503783E-10</v>
      </c>
      <c r="R231" s="1">
        <v>2273.9039162445188</v>
      </c>
      <c r="S231" s="1">
        <v>3.1993013229044358E-10</v>
      </c>
      <c r="T231" s="1">
        <v>943.29651002097967</v>
      </c>
      <c r="U231" s="1">
        <v>89.150737266724605</v>
      </c>
      <c r="V231" s="1">
        <f>0.45*2600*PS[[#This Row],[Transform File.REC_y]]</f>
        <v>23.811432013309197</v>
      </c>
      <c r="W231" s="1">
        <f>0.45*_xlfn.XLOOKUP(PS[[#This Row],[Transform File.Year]],Graphs!$R$2:$R$41,Graphs!$S$2:$S$41)*_xlfn.XLOOKUP(PS[[#This Row],[Transform File.Year]],Graphs!$R$2:$R$41,Graphs!$T$2:$T$41)*PS[[#This Row],[Transform File.REC_y]]</f>
        <v>6.9252713939319017</v>
      </c>
    </row>
    <row r="232" spans="1:23" hidden="1" x14ac:dyDescent="0.25">
      <c r="A232" s="1" t="s">
        <v>105</v>
      </c>
      <c r="B232">
        <v>1</v>
      </c>
      <c r="C232" s="1" t="s">
        <v>108</v>
      </c>
      <c r="D232" s="1" t="s">
        <v>343</v>
      </c>
      <c r="E232" s="1">
        <v>2051</v>
      </c>
      <c r="F232" s="1">
        <v>72.542337995782958</v>
      </c>
      <c r="G232" s="1">
        <v>2.5567929178372108E-4</v>
      </c>
      <c r="H232" s="1">
        <v>2.1027557941172029E-11</v>
      </c>
      <c r="I232" s="1">
        <v>4.9114269020490649E-8</v>
      </c>
      <c r="J232" s="1">
        <v>2.5830585784057333E-12</v>
      </c>
      <c r="K232" s="1">
        <v>115.75140669429331</v>
      </c>
      <c r="L232" s="1">
        <v>0</v>
      </c>
      <c r="M232" s="1">
        <v>82.372571247978001</v>
      </c>
      <c r="N232" s="1">
        <v>7.984740840801205E-12</v>
      </c>
      <c r="O232" s="1">
        <v>6.497859686846402</v>
      </c>
      <c r="P232" s="1">
        <v>2.1852147403899782E-7</v>
      </c>
      <c r="Q232" s="1">
        <v>4.6308734119098916E-10</v>
      </c>
      <c r="R232" s="1">
        <v>2317.2705076495481</v>
      </c>
      <c r="S232" s="1">
        <v>3.6158488225747798E-10</v>
      </c>
      <c r="T232" s="1">
        <v>959.85694256681688</v>
      </c>
      <c r="U232" s="1">
        <v>89.150737266730189</v>
      </c>
      <c r="V232" s="1">
        <f>0.45*2600*PS[[#This Row],[Transform File.REC_y]]</f>
        <v>0.29914477138695367</v>
      </c>
      <c r="W232" s="1">
        <f>0.45*_xlfn.XLOOKUP(PS[[#This Row],[Transform File.Year]],Graphs!$R$2:$R$41,Graphs!$S$2:$S$41)*_xlfn.XLOOKUP(PS[[#This Row],[Transform File.Year]],Graphs!$R$2:$R$41,Graphs!$T$2:$T$41)*PS[[#This Row],[Transform File.REC_y]]</f>
        <v>8.3407323521531088E-2</v>
      </c>
    </row>
    <row r="233" spans="1:23" hidden="1" x14ac:dyDescent="0.25">
      <c r="A233" s="1" t="s">
        <v>105</v>
      </c>
      <c r="B233">
        <v>1</v>
      </c>
      <c r="C233" s="1" t="s">
        <v>108</v>
      </c>
      <c r="D233" s="1" t="s">
        <v>343</v>
      </c>
      <c r="E233" s="1">
        <v>2052</v>
      </c>
      <c r="F233" s="1">
        <v>69.70391233854545</v>
      </c>
      <c r="G233" s="1">
        <v>3.2363417065448143E-6</v>
      </c>
      <c r="H233" s="1">
        <v>2.6836306984134419E-11</v>
      </c>
      <c r="I233" s="1">
        <v>1.8485426756671241E-8</v>
      </c>
      <c r="J233" s="1">
        <v>0</v>
      </c>
      <c r="K233" s="1">
        <v>120.25024355574607</v>
      </c>
      <c r="L233" s="1">
        <v>0</v>
      </c>
      <c r="M233" s="1">
        <v>109.56187206839846</v>
      </c>
      <c r="N233" s="1">
        <v>9.9564681740480424E-12</v>
      </c>
      <c r="O233" s="1">
        <v>6.497859686860072</v>
      </c>
      <c r="P233" s="1">
        <v>2.2750059692582936E-7</v>
      </c>
      <c r="Q233" s="1">
        <v>4.6538062120050642E-10</v>
      </c>
      <c r="R233" s="1">
        <v>2371.1084518563125</v>
      </c>
      <c r="S233" s="1">
        <v>3.9146281482076758E-10</v>
      </c>
      <c r="T233" s="1">
        <v>986.80951381480293</v>
      </c>
      <c r="U233" s="1">
        <v>89.150737266736726</v>
      </c>
      <c r="V233" s="1">
        <f>0.45*2600*PS[[#This Row],[Transform File.REC_y]]</f>
        <v>3.7865197966574326E-3</v>
      </c>
      <c r="W233" s="1">
        <f>0.45*_xlfn.XLOOKUP(PS[[#This Row],[Transform File.Year]],Graphs!$R$2:$R$41,Graphs!$S$2:$S$41)*_xlfn.XLOOKUP(PS[[#This Row],[Transform File.Year]],Graphs!$R$2:$R$41,Graphs!$T$2:$T$41)*PS[[#This Row],[Transform File.REC_y]]</f>
        <v>1.0120821493170323E-3</v>
      </c>
    </row>
    <row r="234" spans="1:23" hidden="1" x14ac:dyDescent="0.25">
      <c r="A234" s="1" t="s">
        <v>105</v>
      </c>
      <c r="B234">
        <v>1</v>
      </c>
      <c r="C234" s="1" t="s">
        <v>108</v>
      </c>
      <c r="D234" s="1" t="s">
        <v>343</v>
      </c>
      <c r="E234" s="1">
        <v>2053</v>
      </c>
      <c r="F234" s="1">
        <v>66.658932229431358</v>
      </c>
      <c r="G234" s="1">
        <v>7.3742574895764713E-6</v>
      </c>
      <c r="H234" s="1">
        <v>3.4895376057790427E-11</v>
      </c>
      <c r="I234" s="1">
        <v>4.6298633066248037E-9</v>
      </c>
      <c r="J234" s="1">
        <v>0</v>
      </c>
      <c r="K234" s="1">
        <v>136.45193723803928</v>
      </c>
      <c r="L234" s="1">
        <v>0</v>
      </c>
      <c r="M234" s="1">
        <v>119.20573724362069</v>
      </c>
      <c r="N234" s="1">
        <v>1.2642014883128118E-11</v>
      </c>
      <c r="O234" s="1">
        <v>6.4978596868766028</v>
      </c>
      <c r="P234" s="1">
        <v>2.7661000628477804E-7</v>
      </c>
      <c r="Q234" s="1">
        <v>4.6753162352088375E-10</v>
      </c>
      <c r="R234" s="1">
        <v>2420.9675986915818</v>
      </c>
      <c r="S234" s="1">
        <v>4.0047617317036754E-10</v>
      </c>
      <c r="T234" s="1">
        <v>1013.2413858832419</v>
      </c>
      <c r="U234" s="1">
        <v>89.150737266737352</v>
      </c>
      <c r="V234" s="1">
        <f>0.45*2600*PS[[#This Row],[Transform File.REC_y]]</f>
        <v>8.6278812628044713E-3</v>
      </c>
      <c r="W234" s="1">
        <f>0.45*_xlfn.XLOOKUP(PS[[#This Row],[Transform File.Year]],Graphs!$R$2:$R$41,Graphs!$S$2:$S$41)*_xlfn.XLOOKUP(PS[[#This Row],[Transform File.Year]],Graphs!$R$2:$R$41,Graphs!$T$2:$T$41)*PS[[#This Row],[Transform File.REC_y]]</f>
        <v>2.2106194130535172E-3</v>
      </c>
    </row>
    <row r="235" spans="1:23" hidden="1" x14ac:dyDescent="0.25">
      <c r="A235" s="1" t="s">
        <v>105</v>
      </c>
      <c r="B235">
        <v>1</v>
      </c>
      <c r="C235" s="1" t="s">
        <v>108</v>
      </c>
      <c r="D235" s="1" t="s">
        <v>343</v>
      </c>
      <c r="E235" s="1">
        <v>2054</v>
      </c>
      <c r="F235" s="1">
        <v>63.784942276630844</v>
      </c>
      <c r="G235" s="1">
        <v>1.1607149471727795E-5</v>
      </c>
      <c r="H235" s="1">
        <v>4.4409102413750641E-11</v>
      </c>
      <c r="I235" s="1">
        <v>7.3051586504512006E-9</v>
      </c>
      <c r="J235" s="1">
        <v>0</v>
      </c>
      <c r="K235" s="1">
        <v>156.7073932906157</v>
      </c>
      <c r="L235" s="1">
        <v>0</v>
      </c>
      <c r="M235" s="1">
        <v>3.5400412168309487</v>
      </c>
      <c r="N235" s="1">
        <v>1.6447600610620117E-11</v>
      </c>
      <c r="O235" s="1">
        <v>6.4978596868965344</v>
      </c>
      <c r="P235" s="1">
        <v>2.9508997445144526E-7</v>
      </c>
      <c r="Q235" s="1">
        <v>4.6946170506147802E-10</v>
      </c>
      <c r="R235" s="1">
        <v>2487.8057302407133</v>
      </c>
      <c r="S235" s="1">
        <v>4.0425453165926655E-10</v>
      </c>
      <c r="T235" s="1">
        <v>1030.365168270886</v>
      </c>
      <c r="U235" s="1">
        <v>87.913234186586081</v>
      </c>
      <c r="V235" s="1">
        <f>0.45*2600*PS[[#This Row],[Transform File.REC_y]]</f>
        <v>1.3580364881921519E-2</v>
      </c>
      <c r="W235" s="1">
        <f>0.45*_xlfn.XLOOKUP(PS[[#This Row],[Transform File.Year]],Graphs!$R$2:$R$41,Graphs!$S$2:$S$41)*_xlfn.XLOOKUP(PS[[#This Row],[Transform File.Year]],Graphs!$R$2:$R$41,Graphs!$T$2:$T$41)*PS[[#This Row],[Transform File.REC_y]]</f>
        <v>3.3353184523462745E-3</v>
      </c>
    </row>
    <row r="236" spans="1:23" hidden="1" x14ac:dyDescent="0.25">
      <c r="A236" s="1" t="s">
        <v>105</v>
      </c>
      <c r="B236">
        <v>1</v>
      </c>
      <c r="C236" s="1" t="s">
        <v>108</v>
      </c>
      <c r="D236" s="1" t="s">
        <v>343</v>
      </c>
      <c r="E236" s="1">
        <v>2055</v>
      </c>
      <c r="F236" s="1">
        <v>60.604393201282008</v>
      </c>
      <c r="G236" s="1">
        <v>9.1324803565231982E-5</v>
      </c>
      <c r="H236" s="1">
        <v>5.3966756950003941E-11</v>
      </c>
      <c r="I236" s="1">
        <v>5.7866158410658686E-9</v>
      </c>
      <c r="J236" s="1">
        <v>0</v>
      </c>
      <c r="K236" s="1">
        <v>127.33073018007649</v>
      </c>
      <c r="L236" s="1">
        <v>0</v>
      </c>
      <c r="M236" s="1">
        <v>55.76129126947162</v>
      </c>
      <c r="N236" s="1">
        <v>2.2147981823211606E-11</v>
      </c>
      <c r="O236" s="1">
        <v>6.4978596869217311</v>
      </c>
      <c r="P236" s="1">
        <v>2.9971373572766824E-7</v>
      </c>
      <c r="Q236" s="1">
        <v>4.7138915984281867E-10</v>
      </c>
      <c r="R236" s="1">
        <v>2546.2017867734767</v>
      </c>
      <c r="S236" s="1">
        <v>4.0615902260578499E-10</v>
      </c>
      <c r="T236" s="1">
        <v>1033.9052094849251</v>
      </c>
      <c r="U236" s="1">
        <v>85.016482646519435</v>
      </c>
      <c r="V236" s="1">
        <f>0.45*2600*PS[[#This Row],[Transform File.REC_y]]</f>
        <v>0.10685002017132142</v>
      </c>
      <c r="W236" s="1">
        <f>0.45*_xlfn.XLOOKUP(PS[[#This Row],[Transform File.Year]],Graphs!$R$2:$R$41,Graphs!$S$2:$S$41)*_xlfn.XLOOKUP(PS[[#This Row],[Transform File.Year]],Graphs!$R$2:$R$41,Graphs!$T$2:$T$41)*PS[[#This Row],[Transform File.REC_y]]</f>
        <v>2.5153505467155824E-2</v>
      </c>
    </row>
    <row r="237" spans="1:23" hidden="1" x14ac:dyDescent="0.25">
      <c r="A237" s="1" t="s">
        <v>105</v>
      </c>
      <c r="B237">
        <v>1</v>
      </c>
      <c r="C237" s="1" t="s">
        <v>108</v>
      </c>
      <c r="D237" s="1" t="s">
        <v>343</v>
      </c>
      <c r="E237" s="1">
        <v>2056</v>
      </c>
      <c r="F237" s="1">
        <v>57.471793572705273</v>
      </c>
      <c r="G237" s="1">
        <v>1.3444620500559645E-6</v>
      </c>
      <c r="H237" s="1">
        <v>6.7660131962884407E-11</v>
      </c>
      <c r="I237" s="1">
        <v>2.0971333282341889E-9</v>
      </c>
      <c r="J237" s="1">
        <v>0</v>
      </c>
      <c r="K237" s="1">
        <v>134.15466537509997</v>
      </c>
      <c r="L237" s="1">
        <v>0</v>
      </c>
      <c r="M237" s="1">
        <v>32.549287387678234</v>
      </c>
      <c r="N237" s="1">
        <v>3.142704169351852E-11</v>
      </c>
      <c r="O237" s="1">
        <v>6.4978596869541878</v>
      </c>
      <c r="P237" s="1">
        <v>3.0701217332674475E-7</v>
      </c>
      <c r="Q237" s="1">
        <v>4.7346416354897536E-10</v>
      </c>
      <c r="R237" s="1">
        <v>2567.8510123181045</v>
      </c>
      <c r="S237" s="1">
        <v>4.0731296569598438E-10</v>
      </c>
      <c r="T237" s="1">
        <v>1050.1745268051329</v>
      </c>
      <c r="U237" s="1">
        <v>81.240855336416701</v>
      </c>
      <c r="V237" s="1">
        <f>0.45*2600*PS[[#This Row],[Transform File.REC_y]]</f>
        <v>1.5730205985654785E-3</v>
      </c>
      <c r="W237" s="1">
        <f>0.45*_xlfn.XLOOKUP(PS[[#This Row],[Transform File.Year]],Graphs!$R$2:$R$41,Graphs!$S$2:$S$41)*_xlfn.XLOOKUP(PS[[#This Row],[Transform File.Year]],Graphs!$R$2:$R$41,Graphs!$T$2:$T$41)*PS[[#This Row],[Transform File.REC_y]]</f>
        <v>3.5492663073741725E-4</v>
      </c>
    </row>
    <row r="238" spans="1:23" hidden="1" x14ac:dyDescent="0.25">
      <c r="A238" s="1" t="s">
        <v>105</v>
      </c>
      <c r="B238">
        <v>1</v>
      </c>
      <c r="C238" s="1" t="s">
        <v>108</v>
      </c>
      <c r="D238" s="1" t="s">
        <v>343</v>
      </c>
      <c r="E238" s="1">
        <v>2057</v>
      </c>
      <c r="F238" s="1">
        <v>54.415642300245501</v>
      </c>
      <c r="G238" s="1">
        <v>8.5294311133595643E-6</v>
      </c>
      <c r="H238" s="1">
        <v>0</v>
      </c>
      <c r="I238" s="1">
        <v>1.1413457121867224E-9</v>
      </c>
      <c r="J238" s="1">
        <v>0</v>
      </c>
      <c r="K238" s="1">
        <v>261.66783448048648</v>
      </c>
      <c r="L238" s="1">
        <v>0</v>
      </c>
      <c r="M238" s="1">
        <v>1.0688557805988796E-7</v>
      </c>
      <c r="N238" s="1">
        <v>4.8757572749373279E-11</v>
      </c>
      <c r="O238" s="1">
        <v>6.497859686994655</v>
      </c>
      <c r="P238" s="1">
        <v>3.1279138971419361E-7</v>
      </c>
      <c r="Q238" s="1">
        <v>4.7562582250616342E-10</v>
      </c>
      <c r="R238" s="1">
        <v>2608.2597469710408</v>
      </c>
      <c r="S238" s="1">
        <v>4.0814597987887621E-10</v>
      </c>
      <c r="T238" s="1">
        <v>1051.6896794210827</v>
      </c>
      <c r="U238" s="1">
        <v>76.146914371261701</v>
      </c>
      <c r="V238" s="1">
        <f>0.45*2600*PS[[#This Row],[Transform File.REC_y]]</f>
        <v>9.9794344026306898E-3</v>
      </c>
      <c r="W238" s="1">
        <f>0.45*_xlfn.XLOOKUP(PS[[#This Row],[Transform File.Year]],Graphs!$R$2:$R$41,Graphs!$S$2:$S$41)*_xlfn.XLOOKUP(PS[[#This Row],[Transform File.Year]],Graphs!$R$2:$R$41,Graphs!$T$2:$T$41)*PS[[#This Row],[Transform File.REC_y]]</f>
        <v>2.1581062445402218E-3</v>
      </c>
    </row>
    <row r="239" spans="1:23" hidden="1" x14ac:dyDescent="0.25">
      <c r="A239" s="1" t="s">
        <v>105</v>
      </c>
      <c r="B239">
        <v>1</v>
      </c>
      <c r="C239" s="1" t="s">
        <v>108</v>
      </c>
      <c r="D239" s="1" t="s">
        <v>343</v>
      </c>
      <c r="E239" s="1">
        <v>2058</v>
      </c>
      <c r="F239" s="1">
        <v>51.354699811277676</v>
      </c>
      <c r="G239" s="1">
        <v>1.4203284851596514E-4</v>
      </c>
      <c r="H239" s="1">
        <v>0</v>
      </c>
      <c r="I239" s="1">
        <v>0</v>
      </c>
      <c r="J239" s="1">
        <v>0</v>
      </c>
      <c r="K239" s="1">
        <v>36.624322178244824</v>
      </c>
      <c r="L239" s="1">
        <v>0</v>
      </c>
      <c r="M239" s="1">
        <v>1.2373508723487217E-7</v>
      </c>
      <c r="N239" s="1">
        <v>9.1156325489066805E-11</v>
      </c>
      <c r="O239" s="1">
        <v>6.4978596870420473</v>
      </c>
      <c r="P239" s="1">
        <v>3.148803319289898E-7</v>
      </c>
      <c r="Q239" s="1">
        <v>4.7785165176880401E-10</v>
      </c>
      <c r="R239" s="1">
        <v>2780.5121481311403</v>
      </c>
      <c r="S239" s="1">
        <v>4.0876655561219987E-10</v>
      </c>
      <c r="T239" s="1">
        <v>1023.9815542887945</v>
      </c>
      <c r="U239" s="1">
        <v>69.075502923534302</v>
      </c>
      <c r="V239" s="1">
        <f>0.45*2600*PS[[#This Row],[Transform File.REC_y]]</f>
        <v>0.16617843276367922</v>
      </c>
      <c r="W239" s="1">
        <f>0.45*_xlfn.XLOOKUP(PS[[#This Row],[Transform File.Year]],Graphs!$R$2:$R$41,Graphs!$S$2:$S$41)*_xlfn.XLOOKUP(PS[[#This Row],[Transform File.Year]],Graphs!$R$2:$R$41,Graphs!$T$2:$T$41)*PS[[#This Row],[Transform File.REC_y]]</f>
        <v>3.4441887212971242E-2</v>
      </c>
    </row>
    <row r="240" spans="1:23" hidden="1" x14ac:dyDescent="0.25">
      <c r="A240" s="1" t="s">
        <v>105</v>
      </c>
      <c r="B240">
        <v>1</v>
      </c>
      <c r="C240" s="1" t="s">
        <v>108</v>
      </c>
      <c r="D240" s="1" t="s">
        <v>343</v>
      </c>
      <c r="E240" s="1">
        <v>2059</v>
      </c>
      <c r="F240" s="1">
        <v>56.975898402175318</v>
      </c>
      <c r="G240" s="1">
        <v>4.6898034428295791E-4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6.4978596870964953</v>
      </c>
      <c r="P240" s="1">
        <v>3.1601258823352111E-7</v>
      </c>
      <c r="Q240" s="1">
        <v>4.8043471034720974E-10</v>
      </c>
      <c r="R240" s="1">
        <v>2756.8231411946808</v>
      </c>
      <c r="S240" s="1">
        <v>4.0925973471807637E-10</v>
      </c>
      <c r="T240" s="1">
        <v>1003.3020798618837</v>
      </c>
      <c r="U240" s="1">
        <v>59.037885751965248</v>
      </c>
      <c r="V240" s="1">
        <f>0.45*2600*PS[[#This Row],[Transform File.REC_y]]</f>
        <v>0.54870700281106077</v>
      </c>
      <c r="W240" s="1">
        <f>0.45*_xlfn.XLOOKUP(PS[[#This Row],[Transform File.Year]],Graphs!$R$2:$R$41,Graphs!$S$2:$S$41)*_xlfn.XLOOKUP(PS[[#This Row],[Transform File.Year]],Graphs!$R$2:$R$41,Graphs!$T$2:$T$41)*PS[[#This Row],[Transform File.REC_y]]</f>
        <v>0.1089885964721483</v>
      </c>
    </row>
    <row r="241" spans="1:23" hidden="1" x14ac:dyDescent="0.25">
      <c r="A241" s="1" t="s">
        <v>105</v>
      </c>
      <c r="B241">
        <v>1</v>
      </c>
      <c r="C241" s="1" t="s">
        <v>108</v>
      </c>
      <c r="D241" s="1" t="s">
        <v>343</v>
      </c>
      <c r="E241" s="1">
        <v>2060</v>
      </c>
      <c r="F241" s="1">
        <v>68.456559901169939</v>
      </c>
      <c r="G241" s="1">
        <v>1.5715708724465007E-3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6.4978596870771854</v>
      </c>
      <c r="P241" s="1">
        <v>3.1600242167633963E-7</v>
      </c>
      <c r="Q241" s="1">
        <v>4.8043471034720974E-10</v>
      </c>
      <c r="R241" s="1">
        <v>2713.9431390304253</v>
      </c>
      <c r="S241" s="1">
        <v>4.0925973471807637E-10</v>
      </c>
      <c r="T241" s="1">
        <v>992.32714908833168</v>
      </c>
      <c r="U241" s="1">
        <v>43.981459994635664</v>
      </c>
      <c r="V241" s="1">
        <f>0.45*2600*PS[[#This Row],[Transform File.REC_y]]</f>
        <v>1.8387379207624057</v>
      </c>
      <c r="W241" s="1">
        <f>0.45*_xlfn.XLOOKUP(PS[[#This Row],[Transform File.Year]],Graphs!$R$2:$R$41,Graphs!$S$2:$S$41)*_xlfn.XLOOKUP(PS[[#This Row],[Transform File.Year]],Graphs!$R$2:$R$41,Graphs!$T$2:$T$41)*PS[[#This Row],[Transform File.REC_y]]</f>
        <v>0.35000299927621731</v>
      </c>
    </row>
    <row r="242" spans="1:23" hidden="1" x14ac:dyDescent="0.25">
      <c r="A242" s="1" t="s">
        <v>105</v>
      </c>
      <c r="B242">
        <v>1</v>
      </c>
      <c r="C242" s="1" t="s">
        <v>108</v>
      </c>
      <c r="D242" s="1" t="s">
        <v>341</v>
      </c>
      <c r="E242" s="1">
        <v>2021</v>
      </c>
      <c r="F242" s="1">
        <v>196.18751693074762</v>
      </c>
      <c r="G242" s="1">
        <v>-1.6684477193322683E-9</v>
      </c>
      <c r="H242" s="1">
        <v>4.7518830929868295E-14</v>
      </c>
      <c r="I242" s="1">
        <v>6.3539999999852883</v>
      </c>
      <c r="J242" s="1">
        <v>5.3587289776107843E-14</v>
      </c>
      <c r="K242" s="1">
        <v>82.434999999999718</v>
      </c>
      <c r="L242" s="1">
        <v>1.9608569724188476E-14</v>
      </c>
      <c r="M242" s="1">
        <v>55.419999999999199</v>
      </c>
      <c r="N242" s="1">
        <v>2.0757239389341614E-13</v>
      </c>
      <c r="O242" s="1">
        <v>153</v>
      </c>
      <c r="P242" s="1">
        <v>12.708</v>
      </c>
      <c r="Q242" s="1">
        <v>49.44</v>
      </c>
      <c r="R242" s="1">
        <v>164.87</v>
      </c>
      <c r="S242" s="1">
        <v>78.48</v>
      </c>
      <c r="T242" s="1">
        <v>110.84</v>
      </c>
      <c r="U242" s="1">
        <v>11.39</v>
      </c>
      <c r="V242" s="1">
        <f>0.45*2600*PS[[#This Row],[Transform File.REC_y]]</f>
        <v>-1.952083831618754E-6</v>
      </c>
      <c r="W242" s="1">
        <f>0.45*_xlfn.XLOOKUP(PS[[#This Row],[Transform File.Year]],Graphs!$R$2:$R$41,Graphs!$S$2:$S$41)*_xlfn.XLOOKUP(PS[[#This Row],[Transform File.Year]],Graphs!$R$2:$R$41,Graphs!$T$2:$T$41)*PS[[#This Row],[Transform File.REC_y]]</f>
        <v>-1.5873092008962764E-6</v>
      </c>
    </row>
    <row r="243" spans="1:23" hidden="1" x14ac:dyDescent="0.25">
      <c r="A243" s="1" t="s">
        <v>105</v>
      </c>
      <c r="B243">
        <v>1</v>
      </c>
      <c r="C243" s="1" t="s">
        <v>108</v>
      </c>
      <c r="D243" s="1" t="s">
        <v>341</v>
      </c>
      <c r="E243" s="1">
        <v>2022</v>
      </c>
      <c r="F243" s="1">
        <v>320.00924469464826</v>
      </c>
      <c r="G243" s="1">
        <v>1.8269661419756003E-8</v>
      </c>
      <c r="H243" s="1">
        <v>4.8386240960858058E-14</v>
      </c>
      <c r="I243" s="1">
        <v>1.8387127245750788E-11</v>
      </c>
      <c r="J243" s="1">
        <v>5.6097364727831473E-14</v>
      </c>
      <c r="K243" s="1">
        <v>123.65249999999881</v>
      </c>
      <c r="L243" s="1">
        <v>1.8671352377558542E-14</v>
      </c>
      <c r="M243" s="1">
        <v>83.129999999995931</v>
      </c>
      <c r="N243" s="1">
        <v>2.0916836298895691E-13</v>
      </c>
      <c r="O243" s="1">
        <v>153</v>
      </c>
      <c r="P243" s="1">
        <v>12.708</v>
      </c>
      <c r="Q243" s="1">
        <v>49.44</v>
      </c>
      <c r="R243" s="1">
        <v>247.30499999999972</v>
      </c>
      <c r="S243" s="1">
        <v>78.48</v>
      </c>
      <c r="T243" s="1">
        <v>166.2599999999992</v>
      </c>
      <c r="U243" s="1">
        <v>11.390000000000208</v>
      </c>
      <c r="V243" s="1">
        <f>0.45*2600*PS[[#This Row],[Transform File.REC_y]]</f>
        <v>2.1375503861114525E-5</v>
      </c>
      <c r="W243" s="1">
        <f>0.45*_xlfn.XLOOKUP(PS[[#This Row],[Transform File.Year]],Graphs!$R$2:$R$41,Graphs!$S$2:$S$41)*_xlfn.XLOOKUP(PS[[#This Row],[Transform File.Year]],Graphs!$R$2:$R$41,Graphs!$T$2:$T$41)*PS[[#This Row],[Transform File.REC_y]]</f>
        <v>1.7687976616377184E-5</v>
      </c>
    </row>
    <row r="244" spans="1:23" hidden="1" x14ac:dyDescent="0.25">
      <c r="A244" s="1" t="s">
        <v>105</v>
      </c>
      <c r="B244">
        <v>1</v>
      </c>
      <c r="C244" s="1" t="s">
        <v>108</v>
      </c>
      <c r="D244" s="1" t="s">
        <v>341</v>
      </c>
      <c r="E244" s="1">
        <v>2023</v>
      </c>
      <c r="F244" s="1">
        <v>117.71458069152833</v>
      </c>
      <c r="G244" s="1">
        <v>-9.7340355111980463E-9</v>
      </c>
      <c r="H244" s="1">
        <v>4.9149948086580205E-14</v>
      </c>
      <c r="I244" s="1">
        <v>7.344739856089101E-12</v>
      </c>
      <c r="J244" s="1">
        <v>5.8673132815844601E-14</v>
      </c>
      <c r="K244" s="1">
        <v>185.47874999999195</v>
      </c>
      <c r="L244" s="1">
        <v>1.68194102392871E-14</v>
      </c>
      <c r="M244" s="1">
        <v>119.75199321900998</v>
      </c>
      <c r="N244" s="1">
        <v>2.1073542436069819E-13</v>
      </c>
      <c r="O244" s="1">
        <v>145.35</v>
      </c>
      <c r="P244" s="1">
        <v>18.355999999985286</v>
      </c>
      <c r="Q244" s="1">
        <v>46.144000000000005</v>
      </c>
      <c r="R244" s="1">
        <v>359.96616666666523</v>
      </c>
      <c r="S244" s="1">
        <v>74.555999999999997</v>
      </c>
      <c r="T244" s="1">
        <v>242.0006666666618</v>
      </c>
      <c r="U244" s="1">
        <v>10.251000000000417</v>
      </c>
      <c r="V244" s="1">
        <f>0.45*2600*PS[[#This Row],[Transform File.REC_y]]</f>
        <v>-1.1388821548101714E-5</v>
      </c>
      <c r="W244" s="1">
        <f>0.45*_xlfn.XLOOKUP(PS[[#This Row],[Transform File.Year]],Graphs!$R$2:$R$41,Graphs!$S$2:$S$41)*_xlfn.XLOOKUP(PS[[#This Row],[Transform File.Year]],Graphs!$R$2:$R$41,Graphs!$T$2:$T$41)*PS[[#This Row],[Transform File.REC_y]]</f>
        <v>-9.5875720037268666E-6</v>
      </c>
    </row>
    <row r="245" spans="1:23" hidden="1" x14ac:dyDescent="0.25">
      <c r="A245" s="1" t="s">
        <v>105</v>
      </c>
      <c r="B245">
        <v>1</v>
      </c>
      <c r="C245" s="1" t="s">
        <v>108</v>
      </c>
      <c r="D245" s="1" t="s">
        <v>341</v>
      </c>
      <c r="E245" s="1">
        <v>2024</v>
      </c>
      <c r="F245" s="1">
        <v>94.937533453673538</v>
      </c>
      <c r="G245" s="1">
        <v>2.083547663025047E-7</v>
      </c>
      <c r="H245" s="1">
        <v>6.172515828557861E-14</v>
      </c>
      <c r="I245" s="1">
        <v>8.2670076888436493E-12</v>
      </c>
      <c r="J245" s="1">
        <v>7.5432004345463451E-14</v>
      </c>
      <c r="K245" s="1">
        <v>183.35307289376726</v>
      </c>
      <c r="L245" s="1">
        <v>2.0902992751708468E-14</v>
      </c>
      <c r="M245" s="1">
        <v>12.291777790655676</v>
      </c>
      <c r="N245" s="1">
        <v>2.7782012079321688E-13</v>
      </c>
      <c r="O245" s="1">
        <v>137.70000000000007</v>
      </c>
      <c r="P245" s="1">
        <v>17.650000000003676</v>
      </c>
      <c r="Q245" s="1">
        <v>42.848000000000006</v>
      </c>
      <c r="R245" s="1">
        <v>534.45358333332388</v>
      </c>
      <c r="S245" s="1">
        <v>70.632000000000005</v>
      </c>
      <c r="T245" s="1">
        <v>354.36332655233844</v>
      </c>
      <c r="U245" s="1">
        <v>9.1120000000006272</v>
      </c>
      <c r="V245" s="1">
        <f>0.45*2600*PS[[#This Row],[Transform File.REC_y]]</f>
        <v>2.4377507657393049E-4</v>
      </c>
      <c r="W245" s="1">
        <f>0.45*_xlfn.XLOOKUP(PS[[#This Row],[Transform File.Year]],Graphs!$R$2:$R$41,Graphs!$S$2:$S$41)*_xlfn.XLOOKUP(PS[[#This Row],[Transform File.Year]],Graphs!$R$2:$R$41,Graphs!$T$2:$T$41)*PS[[#This Row],[Transform File.REC_y]]</f>
        <v>1.9877952902215286E-4</v>
      </c>
    </row>
    <row r="246" spans="1:23" hidden="1" x14ac:dyDescent="0.25">
      <c r="A246" s="1" t="s">
        <v>105</v>
      </c>
      <c r="B246">
        <v>1</v>
      </c>
      <c r="C246" s="1" t="s">
        <v>108</v>
      </c>
      <c r="D246" s="1" t="s">
        <v>341</v>
      </c>
      <c r="E246" s="1">
        <v>2025</v>
      </c>
      <c r="F246" s="1">
        <v>78.396018028627452</v>
      </c>
      <c r="G246" s="1">
        <v>7.538299229628914E-10</v>
      </c>
      <c r="H246" s="1">
        <v>8.0293897659912594E-14</v>
      </c>
      <c r="I246" s="1">
        <v>9.2881226751959616E-12</v>
      </c>
      <c r="J246" s="1">
        <v>1.0069067260059182E-13</v>
      </c>
      <c r="K246" s="1">
        <v>118.36325683286104</v>
      </c>
      <c r="L246" s="1">
        <v>2.6763178458647719E-14</v>
      </c>
      <c r="M246" s="1">
        <v>27.99423930856674</v>
      </c>
      <c r="N246" s="1">
        <v>3.9039970410302855E-13</v>
      </c>
      <c r="O246" s="1">
        <v>130.0500000000001</v>
      </c>
      <c r="P246" s="1">
        <v>16.94400000001102</v>
      </c>
      <c r="Q246" s="1">
        <v>39.552</v>
      </c>
      <c r="R246" s="1">
        <v>706.81532289375764</v>
      </c>
      <c r="S246" s="1">
        <v>66.707999999999998</v>
      </c>
      <c r="T246" s="1">
        <v>359.2657710096608</v>
      </c>
      <c r="U246" s="1">
        <v>7.973000000000904</v>
      </c>
      <c r="V246" s="1">
        <f>0.45*2600*PS[[#This Row],[Transform File.REC_y]]</f>
        <v>8.8198100986658291E-7</v>
      </c>
      <c r="W246" s="1">
        <f>0.45*_xlfn.XLOOKUP(PS[[#This Row],[Transform File.Year]],Graphs!$R$2:$R$41,Graphs!$S$2:$S$41)*_xlfn.XLOOKUP(PS[[#This Row],[Transform File.Year]],Graphs!$R$2:$R$41,Graphs!$T$2:$T$41)*PS[[#This Row],[Transform File.REC_y]]</f>
        <v>6.9642129373248145E-7</v>
      </c>
    </row>
    <row r="247" spans="1:23" hidden="1" x14ac:dyDescent="0.25">
      <c r="A247" s="1" t="s">
        <v>105</v>
      </c>
      <c r="B247">
        <v>1</v>
      </c>
      <c r="C247" s="1" t="s">
        <v>108</v>
      </c>
      <c r="D247" s="1" t="s">
        <v>341</v>
      </c>
      <c r="E247" s="1">
        <v>2026</v>
      </c>
      <c r="F247" s="1">
        <v>79.634452134449575</v>
      </c>
      <c r="G247" s="1">
        <v>9.4352852605879976E-10</v>
      </c>
      <c r="H247" s="1">
        <v>1.102951554513893E-13</v>
      </c>
      <c r="I247" s="1">
        <v>1.0400477615103208E-11</v>
      </c>
      <c r="J247" s="1">
        <v>1.4385696792462988E-13</v>
      </c>
      <c r="K247" s="1">
        <v>62.407146773632647</v>
      </c>
      <c r="L247" s="1">
        <v>3.5826105453021813E-14</v>
      </c>
      <c r="M247" s="1">
        <v>33.576930032889663</v>
      </c>
      <c r="N247" s="1">
        <v>6.1801946625541646E-13</v>
      </c>
      <c r="O247" s="1">
        <v>122.40000000000015</v>
      </c>
      <c r="P247" s="1">
        <v>16.238000000019284</v>
      </c>
      <c r="Q247" s="1">
        <v>36.255999999999993</v>
      </c>
      <c r="R247" s="1">
        <v>814.18724639328536</v>
      </c>
      <c r="S247" s="1">
        <v>62.784000000000006</v>
      </c>
      <c r="T247" s="1">
        <v>379.8706769848942</v>
      </c>
      <c r="U247" s="1">
        <v>6.8340000000012946</v>
      </c>
      <c r="V247" s="1">
        <f>0.45*2600*PS[[#This Row],[Transform File.REC_y]]</f>
        <v>1.1039283754887957E-6</v>
      </c>
      <c r="W247" s="1">
        <f>0.45*_xlfn.XLOOKUP(PS[[#This Row],[Transform File.Year]],Graphs!$R$2:$R$41,Graphs!$S$2:$S$41)*_xlfn.XLOOKUP(PS[[#This Row],[Transform File.Year]],Graphs!$R$2:$R$41,Graphs!$T$2:$T$41)*PS[[#This Row],[Transform File.REC_y]]</f>
        <v>8.4385163004475295E-7</v>
      </c>
    </row>
    <row r="248" spans="1:23" hidden="1" x14ac:dyDescent="0.25">
      <c r="A248" s="1" t="s">
        <v>105</v>
      </c>
      <c r="B248">
        <v>1</v>
      </c>
      <c r="C248" s="1" t="s">
        <v>108</v>
      </c>
      <c r="D248" s="1" t="s">
        <v>341</v>
      </c>
      <c r="E248" s="1">
        <v>2027</v>
      </c>
      <c r="F248" s="1">
        <v>80.166421768169997</v>
      </c>
      <c r="G248" s="1">
        <v>6.9333889507343617E-9</v>
      </c>
      <c r="H248" s="1">
        <v>1.6218378183663865E-13</v>
      </c>
      <c r="I248" s="1">
        <v>1.1697122592699054E-11</v>
      </c>
      <c r="J248" s="1">
        <v>2.2769419863815922E-13</v>
      </c>
      <c r="K248" s="1">
        <v>63.248017597870906</v>
      </c>
      <c r="L248" s="1">
        <v>4.8053006340222767E-14</v>
      </c>
      <c r="M248" s="1">
        <v>29.773672100141614</v>
      </c>
      <c r="N248" s="1">
        <v>1.3059954922410314E-12</v>
      </c>
      <c r="O248" s="1">
        <v>114.75000000000021</v>
      </c>
      <c r="P248" s="1">
        <v>15.532000000028575</v>
      </c>
      <c r="Q248" s="1">
        <v>32.96</v>
      </c>
      <c r="R248" s="1">
        <v>865.60305983358467</v>
      </c>
      <c r="S248" s="1">
        <v>58.86</v>
      </c>
      <c r="T248" s="1">
        <v>406.05827368445051</v>
      </c>
      <c r="U248" s="1">
        <v>5.6950000000019143</v>
      </c>
      <c r="V248" s="1">
        <f>0.45*2600*PS[[#This Row],[Transform File.REC_y]]</f>
        <v>8.1120650723592031E-6</v>
      </c>
      <c r="W248" s="1">
        <f>0.45*_xlfn.XLOOKUP(PS[[#This Row],[Transform File.Year]],Graphs!$R$2:$R$41,Graphs!$S$2:$S$41)*_xlfn.XLOOKUP(PS[[#This Row],[Transform File.Year]],Graphs!$R$2:$R$41,Graphs!$T$2:$T$41)*PS[[#This Row],[Transform File.REC_y]]</f>
        <v>6.0014300693587366E-6</v>
      </c>
    </row>
    <row r="249" spans="1:23" hidden="1" x14ac:dyDescent="0.25">
      <c r="A249" s="1" t="s">
        <v>105</v>
      </c>
      <c r="B249">
        <v>1</v>
      </c>
      <c r="C249" s="1" t="s">
        <v>108</v>
      </c>
      <c r="D249" s="1" t="s">
        <v>341</v>
      </c>
      <c r="E249" s="1">
        <v>2028</v>
      </c>
      <c r="F249" s="1">
        <v>80.671690224928867</v>
      </c>
      <c r="G249" s="1">
        <v>1.0437528972869938E-8</v>
      </c>
      <c r="H249" s="1">
        <v>2.4065455859223561E-13</v>
      </c>
      <c r="I249" s="1">
        <v>1.316983701594447E-11</v>
      </c>
      <c r="J249" s="1">
        <v>4.8333583109895478E-13</v>
      </c>
      <c r="K249" s="1">
        <v>67.137179765709448</v>
      </c>
      <c r="L249" s="1">
        <v>6.8679583862093826E-14</v>
      </c>
      <c r="M249" s="1">
        <v>28.753909190301989</v>
      </c>
      <c r="N249" s="1">
        <v>1.0107350372798933</v>
      </c>
      <c r="O249" s="1">
        <v>107.10000000000028</v>
      </c>
      <c r="P249" s="1">
        <v>14.826000000038974</v>
      </c>
      <c r="Q249" s="1">
        <v>29.664000000000001</v>
      </c>
      <c r="R249" s="1">
        <v>917.85974409812229</v>
      </c>
      <c r="S249" s="1">
        <v>54.935999999999993</v>
      </c>
      <c r="T249" s="1">
        <v>428.44261245125881</v>
      </c>
      <c r="U249" s="1">
        <v>4.5560000000032197</v>
      </c>
      <c r="V249" s="1">
        <f>0.45*2600*PS[[#This Row],[Transform File.REC_y]]</f>
        <v>1.2211908898257826E-5</v>
      </c>
      <c r="W249" s="1">
        <f>0.45*_xlfn.XLOOKUP(PS[[#This Row],[Transform File.Year]],Graphs!$R$2:$R$41,Graphs!$S$2:$S$41)*_xlfn.XLOOKUP(PS[[#This Row],[Transform File.Year]],Graphs!$R$2:$R$41,Graphs!$T$2:$T$41)*PS[[#This Row],[Transform File.REC_y]]</f>
        <v>8.7416691027889795E-6</v>
      </c>
    </row>
    <row r="250" spans="1:23" hidden="1" x14ac:dyDescent="0.25">
      <c r="A250" s="1" t="s">
        <v>105</v>
      </c>
      <c r="B250">
        <v>1</v>
      </c>
      <c r="C250" s="1" t="s">
        <v>108</v>
      </c>
      <c r="D250" s="1" t="s">
        <v>341</v>
      </c>
      <c r="E250" s="1">
        <v>2029</v>
      </c>
      <c r="F250" s="1">
        <v>81.694229064830509</v>
      </c>
      <c r="G250" s="1">
        <v>3.5990848945485439E-8</v>
      </c>
      <c r="H250" s="1">
        <v>3.8744236542393924E-13</v>
      </c>
      <c r="I250" s="1">
        <v>1.4608404256771853E-11</v>
      </c>
      <c r="J250" s="1">
        <v>2.0720711349411627E-10</v>
      </c>
      <c r="K250" s="1">
        <v>89.795519375291349</v>
      </c>
      <c r="L250" s="1">
        <v>1.302230886393916E-13</v>
      </c>
      <c r="M250" s="1">
        <v>7.7224979798104174</v>
      </c>
      <c r="N250" s="1">
        <v>2.7833675186391984</v>
      </c>
      <c r="O250" s="1">
        <v>99.450000000000401</v>
      </c>
      <c r="P250" s="1">
        <v>14.120000000050673</v>
      </c>
      <c r="Q250" s="1">
        <v>26.368000000000055</v>
      </c>
      <c r="R250" s="1">
        <v>974.00559053049835</v>
      </c>
      <c r="S250" s="1">
        <v>51.012</v>
      </c>
      <c r="T250" s="1">
        <v>449.80718830822747</v>
      </c>
      <c r="U250" s="1">
        <v>4.4277350372831119</v>
      </c>
      <c r="V250" s="1">
        <f>0.45*2600*PS[[#This Row],[Transform File.REC_y]]</f>
        <v>4.2109293266217964E-5</v>
      </c>
      <c r="W250" s="1">
        <f>0.45*_xlfn.XLOOKUP(PS[[#This Row],[Transform File.Year]],Graphs!$R$2:$R$41,Graphs!$S$2:$S$41)*_xlfn.XLOOKUP(PS[[#This Row],[Transform File.Year]],Graphs!$R$2:$R$41,Graphs!$T$2:$T$41)*PS[[#This Row],[Transform File.REC_y]]</f>
        <v>2.9158759833377791E-5</v>
      </c>
    </row>
    <row r="251" spans="1:23" hidden="1" x14ac:dyDescent="0.25">
      <c r="A251" s="1" t="s">
        <v>105</v>
      </c>
      <c r="B251">
        <v>1</v>
      </c>
      <c r="C251" s="1" t="s">
        <v>108</v>
      </c>
      <c r="D251" s="1" t="s">
        <v>341</v>
      </c>
      <c r="E251" s="1">
        <v>2030</v>
      </c>
      <c r="F251" s="1">
        <v>83.748451394527621</v>
      </c>
      <c r="G251" s="1">
        <v>5.4201386335835634E-8</v>
      </c>
      <c r="H251" s="1">
        <v>6.5359557323729531E-13</v>
      </c>
      <c r="I251" s="1">
        <v>1.6133479308955964E-11</v>
      </c>
      <c r="J251" s="1">
        <v>2.1972983173333991E-11</v>
      </c>
      <c r="K251" s="1">
        <v>96.560326772661185</v>
      </c>
      <c r="L251" s="1">
        <v>1.5606889630528625E-13</v>
      </c>
      <c r="M251" s="1">
        <v>9.9238794872849135E-10</v>
      </c>
      <c r="N251" s="1">
        <v>3.6055512779590693</v>
      </c>
      <c r="O251" s="1">
        <v>91.800000000000551</v>
      </c>
      <c r="P251" s="1">
        <v>13.414000000063842</v>
      </c>
      <c r="Q251" s="1">
        <v>23.072000000000113</v>
      </c>
      <c r="R251" s="1">
        <v>1052.8097765724563</v>
      </c>
      <c r="S251" s="1">
        <v>47.088000000000001</v>
      </c>
      <c r="T251" s="1">
        <v>450.14035295470455</v>
      </c>
      <c r="U251" s="1">
        <v>6.0721025559223119</v>
      </c>
      <c r="V251" s="1">
        <f>0.45*2600*PS[[#This Row],[Transform File.REC_y]]</f>
        <v>6.3415622012927698E-5</v>
      </c>
      <c r="W251" s="1">
        <f>0.45*_xlfn.XLOOKUP(PS[[#This Row],[Transform File.Year]],Graphs!$R$2:$R$41,Graphs!$S$2:$S$41)*_xlfn.XLOOKUP(PS[[#This Row],[Transform File.Year]],Graphs!$R$2:$R$41,Graphs!$T$2:$T$41)*PS[[#This Row],[Transform File.REC_y]]</f>
        <v>4.2468188653147202E-5</v>
      </c>
    </row>
    <row r="252" spans="1:23" hidden="1" x14ac:dyDescent="0.25">
      <c r="A252" s="1" t="s">
        <v>105</v>
      </c>
      <c r="B252">
        <v>1</v>
      </c>
      <c r="C252" s="1" t="s">
        <v>108</v>
      </c>
      <c r="D252" s="1" t="s">
        <v>341</v>
      </c>
      <c r="E252" s="1">
        <v>2031</v>
      </c>
      <c r="F252" s="1">
        <v>85.229970704962383</v>
      </c>
      <c r="G252" s="1">
        <v>1.7689897770470157E-8</v>
      </c>
      <c r="H252" s="1">
        <v>1.3160648614586583E-12</v>
      </c>
      <c r="I252" s="1">
        <v>1.7874066836318703E-11</v>
      </c>
      <c r="J252" s="1">
        <v>1.4794587264061746E-11</v>
      </c>
      <c r="K252" s="1">
        <v>95.911872256168891</v>
      </c>
      <c r="L252" s="1">
        <v>3.6141133589876911E-13</v>
      </c>
      <c r="M252" s="1">
        <v>1.1993579649385167E-10</v>
      </c>
      <c r="N252" s="1">
        <v>4.8388269169383733</v>
      </c>
      <c r="O252" s="1">
        <v>84.150000000000816</v>
      </c>
      <c r="P252" s="1">
        <v>12.708000000078451</v>
      </c>
      <c r="Q252" s="1">
        <v>19.776000000000167</v>
      </c>
      <c r="R252" s="1">
        <v>1138.3787700117844</v>
      </c>
      <c r="S252" s="1">
        <v>43.164000000000023</v>
      </c>
      <c r="T252" s="1">
        <v>442.75101962236363</v>
      </c>
      <c r="U252" s="1">
        <v>8.53865383388138</v>
      </c>
      <c r="V252" s="1">
        <f>0.45*2600*PS[[#This Row],[Transform File.REC_y]]</f>
        <v>2.0697180391450084E-5</v>
      </c>
      <c r="W252" s="1">
        <f>0.45*_xlfn.XLOOKUP(PS[[#This Row],[Transform File.Year]],Graphs!$R$2:$R$41,Graphs!$S$2:$S$41)*_xlfn.XLOOKUP(PS[[#This Row],[Transform File.Year]],Graphs!$R$2:$R$41,Graphs!$T$2:$T$41)*PS[[#This Row],[Transform File.REC_y]]</f>
        <v>1.3300998135242289E-5</v>
      </c>
    </row>
    <row r="253" spans="1:23" hidden="1" x14ac:dyDescent="0.25">
      <c r="A253" s="1" t="s">
        <v>105</v>
      </c>
      <c r="B253">
        <v>1</v>
      </c>
      <c r="C253" s="1" t="s">
        <v>108</v>
      </c>
      <c r="D253" s="1" t="s">
        <v>341</v>
      </c>
      <c r="E253" s="1">
        <v>2032</v>
      </c>
      <c r="F253" s="1">
        <v>86.761624805185406</v>
      </c>
      <c r="G253" s="1">
        <v>1.4296156091662706E-5</v>
      </c>
      <c r="H253" s="1">
        <v>2.0195779544896587E-12</v>
      </c>
      <c r="I253" s="1">
        <v>2.0160613377963143E-11</v>
      </c>
      <c r="J253" s="1">
        <v>2.3328148465969763E-11</v>
      </c>
      <c r="K253" s="1">
        <v>89.589292101542185</v>
      </c>
      <c r="L253" s="1">
        <v>1.5728727038786046E-10</v>
      </c>
      <c r="M253" s="1">
        <v>8.2689268512927974E-10</v>
      </c>
      <c r="N253" s="1">
        <v>6.6887403754066312</v>
      </c>
      <c r="O253" s="1">
        <v>76.500000000001194</v>
      </c>
      <c r="P253" s="1">
        <v>12.002000000094585</v>
      </c>
      <c r="Q253" s="1">
        <v>16.480000000000246</v>
      </c>
      <c r="R253" s="1">
        <v>1223.2993089346198</v>
      </c>
      <c r="S253" s="1">
        <v>39.240000000000038</v>
      </c>
      <c r="T253" s="1">
        <v>435.36168628915021</v>
      </c>
      <c r="U253" s="1">
        <v>12.238480750819754</v>
      </c>
      <c r="V253" s="1">
        <f>0.45*2600*PS[[#This Row],[Transform File.REC_y]]</f>
        <v>1.6726502627245364E-2</v>
      </c>
      <c r="W253" s="1">
        <f>0.45*_xlfn.XLOOKUP(PS[[#This Row],[Transform File.Year]],Graphs!$R$2:$R$41,Graphs!$S$2:$S$41)*_xlfn.XLOOKUP(PS[[#This Row],[Transform File.Year]],Graphs!$R$2:$R$41,Graphs!$T$2:$T$41)*PS[[#This Row],[Transform File.REC_y]]</f>
        <v>1.0314755739815605E-2</v>
      </c>
    </row>
    <row r="254" spans="1:23" hidden="1" x14ac:dyDescent="0.25">
      <c r="A254" s="1" t="s">
        <v>105</v>
      </c>
      <c r="B254">
        <v>1</v>
      </c>
      <c r="C254" s="1" t="s">
        <v>108</v>
      </c>
      <c r="D254" s="1" t="s">
        <v>341</v>
      </c>
      <c r="E254" s="1">
        <v>2033</v>
      </c>
      <c r="F254" s="1">
        <v>87.634947634340136</v>
      </c>
      <c r="G254" s="1">
        <v>7.2707712640509978E-5</v>
      </c>
      <c r="H254" s="1">
        <v>5.1910707605719656E-12</v>
      </c>
      <c r="I254" s="1">
        <v>2.2546546425049703E-11</v>
      </c>
      <c r="J254" s="1">
        <v>3.2886210165153381E-11</v>
      </c>
      <c r="K254" s="1">
        <v>66.810338859775001</v>
      </c>
      <c r="L254" s="1">
        <v>1.2292620815546166E-11</v>
      </c>
      <c r="M254" s="1">
        <v>40.157733262964619</v>
      </c>
      <c r="N254" s="1">
        <v>9.4636105631087872</v>
      </c>
      <c r="O254" s="1">
        <v>68.850000000001856</v>
      </c>
      <c r="P254" s="1">
        <v>11.296000000112457</v>
      </c>
      <c r="Q254" s="1">
        <v>13.184000000000346</v>
      </c>
      <c r="R254" s="1">
        <v>1301.8972677028287</v>
      </c>
      <c r="S254" s="1">
        <v>35.316000000000059</v>
      </c>
      <c r="T254" s="1">
        <v>427.97235295664382</v>
      </c>
      <c r="U254" s="1">
        <v>18.927221126226385</v>
      </c>
      <c r="V254" s="1">
        <f>0.45*2600*PS[[#This Row],[Transform File.REC_y]]</f>
        <v>8.506802378939668E-2</v>
      </c>
      <c r="W254" s="1">
        <f>0.45*_xlfn.XLOOKUP(PS[[#This Row],[Transform File.Year]],Graphs!$R$2:$R$41,Graphs!$S$2:$S$41)*_xlfn.XLOOKUP(PS[[#This Row],[Transform File.Year]],Graphs!$R$2:$R$41,Graphs!$T$2:$T$41)*PS[[#This Row],[Transform File.REC_y]]</f>
        <v>5.0335741176333229E-2</v>
      </c>
    </row>
    <row r="255" spans="1:23" hidden="1" x14ac:dyDescent="0.25">
      <c r="A255" s="1" t="s">
        <v>105</v>
      </c>
      <c r="B255">
        <v>1</v>
      </c>
      <c r="C255" s="1" t="s">
        <v>108</v>
      </c>
      <c r="D255" s="1" t="s">
        <v>341</v>
      </c>
      <c r="E255" s="1">
        <v>2034</v>
      </c>
      <c r="F255" s="1">
        <v>89.163002002611762</v>
      </c>
      <c r="G255" s="1">
        <v>6.6219288458260018E-7</v>
      </c>
      <c r="H255" s="1">
        <v>7.8470374153209761</v>
      </c>
      <c r="I255" s="1">
        <v>2.5378865938926902E-11</v>
      </c>
      <c r="J255" s="1">
        <v>1.6099197611935496E-11</v>
      </c>
      <c r="K255" s="1">
        <v>42.209968574449263</v>
      </c>
      <c r="L255" s="1">
        <v>7.5466977318122605E-12</v>
      </c>
      <c r="M255" s="1">
        <v>70.615449540146599</v>
      </c>
      <c r="N255" s="1">
        <v>14.195415844647497</v>
      </c>
      <c r="O255" s="1">
        <v>61.200000000003158</v>
      </c>
      <c r="P255" s="1">
        <v>10.590000000132619</v>
      </c>
      <c r="Q255" s="1">
        <v>9.8880000000004884</v>
      </c>
      <c r="R255" s="1">
        <v>1357.7162732292702</v>
      </c>
      <c r="S255" s="1">
        <v>31.392000000000078</v>
      </c>
      <c r="T255" s="1">
        <v>460.74075288627506</v>
      </c>
      <c r="U255" s="1">
        <v>28.390831689335172</v>
      </c>
      <c r="V255" s="1">
        <f>0.45*2600*PS[[#This Row],[Transform File.REC_y]]</f>
        <v>7.747656749616422E-4</v>
      </c>
      <c r="W255" s="1">
        <f>0.45*_xlfn.XLOOKUP(PS[[#This Row],[Transform File.Year]],Graphs!$R$2:$R$41,Graphs!$S$2:$S$41)*_xlfn.XLOOKUP(PS[[#This Row],[Transform File.Year]],Graphs!$R$2:$R$41,Graphs!$T$2:$T$41)*PS[[#This Row],[Transform File.REC_y]]</f>
        <v>4.3985824681249275E-4</v>
      </c>
    </row>
    <row r="256" spans="1:23" hidden="1" x14ac:dyDescent="0.25">
      <c r="A256" s="1" t="s">
        <v>105</v>
      </c>
      <c r="B256">
        <v>1</v>
      </c>
      <c r="C256" s="1" t="s">
        <v>108</v>
      </c>
      <c r="D256" s="1" t="s">
        <v>341</v>
      </c>
      <c r="E256" s="1">
        <v>2035</v>
      </c>
      <c r="F256" s="1">
        <v>89.76831885611648</v>
      </c>
      <c r="G256" s="1">
        <v>2.5866005721067142E-6</v>
      </c>
      <c r="H256" s="1">
        <v>7.3905141807342456E-12</v>
      </c>
      <c r="I256" s="1">
        <v>2.7163985735411961E-11</v>
      </c>
      <c r="J256" s="1">
        <v>8.1465376951350604E-12</v>
      </c>
      <c r="K256" s="1">
        <v>47.850884727767337</v>
      </c>
      <c r="L256" s="1">
        <v>1.5177437700057512E-11</v>
      </c>
      <c r="M256" s="1">
        <v>55.740466758399883</v>
      </c>
      <c r="N256" s="1">
        <v>12.06386321223871</v>
      </c>
      <c r="O256" s="1">
        <v>53.550000000005177</v>
      </c>
      <c r="P256" s="1">
        <v>9.8840000001551651</v>
      </c>
      <c r="Q256" s="1">
        <v>6.5920000000007164</v>
      </c>
      <c r="R256" s="1">
        <v>1388.9349084703863</v>
      </c>
      <c r="S256" s="1">
        <v>27.468000000000099</v>
      </c>
      <c r="T256" s="1">
        <v>523.96686909308835</v>
      </c>
      <c r="U256" s="1">
        <v>42.586247533982672</v>
      </c>
      <c r="V256" s="1">
        <f>0.45*2600*PS[[#This Row],[Transform File.REC_y]]</f>
        <v>3.0263226693648558E-3</v>
      </c>
      <c r="W256" s="1">
        <f>0.45*_xlfn.XLOOKUP(PS[[#This Row],[Transform File.Year]],Graphs!$R$2:$R$41,Graphs!$S$2:$S$41)*_xlfn.XLOOKUP(PS[[#This Row],[Transform File.Year]],Graphs!$R$2:$R$41,Graphs!$T$2:$T$41)*PS[[#This Row],[Transform File.REC_y]]</f>
        <v>1.6484133401642638E-3</v>
      </c>
    </row>
    <row r="257" spans="1:23" hidden="1" x14ac:dyDescent="0.25">
      <c r="A257" s="1" t="s">
        <v>105</v>
      </c>
      <c r="B257">
        <v>1</v>
      </c>
      <c r="C257" s="1" t="s">
        <v>108</v>
      </c>
      <c r="D257" s="1" t="s">
        <v>341</v>
      </c>
      <c r="E257" s="1">
        <v>2036</v>
      </c>
      <c r="F257" s="1">
        <v>91.781471212468603</v>
      </c>
      <c r="G257" s="1">
        <v>1.0147809526017921E-7</v>
      </c>
      <c r="H257" s="1">
        <v>2.9887610298638919E-12</v>
      </c>
      <c r="I257" s="1">
        <v>2.6577632822721285E-11</v>
      </c>
      <c r="J257" s="1">
        <v>5.47139867105004E-12</v>
      </c>
      <c r="K257" s="1">
        <v>9.0523456673799762E-11</v>
      </c>
      <c r="L257" s="1">
        <v>2.2257542728515309E-11</v>
      </c>
      <c r="M257" s="1">
        <v>77.243701294849615</v>
      </c>
      <c r="N257" s="1">
        <v>11.147371649160913</v>
      </c>
      <c r="O257" s="1">
        <v>45.900000000010365</v>
      </c>
      <c r="P257" s="1">
        <v>9.1780000001805444</v>
      </c>
      <c r="Q257" s="1">
        <v>3.2960000000011997</v>
      </c>
      <c r="R257" s="1">
        <v>1425.7944598648203</v>
      </c>
      <c r="S257" s="1">
        <v>23.544000000000139</v>
      </c>
      <c r="T257" s="1">
        <v>572.3180025181548</v>
      </c>
      <c r="U257" s="1">
        <v>54.65011074622138</v>
      </c>
      <c r="V257" s="1">
        <f>0.45*2600*PS[[#This Row],[Transform File.REC_y]]</f>
        <v>1.1872937145440968E-4</v>
      </c>
      <c r="W257" s="1">
        <f>0.45*_xlfn.XLOOKUP(PS[[#This Row],[Transform File.Year]],Graphs!$R$2:$R$41,Graphs!$S$2:$S$41)*_xlfn.XLOOKUP(PS[[#This Row],[Transform File.Year]],Graphs!$R$2:$R$41,Graphs!$T$2:$T$41)*PS[[#This Row],[Transform File.REC_y]]</f>
        <v>6.2043202374300574E-5</v>
      </c>
    </row>
    <row r="258" spans="1:23" hidden="1" x14ac:dyDescent="0.25">
      <c r="A258" s="1" t="s">
        <v>105</v>
      </c>
      <c r="B258">
        <v>1</v>
      </c>
      <c r="C258" s="1" t="s">
        <v>108</v>
      </c>
      <c r="D258" s="1" t="s">
        <v>341</v>
      </c>
      <c r="E258" s="1">
        <v>2037</v>
      </c>
      <c r="F258" s="1">
        <v>103.56751797905531</v>
      </c>
      <c r="G258" s="1">
        <v>9.3006790883361176E-7</v>
      </c>
      <c r="H258" s="1">
        <v>7.0043957217493727E-12</v>
      </c>
      <c r="I258" s="1">
        <v>3.1436606238109176E-11</v>
      </c>
      <c r="J258" s="1">
        <v>4.4248015179517503E-12</v>
      </c>
      <c r="K258" s="1">
        <v>26.487364921799092</v>
      </c>
      <c r="L258" s="1">
        <v>2.937214585022195E-11</v>
      </c>
      <c r="M258" s="1">
        <v>59.7779872982181</v>
      </c>
      <c r="N258" s="1">
        <v>10.537836517883349</v>
      </c>
      <c r="O258" s="1">
        <v>46.097037415331343</v>
      </c>
      <c r="P258" s="1">
        <v>8.4720000002077089</v>
      </c>
      <c r="Q258" s="1">
        <v>2.0840648095604384E-10</v>
      </c>
      <c r="R258" s="1">
        <v>1414.8031265315774</v>
      </c>
      <c r="S258" s="1">
        <v>19.620000000000189</v>
      </c>
      <c r="T258" s="1">
        <v>642.17237047967114</v>
      </c>
      <c r="U258" s="1">
        <v>65.797482395382289</v>
      </c>
      <c r="V258" s="1">
        <f>0.45*2600*PS[[#This Row],[Transform File.REC_y]]</f>
        <v>1.0881794533353258E-3</v>
      </c>
      <c r="W258" s="1">
        <f>0.45*_xlfn.XLOOKUP(PS[[#This Row],[Transform File.Year]],Graphs!$R$2:$R$41,Graphs!$S$2:$S$41)*_xlfn.XLOOKUP(PS[[#This Row],[Transform File.Year]],Graphs!$R$2:$R$41,Graphs!$T$2:$T$41)*PS[[#This Row],[Transform File.REC_y]]</f>
        <v>5.4550491927596941E-4</v>
      </c>
    </row>
    <row r="259" spans="1:23" hidden="1" x14ac:dyDescent="0.25">
      <c r="A259" s="1" t="s">
        <v>105</v>
      </c>
      <c r="B259">
        <v>1</v>
      </c>
      <c r="C259" s="1" t="s">
        <v>108</v>
      </c>
      <c r="D259" s="1" t="s">
        <v>341</v>
      </c>
      <c r="E259" s="1">
        <v>2038</v>
      </c>
      <c r="F259" s="1">
        <v>107.44467538417643</v>
      </c>
      <c r="G259" s="1">
        <v>4.0307995799804318E-4</v>
      </c>
      <c r="H259" s="1">
        <v>5.5544227091594937E-12</v>
      </c>
      <c r="I259" s="1">
        <v>3.7415133056046152E-11</v>
      </c>
      <c r="J259" s="1">
        <v>3.0724297342250493E-12</v>
      </c>
      <c r="K259" s="1">
        <v>62.509332019824647</v>
      </c>
      <c r="L259" s="1">
        <v>3.4323666475184838E-11</v>
      </c>
      <c r="M259" s="1">
        <v>34.641228798268266</v>
      </c>
      <c r="N259" s="1">
        <v>3.9945506876758921</v>
      </c>
      <c r="O259" s="1">
        <v>38.447037415338734</v>
      </c>
      <c r="P259" s="1">
        <v>7.7660000002342864</v>
      </c>
      <c r="Q259" s="1">
        <v>2.3037946412937783E-10</v>
      </c>
      <c r="R259" s="1">
        <v>1441.2904914533765</v>
      </c>
      <c r="S259" s="1">
        <v>15.696000000000257</v>
      </c>
      <c r="T259" s="1">
        <v>701.95035777788928</v>
      </c>
      <c r="U259" s="1">
        <v>76.335318913265638</v>
      </c>
      <c r="V259" s="1">
        <f>0.45*2600*PS[[#This Row],[Transform File.REC_y]]</f>
        <v>0.4716035508577105</v>
      </c>
      <c r="W259" s="1">
        <f>0.45*_xlfn.XLOOKUP(PS[[#This Row],[Transform File.Year]],Graphs!$R$2:$R$41,Graphs!$S$2:$S$41)*_xlfn.XLOOKUP(PS[[#This Row],[Transform File.Year]],Graphs!$R$2:$R$41,Graphs!$T$2:$T$41)*PS[[#This Row],[Transform File.REC_y]]</f>
        <v>0.22678515645561839</v>
      </c>
    </row>
    <row r="260" spans="1:23" hidden="1" x14ac:dyDescent="0.25">
      <c r="A260" s="1" t="s">
        <v>105</v>
      </c>
      <c r="B260">
        <v>1</v>
      </c>
      <c r="C260" s="1" t="s">
        <v>108</v>
      </c>
      <c r="D260" s="1" t="s">
        <v>341</v>
      </c>
      <c r="E260" s="1">
        <v>2039</v>
      </c>
      <c r="F260" s="1">
        <v>105.15357902727446</v>
      </c>
      <c r="G260" s="1">
        <v>9.9697689463863412E-4</v>
      </c>
      <c r="H260" s="1">
        <v>1.4520049341134417E-12</v>
      </c>
      <c r="I260" s="1">
        <v>4.5337145983873199E-11</v>
      </c>
      <c r="J260" s="1">
        <v>2.6604972733574623E-12</v>
      </c>
      <c r="K260" s="1">
        <v>66.72955580748949</v>
      </c>
      <c r="L260" s="1">
        <v>3.6267377689777847E-11</v>
      </c>
      <c r="M260" s="1">
        <v>49.038833187197319</v>
      </c>
      <c r="N260" s="1">
        <v>7.1725801623548913</v>
      </c>
      <c r="O260" s="1">
        <v>30.797037415341723</v>
      </c>
      <c r="P260" s="1">
        <v>7.0600000002657222</v>
      </c>
      <c r="Q260" s="1">
        <v>2.4517405139343955E-10</v>
      </c>
      <c r="R260" s="1">
        <v>1503.7998234732011</v>
      </c>
      <c r="S260" s="1">
        <v>11.772000000000386</v>
      </c>
      <c r="T260" s="1">
        <v>736.59158657615751</v>
      </c>
      <c r="U260" s="1">
        <v>80.329869600941535</v>
      </c>
      <c r="V260" s="1">
        <f>0.45*2600*PS[[#This Row],[Transform File.REC_y]]</f>
        <v>1.166462966727202</v>
      </c>
      <c r="W260" s="1">
        <f>0.45*_xlfn.XLOOKUP(PS[[#This Row],[Transform File.Year]],Graphs!$R$2:$R$41,Graphs!$S$2:$S$41)*_xlfn.XLOOKUP(PS[[#This Row],[Transform File.Year]],Graphs!$R$2:$R$41,Graphs!$T$2:$T$41)*PS[[#This Row],[Transform File.REC_y]]</f>
        <v>0.53805360493447685</v>
      </c>
    </row>
    <row r="261" spans="1:23" hidden="1" x14ac:dyDescent="0.25">
      <c r="A261" s="1" t="s">
        <v>105</v>
      </c>
      <c r="B261">
        <v>1</v>
      </c>
      <c r="C261" s="1" t="s">
        <v>108</v>
      </c>
      <c r="D261" s="1" t="s">
        <v>341</v>
      </c>
      <c r="E261" s="1">
        <v>2040</v>
      </c>
      <c r="F261" s="1">
        <v>103.68834976469725</v>
      </c>
      <c r="G261" s="1">
        <v>1.2614922615595615E-3</v>
      </c>
      <c r="H261" s="1">
        <v>7.2731998999802059E-13</v>
      </c>
      <c r="I261" s="1">
        <v>5.7227360707317638E-11</v>
      </c>
      <c r="J261" s="1">
        <v>2.1730134427116957E-12</v>
      </c>
      <c r="K261" s="1">
        <v>94.886956413780766</v>
      </c>
      <c r="L261" s="1">
        <v>3.8710601007395091E-11</v>
      </c>
      <c r="M261" s="1">
        <v>11.974181024666667</v>
      </c>
      <c r="N261" s="1">
        <v>1.7111912265828214E-11</v>
      </c>
      <c r="O261" s="1">
        <v>23.147037415348727</v>
      </c>
      <c r="P261" s="1">
        <v>6.3540000003031381</v>
      </c>
      <c r="Q261" s="1">
        <v>2.6850219985940931E-10</v>
      </c>
      <c r="R261" s="1">
        <v>1570.5293792806906</v>
      </c>
      <c r="S261" s="1">
        <v>7.8480000000005425</v>
      </c>
      <c r="T261" s="1">
        <v>785.63041976335478</v>
      </c>
      <c r="U261" s="1">
        <v>87.502449763296426</v>
      </c>
      <c r="V261" s="1">
        <f>0.45*2600*PS[[#This Row],[Transform File.REC_y]]</f>
        <v>1.4759459460246869</v>
      </c>
      <c r="W261" s="1">
        <f>0.45*_xlfn.XLOOKUP(PS[[#This Row],[Transform File.Year]],Graphs!$R$2:$R$41,Graphs!$S$2:$S$41)*_xlfn.XLOOKUP(PS[[#This Row],[Transform File.Year]],Graphs!$R$2:$R$41,Graphs!$T$2:$T$41)*PS[[#This Row],[Transform File.REC_y]]</f>
        <v>0.6530102723608332</v>
      </c>
    </row>
    <row r="262" spans="1:23" hidden="1" x14ac:dyDescent="0.25">
      <c r="A262" s="1" t="s">
        <v>105</v>
      </c>
      <c r="B262">
        <v>1</v>
      </c>
      <c r="C262" s="1" t="s">
        <v>108</v>
      </c>
      <c r="D262" s="1" t="s">
        <v>341</v>
      </c>
      <c r="E262" s="1">
        <v>2041</v>
      </c>
      <c r="F262" s="1">
        <v>103.69663175188379</v>
      </c>
      <c r="G262" s="1">
        <v>7.9544581032690636E-4</v>
      </c>
      <c r="H262" s="1">
        <v>5.9855396324136221E-13</v>
      </c>
      <c r="I262" s="1">
        <v>7.5647464277570253E-11</v>
      </c>
      <c r="J262" s="1">
        <v>2.4381165063879945E-12</v>
      </c>
      <c r="K262" s="1">
        <v>153.68147267169317</v>
      </c>
      <c r="L262" s="1">
        <v>4.0139227558306669E-11</v>
      </c>
      <c r="M262" s="1">
        <v>1.7324382262177833E-9</v>
      </c>
      <c r="N262" s="1">
        <v>2.9082156061272986E-12</v>
      </c>
      <c r="O262" s="1">
        <v>15.497037415354281</v>
      </c>
      <c r="P262" s="1">
        <v>6.3540000003484751</v>
      </c>
      <c r="Q262" s="1">
        <v>3.0138841002456269E-10</v>
      </c>
      <c r="R262" s="1">
        <v>1665.4163356944714</v>
      </c>
      <c r="S262" s="1">
        <v>3.9240000000009032</v>
      </c>
      <c r="T262" s="1">
        <v>797.60460078802146</v>
      </c>
      <c r="U262" s="1">
        <v>87.502449763313535</v>
      </c>
      <c r="V262" s="1">
        <f>0.45*2600*PS[[#This Row],[Transform File.REC_y]]</f>
        <v>0.93067159808248046</v>
      </c>
      <c r="W262" s="1">
        <f>0.45*_xlfn.XLOOKUP(PS[[#This Row],[Transform File.Year]],Graphs!$R$2:$R$41,Graphs!$S$2:$S$41)*_xlfn.XLOOKUP(PS[[#This Row],[Transform File.Year]],Graphs!$R$2:$R$41,Graphs!$T$2:$T$41)*PS[[#This Row],[Transform File.REC_y]]</f>
        <v>0.39492919680164179</v>
      </c>
    </row>
    <row r="263" spans="1:23" hidden="1" x14ac:dyDescent="0.25">
      <c r="A263" s="1" t="s">
        <v>105</v>
      </c>
      <c r="B263">
        <v>1</v>
      </c>
      <c r="C263" s="1" t="s">
        <v>108</v>
      </c>
      <c r="D263" s="1" t="s">
        <v>341</v>
      </c>
      <c r="E263" s="1">
        <v>2042</v>
      </c>
      <c r="F263" s="1">
        <v>103.65053127244198</v>
      </c>
      <c r="G263" s="1">
        <v>3.2995559164713535E-2</v>
      </c>
      <c r="H263" s="1">
        <v>5.7906989241925059E-13</v>
      </c>
      <c r="I263" s="1">
        <v>1.0263704089657157E-10</v>
      </c>
      <c r="J263" s="1">
        <v>2.407092751428675E-12</v>
      </c>
      <c r="K263" s="1">
        <v>37.123049814012219</v>
      </c>
      <c r="L263" s="1">
        <v>1.8008962902928261E-11</v>
      </c>
      <c r="M263" s="1">
        <v>21.589769011239461</v>
      </c>
      <c r="N263" s="1">
        <v>1.3548489319939161E-12</v>
      </c>
      <c r="O263" s="1">
        <v>7.8470374153557341</v>
      </c>
      <c r="P263" s="1">
        <v>6.3540000004057022</v>
      </c>
      <c r="Q263" s="1">
        <v>3.1748760763649819E-10</v>
      </c>
      <c r="R263" s="1">
        <v>1819.0978083661646</v>
      </c>
      <c r="S263" s="1">
        <v>1.5819029790791063E-10</v>
      </c>
      <c r="T263" s="1">
        <v>797.60460078975393</v>
      </c>
      <c r="U263" s="1">
        <v>87.502449763316449</v>
      </c>
      <c r="V263" s="1">
        <f>0.45*2600*PS[[#This Row],[Transform File.REC_y]]</f>
        <v>38.604804222714833</v>
      </c>
      <c r="W263" s="1">
        <f>0.45*_xlfn.XLOOKUP(PS[[#This Row],[Transform File.Year]],Graphs!$R$2:$R$41,Graphs!$S$2:$S$41)*_xlfn.XLOOKUP(PS[[#This Row],[Transform File.Year]],Graphs!$R$2:$R$41,Graphs!$T$2:$T$41)*PS[[#This Row],[Transform File.REC_y]]</f>
        <v>15.711437128125924</v>
      </c>
    </row>
    <row r="264" spans="1:23" hidden="1" x14ac:dyDescent="0.25">
      <c r="A264" s="1" t="s">
        <v>105</v>
      </c>
      <c r="B264">
        <v>1</v>
      </c>
      <c r="C264" s="1" t="s">
        <v>108</v>
      </c>
      <c r="D264" s="1" t="s">
        <v>341</v>
      </c>
      <c r="E264" s="1">
        <v>2043</v>
      </c>
      <c r="F264" s="1">
        <v>99.324520063334703</v>
      </c>
      <c r="G264" s="1">
        <v>1.0924582335664785E-2</v>
      </c>
      <c r="H264" s="1">
        <v>6.1560502468851358E-13</v>
      </c>
      <c r="I264" s="1">
        <v>1.4729401182132649E-10</v>
      </c>
      <c r="J264" s="1">
        <v>2.3086597819452563E-12</v>
      </c>
      <c r="K264" s="1">
        <v>22.694840973583585</v>
      </c>
      <c r="L264" s="1">
        <v>5.5216126768893632E-12</v>
      </c>
      <c r="M264" s="1">
        <v>41.163384821262035</v>
      </c>
      <c r="N264" s="1">
        <v>1.1113862632835453E-12</v>
      </c>
      <c r="O264" s="1">
        <v>7.8470374153564615</v>
      </c>
      <c r="P264" s="1">
        <v>6.3540000004813493</v>
      </c>
      <c r="Q264" s="1">
        <v>3.2563414533163325E-10</v>
      </c>
      <c r="R264" s="1">
        <v>1856.2208581801767</v>
      </c>
      <c r="S264" s="1">
        <v>1.704829187234568E-10</v>
      </c>
      <c r="T264" s="1">
        <v>819.1943698009934</v>
      </c>
      <c r="U264" s="1">
        <v>87.502449763317799</v>
      </c>
      <c r="V264" s="1">
        <f>0.45*2600*PS[[#This Row],[Transform File.REC_y]]</f>
        <v>12.781761332727799</v>
      </c>
      <c r="W264" s="1">
        <f>0.45*_xlfn.XLOOKUP(PS[[#This Row],[Transform File.Year]],Graphs!$R$2:$R$41,Graphs!$S$2:$S$41)*_xlfn.XLOOKUP(PS[[#This Row],[Transform File.Year]],Graphs!$R$2:$R$41,Graphs!$T$2:$T$41)*PS[[#This Row],[Transform File.REC_y]]</f>
        <v>4.9887976714825424</v>
      </c>
    </row>
    <row r="265" spans="1:23" hidden="1" x14ac:dyDescent="0.25">
      <c r="A265" s="1" t="s">
        <v>105</v>
      </c>
      <c r="B265">
        <v>1</v>
      </c>
      <c r="C265" s="1" t="s">
        <v>108</v>
      </c>
      <c r="D265" s="1" t="s">
        <v>341</v>
      </c>
      <c r="E265" s="1">
        <v>2044</v>
      </c>
      <c r="F265" s="1">
        <v>95.258069634655527</v>
      </c>
      <c r="G265" s="1">
        <v>0.15360734217939481</v>
      </c>
      <c r="H265" s="1">
        <v>6.8468524895737728E-13</v>
      </c>
      <c r="I265" s="1">
        <v>2.3125655615806727E-10</v>
      </c>
      <c r="J265" s="1">
        <v>2.1444617810378818E-12</v>
      </c>
      <c r="K265" s="1">
        <v>77.083684424150505</v>
      </c>
      <c r="L265" s="1">
        <v>2.5912080349432242E-12</v>
      </c>
      <c r="M265" s="1">
        <v>21.733196848618544</v>
      </c>
      <c r="N265" s="1">
        <v>1.0933784099557954E-12</v>
      </c>
      <c r="O265" s="1">
        <v>7.8470374153570601</v>
      </c>
      <c r="P265" s="1">
        <v>6.3540000005839863</v>
      </c>
      <c r="Q265" s="1">
        <v>3.3110554400268329E-10</v>
      </c>
      <c r="R265" s="1">
        <v>1878.9156991537602</v>
      </c>
      <c r="S265" s="1">
        <v>1.7802961645526906E-10</v>
      </c>
      <c r="T265" s="1">
        <v>860.35775462225547</v>
      </c>
      <c r="U265" s="1">
        <v>87.502449763318907</v>
      </c>
      <c r="V265" s="1">
        <f>0.45*2600*PS[[#This Row],[Transform File.REC_y]]</f>
        <v>179.72059034989192</v>
      </c>
      <c r="W265" s="1">
        <f>0.45*_xlfn.XLOOKUP(PS[[#This Row],[Transform File.Year]],Graphs!$R$2:$R$41,Graphs!$S$2:$S$41)*_xlfn.XLOOKUP(PS[[#This Row],[Transform File.Year]],Graphs!$R$2:$R$41,Graphs!$T$2:$T$41)*PS[[#This Row],[Transform File.REC_y]]</f>
        <v>67.268663345997538</v>
      </c>
    </row>
    <row r="266" spans="1:23" hidden="1" x14ac:dyDescent="0.25">
      <c r="A266" s="1" t="s">
        <v>105</v>
      </c>
      <c r="B266">
        <v>1</v>
      </c>
      <c r="C266" s="1" t="s">
        <v>108</v>
      </c>
      <c r="D266" s="1" t="s">
        <v>341</v>
      </c>
      <c r="E266" s="1">
        <v>2045</v>
      </c>
      <c r="F266" s="1">
        <v>91.926292112532934</v>
      </c>
      <c r="G266" s="1">
        <v>7.3392092712276531E-6</v>
      </c>
      <c r="H266" s="1">
        <v>7.8378932018539388E-13</v>
      </c>
      <c r="I266" s="1">
        <v>4.7925764671963406E-10</v>
      </c>
      <c r="J266" s="1">
        <v>2.021163015781665E-12</v>
      </c>
      <c r="K266" s="1">
        <v>48.697641994265858</v>
      </c>
      <c r="L266" s="1">
        <v>1.8147270678070577E-12</v>
      </c>
      <c r="M266" s="1">
        <v>33.534289233755764</v>
      </c>
      <c r="N266" s="1">
        <v>1.1776188157585384E-12</v>
      </c>
      <c r="O266" s="1">
        <v>7.8470374153576392</v>
      </c>
      <c r="P266" s="1">
        <v>6.35400000073128</v>
      </c>
      <c r="Q266" s="1">
        <v>3.3553034552063504E-10</v>
      </c>
      <c r="R266" s="1">
        <v>1955.9993835779107</v>
      </c>
      <c r="S266" s="1">
        <v>1.9320705415532657E-10</v>
      </c>
      <c r="T266" s="1">
        <v>882.09095147087396</v>
      </c>
      <c r="U266" s="1">
        <v>87.502449763320001</v>
      </c>
      <c r="V266" s="1">
        <f>0.45*2600*PS[[#This Row],[Transform File.REC_y]]</f>
        <v>8.5868748473363534E-3</v>
      </c>
      <c r="W266" s="1">
        <f>0.45*_xlfn.XLOOKUP(PS[[#This Row],[Transform File.Year]],Graphs!$R$2:$R$41,Graphs!$S$2:$S$41)*_xlfn.XLOOKUP(PS[[#This Row],[Transform File.Year]],Graphs!$R$2:$R$41,Graphs!$T$2:$T$41)*PS[[#This Row],[Transform File.REC_y]]</f>
        <v>3.0820473112092906E-3</v>
      </c>
    </row>
    <row r="267" spans="1:23" hidden="1" x14ac:dyDescent="0.25">
      <c r="A267" s="1" t="s">
        <v>105</v>
      </c>
      <c r="B267">
        <v>1</v>
      </c>
      <c r="C267" s="1" t="s">
        <v>108</v>
      </c>
      <c r="D267" s="1" t="s">
        <v>341</v>
      </c>
      <c r="E267" s="1">
        <v>2046</v>
      </c>
      <c r="F267" s="1">
        <v>88.23066522378025</v>
      </c>
      <c r="G267" s="1">
        <v>5.7106051359229249E-7</v>
      </c>
      <c r="H267" s="1">
        <v>9.1617248550409835E-13</v>
      </c>
      <c r="I267" s="1">
        <v>3.1996678547386285E-7</v>
      </c>
      <c r="J267" s="1">
        <v>1.7881235149419905E-12</v>
      </c>
      <c r="K267" s="1">
        <v>139.20621804333248</v>
      </c>
      <c r="L267" s="1">
        <v>1.2652671726257961E-12</v>
      </c>
      <c r="M267" s="1">
        <v>52.341758719402783</v>
      </c>
      <c r="N267" s="1">
        <v>1.3382388657094926E-12</v>
      </c>
      <c r="O267" s="1">
        <v>7.8470374153582547</v>
      </c>
      <c r="P267" s="1">
        <v>6.3540000009625368</v>
      </c>
      <c r="Q267" s="1">
        <v>3.3860277525486009E-10</v>
      </c>
      <c r="R267" s="1">
        <v>2004.6970255721767</v>
      </c>
      <c r="S267" s="1">
        <v>2.1546459688384188E-10</v>
      </c>
      <c r="T267" s="1">
        <v>915.62524070462973</v>
      </c>
      <c r="U267" s="1">
        <v>87.502449763321181</v>
      </c>
      <c r="V267" s="1">
        <f>0.45*2600*PS[[#This Row],[Transform File.REC_y]]</f>
        <v>6.6814080090298218E-4</v>
      </c>
      <c r="W267" s="1">
        <f>0.45*_xlfn.XLOOKUP(PS[[#This Row],[Transform File.Year]],Graphs!$R$2:$R$41,Graphs!$S$2:$S$41)*_xlfn.XLOOKUP(PS[[#This Row],[Transform File.Year]],Graphs!$R$2:$R$41,Graphs!$T$2:$T$41)*PS[[#This Row],[Transform File.REC_y]]</f>
        <v>2.2995405867876634E-4</v>
      </c>
    </row>
    <row r="268" spans="1:23" hidden="1" x14ac:dyDescent="0.25">
      <c r="A268" s="1" t="s">
        <v>105</v>
      </c>
      <c r="B268">
        <v>1</v>
      </c>
      <c r="C268" s="1" t="s">
        <v>108</v>
      </c>
      <c r="D268" s="1" t="s">
        <v>341</v>
      </c>
      <c r="E268" s="1">
        <v>2047</v>
      </c>
      <c r="F268" s="1">
        <v>84.870957427857505</v>
      </c>
      <c r="G268" s="1">
        <v>2.0439710390875447E-4</v>
      </c>
      <c r="H268" s="1">
        <v>1.0709934109292862E-12</v>
      </c>
      <c r="I268" s="1">
        <v>2.5326770873112998E-8</v>
      </c>
      <c r="J268" s="1">
        <v>1.7689924831821975E-12</v>
      </c>
      <c r="K268" s="1">
        <v>195.15367413485581</v>
      </c>
      <c r="L268" s="1">
        <v>9.0740143811398084E-13</v>
      </c>
      <c r="M268" s="1">
        <v>45.123403011868753</v>
      </c>
      <c r="N268" s="1">
        <v>1.5890605710746815E-12</v>
      </c>
      <c r="O268" s="1">
        <v>7.8470374153589395</v>
      </c>
      <c r="P268" s="1">
        <v>6.3540000014417943</v>
      </c>
      <c r="Q268" s="1">
        <v>3.4126327252821758E-10</v>
      </c>
      <c r="R268" s="1">
        <v>2061.4682436155099</v>
      </c>
      <c r="S268" s="1">
        <v>2.4483674273406385E-10</v>
      </c>
      <c r="T268" s="1">
        <v>967.96699942403257</v>
      </c>
      <c r="U268" s="1">
        <v>87.502449763322318</v>
      </c>
      <c r="V268" s="1">
        <f>0.45*2600*PS[[#This Row],[Transform File.REC_y]]</f>
        <v>0.23914461157324274</v>
      </c>
      <c r="W268" s="1">
        <f>0.45*_xlfn.XLOOKUP(PS[[#This Row],[Transform File.Year]],Graphs!$R$2:$R$41,Graphs!$S$2:$S$41)*_xlfn.XLOOKUP(PS[[#This Row],[Transform File.Year]],Graphs!$R$2:$R$41,Graphs!$T$2:$T$41)*PS[[#This Row],[Transform File.REC_y]]</f>
        <v>7.8919184679553819E-2</v>
      </c>
    </row>
    <row r="269" spans="1:23" hidden="1" x14ac:dyDescent="0.25">
      <c r="A269" s="1" t="s">
        <v>105</v>
      </c>
      <c r="B269">
        <v>1</v>
      </c>
      <c r="C269" s="1" t="s">
        <v>108</v>
      </c>
      <c r="D269" s="1" t="s">
        <v>341</v>
      </c>
      <c r="E269" s="1">
        <v>2048</v>
      </c>
      <c r="F269" s="1">
        <v>81.779865988336581</v>
      </c>
      <c r="G269" s="1">
        <v>1.7785113086597322E-4</v>
      </c>
      <c r="H269" s="1">
        <v>1.293168397795321E-12</v>
      </c>
      <c r="I269" s="1">
        <v>2.0761558751167527E-9</v>
      </c>
      <c r="J269" s="1">
        <v>1.683488698656738E-12</v>
      </c>
      <c r="K269" s="1">
        <v>251.26372772225278</v>
      </c>
      <c r="L269" s="1">
        <v>6.7398818209053586E-13</v>
      </c>
      <c r="M269" s="1">
        <v>37.894854095332029</v>
      </c>
      <c r="N269" s="1">
        <v>1.8984750332916348E-12</v>
      </c>
      <c r="O269" s="1">
        <v>7.8470374153597229</v>
      </c>
      <c r="P269" s="1">
        <v>3.2142329246911311E-7</v>
      </c>
      <c r="Q269" s="1">
        <v>3.434362859709293E-10</v>
      </c>
      <c r="R269" s="1">
        <v>2132.9694177503661</v>
      </c>
      <c r="S269" s="1">
        <v>2.7916040920924869E-10</v>
      </c>
      <c r="T269" s="1">
        <v>1013.0904024359013</v>
      </c>
      <c r="U269" s="1">
        <v>87.502449763323696</v>
      </c>
      <c r="V269" s="1">
        <f>0.45*2600*PS[[#This Row],[Transform File.REC_y]]</f>
        <v>0.20808582311318868</v>
      </c>
      <c r="W269" s="1">
        <f>0.45*_xlfn.XLOOKUP(PS[[#This Row],[Transform File.Year]],Graphs!$R$2:$R$41,Graphs!$S$2:$S$41)*_xlfn.XLOOKUP(PS[[#This Row],[Transform File.Year]],Graphs!$R$2:$R$41,Graphs!$T$2:$T$41)*PS[[#This Row],[Transform File.REC_y]]</f>
        <v>6.5840579128886675E-2</v>
      </c>
    </row>
    <row r="270" spans="1:23" hidden="1" x14ac:dyDescent="0.25">
      <c r="A270" s="1" t="s">
        <v>105</v>
      </c>
      <c r="B270">
        <v>1</v>
      </c>
      <c r="C270" s="1" t="s">
        <v>108</v>
      </c>
      <c r="D270" s="1" t="s">
        <v>341</v>
      </c>
      <c r="E270" s="1">
        <v>2049</v>
      </c>
      <c r="F270" s="1">
        <v>78.62685214207518</v>
      </c>
      <c r="G270" s="1">
        <v>1.2421376983651608E-3</v>
      </c>
      <c r="H270" s="1">
        <v>1.536231144548976E-12</v>
      </c>
      <c r="I270" s="1">
        <v>3.082459793107731E-9</v>
      </c>
      <c r="J270" s="1">
        <v>1.5743240787903904E-12</v>
      </c>
      <c r="K270" s="1">
        <v>256.68983365173386</v>
      </c>
      <c r="L270" s="1">
        <v>5.4804000682250184E-13</v>
      </c>
      <c r="M270" s="1">
        <v>30.294602678061182</v>
      </c>
      <c r="N270" s="1">
        <v>2.284636467005008E-12</v>
      </c>
      <c r="O270" s="1">
        <v>7.8470374153605924</v>
      </c>
      <c r="P270" s="1">
        <v>3.4673167621498038E-7</v>
      </c>
      <c r="Q270" s="1">
        <v>3.4587440247731729E-10</v>
      </c>
      <c r="R270" s="1">
        <v>2198.7543954726275</v>
      </c>
      <c r="S270" s="1">
        <v>3.1542778689902654E-10</v>
      </c>
      <c r="T270" s="1">
        <v>1050.9852565312333</v>
      </c>
      <c r="U270" s="1">
        <v>87.502449763325387</v>
      </c>
      <c r="V270" s="1">
        <f>0.45*2600*PS[[#This Row],[Transform File.REC_y]]</f>
        <v>1.4533011070872381</v>
      </c>
      <c r="W270" s="1">
        <f>0.45*_xlfn.XLOOKUP(PS[[#This Row],[Transform File.Year]],Graphs!$R$2:$R$41,Graphs!$S$2:$S$41)*_xlfn.XLOOKUP(PS[[#This Row],[Transform File.Year]],Graphs!$R$2:$R$41,Graphs!$T$2:$T$41)*PS[[#This Row],[Transform File.REC_y]]</f>
        <v>0.44087597395049422</v>
      </c>
    </row>
    <row r="271" spans="1:23" hidden="1" x14ac:dyDescent="0.25">
      <c r="A271" s="1" t="s">
        <v>105</v>
      </c>
      <c r="B271">
        <v>1</v>
      </c>
      <c r="C271" s="1" t="s">
        <v>108</v>
      </c>
      <c r="D271" s="1" t="s">
        <v>341</v>
      </c>
      <c r="E271" s="1">
        <v>2050</v>
      </c>
      <c r="F271" s="1">
        <v>75.373478965060784</v>
      </c>
      <c r="G271" s="1">
        <v>3.227264750669825E-3</v>
      </c>
      <c r="H271" s="1">
        <v>1.8449528368497651E-12</v>
      </c>
      <c r="I271" s="1">
        <v>5.2104785453736693E-9</v>
      </c>
      <c r="J271" s="1">
        <v>1.6330690040240586E-12</v>
      </c>
      <c r="K271" s="1">
        <v>155.9630886213719</v>
      </c>
      <c r="L271" s="1">
        <v>0</v>
      </c>
      <c r="M271" s="1">
        <v>23.941447995277546</v>
      </c>
      <c r="N271" s="1">
        <v>2.7733977732325103E-12</v>
      </c>
      <c r="O271" s="1">
        <v>7.8470374153616147</v>
      </c>
      <c r="P271" s="1">
        <v>3.4880048735024105E-7</v>
      </c>
      <c r="Q271" s="1">
        <v>3.4828149522874594E-10</v>
      </c>
      <c r="R271" s="1">
        <v>2272.0911562305942</v>
      </c>
      <c r="S271" s="1">
        <v>3.5413838790642163E-10</v>
      </c>
      <c r="T271" s="1">
        <v>1081.2798592092945</v>
      </c>
      <c r="U271" s="1">
        <v>87.502449763327391</v>
      </c>
      <c r="V271" s="1">
        <f>0.45*2600*PS[[#This Row],[Transform File.REC_y]]</f>
        <v>3.7758997582836953</v>
      </c>
      <c r="W271" s="1">
        <f>0.45*_xlfn.XLOOKUP(PS[[#This Row],[Transform File.Year]],Graphs!$R$2:$R$41,Graphs!$S$2:$S$41)*_xlfn.XLOOKUP(PS[[#This Row],[Transform File.Year]],Graphs!$R$2:$R$41,Graphs!$T$2:$T$41)*PS[[#This Row],[Transform File.REC_y]]</f>
        <v>1.0981754716717846</v>
      </c>
    </row>
    <row r="272" spans="1:23" hidden="1" x14ac:dyDescent="0.25">
      <c r="A272" s="1" t="s">
        <v>105</v>
      </c>
      <c r="B272">
        <v>1</v>
      </c>
      <c r="C272" s="1" t="s">
        <v>108</v>
      </c>
      <c r="D272" s="1" t="s">
        <v>341</v>
      </c>
      <c r="E272" s="1">
        <v>2051</v>
      </c>
      <c r="F272" s="1">
        <v>72.321460329154178</v>
      </c>
      <c r="G272" s="1">
        <v>9.1683706245118766E-3</v>
      </c>
      <c r="H272" s="1">
        <v>2.240568695648234E-12</v>
      </c>
      <c r="I272" s="1">
        <v>1.4790758917787967E-7</v>
      </c>
      <c r="J272" s="1">
        <v>1.8996504797173276E-12</v>
      </c>
      <c r="K272" s="1">
        <v>117.74676850081403</v>
      </c>
      <c r="L272" s="1">
        <v>0</v>
      </c>
      <c r="M272" s="1">
        <v>78.037449813754591</v>
      </c>
      <c r="N272" s="1">
        <v>3.402760119264658E-12</v>
      </c>
      <c r="O272" s="1">
        <v>7.847037415362859</v>
      </c>
      <c r="P272" s="1">
        <v>3.5187468013565992E-7</v>
      </c>
      <c r="Q272" s="1">
        <v>3.505901550106912E-10</v>
      </c>
      <c r="R272" s="1">
        <v>2309.6909880191051</v>
      </c>
      <c r="S272" s="1">
        <v>3.942776154647283E-10</v>
      </c>
      <c r="T272" s="1">
        <v>1105.221307204572</v>
      </c>
      <c r="U272" s="1">
        <v>87.502449763329778</v>
      </c>
      <c r="V272" s="1">
        <f>0.45*2600*PS[[#This Row],[Transform File.REC_y]]</f>
        <v>10.726993630678896</v>
      </c>
      <c r="W272" s="1">
        <f>0.45*_xlfn.XLOOKUP(PS[[#This Row],[Transform File.Year]],Graphs!$R$2:$R$41,Graphs!$S$2:$S$41)*_xlfn.XLOOKUP(PS[[#This Row],[Transform File.Year]],Graphs!$R$2:$R$41,Graphs!$T$2:$T$41)*PS[[#This Row],[Transform File.REC_y]]</f>
        <v>2.9908924164684842</v>
      </c>
    </row>
    <row r="273" spans="1:23" hidden="1" x14ac:dyDescent="0.25">
      <c r="A273" s="1" t="s">
        <v>105</v>
      </c>
      <c r="B273">
        <v>1</v>
      </c>
      <c r="C273" s="1" t="s">
        <v>108</v>
      </c>
      <c r="D273" s="1" t="s">
        <v>341</v>
      </c>
      <c r="E273" s="1">
        <v>2052</v>
      </c>
      <c r="F273" s="1">
        <v>69.461920305361105</v>
      </c>
      <c r="G273" s="1">
        <v>6.9568326328803241E-3</v>
      </c>
      <c r="H273" s="1">
        <v>2.8033556355689644E-12</v>
      </c>
      <c r="I273" s="1">
        <v>1.6597138428297522E-8</v>
      </c>
      <c r="J273" s="1">
        <v>0</v>
      </c>
      <c r="K273" s="1">
        <v>123.33815841402243</v>
      </c>
      <c r="L273" s="1">
        <v>0</v>
      </c>
      <c r="M273" s="1">
        <v>72.704759369215196</v>
      </c>
      <c r="N273" s="1">
        <v>4.2308782536462469E-12</v>
      </c>
      <c r="O273" s="1">
        <v>7.8470374153643334</v>
      </c>
      <c r="P273" s="1">
        <v>3.5707587055835837E-7</v>
      </c>
      <c r="Q273" s="1">
        <v>3.5273461679172911E-10</v>
      </c>
      <c r="R273" s="1">
        <v>2365.0306097462862</v>
      </c>
      <c r="S273" s="1">
        <v>4.1228657836765656E-10</v>
      </c>
      <c r="T273" s="1">
        <v>1127.8387570183272</v>
      </c>
      <c r="U273" s="1">
        <v>87.502449763332564</v>
      </c>
      <c r="V273" s="1">
        <f>0.45*2600*PS[[#This Row],[Transform File.REC_y]]</f>
        <v>8.1394941804699794</v>
      </c>
      <c r="W273" s="1">
        <f>0.45*_xlfn.XLOOKUP(PS[[#This Row],[Transform File.Year]],Graphs!$R$2:$R$41,Graphs!$S$2:$S$41)*_xlfn.XLOOKUP(PS[[#This Row],[Transform File.Year]],Graphs!$R$2:$R$41,Graphs!$T$2:$T$41)*PS[[#This Row],[Transform File.REC_y]]</f>
        <v>2.1755694428946395</v>
      </c>
    </row>
    <row r="274" spans="1:23" hidden="1" x14ac:dyDescent="0.25">
      <c r="A274" s="1" t="s">
        <v>105</v>
      </c>
      <c r="B274">
        <v>1</v>
      </c>
      <c r="C274" s="1" t="s">
        <v>108</v>
      </c>
      <c r="D274" s="1" t="s">
        <v>341</v>
      </c>
      <c r="E274" s="1">
        <v>2053</v>
      </c>
      <c r="F274" s="1">
        <v>66.509544332005831</v>
      </c>
      <c r="G274" s="1">
        <v>6.6635600400620576E-3</v>
      </c>
      <c r="H274" s="1">
        <v>3.6172701099508604E-12</v>
      </c>
      <c r="I274" s="1">
        <v>2.7054010234545231E-9</v>
      </c>
      <c r="J274" s="1">
        <v>0</v>
      </c>
      <c r="K274" s="1">
        <v>123.48124173474487</v>
      </c>
      <c r="L274" s="1">
        <v>0</v>
      </c>
      <c r="M274" s="1">
        <v>112.46975013007101</v>
      </c>
      <c r="N274" s="1">
        <v>5.3512436151915534E-12</v>
      </c>
      <c r="O274" s="1">
        <v>7.8470374153660982</v>
      </c>
      <c r="P274" s="1">
        <v>5.0497305925862291E-7</v>
      </c>
      <c r="Q274" s="1">
        <v>3.5475577980751077E-10</v>
      </c>
      <c r="R274" s="1">
        <v>2425.1207505624379</v>
      </c>
      <c r="S274" s="1">
        <v>4.1780819104454592E-10</v>
      </c>
      <c r="T274" s="1">
        <v>1117.4135163875467</v>
      </c>
      <c r="U274" s="1">
        <v>87.502449763335491</v>
      </c>
      <c r="V274" s="1">
        <f>0.45*2600*PS[[#This Row],[Transform File.REC_y]]</f>
        <v>7.7963652468726075</v>
      </c>
      <c r="W274" s="1">
        <f>0.45*_xlfn.XLOOKUP(PS[[#This Row],[Transform File.Year]],Graphs!$R$2:$R$41,Graphs!$S$2:$S$41)*_xlfn.XLOOKUP(PS[[#This Row],[Transform File.Year]],Graphs!$R$2:$R$41,Graphs!$T$2:$T$41)*PS[[#This Row],[Transform File.REC_y]]</f>
        <v>1.9975699526942998</v>
      </c>
    </row>
    <row r="275" spans="1:23" hidden="1" x14ac:dyDescent="0.25">
      <c r="A275" s="1" t="s">
        <v>105</v>
      </c>
      <c r="B275">
        <v>1</v>
      </c>
      <c r="C275" s="1" t="s">
        <v>108</v>
      </c>
      <c r="D275" s="1" t="s">
        <v>341</v>
      </c>
      <c r="E275" s="1">
        <v>2054</v>
      </c>
      <c r="F275" s="1">
        <v>63.509636976131929</v>
      </c>
      <c r="G275" s="1">
        <v>5.1198177242376772E-3</v>
      </c>
      <c r="H275" s="1">
        <v>4.5823145662485336E-12</v>
      </c>
      <c r="I275" s="1">
        <v>2.030523964485623E-9</v>
      </c>
      <c r="J275" s="1">
        <v>0</v>
      </c>
      <c r="K275" s="1">
        <v>141.28903604813254</v>
      </c>
      <c r="L275" s="1">
        <v>0</v>
      </c>
      <c r="M275" s="1">
        <v>1.5881657352640445E-8</v>
      </c>
      <c r="N275" s="1">
        <v>6.9241148934054133E-12</v>
      </c>
      <c r="O275" s="1">
        <v>7.847037415368229</v>
      </c>
      <c r="P275" s="1">
        <v>5.2155850056432779E-7</v>
      </c>
      <c r="Q275" s="1">
        <v>3.5654390332245276E-10</v>
      </c>
      <c r="R275" s="1">
        <v>2481.4648125314734</v>
      </c>
      <c r="S275" s="1">
        <v>4.2039939907948915E-10</v>
      </c>
      <c r="T275" s="1">
        <v>1110.1312732986078</v>
      </c>
      <c r="U275" s="1">
        <v>86.491714726060948</v>
      </c>
      <c r="V275" s="1">
        <f>0.45*2600*PS[[#This Row],[Transform File.REC_y]]</f>
        <v>5.9901867373580826</v>
      </c>
      <c r="W275" s="1">
        <f>0.45*_xlfn.XLOOKUP(PS[[#This Row],[Transform File.Year]],Graphs!$R$2:$R$41,Graphs!$S$2:$S$41)*_xlfn.XLOOKUP(PS[[#This Row],[Transform File.Year]],Graphs!$R$2:$R$41,Graphs!$T$2:$T$41)*PS[[#This Row],[Transform File.REC_y]]</f>
        <v>1.4711814102069571</v>
      </c>
    </row>
    <row r="276" spans="1:23" hidden="1" x14ac:dyDescent="0.25">
      <c r="A276" s="1" t="s">
        <v>105</v>
      </c>
      <c r="B276">
        <v>1</v>
      </c>
      <c r="C276" s="1" t="s">
        <v>108</v>
      </c>
      <c r="D276" s="1" t="s">
        <v>341</v>
      </c>
      <c r="E276" s="1">
        <v>2055</v>
      </c>
      <c r="F276" s="1">
        <v>60.504430045421834</v>
      </c>
      <c r="G276" s="1">
        <v>3.4950025919979516E-3</v>
      </c>
      <c r="H276" s="1">
        <v>5.5595510234074381E-12</v>
      </c>
      <c r="I276" s="1">
        <v>3.3563920316040562E-9</v>
      </c>
      <c r="J276" s="1">
        <v>0</v>
      </c>
      <c r="K276" s="1">
        <v>131.82410452146308</v>
      </c>
      <c r="L276" s="1">
        <v>0</v>
      </c>
      <c r="M276" s="1">
        <v>43.641854121061428</v>
      </c>
      <c r="N276" s="1">
        <v>9.2484128751804379E-12</v>
      </c>
      <c r="O276" s="1">
        <v>7.8470374153708695</v>
      </c>
      <c r="P276" s="1">
        <v>5.2425073175076639E-7</v>
      </c>
      <c r="Q276" s="1">
        <v>3.5831289580563499E-10</v>
      </c>
      <c r="R276" s="1">
        <v>2532.9583292043144</v>
      </c>
      <c r="S276" s="1">
        <v>4.2221412614729621E-10</v>
      </c>
      <c r="T276" s="1">
        <v>1097.8394955238336</v>
      </c>
      <c r="U276" s="1">
        <v>83.708347207428673</v>
      </c>
      <c r="V276" s="1">
        <f>0.45*2600*PS[[#This Row],[Transform File.REC_y]]</f>
        <v>4.0891530326376033</v>
      </c>
      <c r="W276" s="1">
        <f>0.45*_xlfn.XLOOKUP(PS[[#This Row],[Transform File.Year]],Graphs!$R$2:$R$41,Graphs!$S$2:$S$41)*_xlfn.XLOOKUP(PS[[#This Row],[Transform File.Year]],Graphs!$R$2:$R$41,Graphs!$T$2:$T$41)*PS[[#This Row],[Transform File.REC_y]]</f>
        <v>0.96262530411850589</v>
      </c>
    </row>
    <row r="277" spans="1:23" hidden="1" x14ac:dyDescent="0.25">
      <c r="A277" s="1" t="s">
        <v>105</v>
      </c>
      <c r="B277">
        <v>1</v>
      </c>
      <c r="C277" s="1" t="s">
        <v>108</v>
      </c>
      <c r="D277" s="1" t="s">
        <v>341</v>
      </c>
      <c r="E277" s="1">
        <v>2056</v>
      </c>
      <c r="F277" s="1">
        <v>57.213164266723219</v>
      </c>
      <c r="G277" s="1">
        <v>7.6803861680181107E-3</v>
      </c>
      <c r="H277" s="1">
        <v>6.9458106894788841E-12</v>
      </c>
      <c r="I277" s="1">
        <v>3.9410219036368955E-9</v>
      </c>
      <c r="J277" s="1">
        <v>0</v>
      </c>
      <c r="K277" s="1">
        <v>135.61807911576969</v>
      </c>
      <c r="L277" s="1">
        <v>0</v>
      </c>
      <c r="M277" s="1">
        <v>45.646302572879563</v>
      </c>
      <c r="N277" s="1">
        <v>1.2952643620249232E-11</v>
      </c>
      <c r="O277" s="1">
        <v>7.8470374153742464</v>
      </c>
      <c r="P277" s="1">
        <v>5.2626664731099521E-7</v>
      </c>
      <c r="Q277" s="1">
        <v>3.5999638450429172E-10</v>
      </c>
      <c r="R277" s="1">
        <v>2568.2221069531165</v>
      </c>
      <c r="S277" s="1">
        <v>4.23479393319922E-10</v>
      </c>
      <c r="T277" s="1">
        <v>1113.4871103363282</v>
      </c>
      <c r="U277" s="1">
        <v>80.102795929478859</v>
      </c>
      <c r="V277" s="1">
        <f>0.45*2600*PS[[#This Row],[Transform File.REC_y]]</f>
        <v>8.98605181658119</v>
      </c>
      <c r="W277" s="1">
        <f>0.45*_xlfn.XLOOKUP(PS[[#This Row],[Transform File.Year]],Graphs!$R$2:$R$41,Graphs!$S$2:$S$41)*_xlfn.XLOOKUP(PS[[#This Row],[Transform File.Year]],Graphs!$R$2:$R$41,Graphs!$T$2:$T$41)*PS[[#This Row],[Transform File.REC_y]]</f>
        <v>2.0275571075163183</v>
      </c>
    </row>
    <row r="278" spans="1:23" hidden="1" x14ac:dyDescent="0.25">
      <c r="A278" s="1" t="s">
        <v>105</v>
      </c>
      <c r="B278">
        <v>1</v>
      </c>
      <c r="C278" s="1" t="s">
        <v>108</v>
      </c>
      <c r="D278" s="1" t="s">
        <v>341</v>
      </c>
      <c r="E278" s="1">
        <v>2057</v>
      </c>
      <c r="F278" s="1">
        <v>54.073798558881471</v>
      </c>
      <c r="G278" s="1">
        <v>1.352190567823096E-2</v>
      </c>
      <c r="H278" s="1">
        <v>0</v>
      </c>
      <c r="I278" s="1">
        <v>1.1577136721791094E-9</v>
      </c>
      <c r="J278" s="1">
        <v>0</v>
      </c>
      <c r="K278" s="1">
        <v>241.61801574421625</v>
      </c>
      <c r="L278" s="1">
        <v>0</v>
      </c>
      <c r="M278" s="1">
        <v>1.4042779637024E-8</v>
      </c>
      <c r="N278" s="1">
        <v>1.9621057316738742E-11</v>
      </c>
      <c r="O278" s="1">
        <v>7.8470374153784412</v>
      </c>
      <c r="P278" s="1">
        <v>5.2960690586329041E-7</v>
      </c>
      <c r="Q278" s="1">
        <v>3.6157070858308209E-10</v>
      </c>
      <c r="R278" s="1">
        <v>2607.9283138127171</v>
      </c>
      <c r="S278" s="1">
        <v>4.2438679475803598E-10</v>
      </c>
      <c r="T278" s="1">
        <v>1125.5564828763181</v>
      </c>
      <c r="U278" s="1">
        <v>75.263969012553432</v>
      </c>
      <c r="V278" s="1">
        <f>0.45*2600*PS[[#This Row],[Transform File.REC_y]]</f>
        <v>15.820629643530223</v>
      </c>
      <c r="W278" s="1">
        <f>0.45*_xlfn.XLOOKUP(PS[[#This Row],[Transform File.Year]],Graphs!$R$2:$R$41,Graphs!$S$2:$S$41)*_xlfn.XLOOKUP(PS[[#This Row],[Transform File.Year]],Graphs!$R$2:$R$41,Graphs!$T$2:$T$41)*PS[[#This Row],[Transform File.REC_y]]</f>
        <v>3.4212960623560331</v>
      </c>
    </row>
    <row r="279" spans="1:23" hidden="1" x14ac:dyDescent="0.25">
      <c r="A279" s="1" t="s">
        <v>105</v>
      </c>
      <c r="B279">
        <v>1</v>
      </c>
      <c r="C279" s="1" t="s">
        <v>108</v>
      </c>
      <c r="D279" s="1" t="s">
        <v>341</v>
      </c>
      <c r="E279" s="1">
        <v>2058</v>
      </c>
      <c r="F279" s="1">
        <v>51.093384365414551</v>
      </c>
      <c r="G279" s="1">
        <v>4.9770959418856682E-2</v>
      </c>
      <c r="H279" s="1">
        <v>0</v>
      </c>
      <c r="I279" s="1">
        <v>0</v>
      </c>
      <c r="J279" s="1">
        <v>0</v>
      </c>
      <c r="K279" s="1">
        <v>51.295292471337646</v>
      </c>
      <c r="L279" s="1">
        <v>0</v>
      </c>
      <c r="M279" s="1">
        <v>1.0770916129241264E-8</v>
      </c>
      <c r="N279" s="1">
        <v>3.4716344728581168E-11</v>
      </c>
      <c r="O279" s="1">
        <v>7.8470374153833466</v>
      </c>
      <c r="P279" s="1">
        <v>5.3353005370009086E-7</v>
      </c>
      <c r="Q279" s="1">
        <v>3.6320377758710612E-10</v>
      </c>
      <c r="R279" s="1">
        <v>2759.9570374553914</v>
      </c>
      <c r="S279" s="1">
        <v>4.2506078294012652E-10</v>
      </c>
      <c r="T279" s="1">
        <v>1095.7828107902199</v>
      </c>
      <c r="U279" s="1">
        <v>68.575228637166418</v>
      </c>
      <c r="V279" s="1">
        <f>0.45*2600*PS[[#This Row],[Transform File.REC_y]]</f>
        <v>58.232022520062316</v>
      </c>
      <c r="W279" s="1">
        <f>0.45*_xlfn.XLOOKUP(PS[[#This Row],[Transform File.Year]],Graphs!$R$2:$R$41,Graphs!$S$2:$S$41)*_xlfn.XLOOKUP(PS[[#This Row],[Transform File.Year]],Graphs!$R$2:$R$41,Graphs!$T$2:$T$41)*PS[[#This Row],[Transform File.REC_y]]</f>
        <v>12.069079714281347</v>
      </c>
    </row>
    <row r="280" spans="1:23" hidden="1" x14ac:dyDescent="0.25">
      <c r="A280" s="1" t="s">
        <v>105</v>
      </c>
      <c r="B280">
        <v>1</v>
      </c>
      <c r="C280" s="1" t="s">
        <v>108</v>
      </c>
      <c r="D280" s="1" t="s">
        <v>341</v>
      </c>
      <c r="E280" s="1">
        <v>2059</v>
      </c>
      <c r="F280" s="1">
        <v>56.272883129219892</v>
      </c>
      <c r="G280" s="1">
        <v>8.0836478896486527E-2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7.8470374153889759</v>
      </c>
      <c r="P280" s="1">
        <v>5.3466760675889203E-7</v>
      </c>
      <c r="Q280" s="1">
        <v>3.6510342806682348E-10</v>
      </c>
      <c r="R280" s="1">
        <v>2744.441991066954</v>
      </c>
      <c r="S280" s="1">
        <v>4.2560882294694902E-10</v>
      </c>
      <c r="T280" s="1">
        <v>1067.0289016106885</v>
      </c>
      <c r="U280" s="1">
        <v>59.111618074092327</v>
      </c>
      <c r="V280" s="1">
        <f>0.45*2600*PS[[#This Row],[Transform File.REC_y]]</f>
        <v>94.578680308889233</v>
      </c>
      <c r="W280" s="1">
        <f>0.45*_xlfn.XLOOKUP(PS[[#This Row],[Transform File.Year]],Graphs!$R$2:$R$41,Graphs!$S$2:$S$41)*_xlfn.XLOOKUP(PS[[#This Row],[Transform File.Year]],Graphs!$R$2:$R$41,Graphs!$T$2:$T$41)*PS[[#This Row],[Transform File.REC_y]]</f>
        <v>18.785977890286297</v>
      </c>
    </row>
    <row r="281" spans="1:23" hidden="1" x14ac:dyDescent="0.25">
      <c r="A281" s="1" t="s">
        <v>105</v>
      </c>
      <c r="B281">
        <v>1</v>
      </c>
      <c r="C281" s="1" t="s">
        <v>108</v>
      </c>
      <c r="D281" s="1" t="s">
        <v>341</v>
      </c>
      <c r="E281" s="1">
        <v>2060</v>
      </c>
      <c r="F281" s="1">
        <v>68.585292800135051</v>
      </c>
      <c r="G281" s="1">
        <v>0.10129577819405396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7.8470374153869571</v>
      </c>
      <c r="P281" s="1">
        <v>5.34645060212467E-7</v>
      </c>
      <c r="Q281" s="1">
        <v>3.6510342806682348E-10</v>
      </c>
      <c r="R281" s="1">
        <v>2702.2320224925047</v>
      </c>
      <c r="S281" s="1">
        <v>4.2560882294694902E-10</v>
      </c>
      <c r="T281" s="1">
        <v>1059.3064036308783</v>
      </c>
      <c r="U281" s="1">
        <v>44.916202229444835</v>
      </c>
      <c r="V281" s="1">
        <f>0.45*2600*PS[[#This Row],[Transform File.REC_y]]</f>
        <v>118.51606048704313</v>
      </c>
      <c r="W281" s="1">
        <f>0.45*_xlfn.XLOOKUP(PS[[#This Row],[Transform File.Year]],Graphs!$R$2:$R$41,Graphs!$S$2:$S$41)*_xlfn.XLOOKUP(PS[[#This Row],[Transform File.Year]],Graphs!$R$2:$R$41,Graphs!$T$2:$T$41)*PS[[#This Row],[Transform File.REC_y]]</f>
        <v>22.559482873811184</v>
      </c>
    </row>
    <row r="282" spans="1:23" hidden="1" x14ac:dyDescent="0.25">
      <c r="A282" s="1" t="s">
        <v>105</v>
      </c>
      <c r="B282">
        <v>1</v>
      </c>
      <c r="C282" s="1" t="s">
        <v>108</v>
      </c>
      <c r="D282" s="1" t="s">
        <v>340</v>
      </c>
      <c r="E282" s="1">
        <v>2021</v>
      </c>
      <c r="F282" s="1">
        <v>196.53454634007673</v>
      </c>
      <c r="G282" s="1">
        <v>-2.4380297231283786E-10</v>
      </c>
      <c r="H282" s="1">
        <v>1.1148616415314748E-14</v>
      </c>
      <c r="I282" s="1">
        <v>6.3539999999993322</v>
      </c>
      <c r="J282" s="1">
        <v>1.5171622412469037E-14</v>
      </c>
      <c r="K282" s="1">
        <v>82.434999999999988</v>
      </c>
      <c r="L282" s="1">
        <v>9.5473684887383866E-14</v>
      </c>
      <c r="M282" s="1">
        <v>55.419999999999362</v>
      </c>
      <c r="N282" s="1">
        <v>5.3786833867530331E-12</v>
      </c>
      <c r="O282" s="1">
        <v>153</v>
      </c>
      <c r="P282" s="1">
        <v>12.708</v>
      </c>
      <c r="Q282" s="1">
        <v>49.44</v>
      </c>
      <c r="R282" s="1">
        <v>164.87</v>
      </c>
      <c r="S282" s="1">
        <v>78.48</v>
      </c>
      <c r="T282" s="1">
        <v>110.84</v>
      </c>
      <c r="U282" s="1">
        <v>11.39</v>
      </c>
      <c r="V282" s="1">
        <f>0.45*2600*PS[[#This Row],[Transform File.REC_y]]</f>
        <v>-2.8524947760602031E-7</v>
      </c>
      <c r="W282" s="1">
        <f>0.45*_xlfn.XLOOKUP(PS[[#This Row],[Transform File.Year]],Graphs!$R$2:$R$41,Graphs!$S$2:$S$41)*_xlfn.XLOOKUP(PS[[#This Row],[Transform File.Year]],Graphs!$R$2:$R$41,Graphs!$T$2:$T$41)*PS[[#This Row],[Transform File.REC_y]]</f>
        <v>-2.3194655527648519E-7</v>
      </c>
    </row>
    <row r="283" spans="1:23" hidden="1" x14ac:dyDescent="0.25">
      <c r="A283" s="1" t="s">
        <v>105</v>
      </c>
      <c r="B283">
        <v>1</v>
      </c>
      <c r="C283" s="1" t="s">
        <v>108</v>
      </c>
      <c r="D283" s="1" t="s">
        <v>340</v>
      </c>
      <c r="E283" s="1">
        <v>2022</v>
      </c>
      <c r="F283" s="1">
        <v>320.10205690181363</v>
      </c>
      <c r="G283" s="1">
        <v>-1.2926481384558153E-8</v>
      </c>
      <c r="H283" s="1">
        <v>1.1351836643532425E-14</v>
      </c>
      <c r="I283" s="1">
        <v>8.3297407712234892E-13</v>
      </c>
      <c r="J283" s="1">
        <v>1.5915175211175957E-14</v>
      </c>
      <c r="K283" s="1">
        <v>123.65249999999993</v>
      </c>
      <c r="L283" s="1">
        <v>8.7489124675163956E-14</v>
      </c>
      <c r="M283" s="1">
        <v>83.129999999996812</v>
      </c>
      <c r="N283" s="1">
        <v>5.4174528066641246E-12</v>
      </c>
      <c r="O283" s="1">
        <v>153</v>
      </c>
      <c r="P283" s="1">
        <v>12.708</v>
      </c>
      <c r="Q283" s="1">
        <v>49.44</v>
      </c>
      <c r="R283" s="1">
        <v>247.30500000000001</v>
      </c>
      <c r="S283" s="1">
        <v>78.48</v>
      </c>
      <c r="T283" s="1">
        <v>166.25999999999937</v>
      </c>
      <c r="U283" s="1">
        <v>11.390000000005379</v>
      </c>
      <c r="V283" s="1">
        <f>0.45*2600*PS[[#This Row],[Transform File.REC_y]]</f>
        <v>-1.512398321993304E-5</v>
      </c>
      <c r="W283" s="1">
        <f>0.45*_xlfn.XLOOKUP(PS[[#This Row],[Transform File.Year]],Graphs!$R$2:$R$41,Graphs!$S$2:$S$41)*_xlfn.XLOOKUP(PS[[#This Row],[Transform File.Year]],Graphs!$R$2:$R$41,Graphs!$T$2:$T$41)*PS[[#This Row],[Transform File.REC_y]]</f>
        <v>-1.2514917228562038E-5</v>
      </c>
    </row>
    <row r="284" spans="1:23" hidden="1" x14ac:dyDescent="0.25">
      <c r="A284" s="1" t="s">
        <v>105</v>
      </c>
      <c r="B284">
        <v>1</v>
      </c>
      <c r="C284" s="1" t="s">
        <v>108</v>
      </c>
      <c r="D284" s="1" t="s">
        <v>340</v>
      </c>
      <c r="E284" s="1">
        <v>2023</v>
      </c>
      <c r="F284" s="1">
        <v>117.94261141242109</v>
      </c>
      <c r="G284" s="1">
        <v>-4.6718107733802075E-9</v>
      </c>
      <c r="H284" s="1">
        <v>1.1531970842760869E-14</v>
      </c>
      <c r="I284" s="1">
        <v>3.3584709498060904E-13</v>
      </c>
      <c r="J284" s="1">
        <v>1.6646153189811636E-14</v>
      </c>
      <c r="K284" s="1">
        <v>185.47874999999956</v>
      </c>
      <c r="L284" s="1">
        <v>8.1498954366288015E-14</v>
      </c>
      <c r="M284" s="1">
        <v>112.49720256441951</v>
      </c>
      <c r="N284" s="1">
        <v>5.4587152583428399E-12</v>
      </c>
      <c r="O284" s="1">
        <v>145.35</v>
      </c>
      <c r="P284" s="1">
        <v>18.35599999999933</v>
      </c>
      <c r="Q284" s="1">
        <v>46.144000000000005</v>
      </c>
      <c r="R284" s="1">
        <v>359.9661666666666</v>
      </c>
      <c r="S284" s="1">
        <v>74.555999999999997</v>
      </c>
      <c r="T284" s="1">
        <v>242.00066666666285</v>
      </c>
      <c r="U284" s="1">
        <v>10.251000000010796</v>
      </c>
      <c r="V284" s="1">
        <f>0.45*2600*PS[[#This Row],[Transform File.REC_y]]</f>
        <v>-5.4660186048548426E-6</v>
      </c>
      <c r="W284" s="1">
        <f>0.45*_xlfn.XLOOKUP(PS[[#This Row],[Transform File.Year]],Graphs!$R$2:$R$41,Graphs!$S$2:$S$41)*_xlfn.XLOOKUP(PS[[#This Row],[Transform File.Year]],Graphs!$R$2:$R$41,Graphs!$T$2:$T$41)*PS[[#This Row],[Transform File.REC_y]]</f>
        <v>-4.6015162083641109E-6</v>
      </c>
    </row>
    <row r="285" spans="1:23" hidden="1" x14ac:dyDescent="0.25">
      <c r="A285" s="1" t="s">
        <v>105</v>
      </c>
      <c r="B285">
        <v>1</v>
      </c>
      <c r="C285" s="1" t="s">
        <v>108</v>
      </c>
      <c r="D285" s="1" t="s">
        <v>340</v>
      </c>
      <c r="E285" s="1">
        <v>2024</v>
      </c>
      <c r="F285" s="1">
        <v>93.950242161787969</v>
      </c>
      <c r="G285" s="1">
        <v>4.5796695479327759E-10</v>
      </c>
      <c r="H285" s="1">
        <v>1.4498040862844889E-14</v>
      </c>
      <c r="I285" s="1">
        <v>3.7689043574399075E-13</v>
      </c>
      <c r="J285" s="1">
        <v>2.1408781846792344E-14</v>
      </c>
      <c r="K285" s="1">
        <v>176.69090831461494</v>
      </c>
      <c r="L285" s="1">
        <v>1.0169281959735602E-13</v>
      </c>
      <c r="M285" s="1">
        <v>7.1060164838218208E-10</v>
      </c>
      <c r="N285" s="1">
        <v>7.1981024127898424E-12</v>
      </c>
      <c r="O285" s="1">
        <v>137.70000000000002</v>
      </c>
      <c r="P285" s="1">
        <v>17.650000000000166</v>
      </c>
      <c r="Q285" s="1">
        <v>42.848000000000006</v>
      </c>
      <c r="R285" s="1">
        <v>534.45358333333286</v>
      </c>
      <c r="S285" s="1">
        <v>70.632000000000005</v>
      </c>
      <c r="T285" s="1">
        <v>347.10853589774899</v>
      </c>
      <c r="U285" s="1">
        <v>9.1120000000162555</v>
      </c>
      <c r="V285" s="1">
        <f>0.45*2600*PS[[#This Row],[Transform File.REC_y]]</f>
        <v>5.3582133710813479E-7</v>
      </c>
      <c r="W285" s="1">
        <f>0.45*_xlfn.XLOOKUP(PS[[#This Row],[Transform File.Year]],Graphs!$R$2:$R$41,Graphs!$S$2:$S$41)*_xlfn.XLOOKUP(PS[[#This Row],[Transform File.Year]],Graphs!$R$2:$R$41,Graphs!$T$2:$T$41)*PS[[#This Row],[Transform File.REC_y]]</f>
        <v>4.3692043718043291E-7</v>
      </c>
    </row>
    <row r="286" spans="1:23" hidden="1" x14ac:dyDescent="0.25">
      <c r="A286" s="1" t="s">
        <v>105</v>
      </c>
      <c r="B286">
        <v>1</v>
      </c>
      <c r="C286" s="1" t="s">
        <v>108</v>
      </c>
      <c r="D286" s="1" t="s">
        <v>340</v>
      </c>
      <c r="E286" s="1">
        <v>2025</v>
      </c>
      <c r="F286" s="1">
        <v>78.39156191552793</v>
      </c>
      <c r="G286" s="1">
        <v>1.1051110560431724E-5</v>
      </c>
      <c r="H286" s="1">
        <v>1.888384929143662E-14</v>
      </c>
      <c r="I286" s="1">
        <v>4.2219242885613994E-13</v>
      </c>
      <c r="J286" s="1">
        <v>2.8584331314568496E-14</v>
      </c>
      <c r="K286" s="1">
        <v>115.58781301414724</v>
      </c>
      <c r="L286" s="1">
        <v>1.2932029927977355E-13</v>
      </c>
      <c r="M286" s="1">
        <v>44.829760262364736</v>
      </c>
      <c r="N286" s="1">
        <v>1.0114601893009343E-11</v>
      </c>
      <c r="O286" s="1">
        <v>130.05000000000004</v>
      </c>
      <c r="P286" s="1">
        <v>16.9440000000005</v>
      </c>
      <c r="Q286" s="1">
        <v>39.552</v>
      </c>
      <c r="R286" s="1">
        <v>700.15315831461453</v>
      </c>
      <c r="S286" s="1">
        <v>66.707999999999998</v>
      </c>
      <c r="T286" s="1">
        <v>339.7192025651263</v>
      </c>
      <c r="U286" s="1">
        <v>7.9730000000234522</v>
      </c>
      <c r="V286" s="1">
        <f>0.45*2600*PS[[#This Row],[Transform File.REC_y]]</f>
        <v>1.2929799355705117E-2</v>
      </c>
      <c r="W286" s="1">
        <f>0.45*_xlfn.XLOOKUP(PS[[#This Row],[Transform File.Year]],Graphs!$R$2:$R$41,Graphs!$S$2:$S$41)*_xlfn.XLOOKUP(PS[[#This Row],[Transform File.Year]],Graphs!$R$2:$R$41,Graphs!$T$2:$T$41)*PS[[#This Row],[Transform File.REC_y]]</f>
        <v>1.0209502805920598E-2</v>
      </c>
    </row>
    <row r="287" spans="1:23" hidden="1" x14ac:dyDescent="0.25">
      <c r="A287" s="1" t="s">
        <v>105</v>
      </c>
      <c r="B287">
        <v>1</v>
      </c>
      <c r="C287" s="1" t="s">
        <v>108</v>
      </c>
      <c r="D287" s="1" t="s">
        <v>340</v>
      </c>
      <c r="E287" s="1">
        <v>2026</v>
      </c>
      <c r="F287" s="1">
        <v>79.471695020828122</v>
      </c>
      <c r="G287" s="1">
        <v>1.4063230552498571E-5</v>
      </c>
      <c r="H287" s="1">
        <v>2.5999376844451947E-14</v>
      </c>
      <c r="I287" s="1">
        <v>4.7202640904463142E-13</v>
      </c>
      <c r="J287" s="1">
        <v>4.0748484701345003E-14</v>
      </c>
      <c r="K287" s="1">
        <v>64.477497953221317</v>
      </c>
      <c r="L287" s="1">
        <v>1.6962897443952149E-13</v>
      </c>
      <c r="M287" s="1">
        <v>35.524118864449349</v>
      </c>
      <c r="N287" s="1">
        <v>1.6014707268612727E-11</v>
      </c>
      <c r="O287" s="1">
        <v>122.40000000000003</v>
      </c>
      <c r="P287" s="1">
        <v>16.238000000000877</v>
      </c>
      <c r="Q287" s="1">
        <v>36.255999999999993</v>
      </c>
      <c r="R287" s="1">
        <v>804.74963799542843</v>
      </c>
      <c r="S287" s="1">
        <v>62.784000000000006</v>
      </c>
      <c r="T287" s="1">
        <v>377.15962949415768</v>
      </c>
      <c r="U287" s="1">
        <v>6.8340000000335666</v>
      </c>
      <c r="V287" s="1">
        <f>0.45*2600*PS[[#This Row],[Transform File.REC_y]]</f>
        <v>1.645397974642333E-2</v>
      </c>
      <c r="W287" s="1">
        <f>0.45*_xlfn.XLOOKUP(PS[[#This Row],[Transform File.Year]],Graphs!$R$2:$R$41,Graphs!$S$2:$S$41)*_xlfn.XLOOKUP(PS[[#This Row],[Transform File.Year]],Graphs!$R$2:$R$41,Graphs!$T$2:$T$41)*PS[[#This Row],[Transform File.REC_y]]</f>
        <v>1.2577552980821624E-2</v>
      </c>
    </row>
    <row r="288" spans="1:23" hidden="1" x14ac:dyDescent="0.25">
      <c r="A288" s="1" t="s">
        <v>105</v>
      </c>
      <c r="B288">
        <v>1</v>
      </c>
      <c r="C288" s="1" t="s">
        <v>108</v>
      </c>
      <c r="D288" s="1" t="s">
        <v>340</v>
      </c>
      <c r="E288" s="1">
        <v>2027</v>
      </c>
      <c r="F288" s="1">
        <v>80.067577744628636</v>
      </c>
      <c r="G288" s="1">
        <v>1.250246823114439E-5</v>
      </c>
      <c r="H288" s="1">
        <v>3.8339772649478934E-14</v>
      </c>
      <c r="I288" s="1">
        <v>5.2853940675119022E-13</v>
      </c>
      <c r="J288" s="1">
        <v>6.4658152442352936E-14</v>
      </c>
      <c r="K288" s="1">
        <v>69.11495499431642</v>
      </c>
      <c r="L288" s="1">
        <v>2.3292283597419084E-13</v>
      </c>
      <c r="M288" s="1">
        <v>31.649736635458382</v>
      </c>
      <c r="N288" s="1">
        <v>3.6962780925873829E-11</v>
      </c>
      <c r="O288" s="1">
        <v>114.75000000000004</v>
      </c>
      <c r="P288" s="1">
        <v>15.532000000001299</v>
      </c>
      <c r="Q288" s="1">
        <v>32.96</v>
      </c>
      <c r="R288" s="1">
        <v>858.2358026153164</v>
      </c>
      <c r="S288" s="1">
        <v>58.86</v>
      </c>
      <c r="T288" s="1">
        <v>405.29441502527368</v>
      </c>
      <c r="U288" s="1">
        <v>5.6950000000495828</v>
      </c>
      <c r="V288" s="1">
        <f>0.45*2600*PS[[#This Row],[Transform File.REC_y]]</f>
        <v>1.4627887830438937E-2</v>
      </c>
      <c r="W288" s="1">
        <f>0.45*_xlfn.XLOOKUP(PS[[#This Row],[Transform File.Year]],Graphs!$R$2:$R$41,Graphs!$S$2:$S$41)*_xlfn.XLOOKUP(PS[[#This Row],[Transform File.Year]],Graphs!$R$2:$R$41,Graphs!$T$2:$T$41)*PS[[#This Row],[Transform File.REC_y]]</f>
        <v>1.0821935609950898E-2</v>
      </c>
    </row>
    <row r="289" spans="1:23" hidden="1" x14ac:dyDescent="0.25">
      <c r="A289" s="1" t="s">
        <v>105</v>
      </c>
      <c r="B289">
        <v>1</v>
      </c>
      <c r="C289" s="1" t="s">
        <v>108</v>
      </c>
      <c r="D289" s="1" t="s">
        <v>340</v>
      </c>
      <c r="E289" s="1">
        <v>2028</v>
      </c>
      <c r="F289" s="1">
        <v>80.576814861303319</v>
      </c>
      <c r="G289" s="1">
        <v>1.1201760683458236E-5</v>
      </c>
      <c r="H289" s="1">
        <v>5.7422445850997123E-14</v>
      </c>
      <c r="I289" s="1">
        <v>5.9084653811958662E-13</v>
      </c>
      <c r="J289" s="1">
        <v>1.3649206506287406E-13</v>
      </c>
      <c r="K289" s="1">
        <v>72.849724539776815</v>
      </c>
      <c r="L289" s="1">
        <v>3.2192336385920984E-13</v>
      </c>
      <c r="M289" s="1">
        <v>23.528471063990828</v>
      </c>
      <c r="N289" s="1">
        <v>1.0546316592505951</v>
      </c>
      <c r="O289" s="1">
        <v>107.10000000000007</v>
      </c>
      <c r="P289" s="1">
        <v>14.82600000000177</v>
      </c>
      <c r="Q289" s="1">
        <v>29.664000000000001</v>
      </c>
      <c r="R289" s="1">
        <v>916.35942427629959</v>
      </c>
      <c r="S289" s="1">
        <v>54.935999999999993</v>
      </c>
      <c r="T289" s="1">
        <v>429.55481832739878</v>
      </c>
      <c r="U289" s="1">
        <v>4.556000000086545</v>
      </c>
      <c r="V289" s="1">
        <f>0.45*2600*PS[[#This Row],[Transform File.REC_y]]</f>
        <v>1.3106059999646136E-2</v>
      </c>
      <c r="W289" s="1">
        <f>0.45*_xlfn.XLOOKUP(PS[[#This Row],[Transform File.Year]],Graphs!$R$2:$R$41,Graphs!$S$2:$S$41)*_xlfn.XLOOKUP(PS[[#This Row],[Transform File.Year]],Graphs!$R$2:$R$41,Graphs!$T$2:$T$41)*PS[[#This Row],[Transform File.REC_y]]</f>
        <v>9.3817306297256913E-3</v>
      </c>
    </row>
    <row r="290" spans="1:23" hidden="1" x14ac:dyDescent="0.25">
      <c r="A290" s="1" t="s">
        <v>105</v>
      </c>
      <c r="B290">
        <v>1</v>
      </c>
      <c r="C290" s="1" t="s">
        <v>108</v>
      </c>
      <c r="D290" s="1" t="s">
        <v>340</v>
      </c>
      <c r="E290" s="1">
        <v>2029</v>
      </c>
      <c r="F290" s="1">
        <v>81.659428076389446</v>
      </c>
      <c r="G290" s="1">
        <v>6.4109571604017669E-6</v>
      </c>
      <c r="H290" s="1">
        <v>9.4148199235717556E-14</v>
      </c>
      <c r="I290" s="1">
        <v>6.5274186854340879E-13</v>
      </c>
      <c r="J290" s="1">
        <v>5.9288219093374521E-11</v>
      </c>
      <c r="K290" s="1">
        <v>93.793870194872099</v>
      </c>
      <c r="L290" s="1">
        <v>4.5502440496533371E-13</v>
      </c>
      <c r="M290" s="1">
        <v>2.2556560906288328E-9</v>
      </c>
      <c r="N290" s="1">
        <v>2.8053158296076837</v>
      </c>
      <c r="O290" s="1">
        <v>99.450000000000102</v>
      </c>
      <c r="P290" s="1">
        <v>14.1200000000023</v>
      </c>
      <c r="Q290" s="1">
        <v>26.368000000000016</v>
      </c>
      <c r="R290" s="1">
        <v>978.21781548274305</v>
      </c>
      <c r="S290" s="1">
        <v>51.012</v>
      </c>
      <c r="T290" s="1">
        <v>445.69395605805624</v>
      </c>
      <c r="U290" s="1">
        <v>4.4716316593371399</v>
      </c>
      <c r="V290" s="1">
        <f>0.45*2600*PS[[#This Row],[Transform File.REC_y]]</f>
        <v>7.5008198776700674E-3</v>
      </c>
      <c r="W290" s="1">
        <f>0.45*_xlfn.XLOOKUP(PS[[#This Row],[Transform File.Year]],Graphs!$R$2:$R$41,Graphs!$S$2:$S$41)*_xlfn.XLOOKUP(PS[[#This Row],[Transform File.Year]],Graphs!$R$2:$R$41,Graphs!$T$2:$T$41)*PS[[#This Row],[Transform File.REC_y]]</f>
        <v>5.1939747357828666E-3</v>
      </c>
    </row>
    <row r="291" spans="1:23" hidden="1" x14ac:dyDescent="0.25">
      <c r="A291" s="1" t="s">
        <v>105</v>
      </c>
      <c r="B291">
        <v>1</v>
      </c>
      <c r="C291" s="1" t="s">
        <v>108</v>
      </c>
      <c r="D291" s="1" t="s">
        <v>340</v>
      </c>
      <c r="E291" s="1">
        <v>2030</v>
      </c>
      <c r="F291" s="1">
        <v>83.903522714886549</v>
      </c>
      <c r="G291" s="1">
        <v>4.7413522944572335E-6</v>
      </c>
      <c r="H291" s="1">
        <v>1.6487768605040099E-13</v>
      </c>
      <c r="I291" s="1">
        <v>7.2207022619625231E-13</v>
      </c>
      <c r="J291" s="1">
        <v>5.9686509852165859E-12</v>
      </c>
      <c r="K291" s="1">
        <v>93.106270260259024</v>
      </c>
      <c r="L291" s="1">
        <v>1.4246904446635395E-12</v>
      </c>
      <c r="M291" s="1">
        <v>2.4684879634221422E-10</v>
      </c>
      <c r="N291" s="1">
        <v>3.638473744419354</v>
      </c>
      <c r="O291" s="1">
        <v>91.800000000000125</v>
      </c>
      <c r="P291" s="1">
        <v>13.41400000000289</v>
      </c>
      <c r="Q291" s="1">
        <v>23.072000000000035</v>
      </c>
      <c r="R291" s="1">
        <v>1061.0203523442817</v>
      </c>
      <c r="S291" s="1">
        <v>47.088000000000001</v>
      </c>
      <c r="T291" s="1">
        <v>438.30462272697855</v>
      </c>
      <c r="U291" s="1">
        <v>6.1379474889448238</v>
      </c>
      <c r="V291" s="1">
        <f>0.45*2600*PS[[#This Row],[Transform File.REC_y]]</f>
        <v>5.5473821845149632E-3</v>
      </c>
      <c r="W291" s="1">
        <f>0.45*_xlfn.XLOOKUP(PS[[#This Row],[Transform File.Year]],Graphs!$R$2:$R$41,Graphs!$S$2:$S$41)*_xlfn.XLOOKUP(PS[[#This Row],[Transform File.Year]],Graphs!$R$2:$R$41,Graphs!$T$2:$T$41)*PS[[#This Row],[Transform File.REC_y]]</f>
        <v>3.7149722050359023E-3</v>
      </c>
    </row>
    <row r="292" spans="1:23" hidden="1" x14ac:dyDescent="0.25">
      <c r="A292" s="1" t="s">
        <v>105</v>
      </c>
      <c r="B292">
        <v>1</v>
      </c>
      <c r="C292" s="1" t="s">
        <v>108</v>
      </c>
      <c r="D292" s="1" t="s">
        <v>340</v>
      </c>
      <c r="E292" s="1">
        <v>2031</v>
      </c>
      <c r="F292" s="1">
        <v>85.293112946673943</v>
      </c>
      <c r="G292" s="1">
        <v>3.7096378135469035E-5</v>
      </c>
      <c r="H292" s="1">
        <v>3.4707979359776267E-13</v>
      </c>
      <c r="I292" s="1">
        <v>8.0072528798790456E-13</v>
      </c>
      <c r="J292" s="1">
        <v>5.9402529956464886E-12</v>
      </c>
      <c r="K292" s="1">
        <v>93.003365586167817</v>
      </c>
      <c r="L292" s="1">
        <v>1.6391345139199067E-12</v>
      </c>
      <c r="M292" s="1">
        <v>7.5747054590625507E-11</v>
      </c>
      <c r="N292" s="1">
        <v>4.8882106166238231</v>
      </c>
      <c r="O292" s="1">
        <v>84.150000000000205</v>
      </c>
      <c r="P292" s="1">
        <v>12.708000000003544</v>
      </c>
      <c r="Q292" s="1">
        <v>19.776000000000046</v>
      </c>
      <c r="R292" s="1">
        <v>1143.1352892712075</v>
      </c>
      <c r="S292" s="1">
        <v>43.164000000000094</v>
      </c>
      <c r="T292" s="1">
        <v>430.91528939389212</v>
      </c>
      <c r="U292" s="1">
        <v>8.6374212333641776</v>
      </c>
      <c r="V292" s="1">
        <f>0.45*2600*PS[[#This Row],[Transform File.REC_y]]</f>
        <v>4.3402762418498768E-2</v>
      </c>
      <c r="W292" s="1">
        <f>0.45*_xlfn.XLOOKUP(PS[[#This Row],[Transform File.Year]],Graphs!$R$2:$R$41,Graphs!$S$2:$S$41)*_xlfn.XLOOKUP(PS[[#This Row],[Transform File.Year]],Graphs!$R$2:$R$41,Graphs!$T$2:$T$41)*PS[[#This Row],[Transform File.REC_y]]</f>
        <v>2.7892691230120236E-2</v>
      </c>
    </row>
    <row r="293" spans="1:23" hidden="1" x14ac:dyDescent="0.25">
      <c r="A293" s="1" t="s">
        <v>105</v>
      </c>
      <c r="B293">
        <v>1</v>
      </c>
      <c r="C293" s="1" t="s">
        <v>108</v>
      </c>
      <c r="D293" s="1" t="s">
        <v>340</v>
      </c>
      <c r="E293" s="1">
        <v>2032</v>
      </c>
      <c r="F293" s="1">
        <v>86.977993481309667</v>
      </c>
      <c r="G293" s="1">
        <v>1.8778521758742962E-3</v>
      </c>
      <c r="H293" s="1">
        <v>5.4706575738773582E-13</v>
      </c>
      <c r="I293" s="1">
        <v>8.9249965795487628E-13</v>
      </c>
      <c r="J293" s="1">
        <v>6.0024018106065902E-12</v>
      </c>
      <c r="K293" s="1">
        <v>84.076025653088507</v>
      </c>
      <c r="L293" s="1">
        <v>7.6684223663247645E-10</v>
      </c>
      <c r="M293" s="1">
        <v>2.9869340201614994E-10</v>
      </c>
      <c r="N293" s="1">
        <v>6.7628159249136912</v>
      </c>
      <c r="O293" s="1">
        <v>76.500000000000284</v>
      </c>
      <c r="P293" s="1">
        <v>12.002000000004266</v>
      </c>
      <c r="Q293" s="1">
        <v>16.480000000000068</v>
      </c>
      <c r="R293" s="1">
        <v>1225.1473215240419</v>
      </c>
      <c r="S293" s="1">
        <v>39.240000000000187</v>
      </c>
      <c r="T293" s="1">
        <v>423.52595606063454</v>
      </c>
      <c r="U293" s="1">
        <v>12.386631849988001</v>
      </c>
      <c r="V293" s="1">
        <f>0.45*2600*PS[[#This Row],[Transform File.REC_y]]</f>
        <v>2.1970870457729266</v>
      </c>
      <c r="W293" s="1">
        <f>0.45*_xlfn.XLOOKUP(PS[[#This Row],[Transform File.Year]],Graphs!$R$2:$R$41,Graphs!$S$2:$S$41)*_xlfn.XLOOKUP(PS[[#This Row],[Transform File.Year]],Graphs!$R$2:$R$41,Graphs!$T$2:$T$41)*PS[[#This Row],[Transform File.REC_y]]</f>
        <v>1.3548807375515899</v>
      </c>
    </row>
    <row r="294" spans="1:23" hidden="1" x14ac:dyDescent="0.25">
      <c r="A294" s="1" t="s">
        <v>105</v>
      </c>
      <c r="B294">
        <v>1</v>
      </c>
      <c r="C294" s="1" t="s">
        <v>108</v>
      </c>
      <c r="D294" s="1" t="s">
        <v>340</v>
      </c>
      <c r="E294" s="1">
        <v>2033</v>
      </c>
      <c r="F294" s="1">
        <v>87.96292128171811</v>
      </c>
      <c r="G294" s="1">
        <v>4.7694468377301779E-3</v>
      </c>
      <c r="H294" s="1">
        <v>1.3653164734762583E-12</v>
      </c>
      <c r="I294" s="1">
        <v>9.9826318232780528E-13</v>
      </c>
      <c r="J294" s="1">
        <v>9.9018741361164686E-12</v>
      </c>
      <c r="K294" s="1">
        <v>69.088052992076598</v>
      </c>
      <c r="L294" s="1">
        <v>9.0901481694358037E-11</v>
      </c>
      <c r="M294" s="1">
        <v>19.627328991315167</v>
      </c>
      <c r="N294" s="1">
        <v>9.5747238873418858</v>
      </c>
      <c r="O294" s="1">
        <v>68.850000000000463</v>
      </c>
      <c r="P294" s="1">
        <v>11.296000000005066</v>
      </c>
      <c r="Q294" s="1">
        <v>13.184000000000099</v>
      </c>
      <c r="R294" s="1">
        <v>1298.2320138437969</v>
      </c>
      <c r="S294" s="1">
        <v>35.316000000000265</v>
      </c>
      <c r="T294" s="1">
        <v>416.13662272759996</v>
      </c>
      <c r="U294" s="1">
        <v>19.149447774901692</v>
      </c>
      <c r="V294" s="1">
        <f>0.45*2600*PS[[#This Row],[Transform File.REC_y]]</f>
        <v>5.5802528001443079</v>
      </c>
      <c r="W294" s="1">
        <f>0.45*_xlfn.XLOOKUP(PS[[#This Row],[Transform File.Year]],Graphs!$R$2:$R$41,Graphs!$S$2:$S$41)*_xlfn.XLOOKUP(PS[[#This Row],[Transform File.Year]],Graphs!$R$2:$R$41,Graphs!$T$2:$T$41)*PS[[#This Row],[Transform File.REC_y]]</f>
        <v>3.3019006218125382</v>
      </c>
    </row>
    <row r="295" spans="1:23" hidden="1" x14ac:dyDescent="0.25">
      <c r="A295" s="1" t="s">
        <v>105</v>
      </c>
      <c r="B295">
        <v>1</v>
      </c>
      <c r="C295" s="1" t="s">
        <v>108</v>
      </c>
      <c r="D295" s="1" t="s">
        <v>340</v>
      </c>
      <c r="E295" s="1">
        <v>2034</v>
      </c>
      <c r="F295" s="1">
        <v>89.891128919450651</v>
      </c>
      <c r="G295" s="1">
        <v>8.4049469618366918E-3</v>
      </c>
      <c r="H295" s="1">
        <v>10.735014327859066</v>
      </c>
      <c r="I295" s="1">
        <v>1.1277390790066509E-12</v>
      </c>
      <c r="J295" s="1">
        <v>5.3618222250921813E-12</v>
      </c>
      <c r="K295" s="1">
        <v>45.557318257123576</v>
      </c>
      <c r="L295" s="1">
        <v>8.9826460820724714E-11</v>
      </c>
      <c r="M295" s="1">
        <v>46.115602533686356</v>
      </c>
      <c r="N295" s="1">
        <v>14.362085830658529</v>
      </c>
      <c r="O295" s="1">
        <v>61.200000000000799</v>
      </c>
      <c r="P295" s="1">
        <v>10.590000000005958</v>
      </c>
      <c r="Q295" s="1">
        <v>9.8880000000001385</v>
      </c>
      <c r="R295" s="1">
        <v>1356.3287335025402</v>
      </c>
      <c r="S295" s="1">
        <v>31.392000000000369</v>
      </c>
      <c r="T295" s="1">
        <v>428.37461838558175</v>
      </c>
      <c r="U295" s="1">
        <v>28.724171662243577</v>
      </c>
      <c r="V295" s="1">
        <f>0.45*2600*PS[[#This Row],[Transform File.REC_y]]</f>
        <v>9.833787945348929</v>
      </c>
      <c r="W295" s="1">
        <f>0.45*_xlfn.XLOOKUP(PS[[#This Row],[Transform File.Year]],Graphs!$R$2:$R$41,Graphs!$S$2:$S$41)*_xlfn.XLOOKUP(PS[[#This Row],[Transform File.Year]],Graphs!$R$2:$R$41,Graphs!$T$2:$T$41)*PS[[#This Row],[Transform File.REC_y]]</f>
        <v>5.5829431594025571</v>
      </c>
    </row>
    <row r="296" spans="1:23" hidden="1" x14ac:dyDescent="0.25">
      <c r="A296" s="1" t="s">
        <v>105</v>
      </c>
      <c r="B296">
        <v>1</v>
      </c>
      <c r="C296" s="1" t="s">
        <v>108</v>
      </c>
      <c r="D296" s="1" t="s">
        <v>340</v>
      </c>
      <c r="E296" s="1">
        <v>2035</v>
      </c>
      <c r="F296" s="1">
        <v>90.743181406080666</v>
      </c>
      <c r="G296" s="1">
        <v>4.4580989919450293E-3</v>
      </c>
      <c r="H296" s="1">
        <v>1.7911526897916971E-12</v>
      </c>
      <c r="I296" s="1">
        <v>1.2023081430132926E-12</v>
      </c>
      <c r="J296" s="1">
        <v>2.7082040594566503E-12</v>
      </c>
      <c r="K296" s="1">
        <v>39.682024103684654</v>
      </c>
      <c r="L296" s="1">
        <v>1.0672094368251572E-10</v>
      </c>
      <c r="M296" s="1">
        <v>75.961649534698239</v>
      </c>
      <c r="N296" s="1">
        <v>12.666271917346693</v>
      </c>
      <c r="O296" s="1">
        <v>53.55000000000134</v>
      </c>
      <c r="P296" s="1">
        <v>9.8840000000069566</v>
      </c>
      <c r="Q296" s="1">
        <v>6.5920000000002039</v>
      </c>
      <c r="R296" s="1">
        <v>1390.8947184263307</v>
      </c>
      <c r="S296" s="1">
        <v>27.46800000000049</v>
      </c>
      <c r="T296" s="1">
        <v>467.10088758593474</v>
      </c>
      <c r="U296" s="1">
        <v>43.086257492902106</v>
      </c>
      <c r="V296" s="1">
        <f>0.45*2600*PS[[#This Row],[Transform File.REC_y]]</f>
        <v>5.2159758205756841</v>
      </c>
      <c r="W296" s="1">
        <f>0.45*_xlfn.XLOOKUP(PS[[#This Row],[Transform File.Year]],Graphs!$R$2:$R$41,Graphs!$S$2:$S$41)*_xlfn.XLOOKUP(PS[[#This Row],[Transform File.Year]],Graphs!$R$2:$R$41,Graphs!$T$2:$T$41)*PS[[#This Row],[Transform File.REC_y]]</f>
        <v>2.8410995997382225</v>
      </c>
    </row>
    <row r="297" spans="1:23" hidden="1" x14ac:dyDescent="0.25">
      <c r="A297" s="1" t="s">
        <v>105</v>
      </c>
      <c r="B297">
        <v>1</v>
      </c>
      <c r="C297" s="1" t="s">
        <v>108</v>
      </c>
      <c r="D297" s="1" t="s">
        <v>340</v>
      </c>
      <c r="E297" s="1">
        <v>2036</v>
      </c>
      <c r="F297" s="1">
        <v>93.134877248449158</v>
      </c>
      <c r="G297" s="1">
        <v>4.2361919475505822E-5</v>
      </c>
      <c r="H297" s="1">
        <v>6.7244429217130577E-13</v>
      </c>
      <c r="I297" s="1">
        <v>1.1780296747920838E-12</v>
      </c>
      <c r="J297" s="1">
        <v>2.8177055945019534E-12</v>
      </c>
      <c r="K297" s="1">
        <v>4.2399133779825828E-12</v>
      </c>
      <c r="L297" s="1">
        <v>1.2192417013074468E-10</v>
      </c>
      <c r="M297" s="1">
        <v>68.138372260289984</v>
      </c>
      <c r="N297" s="1">
        <v>8.1690679245076083</v>
      </c>
      <c r="O297" s="1">
        <v>45.900000000002706</v>
      </c>
      <c r="P297" s="1">
        <v>9.178000000008085</v>
      </c>
      <c r="Q297" s="1">
        <v>3.29600000000034</v>
      </c>
      <c r="R297" s="1">
        <v>1419.5854091966819</v>
      </c>
      <c r="S297" s="1">
        <v>23.544000000000665</v>
      </c>
      <c r="T297" s="1">
        <v>535.6732037872996</v>
      </c>
      <c r="U297" s="1">
        <v>55.752529410248798</v>
      </c>
      <c r="V297" s="1">
        <f>0.45*2600*PS[[#This Row],[Transform File.REC_y]]</f>
        <v>4.9563445786341809E-2</v>
      </c>
      <c r="W297" s="1">
        <f>0.45*_xlfn.XLOOKUP(PS[[#This Row],[Transform File.Year]],Graphs!$R$2:$R$41,Graphs!$S$2:$S$41)*_xlfn.XLOOKUP(PS[[#This Row],[Transform File.Year]],Graphs!$R$2:$R$41,Graphs!$T$2:$T$41)*PS[[#This Row],[Transform File.REC_y]]</f>
        <v>2.5899866727336823E-2</v>
      </c>
    </row>
    <row r="298" spans="1:23" hidden="1" x14ac:dyDescent="0.25">
      <c r="A298" s="1" t="s">
        <v>105</v>
      </c>
      <c r="B298">
        <v>1</v>
      </c>
      <c r="C298" s="1" t="s">
        <v>108</v>
      </c>
      <c r="D298" s="1" t="s">
        <v>340</v>
      </c>
      <c r="E298" s="1">
        <v>2037</v>
      </c>
      <c r="F298" s="1">
        <v>104.70108199684157</v>
      </c>
      <c r="G298" s="1">
        <v>1.0988455286146639E-5</v>
      </c>
      <c r="H298" s="1">
        <v>1.4310911575842316E-12</v>
      </c>
      <c r="I298" s="1">
        <v>1.3914002206994016E-12</v>
      </c>
      <c r="J298" s="1">
        <v>2.4249996134567879E-12</v>
      </c>
      <c r="K298" s="1">
        <v>22.495756555847493</v>
      </c>
      <c r="L298" s="1">
        <v>9.9226489657940298E-11</v>
      </c>
      <c r="M298" s="1">
        <v>48.611394969603708</v>
      </c>
      <c r="N298" s="1">
        <v>11.081459498153821</v>
      </c>
      <c r="O298" s="1">
        <v>48.985014327861776</v>
      </c>
      <c r="P298" s="1">
        <v>8.4720000000092881</v>
      </c>
      <c r="Q298" s="1">
        <v>5.9627843859555913E-11</v>
      </c>
      <c r="R298" s="1">
        <v>1408.5940758633528</v>
      </c>
      <c r="S298" s="1">
        <v>19.6200000000009</v>
      </c>
      <c r="T298" s="1">
        <v>596.4222427142563</v>
      </c>
      <c r="U298" s="1">
        <v>63.921597334756406</v>
      </c>
      <c r="V298" s="1">
        <f>0.45*2600*PS[[#This Row],[Transform File.REC_y]]</f>
        <v>1.2856492684791568E-2</v>
      </c>
      <c r="W298" s="1">
        <f>0.45*_xlfn.XLOOKUP(PS[[#This Row],[Transform File.Year]],Graphs!$R$2:$R$41,Graphs!$S$2:$S$41)*_xlfn.XLOOKUP(PS[[#This Row],[Transform File.Year]],Graphs!$R$2:$R$41,Graphs!$T$2:$T$41)*PS[[#This Row],[Transform File.REC_y]]</f>
        <v>6.4449663910610081E-3</v>
      </c>
    </row>
    <row r="299" spans="1:23" hidden="1" x14ac:dyDescent="0.25">
      <c r="A299" s="1" t="s">
        <v>105</v>
      </c>
      <c r="B299">
        <v>1</v>
      </c>
      <c r="C299" s="1" t="s">
        <v>108</v>
      </c>
      <c r="D299" s="1" t="s">
        <v>340</v>
      </c>
      <c r="E299" s="1">
        <v>2038</v>
      </c>
      <c r="F299" s="1">
        <v>109.11723186960543</v>
      </c>
      <c r="G299" s="1">
        <v>-2.206362808216937E-9</v>
      </c>
      <c r="H299" s="1">
        <v>1.262861655117049E-12</v>
      </c>
      <c r="I299" s="1">
        <v>1.6586411530738643E-12</v>
      </c>
      <c r="J299" s="1">
        <v>1.7738869606865859E-12</v>
      </c>
      <c r="K299" s="1">
        <v>68.168549607055425</v>
      </c>
      <c r="L299" s="1">
        <v>1.0389427547941182E-10</v>
      </c>
      <c r="M299" s="1">
        <v>30.368596748472651</v>
      </c>
      <c r="N299" s="1">
        <v>3.2123746837016331</v>
      </c>
      <c r="O299" s="1">
        <v>41.335014327863561</v>
      </c>
      <c r="P299" s="1">
        <v>7.7660000000104654</v>
      </c>
      <c r="Q299" s="1">
        <v>6.5596494844772499E-11</v>
      </c>
      <c r="R299" s="1">
        <v>1431.0898324192003</v>
      </c>
      <c r="S299" s="1">
        <v>15.696000000001222</v>
      </c>
      <c r="T299" s="1">
        <v>645.03363768385998</v>
      </c>
      <c r="U299" s="1">
        <v>75.003056832910232</v>
      </c>
      <c r="V299" s="1">
        <f>0.45*2600*PS[[#This Row],[Transform File.REC_y]]</f>
        <v>-2.5814444856138163E-6</v>
      </c>
      <c r="W299" s="1">
        <f>0.45*_xlfn.XLOOKUP(PS[[#This Row],[Transform File.Year]],Graphs!$R$2:$R$41,Graphs!$S$2:$S$41)*_xlfn.XLOOKUP(PS[[#This Row],[Transform File.Year]],Graphs!$R$2:$R$41,Graphs!$T$2:$T$41)*PS[[#This Row],[Transform File.REC_y]]</f>
        <v>-1.2413674377274912E-6</v>
      </c>
    </row>
    <row r="300" spans="1:23" hidden="1" x14ac:dyDescent="0.25">
      <c r="A300" s="1" t="s">
        <v>105</v>
      </c>
      <c r="B300">
        <v>1</v>
      </c>
      <c r="C300" s="1" t="s">
        <v>108</v>
      </c>
      <c r="D300" s="1" t="s">
        <v>340</v>
      </c>
      <c r="E300" s="1">
        <v>2039</v>
      </c>
      <c r="F300" s="1">
        <v>106.88745061693095</v>
      </c>
      <c r="G300" s="1">
        <v>-1.5279308377204322E-8</v>
      </c>
      <c r="H300" s="1">
        <v>3.3910829914933964E-13</v>
      </c>
      <c r="I300" s="1">
        <v>2.0039161931332361E-12</v>
      </c>
      <c r="J300" s="1">
        <v>1.3946233635940957E-12</v>
      </c>
      <c r="K300" s="1">
        <v>74.222620919857832</v>
      </c>
      <c r="L300" s="1">
        <v>1.6587117710639509E-10</v>
      </c>
      <c r="M300" s="1">
        <v>34.839814760128803</v>
      </c>
      <c r="N300" s="1">
        <v>6.6800740496406785</v>
      </c>
      <c r="O300" s="1">
        <v>33.685014327864238</v>
      </c>
      <c r="P300" s="1">
        <v>7.0600000000118577</v>
      </c>
      <c r="Q300" s="1">
        <v>7.1536747840418988E-11</v>
      </c>
      <c r="R300" s="1">
        <v>1499.2583820262557</v>
      </c>
      <c r="S300" s="1">
        <v>11.772000000001675</v>
      </c>
      <c r="T300" s="1">
        <v>675.40223443233265</v>
      </c>
      <c r="U300" s="1">
        <v>78.215431516611872</v>
      </c>
      <c r="V300" s="1">
        <f>0.45*2600*PS[[#This Row],[Transform File.REC_y]]</f>
        <v>-1.7876790801329056E-5</v>
      </c>
      <c r="W300" s="1">
        <f>0.45*_xlfn.XLOOKUP(PS[[#This Row],[Transform File.Year]],Graphs!$R$2:$R$41,Graphs!$S$2:$S$41)*_xlfn.XLOOKUP(PS[[#This Row],[Transform File.Year]],Graphs!$R$2:$R$41,Graphs!$T$2:$T$41)*PS[[#This Row],[Transform File.REC_y]]</f>
        <v>-8.2460155270099471E-6</v>
      </c>
    </row>
    <row r="301" spans="1:23" hidden="1" x14ac:dyDescent="0.25">
      <c r="A301" s="1" t="s">
        <v>105</v>
      </c>
      <c r="B301">
        <v>1</v>
      </c>
      <c r="C301" s="1" t="s">
        <v>108</v>
      </c>
      <c r="D301" s="1" t="s">
        <v>340</v>
      </c>
      <c r="E301" s="1">
        <v>2040</v>
      </c>
      <c r="F301" s="1">
        <v>105.32684769905879</v>
      </c>
      <c r="G301" s="1">
        <v>-3.1975378050891852E-8</v>
      </c>
      <c r="H301" s="1">
        <v>1.6473541514116239E-13</v>
      </c>
      <c r="I301" s="1">
        <v>2.5295873701722072E-12</v>
      </c>
      <c r="J301" s="1">
        <v>1.0218946281015178E-12</v>
      </c>
      <c r="K301" s="1">
        <v>102.24767069413188</v>
      </c>
      <c r="L301" s="1">
        <v>1.9276888184863444E-10</v>
      </c>
      <c r="M301" s="1">
        <v>1.409320920256606E-8</v>
      </c>
      <c r="N301" s="1">
        <v>4.2512421356041057E-10</v>
      </c>
      <c r="O301" s="1">
        <v>26.035014327865667</v>
      </c>
      <c r="P301" s="1">
        <v>6.3540000000135155</v>
      </c>
      <c r="Q301" s="1">
        <v>7.7539149651025578E-11</v>
      </c>
      <c r="R301" s="1">
        <v>1573.4810029461137</v>
      </c>
      <c r="S301" s="1">
        <v>7.8480000000031005</v>
      </c>
      <c r="T301" s="1">
        <v>710.24204919246142</v>
      </c>
      <c r="U301" s="1">
        <v>84.895505566252552</v>
      </c>
      <c r="V301" s="1">
        <f>0.45*2600*PS[[#This Row],[Transform File.REC_y]]</f>
        <v>-3.7411192319543467E-5</v>
      </c>
      <c r="W301" s="1">
        <f>0.45*_xlfn.XLOOKUP(PS[[#This Row],[Transform File.Year]],Graphs!$R$2:$R$41,Graphs!$S$2:$S$41)*_xlfn.XLOOKUP(PS[[#This Row],[Transform File.Year]],Graphs!$R$2:$R$41,Graphs!$T$2:$T$41)*PS[[#This Row],[Transform File.REC_y]]</f>
        <v>-1.6552024111538819E-5</v>
      </c>
    </row>
    <row r="302" spans="1:23" hidden="1" x14ac:dyDescent="0.25">
      <c r="A302" s="1" t="s">
        <v>105</v>
      </c>
      <c r="B302">
        <v>1</v>
      </c>
      <c r="C302" s="1" t="s">
        <v>108</v>
      </c>
      <c r="D302" s="1" t="s">
        <v>340</v>
      </c>
      <c r="E302" s="1">
        <v>2041</v>
      </c>
      <c r="F302" s="1">
        <v>105.64392169409476</v>
      </c>
      <c r="G302" s="1">
        <v>-1.4513361170510215E-7</v>
      </c>
      <c r="H302" s="1">
        <v>1.3662172982429471E-13</v>
      </c>
      <c r="I302" s="1">
        <v>3.3327874368467116E-12</v>
      </c>
      <c r="J302" s="1">
        <v>7.7459712422383752E-13</v>
      </c>
      <c r="K302" s="1">
        <v>130.11658355857648</v>
      </c>
      <c r="L302" s="1">
        <v>2.2798848764039146E-10</v>
      </c>
      <c r="M302" s="1">
        <v>1.0902305293683603E-9</v>
      </c>
      <c r="N302" s="1">
        <v>7.5325588319551554E-11</v>
      </c>
      <c r="O302" s="1">
        <v>18.385014327866934</v>
      </c>
      <c r="P302" s="1">
        <v>6.3540000000155192</v>
      </c>
      <c r="Q302" s="1">
        <v>8.7441023787142046E-11</v>
      </c>
      <c r="R302" s="1">
        <v>1675.7286736402455</v>
      </c>
      <c r="S302" s="1">
        <v>3.9240000000047393</v>
      </c>
      <c r="T302" s="1">
        <v>710.24204920655461</v>
      </c>
      <c r="U302" s="1">
        <v>84.89550556667767</v>
      </c>
      <c r="V302" s="1">
        <f>0.45*2600*PS[[#This Row],[Transform File.REC_y]]</f>
        <v>-1.6980632569496952E-4</v>
      </c>
      <c r="W302" s="1">
        <f>0.45*_xlfn.XLOOKUP(PS[[#This Row],[Transform File.Year]],Graphs!$R$2:$R$41,Graphs!$S$2:$S$41)*_xlfn.XLOOKUP(PS[[#This Row],[Transform File.Year]],Graphs!$R$2:$R$41,Graphs!$T$2:$T$41)*PS[[#This Row],[Transform File.REC_y]]</f>
        <v>-7.2057077874432995E-5</v>
      </c>
    </row>
    <row r="303" spans="1:23" hidden="1" x14ac:dyDescent="0.25">
      <c r="A303" s="1" t="s">
        <v>105</v>
      </c>
      <c r="B303">
        <v>1</v>
      </c>
      <c r="C303" s="1" t="s">
        <v>108</v>
      </c>
      <c r="D303" s="1" t="s">
        <v>340</v>
      </c>
      <c r="E303" s="1">
        <v>2042</v>
      </c>
      <c r="F303" s="1">
        <v>105.45540830241055</v>
      </c>
      <c r="G303" s="1">
        <v>-2.9385425680700972E-7</v>
      </c>
      <c r="H303" s="1">
        <v>1.3349007719650755E-13</v>
      </c>
      <c r="I303" s="1">
        <v>4.5075209936533303E-12</v>
      </c>
      <c r="J303" s="1">
        <v>6.4403000503016329E-13</v>
      </c>
      <c r="K303" s="1">
        <v>57.307826034284872</v>
      </c>
      <c r="L303" s="1">
        <v>1.5077240817095567E-10</v>
      </c>
      <c r="M303" s="1">
        <v>9.4171032617702863</v>
      </c>
      <c r="N303" s="1">
        <v>3.4366737499910406E-11</v>
      </c>
      <c r="O303" s="1">
        <v>10.735014327867271</v>
      </c>
      <c r="P303" s="1">
        <v>6.3540000000180488</v>
      </c>
      <c r="Q303" s="1">
        <v>9.2802846012234228E-11</v>
      </c>
      <c r="R303" s="1">
        <v>1805.8452571988219</v>
      </c>
      <c r="S303" s="1">
        <v>7.7158103605310411E-10</v>
      </c>
      <c r="T303" s="1">
        <v>710.24204920764487</v>
      </c>
      <c r="U303" s="1">
        <v>84.895505566753002</v>
      </c>
      <c r="V303" s="1">
        <f>0.45*2600*PS[[#This Row],[Transform File.REC_y]]</f>
        <v>-3.438094804642014E-4</v>
      </c>
      <c r="W303" s="1">
        <f>0.45*_xlfn.XLOOKUP(PS[[#This Row],[Transform File.Year]],Graphs!$R$2:$R$41,Graphs!$S$2:$S$41)*_xlfn.XLOOKUP(PS[[#This Row],[Transform File.Year]],Graphs!$R$2:$R$41,Graphs!$T$2:$T$41)*PS[[#This Row],[Transform File.REC_y]]</f>
        <v>-1.3992406243543609E-4</v>
      </c>
    </row>
    <row r="304" spans="1:23" hidden="1" x14ac:dyDescent="0.25">
      <c r="A304" s="1" t="s">
        <v>105</v>
      </c>
      <c r="B304">
        <v>1</v>
      </c>
      <c r="C304" s="1" t="s">
        <v>108</v>
      </c>
      <c r="D304" s="1" t="s">
        <v>340</v>
      </c>
      <c r="E304" s="1">
        <v>2043</v>
      </c>
      <c r="F304" s="1">
        <v>101.16130205949175</v>
      </c>
      <c r="G304" s="1">
        <v>-7.4555826937455271E-7</v>
      </c>
      <c r="H304" s="1">
        <v>1.4312816754863363E-13</v>
      </c>
      <c r="I304" s="1">
        <v>6.4556052028140998E-12</v>
      </c>
      <c r="J304" s="1">
        <v>6.4035963394163228E-13</v>
      </c>
      <c r="K304" s="1">
        <v>29.762788579610909</v>
      </c>
      <c r="L304" s="1">
        <v>4.3132020520711372E-11</v>
      </c>
      <c r="M304" s="1">
        <v>66.888918378832358</v>
      </c>
      <c r="N304" s="1">
        <v>2.8389029443153347E-11</v>
      </c>
      <c r="O304" s="1">
        <v>10.735014327867436</v>
      </c>
      <c r="P304" s="1">
        <v>6.3540000000213812</v>
      </c>
      <c r="Q304" s="1">
        <v>9.5511050071690878E-11</v>
      </c>
      <c r="R304" s="1">
        <v>1863.1530832331068</v>
      </c>
      <c r="S304" s="1">
        <v>8.6248251774746214E-10</v>
      </c>
      <c r="T304" s="1">
        <v>719.65915246941518</v>
      </c>
      <c r="U304" s="1">
        <v>84.895505566787364</v>
      </c>
      <c r="V304" s="1">
        <f>0.45*2600*PS[[#This Row],[Transform File.REC_y]]</f>
        <v>-8.7230317516822666E-4</v>
      </c>
      <c r="W304" s="1">
        <f>0.45*_xlfn.XLOOKUP(PS[[#This Row],[Transform File.Year]],Graphs!$R$2:$R$41,Graphs!$S$2:$S$41)*_xlfn.XLOOKUP(PS[[#This Row],[Transform File.Year]],Graphs!$R$2:$R$41,Graphs!$T$2:$T$41)*PS[[#This Row],[Transform File.REC_y]]</f>
        <v>-3.4046513119936011E-4</v>
      </c>
    </row>
    <row r="305" spans="1:23" hidden="1" x14ac:dyDescent="0.25">
      <c r="A305" s="1" t="s">
        <v>105</v>
      </c>
      <c r="B305">
        <v>1</v>
      </c>
      <c r="C305" s="1" t="s">
        <v>108</v>
      </c>
      <c r="D305" s="1" t="s">
        <v>340</v>
      </c>
      <c r="E305" s="1">
        <v>2044</v>
      </c>
      <c r="F305" s="1">
        <v>96.919164501115503</v>
      </c>
      <c r="G305" s="1">
        <v>-4.8759460468079141E-7</v>
      </c>
      <c r="H305" s="1">
        <v>1.603209609714591E-13</v>
      </c>
      <c r="I305" s="1">
        <v>1.0073950680513802E-11</v>
      </c>
      <c r="J305" s="1">
        <v>6.1223805161692434E-13</v>
      </c>
      <c r="K305" s="1">
        <v>77.022049699403624</v>
      </c>
      <c r="L305" s="1">
        <v>1.8208190070807575E-11</v>
      </c>
      <c r="M305" s="1">
        <v>37.584829047389952</v>
      </c>
      <c r="N305" s="1">
        <v>2.8096232731059933E-11</v>
      </c>
      <c r="O305" s="1">
        <v>10.735014327867573</v>
      </c>
      <c r="P305" s="1">
        <v>6.3540000000258887</v>
      </c>
      <c r="Q305" s="1">
        <v>9.8328755666192831E-11</v>
      </c>
      <c r="R305" s="1">
        <v>1892.9158718127178</v>
      </c>
      <c r="S305" s="1">
        <v>9.5230897856818675E-10</v>
      </c>
      <c r="T305" s="1">
        <v>786.54807084824756</v>
      </c>
      <c r="U305" s="1">
        <v>84.895505566815757</v>
      </c>
      <c r="V305" s="1">
        <f>0.45*2600*PS[[#This Row],[Transform File.REC_y]]</f>
        <v>-5.7048568747652593E-4</v>
      </c>
      <c r="W305" s="1">
        <f>0.45*_xlfn.XLOOKUP(PS[[#This Row],[Transform File.Year]],Graphs!$R$2:$R$41,Graphs!$S$2:$S$41)*_xlfn.XLOOKUP(PS[[#This Row],[Transform File.Year]],Graphs!$R$2:$R$41,Graphs!$T$2:$T$41)*PS[[#This Row],[Transform File.REC_y]]</f>
        <v>-2.1353040060605091E-4</v>
      </c>
    </row>
    <row r="306" spans="1:23" hidden="1" x14ac:dyDescent="0.25">
      <c r="A306" s="1" t="s">
        <v>105</v>
      </c>
      <c r="B306">
        <v>1</v>
      </c>
      <c r="C306" s="1" t="s">
        <v>108</v>
      </c>
      <c r="D306" s="1" t="s">
        <v>340</v>
      </c>
      <c r="E306" s="1">
        <v>2045</v>
      </c>
      <c r="F306" s="1">
        <v>93.364930751060683</v>
      </c>
      <c r="G306" s="1">
        <v>9.791523057507683E-6</v>
      </c>
      <c r="H306" s="1">
        <v>1.8469872423625893E-13</v>
      </c>
      <c r="I306" s="1">
        <v>2.0803835941977971E-11</v>
      </c>
      <c r="J306" s="1">
        <v>5.5625040623616917E-13</v>
      </c>
      <c r="K306" s="1">
        <v>45.545349029041297</v>
      </c>
      <c r="L306" s="1">
        <v>9.4638110333883651E-12</v>
      </c>
      <c r="M306" s="1">
        <v>22.023609243959676</v>
      </c>
      <c r="N306" s="1">
        <v>3.0461205326787428E-11</v>
      </c>
      <c r="O306" s="1">
        <v>10.735014327867706</v>
      </c>
      <c r="P306" s="1">
        <v>6.354000000032344</v>
      </c>
      <c r="Q306" s="1">
        <v>1.0075375527964962E-10</v>
      </c>
      <c r="R306" s="1">
        <v>1969.9379215121214</v>
      </c>
      <c r="S306" s="1">
        <v>1.0590299222507025E-9</v>
      </c>
      <c r="T306" s="1">
        <v>824.13289989563748</v>
      </c>
      <c r="U306" s="1">
        <v>84.895505566843852</v>
      </c>
      <c r="V306" s="1">
        <f>0.45*2600*PS[[#This Row],[Transform File.REC_y]]</f>
        <v>1.145608197728399E-2</v>
      </c>
      <c r="W306" s="1">
        <f>0.45*_xlfn.XLOOKUP(PS[[#This Row],[Transform File.Year]],Graphs!$R$2:$R$41,Graphs!$S$2:$S$41)*_xlfn.XLOOKUP(PS[[#This Row],[Transform File.Year]],Graphs!$R$2:$R$41,Graphs!$T$2:$T$41)*PS[[#This Row],[Transform File.REC_y]]</f>
        <v>4.1118785684915301E-3</v>
      </c>
    </row>
    <row r="307" spans="1:23" hidden="1" x14ac:dyDescent="0.25">
      <c r="A307" s="1" t="s">
        <v>105</v>
      </c>
      <c r="B307">
        <v>1</v>
      </c>
      <c r="C307" s="1" t="s">
        <v>108</v>
      </c>
      <c r="D307" s="1" t="s">
        <v>340</v>
      </c>
      <c r="E307" s="1">
        <v>2046</v>
      </c>
      <c r="F307" s="1">
        <v>89.814838929259878</v>
      </c>
      <c r="G307" s="1">
        <v>1.4249429056303956E-5</v>
      </c>
      <c r="H307" s="1">
        <v>2.1478466782764807E-13</v>
      </c>
      <c r="I307" s="1">
        <v>1.3770451183171131E-8</v>
      </c>
      <c r="J307" s="1">
        <v>5.1790966636536004E-13</v>
      </c>
      <c r="K307" s="1">
        <v>135.90120971807548</v>
      </c>
      <c r="L307" s="1">
        <v>6.4052295374077531E-12</v>
      </c>
      <c r="M307" s="1">
        <v>19.409859504631445</v>
      </c>
      <c r="N307" s="1">
        <v>3.4735907785318214E-11</v>
      </c>
      <c r="O307" s="1">
        <v>10.73501432786785</v>
      </c>
      <c r="P307" s="1">
        <v>6.3540000000424177</v>
      </c>
      <c r="Q307" s="1">
        <v>1.0252764224033621E-10</v>
      </c>
      <c r="R307" s="1">
        <v>2015.4832705411627</v>
      </c>
      <c r="S307" s="1">
        <v>1.1809540923814472E-9</v>
      </c>
      <c r="T307" s="1">
        <v>846.15650913959712</v>
      </c>
      <c r="U307" s="1">
        <v>84.89550556687432</v>
      </c>
      <c r="V307" s="1">
        <f>0.45*2600*PS[[#This Row],[Transform File.REC_y]]</f>
        <v>1.667183199587563E-2</v>
      </c>
      <c r="W307" s="1">
        <f>0.45*_xlfn.XLOOKUP(PS[[#This Row],[Transform File.Year]],Graphs!$R$2:$R$41,Graphs!$S$2:$S$41)*_xlfn.XLOOKUP(PS[[#This Row],[Transform File.Year]],Graphs!$R$2:$R$41,Graphs!$T$2:$T$41)*PS[[#This Row],[Transform File.REC_y]]</f>
        <v>5.7379453969595273E-3</v>
      </c>
    </row>
    <row r="308" spans="1:23" hidden="1" x14ac:dyDescent="0.25">
      <c r="A308" s="1" t="s">
        <v>105</v>
      </c>
      <c r="B308">
        <v>1</v>
      </c>
      <c r="C308" s="1" t="s">
        <v>108</v>
      </c>
      <c r="D308" s="1" t="s">
        <v>340</v>
      </c>
      <c r="E308" s="1">
        <v>2047</v>
      </c>
      <c r="F308" s="1">
        <v>86.639664006104852</v>
      </c>
      <c r="G308" s="1">
        <v>1.6595533298024821E-4</v>
      </c>
      <c r="H308" s="1">
        <v>2.5174038825562395E-13</v>
      </c>
      <c r="I308" s="1">
        <v>3.4390695116174234E-9</v>
      </c>
      <c r="J308" s="1">
        <v>4.6567802936308507E-13</v>
      </c>
      <c r="K308" s="1">
        <v>187.10083959842174</v>
      </c>
      <c r="L308" s="1">
        <v>4.5010651649545207E-12</v>
      </c>
      <c r="M308" s="1">
        <v>24.563425910326469</v>
      </c>
      <c r="N308" s="1">
        <v>4.1254210880824904E-11</v>
      </c>
      <c r="O308" s="1">
        <v>10.73501432786801</v>
      </c>
      <c r="P308" s="1">
        <v>6.3540000000632215</v>
      </c>
      <c r="Q308" s="1">
        <v>1.039222656039303E-10</v>
      </c>
      <c r="R308" s="1">
        <v>2068.949480259238</v>
      </c>
      <c r="S308" s="1">
        <v>1.2801805820393875E-9</v>
      </c>
      <c r="T308" s="1">
        <v>865.56636864422853</v>
      </c>
      <c r="U308" s="1">
        <v>84.895505566903665</v>
      </c>
      <c r="V308" s="1">
        <f>0.45*2600*PS[[#This Row],[Transform File.REC_y]]</f>
        <v>0.1941677395868904</v>
      </c>
      <c r="W308" s="1">
        <f>0.45*_xlfn.XLOOKUP(PS[[#This Row],[Transform File.Year]],Graphs!$R$2:$R$41,Graphs!$S$2:$S$41)*_xlfn.XLOOKUP(PS[[#This Row],[Transform File.Year]],Graphs!$R$2:$R$41,Graphs!$T$2:$T$41)*PS[[#This Row],[Transform File.REC_y]]</f>
        <v>6.4076541798125261E-2</v>
      </c>
    </row>
    <row r="309" spans="1:23" hidden="1" x14ac:dyDescent="0.25">
      <c r="A309" s="1" t="s">
        <v>105</v>
      </c>
      <c r="B309">
        <v>1</v>
      </c>
      <c r="C309" s="1" t="s">
        <v>108</v>
      </c>
      <c r="D309" s="1" t="s">
        <v>340</v>
      </c>
      <c r="E309" s="1">
        <v>2048</v>
      </c>
      <c r="F309" s="1">
        <v>83.879564574909409</v>
      </c>
      <c r="G309" s="1">
        <v>6.5080199034780574E-3</v>
      </c>
      <c r="H309" s="1">
        <v>3.041350678329533E-13</v>
      </c>
      <c r="I309" s="1">
        <v>1.4490125019121447E-9</v>
      </c>
      <c r="J309" s="1">
        <v>4.6048778338480243E-13</v>
      </c>
      <c r="K309" s="1">
        <v>254.84997679382747</v>
      </c>
      <c r="L309" s="1">
        <v>3.3552478869369459E-12</v>
      </c>
      <c r="M309" s="1">
        <v>47.322133645021317</v>
      </c>
      <c r="N309" s="1">
        <v>4.9297695587024433E-11</v>
      </c>
      <c r="O309" s="1">
        <v>10.735014327868194</v>
      </c>
      <c r="P309" s="1">
        <v>1.3834342121874457E-8</v>
      </c>
      <c r="Q309" s="1">
        <v>1.0494416023203181E-10</v>
      </c>
      <c r="R309" s="1">
        <v>2132.3978198576597</v>
      </c>
      <c r="S309" s="1">
        <v>1.3840748575187993E-9</v>
      </c>
      <c r="T309" s="1">
        <v>890.12979455455502</v>
      </c>
      <c r="U309" s="1">
        <v>84.895505566939505</v>
      </c>
      <c r="V309" s="1">
        <f>0.45*2600*PS[[#This Row],[Transform File.REC_y]]</f>
        <v>7.6143832870693275</v>
      </c>
      <c r="W309" s="1">
        <f>0.45*_xlfn.XLOOKUP(PS[[#This Row],[Transform File.Year]],Graphs!$R$2:$R$41,Graphs!$S$2:$S$41)*_xlfn.XLOOKUP(PS[[#This Row],[Transform File.Year]],Graphs!$R$2:$R$41,Graphs!$T$2:$T$41)*PS[[#This Row],[Transform File.REC_y]]</f>
        <v>2.4092722792424834</v>
      </c>
    </row>
    <row r="310" spans="1:23" hidden="1" x14ac:dyDescent="0.25">
      <c r="A310" s="1" t="s">
        <v>105</v>
      </c>
      <c r="B310">
        <v>1</v>
      </c>
      <c r="C310" s="1" t="s">
        <v>108</v>
      </c>
      <c r="D310" s="1" t="s">
        <v>340</v>
      </c>
      <c r="E310" s="1">
        <v>2049</v>
      </c>
      <c r="F310" s="1">
        <v>80.883610776602552</v>
      </c>
      <c r="G310" s="1">
        <v>5.1064600194966592E-4</v>
      </c>
      <c r="H310" s="1">
        <v>3.6099203289941896E-13</v>
      </c>
      <c r="I310" s="1">
        <v>2.1844136166138376E-10</v>
      </c>
      <c r="J310" s="1">
        <v>4.3660913861055621E-13</v>
      </c>
      <c r="K310" s="1">
        <v>244.94820056374775</v>
      </c>
      <c r="L310" s="1">
        <v>2.654877331103419E-12</v>
      </c>
      <c r="M310" s="1">
        <v>30.607710742554129</v>
      </c>
      <c r="N310" s="1">
        <v>5.9340712974078244E-11</v>
      </c>
      <c r="O310" s="1">
        <v>10.735014327868399</v>
      </c>
      <c r="P310" s="1">
        <v>1.7272578659414755E-8</v>
      </c>
      <c r="Q310" s="1">
        <v>1.0571875735625565E-10</v>
      </c>
      <c r="R310" s="1">
        <v>2201.7690466514878</v>
      </c>
      <c r="S310" s="1">
        <v>1.5499460346251944E-9</v>
      </c>
      <c r="T310" s="1">
        <v>937.45192819957629</v>
      </c>
      <c r="U310" s="1">
        <v>84.895505566983346</v>
      </c>
      <c r="V310" s="1">
        <f>0.45*2600*PS[[#This Row],[Transform File.REC_y]]</f>
        <v>0.59745582228110916</v>
      </c>
      <c r="W310" s="1">
        <f>0.45*_xlfn.XLOOKUP(PS[[#This Row],[Transform File.Year]],Graphs!$R$2:$R$41,Graphs!$S$2:$S$41)*_xlfn.XLOOKUP(PS[[#This Row],[Transform File.Year]],Graphs!$R$2:$R$41,Graphs!$T$2:$T$41)*PS[[#This Row],[Transform File.REC_y]]</f>
        <v>0.18124524660171878</v>
      </c>
    </row>
    <row r="311" spans="1:23" hidden="1" x14ac:dyDescent="0.25">
      <c r="A311" s="1" t="s">
        <v>105</v>
      </c>
      <c r="B311">
        <v>1</v>
      </c>
      <c r="C311" s="1" t="s">
        <v>108</v>
      </c>
      <c r="D311" s="1" t="s">
        <v>340</v>
      </c>
      <c r="E311" s="1">
        <v>2050</v>
      </c>
      <c r="F311" s="1">
        <v>77.511023563881594</v>
      </c>
      <c r="G311" s="1">
        <v>1.0257867818594144E-4</v>
      </c>
      <c r="H311" s="1">
        <v>4.3602530049647985E-13</v>
      </c>
      <c r="I311" s="1">
        <v>4.3815852042753584E-10</v>
      </c>
      <c r="J311" s="1">
        <v>4.5817029617585479E-13</v>
      </c>
      <c r="K311" s="1">
        <v>152.03560161519252</v>
      </c>
      <c r="L311" s="1">
        <v>0</v>
      </c>
      <c r="M311" s="1">
        <v>25.568599012392024</v>
      </c>
      <c r="N311" s="1">
        <v>7.2059143527434538E-11</v>
      </c>
      <c r="O311" s="1">
        <v>10.73501432786864</v>
      </c>
      <c r="P311" s="1">
        <v>1.8721255314231923E-8</v>
      </c>
      <c r="Q311" s="1">
        <v>1.0636278736128581E-10</v>
      </c>
      <c r="R311" s="1">
        <v>2270.0263389006204</v>
      </c>
      <c r="S311" s="1">
        <v>1.7427149164738288E-9</v>
      </c>
      <c r="T311" s="1">
        <v>968.05963894213039</v>
      </c>
      <c r="U311" s="1">
        <v>84.895505567035499</v>
      </c>
      <c r="V311" s="1">
        <f>0.45*2600*PS[[#This Row],[Transform File.REC_y]]</f>
        <v>0.12001705347755148</v>
      </c>
      <c r="W311" s="1">
        <f>0.45*_xlfn.XLOOKUP(PS[[#This Row],[Transform File.Year]],Graphs!$R$2:$R$41,Graphs!$S$2:$S$41)*_xlfn.XLOOKUP(PS[[#This Row],[Transform File.Year]],Graphs!$R$2:$R$41,Graphs!$T$2:$T$41)*PS[[#This Row],[Transform File.REC_y]]</f>
        <v>3.490553053539653E-2</v>
      </c>
    </row>
    <row r="312" spans="1:23" hidden="1" x14ac:dyDescent="0.25">
      <c r="A312" s="1" t="s">
        <v>105</v>
      </c>
      <c r="B312">
        <v>1</v>
      </c>
      <c r="C312" s="1" t="s">
        <v>108</v>
      </c>
      <c r="D312" s="1" t="s">
        <v>340</v>
      </c>
      <c r="E312" s="1">
        <v>2051</v>
      </c>
      <c r="F312" s="1">
        <v>74.462614540967593</v>
      </c>
      <c r="G312" s="1">
        <v>6.9128557518645983E-6</v>
      </c>
      <c r="H312" s="1">
        <v>5.3124478076038804E-13</v>
      </c>
      <c r="I312" s="1">
        <v>2.5225015160821054E-9</v>
      </c>
      <c r="J312" s="1">
        <v>5.3596527061212703E-13</v>
      </c>
      <c r="K312" s="1">
        <v>114.66123347895061</v>
      </c>
      <c r="L312" s="1">
        <v>0</v>
      </c>
      <c r="M312" s="1">
        <v>79.616046598001972</v>
      </c>
      <c r="N312" s="1">
        <v>8.8448716509819895E-11</v>
      </c>
      <c r="O312" s="1">
        <v>10.735014327868932</v>
      </c>
      <c r="P312" s="1">
        <v>1.8939319785457564E-8</v>
      </c>
      <c r="Q312" s="1">
        <v>1.0700314699522745E-10</v>
      </c>
      <c r="R312" s="1">
        <v>2306.4741275016663</v>
      </c>
      <c r="S312" s="1">
        <v>1.9707034041142203E-9</v>
      </c>
      <c r="T312" s="1">
        <v>993.62823795452243</v>
      </c>
      <c r="U312" s="1">
        <v>84.895505567097445</v>
      </c>
      <c r="V312" s="1">
        <f>0.45*2600*PS[[#This Row],[Transform File.REC_y]]</f>
        <v>8.08804122968158E-3</v>
      </c>
      <c r="W312" s="1">
        <f>0.45*_xlfn.XLOOKUP(PS[[#This Row],[Transform File.Year]],Graphs!$R$2:$R$41,Graphs!$S$2:$S$41)*_xlfn.XLOOKUP(PS[[#This Row],[Transform File.Year]],Graphs!$R$2:$R$41,Graphs!$T$2:$T$41)*PS[[#This Row],[Transform File.REC_y]]</f>
        <v>2.2551016632241716E-3</v>
      </c>
    </row>
    <row r="313" spans="1:23" hidden="1" x14ac:dyDescent="0.25">
      <c r="A313" s="1" t="s">
        <v>105</v>
      </c>
      <c r="B313">
        <v>1</v>
      </c>
      <c r="C313" s="1" t="s">
        <v>108</v>
      </c>
      <c r="D313" s="1" t="s">
        <v>340</v>
      </c>
      <c r="E313" s="1">
        <v>2052</v>
      </c>
      <c r="F313" s="1">
        <v>71.545956519447486</v>
      </c>
      <c r="G313" s="1">
        <v>2.2970780766520265E-4</v>
      </c>
      <c r="H313" s="1">
        <v>6.7567436207104362E-13</v>
      </c>
      <c r="I313" s="1">
        <v>1.0079339278308907E-9</v>
      </c>
      <c r="J313" s="1">
        <v>0</v>
      </c>
      <c r="K313" s="1">
        <v>130.2055703899274</v>
      </c>
      <c r="L313" s="1">
        <v>0</v>
      </c>
      <c r="M313" s="1">
        <v>96.887780415547041</v>
      </c>
      <c r="N313" s="1">
        <v>1.1003542454273368E-10</v>
      </c>
      <c r="O313" s="1">
        <v>10.735014327869278</v>
      </c>
      <c r="P313" s="1">
        <v>1.9377056113456242E-8</v>
      </c>
      <c r="Q313" s="1">
        <v>1.0761538504684437E-10</v>
      </c>
      <c r="R313" s="1">
        <v>2356.6578630273953</v>
      </c>
      <c r="S313" s="1">
        <v>2.1214758122851759E-9</v>
      </c>
      <c r="T313" s="1">
        <v>1017.8242845525251</v>
      </c>
      <c r="U313" s="1">
        <v>84.895505567169877</v>
      </c>
      <c r="V313" s="1">
        <f>0.45*2600*PS[[#This Row],[Transform File.REC_y]]</f>
        <v>0.2687581349682871</v>
      </c>
      <c r="W313" s="1">
        <f>0.45*_xlfn.XLOOKUP(PS[[#This Row],[Transform File.Year]],Graphs!$R$2:$R$41,Graphs!$S$2:$S$41)*_xlfn.XLOOKUP(PS[[#This Row],[Transform File.Year]],Graphs!$R$2:$R$41,Graphs!$T$2:$T$41)*PS[[#This Row],[Transform File.REC_y]]</f>
        <v>7.1835174643812769E-2</v>
      </c>
    </row>
    <row r="314" spans="1:23" hidden="1" x14ac:dyDescent="0.25">
      <c r="A314" s="1" t="s">
        <v>105</v>
      </c>
      <c r="B314">
        <v>1</v>
      </c>
      <c r="C314" s="1" t="s">
        <v>108</v>
      </c>
      <c r="D314" s="1" t="s">
        <v>340</v>
      </c>
      <c r="E314" s="1">
        <v>2053</v>
      </c>
      <c r="F314" s="1">
        <v>68.532102137369961</v>
      </c>
      <c r="G314" s="1">
        <v>4.3511549052091085E-3</v>
      </c>
      <c r="H314" s="1">
        <v>8.7609165519824076E-13</v>
      </c>
      <c r="I314" s="1">
        <v>2.2318730631281535E-9</v>
      </c>
      <c r="J314" s="1">
        <v>0</v>
      </c>
      <c r="K314" s="1">
        <v>132.78272992614461</v>
      </c>
      <c r="L314" s="1">
        <v>0</v>
      </c>
      <c r="M314" s="1">
        <v>128.18745162978212</v>
      </c>
      <c r="N314" s="1">
        <v>1.3927945692139344E-10</v>
      </c>
      <c r="O314" s="1">
        <v>10.735014327869694</v>
      </c>
      <c r="P314" s="1">
        <v>2.1899085603129301E-8</v>
      </c>
      <c r="Q314" s="1">
        <v>1.0817163545308054E-10</v>
      </c>
      <c r="R314" s="1">
        <v>2417.7484784230064</v>
      </c>
      <c r="S314" s="1">
        <v>2.1646078328058873E-9</v>
      </c>
      <c r="T314" s="1">
        <v>1031.5820649680752</v>
      </c>
      <c r="U314" s="1">
        <v>84.895505567242949</v>
      </c>
      <c r="V314" s="1">
        <f>0.45*2600*PS[[#This Row],[Transform File.REC_y]]</f>
        <v>5.0908512390946568</v>
      </c>
      <c r="W314" s="1">
        <f>0.45*_xlfn.XLOOKUP(PS[[#This Row],[Transform File.Year]],Graphs!$R$2:$R$41,Graphs!$S$2:$S$41)*_xlfn.XLOOKUP(PS[[#This Row],[Transform File.Year]],Graphs!$R$2:$R$41,Graphs!$T$2:$T$41)*PS[[#This Row],[Transform File.REC_y]]</f>
        <v>1.3043682725012535</v>
      </c>
    </row>
    <row r="315" spans="1:23" hidden="1" x14ac:dyDescent="0.25">
      <c r="A315" s="1" t="s">
        <v>105</v>
      </c>
      <c r="B315">
        <v>1</v>
      </c>
      <c r="C315" s="1" t="s">
        <v>108</v>
      </c>
      <c r="D315" s="1" t="s">
        <v>340</v>
      </c>
      <c r="E315" s="1">
        <v>2054</v>
      </c>
      <c r="F315" s="1">
        <v>65.389870004368845</v>
      </c>
      <c r="G315" s="1">
        <v>2.4067675861084008E-4</v>
      </c>
      <c r="H315" s="1">
        <v>1.1107445727393776E-12</v>
      </c>
      <c r="I315" s="1">
        <v>1.6818009769026499E-9</v>
      </c>
      <c r="J315" s="1">
        <v>0</v>
      </c>
      <c r="K315" s="1">
        <v>160.49511897675157</v>
      </c>
      <c r="L315" s="1">
        <v>0</v>
      </c>
      <c r="M315" s="1">
        <v>8.3200225824177218E-8</v>
      </c>
      <c r="N315" s="1">
        <v>1.8041077143236882E-10</v>
      </c>
      <c r="O315" s="1">
        <v>10.7350143278702</v>
      </c>
      <c r="P315" s="1">
        <v>2.2906490991553441E-8</v>
      </c>
      <c r="Q315" s="1">
        <v>1.0868954511944589E-10</v>
      </c>
      <c r="R315" s="1">
        <v>2477.6814838093742</v>
      </c>
      <c r="S315" s="1">
        <v>2.1828160228766949E-9</v>
      </c>
      <c r="T315" s="1">
        <v>1047.2723140334379</v>
      </c>
      <c r="U315" s="1">
        <v>83.840873908131627</v>
      </c>
      <c r="V315" s="1">
        <f>0.45*2600*PS[[#This Row],[Transform File.REC_y]]</f>
        <v>0.28159180757468288</v>
      </c>
      <c r="W315" s="1">
        <f>0.45*_xlfn.XLOOKUP(PS[[#This Row],[Transform File.Year]],Graphs!$R$2:$R$41,Graphs!$S$2:$S$41)*_xlfn.XLOOKUP(PS[[#This Row],[Transform File.Year]],Graphs!$R$2:$R$41,Graphs!$T$2:$T$41)*PS[[#This Row],[Transform File.REC_y]]</f>
        <v>6.9158550598567695E-2</v>
      </c>
    </row>
    <row r="316" spans="1:23" hidden="1" x14ac:dyDescent="0.25">
      <c r="A316" s="1" t="s">
        <v>105</v>
      </c>
      <c r="B316">
        <v>1</v>
      </c>
      <c r="C316" s="1" t="s">
        <v>108</v>
      </c>
      <c r="D316" s="1" t="s">
        <v>340</v>
      </c>
      <c r="E316" s="1">
        <v>2055</v>
      </c>
      <c r="F316" s="1">
        <v>62.424740817060368</v>
      </c>
      <c r="G316" s="1">
        <v>1.4325362508415299E-3</v>
      </c>
      <c r="H316" s="1">
        <v>1.3438295605490352E-12</v>
      </c>
      <c r="I316" s="1">
        <v>3.2697274323642269E-10</v>
      </c>
      <c r="J316" s="1">
        <v>0</v>
      </c>
      <c r="K316" s="1">
        <v>110.07609702671681</v>
      </c>
      <c r="L316" s="1">
        <v>0</v>
      </c>
      <c r="M316" s="1">
        <v>66.941345550667194</v>
      </c>
      <c r="N316" s="1">
        <v>2.4136207102212268E-10</v>
      </c>
      <c r="O316" s="1">
        <v>10.735014327870836</v>
      </c>
      <c r="P316" s="1">
        <v>2.5137773208143478E-8</v>
      </c>
      <c r="Q316" s="1">
        <v>1.0915522314880898E-10</v>
      </c>
      <c r="R316" s="1">
        <v>2544.3827325912534</v>
      </c>
      <c r="S316" s="1">
        <v>2.1922798339100832E-9</v>
      </c>
      <c r="T316" s="1">
        <v>1047.2723141159272</v>
      </c>
      <c r="U316" s="1">
        <v>81.035558078704355</v>
      </c>
      <c r="V316" s="1">
        <f>0.45*2600*PS[[#This Row],[Transform File.REC_y]]</f>
        <v>1.6760674134845901</v>
      </c>
      <c r="W316" s="1">
        <f>0.45*_xlfn.XLOOKUP(PS[[#This Row],[Transform File.Year]],Graphs!$R$2:$R$41,Graphs!$S$2:$S$41)*_xlfn.XLOOKUP(PS[[#This Row],[Transform File.Year]],Graphs!$R$2:$R$41,Graphs!$T$2:$T$41)*PS[[#This Row],[Transform File.REC_y]]</f>
        <v>0.39456212344002756</v>
      </c>
    </row>
    <row r="317" spans="1:23" hidden="1" x14ac:dyDescent="0.25">
      <c r="A317" s="1" t="s">
        <v>105</v>
      </c>
      <c r="B317">
        <v>1</v>
      </c>
      <c r="C317" s="1" t="s">
        <v>108</v>
      </c>
      <c r="D317" s="1" t="s">
        <v>340</v>
      </c>
      <c r="E317" s="1">
        <v>2056</v>
      </c>
      <c r="F317" s="1">
        <v>59.227963437741245</v>
      </c>
      <c r="G317" s="1">
        <v>8.4118154793652311E-3</v>
      </c>
      <c r="H317" s="1">
        <v>1.6746518779465436E-12</v>
      </c>
      <c r="I317" s="1">
        <v>1.2263117458906658E-10</v>
      </c>
      <c r="J317" s="1">
        <v>0</v>
      </c>
      <c r="K317" s="1">
        <v>127.58943089964292</v>
      </c>
      <c r="L317" s="1">
        <v>0</v>
      </c>
      <c r="M317" s="1">
        <v>32.742770412585799</v>
      </c>
      <c r="N317" s="1">
        <v>3.3893052478063703E-10</v>
      </c>
      <c r="O317" s="1">
        <v>10.735014327871655</v>
      </c>
      <c r="P317" s="1">
        <v>2.6818921443177582E-8</v>
      </c>
      <c r="Q317" s="1">
        <v>1.0961571093219379E-10</v>
      </c>
      <c r="R317" s="1">
        <v>2561.352559357711</v>
      </c>
      <c r="S317" s="1">
        <v>2.198685063447491E-9</v>
      </c>
      <c r="T317" s="1">
        <v>1069.3838994042299</v>
      </c>
      <c r="U317" s="1">
        <v>77.397084334526355</v>
      </c>
      <c r="V317" s="1">
        <f>0.45*2600*PS[[#This Row],[Transform File.REC_y]]</f>
        <v>9.8418241108573206</v>
      </c>
      <c r="W317" s="1">
        <f>0.45*_xlfn.XLOOKUP(PS[[#This Row],[Transform File.Year]],Graphs!$R$2:$R$41,Graphs!$S$2:$S$41)*_xlfn.XLOOKUP(PS[[#This Row],[Transform File.Year]],Graphs!$R$2:$R$41,Graphs!$T$2:$T$41)*PS[[#This Row],[Transform File.REC_y]]</f>
        <v>2.2206482706980659</v>
      </c>
    </row>
    <row r="318" spans="1:23" hidden="1" x14ac:dyDescent="0.25">
      <c r="A318" s="1" t="s">
        <v>105</v>
      </c>
      <c r="B318">
        <v>1</v>
      </c>
      <c r="C318" s="1" t="s">
        <v>108</v>
      </c>
      <c r="D318" s="1" t="s">
        <v>340</v>
      </c>
      <c r="E318" s="1">
        <v>2057</v>
      </c>
      <c r="F318" s="1">
        <v>56.084888599837015</v>
      </c>
      <c r="G318" s="1">
        <v>8.4539480921558777E-3</v>
      </c>
      <c r="H318" s="1">
        <v>0</v>
      </c>
      <c r="I318" s="1">
        <v>9.2791608172934199E-11</v>
      </c>
      <c r="J318" s="1">
        <v>0</v>
      </c>
      <c r="K318" s="1">
        <v>229.75445747661828</v>
      </c>
      <c r="L318" s="1">
        <v>0</v>
      </c>
      <c r="M318" s="1">
        <v>2.2140019154934371E-8</v>
      </c>
      <c r="N318" s="1">
        <v>5.1590961116544315E-10</v>
      </c>
      <c r="O318" s="1">
        <v>10.735014327872671</v>
      </c>
      <c r="P318" s="1">
        <v>2.7145172116187808E-8</v>
      </c>
      <c r="Q318" s="1">
        <v>1.1005232007080434E-10</v>
      </c>
      <c r="R318" s="1">
        <v>2595.938624671187</v>
      </c>
      <c r="S318" s="1">
        <v>2.2031861286124455E-9</v>
      </c>
      <c r="T318" s="1">
        <v>1066.6025509523665</v>
      </c>
      <c r="U318" s="1">
        <v>72.50887371824146</v>
      </c>
      <c r="V318" s="1">
        <f>0.45*2600*PS[[#This Row],[Transform File.REC_y]]</f>
        <v>9.8911192678223774</v>
      </c>
      <c r="W318" s="1">
        <f>0.45*_xlfn.XLOOKUP(PS[[#This Row],[Transform File.Year]],Graphs!$R$2:$R$41,Graphs!$S$2:$S$41)*_xlfn.XLOOKUP(PS[[#This Row],[Transform File.Year]],Graphs!$R$2:$R$41,Graphs!$T$2:$T$41)*PS[[#This Row],[Transform File.REC_y]]</f>
        <v>2.139007622691774</v>
      </c>
    </row>
    <row r="319" spans="1:23" hidden="1" x14ac:dyDescent="0.25">
      <c r="A319" s="1" t="s">
        <v>105</v>
      </c>
      <c r="B319">
        <v>1</v>
      </c>
      <c r="C319" s="1" t="s">
        <v>108</v>
      </c>
      <c r="D319" s="1" t="s">
        <v>340</v>
      </c>
      <c r="E319" s="1">
        <v>2058</v>
      </c>
      <c r="F319" s="1">
        <v>52.964131912261088</v>
      </c>
      <c r="G319" s="1">
        <v>8.1278930075980775E-4</v>
      </c>
      <c r="H319" s="1">
        <v>0</v>
      </c>
      <c r="I319" s="1">
        <v>0</v>
      </c>
      <c r="J319" s="1">
        <v>0</v>
      </c>
      <c r="K319" s="1">
        <v>45.245596772142548</v>
      </c>
      <c r="L319" s="1">
        <v>0</v>
      </c>
      <c r="M319" s="1">
        <v>2.1646622276398141E-8</v>
      </c>
      <c r="N319" s="1">
        <v>9.2312824990870879E-10</v>
      </c>
      <c r="O319" s="1">
        <v>10.73501432787385</v>
      </c>
      <c r="P319" s="1">
        <v>2.7267002565488886E-8</v>
      </c>
      <c r="Q319" s="1">
        <v>1.1051049036698019E-10</v>
      </c>
      <c r="R319" s="1">
        <v>2741.617056494717</v>
      </c>
      <c r="S319" s="1">
        <v>2.2065413764993825E-9</v>
      </c>
      <c r="T319" s="1">
        <v>1034.9528143390482</v>
      </c>
      <c r="U319" s="1">
        <v>65.746057793843676</v>
      </c>
      <c r="V319" s="1">
        <f>0.45*2600*PS[[#This Row],[Transform File.REC_y]]</f>
        <v>0.95096348188897506</v>
      </c>
      <c r="W319" s="1">
        <f>0.45*_xlfn.XLOOKUP(PS[[#This Row],[Transform File.Year]],Graphs!$R$2:$R$41,Graphs!$S$2:$S$41)*_xlfn.XLOOKUP(PS[[#This Row],[Transform File.Year]],Graphs!$R$2:$R$41,Graphs!$T$2:$T$41)*PS[[#This Row],[Transform File.REC_y]]</f>
        <v>0.19709523337154225</v>
      </c>
    </row>
    <row r="320" spans="1:23" hidden="1" x14ac:dyDescent="0.25">
      <c r="A320" s="1" t="s">
        <v>105</v>
      </c>
      <c r="B320">
        <v>1</v>
      </c>
      <c r="C320" s="1" t="s">
        <v>108</v>
      </c>
      <c r="D320" s="1" t="s">
        <v>340</v>
      </c>
      <c r="E320" s="1">
        <v>2059</v>
      </c>
      <c r="F320" s="1">
        <v>58.827541323869617</v>
      </c>
      <c r="G320" s="1">
        <v>3.0447779417290747E-3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10.735014327875179</v>
      </c>
      <c r="P320" s="1">
        <v>2.7358901674003868E-8</v>
      </c>
      <c r="Q320" s="1">
        <v>1.1104645563759231E-10</v>
      </c>
      <c r="R320" s="1">
        <v>2717.7746002747822</v>
      </c>
      <c r="S320" s="1">
        <v>2.2091962538304859E-9</v>
      </c>
      <c r="T320" s="1">
        <v>1011.4243432967041</v>
      </c>
      <c r="U320" s="1">
        <v>56.171333907424916</v>
      </c>
      <c r="V320" s="1">
        <f>0.45*2600*PS[[#This Row],[Transform File.REC_y]]</f>
        <v>3.5623901918230176</v>
      </c>
      <c r="W320" s="1">
        <f>0.45*_xlfn.XLOOKUP(PS[[#This Row],[Transform File.Year]],Graphs!$R$2:$R$41,Graphs!$S$2:$S$41)*_xlfn.XLOOKUP(PS[[#This Row],[Transform File.Year]],Graphs!$R$2:$R$41,Graphs!$T$2:$T$41)*PS[[#This Row],[Transform File.REC_y]]</f>
        <v>0.70759058131909691</v>
      </c>
    </row>
    <row r="321" spans="1:23" hidden="1" x14ac:dyDescent="0.25">
      <c r="A321" s="1" t="s">
        <v>105</v>
      </c>
      <c r="B321">
        <v>1</v>
      </c>
      <c r="C321" s="1" t="s">
        <v>108</v>
      </c>
      <c r="D321" s="1" t="s">
        <v>340</v>
      </c>
      <c r="E321" s="1">
        <v>2060</v>
      </c>
      <c r="F321" s="1">
        <v>71.207922224308405</v>
      </c>
      <c r="G321" s="1">
        <v>8.5940210516270554E-3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10.735014327874632</v>
      </c>
      <c r="P321" s="1">
        <v>2.7357903410821539E-8</v>
      </c>
      <c r="Q321" s="1">
        <v>1.1104645563759231E-10</v>
      </c>
      <c r="R321" s="1">
        <v>2672.2172820176588</v>
      </c>
      <c r="S321" s="1">
        <v>2.2091962538304859E-9</v>
      </c>
      <c r="T321" s="1">
        <v>1011.4243432944484</v>
      </c>
      <c r="U321" s="1">
        <v>41.809248076766387</v>
      </c>
      <c r="V321" s="1">
        <f>0.45*2600*PS[[#This Row],[Transform File.REC_y]]</f>
        <v>10.055004630403655</v>
      </c>
      <c r="W321" s="1">
        <f>0.45*_xlfn.XLOOKUP(PS[[#This Row],[Transform File.Year]],Graphs!$R$2:$R$41,Graphs!$S$2:$S$41)*_xlfn.XLOOKUP(PS[[#This Row],[Transform File.Year]],Graphs!$R$2:$R$41,Graphs!$T$2:$T$41)*PS[[#This Row],[Transform File.REC_y]]</f>
        <v>1.9139659538420315</v>
      </c>
    </row>
    <row r="322" spans="1:23" hidden="1" x14ac:dyDescent="0.25">
      <c r="A322" s="1" t="s">
        <v>105</v>
      </c>
      <c r="B322">
        <v>1</v>
      </c>
      <c r="C322" s="1" t="s">
        <v>108</v>
      </c>
      <c r="D322" s="1" t="s">
        <v>376</v>
      </c>
      <c r="E322" s="1">
        <v>2021</v>
      </c>
      <c r="F322" s="1">
        <v>196.67009657298641</v>
      </c>
      <c r="G322" s="1">
        <v>-6.0080125055599071E-10</v>
      </c>
      <c r="H322" s="1">
        <v>5.6417056401105858E-14</v>
      </c>
      <c r="I322" s="1">
        <v>6.3539999999947891</v>
      </c>
      <c r="J322" s="1">
        <v>2.5341815210945565E-13</v>
      </c>
      <c r="K322" s="1">
        <v>82.434999999999746</v>
      </c>
      <c r="L322" s="1">
        <v>1.2247941834722642E-13</v>
      </c>
      <c r="M322" s="1">
        <v>55.419999999999966</v>
      </c>
      <c r="N322" s="1">
        <v>3.8437368944616172E-13</v>
      </c>
      <c r="O322" s="1">
        <v>153</v>
      </c>
      <c r="P322" s="1">
        <v>12.708</v>
      </c>
      <c r="Q322" s="1">
        <v>49.44</v>
      </c>
      <c r="R322" s="1">
        <v>164.87</v>
      </c>
      <c r="S322" s="1">
        <v>78.48</v>
      </c>
      <c r="T322" s="1">
        <v>110.84</v>
      </c>
      <c r="U322" s="1">
        <v>11.39</v>
      </c>
      <c r="V322" s="1">
        <f>0.45*2600*PS[[#This Row],[Transform File.REC_y]]</f>
        <v>-7.029374631505091E-7</v>
      </c>
      <c r="W322" s="1">
        <f>0.45*_xlfn.XLOOKUP(PS[[#This Row],[Transform File.Year]],Graphs!$R$2:$R$41,Graphs!$S$2:$S$41)*_xlfn.XLOOKUP(PS[[#This Row],[Transform File.Year]],Graphs!$R$2:$R$41,Graphs!$T$2:$T$41)*PS[[#This Row],[Transform File.REC_y]]</f>
        <v>-5.7158359945445432E-7</v>
      </c>
    </row>
    <row r="323" spans="1:23" hidden="1" x14ac:dyDescent="0.25">
      <c r="A323" s="1" t="s">
        <v>105</v>
      </c>
      <c r="B323">
        <v>1</v>
      </c>
      <c r="C323" s="1" t="s">
        <v>108</v>
      </c>
      <c r="D323" s="1" t="s">
        <v>376</v>
      </c>
      <c r="E323" s="1">
        <v>2022</v>
      </c>
      <c r="F323" s="1">
        <v>320.26019882408258</v>
      </c>
      <c r="G323" s="1">
        <v>-1.2092965024136592E-7</v>
      </c>
      <c r="H323" s="1">
        <v>5.7459588287449896E-14</v>
      </c>
      <c r="I323" s="1">
        <v>6.9386590037674576E-12</v>
      </c>
      <c r="J323" s="1">
        <v>2.6580853446607804E-13</v>
      </c>
      <c r="K323" s="1">
        <v>123.65249999999891</v>
      </c>
      <c r="L323" s="1">
        <v>1.1165796941278754E-13</v>
      </c>
      <c r="M323" s="1">
        <v>83.129999999999825</v>
      </c>
      <c r="N323" s="1">
        <v>3.8735465719664684E-13</v>
      </c>
      <c r="O323" s="1">
        <v>153</v>
      </c>
      <c r="P323" s="1">
        <v>12.708</v>
      </c>
      <c r="Q323" s="1">
        <v>49.44</v>
      </c>
      <c r="R323" s="1">
        <v>247.30499999999975</v>
      </c>
      <c r="S323" s="1">
        <v>78.48</v>
      </c>
      <c r="T323" s="1">
        <v>166.25999999999996</v>
      </c>
      <c r="U323" s="1">
        <v>11.390000000000384</v>
      </c>
      <c r="V323" s="1">
        <f>0.45*2600*PS[[#This Row],[Transform File.REC_y]]</f>
        <v>-1.4148769078239812E-4</v>
      </c>
      <c r="W323" s="1">
        <f>0.45*_xlfn.XLOOKUP(PS[[#This Row],[Transform File.Year]],Graphs!$R$2:$R$41,Graphs!$S$2:$S$41)*_xlfn.XLOOKUP(PS[[#This Row],[Transform File.Year]],Graphs!$R$2:$R$41,Graphs!$T$2:$T$41)*PS[[#This Row],[Transform File.REC_y]]</f>
        <v>-1.1707939061108878E-4</v>
      </c>
    </row>
    <row r="324" spans="1:23" hidden="1" x14ac:dyDescent="0.25">
      <c r="A324" s="1" t="s">
        <v>105</v>
      </c>
      <c r="B324">
        <v>1</v>
      </c>
      <c r="C324" s="1" t="s">
        <v>108</v>
      </c>
      <c r="D324" s="1" t="s">
        <v>376</v>
      </c>
      <c r="E324" s="1">
        <v>2023</v>
      </c>
      <c r="F324" s="1">
        <v>118.03129471968724</v>
      </c>
      <c r="G324" s="1">
        <v>9.0296002287133068E-10</v>
      </c>
      <c r="H324" s="1">
        <v>5.8369708212404734E-14</v>
      </c>
      <c r="I324" s="1">
        <v>2.7361988569911913E-12</v>
      </c>
      <c r="J324" s="1">
        <v>2.7781767069434275E-13</v>
      </c>
      <c r="K324" s="1">
        <v>185.47874999999229</v>
      </c>
      <c r="L324" s="1">
        <v>1.0389596642166781E-13</v>
      </c>
      <c r="M324" s="1">
        <v>118.10895701459822</v>
      </c>
      <c r="N324" s="1">
        <v>3.901928971354764E-13</v>
      </c>
      <c r="O324" s="1">
        <v>145.35</v>
      </c>
      <c r="P324" s="1">
        <v>18.355999999994786</v>
      </c>
      <c r="Q324" s="1">
        <v>46.144000000000005</v>
      </c>
      <c r="R324" s="1">
        <v>359.96616666666534</v>
      </c>
      <c r="S324" s="1">
        <v>74.555999999999997</v>
      </c>
      <c r="T324" s="1">
        <v>242.00066666666646</v>
      </c>
      <c r="U324" s="1">
        <v>10.25100000000077</v>
      </c>
      <c r="V324" s="1">
        <f>0.45*2600*PS[[#This Row],[Transform File.REC_y]]</f>
        <v>1.0564632267594569E-6</v>
      </c>
      <c r="W324" s="1">
        <f>0.45*_xlfn.XLOOKUP(PS[[#This Row],[Transform File.Year]],Graphs!$R$2:$R$41,Graphs!$S$2:$S$41)*_xlfn.XLOOKUP(PS[[#This Row],[Transform File.Year]],Graphs!$R$2:$R$41,Graphs!$T$2:$T$41)*PS[[#This Row],[Transform File.REC_y]]</f>
        <v>8.8937360314809775E-7</v>
      </c>
    </row>
    <row r="325" spans="1:23" hidden="1" x14ac:dyDescent="0.25">
      <c r="A325" s="1" t="s">
        <v>105</v>
      </c>
      <c r="B325">
        <v>1</v>
      </c>
      <c r="C325" s="1" t="s">
        <v>108</v>
      </c>
      <c r="D325" s="1" t="s">
        <v>376</v>
      </c>
      <c r="E325" s="1">
        <v>2024</v>
      </c>
      <c r="F325" s="1">
        <v>93.569774719371978</v>
      </c>
      <c r="G325" s="1">
        <v>8.7619320462520248E-9</v>
      </c>
      <c r="H325" s="1">
        <v>7.3451601389903717E-14</v>
      </c>
      <c r="I325" s="1">
        <v>3.062885665845204E-12</v>
      </c>
      <c r="J325" s="1">
        <v>3.5720576275775383E-13</v>
      </c>
      <c r="K325" s="1">
        <v>177.82518573547222</v>
      </c>
      <c r="L325" s="1">
        <v>1.2989983727759624E-13</v>
      </c>
      <c r="M325" s="1">
        <v>2.6069664105695491E-10</v>
      </c>
      <c r="N325" s="1">
        <v>5.14410479492438E-13</v>
      </c>
      <c r="O325" s="1">
        <v>137.70000000000007</v>
      </c>
      <c r="P325" s="1">
        <v>17.650000000001725</v>
      </c>
      <c r="Q325" s="1">
        <v>42.848000000000006</v>
      </c>
      <c r="R325" s="1">
        <v>534.45358333332433</v>
      </c>
      <c r="S325" s="1">
        <v>70.632000000000005</v>
      </c>
      <c r="T325" s="1">
        <v>352.72029034793132</v>
      </c>
      <c r="U325" s="1">
        <v>9.1120000000011618</v>
      </c>
      <c r="V325" s="1">
        <f>0.45*2600*PS[[#This Row],[Transform File.REC_y]]</f>
        <v>1.025146049411487E-5</v>
      </c>
      <c r="W325" s="1">
        <f>0.45*_xlfn.XLOOKUP(PS[[#This Row],[Transform File.Year]],Graphs!$R$2:$R$41,Graphs!$S$2:$S$41)*_xlfn.XLOOKUP(PS[[#This Row],[Transform File.Year]],Graphs!$R$2:$R$41,Graphs!$T$2:$T$41)*PS[[#This Row],[Transform File.REC_y]]</f>
        <v>8.3592650957135701E-6</v>
      </c>
    </row>
    <row r="326" spans="1:23" hidden="1" x14ac:dyDescent="0.25">
      <c r="A326" s="1" t="s">
        <v>105</v>
      </c>
      <c r="B326">
        <v>1</v>
      </c>
      <c r="C326" s="1" t="s">
        <v>108</v>
      </c>
      <c r="D326" s="1" t="s">
        <v>376</v>
      </c>
      <c r="E326" s="1">
        <v>2025</v>
      </c>
      <c r="F326" s="1">
        <v>78.026838741402813</v>
      </c>
      <c r="G326" s="1">
        <v>1.1262038509260054E-9</v>
      </c>
      <c r="H326" s="1">
        <v>9.5832384363595439E-14</v>
      </c>
      <c r="I326" s="1">
        <v>3.426387258417036E-12</v>
      </c>
      <c r="J326" s="1">
        <v>4.7658324644132505E-13</v>
      </c>
      <c r="K326" s="1">
        <v>115.8106650694243</v>
      </c>
      <c r="L326" s="1">
        <v>1.6569110571971655E-13</v>
      </c>
      <c r="M326" s="1">
        <v>43.638662147584057</v>
      </c>
      <c r="N326" s="1">
        <v>7.2285778470598659E-13</v>
      </c>
      <c r="O326" s="1">
        <v>130.05000000000013</v>
      </c>
      <c r="P326" s="1">
        <v>16.944000000004465</v>
      </c>
      <c r="Q326" s="1">
        <v>39.552</v>
      </c>
      <c r="R326" s="1">
        <v>701.2874357354633</v>
      </c>
      <c r="S326" s="1">
        <v>66.707999999999998</v>
      </c>
      <c r="T326" s="1">
        <v>345.33095701485871</v>
      </c>
      <c r="U326" s="1">
        <v>7.973000000001675</v>
      </c>
      <c r="V326" s="1">
        <f>0.45*2600*PS[[#This Row],[Transform File.REC_y]]</f>
        <v>1.3176585055834264E-6</v>
      </c>
      <c r="W326" s="1">
        <f>0.45*_xlfn.XLOOKUP(PS[[#This Row],[Transform File.Year]],Graphs!$R$2:$R$41,Graphs!$S$2:$S$41)*_xlfn.XLOOKUP(PS[[#This Row],[Transform File.Year]],Graphs!$R$2:$R$41,Graphs!$T$2:$T$41)*PS[[#This Row],[Transform File.REC_y]]</f>
        <v>1.040436733773701E-6</v>
      </c>
    </row>
    <row r="327" spans="1:23" hidden="1" x14ac:dyDescent="0.25">
      <c r="A327" s="1" t="s">
        <v>105</v>
      </c>
      <c r="B327">
        <v>1</v>
      </c>
      <c r="C327" s="1" t="s">
        <v>108</v>
      </c>
      <c r="D327" s="1" t="s">
        <v>376</v>
      </c>
      <c r="E327" s="1">
        <v>2026</v>
      </c>
      <c r="F327" s="1">
        <v>79.106461378619628</v>
      </c>
      <c r="G327" s="1">
        <v>8.7288759414596099E-8</v>
      </c>
      <c r="H327" s="1">
        <v>1.3237440065774701E-13</v>
      </c>
      <c r="I327" s="1">
        <v>3.8305184149047251E-12</v>
      </c>
      <c r="J327" s="1">
        <v>6.7886243953121711E-13</v>
      </c>
      <c r="K327" s="1">
        <v>65.181515939273808</v>
      </c>
      <c r="L327" s="1">
        <v>2.1742121865227454E-13</v>
      </c>
      <c r="M327" s="1">
        <v>34.343422235983034</v>
      </c>
      <c r="N327" s="1">
        <v>1.1440676610262492E-12</v>
      </c>
      <c r="O327" s="1">
        <v>122.40000000000018</v>
      </c>
      <c r="P327" s="1">
        <v>16.238000000007524</v>
      </c>
      <c r="Q327" s="1">
        <v>36.255999999999993</v>
      </c>
      <c r="R327" s="1">
        <v>806.10676747155424</v>
      </c>
      <c r="S327" s="1">
        <v>62.784000000000006</v>
      </c>
      <c r="T327" s="1">
        <v>381.58028582910941</v>
      </c>
      <c r="U327" s="1">
        <v>6.8340000000023977</v>
      </c>
      <c r="V327" s="1">
        <f>0.45*2600*PS[[#This Row],[Transform File.REC_y]]</f>
        <v>1.0212784851507743E-4</v>
      </c>
      <c r="W327" s="1">
        <f>0.45*_xlfn.XLOOKUP(PS[[#This Row],[Transform File.Year]],Graphs!$R$2:$R$41,Graphs!$S$2:$S$41)*_xlfn.XLOOKUP(PS[[#This Row],[Transform File.Year]],Graphs!$R$2:$R$41,Graphs!$T$2:$T$41)*PS[[#This Row],[Transform File.REC_y]]</f>
        <v>7.8067339653492204E-5</v>
      </c>
    </row>
    <row r="328" spans="1:23" hidden="1" x14ac:dyDescent="0.25">
      <c r="A328" s="1" t="s">
        <v>105</v>
      </c>
      <c r="B328">
        <v>1</v>
      </c>
      <c r="C328" s="1" t="s">
        <v>108</v>
      </c>
      <c r="D328" s="1" t="s">
        <v>376</v>
      </c>
      <c r="E328" s="1">
        <v>2027</v>
      </c>
      <c r="F328" s="1">
        <v>79.800034846112226</v>
      </c>
      <c r="G328" s="1">
        <v>9.3303268841390614E-9</v>
      </c>
      <c r="H328" s="1">
        <v>1.96382623233937E-13</v>
      </c>
      <c r="I328" s="1">
        <v>4.2884417603939631E-12</v>
      </c>
      <c r="J328" s="1">
        <v>1.0768373177346967E-12</v>
      </c>
      <c r="K328" s="1">
        <v>69.202957866028058</v>
      </c>
      <c r="L328" s="1">
        <v>3.0704109018661164E-13</v>
      </c>
      <c r="M328" s="1">
        <v>30.449156405239908</v>
      </c>
      <c r="N328" s="1">
        <v>2.4420346506410037E-12</v>
      </c>
      <c r="O328" s="1">
        <v>114.75000000000024</v>
      </c>
      <c r="P328" s="1">
        <v>15.532000000010953</v>
      </c>
      <c r="Q328" s="1">
        <v>32.96</v>
      </c>
      <c r="R328" s="1">
        <v>860.29695007749467</v>
      </c>
      <c r="S328" s="1">
        <v>58.86</v>
      </c>
      <c r="T328" s="1">
        <v>408.5343747317591</v>
      </c>
      <c r="U328" s="1">
        <v>5.6950000000035432</v>
      </c>
      <c r="V328" s="1">
        <f>0.45*2600*PS[[#This Row],[Transform File.REC_y]]</f>
        <v>1.0916482454442702E-5</v>
      </c>
      <c r="W328" s="1">
        <f>0.45*_xlfn.XLOOKUP(PS[[#This Row],[Transform File.Year]],Graphs!$R$2:$R$41,Graphs!$S$2:$S$41)*_xlfn.XLOOKUP(PS[[#This Row],[Transform File.Year]],Graphs!$R$2:$R$41,Graphs!$T$2:$T$41)*PS[[#This Row],[Transform File.REC_y]]</f>
        <v>8.0761810302720042E-6</v>
      </c>
    </row>
    <row r="329" spans="1:23" hidden="1" x14ac:dyDescent="0.25">
      <c r="A329" s="1" t="s">
        <v>105</v>
      </c>
      <c r="B329">
        <v>1</v>
      </c>
      <c r="C329" s="1" t="s">
        <v>108</v>
      </c>
      <c r="D329" s="1" t="s">
        <v>376</v>
      </c>
      <c r="E329" s="1">
        <v>2028</v>
      </c>
      <c r="F329" s="1">
        <v>80.404532203223937</v>
      </c>
      <c r="G329" s="1">
        <v>5.8467465016006876E-9</v>
      </c>
      <c r="H329" s="1">
        <v>2.9377728624537505E-13</v>
      </c>
      <c r="I329" s="1">
        <v>4.8012664784723045E-12</v>
      </c>
      <c r="J329" s="1">
        <v>2.2804956723417971E-12</v>
      </c>
      <c r="K329" s="1">
        <v>70.746935566235237</v>
      </c>
      <c r="L329" s="1">
        <v>4.5813330160736306E-13</v>
      </c>
      <c r="M329" s="1">
        <v>17.831687792685457</v>
      </c>
      <c r="N329" s="1">
        <v>1.0655872393356169</v>
      </c>
      <c r="O329" s="1">
        <v>107.10000000000034</v>
      </c>
      <c r="P329" s="1">
        <v>14.826000000014783</v>
      </c>
      <c r="Q329" s="1">
        <v>29.664000000000001</v>
      </c>
      <c r="R329" s="1">
        <v>918.5085746101895</v>
      </c>
      <c r="S329" s="1">
        <v>54.935999999999993</v>
      </c>
      <c r="T329" s="1">
        <v>431.59419780366574</v>
      </c>
      <c r="U329" s="1">
        <v>4.5560000000059855</v>
      </c>
      <c r="V329" s="1">
        <f>0.45*2600*PS[[#This Row],[Transform File.REC_y]]</f>
        <v>6.8406934068728044E-6</v>
      </c>
      <c r="W329" s="1">
        <f>0.45*_xlfn.XLOOKUP(PS[[#This Row],[Transform File.Year]],Graphs!$R$2:$R$41,Graphs!$S$2:$S$41)*_xlfn.XLOOKUP(PS[[#This Row],[Transform File.Year]],Graphs!$R$2:$R$41,Graphs!$T$2:$T$41)*PS[[#This Row],[Transform File.REC_y]]</f>
        <v>4.8967838439282272E-6</v>
      </c>
    </row>
    <row r="330" spans="1:23" hidden="1" x14ac:dyDescent="0.25">
      <c r="A330" s="1" t="s">
        <v>105</v>
      </c>
      <c r="B330">
        <v>1</v>
      </c>
      <c r="C330" s="1" t="s">
        <v>108</v>
      </c>
      <c r="D330" s="1" t="s">
        <v>376</v>
      </c>
      <c r="E330" s="1">
        <v>2029</v>
      </c>
      <c r="F330" s="1">
        <v>81.615998690176326</v>
      </c>
      <c r="G330" s="1">
        <v>6.5874339521370627E-8</v>
      </c>
      <c r="H330" s="1">
        <v>4.7812654118565117E-13</v>
      </c>
      <c r="I330" s="1">
        <v>5.2825388370359121E-12</v>
      </c>
      <c r="J330" s="1">
        <v>9.9716158147182015E-10</v>
      </c>
      <c r="K330" s="1">
        <v>95.958005446531075</v>
      </c>
      <c r="L330" s="1">
        <v>7.2871884843031724E-13</v>
      </c>
      <c r="M330" s="1">
        <v>5.4913403074000044E-11</v>
      </c>
      <c r="N330" s="1">
        <v>2.8107936196664309</v>
      </c>
      <c r="O330" s="1">
        <v>99.450000000000472</v>
      </c>
      <c r="P330" s="1">
        <v>14.120000000019074</v>
      </c>
      <c r="Q330" s="1">
        <v>26.368000000000254</v>
      </c>
      <c r="R330" s="1">
        <v>978.26417684309138</v>
      </c>
      <c r="S330" s="1">
        <v>51.012</v>
      </c>
      <c r="T330" s="1">
        <v>442.03655226301782</v>
      </c>
      <c r="U330" s="1">
        <v>4.4825872393416013</v>
      </c>
      <c r="V330" s="1">
        <f>0.45*2600*PS[[#This Row],[Transform File.REC_y]]</f>
        <v>7.7072977240003637E-5</v>
      </c>
      <c r="W330" s="1">
        <f>0.45*_xlfn.XLOOKUP(PS[[#This Row],[Transform File.Year]],Graphs!$R$2:$R$41,Graphs!$S$2:$S$41)*_xlfn.XLOOKUP(PS[[#This Row],[Transform File.Year]],Graphs!$R$2:$R$41,Graphs!$T$2:$T$41)*PS[[#This Row],[Transform File.REC_y]]</f>
        <v>5.3369512016664252E-5</v>
      </c>
    </row>
    <row r="331" spans="1:23" hidden="1" x14ac:dyDescent="0.25">
      <c r="A331" s="1" t="s">
        <v>105</v>
      </c>
      <c r="B331">
        <v>1</v>
      </c>
      <c r="C331" s="1" t="s">
        <v>108</v>
      </c>
      <c r="D331" s="1" t="s">
        <v>376</v>
      </c>
      <c r="E331" s="1">
        <v>2030</v>
      </c>
      <c r="F331" s="1">
        <v>84.055181279593143</v>
      </c>
      <c r="G331" s="1">
        <v>4.8185770985676741E-8</v>
      </c>
      <c r="H331" s="1">
        <v>8.1896992093729843E-13</v>
      </c>
      <c r="I331" s="1">
        <v>5.8451360596420175E-12</v>
      </c>
      <c r="J331" s="1">
        <v>1.1083859267919016E-10</v>
      </c>
      <c r="K331" s="1">
        <v>94.405851980802254</v>
      </c>
      <c r="L331" s="1">
        <v>1.042900091915299E-12</v>
      </c>
      <c r="M331" s="1">
        <v>1.071507298771878E-11</v>
      </c>
      <c r="N331" s="1">
        <v>3.6466904295001035</v>
      </c>
      <c r="O331" s="1">
        <v>91.800000000000665</v>
      </c>
      <c r="P331" s="1">
        <v>13.414000000023874</v>
      </c>
      <c r="Q331" s="1">
        <v>23.072000000000521</v>
      </c>
      <c r="R331" s="1">
        <v>1063.230848956289</v>
      </c>
      <c r="S331" s="1">
        <v>47.088000000000001</v>
      </c>
      <c r="T331" s="1">
        <v>434.64721892973944</v>
      </c>
      <c r="U331" s="1">
        <v>6.1543808590080324</v>
      </c>
      <c r="V331" s="1">
        <f>0.45*2600*PS[[#This Row],[Transform File.REC_y]]</f>
        <v>5.6377352053241789E-5</v>
      </c>
      <c r="W331" s="1">
        <f>0.45*_xlfn.XLOOKUP(PS[[#This Row],[Transform File.Year]],Graphs!$R$2:$R$41,Graphs!$S$2:$S$41)*_xlfn.XLOOKUP(PS[[#This Row],[Transform File.Year]],Graphs!$R$2:$R$41,Graphs!$T$2:$T$41)*PS[[#This Row],[Transform File.REC_y]]</f>
        <v>3.7754798372456007E-5</v>
      </c>
    </row>
    <row r="332" spans="1:23" hidden="1" x14ac:dyDescent="0.25">
      <c r="A332" s="1" t="s">
        <v>105</v>
      </c>
      <c r="B332">
        <v>1</v>
      </c>
      <c r="C332" s="1" t="s">
        <v>108</v>
      </c>
      <c r="D332" s="1" t="s">
        <v>376</v>
      </c>
      <c r="E332" s="1">
        <v>2031</v>
      </c>
      <c r="F332" s="1">
        <v>85.524338122526302</v>
      </c>
      <c r="G332" s="1">
        <v>2.761302768658306E-3</v>
      </c>
      <c r="H332" s="1">
        <v>1.624385135360386E-12</v>
      </c>
      <c r="I332" s="1">
        <v>6.4896488666172225E-12</v>
      </c>
      <c r="J332" s="1">
        <v>9.3948316470067568E-11</v>
      </c>
      <c r="K332" s="1">
        <v>91.030540094845691</v>
      </c>
      <c r="L332" s="1">
        <v>8.8338075258830122E-12</v>
      </c>
      <c r="M332" s="1">
        <v>3.7162520847233498E-12</v>
      </c>
      <c r="N332" s="1">
        <v>4.9005356442496382</v>
      </c>
      <c r="O332" s="1">
        <v>84.150000000000986</v>
      </c>
      <c r="P332" s="1">
        <v>12.708000000029157</v>
      </c>
      <c r="Q332" s="1">
        <v>19.776000000000796</v>
      </c>
      <c r="R332" s="1">
        <v>1146.6453676037581</v>
      </c>
      <c r="S332" s="1">
        <v>43.164000000000122</v>
      </c>
      <c r="T332" s="1">
        <v>427.25788559641683</v>
      </c>
      <c r="U332" s="1">
        <v>8.6620712885081357</v>
      </c>
      <c r="V332" s="1">
        <f>0.45*2600*PS[[#This Row],[Transform File.REC_y]]</f>
        <v>3.2307242393302182</v>
      </c>
      <c r="W332" s="1">
        <f>0.45*_xlfn.XLOOKUP(PS[[#This Row],[Transform File.Year]],Graphs!$R$2:$R$41,Graphs!$S$2:$S$41)*_xlfn.XLOOKUP(PS[[#This Row],[Transform File.Year]],Graphs!$R$2:$R$41,Graphs!$T$2:$T$41)*PS[[#This Row],[Transform File.REC_y]]</f>
        <v>2.0762179325916676</v>
      </c>
    </row>
    <row r="333" spans="1:23" hidden="1" x14ac:dyDescent="0.25">
      <c r="A333" s="1" t="s">
        <v>105</v>
      </c>
      <c r="B333">
        <v>1</v>
      </c>
      <c r="C333" s="1" t="s">
        <v>108</v>
      </c>
      <c r="D333" s="1" t="s">
        <v>376</v>
      </c>
      <c r="E333" s="1">
        <v>2032</v>
      </c>
      <c r="F333" s="1">
        <v>87.298872659060578</v>
      </c>
      <c r="G333" s="1">
        <v>1.3697449799716026E-5</v>
      </c>
      <c r="H333" s="1">
        <v>2.4577168605339278E-12</v>
      </c>
      <c r="I333" s="1">
        <v>7.194524026896712E-12</v>
      </c>
      <c r="J333" s="1">
        <v>1.0125901042903713E-10</v>
      </c>
      <c r="K333" s="1">
        <v>82.970318150592746</v>
      </c>
      <c r="L333" s="1">
        <v>1.0292779377134105E-9</v>
      </c>
      <c r="M333" s="1">
        <v>1.2865444779928654E-11</v>
      </c>
      <c r="N333" s="1">
        <v>6.7813034663723828</v>
      </c>
      <c r="O333" s="1">
        <v>76.500000000001435</v>
      </c>
      <c r="P333" s="1">
        <v>12.002000000035002</v>
      </c>
      <c r="Q333" s="1">
        <v>16.480000000001155</v>
      </c>
      <c r="R333" s="1">
        <v>1226.6845743652705</v>
      </c>
      <c r="S333" s="1">
        <v>39.240000000000236</v>
      </c>
      <c r="T333" s="1">
        <v>419.86855226308717</v>
      </c>
      <c r="U333" s="1">
        <v>12.423606932757775</v>
      </c>
      <c r="V333" s="1">
        <f>0.45*2600*PS[[#This Row],[Transform File.REC_y]]</f>
        <v>1.6026016265667749E-2</v>
      </c>
      <c r="W333" s="1">
        <f>0.45*_xlfn.XLOOKUP(PS[[#This Row],[Transform File.Year]],Graphs!$R$2:$R$41,Graphs!$S$2:$S$41)*_xlfn.XLOOKUP(PS[[#This Row],[Transform File.Year]],Graphs!$R$2:$R$41,Graphs!$T$2:$T$41)*PS[[#This Row],[Transform File.REC_y]]</f>
        <v>9.8827858367364005E-3</v>
      </c>
    </row>
    <row r="334" spans="1:23" hidden="1" x14ac:dyDescent="0.25">
      <c r="A334" s="1" t="s">
        <v>105</v>
      </c>
      <c r="B334">
        <v>1</v>
      </c>
      <c r="C334" s="1" t="s">
        <v>108</v>
      </c>
      <c r="D334" s="1" t="s">
        <v>376</v>
      </c>
      <c r="E334" s="1">
        <v>2033</v>
      </c>
      <c r="F334" s="1">
        <v>88.294636435044382</v>
      </c>
      <c r="G334" s="1">
        <v>1.6876812178102891E-4</v>
      </c>
      <c r="H334" s="1">
        <v>6.6780971427705496E-12</v>
      </c>
      <c r="I334" s="1">
        <v>8.0061440577961469E-12</v>
      </c>
      <c r="J334" s="1">
        <v>1.77792694460331E-10</v>
      </c>
      <c r="K334" s="1">
        <v>68.605852303661052</v>
      </c>
      <c r="L334" s="1">
        <v>8.2512766541224186E-11</v>
      </c>
      <c r="M334" s="1">
        <v>16.058338589289463</v>
      </c>
      <c r="N334" s="1">
        <v>9.6024551995558642</v>
      </c>
      <c r="O334" s="1">
        <v>68.850000000002268</v>
      </c>
      <c r="P334" s="1">
        <v>11.296000000041492</v>
      </c>
      <c r="Q334" s="1">
        <v>13.184000000001632</v>
      </c>
      <c r="R334" s="1">
        <v>1298.6635591825298</v>
      </c>
      <c r="S334" s="1">
        <v>35.316000000000344</v>
      </c>
      <c r="T334" s="1">
        <v>412.47921892976672</v>
      </c>
      <c r="U334" s="1">
        <v>19.204910399130156</v>
      </c>
      <c r="V334" s="1">
        <f>0.45*2600*PS[[#This Row],[Transform File.REC_y]]</f>
        <v>0.19745870248380382</v>
      </c>
      <c r="W334" s="1">
        <f>0.45*_xlfn.XLOOKUP(PS[[#This Row],[Transform File.Year]],Graphs!$R$2:$R$41,Graphs!$S$2:$S$41)*_xlfn.XLOOKUP(PS[[#This Row],[Transform File.Year]],Graphs!$R$2:$R$41,Graphs!$T$2:$T$41)*PS[[#This Row],[Transform File.REC_y]]</f>
        <v>0.11683861571588801</v>
      </c>
    </row>
    <row r="335" spans="1:23" hidden="1" x14ac:dyDescent="0.25">
      <c r="A335" s="1" t="s">
        <v>105</v>
      </c>
      <c r="B335">
        <v>1</v>
      </c>
      <c r="C335" s="1" t="s">
        <v>108</v>
      </c>
      <c r="D335" s="1" t="s">
        <v>376</v>
      </c>
      <c r="E335" s="1">
        <v>2034</v>
      </c>
      <c r="F335" s="1">
        <v>90.352837265710548</v>
      </c>
      <c r="G335" s="1">
        <v>8.6288536005258744E-4</v>
      </c>
      <c r="H335" s="1">
        <v>8.4959217448962523</v>
      </c>
      <c r="I335" s="1">
        <v>9.0103649494851403E-12</v>
      </c>
      <c r="J335" s="1">
        <v>1.1254451532983771E-10</v>
      </c>
      <c r="K335" s="1">
        <v>44.919522924779677</v>
      </c>
      <c r="L335" s="1">
        <v>1.0935548323084903E-10</v>
      </c>
      <c r="M335" s="1">
        <v>39.097295715335633</v>
      </c>
      <c r="N335" s="1">
        <v>14.403682799284084</v>
      </c>
      <c r="O335" s="1">
        <v>61.20000000000389</v>
      </c>
      <c r="P335" s="1">
        <v>10.590000000048686</v>
      </c>
      <c r="Q335" s="1">
        <v>9.8880000000023092</v>
      </c>
      <c r="R335" s="1">
        <v>1356.2780781528575</v>
      </c>
      <c r="S335" s="1">
        <v>31.392000000000472</v>
      </c>
      <c r="T335" s="1">
        <v>421.14822418572282</v>
      </c>
      <c r="U335" s="1">
        <v>28.807365598686019</v>
      </c>
      <c r="V335" s="1">
        <f>0.45*2600*PS[[#This Row],[Transform File.REC_y]]</f>
        <v>1.0095758712615273</v>
      </c>
      <c r="W335" s="1">
        <f>0.45*_xlfn.XLOOKUP(PS[[#This Row],[Transform File.Year]],Graphs!$R$2:$R$41,Graphs!$S$2:$S$41)*_xlfn.XLOOKUP(PS[[#This Row],[Transform File.Year]],Graphs!$R$2:$R$41,Graphs!$T$2:$T$41)*PS[[#This Row],[Transform File.REC_y]]</f>
        <v>0.57316720023673695</v>
      </c>
    </row>
    <row r="336" spans="1:23" hidden="1" x14ac:dyDescent="0.25">
      <c r="A336" s="1" t="s">
        <v>105</v>
      </c>
      <c r="B336">
        <v>1</v>
      </c>
      <c r="C336" s="1" t="s">
        <v>108</v>
      </c>
      <c r="D336" s="1" t="s">
        <v>376</v>
      </c>
      <c r="E336" s="1">
        <v>2035</v>
      </c>
      <c r="F336" s="1">
        <v>91.253645017266777</v>
      </c>
      <c r="G336" s="1">
        <v>2.4567117090375804E-4</v>
      </c>
      <c r="H336" s="1">
        <v>8.9425388350768028E-12</v>
      </c>
      <c r="I336" s="1">
        <v>9.581226173791478E-12</v>
      </c>
      <c r="J336" s="1">
        <v>5.7058411247938188E-11</v>
      </c>
      <c r="K336" s="1">
        <v>40.063525687013602</v>
      </c>
      <c r="L336" s="1">
        <v>1.3631262060432699E-10</v>
      </c>
      <c r="M336" s="1">
        <v>68.996914743664888</v>
      </c>
      <c r="N336" s="1">
        <v>12.81622582970326</v>
      </c>
      <c r="O336" s="1">
        <v>53.550000000006342</v>
      </c>
      <c r="P336" s="1">
        <v>9.8840000000566928</v>
      </c>
      <c r="Q336" s="1">
        <v>6.5920000000033872</v>
      </c>
      <c r="R336" s="1">
        <v>1390.2062677443041</v>
      </c>
      <c r="S336" s="1">
        <v>27.468000000000629</v>
      </c>
      <c r="T336" s="1">
        <v>452.8561865677251</v>
      </c>
      <c r="U336" s="1">
        <v>43.211048397970103</v>
      </c>
      <c r="V336" s="1">
        <f>0.45*2600*PS[[#This Row],[Transform File.REC_y]]</f>
        <v>0.28743526995739688</v>
      </c>
      <c r="W336" s="1">
        <f>0.45*_xlfn.XLOOKUP(PS[[#This Row],[Transform File.Year]],Graphs!$R$2:$R$41,Graphs!$S$2:$S$41)*_xlfn.XLOOKUP(PS[[#This Row],[Transform File.Year]],Graphs!$R$2:$R$41,Graphs!$T$2:$T$41)*PS[[#This Row],[Transform File.REC_y]]</f>
        <v>0.15656365338297848</v>
      </c>
    </row>
    <row r="337" spans="1:23" hidden="1" x14ac:dyDescent="0.25">
      <c r="A337" s="1" t="s">
        <v>105</v>
      </c>
      <c r="B337">
        <v>1</v>
      </c>
      <c r="C337" s="1" t="s">
        <v>108</v>
      </c>
      <c r="D337" s="1" t="s">
        <v>376</v>
      </c>
      <c r="E337" s="1">
        <v>2036</v>
      </c>
      <c r="F337" s="1">
        <v>93.942163961058014</v>
      </c>
      <c r="G337" s="1">
        <v>1.1987376284925998E-3</v>
      </c>
      <c r="H337" s="1">
        <v>3.3856196431401238E-12</v>
      </c>
      <c r="I337" s="1">
        <v>9.3622644644459605E-12</v>
      </c>
      <c r="J337" s="1">
        <v>4.5341062326122187E-11</v>
      </c>
      <c r="K337" s="1">
        <v>7.2529669871910188E-11</v>
      </c>
      <c r="L337" s="1">
        <v>1.6705735064651943E-10</v>
      </c>
      <c r="M337" s="1">
        <v>82.584295800893386</v>
      </c>
      <c r="N337" s="1">
        <v>10.231607999838992</v>
      </c>
      <c r="O337" s="1">
        <v>45.900000000013023</v>
      </c>
      <c r="P337" s="1">
        <v>9.1780000000657029</v>
      </c>
      <c r="Q337" s="1">
        <v>3.2960000000056673</v>
      </c>
      <c r="R337" s="1">
        <v>1419.2784600979842</v>
      </c>
      <c r="S337" s="1">
        <v>23.544000000000853</v>
      </c>
      <c r="T337" s="1">
        <v>514.46376797805669</v>
      </c>
      <c r="U337" s="1">
        <v>56.02727422767336</v>
      </c>
      <c r="V337" s="1">
        <f>0.45*2600*PS[[#This Row],[Transform File.REC_y]]</f>
        <v>1.4025230253363419</v>
      </c>
      <c r="W337" s="1">
        <f>0.45*_xlfn.XLOOKUP(PS[[#This Row],[Transform File.Year]],Graphs!$R$2:$R$41,Graphs!$S$2:$S$41)*_xlfn.XLOOKUP(PS[[#This Row],[Transform File.Year]],Graphs!$R$2:$R$41,Graphs!$T$2:$T$41)*PS[[#This Row],[Transform File.REC_y]]</f>
        <v>0.73290221980979819</v>
      </c>
    </row>
    <row r="338" spans="1:23" hidden="1" x14ac:dyDescent="0.25">
      <c r="A338" s="1" t="s">
        <v>105</v>
      </c>
      <c r="B338">
        <v>1</v>
      </c>
      <c r="C338" s="1" t="s">
        <v>108</v>
      </c>
      <c r="D338" s="1" t="s">
        <v>376</v>
      </c>
      <c r="E338" s="1">
        <v>2037</v>
      </c>
      <c r="F338" s="1">
        <v>105.65038647444342</v>
      </c>
      <c r="G338" s="1">
        <v>1.8156404424184505E-3</v>
      </c>
      <c r="H338" s="1">
        <v>7.5856333661217996E-12</v>
      </c>
      <c r="I338" s="1">
        <v>1.1028212476268148E-11</v>
      </c>
      <c r="J338" s="1">
        <v>5.0833749929381187E-11</v>
      </c>
      <c r="K338" s="1">
        <v>20.321264490254745</v>
      </c>
      <c r="L338" s="1">
        <v>1.3537517567839658E-10</v>
      </c>
      <c r="M338" s="1">
        <v>51.233760603646047</v>
      </c>
      <c r="N338" s="1">
        <v>11.344606884852157</v>
      </c>
      <c r="O338" s="1">
        <v>46.745921744909275</v>
      </c>
      <c r="P338" s="1">
        <v>8.4720000000752851</v>
      </c>
      <c r="Q338" s="1">
        <v>1.0028286102678969E-9</v>
      </c>
      <c r="R338" s="1">
        <v>1408.2871267647233</v>
      </c>
      <c r="S338" s="1">
        <v>19.620000000001159</v>
      </c>
      <c r="T338" s="1">
        <v>589.6587304456167</v>
      </c>
      <c r="U338" s="1">
        <v>66.258882227512345</v>
      </c>
      <c r="V338" s="1">
        <f>0.45*2600*PS[[#This Row],[Transform File.REC_y]]</f>
        <v>2.1242993176295872</v>
      </c>
      <c r="W338" s="1">
        <f>0.45*_xlfn.XLOOKUP(PS[[#This Row],[Transform File.Year]],Graphs!$R$2:$R$41,Graphs!$S$2:$S$41)*_xlfn.XLOOKUP(PS[[#This Row],[Transform File.Year]],Graphs!$R$2:$R$41,Graphs!$T$2:$T$41)*PS[[#This Row],[Transform File.REC_y]]</f>
        <v>1.0649123398072764</v>
      </c>
    </row>
    <row r="339" spans="1:23" hidden="1" x14ac:dyDescent="0.25">
      <c r="A339" s="1" t="s">
        <v>105</v>
      </c>
      <c r="B339">
        <v>1</v>
      </c>
      <c r="C339" s="1" t="s">
        <v>108</v>
      </c>
      <c r="D339" s="1" t="s">
        <v>376</v>
      </c>
      <c r="E339" s="1">
        <v>2038</v>
      </c>
      <c r="F339" s="1">
        <v>110.55074963769542</v>
      </c>
      <c r="G339" s="1">
        <v>-7.0612697592043838E-4</v>
      </c>
      <c r="H339" s="1">
        <v>8.0146535017474138E-12</v>
      </c>
      <c r="I339" s="1">
        <v>1.3143918520133669E-11</v>
      </c>
      <c r="J339" s="1">
        <v>4.0078872108834894E-11</v>
      </c>
      <c r="K339" s="1">
        <v>69.956609857654314</v>
      </c>
      <c r="L339" s="1">
        <v>2.1107499145254598E-10</v>
      </c>
      <c r="M339" s="1">
        <v>21.231776012714654</v>
      </c>
      <c r="N339" s="1">
        <v>4.3012952586771851</v>
      </c>
      <c r="O339" s="1">
        <v>39.095921744918215</v>
      </c>
      <c r="P339" s="1">
        <v>7.766000000084647</v>
      </c>
      <c r="Q339" s="1">
        <v>1.113667202947087E-9</v>
      </c>
      <c r="R339" s="1">
        <v>1428.608391254978</v>
      </c>
      <c r="S339" s="1">
        <v>15.696000000001618</v>
      </c>
      <c r="T339" s="1">
        <v>640.89249104926273</v>
      </c>
      <c r="U339" s="1">
        <v>77.6034891123645</v>
      </c>
      <c r="V339" s="1">
        <f>0.45*2600*PS[[#This Row],[Transform File.REC_y]]</f>
        <v>-0.8261685618269129</v>
      </c>
      <c r="W339" s="1">
        <f>0.45*_xlfn.XLOOKUP(PS[[#This Row],[Transform File.Year]],Graphs!$R$2:$R$41,Graphs!$S$2:$S$41)*_xlfn.XLOOKUP(PS[[#This Row],[Transform File.Year]],Graphs!$R$2:$R$41,Graphs!$T$2:$T$41)*PS[[#This Row],[Transform File.REC_y]]</f>
        <v>-0.39728871042610042</v>
      </c>
    </row>
    <row r="340" spans="1:23" hidden="1" x14ac:dyDescent="0.25">
      <c r="A340" s="1" t="s">
        <v>105</v>
      </c>
      <c r="B340">
        <v>1</v>
      </c>
      <c r="C340" s="1" t="s">
        <v>108</v>
      </c>
      <c r="D340" s="1" t="s">
        <v>376</v>
      </c>
      <c r="E340" s="1">
        <v>2039</v>
      </c>
      <c r="F340" s="1">
        <v>108.39557326317824</v>
      </c>
      <c r="G340" s="1">
        <v>-6.6446146775476155E-4</v>
      </c>
      <c r="H340" s="1">
        <v>1.8317373944624488E-12</v>
      </c>
      <c r="I340" s="1">
        <v>1.5857980345292983E-11</v>
      </c>
      <c r="J340" s="1">
        <v>2.8703253165362658E-11</v>
      </c>
      <c r="K340" s="1">
        <v>73.064801562034518</v>
      </c>
      <c r="L340" s="1">
        <v>1.640733720098832E-10</v>
      </c>
      <c r="M340" s="1">
        <v>24.723653348630553</v>
      </c>
      <c r="N340" s="1">
        <v>5.8146385139458445</v>
      </c>
      <c r="O340" s="1">
        <v>31.445921744921598</v>
      </c>
      <c r="P340" s="1">
        <v>7.0600000000956751</v>
      </c>
      <c r="Q340" s="1">
        <v>1.2076155194171546E-9</v>
      </c>
      <c r="R340" s="1">
        <v>1498.5650011126322</v>
      </c>
      <c r="S340" s="1">
        <v>11.772000000002345</v>
      </c>
      <c r="T340" s="1">
        <v>662.12426706197743</v>
      </c>
      <c r="U340" s="1">
        <v>81.904784371041686</v>
      </c>
      <c r="V340" s="1">
        <f>0.45*2600*PS[[#This Row],[Transform File.REC_y]]</f>
        <v>-0.77741991727307103</v>
      </c>
      <c r="W340" s="1">
        <f>0.45*_xlfn.XLOOKUP(PS[[#This Row],[Transform File.Year]],Graphs!$R$2:$R$41,Graphs!$S$2:$S$41)*_xlfn.XLOOKUP(PS[[#This Row],[Transform File.Year]],Graphs!$R$2:$R$41,Graphs!$T$2:$T$41)*PS[[#This Row],[Transform File.REC_y]]</f>
        <v>-0.35859997356818274</v>
      </c>
    </row>
    <row r="341" spans="1:23" hidden="1" x14ac:dyDescent="0.25">
      <c r="A341" s="1" t="s">
        <v>105</v>
      </c>
      <c r="B341">
        <v>1</v>
      </c>
      <c r="C341" s="1" t="s">
        <v>108</v>
      </c>
      <c r="D341" s="1" t="s">
        <v>376</v>
      </c>
      <c r="E341" s="1">
        <v>2040</v>
      </c>
      <c r="F341" s="1">
        <v>106.82999449126119</v>
      </c>
      <c r="G341" s="1">
        <v>-1.0864073259675949E-3</v>
      </c>
      <c r="H341" s="1">
        <v>8.5072695535623055E-13</v>
      </c>
      <c r="I341" s="1">
        <v>2.0032263109619786E-11</v>
      </c>
      <c r="J341" s="1">
        <v>1.9664625971576298E-11</v>
      </c>
      <c r="K341" s="1">
        <v>104.0131502680091</v>
      </c>
      <c r="L341" s="1">
        <v>2.3574312688111213E-10</v>
      </c>
      <c r="M341" s="1">
        <v>1.6669830677837344E-10</v>
      </c>
      <c r="N341" s="1">
        <v>3.8588548077875366E-11</v>
      </c>
      <c r="O341" s="1">
        <v>23.795921744929188</v>
      </c>
      <c r="P341" s="1">
        <v>6.3540000001088197</v>
      </c>
      <c r="Q341" s="1">
        <v>1.3088745298461917E-9</v>
      </c>
      <c r="R341" s="1">
        <v>1571.6298026746667</v>
      </c>
      <c r="S341" s="1">
        <v>7.8480000000033883</v>
      </c>
      <c r="T341" s="1">
        <v>686.84792041060803</v>
      </c>
      <c r="U341" s="1">
        <v>87.719422884987523</v>
      </c>
      <c r="V341" s="1">
        <f>0.45*2600*PS[[#This Row],[Transform File.REC_y]]</f>
        <v>-1.2710965713820861</v>
      </c>
      <c r="W341" s="1">
        <f>0.45*_xlfn.XLOOKUP(PS[[#This Row],[Transform File.Year]],Graphs!$R$2:$R$41,Graphs!$S$2:$S$41)*_xlfn.XLOOKUP(PS[[#This Row],[Transform File.Year]],Graphs!$R$2:$R$41,Graphs!$T$2:$T$41)*PS[[#This Row],[Transform File.REC_y]]</f>
        <v>-0.56237772156274746</v>
      </c>
    </row>
    <row r="342" spans="1:23" hidden="1" x14ac:dyDescent="0.25">
      <c r="A342" s="1" t="s">
        <v>105</v>
      </c>
      <c r="B342">
        <v>1</v>
      </c>
      <c r="C342" s="1" t="s">
        <v>108</v>
      </c>
      <c r="D342" s="1" t="s">
        <v>376</v>
      </c>
      <c r="E342" s="1">
        <v>2041</v>
      </c>
      <c r="F342" s="1">
        <v>107.28328385767298</v>
      </c>
      <c r="G342" s="1">
        <v>-1.1723995497216308E-3</v>
      </c>
      <c r="H342" s="1">
        <v>6.996443060135252E-13</v>
      </c>
      <c r="I342" s="1">
        <v>2.6484458430430692E-11</v>
      </c>
      <c r="J342" s="1">
        <v>1.5090672871724311E-11</v>
      </c>
      <c r="K342" s="1">
        <v>133.19916626646938</v>
      </c>
      <c r="L342" s="1">
        <v>3.0002962220075229E-10</v>
      </c>
      <c r="M342" s="1">
        <v>4.3136799793353462E-11</v>
      </c>
      <c r="N342" s="1">
        <v>5.5571126903589081E-12</v>
      </c>
      <c r="O342" s="1">
        <v>16.145921744937201</v>
      </c>
      <c r="P342" s="1">
        <v>6.3540000001246772</v>
      </c>
      <c r="Q342" s="1">
        <v>1.4866672243065227E-9</v>
      </c>
      <c r="R342" s="1">
        <v>1675.6429529426759</v>
      </c>
      <c r="S342" s="1">
        <v>3.9240000000122222</v>
      </c>
      <c r="T342" s="1">
        <v>686.84792041077469</v>
      </c>
      <c r="U342" s="1">
        <v>87.719422885026106</v>
      </c>
      <c r="V342" s="1">
        <f>0.45*2600*PS[[#This Row],[Transform File.REC_y]]</f>
        <v>-1.371707473174308</v>
      </c>
      <c r="W342" s="1">
        <f>0.45*_xlfn.XLOOKUP(PS[[#This Row],[Transform File.Year]],Graphs!$R$2:$R$41,Graphs!$S$2:$S$41)*_xlfn.XLOOKUP(PS[[#This Row],[Transform File.Year]],Graphs!$R$2:$R$41,Graphs!$T$2:$T$41)*PS[[#This Row],[Transform File.REC_y]]</f>
        <v>-0.58208215630915672</v>
      </c>
    </row>
    <row r="343" spans="1:23" hidden="1" x14ac:dyDescent="0.25">
      <c r="A343" s="1" t="s">
        <v>105</v>
      </c>
      <c r="B343">
        <v>1</v>
      </c>
      <c r="C343" s="1" t="s">
        <v>108</v>
      </c>
      <c r="D343" s="1" t="s">
        <v>376</v>
      </c>
      <c r="E343" s="1">
        <v>2042</v>
      </c>
      <c r="F343" s="1">
        <v>106.88610202235677</v>
      </c>
      <c r="G343" s="1">
        <v>-4.5987089875518423E-4</v>
      </c>
      <c r="H343" s="1">
        <v>6.8108886521601768E-13</v>
      </c>
      <c r="I343" s="1">
        <v>3.6004668983971365E-11</v>
      </c>
      <c r="J343" s="1">
        <v>1.2310271663992213E-11</v>
      </c>
      <c r="K343" s="1">
        <v>47.318334108793074</v>
      </c>
      <c r="L343" s="1">
        <v>2.2486831999672709E-10</v>
      </c>
      <c r="M343" s="1">
        <v>7.6572007752101818</v>
      </c>
      <c r="N343" s="1">
        <v>2.4746812674992498E-12</v>
      </c>
      <c r="O343" s="1">
        <v>8.4959217449390323</v>
      </c>
      <c r="P343" s="1">
        <v>6.3540000001447092</v>
      </c>
      <c r="Q343" s="1">
        <v>1.5992117396363604E-9</v>
      </c>
      <c r="R343" s="1">
        <v>1808.8421192091453</v>
      </c>
      <c r="S343" s="1">
        <v>1.0414995840872644E-9</v>
      </c>
      <c r="T343" s="1">
        <v>686.84792041081778</v>
      </c>
      <c r="U343" s="1">
        <v>87.719422885031662</v>
      </c>
      <c r="V343" s="1">
        <f>0.45*2600*PS[[#This Row],[Transform File.REC_y]]</f>
        <v>-0.53804895154356558</v>
      </c>
      <c r="W343" s="1">
        <f>0.45*_xlfn.XLOOKUP(PS[[#This Row],[Transform File.Year]],Graphs!$R$2:$R$41,Graphs!$S$2:$S$41)*_xlfn.XLOOKUP(PS[[#This Row],[Transform File.Year]],Graphs!$R$2:$R$41,Graphs!$T$2:$T$41)*PS[[#This Row],[Transform File.REC_y]]</f>
        <v>-0.21897591360032853</v>
      </c>
    </row>
    <row r="344" spans="1:23" hidden="1" x14ac:dyDescent="0.25">
      <c r="A344" s="1" t="s">
        <v>105</v>
      </c>
      <c r="B344">
        <v>1</v>
      </c>
      <c r="C344" s="1" t="s">
        <v>108</v>
      </c>
      <c r="D344" s="1" t="s">
        <v>376</v>
      </c>
      <c r="E344" s="1">
        <v>2043</v>
      </c>
      <c r="F344" s="1">
        <v>102.93491109820248</v>
      </c>
      <c r="G344" s="1">
        <v>-1.270598969201085E-3</v>
      </c>
      <c r="H344" s="1">
        <v>7.2648422522586147E-13</v>
      </c>
      <c r="I344" s="1">
        <v>5.1602368204442062E-11</v>
      </c>
      <c r="J344" s="1">
        <v>1.1887830458685426E-11</v>
      </c>
      <c r="K344" s="1">
        <v>34.441269968873996</v>
      </c>
      <c r="L344" s="1">
        <v>6.6923380492085377E-11</v>
      </c>
      <c r="M344" s="1">
        <v>51.14188655807915</v>
      </c>
      <c r="N344" s="1">
        <v>2.0413749668690891E-12</v>
      </c>
      <c r="O344" s="1">
        <v>8.4959217449398832</v>
      </c>
      <c r="P344" s="1">
        <v>6.3540000001711938</v>
      </c>
      <c r="Q344" s="1">
        <v>1.6562701508842986E-9</v>
      </c>
      <c r="R344" s="1">
        <v>1856.1604533179384</v>
      </c>
      <c r="S344" s="1">
        <v>1.1240123506284886E-9</v>
      </c>
      <c r="T344" s="1">
        <v>694.50512118602796</v>
      </c>
      <c r="U344" s="1">
        <v>87.719422885034135</v>
      </c>
      <c r="V344" s="1">
        <f>0.45*2600*PS[[#This Row],[Transform File.REC_y]]</f>
        <v>-1.4866007939652695</v>
      </c>
      <c r="W344" s="1">
        <f>0.45*_xlfn.XLOOKUP(PS[[#This Row],[Transform File.Year]],Graphs!$R$2:$R$41,Graphs!$S$2:$S$41)*_xlfn.XLOOKUP(PS[[#This Row],[Transform File.Year]],Graphs!$R$2:$R$41,Graphs!$T$2:$T$41)*PS[[#This Row],[Transform File.REC_y]]</f>
        <v>-0.58022915514534079</v>
      </c>
    </row>
    <row r="345" spans="1:23" hidden="1" x14ac:dyDescent="0.25">
      <c r="A345" s="1" t="s">
        <v>105</v>
      </c>
      <c r="B345">
        <v>1</v>
      </c>
      <c r="C345" s="1" t="s">
        <v>108</v>
      </c>
      <c r="D345" s="1" t="s">
        <v>376</v>
      </c>
      <c r="E345" s="1">
        <v>2044</v>
      </c>
      <c r="F345" s="1">
        <v>98.863333304653651</v>
      </c>
      <c r="G345" s="1">
        <v>-1.0087110585915737E-3</v>
      </c>
      <c r="H345" s="1">
        <v>8.200624049888109E-13</v>
      </c>
      <c r="I345" s="1">
        <v>8.1401425638002946E-11</v>
      </c>
      <c r="J345" s="1">
        <v>1.1274420119230507E-11</v>
      </c>
      <c r="K345" s="1">
        <v>73.974880795742394</v>
      </c>
      <c r="L345" s="1">
        <v>2.6295577070491842E-11</v>
      </c>
      <c r="M345" s="1">
        <v>38.35427459082225</v>
      </c>
      <c r="N345" s="1">
        <v>2.0157891777837339E-12</v>
      </c>
      <c r="O345" s="1">
        <v>8.4959217449405831</v>
      </c>
      <c r="P345" s="1">
        <v>6.3540000002071988</v>
      </c>
      <c r="Q345" s="1">
        <v>1.7016112132104208E-9</v>
      </c>
      <c r="R345" s="1">
        <v>1890.6017232868123</v>
      </c>
      <c r="S345" s="1">
        <v>1.2333678338593376E-9</v>
      </c>
      <c r="T345" s="1">
        <v>745.6470077441071</v>
      </c>
      <c r="U345" s="1">
        <v>87.719422885036181</v>
      </c>
      <c r="V345" s="1">
        <f>0.45*2600*PS[[#This Row],[Transform File.REC_y]]</f>
        <v>-1.1801919385521411</v>
      </c>
      <c r="W345" s="1">
        <f>0.45*_xlfn.XLOOKUP(PS[[#This Row],[Transform File.Year]],Graphs!$R$2:$R$41,Graphs!$S$2:$S$41)*_xlfn.XLOOKUP(PS[[#This Row],[Transform File.Year]],Graphs!$R$2:$R$41,Graphs!$T$2:$T$41)*PS[[#This Row],[Transform File.REC_y]]</f>
        <v>-0.44174089370373554</v>
      </c>
    </row>
    <row r="346" spans="1:23" hidden="1" x14ac:dyDescent="0.25">
      <c r="A346" s="1" t="s">
        <v>105</v>
      </c>
      <c r="B346">
        <v>1</v>
      </c>
      <c r="C346" s="1" t="s">
        <v>108</v>
      </c>
      <c r="D346" s="1" t="s">
        <v>376</v>
      </c>
      <c r="E346" s="1">
        <v>2045</v>
      </c>
      <c r="F346" s="1">
        <v>95.315155361532575</v>
      </c>
      <c r="G346" s="1">
        <v>2.3426191599374919E-9</v>
      </c>
      <c r="H346" s="1">
        <v>9.486559131324973E-13</v>
      </c>
      <c r="I346" s="1">
        <v>1.6823853048045762E-10</v>
      </c>
      <c r="J346" s="1">
        <v>1.0485583737272695E-11</v>
      </c>
      <c r="K346" s="1">
        <v>40.572973223833806</v>
      </c>
      <c r="L346" s="1">
        <v>1.3300472792017639E-11</v>
      </c>
      <c r="M346" s="1">
        <v>36.117999896774307</v>
      </c>
      <c r="N346" s="1">
        <v>2.1858373844276549E-12</v>
      </c>
      <c r="O346" s="1">
        <v>8.4959217449412634</v>
      </c>
      <c r="P346" s="1">
        <v>6.3540000002588011</v>
      </c>
      <c r="Q346" s="1">
        <v>1.752444963139802E-9</v>
      </c>
      <c r="R346" s="1">
        <v>1964.5766040825547</v>
      </c>
      <c r="S346" s="1">
        <v>1.3696804544636646E-9</v>
      </c>
      <c r="T346" s="1">
        <v>784.00128233492933</v>
      </c>
      <c r="U346" s="1">
        <v>87.719422885038199</v>
      </c>
      <c r="V346" s="1">
        <f>0.45*2600*PS[[#This Row],[Transform File.REC_y]]</f>
        <v>2.7408644171268655E-6</v>
      </c>
      <c r="W346" s="1">
        <f>0.45*_xlfn.XLOOKUP(PS[[#This Row],[Transform File.Year]],Graphs!$R$2:$R$41,Graphs!$S$2:$S$41)*_xlfn.XLOOKUP(PS[[#This Row],[Transform File.Year]],Graphs!$R$2:$R$41,Graphs!$T$2:$T$41)*PS[[#This Row],[Transform File.REC_y]]</f>
        <v>9.8376580040822185E-7</v>
      </c>
    </row>
    <row r="347" spans="1:23" hidden="1" x14ac:dyDescent="0.25">
      <c r="A347" s="1" t="s">
        <v>105</v>
      </c>
      <c r="B347">
        <v>1</v>
      </c>
      <c r="C347" s="1" t="s">
        <v>108</v>
      </c>
      <c r="D347" s="1" t="s">
        <v>376</v>
      </c>
      <c r="E347" s="1">
        <v>2046</v>
      </c>
      <c r="F347" s="1">
        <v>91.7749649021045</v>
      </c>
      <c r="G347" s="1">
        <v>-5.9732145036491921E-10</v>
      </c>
      <c r="H347" s="1">
        <v>1.1103815315942092E-12</v>
      </c>
      <c r="I347" s="1">
        <v>9.9755882753922988E-8</v>
      </c>
      <c r="J347" s="1">
        <v>9.2167024575157076E-12</v>
      </c>
      <c r="K347" s="1">
        <v>146.88619455320583</v>
      </c>
      <c r="L347" s="1">
        <v>7.9558516311074844E-12</v>
      </c>
      <c r="M347" s="1">
        <v>7.2296628536309706</v>
      </c>
      <c r="N347" s="1">
        <v>2.5094855233827188E-12</v>
      </c>
      <c r="O347" s="1">
        <v>8.4959217449419899</v>
      </c>
      <c r="P347" s="1">
        <v>6.3540000003402026</v>
      </c>
      <c r="Q347" s="1">
        <v>1.792523835248637E-9</v>
      </c>
      <c r="R347" s="1">
        <v>2005.1495773063884</v>
      </c>
      <c r="S347" s="1">
        <v>1.536737805110184E-9</v>
      </c>
      <c r="T347" s="1">
        <v>820.11928223170366</v>
      </c>
      <c r="U347" s="1">
        <v>87.719422885040387</v>
      </c>
      <c r="V347" s="1">
        <f>0.45*2600*PS[[#This Row],[Transform File.REC_y]]</f>
        <v>-6.9886609692695552E-7</v>
      </c>
      <c r="W347" s="1">
        <f>0.45*_xlfn.XLOOKUP(PS[[#This Row],[Transform File.Year]],Graphs!$R$2:$R$41,Graphs!$S$2:$S$41)*_xlfn.XLOOKUP(PS[[#This Row],[Transform File.Year]],Graphs!$R$2:$R$41,Graphs!$T$2:$T$41)*PS[[#This Row],[Transform File.REC_y]]</f>
        <v>-2.4052878561546953E-7</v>
      </c>
    </row>
    <row r="348" spans="1:23" hidden="1" x14ac:dyDescent="0.25">
      <c r="A348" s="1" t="s">
        <v>105</v>
      </c>
      <c r="B348">
        <v>1</v>
      </c>
      <c r="C348" s="1" t="s">
        <v>108</v>
      </c>
      <c r="D348" s="1" t="s">
        <v>376</v>
      </c>
      <c r="E348" s="1">
        <v>2047</v>
      </c>
      <c r="F348" s="1">
        <v>88.635831281750441</v>
      </c>
      <c r="G348" s="1">
        <v>2.8354490392968251E-7</v>
      </c>
      <c r="H348" s="1">
        <v>1.30180701426738E-12</v>
      </c>
      <c r="I348" s="1">
        <v>3.5840624389586579E-8</v>
      </c>
      <c r="J348" s="1">
        <v>8.4872646679726546E-12</v>
      </c>
      <c r="K348" s="1">
        <v>184.43917885417096</v>
      </c>
      <c r="L348" s="1">
        <v>5.7223235584249632E-12</v>
      </c>
      <c r="M348" s="1">
        <v>40.99383843547492</v>
      </c>
      <c r="N348" s="1">
        <v>2.9872832392046286E-12</v>
      </c>
      <c r="O348" s="1">
        <v>8.4959217449428106</v>
      </c>
      <c r="P348" s="1">
        <v>6.3540000005084414</v>
      </c>
      <c r="Q348" s="1">
        <v>1.8212270884139997E-9</v>
      </c>
      <c r="R348" s="1">
        <v>2069.6007718595943</v>
      </c>
      <c r="S348" s="1">
        <v>1.6721129807885806E-9</v>
      </c>
      <c r="T348" s="1">
        <v>827.34894508533466</v>
      </c>
      <c r="U348" s="1">
        <v>87.719422885042533</v>
      </c>
      <c r="V348" s="1">
        <f>0.45*2600*PS[[#This Row],[Transform File.REC_y]]</f>
        <v>3.3174753759772856E-4</v>
      </c>
      <c r="W348" s="1">
        <f>0.45*_xlfn.XLOOKUP(PS[[#This Row],[Transform File.Year]],Graphs!$R$2:$R$41,Graphs!$S$2:$S$41)*_xlfn.XLOOKUP(PS[[#This Row],[Transform File.Year]],Graphs!$R$2:$R$41,Graphs!$T$2:$T$41)*PS[[#This Row],[Transform File.REC_y]]</f>
        <v>1.0947871672468707E-4</v>
      </c>
    </row>
    <row r="349" spans="1:23" hidden="1" x14ac:dyDescent="0.25">
      <c r="A349" s="1" t="s">
        <v>105</v>
      </c>
      <c r="B349">
        <v>1</v>
      </c>
      <c r="C349" s="1" t="s">
        <v>108</v>
      </c>
      <c r="D349" s="1" t="s">
        <v>376</v>
      </c>
      <c r="E349" s="1">
        <v>2048</v>
      </c>
      <c r="F349" s="1">
        <v>85.714773699518474</v>
      </c>
      <c r="G349" s="1">
        <v>9.2693731695596352E-7</v>
      </c>
      <c r="H349" s="1">
        <v>1.5850628012163797E-12</v>
      </c>
      <c r="I349" s="1">
        <v>2.1634860068857178E-8</v>
      </c>
      <c r="J349" s="1">
        <v>7.6078917644579535E-12</v>
      </c>
      <c r="K349" s="1">
        <v>252.10289599322536</v>
      </c>
      <c r="L349" s="1">
        <v>4.2556164122505799E-12</v>
      </c>
      <c r="M349" s="1">
        <v>24.94277151004604</v>
      </c>
      <c r="N349" s="1">
        <v>3.5799592679587337E-12</v>
      </c>
      <c r="O349" s="1">
        <v>8.4959217449437592</v>
      </c>
      <c r="P349" s="1">
        <v>1.0026953278498611E-7</v>
      </c>
      <c r="Q349" s="1">
        <v>1.840891714385576E-9</v>
      </c>
      <c r="R349" s="1">
        <v>2130.3874507137666</v>
      </c>
      <c r="S349" s="1">
        <v>1.8831879722411266E-9</v>
      </c>
      <c r="T349" s="1">
        <v>868.34278352080958</v>
      </c>
      <c r="U349" s="1">
        <v>87.71942288504512</v>
      </c>
      <c r="V349" s="1">
        <f>0.45*2600*PS[[#This Row],[Transform File.REC_y]]</f>
        <v>1.0845166608384773E-3</v>
      </c>
      <c r="W349" s="1">
        <f>0.45*_xlfn.XLOOKUP(PS[[#This Row],[Transform File.Year]],Graphs!$R$2:$R$41,Graphs!$S$2:$S$41)*_xlfn.XLOOKUP(PS[[#This Row],[Transform File.Year]],Graphs!$R$2:$R$41,Graphs!$T$2:$T$41)*PS[[#This Row],[Transform File.REC_y]]</f>
        <v>3.4315266631927503E-4</v>
      </c>
    </row>
    <row r="350" spans="1:23" hidden="1" x14ac:dyDescent="0.25">
      <c r="A350" s="1" t="s">
        <v>105</v>
      </c>
      <c r="B350">
        <v>1</v>
      </c>
      <c r="C350" s="1" t="s">
        <v>108</v>
      </c>
      <c r="D350" s="1" t="s">
        <v>376</v>
      </c>
      <c r="E350" s="1">
        <v>2049</v>
      </c>
      <c r="F350" s="1">
        <v>83.098716026401647</v>
      </c>
      <c r="G350" s="1">
        <v>5.8584227075083265E-6</v>
      </c>
      <c r="H350" s="1">
        <v>1.8960283937845482E-12</v>
      </c>
      <c r="I350" s="1">
        <v>8.9248695333410021E-9</v>
      </c>
      <c r="J350" s="1">
        <v>7.3259874518586338E-12</v>
      </c>
      <c r="K350" s="1">
        <v>251.30713571164219</v>
      </c>
      <c r="L350" s="1">
        <v>3.2920705389001187E-12</v>
      </c>
      <c r="M350" s="1">
        <v>26.243491621117528</v>
      </c>
      <c r="N350" s="1">
        <v>4.3247433694373654E-12</v>
      </c>
      <c r="O350" s="1">
        <v>8.4959217449448143</v>
      </c>
      <c r="P350" s="1">
        <v>1.3610321851556893E-7</v>
      </c>
      <c r="Q350" s="1">
        <v>1.8559823872573002E-9</v>
      </c>
      <c r="R350" s="1">
        <v>2197.0115967069992</v>
      </c>
      <c r="S350" s="1">
        <v>2.0472613442510098E-9</v>
      </c>
      <c r="T350" s="1">
        <v>893.28555503085556</v>
      </c>
      <c r="U350" s="1">
        <v>87.719422885048331</v>
      </c>
      <c r="V350" s="1">
        <f>0.45*2600*PS[[#This Row],[Transform File.REC_y]]</f>
        <v>6.854354567784742E-3</v>
      </c>
      <c r="W350" s="1">
        <f>0.45*_xlfn.XLOOKUP(PS[[#This Row],[Transform File.Year]],Graphs!$R$2:$R$41,Graphs!$S$2:$S$41)*_xlfn.XLOOKUP(PS[[#This Row],[Transform File.Year]],Graphs!$R$2:$R$41,Graphs!$T$2:$T$41)*PS[[#This Row],[Transform File.REC_y]]</f>
        <v>2.0793490290052594E-3</v>
      </c>
    </row>
    <row r="351" spans="1:23" hidden="1" x14ac:dyDescent="0.25">
      <c r="A351" s="1" t="s">
        <v>105</v>
      </c>
      <c r="B351">
        <v>1</v>
      </c>
      <c r="C351" s="1" t="s">
        <v>108</v>
      </c>
      <c r="D351" s="1" t="s">
        <v>376</v>
      </c>
      <c r="E351" s="1">
        <v>2050</v>
      </c>
      <c r="F351" s="1">
        <v>79.783823477916883</v>
      </c>
      <c r="G351" s="1">
        <v>4.270452165602304E-6</v>
      </c>
      <c r="H351" s="1">
        <v>2.297737674826959E-12</v>
      </c>
      <c r="I351" s="1">
        <v>8.2167075433520705E-9</v>
      </c>
      <c r="J351" s="1">
        <v>7.7089280575744913E-12</v>
      </c>
      <c r="K351" s="1">
        <v>154.66718026518492</v>
      </c>
      <c r="L351" s="1">
        <v>0</v>
      </c>
      <c r="M351" s="1">
        <v>19.761265586435158</v>
      </c>
      <c r="N351" s="1">
        <v>5.2756518819534207E-12</v>
      </c>
      <c r="O351" s="1">
        <v>8.4959217449460578</v>
      </c>
      <c r="P351" s="1">
        <v>1.5773534238556911E-7</v>
      </c>
      <c r="Q351" s="1">
        <v>1.8682926589212926E-9</v>
      </c>
      <c r="R351" s="1">
        <v>2270.4935466831694</v>
      </c>
      <c r="S351" s="1">
        <v>2.2830044711321219E-9</v>
      </c>
      <c r="T351" s="1">
        <v>919.52904665197309</v>
      </c>
      <c r="U351" s="1">
        <v>87.719422885052111</v>
      </c>
      <c r="V351" s="1">
        <f>0.45*2600*PS[[#This Row],[Transform File.REC_y]]</f>
        <v>4.9964290337546954E-3</v>
      </c>
      <c r="W351" s="1">
        <f>0.45*_xlfn.XLOOKUP(PS[[#This Row],[Transform File.Year]],Graphs!$R$2:$R$41,Graphs!$S$2:$S$41)*_xlfn.XLOOKUP(PS[[#This Row],[Transform File.Year]],Graphs!$R$2:$R$41,Graphs!$T$2:$T$41)*PS[[#This Row],[Transform File.REC_y]]</f>
        <v>1.453151874273329E-3</v>
      </c>
    </row>
    <row r="352" spans="1:23" hidden="1" x14ac:dyDescent="0.25">
      <c r="A352" s="1" t="s">
        <v>105</v>
      </c>
      <c r="B352">
        <v>1</v>
      </c>
      <c r="C352" s="1" t="s">
        <v>108</v>
      </c>
      <c r="D352" s="1" t="s">
        <v>376</v>
      </c>
      <c r="E352" s="1">
        <v>2051</v>
      </c>
      <c r="F352" s="1">
        <v>76.697912158316186</v>
      </c>
      <c r="G352" s="1">
        <v>2.4336082779419256E-7</v>
      </c>
      <c r="H352" s="1">
        <v>2.7789849136599649E-12</v>
      </c>
      <c r="I352" s="1">
        <v>3.1411002560297177E-9</v>
      </c>
      <c r="J352" s="1">
        <v>9.0711143571449593E-12</v>
      </c>
      <c r="K352" s="1">
        <v>98.658487833194954</v>
      </c>
      <c r="L352" s="1">
        <v>0</v>
      </c>
      <c r="M352" s="1">
        <v>85.085330641348989</v>
      </c>
      <c r="N352" s="1">
        <v>6.5138952602569653E-12</v>
      </c>
      <c r="O352" s="1">
        <v>8.4959217449475837</v>
      </c>
      <c r="P352" s="1">
        <v>1.6665714903324426E-7</v>
      </c>
      <c r="Q352" s="1">
        <v>1.880180489379978E-9</v>
      </c>
      <c r="R352" s="1">
        <v>2309.3500618789303</v>
      </c>
      <c r="S352" s="1">
        <v>2.5830340933328742E-9</v>
      </c>
      <c r="T352" s="1">
        <v>939.29031223840821</v>
      </c>
      <c r="U352" s="1">
        <v>87.719422885056673</v>
      </c>
      <c r="V352" s="1">
        <f>0.45*2600*PS[[#This Row],[Transform File.REC_y]]</f>
        <v>2.8473216851920531E-4</v>
      </c>
      <c r="W352" s="1">
        <f>0.45*_xlfn.XLOOKUP(PS[[#This Row],[Transform File.Year]],Graphs!$R$2:$R$41,Graphs!$S$2:$S$41)*_xlfn.XLOOKUP(PS[[#This Row],[Transform File.Year]],Graphs!$R$2:$R$41,Graphs!$T$2:$T$41)*PS[[#This Row],[Transform File.REC_y]]</f>
        <v>7.9388812268253465E-5</v>
      </c>
    </row>
    <row r="353" spans="1:23" hidden="1" x14ac:dyDescent="0.25">
      <c r="A353" s="1" t="s">
        <v>105</v>
      </c>
      <c r="B353">
        <v>1</v>
      </c>
      <c r="C353" s="1" t="s">
        <v>108</v>
      </c>
      <c r="D353" s="1" t="s">
        <v>376</v>
      </c>
      <c r="E353" s="1">
        <v>2052</v>
      </c>
      <c r="F353" s="1">
        <v>73.727239667596976</v>
      </c>
      <c r="G353" s="1">
        <v>6.1315411382693662E-6</v>
      </c>
      <c r="H353" s="1">
        <v>3.5003874126351563E-12</v>
      </c>
      <c r="I353" s="1">
        <v>2.1542110377132735E-9</v>
      </c>
      <c r="J353" s="1">
        <v>0</v>
      </c>
      <c r="K353" s="1">
        <v>138.52177908159939</v>
      </c>
      <c r="L353" s="1">
        <v>0</v>
      </c>
      <c r="M353" s="1">
        <v>96.217278703935548</v>
      </c>
      <c r="N353" s="1">
        <v>8.1673096251508987E-12</v>
      </c>
      <c r="O353" s="1">
        <v>8.4959217449494062</v>
      </c>
      <c r="P353" s="1">
        <v>1.7487043018933791E-7</v>
      </c>
      <c r="Q353" s="1">
        <v>1.8914549094992086E-9</v>
      </c>
      <c r="R353" s="1">
        <v>2342.8270337728513</v>
      </c>
      <c r="S353" s="1">
        <v>2.8079024133296013E-9</v>
      </c>
      <c r="T353" s="1">
        <v>968.95564287975719</v>
      </c>
      <c r="U353" s="1">
        <v>87.719422885062045</v>
      </c>
      <c r="V353" s="1">
        <f>0.45*2600*PS[[#This Row],[Transform File.REC_y]]</f>
        <v>7.1739031317751582E-3</v>
      </c>
      <c r="W353" s="1">
        <f>0.45*_xlfn.XLOOKUP(PS[[#This Row],[Transform File.Year]],Graphs!$R$2:$R$41,Graphs!$S$2:$S$41)*_xlfn.XLOOKUP(PS[[#This Row],[Transform File.Year]],Graphs!$R$2:$R$41,Graphs!$T$2:$T$41)*PS[[#This Row],[Transform File.REC_y]]</f>
        <v>1.9174808770334442E-3</v>
      </c>
    </row>
    <row r="354" spans="1:23" hidden="1" x14ac:dyDescent="0.25">
      <c r="A354" s="1" t="s">
        <v>105</v>
      </c>
      <c r="B354">
        <v>1</v>
      </c>
      <c r="C354" s="1" t="s">
        <v>108</v>
      </c>
      <c r="D354" s="1" t="s">
        <v>376</v>
      </c>
      <c r="E354" s="1">
        <v>2053</v>
      </c>
      <c r="F354" s="1">
        <v>70.815619987853296</v>
      </c>
      <c r="G354" s="1">
        <v>1.3182722197631543E-5</v>
      </c>
      <c r="H354" s="1">
        <v>4.6006202870296933E-12</v>
      </c>
      <c r="I354" s="1">
        <v>1.0580937974281056E-9</v>
      </c>
      <c r="J354" s="1">
        <v>0</v>
      </c>
      <c r="K354" s="1">
        <v>120.34604723930967</v>
      </c>
      <c r="L354" s="1">
        <v>0</v>
      </c>
      <c r="M354" s="1">
        <v>139.72074791712487</v>
      </c>
      <c r="N354" s="1">
        <v>1.0449045875430767E-11</v>
      </c>
      <c r="O354" s="1">
        <v>8.4959217449516089</v>
      </c>
      <c r="P354" s="1">
        <v>1.7800769992695274E-7</v>
      </c>
      <c r="Q354" s="1">
        <v>1.9019404932364811E-9</v>
      </c>
      <c r="R354" s="1">
        <v>2412.1458549884228</v>
      </c>
      <c r="S354" s="1">
        <v>2.8748257938216867E-9</v>
      </c>
      <c r="T354" s="1">
        <v>982.04292158369299</v>
      </c>
      <c r="U354" s="1">
        <v>87.719422885067772</v>
      </c>
      <c r="V354" s="1">
        <f>0.45*2600*PS[[#This Row],[Transform File.REC_y]]</f>
        <v>1.5423784971228906E-2</v>
      </c>
      <c r="W354" s="1">
        <f>0.45*_xlfn.XLOOKUP(PS[[#This Row],[Transform File.Year]],Graphs!$R$2:$R$41,Graphs!$S$2:$S$41)*_xlfn.XLOOKUP(PS[[#This Row],[Transform File.Year]],Graphs!$R$2:$R$41,Graphs!$T$2:$T$41)*PS[[#This Row],[Transform File.REC_y]]</f>
        <v>3.9518530032573544E-3</v>
      </c>
    </row>
    <row r="355" spans="1:23" hidden="1" x14ac:dyDescent="0.25">
      <c r="A355" s="1" t="s">
        <v>105</v>
      </c>
      <c r="B355">
        <v>1</v>
      </c>
      <c r="C355" s="1" t="s">
        <v>108</v>
      </c>
      <c r="D355" s="1" t="s">
        <v>376</v>
      </c>
      <c r="E355" s="1">
        <v>2054</v>
      </c>
      <c r="F355" s="1">
        <v>67.749985660786692</v>
      </c>
      <c r="G355" s="1">
        <v>1.9668416606546087E-5</v>
      </c>
      <c r="H355" s="1">
        <v>5.9393892896017845E-12</v>
      </c>
      <c r="I355" s="1">
        <v>1.6085290854436645E-9</v>
      </c>
      <c r="J355" s="1">
        <v>0</v>
      </c>
      <c r="K355" s="1">
        <v>170.01916974250568</v>
      </c>
      <c r="L355" s="1">
        <v>0</v>
      </c>
      <c r="M355" s="1">
        <v>5.1767009337999932</v>
      </c>
      <c r="N355" s="1">
        <v>1.3742504377007979E-11</v>
      </c>
      <c r="O355" s="1">
        <v>8.4959217449542557</v>
      </c>
      <c r="P355" s="1">
        <v>1.8015762252290562E-7</v>
      </c>
      <c r="Q355" s="1">
        <v>1.9111571956939969E-9</v>
      </c>
      <c r="R355" s="1">
        <v>2461.7449666614975</v>
      </c>
      <c r="S355" s="1">
        <v>2.9011213708921785E-9</v>
      </c>
      <c r="T355" s="1">
        <v>1003.6547124862196</v>
      </c>
      <c r="U355" s="1">
        <v>86.653835645742589</v>
      </c>
      <c r="V355" s="1">
        <f>0.45*2600*PS[[#This Row],[Transform File.REC_y]]</f>
        <v>2.301204742965892E-2</v>
      </c>
      <c r="W355" s="1">
        <f>0.45*_xlfn.XLOOKUP(PS[[#This Row],[Transform File.Year]],Graphs!$R$2:$R$41,Graphs!$S$2:$S$41)*_xlfn.XLOOKUP(PS[[#This Row],[Transform File.Year]],Graphs!$R$2:$R$41,Graphs!$T$2:$T$41)*PS[[#This Row],[Transform File.REC_y]]</f>
        <v>5.6517263774395112E-3</v>
      </c>
    </row>
    <row r="356" spans="1:23" hidden="1" x14ac:dyDescent="0.25">
      <c r="A356" s="1" t="s">
        <v>105</v>
      </c>
      <c r="B356">
        <v>1</v>
      </c>
      <c r="C356" s="1" t="s">
        <v>108</v>
      </c>
      <c r="D356" s="1" t="s">
        <v>376</v>
      </c>
      <c r="E356" s="1">
        <v>2055</v>
      </c>
      <c r="F356" s="1">
        <v>64.618298285744345</v>
      </c>
      <c r="G356" s="1">
        <v>7.4347592150706349E-3</v>
      </c>
      <c r="H356" s="1">
        <v>7.3408387543562806E-12</v>
      </c>
      <c r="I356" s="1">
        <v>7.3137507056584383E-10</v>
      </c>
      <c r="J356" s="1">
        <v>0</v>
      </c>
      <c r="K356" s="1">
        <v>122.28426655723017</v>
      </c>
      <c r="L356" s="1">
        <v>0</v>
      </c>
      <c r="M356" s="1">
        <v>57.525250304556792</v>
      </c>
      <c r="N356" s="1">
        <v>1.8812571404275091E-11</v>
      </c>
      <c r="O356" s="1">
        <v>8.4959217449575597</v>
      </c>
      <c r="P356" s="1">
        <v>1.8121091505385526E-7</v>
      </c>
      <c r="Q356" s="1">
        <v>1.9196444603619695E-9</v>
      </c>
      <c r="R356" s="1">
        <v>2535.8061309574723</v>
      </c>
      <c r="S356" s="1">
        <v>2.9144218436841961E-9</v>
      </c>
      <c r="T356" s="1">
        <v>1008.831413419759</v>
      </c>
      <c r="U356" s="1">
        <v>83.843042026089918</v>
      </c>
      <c r="V356" s="1">
        <f>0.45*2600*PS[[#This Row],[Transform File.REC_y]]</f>
        <v>8.6986682816326422</v>
      </c>
      <c r="W356" s="1">
        <f>0.45*_xlfn.XLOOKUP(PS[[#This Row],[Transform File.Year]],Graphs!$R$2:$R$41,Graphs!$S$2:$S$41)*_xlfn.XLOOKUP(PS[[#This Row],[Transform File.Year]],Graphs!$R$2:$R$41,Graphs!$T$2:$T$41)*PS[[#This Row],[Transform File.REC_y]]</f>
        <v>2.0477487961930039</v>
      </c>
    </row>
    <row r="357" spans="1:23" hidden="1" x14ac:dyDescent="0.25">
      <c r="A357" s="1" t="s">
        <v>105</v>
      </c>
      <c r="B357">
        <v>1</v>
      </c>
      <c r="C357" s="1" t="s">
        <v>108</v>
      </c>
      <c r="D357" s="1" t="s">
        <v>376</v>
      </c>
      <c r="E357" s="1">
        <v>2056</v>
      </c>
      <c r="F357" s="1">
        <v>61.342348985325138</v>
      </c>
      <c r="G357" s="1">
        <v>4.8369808502990441E-3</v>
      </c>
      <c r="H357" s="1">
        <v>9.4251046618655728E-12</v>
      </c>
      <c r="I357" s="1">
        <v>3.9099598005128755E-10</v>
      </c>
      <c r="J357" s="1">
        <v>0</v>
      </c>
      <c r="K357" s="1">
        <v>117.54475646979756</v>
      </c>
      <c r="L357" s="1">
        <v>0</v>
      </c>
      <c r="M357" s="1">
        <v>34.199378640931435</v>
      </c>
      <c r="N357" s="1">
        <v>2.7435858313967502E-11</v>
      </c>
      <c r="O357" s="1">
        <v>8.4959217449618674</v>
      </c>
      <c r="P357" s="1">
        <v>1.8281416160046188E-7</v>
      </c>
      <c r="Q357" s="1">
        <v>1.9272523521264273E-9</v>
      </c>
      <c r="R357" s="1">
        <v>2563.6845455339003</v>
      </c>
      <c r="S357" s="1">
        <v>2.9223776953153036E-9</v>
      </c>
      <c r="T357" s="1">
        <v>1022.7180015767317</v>
      </c>
      <c r="U357" s="1">
        <v>80.196351596608636</v>
      </c>
      <c r="V357" s="1">
        <f>0.45*2600*PS[[#This Row],[Transform File.REC_y]]</f>
        <v>5.6592675948498812</v>
      </c>
      <c r="W357" s="1">
        <f>0.45*_xlfn.XLOOKUP(PS[[#This Row],[Transform File.Year]],Graphs!$R$2:$R$41,Graphs!$S$2:$S$41)*_xlfn.XLOOKUP(PS[[#This Row],[Transform File.Year]],Graphs!$R$2:$R$41,Graphs!$T$2:$T$41)*PS[[#This Row],[Transform File.REC_y]]</f>
        <v>1.2769221087843909</v>
      </c>
    </row>
    <row r="358" spans="1:23" hidden="1" x14ac:dyDescent="0.25">
      <c r="A358" s="1" t="s">
        <v>105</v>
      </c>
      <c r="B358">
        <v>1</v>
      </c>
      <c r="C358" s="1" t="s">
        <v>108</v>
      </c>
      <c r="D358" s="1" t="s">
        <v>376</v>
      </c>
      <c r="E358" s="1">
        <v>2057</v>
      </c>
      <c r="F358" s="1">
        <v>58.34257735489043</v>
      </c>
      <c r="G358" s="1">
        <v>8.7830164129045103E-3</v>
      </c>
      <c r="H358" s="1">
        <v>0</v>
      </c>
      <c r="I358" s="1">
        <v>4.2418678724949163E-10</v>
      </c>
      <c r="J358" s="1">
        <v>0</v>
      </c>
      <c r="K358" s="1">
        <v>227.53757919882455</v>
      </c>
      <c r="L358" s="1">
        <v>0</v>
      </c>
      <c r="M358" s="1">
        <v>3.7017458717749819E-10</v>
      </c>
      <c r="N358" s="1">
        <v>4.4901332686513109E-11</v>
      </c>
      <c r="O358" s="1">
        <v>8.4959217449673279</v>
      </c>
      <c r="P358" s="1">
        <v>1.8353969153496807E-7</v>
      </c>
      <c r="Q358" s="1">
        <v>1.9345783395782857E-9</v>
      </c>
      <c r="R358" s="1">
        <v>2590.1987619088518</v>
      </c>
      <c r="S358" s="1">
        <v>2.9281000188737286E-9</v>
      </c>
      <c r="T358" s="1">
        <v>1022.5739579816801</v>
      </c>
      <c r="U358" s="1">
        <v>75.295815952386448</v>
      </c>
      <c r="V358" s="1">
        <f>0.45*2600*PS[[#This Row],[Transform File.REC_y]]</f>
        <v>10.276129203098277</v>
      </c>
      <c r="W358" s="1">
        <f>0.45*_xlfn.XLOOKUP(PS[[#This Row],[Transform File.Year]],Graphs!$R$2:$R$41,Graphs!$S$2:$S$41)*_xlfn.XLOOKUP(PS[[#This Row],[Transform File.Year]],Graphs!$R$2:$R$41,Graphs!$T$2:$T$41)*PS[[#This Row],[Transform File.REC_y]]</f>
        <v>2.2222680873639917</v>
      </c>
    </row>
    <row r="359" spans="1:23" hidden="1" x14ac:dyDescent="0.25">
      <c r="A359" s="1" t="s">
        <v>105</v>
      </c>
      <c r="B359">
        <v>1</v>
      </c>
      <c r="C359" s="1" t="s">
        <v>108</v>
      </c>
      <c r="D359" s="1" t="s">
        <v>376</v>
      </c>
      <c r="E359" s="1">
        <v>2058</v>
      </c>
      <c r="F359" s="1">
        <v>55.14552554121434</v>
      </c>
      <c r="G359" s="1">
        <v>2.3112384662345893E-2</v>
      </c>
      <c r="H359" s="1">
        <v>0</v>
      </c>
      <c r="I359" s="1">
        <v>0</v>
      </c>
      <c r="J359" s="1">
        <v>0</v>
      </c>
      <c r="K359" s="1">
        <v>37.651811779576775</v>
      </c>
      <c r="L359" s="1">
        <v>0</v>
      </c>
      <c r="M359" s="1">
        <v>2.4243479134464288E-10</v>
      </c>
      <c r="N359" s="1">
        <v>9.7222182129291103E-11</v>
      </c>
      <c r="O359" s="1">
        <v>8.4959217449738507</v>
      </c>
      <c r="P359" s="1">
        <v>1.8392419786615276E-7</v>
      </c>
      <c r="Q359" s="1">
        <v>1.9422872676358603E-9</v>
      </c>
      <c r="R359" s="1">
        <v>2734.7660229570829</v>
      </c>
      <c r="S359" s="1">
        <v>2.9323556352859792E-9</v>
      </c>
      <c r="T359" s="1">
        <v>992.12480157681034</v>
      </c>
      <c r="U359" s="1">
        <v>68.514512486058948</v>
      </c>
      <c r="V359" s="1">
        <f>0.45*2600*PS[[#This Row],[Transform File.REC_y]]</f>
        <v>27.041490054944695</v>
      </c>
      <c r="W359" s="1">
        <f>0.45*_xlfn.XLOOKUP(PS[[#This Row],[Transform File.Year]],Graphs!$R$2:$R$41,Graphs!$S$2:$S$41)*_xlfn.XLOOKUP(PS[[#This Row],[Transform File.Year]],Graphs!$R$2:$R$41,Graphs!$T$2:$T$41)*PS[[#This Row],[Transform File.REC_y]]</f>
        <v>5.6045777725414396</v>
      </c>
    </row>
    <row r="360" spans="1:23" hidden="1" x14ac:dyDescent="0.25">
      <c r="A360" s="1" t="s">
        <v>105</v>
      </c>
      <c r="B360">
        <v>1</v>
      </c>
      <c r="C360" s="1" t="s">
        <v>108</v>
      </c>
      <c r="D360" s="1" t="s">
        <v>376</v>
      </c>
      <c r="E360" s="1">
        <v>2059</v>
      </c>
      <c r="F360" s="1">
        <v>60.982896822609213</v>
      </c>
      <c r="G360" s="1">
        <v>2.2640497213713251E-2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8.4959217449816524</v>
      </c>
      <c r="P360" s="1">
        <v>1.8434119012937536E-7</v>
      </c>
      <c r="Q360" s="1">
        <v>1.9513583819930052E-9</v>
      </c>
      <c r="R360" s="1">
        <v>2703.8119824329988</v>
      </c>
      <c r="S360" s="1">
        <v>2.9356477058248793E-9</v>
      </c>
      <c r="T360" s="1">
        <v>974.29311378436739</v>
      </c>
      <c r="U360" s="1">
        <v>58.912057286600309</v>
      </c>
      <c r="V360" s="1">
        <f>0.45*2600*PS[[#This Row],[Transform File.REC_y]]</f>
        <v>26.489381740044504</v>
      </c>
      <c r="W360" s="1">
        <f>0.45*_xlfn.XLOOKUP(PS[[#This Row],[Transform File.Year]],Graphs!$R$2:$R$41,Graphs!$S$2:$S$41)*_xlfn.XLOOKUP(PS[[#This Row],[Transform File.Year]],Graphs!$R$2:$R$41,Graphs!$T$2:$T$41)*PS[[#This Row],[Transform File.REC_y]]</f>
        <v>5.2615339743650296</v>
      </c>
    </row>
    <row r="361" spans="1:23" hidden="1" x14ac:dyDescent="0.25">
      <c r="A361" s="1" t="s">
        <v>105</v>
      </c>
      <c r="B361">
        <v>1</v>
      </c>
      <c r="C361" s="1" t="s">
        <v>108</v>
      </c>
      <c r="D361" s="1" t="s">
        <v>376</v>
      </c>
      <c r="E361" s="1">
        <v>2060</v>
      </c>
      <c r="F361" s="1">
        <v>75.033326323032853</v>
      </c>
      <c r="G361" s="1">
        <v>2.4263919298394047E-2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8.4959217449791939</v>
      </c>
      <c r="P361" s="1">
        <v>1.8433318398531758E-7</v>
      </c>
      <c r="Q361" s="1">
        <v>1.9513583819930052E-9</v>
      </c>
      <c r="R361" s="1">
        <v>2658.892459508219</v>
      </c>
      <c r="S361" s="1">
        <v>2.9356477058248793E-9</v>
      </c>
      <c r="T361" s="1">
        <v>974.29311378431237</v>
      </c>
      <c r="U361" s="1">
        <v>44.508374487316225</v>
      </c>
      <c r="V361" s="1">
        <f>0.45*2600*PS[[#This Row],[Transform File.REC_y]]</f>
        <v>28.388785579121034</v>
      </c>
      <c r="W361" s="1">
        <f>0.45*_xlfn.XLOOKUP(PS[[#This Row],[Transform File.Year]],Graphs!$R$2:$R$41,Graphs!$S$2:$S$41)*_xlfn.XLOOKUP(PS[[#This Row],[Transform File.Year]],Graphs!$R$2:$R$41,Graphs!$T$2:$T$41)*PS[[#This Row],[Transform File.REC_y]]</f>
        <v>5.4037935402898007</v>
      </c>
    </row>
    <row r="362" spans="1:23" hidden="1" x14ac:dyDescent="0.25">
      <c r="A362" s="1" t="s">
        <v>105</v>
      </c>
      <c r="B362">
        <v>1</v>
      </c>
      <c r="C362" s="1" t="s">
        <v>108</v>
      </c>
      <c r="D362" s="1" t="s">
        <v>377</v>
      </c>
      <c r="E362" s="1">
        <v>2021</v>
      </c>
      <c r="F362" s="1">
        <v>196.33146610699907</v>
      </c>
      <c r="G362" s="1">
        <v>1.9818644895385258E-10</v>
      </c>
      <c r="H362" s="1">
        <v>1.4524451466964393E-15</v>
      </c>
      <c r="I362" s="1">
        <v>6.3539999999955343</v>
      </c>
      <c r="J362" s="1">
        <v>7.3402120268698638E-14</v>
      </c>
      <c r="K362" s="1">
        <v>82.434999999999974</v>
      </c>
      <c r="L362" s="1">
        <v>2.6633674983499968E-14</v>
      </c>
      <c r="M362" s="1">
        <v>55.419999999998247</v>
      </c>
      <c r="N362" s="1">
        <v>4.4460482054088126E-13</v>
      </c>
      <c r="O362" s="1">
        <v>153</v>
      </c>
      <c r="P362" s="1">
        <v>12.708</v>
      </c>
      <c r="Q362" s="1">
        <v>49.44</v>
      </c>
      <c r="R362" s="1">
        <v>164.87</v>
      </c>
      <c r="S362" s="1">
        <v>78.48</v>
      </c>
      <c r="T362" s="1">
        <v>110.84</v>
      </c>
      <c r="U362" s="1">
        <v>11.39</v>
      </c>
      <c r="V362" s="1">
        <f>0.45*2600*PS[[#This Row],[Transform File.REC_y]]</f>
        <v>2.3187814527600752E-7</v>
      </c>
      <c r="W362" s="1">
        <f>0.45*_xlfn.XLOOKUP(PS[[#This Row],[Transform File.Year]],Graphs!$R$2:$R$41,Graphs!$S$2:$S$41)*_xlfn.XLOOKUP(PS[[#This Row],[Transform File.Year]],Graphs!$R$2:$R$41,Graphs!$T$2:$T$41)*PS[[#This Row],[Transform File.REC_y]]</f>
        <v>1.885484155555741E-7</v>
      </c>
    </row>
    <row r="363" spans="1:23" hidden="1" x14ac:dyDescent="0.25">
      <c r="A363" s="1" t="s">
        <v>105</v>
      </c>
      <c r="B363">
        <v>1</v>
      </c>
      <c r="C363" s="1" t="s">
        <v>108</v>
      </c>
      <c r="D363" s="1" t="s">
        <v>377</v>
      </c>
      <c r="E363" s="1">
        <v>2022</v>
      </c>
      <c r="F363" s="1">
        <v>319.86701656876994</v>
      </c>
      <c r="G363" s="1">
        <v>-1.9836013931291233E-7</v>
      </c>
      <c r="H363" s="1">
        <v>1.4695142349995351E-15</v>
      </c>
      <c r="I363" s="1">
        <v>5.007411476518332E-12</v>
      </c>
      <c r="J363" s="1">
        <v>7.6990719339887485E-14</v>
      </c>
      <c r="K363" s="1">
        <v>123.65249999999986</v>
      </c>
      <c r="L363" s="1">
        <v>2.4467945472064444E-14</v>
      </c>
      <c r="M363" s="1">
        <v>83.129999999991142</v>
      </c>
      <c r="N363" s="1">
        <v>4.5430789376862015E-13</v>
      </c>
      <c r="O363" s="1">
        <v>153</v>
      </c>
      <c r="P363" s="1">
        <v>12.708</v>
      </c>
      <c r="Q363" s="1">
        <v>49.44</v>
      </c>
      <c r="R363" s="1">
        <v>247.30499999999998</v>
      </c>
      <c r="S363" s="1">
        <v>78.48</v>
      </c>
      <c r="T363" s="1">
        <v>166.25999999999826</v>
      </c>
      <c r="U363" s="1">
        <v>11.390000000000445</v>
      </c>
      <c r="V363" s="1">
        <f>0.45*2600*PS[[#This Row],[Transform File.REC_y]]</f>
        <v>-2.3208136299610743E-4</v>
      </c>
      <c r="W363" s="1">
        <f>0.45*_xlfn.XLOOKUP(PS[[#This Row],[Transform File.Year]],Graphs!$R$2:$R$41,Graphs!$S$2:$S$41)*_xlfn.XLOOKUP(PS[[#This Row],[Transform File.Year]],Graphs!$R$2:$R$41,Graphs!$T$2:$T$41)*PS[[#This Row],[Transform File.REC_y]]</f>
        <v>-1.9204458282921875E-4</v>
      </c>
    </row>
    <row r="364" spans="1:23" hidden="1" x14ac:dyDescent="0.25">
      <c r="A364" s="1" t="s">
        <v>105</v>
      </c>
      <c r="B364">
        <v>1</v>
      </c>
      <c r="C364" s="1" t="s">
        <v>108</v>
      </c>
      <c r="D364" s="1" t="s">
        <v>377</v>
      </c>
      <c r="E364" s="1">
        <v>2023</v>
      </c>
      <c r="F364" s="1">
        <v>117.71571099226466</v>
      </c>
      <c r="G364" s="1">
        <v>-4.4769606544041496E-8</v>
      </c>
      <c r="H364" s="1">
        <v>1.5032469892366515E-15</v>
      </c>
      <c r="I364" s="1">
        <v>2.0966026508906793E-12</v>
      </c>
      <c r="J364" s="1">
        <v>8.0558394190434795E-14</v>
      </c>
      <c r="K364" s="1">
        <v>185.47874999999894</v>
      </c>
      <c r="L364" s="1">
        <v>2.2888817292967437E-14</v>
      </c>
      <c r="M364" s="1">
        <v>105.22783057813785</v>
      </c>
      <c r="N364" s="1">
        <v>4.5389154032304816E-13</v>
      </c>
      <c r="O364" s="1">
        <v>145.35</v>
      </c>
      <c r="P364" s="1">
        <v>18.355999999995532</v>
      </c>
      <c r="Q364" s="1">
        <v>46.144000000000005</v>
      </c>
      <c r="R364" s="1">
        <v>359.96616666666648</v>
      </c>
      <c r="S364" s="1">
        <v>74.555999999999997</v>
      </c>
      <c r="T364" s="1">
        <v>242.00066666665606</v>
      </c>
      <c r="U364" s="1">
        <v>10.251000000000898</v>
      </c>
      <c r="V364" s="1">
        <f>0.45*2600*PS[[#This Row],[Transform File.REC_y]]</f>
        <v>-5.2380439656528553E-5</v>
      </c>
      <c r="W364" s="1">
        <f>0.45*_xlfn.XLOOKUP(PS[[#This Row],[Transform File.Year]],Graphs!$R$2:$R$41,Graphs!$S$2:$S$41)*_xlfn.XLOOKUP(PS[[#This Row],[Transform File.Year]],Graphs!$R$2:$R$41,Graphs!$T$2:$T$41)*PS[[#This Row],[Transform File.REC_y]]</f>
        <v>-4.4095979085522195E-5</v>
      </c>
    </row>
    <row r="365" spans="1:23" hidden="1" x14ac:dyDescent="0.25">
      <c r="A365" s="1" t="s">
        <v>105</v>
      </c>
      <c r="B365">
        <v>1</v>
      </c>
      <c r="C365" s="1" t="s">
        <v>108</v>
      </c>
      <c r="D365" s="1" t="s">
        <v>377</v>
      </c>
      <c r="E365" s="1">
        <v>2024</v>
      </c>
      <c r="F365" s="1">
        <v>93.895845111663959</v>
      </c>
      <c r="G365" s="1">
        <v>1.2197159380338472E-9</v>
      </c>
      <c r="H365" s="1">
        <v>1.8792299255618105E-15</v>
      </c>
      <c r="I365" s="1">
        <v>2.3572570223344891E-12</v>
      </c>
      <c r="J365" s="1">
        <v>1.0364833408490054E-13</v>
      </c>
      <c r="K365" s="1">
        <v>172.01575027984026</v>
      </c>
      <c r="L365" s="1">
        <v>2.8513219243659094E-14</v>
      </c>
      <c r="M365" s="1">
        <v>3.9049103256480356E-9</v>
      </c>
      <c r="N365" s="1">
        <v>7.4577747986480129E-13</v>
      </c>
      <c r="O365" s="1">
        <v>137.70000000000002</v>
      </c>
      <c r="P365" s="1">
        <v>17.650000000000542</v>
      </c>
      <c r="Q365" s="1">
        <v>42.848000000000006</v>
      </c>
      <c r="R365" s="1">
        <v>534.45358333333206</v>
      </c>
      <c r="S365" s="1">
        <v>70.632000000000005</v>
      </c>
      <c r="T365" s="1">
        <v>339.83916391146056</v>
      </c>
      <c r="U365" s="1">
        <v>9.1120000000013537</v>
      </c>
      <c r="V365" s="1">
        <f>0.45*2600*PS[[#This Row],[Transform File.REC_y]]</f>
        <v>1.4270676474996013E-6</v>
      </c>
      <c r="W365" s="1">
        <f>0.45*_xlfn.XLOOKUP(PS[[#This Row],[Transform File.Year]],Graphs!$R$2:$R$41,Graphs!$S$2:$S$41)*_xlfn.XLOOKUP(PS[[#This Row],[Transform File.Year]],Graphs!$R$2:$R$41,Graphs!$T$2:$T$41)*PS[[#This Row],[Transform File.REC_y]]</f>
        <v>1.1636621710451694E-6</v>
      </c>
    </row>
    <row r="366" spans="1:23" hidden="1" x14ac:dyDescent="0.25">
      <c r="A366" s="1" t="s">
        <v>105</v>
      </c>
      <c r="B366">
        <v>1</v>
      </c>
      <c r="C366" s="1" t="s">
        <v>108</v>
      </c>
      <c r="D366" s="1" t="s">
        <v>377</v>
      </c>
      <c r="E366" s="1">
        <v>2025</v>
      </c>
      <c r="F366" s="1">
        <v>78.812415583961609</v>
      </c>
      <c r="G366" s="1">
        <v>4.6154670608960546E-6</v>
      </c>
      <c r="H366" s="1">
        <v>2.4642877723573176E-15</v>
      </c>
      <c r="I366" s="1">
        <v>2.6483025104154683E-12</v>
      </c>
      <c r="J366" s="1">
        <v>1.385067980380889E-13</v>
      </c>
      <c r="K366" s="1">
        <v>117.51662895376961</v>
      </c>
      <c r="L366" s="1">
        <v>3.6182997294163846E-14</v>
      </c>
      <c r="M366" s="1">
        <v>46.777001987472957</v>
      </c>
      <c r="N366" s="1">
        <v>1.1804962537657429E-12</v>
      </c>
      <c r="O366" s="1">
        <v>130.05000000000001</v>
      </c>
      <c r="P366" s="1">
        <v>16.944000000002639</v>
      </c>
      <c r="Q366" s="1">
        <v>39.552</v>
      </c>
      <c r="R366" s="1">
        <v>695.47800027983908</v>
      </c>
      <c r="S366" s="1">
        <v>66.707999999999998</v>
      </c>
      <c r="T366" s="1">
        <v>332.44983058203218</v>
      </c>
      <c r="U366" s="1">
        <v>7.9730000000020977</v>
      </c>
      <c r="V366" s="1">
        <f>0.45*2600*PS[[#This Row],[Transform File.REC_y]]</f>
        <v>5.4000964612483842E-3</v>
      </c>
      <c r="W366" s="1">
        <f>0.45*_xlfn.XLOOKUP(PS[[#This Row],[Transform File.Year]],Graphs!$R$2:$R$41,Graphs!$S$2:$S$41)*_xlfn.XLOOKUP(PS[[#This Row],[Transform File.Year]],Graphs!$R$2:$R$41,Graphs!$T$2:$T$41)*PS[[#This Row],[Transform File.REC_y]]</f>
        <v>4.2639718109029135E-3</v>
      </c>
    </row>
    <row r="367" spans="1:23" hidden="1" x14ac:dyDescent="0.25">
      <c r="A367" s="1" t="s">
        <v>105</v>
      </c>
      <c r="B367">
        <v>1</v>
      </c>
      <c r="C367" s="1" t="s">
        <v>108</v>
      </c>
      <c r="D367" s="1" t="s">
        <v>377</v>
      </c>
      <c r="E367" s="1">
        <v>2026</v>
      </c>
      <c r="F367" s="1">
        <v>79.822050860975651</v>
      </c>
      <c r="G367" s="1">
        <v>3.697036409294813E-6</v>
      </c>
      <c r="H367" s="1">
        <v>3.3823414980390229E-15</v>
      </c>
      <c r="I367" s="1">
        <v>2.9711829002915536E-12</v>
      </c>
      <c r="J367" s="1">
        <v>1.9763051880606969E-13</v>
      </c>
      <c r="K367" s="1">
        <v>67.772318173742534</v>
      </c>
      <c r="L367" s="1">
        <v>4.7199857628656998E-14</v>
      </c>
      <c r="M367" s="1">
        <v>32.935845124592937</v>
      </c>
      <c r="N367" s="1">
        <v>8.5077525629766429E-12</v>
      </c>
      <c r="O367" s="1">
        <v>122.4</v>
      </c>
      <c r="P367" s="1">
        <v>16.238000000004995</v>
      </c>
      <c r="Q367" s="1">
        <v>36.255999999999993</v>
      </c>
      <c r="R367" s="1">
        <v>802.00329590027525</v>
      </c>
      <c r="S367" s="1">
        <v>62.784000000000006</v>
      </c>
      <c r="T367" s="1">
        <v>371.83749923617177</v>
      </c>
      <c r="U367" s="1">
        <v>6.8340000000032779</v>
      </c>
      <c r="V367" s="1">
        <f>0.45*2600*PS[[#This Row],[Transform File.REC_y]]</f>
        <v>4.3255325988749314E-3</v>
      </c>
      <c r="W367" s="1">
        <f>0.45*_xlfn.XLOOKUP(PS[[#This Row],[Transform File.Year]],Graphs!$R$2:$R$41,Graphs!$S$2:$S$41)*_xlfn.XLOOKUP(PS[[#This Row],[Transform File.Year]],Graphs!$R$2:$R$41,Graphs!$T$2:$T$41)*PS[[#This Row],[Transform File.REC_y]]</f>
        <v>3.3064715206329739E-3</v>
      </c>
    </row>
    <row r="368" spans="1:23" hidden="1" x14ac:dyDescent="0.25">
      <c r="A368" s="1" t="s">
        <v>105</v>
      </c>
      <c r="B368">
        <v>1</v>
      </c>
      <c r="C368" s="1" t="s">
        <v>108</v>
      </c>
      <c r="D368" s="1" t="s">
        <v>377</v>
      </c>
      <c r="E368" s="1">
        <v>2027</v>
      </c>
      <c r="F368" s="1">
        <v>80.268053585648644</v>
      </c>
      <c r="G368" s="1">
        <v>1.4737893757628242E-6</v>
      </c>
      <c r="H368" s="1">
        <v>4.9484777840946803E-15</v>
      </c>
      <c r="I368" s="1">
        <v>3.3241906753507805E-12</v>
      </c>
      <c r="J368" s="1">
        <v>3.137789023467765E-13</v>
      </c>
      <c r="K368" s="1">
        <v>67.479740477112841</v>
      </c>
      <c r="L368" s="1">
        <v>6.3816952949492492E-14</v>
      </c>
      <c r="M368" s="1">
        <v>37.034830947268006</v>
      </c>
      <c r="N368" s="1">
        <v>1.3152293037115966E-10</v>
      </c>
      <c r="O368" s="1">
        <v>114.75</v>
      </c>
      <c r="P368" s="1">
        <v>15.532000000007644</v>
      </c>
      <c r="Q368" s="1">
        <v>32.96</v>
      </c>
      <c r="R368" s="1">
        <v>858.78428074068438</v>
      </c>
      <c r="S368" s="1">
        <v>58.86</v>
      </c>
      <c r="T368" s="1">
        <v>397.38401102743137</v>
      </c>
      <c r="U368" s="1">
        <v>5.6950000000117873</v>
      </c>
      <c r="V368" s="1">
        <f>0.45*2600*PS[[#This Row],[Transform File.REC_y]]</f>
        <v>1.7243335696425044E-3</v>
      </c>
      <c r="W368" s="1">
        <f>0.45*_xlfn.XLOOKUP(PS[[#This Row],[Transform File.Year]],Graphs!$R$2:$R$41,Graphs!$S$2:$S$41)*_xlfn.XLOOKUP(PS[[#This Row],[Transform File.Year]],Graphs!$R$2:$R$41,Graphs!$T$2:$T$41)*PS[[#This Row],[Transform File.REC_y]]</f>
        <v>1.2756884026631217E-3</v>
      </c>
    </row>
    <row r="369" spans="1:23" hidden="1" x14ac:dyDescent="0.25">
      <c r="A369" s="1" t="s">
        <v>105</v>
      </c>
      <c r="B369">
        <v>1</v>
      </c>
      <c r="C369" s="1" t="s">
        <v>108</v>
      </c>
      <c r="D369" s="1" t="s">
        <v>377</v>
      </c>
      <c r="E369" s="1">
        <v>2028</v>
      </c>
      <c r="F369" s="1">
        <v>80.69733682743238</v>
      </c>
      <c r="G369" s="1">
        <v>3.2765626855725944E-6</v>
      </c>
      <c r="H369" s="1">
        <v>7.4221767081441472E-15</v>
      </c>
      <c r="I369" s="1">
        <v>3.7303725542950512E-12</v>
      </c>
      <c r="J369" s="1">
        <v>6.6130083626023973E-13</v>
      </c>
      <c r="K369" s="1">
        <v>72.279360044938983</v>
      </c>
      <c r="L369" s="1">
        <v>8.7464681608534115E-14</v>
      </c>
      <c r="M369" s="1">
        <v>28.340723078270823</v>
      </c>
      <c r="N369" s="1">
        <v>0.98398907200093633</v>
      </c>
      <c r="O369" s="1">
        <v>107.10000000000001</v>
      </c>
      <c r="P369" s="1">
        <v>14.826000000010616</v>
      </c>
      <c r="Q369" s="1">
        <v>29.664000000000001</v>
      </c>
      <c r="R369" s="1">
        <v>915.27268788446395</v>
      </c>
      <c r="S369" s="1">
        <v>54.935999999999993</v>
      </c>
      <c r="T369" s="1">
        <v>427.02950864136608</v>
      </c>
      <c r="U369" s="1">
        <v>4.5560000001433094</v>
      </c>
      <c r="V369" s="1">
        <f>0.45*2600*PS[[#This Row],[Transform File.REC_y]]</f>
        <v>3.8335783421199355E-3</v>
      </c>
      <c r="W369" s="1">
        <f>0.45*_xlfn.XLOOKUP(PS[[#This Row],[Transform File.Year]],Graphs!$R$2:$R$41,Graphs!$S$2:$S$41)*_xlfn.XLOOKUP(PS[[#This Row],[Transform File.Year]],Graphs!$R$2:$R$41,Graphs!$T$2:$T$41)*PS[[#This Row],[Transform File.REC_y]]</f>
        <v>2.7441961470259335E-3</v>
      </c>
    </row>
    <row r="370" spans="1:23" hidden="1" x14ac:dyDescent="0.25">
      <c r="A370" s="1" t="s">
        <v>105</v>
      </c>
      <c r="B370">
        <v>1</v>
      </c>
      <c r="C370" s="1" t="s">
        <v>108</v>
      </c>
      <c r="D370" s="1" t="s">
        <v>377</v>
      </c>
      <c r="E370" s="1">
        <v>2029</v>
      </c>
      <c r="F370" s="1">
        <v>81.656641472418599</v>
      </c>
      <c r="G370" s="1">
        <v>1.6468434697832078E-6</v>
      </c>
      <c r="H370" s="1">
        <v>1.3405370378490821E-14</v>
      </c>
      <c r="I370" s="1">
        <v>4.1272028416477849E-12</v>
      </c>
      <c r="J370" s="1">
        <v>2.8283303697138308E-10</v>
      </c>
      <c r="K370" s="1">
        <v>93.817487478695227</v>
      </c>
      <c r="L370" s="1">
        <v>1.2590831049019835E-13</v>
      </c>
      <c r="M370" s="1">
        <v>1.1743128476435061</v>
      </c>
      <c r="N370" s="1">
        <v>2.7699945360687144</v>
      </c>
      <c r="O370" s="1">
        <v>99.450000000000017</v>
      </c>
      <c r="P370" s="1">
        <v>14.120000000013942</v>
      </c>
      <c r="Q370" s="1">
        <v>26.368000000000077</v>
      </c>
      <c r="R370" s="1">
        <v>976.5607145960696</v>
      </c>
      <c r="S370" s="1">
        <v>51.012</v>
      </c>
      <c r="T370" s="1">
        <v>447.98089838630352</v>
      </c>
      <c r="U370" s="1">
        <v>4.4009890721442453</v>
      </c>
      <c r="V370" s="1">
        <f>0.45*2600*PS[[#This Row],[Transform File.REC_y]]</f>
        <v>1.9268068596463531E-3</v>
      </c>
      <c r="W370" s="1">
        <f>0.45*_xlfn.XLOOKUP(PS[[#This Row],[Transform File.Year]],Graphs!$R$2:$R$41,Graphs!$S$2:$S$41)*_xlfn.XLOOKUP(PS[[#This Row],[Transform File.Year]],Graphs!$R$2:$R$41,Graphs!$T$2:$T$41)*PS[[#This Row],[Transform File.REC_y]]</f>
        <v>1.3342256330577209E-3</v>
      </c>
    </row>
    <row r="371" spans="1:23" hidden="1" x14ac:dyDescent="0.25">
      <c r="A371" s="1" t="s">
        <v>105</v>
      </c>
      <c r="B371">
        <v>1</v>
      </c>
      <c r="C371" s="1" t="s">
        <v>108</v>
      </c>
      <c r="D371" s="1" t="s">
        <v>377</v>
      </c>
      <c r="E371" s="1">
        <v>2030</v>
      </c>
      <c r="F371" s="1">
        <v>83.701261741431438</v>
      </c>
      <c r="G371" s="1">
        <v>1.566299649138203E-3</v>
      </c>
      <c r="H371" s="1">
        <v>2.6200154647650905E-14</v>
      </c>
      <c r="I371" s="1">
        <v>4.5836275257427675E-12</v>
      </c>
      <c r="J371" s="1">
        <v>3.2062338037666273E-11</v>
      </c>
      <c r="K371" s="1">
        <v>94.069118347791587</v>
      </c>
      <c r="L371" s="1">
        <v>2.0432439494102658E-13</v>
      </c>
      <c r="M371" s="1">
        <v>9.321878340636169E-10</v>
      </c>
      <c r="N371" s="1">
        <v>3.5854918041031909</v>
      </c>
      <c r="O371" s="1">
        <v>91.800000000000011</v>
      </c>
      <c r="P371" s="1">
        <v>13.414000000017669</v>
      </c>
      <c r="Q371" s="1">
        <v>23.072000000000152</v>
      </c>
      <c r="R371" s="1">
        <v>1059.3868687414315</v>
      </c>
      <c r="S371" s="1">
        <v>47.088000000000001</v>
      </c>
      <c r="T371" s="1">
        <v>441.76587790061365</v>
      </c>
      <c r="U371" s="1">
        <v>6.0319836082129612</v>
      </c>
      <c r="V371" s="1">
        <f>0.45*2600*PS[[#This Row],[Transform File.REC_y]]</f>
        <v>1.8325705894916975</v>
      </c>
      <c r="W371" s="1">
        <f>0.45*_xlfn.XLOOKUP(PS[[#This Row],[Transform File.Year]],Graphs!$R$2:$R$41,Graphs!$S$2:$S$41)*_xlfn.XLOOKUP(PS[[#This Row],[Transform File.Year]],Graphs!$R$2:$R$41,Graphs!$T$2:$T$41)*PS[[#This Row],[Transform File.REC_y]]</f>
        <v>1.2272363030497004</v>
      </c>
    </row>
    <row r="372" spans="1:23" hidden="1" x14ac:dyDescent="0.25">
      <c r="A372" s="1" t="s">
        <v>105</v>
      </c>
      <c r="B372">
        <v>1</v>
      </c>
      <c r="C372" s="1" t="s">
        <v>108</v>
      </c>
      <c r="D372" s="1" t="s">
        <v>377</v>
      </c>
      <c r="E372" s="1">
        <v>2031</v>
      </c>
      <c r="F372" s="1">
        <v>85.047744969325791</v>
      </c>
      <c r="G372" s="1">
        <v>6.7628429450837307E-4</v>
      </c>
      <c r="H372" s="1">
        <v>6.4148521246868951E-14</v>
      </c>
      <c r="I372" s="1">
        <v>5.0967241438670354E-12</v>
      </c>
      <c r="J372" s="1">
        <v>2.7710429979823569E-11</v>
      </c>
      <c r="K372" s="1">
        <v>90.380402871784511</v>
      </c>
      <c r="L372" s="1">
        <v>5.3821705829553144E-13</v>
      </c>
      <c r="M372" s="1">
        <v>2.2529019896799646E-10</v>
      </c>
      <c r="N372" s="1">
        <v>4.8087377061544254</v>
      </c>
      <c r="O372" s="1">
        <v>84.150000000000048</v>
      </c>
      <c r="P372" s="1">
        <v>12.708000000021798</v>
      </c>
      <c r="Q372" s="1">
        <v>19.776000000000231</v>
      </c>
      <c r="R372" s="1">
        <v>1142.4646537558899</v>
      </c>
      <c r="S372" s="1">
        <v>43.16400000000003</v>
      </c>
      <c r="T372" s="1">
        <v>434.37654456821252</v>
      </c>
      <c r="U372" s="1">
        <v>8.4784754123161505</v>
      </c>
      <c r="V372" s="1">
        <f>0.45*2600*PS[[#This Row],[Transform File.REC_y]]</f>
        <v>0.7912526245747965</v>
      </c>
      <c r="W372" s="1">
        <f>0.45*_xlfn.XLOOKUP(PS[[#This Row],[Transform File.Year]],Graphs!$R$2:$R$41,Graphs!$S$2:$S$41)*_xlfn.XLOOKUP(PS[[#This Row],[Transform File.Year]],Graphs!$R$2:$R$41,Graphs!$T$2:$T$41)*PS[[#This Row],[Transform File.REC_y]]</f>
        <v>0.50849678482401117</v>
      </c>
    </row>
    <row r="373" spans="1:23" hidden="1" x14ac:dyDescent="0.25">
      <c r="A373" s="1" t="s">
        <v>105</v>
      </c>
      <c r="B373">
        <v>1</v>
      </c>
      <c r="C373" s="1" t="s">
        <v>108</v>
      </c>
      <c r="D373" s="1" t="s">
        <v>377</v>
      </c>
      <c r="E373" s="1">
        <v>2032</v>
      </c>
      <c r="F373" s="1">
        <v>86.586632454672909</v>
      </c>
      <c r="G373" s="1">
        <v>9.6570467711972578E-3</v>
      </c>
      <c r="H373" s="1">
        <v>1.3157720858376603E-13</v>
      </c>
      <c r="I373" s="1">
        <v>5.6708673549274403E-12</v>
      </c>
      <c r="J373" s="1">
        <v>2.9238565391183547E-11</v>
      </c>
      <c r="K373" s="1">
        <v>86.835236703913736</v>
      </c>
      <c r="L373" s="1">
        <v>2.1036812326933818E-10</v>
      </c>
      <c r="M373" s="1">
        <v>1.0012538323476671E-9</v>
      </c>
      <c r="N373" s="1">
        <v>6.6436065592305367</v>
      </c>
      <c r="O373" s="1">
        <v>76.500000000000043</v>
      </c>
      <c r="P373" s="1">
        <v>12.002000000026381</v>
      </c>
      <c r="Q373" s="1">
        <v>16.480000000000334</v>
      </c>
      <c r="R373" s="1">
        <v>1221.8537232943411</v>
      </c>
      <c r="S373" s="1">
        <v>39.240000000000052</v>
      </c>
      <c r="T373" s="1">
        <v>426.98721123510444</v>
      </c>
      <c r="U373" s="1">
        <v>12.148213118470576</v>
      </c>
      <c r="V373" s="1">
        <f>0.45*2600*PS[[#This Row],[Transform File.REC_y]]</f>
        <v>11.298744722300791</v>
      </c>
      <c r="W373" s="1">
        <f>0.45*_xlfn.XLOOKUP(PS[[#This Row],[Transform File.Year]],Graphs!$R$2:$R$41,Graphs!$S$2:$S$41)*_xlfn.XLOOKUP(PS[[#This Row],[Transform File.Year]],Graphs!$R$2:$R$41,Graphs!$T$2:$T$41)*PS[[#This Row],[Transform File.REC_y]]</f>
        <v>6.9676126907264049</v>
      </c>
    </row>
    <row r="374" spans="1:23" hidden="1" x14ac:dyDescent="0.25">
      <c r="A374" s="1" t="s">
        <v>105</v>
      </c>
      <c r="B374">
        <v>1</v>
      </c>
      <c r="C374" s="1" t="s">
        <v>108</v>
      </c>
      <c r="D374" s="1" t="s">
        <v>377</v>
      </c>
      <c r="E374" s="1">
        <v>2033</v>
      </c>
      <c r="F374" s="1">
        <v>87.562883014533369</v>
      </c>
      <c r="G374" s="1">
        <v>6.6911278312114398E-3</v>
      </c>
      <c r="H374" s="1">
        <v>1.969381238159999E-13</v>
      </c>
      <c r="I374" s="1">
        <v>6.3381847371849511E-12</v>
      </c>
      <c r="J374" s="1">
        <v>3.9066715632029162E-11</v>
      </c>
      <c r="K374" s="1">
        <v>69.637449432934005</v>
      </c>
      <c r="L374" s="1">
        <v>2.6638167412541137E-11</v>
      </c>
      <c r="M374" s="1">
        <v>21.587300357789857</v>
      </c>
      <c r="N374" s="1">
        <v>9.3959098388441706</v>
      </c>
      <c r="O374" s="1">
        <v>68.85000000000008</v>
      </c>
      <c r="P374" s="1">
        <v>11.296000000031476</v>
      </c>
      <c r="Q374" s="1">
        <v>13.184000000000474</v>
      </c>
      <c r="R374" s="1">
        <v>1297.6976266649215</v>
      </c>
      <c r="S374" s="1">
        <v>35.316000000000074</v>
      </c>
      <c r="T374" s="1">
        <v>419.59787790277232</v>
      </c>
      <c r="U374" s="1">
        <v>18.791819677701113</v>
      </c>
      <c r="V374" s="1">
        <f>0.45*2600*PS[[#This Row],[Transform File.REC_y]]</f>
        <v>7.8286195625173844</v>
      </c>
      <c r="W374" s="1">
        <f>0.45*_xlfn.XLOOKUP(PS[[#This Row],[Transform File.Year]],Graphs!$R$2:$R$41,Graphs!$S$2:$S$41)*_xlfn.XLOOKUP(PS[[#This Row],[Transform File.Year]],Graphs!$R$2:$R$41,Graphs!$T$2:$T$41)*PS[[#This Row],[Transform File.REC_y]]</f>
        <v>4.6322854406777907</v>
      </c>
    </row>
    <row r="375" spans="1:23" hidden="1" x14ac:dyDescent="0.25">
      <c r="A375" s="1" t="s">
        <v>105</v>
      </c>
      <c r="B375">
        <v>1</v>
      </c>
      <c r="C375" s="1" t="s">
        <v>108</v>
      </c>
      <c r="D375" s="1" t="s">
        <v>377</v>
      </c>
      <c r="E375" s="1">
        <v>2034</v>
      </c>
      <c r="F375" s="1">
        <v>89.396981147470669</v>
      </c>
      <c r="G375" s="1">
        <v>8.8975978268989332E-3</v>
      </c>
      <c r="H375" s="1">
        <v>6.5608670031731373</v>
      </c>
      <c r="I375" s="1">
        <v>7.200441697904252E-12</v>
      </c>
      <c r="J375" s="1">
        <v>2.1295410077325613E-11</v>
      </c>
      <c r="K375" s="1">
        <v>48.800798111061226</v>
      </c>
      <c r="L375" s="1">
        <v>2.1941725216254957E-11</v>
      </c>
      <c r="M375" s="1">
        <v>54.404195457447912</v>
      </c>
      <c r="N375" s="1">
        <v>14.093864758253053</v>
      </c>
      <c r="O375" s="1">
        <v>61.200000000000131</v>
      </c>
      <c r="P375" s="1">
        <v>10.590000000037149</v>
      </c>
      <c r="Q375" s="1">
        <v>9.8880000000006714</v>
      </c>
      <c r="R375" s="1">
        <v>1356.3437427645222</v>
      </c>
      <c r="S375" s="1">
        <v>31.392000000000106</v>
      </c>
      <c r="T375" s="1">
        <v>433.79584492722887</v>
      </c>
      <c r="U375" s="1">
        <v>28.187729516545282</v>
      </c>
      <c r="V375" s="1">
        <f>0.45*2600*PS[[#This Row],[Transform File.REC_y]]</f>
        <v>10.410189457471752</v>
      </c>
      <c r="W375" s="1">
        <f>0.45*_xlfn.XLOOKUP(PS[[#This Row],[Transform File.Year]],Graphs!$R$2:$R$41,Graphs!$S$2:$S$41)*_xlfn.XLOOKUP(PS[[#This Row],[Transform File.Year]],Graphs!$R$2:$R$41,Graphs!$T$2:$T$41)*PS[[#This Row],[Transform File.REC_y]]</f>
        <v>5.9101839843074115</v>
      </c>
    </row>
    <row r="376" spans="1:23" hidden="1" x14ac:dyDescent="0.25">
      <c r="A376" s="1" t="s">
        <v>105</v>
      </c>
      <c r="B376">
        <v>1</v>
      </c>
      <c r="C376" s="1" t="s">
        <v>108</v>
      </c>
      <c r="D376" s="1" t="s">
        <v>377</v>
      </c>
      <c r="E376" s="1">
        <v>2035</v>
      </c>
      <c r="F376" s="1">
        <v>90.243589985735881</v>
      </c>
      <c r="G376" s="1">
        <v>2.429279747762397E-3</v>
      </c>
      <c r="H376" s="1">
        <v>1.9371094934471759E-13</v>
      </c>
      <c r="I376" s="1">
        <v>7.7011310645967022E-12</v>
      </c>
      <c r="J376" s="1">
        <v>1.530979205166488E-11</v>
      </c>
      <c r="K376" s="1">
        <v>45.345360747999713</v>
      </c>
      <c r="L376" s="1">
        <v>1.8492580998318409E-11</v>
      </c>
      <c r="M376" s="1">
        <v>73.536803355879997</v>
      </c>
      <c r="N376" s="1">
        <v>11.563243006556879</v>
      </c>
      <c r="O376" s="1">
        <v>53.55000000000026</v>
      </c>
      <c r="P376" s="1">
        <v>9.8840000000434873</v>
      </c>
      <c r="Q376" s="1">
        <v>6.5920000000009846</v>
      </c>
      <c r="R376" s="1">
        <v>1394.1532075422501</v>
      </c>
      <c r="S376" s="1">
        <v>27.468000000000135</v>
      </c>
      <c r="T376" s="1">
        <v>480.8107070513434</v>
      </c>
      <c r="U376" s="1">
        <v>42.281594274798337</v>
      </c>
      <c r="V376" s="1">
        <f>0.45*2600*PS[[#This Row],[Transform File.REC_y]]</f>
        <v>2.8422573048820046</v>
      </c>
      <c r="W376" s="1">
        <f>0.45*_xlfn.XLOOKUP(PS[[#This Row],[Transform File.Year]],Graphs!$R$2:$R$41,Graphs!$S$2:$S$41)*_xlfn.XLOOKUP(PS[[#This Row],[Transform File.Year]],Graphs!$R$2:$R$41,Graphs!$T$2:$T$41)*PS[[#This Row],[Transform File.REC_y]]</f>
        <v>1.5481544334233615</v>
      </c>
    </row>
    <row r="377" spans="1:23" hidden="1" x14ac:dyDescent="0.25">
      <c r="A377" s="1" t="s">
        <v>105</v>
      </c>
      <c r="B377">
        <v>1</v>
      </c>
      <c r="C377" s="1" t="s">
        <v>108</v>
      </c>
      <c r="D377" s="1" t="s">
        <v>377</v>
      </c>
      <c r="E377" s="1">
        <v>2036</v>
      </c>
      <c r="F377" s="1">
        <v>92.268661709983419</v>
      </c>
      <c r="G377" s="1">
        <v>-3.489467771448259E-3</v>
      </c>
      <c r="H377" s="1">
        <v>7.8071571666549767E-14</v>
      </c>
      <c r="I377" s="1">
        <v>7.5640442186348017E-12</v>
      </c>
      <c r="J377" s="1">
        <v>1.2957546857264957E-11</v>
      </c>
      <c r="K377" s="1">
        <v>1.0312487044279013E-11</v>
      </c>
      <c r="L377" s="1">
        <v>2.9445989536896172E-11</v>
      </c>
      <c r="M377" s="1">
        <v>71.81511921646667</v>
      </c>
      <c r="N377" s="1">
        <v>9.5174804382360936</v>
      </c>
      <c r="O377" s="1">
        <v>45.900000000000453</v>
      </c>
      <c r="P377" s="1">
        <v>9.1780000000506874</v>
      </c>
      <c r="Q377" s="1">
        <v>3.2960000000016461</v>
      </c>
      <c r="R377" s="1">
        <v>1428.5072349569164</v>
      </c>
      <c r="S377" s="1">
        <v>23.544000000000185</v>
      </c>
      <c r="T377" s="1">
        <v>546.95817707389006</v>
      </c>
      <c r="U377" s="1">
        <v>53.844837281355218</v>
      </c>
      <c r="V377" s="1">
        <f>0.45*2600*PS[[#This Row],[Transform File.REC_y]]</f>
        <v>-4.0826772925944628</v>
      </c>
      <c r="W377" s="1">
        <f>0.45*_xlfn.XLOOKUP(PS[[#This Row],[Transform File.Year]],Graphs!$R$2:$R$41,Graphs!$S$2:$S$41)*_xlfn.XLOOKUP(PS[[#This Row],[Transform File.Year]],Graphs!$R$2:$R$41,Graphs!$T$2:$T$41)*PS[[#This Row],[Transform File.REC_y]]</f>
        <v>-2.1334432279940452</v>
      </c>
    </row>
    <row r="378" spans="1:23" hidden="1" x14ac:dyDescent="0.25">
      <c r="A378" s="1" t="s">
        <v>105</v>
      </c>
      <c r="B378">
        <v>1</v>
      </c>
      <c r="C378" s="1" t="s">
        <v>108</v>
      </c>
      <c r="D378" s="1" t="s">
        <v>377</v>
      </c>
      <c r="E378" s="1">
        <v>2037</v>
      </c>
      <c r="F378" s="1">
        <v>103.78878488269658</v>
      </c>
      <c r="G378" s="1">
        <v>-3.0563156554523655E-3</v>
      </c>
      <c r="H378" s="1">
        <v>1.5569631305159469E-13</v>
      </c>
      <c r="I378" s="1">
        <v>8.9514656348984123E-12</v>
      </c>
      <c r="J378" s="1">
        <v>9.8764378593426361E-12</v>
      </c>
      <c r="K378" s="1">
        <v>24.474648607421695</v>
      </c>
      <c r="L378" s="1">
        <v>2.375315847308793E-11</v>
      </c>
      <c r="M378" s="1">
        <v>48.185476255352221</v>
      </c>
      <c r="N378" s="1">
        <v>11.674046285988446</v>
      </c>
      <c r="O378" s="1">
        <v>44.810867003173591</v>
      </c>
      <c r="P378" s="1">
        <v>8.4720000000583884</v>
      </c>
      <c r="Q378" s="1">
        <v>2.8447885359471816E-10</v>
      </c>
      <c r="R378" s="1">
        <v>1417.5159016235932</v>
      </c>
      <c r="S378" s="1">
        <v>19.62000000000025</v>
      </c>
      <c r="T378" s="1">
        <v>611.38396295702341</v>
      </c>
      <c r="U378" s="1">
        <v>63.36231771959131</v>
      </c>
      <c r="V378" s="1">
        <f>0.45*2600*PS[[#This Row],[Transform File.REC_y]]</f>
        <v>-3.5758893168792678</v>
      </c>
      <c r="W378" s="1">
        <f>0.45*_xlfn.XLOOKUP(PS[[#This Row],[Transform File.Year]],Graphs!$R$2:$R$41,Graphs!$S$2:$S$41)*_xlfn.XLOOKUP(PS[[#This Row],[Transform File.Year]],Graphs!$R$2:$R$41,Graphs!$T$2:$T$41)*PS[[#This Row],[Transform File.REC_y]]</f>
        <v>-1.792595152541373</v>
      </c>
    </row>
    <row r="379" spans="1:23" hidden="1" x14ac:dyDescent="0.25">
      <c r="A379" s="1" t="s">
        <v>105</v>
      </c>
      <c r="B379">
        <v>1</v>
      </c>
      <c r="C379" s="1" t="s">
        <v>108</v>
      </c>
      <c r="D379" s="1" t="s">
        <v>377</v>
      </c>
      <c r="E379" s="1">
        <v>2038</v>
      </c>
      <c r="F379" s="1">
        <v>107.8084300774831</v>
      </c>
      <c r="G379" s="1">
        <v>-4.5824590220783432E-3</v>
      </c>
      <c r="H379" s="1">
        <v>1.1442886082349281E-13</v>
      </c>
      <c r="I379" s="1">
        <v>1.0677378816726737E-11</v>
      </c>
      <c r="J379" s="1">
        <v>6.5455222037519873E-12</v>
      </c>
      <c r="K379" s="1">
        <v>66.79521619790259</v>
      </c>
      <c r="L379" s="1">
        <v>4.4267567499358587E-11</v>
      </c>
      <c r="M379" s="1">
        <v>36.235653789867079</v>
      </c>
      <c r="N379" s="1">
        <v>5.4929903982652517</v>
      </c>
      <c r="O379" s="1">
        <v>37.160867003173792</v>
      </c>
      <c r="P379" s="1">
        <v>7.7660000000659526</v>
      </c>
      <c r="Q379" s="1">
        <v>3.1654119163238443E-10</v>
      </c>
      <c r="R379" s="1">
        <v>1441.9905502310148</v>
      </c>
      <c r="S379" s="1">
        <v>15.696000000000339</v>
      </c>
      <c r="T379" s="1">
        <v>659.56943921237564</v>
      </c>
      <c r="U379" s="1">
        <v>75.036364005579756</v>
      </c>
      <c r="V379" s="1">
        <f>0.45*2600*PS[[#This Row],[Transform File.REC_y]]</f>
        <v>-5.3614770558316618</v>
      </c>
      <c r="W379" s="1">
        <f>0.45*_xlfn.XLOOKUP(PS[[#This Row],[Transform File.Year]],Graphs!$R$2:$R$41,Graphs!$S$2:$S$41)*_xlfn.XLOOKUP(PS[[#This Row],[Transform File.Year]],Graphs!$R$2:$R$41,Graphs!$T$2:$T$41)*PS[[#This Row],[Transform File.REC_y]]</f>
        <v>-2.5782320992465277</v>
      </c>
    </row>
    <row r="380" spans="1:23" hidden="1" x14ac:dyDescent="0.25">
      <c r="A380" s="1" t="s">
        <v>105</v>
      </c>
      <c r="B380">
        <v>1</v>
      </c>
      <c r="C380" s="1" t="s">
        <v>108</v>
      </c>
      <c r="D380" s="1" t="s">
        <v>377</v>
      </c>
      <c r="E380" s="1">
        <v>2039</v>
      </c>
      <c r="F380" s="1">
        <v>105.53128867638262</v>
      </c>
      <c r="G380" s="1">
        <v>-5.2569146794058793E-3</v>
      </c>
      <c r="H380" s="1">
        <v>3.6463249559858616E-14</v>
      </c>
      <c r="I380" s="1">
        <v>1.2921971521910667E-11</v>
      </c>
      <c r="J380" s="1">
        <v>4.947942198254443E-12</v>
      </c>
      <c r="K380" s="1">
        <v>75.628772396272851</v>
      </c>
      <c r="L380" s="1">
        <v>4.7792115102937984E-11</v>
      </c>
      <c r="M380" s="1">
        <v>39.926020303374983</v>
      </c>
      <c r="N380" s="1">
        <v>6.5648729827970245</v>
      </c>
      <c r="O380" s="1">
        <v>29.510867003173864</v>
      </c>
      <c r="P380" s="1">
        <v>7.0600000000749041</v>
      </c>
      <c r="Q380" s="1">
        <v>3.44251621612208E-10</v>
      </c>
      <c r="R380" s="1">
        <v>1508.7857664289174</v>
      </c>
      <c r="S380" s="1">
        <v>11.772000000000464</v>
      </c>
      <c r="T380" s="1">
        <v>695.80509300224276</v>
      </c>
      <c r="U380" s="1">
        <v>80.529354403845005</v>
      </c>
      <c r="V380" s="1">
        <f>0.45*2600*PS[[#This Row],[Transform File.REC_y]]</f>
        <v>-6.1505901749048792</v>
      </c>
      <c r="W380" s="1">
        <f>0.45*_xlfn.XLOOKUP(PS[[#This Row],[Transform File.Year]],Graphs!$R$2:$R$41,Graphs!$S$2:$S$41)*_xlfn.XLOOKUP(PS[[#This Row],[Transform File.Year]],Graphs!$R$2:$R$41,Graphs!$T$2:$T$41)*PS[[#This Row],[Transform File.REC_y]]</f>
        <v>-2.8370786818610538</v>
      </c>
    </row>
    <row r="381" spans="1:23" hidden="1" x14ac:dyDescent="0.25">
      <c r="A381" s="1" t="s">
        <v>105</v>
      </c>
      <c r="B381">
        <v>1</v>
      </c>
      <c r="C381" s="1" t="s">
        <v>108</v>
      </c>
      <c r="D381" s="1" t="s">
        <v>377</v>
      </c>
      <c r="E381" s="1">
        <v>2040</v>
      </c>
      <c r="F381" s="1">
        <v>104.01951427721167</v>
      </c>
      <c r="G381" s="1">
        <v>-5.9934479637502695E-3</v>
      </c>
      <c r="H381" s="1">
        <v>1.9928421947170594E-14</v>
      </c>
      <c r="I381" s="1">
        <v>1.6309163183272755E-11</v>
      </c>
      <c r="J381" s="1">
        <v>4.0455740015024629E-12</v>
      </c>
      <c r="K381" s="1">
        <v>109.10568645880363</v>
      </c>
      <c r="L381" s="1">
        <v>5.1901276188553271E-11</v>
      </c>
      <c r="M381" s="1">
        <v>1.966954290858561E-8</v>
      </c>
      <c r="N381" s="1">
        <v>2.4986784812629097E-11</v>
      </c>
      <c r="O381" s="1">
        <v>21.860867003174022</v>
      </c>
      <c r="P381" s="1">
        <v>6.3540000000855814</v>
      </c>
      <c r="Q381" s="1">
        <v>3.7349018700339155E-10</v>
      </c>
      <c r="R381" s="1">
        <v>1584.4145388251902</v>
      </c>
      <c r="S381" s="1">
        <v>7.8480000000006678</v>
      </c>
      <c r="T381" s="1">
        <v>735.73111330561778</v>
      </c>
      <c r="U381" s="1">
        <v>87.094227386642032</v>
      </c>
      <c r="V381" s="1">
        <f>0.45*2600*PS[[#This Row],[Transform File.REC_y]]</f>
        <v>-7.0123341175878151</v>
      </c>
      <c r="W381" s="1">
        <f>0.45*_xlfn.XLOOKUP(PS[[#This Row],[Transform File.Year]],Graphs!$R$2:$R$41,Graphs!$S$2:$S$41)*_xlfn.XLOOKUP(PS[[#This Row],[Transform File.Year]],Graphs!$R$2:$R$41,Graphs!$T$2:$T$41)*PS[[#This Row],[Transform File.REC_y]]</f>
        <v>-3.1025026521767964</v>
      </c>
    </row>
    <row r="382" spans="1:23" hidden="1" x14ac:dyDescent="0.25">
      <c r="A382" s="1" t="s">
        <v>105</v>
      </c>
      <c r="B382">
        <v>1</v>
      </c>
      <c r="C382" s="1" t="s">
        <v>108</v>
      </c>
      <c r="D382" s="1" t="s">
        <v>377</v>
      </c>
      <c r="E382" s="1">
        <v>2041</v>
      </c>
      <c r="F382" s="1">
        <v>104.16887051850125</v>
      </c>
      <c r="G382" s="1">
        <v>-7.1297700471218937E-3</v>
      </c>
      <c r="H382" s="1">
        <v>1.6846903081668745E-14</v>
      </c>
      <c r="I382" s="1">
        <v>2.1499061001553934E-11</v>
      </c>
      <c r="J382" s="1">
        <v>3.3085058216272022E-12</v>
      </c>
      <c r="K382" s="1">
        <v>135.48752246099608</v>
      </c>
      <c r="L382" s="1">
        <v>6.0082055818248527E-11</v>
      </c>
      <c r="M382" s="1">
        <v>3.0149636363992019E-9</v>
      </c>
      <c r="N382" s="1">
        <v>5.1303309182043774E-12</v>
      </c>
      <c r="O382" s="1">
        <v>14.210867003174137</v>
      </c>
      <c r="P382" s="1">
        <v>6.3540000000985035</v>
      </c>
      <c r="Q382" s="1">
        <v>4.1255690263542071E-10</v>
      </c>
      <c r="R382" s="1">
        <v>1693.5202252839938</v>
      </c>
      <c r="S382" s="1">
        <v>3.9240000000012061</v>
      </c>
      <c r="T382" s="1">
        <v>735.73111332528731</v>
      </c>
      <c r="U382" s="1">
        <v>87.094227386667015</v>
      </c>
      <c r="V382" s="1">
        <f>0.45*2600*PS[[#This Row],[Transform File.REC_y]]</f>
        <v>-8.3418309551326164</v>
      </c>
      <c r="W382" s="1">
        <f>0.45*_xlfn.XLOOKUP(PS[[#This Row],[Transform File.Year]],Graphs!$R$2:$R$41,Graphs!$S$2:$S$41)*_xlfn.XLOOKUP(PS[[#This Row],[Transform File.Year]],Graphs!$R$2:$R$41,Graphs!$T$2:$T$41)*PS[[#This Row],[Transform File.REC_y]]</f>
        <v>-3.5398443508465469</v>
      </c>
    </row>
    <row r="383" spans="1:23" hidden="1" x14ac:dyDescent="0.25">
      <c r="A383" s="1" t="s">
        <v>105</v>
      </c>
      <c r="B383">
        <v>1</v>
      </c>
      <c r="C383" s="1" t="s">
        <v>108</v>
      </c>
      <c r="D383" s="1" t="s">
        <v>377</v>
      </c>
      <c r="E383" s="1">
        <v>2042</v>
      </c>
      <c r="F383" s="1">
        <v>103.75522799930783</v>
      </c>
      <c r="G383" s="1">
        <v>-8.002801134003085E-3</v>
      </c>
      <c r="H383" s="1">
        <v>1.654156686067843E-14</v>
      </c>
      <c r="I383" s="1">
        <v>2.9039563340578664E-11</v>
      </c>
      <c r="J383" s="1">
        <v>3.2729159258687798E-12</v>
      </c>
      <c r="K383" s="1">
        <v>41.43858622084997</v>
      </c>
      <c r="L383" s="1">
        <v>3.5160734931559259E-11</v>
      </c>
      <c r="M383" s="1">
        <v>25.488323364605762</v>
      </c>
      <c r="N383" s="1">
        <v>2.4708388862512583E-12</v>
      </c>
      <c r="O383" s="1">
        <v>6.560867003174172</v>
      </c>
      <c r="P383" s="1">
        <v>6.3540000001148123</v>
      </c>
      <c r="Q383" s="1">
        <v>4.3385231271274632E-10</v>
      </c>
      <c r="R383" s="1">
        <v>1829.00774774499</v>
      </c>
      <c r="S383" s="1">
        <v>2.1157374117953798E-10</v>
      </c>
      <c r="T383" s="1">
        <v>735.73111332830229</v>
      </c>
      <c r="U383" s="1">
        <v>87.094227386672145</v>
      </c>
      <c r="V383" s="1">
        <f>0.45*2600*PS[[#This Row],[Transform File.REC_y]]</f>
        <v>-9.36327732678361</v>
      </c>
      <c r="W383" s="1">
        <f>0.45*_xlfn.XLOOKUP(PS[[#This Row],[Transform File.Year]],Graphs!$R$2:$R$41,Graphs!$S$2:$S$41)*_xlfn.XLOOKUP(PS[[#This Row],[Transform File.Year]],Graphs!$R$2:$R$41,Graphs!$T$2:$T$41)*PS[[#This Row],[Transform File.REC_y]]</f>
        <v>-3.8106796808053409</v>
      </c>
    </row>
    <row r="384" spans="1:23" hidden="1" x14ac:dyDescent="0.25">
      <c r="A384" s="1" t="s">
        <v>105</v>
      </c>
      <c r="B384">
        <v>1</v>
      </c>
      <c r="C384" s="1" t="s">
        <v>108</v>
      </c>
      <c r="D384" s="1" t="s">
        <v>377</v>
      </c>
      <c r="E384" s="1">
        <v>2043</v>
      </c>
      <c r="F384" s="1">
        <v>99.311611278422859</v>
      </c>
      <c r="G384" s="1">
        <v>-8.8720392728689115E-3</v>
      </c>
      <c r="H384" s="1">
        <v>1.7690371079083837E-14</v>
      </c>
      <c r="I384" s="1">
        <v>4.1457148426797085E-11</v>
      </c>
      <c r="J384" s="1">
        <v>3.1326474854517281E-12</v>
      </c>
      <c r="K384" s="1">
        <v>43.325672513293668</v>
      </c>
      <c r="L384" s="1">
        <v>1.041923466253146E-11</v>
      </c>
      <c r="M384" s="1">
        <v>55.486060869870585</v>
      </c>
      <c r="N384" s="1">
        <v>2.051614117982551E-12</v>
      </c>
      <c r="O384" s="1">
        <v>6.5608670031741916</v>
      </c>
      <c r="P384" s="1">
        <v>6.3540000001363115</v>
      </c>
      <c r="Q384" s="1">
        <v>4.491621047644112E-10</v>
      </c>
      <c r="R384" s="1">
        <v>1870.44633396584</v>
      </c>
      <c r="S384" s="1">
        <v>2.3821190859207912E-10</v>
      </c>
      <c r="T384" s="1">
        <v>761.21943669290806</v>
      </c>
      <c r="U384" s="1">
        <v>87.094227386674618</v>
      </c>
      <c r="V384" s="1">
        <f>0.45*2600*PS[[#This Row],[Transform File.REC_y]]</f>
        <v>-10.380285949256626</v>
      </c>
      <c r="W384" s="1">
        <f>0.45*_xlfn.XLOOKUP(PS[[#This Row],[Transform File.Year]],Graphs!$R$2:$R$41,Graphs!$S$2:$S$41)*_xlfn.XLOOKUP(PS[[#This Row],[Transform File.Year]],Graphs!$R$2:$R$41,Graphs!$T$2:$T$41)*PS[[#This Row],[Transform File.REC_y]]</f>
        <v>-4.0514875082495987</v>
      </c>
    </row>
    <row r="385" spans="1:23" hidden="1" x14ac:dyDescent="0.25">
      <c r="A385" s="1" t="s">
        <v>105</v>
      </c>
      <c r="B385">
        <v>1</v>
      </c>
      <c r="C385" s="1" t="s">
        <v>108</v>
      </c>
      <c r="D385" s="1" t="s">
        <v>377</v>
      </c>
      <c r="E385" s="1">
        <v>2044</v>
      </c>
      <c r="F385" s="1">
        <v>95.198629952730712</v>
      </c>
      <c r="G385" s="1">
        <v>-2.0127657030392582E-4</v>
      </c>
      <c r="H385" s="1">
        <v>1.9689723088668062E-14</v>
      </c>
      <c r="I385" s="1">
        <v>6.4738148684951732E-11</v>
      </c>
      <c r="J385" s="1">
        <v>2.8809399288288054E-12</v>
      </c>
      <c r="K385" s="1">
        <v>64.811798024267901</v>
      </c>
      <c r="L385" s="1">
        <v>4.5544104050268667E-12</v>
      </c>
      <c r="M385" s="1">
        <v>24.75776633300185</v>
      </c>
      <c r="N385" s="1">
        <v>2.0286747071067537E-12</v>
      </c>
      <c r="O385" s="1">
        <v>6.5608670031742085</v>
      </c>
      <c r="P385" s="1">
        <v>6.3540000001653514</v>
      </c>
      <c r="Q385" s="1">
        <v>4.6211965162167616E-10</v>
      </c>
      <c r="R385" s="1">
        <v>1913.7720064791338</v>
      </c>
      <c r="S385" s="1">
        <v>2.6015363380833408E-10</v>
      </c>
      <c r="T385" s="1">
        <v>816.70549756277865</v>
      </c>
      <c r="U385" s="1">
        <v>87.094227386676664</v>
      </c>
      <c r="V385" s="1">
        <f>0.45*2600*PS[[#This Row],[Transform File.REC_y]]</f>
        <v>-0.23549358725559322</v>
      </c>
      <c r="W385" s="1">
        <f>0.45*_xlfn.XLOOKUP(PS[[#This Row],[Transform File.Year]],Graphs!$R$2:$R$41,Graphs!$S$2:$S$41)*_xlfn.XLOOKUP(PS[[#This Row],[Transform File.Year]],Graphs!$R$2:$R$41,Graphs!$T$2:$T$41)*PS[[#This Row],[Transform File.REC_y]]</f>
        <v>-8.8144262215012925E-2</v>
      </c>
    </row>
    <row r="386" spans="1:23" hidden="1" x14ac:dyDescent="0.25">
      <c r="A386" s="1" t="s">
        <v>105</v>
      </c>
      <c r="B386">
        <v>1</v>
      </c>
      <c r="C386" s="1" t="s">
        <v>108</v>
      </c>
      <c r="D386" s="1" t="s">
        <v>377</v>
      </c>
      <c r="E386" s="1">
        <v>2045</v>
      </c>
      <c r="F386" s="1">
        <v>91.626448182398534</v>
      </c>
      <c r="G386" s="1">
        <v>5.105831047581233E-2</v>
      </c>
      <c r="H386" s="1">
        <v>2.2552499525001599E-14</v>
      </c>
      <c r="I386" s="1">
        <v>1.3572826674334221E-10</v>
      </c>
      <c r="J386" s="1">
        <v>2.7851006703769335E-12</v>
      </c>
      <c r="K386" s="1">
        <v>46.32511750366816</v>
      </c>
      <c r="L386" s="1">
        <v>2.4214621460892537E-12</v>
      </c>
      <c r="M386" s="1">
        <v>15.109653988046677</v>
      </c>
      <c r="N386" s="1">
        <v>2.1966712230803235E-12</v>
      </c>
      <c r="O386" s="1">
        <v>6.5608670031742253</v>
      </c>
      <c r="P386" s="1">
        <v>6.3540000002068089</v>
      </c>
      <c r="Q386" s="1">
        <v>4.719960894810188E-10</v>
      </c>
      <c r="R386" s="1">
        <v>1978.5838045034018</v>
      </c>
      <c r="S386" s="1">
        <v>2.7864621480665248E-10</v>
      </c>
      <c r="T386" s="1">
        <v>841.46326389578053</v>
      </c>
      <c r="U386" s="1">
        <v>87.094227386678696</v>
      </c>
      <c r="V386" s="1">
        <f>0.45*2600*PS[[#This Row],[Transform File.REC_y]]</f>
        <v>59.738223256700422</v>
      </c>
      <c r="W386" s="1">
        <f>0.45*_xlfn.XLOOKUP(PS[[#This Row],[Transform File.Year]],Graphs!$R$2:$R$41,Graphs!$S$2:$S$41)*_xlfn.XLOOKUP(PS[[#This Row],[Transform File.Year]],Graphs!$R$2:$R$41,Graphs!$T$2:$T$41)*PS[[#This Row],[Transform File.REC_y]]</f>
        <v>21.44156443852755</v>
      </c>
    </row>
    <row r="387" spans="1:23" hidden="1" x14ac:dyDescent="0.25">
      <c r="A387" s="1" t="s">
        <v>105</v>
      </c>
      <c r="B387">
        <v>1</v>
      </c>
      <c r="C387" s="1" t="s">
        <v>108</v>
      </c>
      <c r="D387" s="1" t="s">
        <v>377</v>
      </c>
      <c r="E387" s="1">
        <v>2046</v>
      </c>
      <c r="F387" s="1">
        <v>88.083555697497331</v>
      </c>
      <c r="G387" s="1">
        <v>3.5729891074959719E-2</v>
      </c>
      <c r="H387" s="1">
        <v>2.6125802137374936E-14</v>
      </c>
      <c r="I387" s="1">
        <v>1.047308916387708E-7</v>
      </c>
      <c r="J387" s="1">
        <v>2.5315188213670844E-12</v>
      </c>
      <c r="K387" s="1">
        <v>128.26696776491764</v>
      </c>
      <c r="L387" s="1">
        <v>1.65780646743507E-12</v>
      </c>
      <c r="M387" s="1">
        <v>40.68772828076289</v>
      </c>
      <c r="N387" s="1">
        <v>2.4889998745995746E-12</v>
      </c>
      <c r="O387" s="1">
        <v>6.5608670031742431</v>
      </c>
      <c r="P387" s="1">
        <v>6.3540000002715473</v>
      </c>
      <c r="Q387" s="1">
        <v>4.7854161168477078E-10</v>
      </c>
      <c r="R387" s="1">
        <v>2024.90892200707</v>
      </c>
      <c r="S387" s="1">
        <v>3.0809220434354866E-10</v>
      </c>
      <c r="T387" s="1">
        <v>856.57291788382724</v>
      </c>
      <c r="U387" s="1">
        <v>87.094227386680899</v>
      </c>
      <c r="V387" s="1">
        <f>0.45*2600*PS[[#This Row],[Transform File.REC_y]]</f>
        <v>41.80397255770287</v>
      </c>
      <c r="W387" s="1">
        <f>0.45*_xlfn.XLOOKUP(PS[[#This Row],[Transform File.Year]],Graphs!$R$2:$R$41,Graphs!$S$2:$S$41)*_xlfn.XLOOKUP(PS[[#This Row],[Transform File.Year]],Graphs!$R$2:$R$41,Graphs!$T$2:$T$41)*PS[[#This Row],[Transform File.REC_y]]</f>
        <v>14.387675689836227</v>
      </c>
    </row>
    <row r="388" spans="1:23" hidden="1" x14ac:dyDescent="0.25">
      <c r="A388" s="1" t="s">
        <v>105</v>
      </c>
      <c r="B388">
        <v>1</v>
      </c>
      <c r="C388" s="1" t="s">
        <v>108</v>
      </c>
      <c r="D388" s="1" t="s">
        <v>377</v>
      </c>
      <c r="E388" s="1">
        <v>2047</v>
      </c>
      <c r="F388" s="1">
        <v>84.882057908990575</v>
      </c>
      <c r="G388" s="1">
        <v>7.0476208348642072E-2</v>
      </c>
      <c r="H388" s="1">
        <v>3.0559923712779114E-14</v>
      </c>
      <c r="I388" s="1">
        <v>9.7211675292963917E-9</v>
      </c>
      <c r="J388" s="1">
        <v>2.2817305801308646E-12</v>
      </c>
      <c r="K388" s="1">
        <v>213.11323290249359</v>
      </c>
      <c r="L388" s="1">
        <v>1.2367813417567626E-12</v>
      </c>
      <c r="M388" s="1">
        <v>23.816147667324501</v>
      </c>
      <c r="N388" s="1">
        <v>2.9468166646644351E-12</v>
      </c>
      <c r="O388" s="1">
        <v>6.5608670031742626</v>
      </c>
      <c r="P388" s="1">
        <v>6.3540000004072752</v>
      </c>
      <c r="Q388" s="1">
        <v>4.8348955388302528E-10</v>
      </c>
      <c r="R388" s="1">
        <v>2070.7408897719879</v>
      </c>
      <c r="S388" s="1">
        <v>3.3184536281663659E-10</v>
      </c>
      <c r="T388" s="1">
        <v>897.26064616459018</v>
      </c>
      <c r="U388" s="1">
        <v>87.094227386682945</v>
      </c>
      <c r="V388" s="1">
        <f>0.45*2600*PS[[#This Row],[Transform File.REC_y]]</f>
        <v>82.457163767911226</v>
      </c>
      <c r="W388" s="1">
        <f>0.45*_xlfn.XLOOKUP(PS[[#This Row],[Transform File.Year]],Graphs!$R$2:$R$41,Graphs!$S$2:$S$41)*_xlfn.XLOOKUP(PS[[#This Row],[Transform File.Year]],Graphs!$R$2:$R$41,Graphs!$T$2:$T$41)*PS[[#This Row],[Transform File.REC_y]]</f>
        <v>27.2113684382931</v>
      </c>
    </row>
    <row r="389" spans="1:23" hidden="1" x14ac:dyDescent="0.25">
      <c r="A389" s="1" t="s">
        <v>105</v>
      </c>
      <c r="B389">
        <v>1</v>
      </c>
      <c r="C389" s="1" t="s">
        <v>108</v>
      </c>
      <c r="D389" s="1" t="s">
        <v>377</v>
      </c>
      <c r="E389" s="1">
        <v>2048</v>
      </c>
      <c r="F389" s="1">
        <v>81.927715358200345</v>
      </c>
      <c r="G389" s="1">
        <v>6.0483973735098132E-2</v>
      </c>
      <c r="H389" s="1">
        <v>3.6713978536876902E-14</v>
      </c>
      <c r="I389" s="1">
        <v>1.0772359413804358E-8</v>
      </c>
      <c r="J389" s="1">
        <v>2.2304891542520133E-12</v>
      </c>
      <c r="K389" s="1">
        <v>249.98485350768266</v>
      </c>
      <c r="L389" s="1">
        <v>9.3932683706359598E-13</v>
      </c>
      <c r="M389" s="1">
        <v>49.526989139831514</v>
      </c>
      <c r="N389" s="1">
        <v>3.5145971740267101E-12</v>
      </c>
      <c r="O389" s="1">
        <v>6.5608670031742848</v>
      </c>
      <c r="P389" s="1">
        <v>1.0514263134949944E-7</v>
      </c>
      <c r="Q389" s="1">
        <v>4.8753512788452774E-10</v>
      </c>
      <c r="R389" s="1">
        <v>2160.2016226744818</v>
      </c>
      <c r="S389" s="1">
        <v>3.7611293031599517E-10</v>
      </c>
      <c r="T389" s="1">
        <v>921.07679383191464</v>
      </c>
      <c r="U389" s="1">
        <v>87.094227386685432</v>
      </c>
      <c r="V389" s="1">
        <f>0.45*2600*PS[[#This Row],[Transform File.REC_y]]</f>
        <v>70.766249270064819</v>
      </c>
      <c r="W389" s="1">
        <f>0.45*_xlfn.XLOOKUP(PS[[#This Row],[Transform File.Year]],Graphs!$R$2:$R$41,Graphs!$S$2:$S$41)*_xlfn.XLOOKUP(PS[[#This Row],[Transform File.Year]],Graphs!$R$2:$R$41,Graphs!$T$2:$T$41)*PS[[#This Row],[Transform File.REC_y]]</f>
        <v>22.391197848138802</v>
      </c>
    </row>
    <row r="390" spans="1:23" hidden="1" x14ac:dyDescent="0.25">
      <c r="A390" s="1" t="s">
        <v>105</v>
      </c>
      <c r="B390">
        <v>1</v>
      </c>
      <c r="C390" s="1" t="s">
        <v>108</v>
      </c>
      <c r="D390" s="1" t="s">
        <v>377</v>
      </c>
      <c r="E390" s="1">
        <v>2049</v>
      </c>
      <c r="F390" s="1">
        <v>78.731352056285928</v>
      </c>
      <c r="G390" s="1">
        <v>4.6825599820638629E-2</v>
      </c>
      <c r="H390" s="1">
        <v>4.3227554219940461E-14</v>
      </c>
      <c r="I390" s="1">
        <v>1.8790198340208297E-9</v>
      </c>
      <c r="J390" s="1">
        <v>2.136748290770828E-12</v>
      </c>
      <c r="K390" s="1">
        <v>228.5270710370157</v>
      </c>
      <c r="L390" s="1">
        <v>7.4009276069872729E-13</v>
      </c>
      <c r="M390" s="1">
        <v>39.637836510736882</v>
      </c>
      <c r="N390" s="1">
        <v>4.220018658042453E-12</v>
      </c>
      <c r="O390" s="1">
        <v>6.5608670031743097</v>
      </c>
      <c r="P390" s="1">
        <v>1.1485879146731931E-7</v>
      </c>
      <c r="Q390" s="1">
        <v>4.9084363370615499E-10</v>
      </c>
      <c r="R390" s="1">
        <v>2224.7077261821651</v>
      </c>
      <c r="S390" s="1">
        <v>4.2390504541893316E-10</v>
      </c>
      <c r="T390" s="1">
        <v>970.60378297174611</v>
      </c>
      <c r="U390" s="1">
        <v>87.094227386688488</v>
      </c>
      <c r="V390" s="1">
        <f>0.45*2600*PS[[#This Row],[Transform File.REC_y]]</f>
        <v>54.785951790147195</v>
      </c>
      <c r="W390" s="1">
        <f>0.45*_xlfn.XLOOKUP(PS[[#This Row],[Transform File.Year]],Graphs!$R$2:$R$41,Graphs!$S$2:$S$41)*_xlfn.XLOOKUP(PS[[#This Row],[Transform File.Year]],Graphs!$R$2:$R$41,Graphs!$T$2:$T$41)*PS[[#This Row],[Transform File.REC_y]]</f>
        <v>16.619962467857718</v>
      </c>
    </row>
    <row r="391" spans="1:23" hidden="1" x14ac:dyDescent="0.25">
      <c r="A391" s="1" t="s">
        <v>105</v>
      </c>
      <c r="B391">
        <v>1</v>
      </c>
      <c r="C391" s="1" t="s">
        <v>108</v>
      </c>
      <c r="D391" s="1" t="s">
        <v>377</v>
      </c>
      <c r="E391" s="1">
        <v>2050</v>
      </c>
      <c r="F391" s="1">
        <v>75.398342704751087</v>
      </c>
      <c r="G391" s="1">
        <v>3.352347701845123E-2</v>
      </c>
      <c r="H391" s="1">
        <v>5.1870700681564372E-14</v>
      </c>
      <c r="I391" s="1">
        <v>2.5678682300277295E-9</v>
      </c>
      <c r="J391" s="1">
        <v>2.2438135156236367E-12</v>
      </c>
      <c r="K391" s="1">
        <v>151.0039655730225</v>
      </c>
      <c r="L391" s="1">
        <v>0</v>
      </c>
      <c r="M391" s="1">
        <v>43.01338222263329</v>
      </c>
      <c r="N391" s="1">
        <v>5.1081715871500208E-12</v>
      </c>
      <c r="O391" s="1">
        <v>6.5608670031743381</v>
      </c>
      <c r="P391" s="1">
        <v>1.2562905427847278E-7</v>
      </c>
      <c r="Q391" s="1">
        <v>4.9411654963202383E-10</v>
      </c>
      <c r="R391" s="1">
        <v>2281.2190469393408</v>
      </c>
      <c r="S391" s="1">
        <v>4.7580632160748643E-10</v>
      </c>
      <c r="T391" s="1">
        <v>1010.241619482483</v>
      </c>
      <c r="U391" s="1">
        <v>87.094227386691969</v>
      </c>
      <c r="V391" s="1">
        <f>0.45*2600*PS[[#This Row],[Transform File.REC_y]]</f>
        <v>39.222468111587936</v>
      </c>
      <c r="W391" s="1">
        <f>0.45*_xlfn.XLOOKUP(PS[[#This Row],[Transform File.Year]],Graphs!$R$2:$R$41,Graphs!$S$2:$S$41)*_xlfn.XLOOKUP(PS[[#This Row],[Transform File.Year]],Graphs!$R$2:$R$41,Graphs!$T$2:$T$41)*PS[[#This Row],[Transform File.REC_y]]</f>
        <v>11.407387689273078</v>
      </c>
    </row>
    <row r="392" spans="1:23" hidden="1" x14ac:dyDescent="0.25">
      <c r="A392" s="1" t="s">
        <v>105</v>
      </c>
      <c r="B392">
        <v>1</v>
      </c>
      <c r="C392" s="1" t="s">
        <v>108</v>
      </c>
      <c r="D392" s="1" t="s">
        <v>377</v>
      </c>
      <c r="E392" s="1">
        <v>2051</v>
      </c>
      <c r="F392" s="1">
        <v>72.36874215789922</v>
      </c>
      <c r="G392" s="1">
        <v>3.9238182387524509E-3</v>
      </c>
      <c r="H392" s="1">
        <v>6.3039228373814515E-14</v>
      </c>
      <c r="I392" s="1">
        <v>1.8179497338837157E-9</v>
      </c>
      <c r="J392" s="1">
        <v>2.6193212949281992E-12</v>
      </c>
      <c r="K392" s="1">
        <v>148.51387461218835</v>
      </c>
      <c r="L392" s="1">
        <v>0</v>
      </c>
      <c r="M392" s="1">
        <v>60.159541672951782</v>
      </c>
      <c r="N392" s="1">
        <v>6.2443704333847367E-12</v>
      </c>
      <c r="O392" s="1">
        <v>6.5608670031743728</v>
      </c>
      <c r="P392" s="1">
        <v>1.2750571685547128E-7</v>
      </c>
      <c r="Q392" s="1">
        <v>4.9724919711747561E-10</v>
      </c>
      <c r="R392" s="1">
        <v>2314.7063835585936</v>
      </c>
      <c r="S392" s="1">
        <v>5.3588837742573496E-10</v>
      </c>
      <c r="T392" s="1">
        <v>1053.2550017051162</v>
      </c>
      <c r="U392" s="1">
        <v>87.094227386695877</v>
      </c>
      <c r="V392" s="1">
        <f>0.45*2600*PS[[#This Row],[Transform File.REC_y]]</f>
        <v>4.5908673393403676</v>
      </c>
      <c r="W392" s="1">
        <f>0.45*_xlfn.XLOOKUP(PS[[#This Row],[Transform File.Year]],Graphs!$R$2:$R$41,Graphs!$S$2:$S$41)*_xlfn.XLOOKUP(PS[[#This Row],[Transform File.Year]],Graphs!$R$2:$R$41,Graphs!$T$2:$T$41)*PS[[#This Row],[Transform File.REC_y]]</f>
        <v>1.2800222301779209</v>
      </c>
    </row>
    <row r="393" spans="1:23" hidden="1" x14ac:dyDescent="0.25">
      <c r="A393" s="1" t="s">
        <v>105</v>
      </c>
      <c r="B393">
        <v>1</v>
      </c>
      <c r="C393" s="1" t="s">
        <v>108</v>
      </c>
      <c r="D393" s="1" t="s">
        <v>377</v>
      </c>
      <c r="E393" s="1">
        <v>2052</v>
      </c>
      <c r="F393" s="1">
        <v>69.527966875790838</v>
      </c>
      <c r="G393" s="1">
        <v>3.901869518326305E-2</v>
      </c>
      <c r="H393" s="1">
        <v>7.9064042528855214E-14</v>
      </c>
      <c r="I393" s="1">
        <v>1.7435028938098352E-8</v>
      </c>
      <c r="J393" s="1">
        <v>0</v>
      </c>
      <c r="K393" s="1">
        <v>97.540422729631672</v>
      </c>
      <c r="L393" s="1">
        <v>0</v>
      </c>
      <c r="M393" s="1">
        <v>123.08184447404285</v>
      </c>
      <c r="N393" s="1">
        <v>7.7267172460562149E-12</v>
      </c>
      <c r="O393" s="1">
        <v>6.5608670031744145</v>
      </c>
      <c r="P393" s="1">
        <v>1.3007093678298858E-7</v>
      </c>
      <c r="Q393" s="1">
        <v>5.0013013704630441E-10</v>
      </c>
      <c r="R393" s="1">
        <v>2395.4479399970396</v>
      </c>
      <c r="S393" s="1">
        <v>5.7104911235729422E-10</v>
      </c>
      <c r="T393" s="1">
        <v>1057.9945433780697</v>
      </c>
      <c r="U393" s="1">
        <v>87.094227386693618</v>
      </c>
      <c r="V393" s="1">
        <f>0.45*2600*PS[[#This Row],[Transform File.REC_y]]</f>
        <v>45.651873364417767</v>
      </c>
      <c r="W393" s="1">
        <f>0.45*_xlfn.XLOOKUP(PS[[#This Row],[Transform File.Year]],Graphs!$R$2:$R$41,Graphs!$S$2:$S$41)*_xlfn.XLOOKUP(PS[[#This Row],[Transform File.Year]],Graphs!$R$2:$R$41,Graphs!$T$2:$T$41)*PS[[#This Row],[Transform File.REC_y]]</f>
        <v>12.202087562250492</v>
      </c>
    </row>
    <row r="394" spans="1:23" hidden="1" x14ac:dyDescent="0.25">
      <c r="A394" s="1" t="s">
        <v>105</v>
      </c>
      <c r="B394">
        <v>1</v>
      </c>
      <c r="C394" s="1" t="s">
        <v>108</v>
      </c>
      <c r="D394" s="1" t="s">
        <v>377</v>
      </c>
      <c r="E394" s="1">
        <v>2053</v>
      </c>
      <c r="F394" s="1">
        <v>66.443722677840384</v>
      </c>
      <c r="G394" s="1">
        <v>3.7847775387831371E-2</v>
      </c>
      <c r="H394" s="1">
        <v>1.0112389684435535E-13</v>
      </c>
      <c r="I394" s="1">
        <v>1.6840566464240943E-9</v>
      </c>
      <c r="J394" s="1">
        <v>0</v>
      </c>
      <c r="K394" s="1">
        <v>134.67139046188203</v>
      </c>
      <c r="L394" s="1">
        <v>0</v>
      </c>
      <c r="M394" s="1">
        <v>103.20570613672858</v>
      </c>
      <c r="N394" s="1">
        <v>9.708748591124862E-12</v>
      </c>
      <c r="O394" s="1">
        <v>6.5608670031744634</v>
      </c>
      <c r="P394" s="1">
        <v>1.3188591533397202E-7</v>
      </c>
      <c r="Q394" s="1">
        <v>5.0291523771668129E-10</v>
      </c>
      <c r="R394" s="1">
        <v>2425.5086222495584</v>
      </c>
      <c r="S394" s="1">
        <v>5.8146834701982568E-10</v>
      </c>
      <c r="T394" s="1">
        <v>1097.9463878521217</v>
      </c>
      <c r="U394" s="1">
        <v>87.094227386569813</v>
      </c>
      <c r="V394" s="1">
        <f>0.45*2600*PS[[#This Row],[Transform File.REC_y]]</f>
        <v>44.281897203762703</v>
      </c>
      <c r="W394" s="1">
        <f>0.45*_xlfn.XLOOKUP(PS[[#This Row],[Transform File.Year]],Graphs!$R$2:$R$41,Graphs!$S$2:$S$41)*_xlfn.XLOOKUP(PS[[#This Row],[Transform File.Year]],Graphs!$R$2:$R$41,Graphs!$T$2:$T$41)*PS[[#This Row],[Transform File.REC_y]]</f>
        <v>11.345823919424113</v>
      </c>
    </row>
    <row r="395" spans="1:23" hidden="1" x14ac:dyDescent="0.25">
      <c r="A395" s="1" t="s">
        <v>105</v>
      </c>
      <c r="B395">
        <v>1</v>
      </c>
      <c r="C395" s="1" t="s">
        <v>108</v>
      </c>
      <c r="D395" s="1" t="s">
        <v>377</v>
      </c>
      <c r="E395" s="1">
        <v>2054</v>
      </c>
      <c r="F395" s="1">
        <v>63.296351517634598</v>
      </c>
      <c r="G395" s="1">
        <v>2.7228448917167997E-2</v>
      </c>
      <c r="H395" s="1">
        <v>1.2629307612530533E-13</v>
      </c>
      <c r="I395" s="1">
        <v>2.2029605171558572E-8</v>
      </c>
      <c r="J395" s="1">
        <v>0</v>
      </c>
      <c r="K395" s="1">
        <v>150.71510422949783</v>
      </c>
      <c r="L395" s="1">
        <v>0</v>
      </c>
      <c r="M395" s="1">
        <v>5.7518151945967419E-8</v>
      </c>
      <c r="N395" s="1">
        <v>1.2444390498286078E-11</v>
      </c>
      <c r="O395" s="1">
        <v>6.5608670031745238</v>
      </c>
      <c r="P395" s="1">
        <v>1.4931762008139501E-7</v>
      </c>
      <c r="Q395" s="1">
        <v>5.0544675653804833E-10</v>
      </c>
      <c r="R395" s="1">
        <v>2487.9006526665012</v>
      </c>
      <c r="S395" s="1">
        <v>5.8602275742485254E-10</v>
      </c>
      <c r="T395" s="1">
        <v>1095.9242634107122</v>
      </c>
      <c r="U395" s="1">
        <v>86.110238314578595</v>
      </c>
      <c r="V395" s="1">
        <f>0.45*2600*PS[[#This Row],[Transform File.REC_y]]</f>
        <v>31.857285233086557</v>
      </c>
      <c r="W395" s="1">
        <f>0.45*_xlfn.XLOOKUP(PS[[#This Row],[Transform File.Year]],Graphs!$R$2:$R$41,Graphs!$S$2:$S$41)*_xlfn.XLOOKUP(PS[[#This Row],[Transform File.Year]],Graphs!$R$2:$R$41,Graphs!$T$2:$T$41)*PS[[#This Row],[Transform File.REC_y]]</f>
        <v>7.82410430083657</v>
      </c>
    </row>
    <row r="396" spans="1:23" hidden="1" x14ac:dyDescent="0.25">
      <c r="A396" s="1" t="s">
        <v>105</v>
      </c>
      <c r="B396">
        <v>1</v>
      </c>
      <c r="C396" s="1" t="s">
        <v>108</v>
      </c>
      <c r="D396" s="1" t="s">
        <v>377</v>
      </c>
      <c r="E396" s="1">
        <v>2055</v>
      </c>
      <c r="F396" s="1">
        <v>60.381416438198301</v>
      </c>
      <c r="G396" s="1">
        <v>0.10650801319892507</v>
      </c>
      <c r="H396" s="1">
        <v>1.5177945962476228E-13</v>
      </c>
      <c r="I396" s="1">
        <v>1.1581770267431029E-9</v>
      </c>
      <c r="J396" s="1">
        <v>0</v>
      </c>
      <c r="K396" s="1">
        <v>121.95825374402369</v>
      </c>
      <c r="L396" s="1">
        <v>0</v>
      </c>
      <c r="M396" s="1">
        <v>41.651082591192768</v>
      </c>
      <c r="N396" s="1">
        <v>1.6390171287007745E-11</v>
      </c>
      <c r="O396" s="1">
        <v>6.5608670031745975</v>
      </c>
      <c r="P396" s="1">
        <v>1.5099794635526481E-7</v>
      </c>
      <c r="Q396" s="1">
        <v>5.0772848711817922E-10</v>
      </c>
      <c r="R396" s="1">
        <v>2544.7982694173033</v>
      </c>
      <c r="S396" s="1">
        <v>5.884442195709418E-10</v>
      </c>
      <c r="T396" s="1">
        <v>1095.9242634643256</v>
      </c>
      <c r="U396" s="1">
        <v>83.340243778522336</v>
      </c>
      <c r="V396" s="1">
        <f>0.45*2600*PS[[#This Row],[Transform File.REC_y]]</f>
        <v>124.61437544274233</v>
      </c>
      <c r="W396" s="1">
        <f>0.45*_xlfn.XLOOKUP(PS[[#This Row],[Transform File.Year]],Graphs!$R$2:$R$41,Graphs!$S$2:$S$41)*_xlfn.XLOOKUP(PS[[#This Row],[Transform File.Year]],Graphs!$R$2:$R$41,Graphs!$T$2:$T$41)*PS[[#This Row],[Transform File.REC_y]]</f>
        <v>29.335402735155732</v>
      </c>
    </row>
    <row r="397" spans="1:23" hidden="1" x14ac:dyDescent="0.25">
      <c r="A397" s="1" t="s">
        <v>105</v>
      </c>
      <c r="B397">
        <v>1</v>
      </c>
      <c r="C397" s="1" t="s">
        <v>108</v>
      </c>
      <c r="D397" s="1" t="s">
        <v>377</v>
      </c>
      <c r="E397" s="1">
        <v>2056</v>
      </c>
      <c r="F397" s="1">
        <v>57.153299237228886</v>
      </c>
      <c r="G397" s="1">
        <v>7.8786178279864692E-4</v>
      </c>
      <c r="H397" s="1">
        <v>1.8571691907790702E-13</v>
      </c>
      <c r="I397" s="1">
        <v>5.9267564612833557E-10</v>
      </c>
      <c r="J397" s="1">
        <v>0</v>
      </c>
      <c r="K397" s="1">
        <v>145.18488513273161</v>
      </c>
      <c r="L397" s="1">
        <v>0</v>
      </c>
      <c r="M397" s="1">
        <v>43.477868584022005</v>
      </c>
      <c r="N397" s="1">
        <v>2.244720028756975E-11</v>
      </c>
      <c r="O397" s="1">
        <v>6.5608670031746916</v>
      </c>
      <c r="P397" s="1">
        <v>1.7302342432398171E-7</v>
      </c>
      <c r="Q397" s="1">
        <v>5.099589762724312E-10</v>
      </c>
      <c r="R397" s="1">
        <v>2572.6874048135351</v>
      </c>
      <c r="S397" s="1">
        <v>5.9010202603837687E-10</v>
      </c>
      <c r="T397" s="1">
        <v>1090.7983440680455</v>
      </c>
      <c r="U397" s="1">
        <v>79.754751974435521</v>
      </c>
      <c r="V397" s="1">
        <f>0.45*2600*PS[[#This Row],[Transform File.REC_y]]</f>
        <v>0.92179828587441692</v>
      </c>
      <c r="W397" s="1">
        <f>0.45*_xlfn.XLOOKUP(PS[[#This Row],[Transform File.Year]],Graphs!$R$2:$R$41,Graphs!$S$2:$S$41)*_xlfn.XLOOKUP(PS[[#This Row],[Transform File.Year]],Graphs!$R$2:$R$41,Graphs!$T$2:$T$41)*PS[[#This Row],[Transform File.REC_y]]</f>
        <v>0.2079888592198334</v>
      </c>
    </row>
    <row r="398" spans="1:23" hidden="1" x14ac:dyDescent="0.25">
      <c r="A398" s="1" t="s">
        <v>105</v>
      </c>
      <c r="B398">
        <v>1</v>
      </c>
      <c r="C398" s="1" t="s">
        <v>108</v>
      </c>
      <c r="D398" s="1" t="s">
        <v>377</v>
      </c>
      <c r="E398" s="1">
        <v>2057</v>
      </c>
      <c r="F398" s="1">
        <v>53.996318607850299</v>
      </c>
      <c r="G398" s="1">
        <v>2.7854652551628739E-3</v>
      </c>
      <c r="H398" s="1">
        <v>0</v>
      </c>
      <c r="I398" s="1">
        <v>7.83959269756395E-10</v>
      </c>
      <c r="J398" s="1">
        <v>0</v>
      </c>
      <c r="K398" s="1">
        <v>244.20722074838608</v>
      </c>
      <c r="L398" s="1">
        <v>0</v>
      </c>
      <c r="M398" s="1">
        <v>6.2809570691198625E-8</v>
      </c>
      <c r="N398" s="1">
        <v>3.2695446739294452E-11</v>
      </c>
      <c r="O398" s="1">
        <v>6.5608670031748044</v>
      </c>
      <c r="P398" s="1">
        <v>1.7417701772319908E-7</v>
      </c>
      <c r="Q398" s="1">
        <v>5.1209572456320201E-10</v>
      </c>
      <c r="R398" s="1">
        <v>2627.4918870744823</v>
      </c>
      <c r="S398" s="1">
        <v>5.9133880738013363E-10</v>
      </c>
      <c r="T398" s="1">
        <v>1101.3403675274744</v>
      </c>
      <c r="U398" s="1">
        <v>74.946014268303543</v>
      </c>
      <c r="V398" s="1">
        <f>0.45*2600*PS[[#This Row],[Transform File.REC_y]]</f>
        <v>3.2589943485405626</v>
      </c>
      <c r="W398" s="1">
        <f>0.45*_xlfn.XLOOKUP(PS[[#This Row],[Transform File.Year]],Graphs!$R$2:$R$41,Graphs!$S$2:$S$41)*_xlfn.XLOOKUP(PS[[#This Row],[Transform File.Year]],Graphs!$R$2:$R$41,Graphs!$T$2:$T$41)*PS[[#This Row],[Transform File.REC_y]]</f>
        <v>0.70477501737499615</v>
      </c>
    </row>
    <row r="399" spans="1:23" hidden="1" x14ac:dyDescent="0.25">
      <c r="A399" s="1" t="s">
        <v>105</v>
      </c>
      <c r="B399">
        <v>1</v>
      </c>
      <c r="C399" s="1" t="s">
        <v>108</v>
      </c>
      <c r="D399" s="1" t="s">
        <v>377</v>
      </c>
      <c r="E399" s="1">
        <v>2058</v>
      </c>
      <c r="F399" s="1">
        <v>51.029402169151943</v>
      </c>
      <c r="G399" s="1">
        <v>2.0523207465440837E-2</v>
      </c>
      <c r="H399" s="1">
        <v>0</v>
      </c>
      <c r="I399" s="1">
        <v>0</v>
      </c>
      <c r="J399" s="1">
        <v>0</v>
      </c>
      <c r="K399" s="1">
        <v>44.270606568204961</v>
      </c>
      <c r="L399" s="1">
        <v>0</v>
      </c>
      <c r="M399" s="1">
        <v>5.5940560782310236E-8</v>
      </c>
      <c r="N399" s="1">
        <v>5.0360654863441933E-11</v>
      </c>
      <c r="O399" s="1">
        <v>6.5608670031749297</v>
      </c>
      <c r="P399" s="1">
        <v>1.7476459664518357E-7</v>
      </c>
      <c r="Q399" s="1">
        <v>5.1433953807882559E-10</v>
      </c>
      <c r="R399" s="1">
        <v>2784.8638711189551</v>
      </c>
      <c r="S399" s="1">
        <v>5.9227813421719723E-10</v>
      </c>
      <c r="T399" s="1">
        <v>1064.3055366430158</v>
      </c>
      <c r="U399" s="1">
        <v>68.302407709105708</v>
      </c>
      <c r="V399" s="1">
        <f>0.45*2600*PS[[#This Row],[Transform File.REC_y]]</f>
        <v>24.012152734565777</v>
      </c>
      <c r="W399" s="1">
        <f>0.45*_xlfn.XLOOKUP(PS[[#This Row],[Transform File.Year]],Graphs!$R$2:$R$41,Graphs!$S$2:$S$41)*_xlfn.XLOOKUP(PS[[#This Row],[Transform File.Year]],Graphs!$R$2:$R$41,Graphs!$T$2:$T$41)*PS[[#This Row],[Transform File.REC_y]]</f>
        <v>4.9767219636777797</v>
      </c>
    </row>
    <row r="400" spans="1:23" hidden="1" x14ac:dyDescent="0.25">
      <c r="A400" s="1" t="s">
        <v>105</v>
      </c>
      <c r="B400">
        <v>1</v>
      </c>
      <c r="C400" s="1" t="s">
        <v>108</v>
      </c>
      <c r="D400" s="1" t="s">
        <v>377</v>
      </c>
      <c r="E400" s="1">
        <v>2059</v>
      </c>
      <c r="F400" s="1">
        <v>56.077092062159288</v>
      </c>
      <c r="G400" s="1">
        <v>5.5647261604235269E-2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6.5608670031750513</v>
      </c>
      <c r="P400" s="1">
        <v>1.7554288504758502E-7</v>
      </c>
      <c r="Q400" s="1">
        <v>5.1695885937375379E-10</v>
      </c>
      <c r="R400" s="1">
        <v>2759.4970282542263</v>
      </c>
      <c r="S400" s="1">
        <v>5.930182269778959E-10</v>
      </c>
      <c r="T400" s="1">
        <v>1035.9648136206856</v>
      </c>
      <c r="U400" s="1">
        <v>58.906497870311917</v>
      </c>
      <c r="V400" s="1">
        <f>0.45*2600*PS[[#This Row],[Transform File.REC_y]]</f>
        <v>65.107296076955265</v>
      </c>
      <c r="W400" s="1">
        <f>0.45*_xlfn.XLOOKUP(PS[[#This Row],[Transform File.Year]],Graphs!$R$2:$R$41,Graphs!$S$2:$S$41)*_xlfn.XLOOKUP(PS[[#This Row],[Transform File.Year]],Graphs!$R$2:$R$41,Graphs!$T$2:$T$41)*PS[[#This Row],[Transform File.REC_y]]</f>
        <v>12.93213460584783</v>
      </c>
    </row>
    <row r="401" spans="1:23" hidden="1" x14ac:dyDescent="0.25">
      <c r="A401" s="1" t="s">
        <v>105</v>
      </c>
      <c r="B401">
        <v>1</v>
      </c>
      <c r="C401" s="1" t="s">
        <v>108</v>
      </c>
      <c r="D401" s="1" t="s">
        <v>377</v>
      </c>
      <c r="E401" s="1">
        <v>2060</v>
      </c>
      <c r="F401" s="1">
        <v>68.483159257125521</v>
      </c>
      <c r="G401" s="1">
        <v>0.1202183247694206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6.5608670031749199</v>
      </c>
      <c r="P401" s="1">
        <v>1.7553654686284781E-7</v>
      </c>
      <c r="Q401" s="1">
        <v>5.1695885937375379E-10</v>
      </c>
      <c r="R401" s="1">
        <v>2710.6962301431649</v>
      </c>
      <c r="S401" s="1">
        <v>5.930182269778959E-10</v>
      </c>
      <c r="T401" s="1">
        <v>1034.7905007730419</v>
      </c>
      <c r="U401" s="1">
        <v>44.812633112058862</v>
      </c>
      <c r="V401" s="1">
        <f>0.45*2600*PS[[#This Row],[Transform File.REC_y]]</f>
        <v>140.6554399802221</v>
      </c>
      <c r="W401" s="1">
        <f>0.45*_xlfn.XLOOKUP(PS[[#This Row],[Transform File.Year]],Graphs!$R$2:$R$41,Graphs!$S$2:$S$41)*_xlfn.XLOOKUP(PS[[#This Row],[Transform File.Year]],Graphs!$R$2:$R$41,Graphs!$T$2:$T$41)*PS[[#This Row],[Transform File.REC_y]]</f>
        <v>26.773704562084234</v>
      </c>
    </row>
    <row r="402" spans="1:23" hidden="1" x14ac:dyDescent="0.25">
      <c r="A402" s="1" t="s">
        <v>105</v>
      </c>
      <c r="B402">
        <v>1</v>
      </c>
      <c r="C402" s="1" t="s">
        <v>108</v>
      </c>
      <c r="D402" s="1" t="s">
        <v>342</v>
      </c>
      <c r="E402" s="1">
        <v>2021</v>
      </c>
      <c r="F402" s="1">
        <v>196.73061291003395</v>
      </c>
      <c r="G402" s="1">
        <v>-1.6555270919504241E-10</v>
      </c>
      <c r="H402" s="1">
        <v>6.1680812898611087E-13</v>
      </c>
      <c r="I402" s="1">
        <v>6.3539999999446257</v>
      </c>
      <c r="J402" s="1">
        <v>1.9292441758262185E-14</v>
      </c>
      <c r="K402" s="1">
        <v>82.434999999999775</v>
      </c>
      <c r="L402" s="1">
        <v>8.8032400641405714E-15</v>
      </c>
      <c r="M402" s="1">
        <v>55.419999999997273</v>
      </c>
      <c r="N402" s="1">
        <v>9.0166879802236489E-13</v>
      </c>
      <c r="O402" s="1">
        <v>153</v>
      </c>
      <c r="P402" s="1">
        <v>12.708</v>
      </c>
      <c r="Q402" s="1">
        <v>49.44</v>
      </c>
      <c r="R402" s="1">
        <v>164.87</v>
      </c>
      <c r="S402" s="1">
        <v>78.48</v>
      </c>
      <c r="T402" s="1">
        <v>110.84</v>
      </c>
      <c r="U402" s="1">
        <v>11.39</v>
      </c>
      <c r="V402" s="1">
        <f>0.45*2600*PS[[#This Row],[Transform File.REC_y]]</f>
        <v>-1.9369666975819961E-7</v>
      </c>
      <c r="W402" s="1">
        <f>0.45*_xlfn.XLOOKUP(PS[[#This Row],[Transform File.Year]],Graphs!$R$2:$R$41,Graphs!$S$2:$S$41)*_xlfn.XLOOKUP(PS[[#This Row],[Transform File.Year]],Graphs!$R$2:$R$41,Graphs!$T$2:$T$41)*PS[[#This Row],[Transform File.REC_y]]</f>
        <v>-1.575016918383066E-7</v>
      </c>
    </row>
    <row r="403" spans="1:23" hidden="1" x14ac:dyDescent="0.25">
      <c r="A403" s="1" t="s">
        <v>105</v>
      </c>
      <c r="B403">
        <v>1</v>
      </c>
      <c r="C403" s="1" t="s">
        <v>108</v>
      </c>
      <c r="D403" s="1" t="s">
        <v>342</v>
      </c>
      <c r="E403" s="1">
        <v>2022</v>
      </c>
      <c r="F403" s="1">
        <v>320.31385587928639</v>
      </c>
      <c r="G403" s="1">
        <v>4.8072109680677896E-10</v>
      </c>
      <c r="H403" s="1">
        <v>6.3050404433683769E-13</v>
      </c>
      <c r="I403" s="1">
        <v>6.2204822554133159E-11</v>
      </c>
      <c r="J403" s="1">
        <v>2.0206193652090569E-14</v>
      </c>
      <c r="K403" s="1">
        <v>123.65249999999902</v>
      </c>
      <c r="L403" s="1">
        <v>8.0943910938307432E-15</v>
      </c>
      <c r="M403" s="1">
        <v>83.129999999986239</v>
      </c>
      <c r="N403" s="1">
        <v>9.086035485758438E-13</v>
      </c>
      <c r="O403" s="1">
        <v>153</v>
      </c>
      <c r="P403" s="1">
        <v>12.708</v>
      </c>
      <c r="Q403" s="1">
        <v>49.44</v>
      </c>
      <c r="R403" s="1">
        <v>247.30499999999978</v>
      </c>
      <c r="S403" s="1">
        <v>78.48</v>
      </c>
      <c r="T403" s="1">
        <v>166.25999999999726</v>
      </c>
      <c r="U403" s="1">
        <v>11.390000000000903</v>
      </c>
      <c r="V403" s="1">
        <f>0.45*2600*PS[[#This Row],[Transform File.REC_y]]</f>
        <v>5.6244368326393141E-7</v>
      </c>
      <c r="W403" s="1">
        <f>0.45*_xlfn.XLOOKUP(PS[[#This Row],[Transform File.Year]],Graphs!$R$2:$R$41,Graphs!$S$2:$S$41)*_xlfn.XLOOKUP(PS[[#This Row],[Transform File.Year]],Graphs!$R$2:$R$41,Graphs!$T$2:$T$41)*PS[[#This Row],[Transform File.REC_y]]</f>
        <v>4.6541549533713575E-7</v>
      </c>
    </row>
    <row r="404" spans="1:23" hidden="1" x14ac:dyDescent="0.25">
      <c r="A404" s="1" t="s">
        <v>105</v>
      </c>
      <c r="B404">
        <v>1</v>
      </c>
      <c r="C404" s="1" t="s">
        <v>108</v>
      </c>
      <c r="D404" s="1" t="s">
        <v>342</v>
      </c>
      <c r="E404" s="1">
        <v>2023</v>
      </c>
      <c r="F404" s="1">
        <v>118.1059091656529</v>
      </c>
      <c r="G404" s="1">
        <v>-9.7642110735945023E-9</v>
      </c>
      <c r="H404" s="1">
        <v>6.3992065908961788E-13</v>
      </c>
      <c r="I404" s="1">
        <v>2.6001816557495721E-11</v>
      </c>
      <c r="J404" s="1">
        <v>2.1133257503350681E-14</v>
      </c>
      <c r="K404" s="1">
        <v>185.47874999999286</v>
      </c>
      <c r="L404" s="1">
        <v>7.5804936200684104E-15</v>
      </c>
      <c r="M404" s="1">
        <v>102.18766238964727</v>
      </c>
      <c r="N404" s="1">
        <v>9.1559663108431602E-13</v>
      </c>
      <c r="O404" s="1">
        <v>145.35</v>
      </c>
      <c r="P404" s="1">
        <v>18.355999999944626</v>
      </c>
      <c r="Q404" s="1">
        <v>46.144000000000005</v>
      </c>
      <c r="R404" s="1">
        <v>359.96616666666546</v>
      </c>
      <c r="S404" s="1">
        <v>74.555999999999997</v>
      </c>
      <c r="T404" s="1">
        <v>242.0006666666502</v>
      </c>
      <c r="U404" s="1">
        <v>10.25100000000181</v>
      </c>
      <c r="V404" s="1">
        <f>0.45*2600*PS[[#This Row],[Transform File.REC_y]]</f>
        <v>-1.1424126956105567E-5</v>
      </c>
      <c r="W404" s="1">
        <f>0.45*_xlfn.XLOOKUP(PS[[#This Row],[Transform File.Year]],Graphs!$R$2:$R$41,Graphs!$S$2:$S$41)*_xlfn.XLOOKUP(PS[[#This Row],[Transform File.Year]],Graphs!$R$2:$R$41,Graphs!$T$2:$T$41)*PS[[#This Row],[Transform File.REC_y]]</f>
        <v>-9.6172935284630522E-6</v>
      </c>
    </row>
    <row r="405" spans="1:23" hidden="1" x14ac:dyDescent="0.25">
      <c r="A405" s="1" t="s">
        <v>105</v>
      </c>
      <c r="B405">
        <v>1</v>
      </c>
      <c r="C405" s="1" t="s">
        <v>108</v>
      </c>
      <c r="D405" s="1" t="s">
        <v>342</v>
      </c>
      <c r="E405" s="1">
        <v>2024</v>
      </c>
      <c r="F405" s="1">
        <v>94.231907997583548</v>
      </c>
      <c r="G405" s="1">
        <v>5.4003459310229179E-10</v>
      </c>
      <c r="H405" s="1">
        <v>7.9877827181443675E-13</v>
      </c>
      <c r="I405" s="1">
        <v>2.9144755696535242E-11</v>
      </c>
      <c r="J405" s="1">
        <v>2.720134848563798E-14</v>
      </c>
      <c r="K405" s="1">
        <v>175.57241622152011</v>
      </c>
      <c r="L405" s="1">
        <v>9.4450671293821862E-15</v>
      </c>
      <c r="M405" s="1">
        <v>1.9681097379706325E-9</v>
      </c>
      <c r="N405" s="1">
        <v>1.2065268791899161E-12</v>
      </c>
      <c r="O405" s="1">
        <v>137.70000000000064</v>
      </c>
      <c r="P405" s="1">
        <v>17.65000000000683</v>
      </c>
      <c r="Q405" s="1">
        <v>42.848000000000006</v>
      </c>
      <c r="R405" s="1">
        <v>534.45358333332501</v>
      </c>
      <c r="S405" s="1">
        <v>70.632000000000005</v>
      </c>
      <c r="T405" s="1">
        <v>336.79899572296415</v>
      </c>
      <c r="U405" s="1">
        <v>9.1120000000027268</v>
      </c>
      <c r="V405" s="1">
        <f>0.45*2600*PS[[#This Row],[Transform File.REC_y]]</f>
        <v>6.3184047392968144E-7</v>
      </c>
      <c r="W405" s="1">
        <f>0.45*_xlfn.XLOOKUP(PS[[#This Row],[Transform File.Year]],Graphs!$R$2:$R$41,Graphs!$S$2:$S$41)*_xlfn.XLOOKUP(PS[[#This Row],[Transform File.Year]],Graphs!$R$2:$R$41,Graphs!$T$2:$T$41)*PS[[#This Row],[Transform File.REC_y]]</f>
        <v>5.1521654137101952E-7</v>
      </c>
    </row>
    <row r="406" spans="1:23" hidden="1" x14ac:dyDescent="0.25">
      <c r="A406" s="1" t="s">
        <v>105</v>
      </c>
      <c r="B406">
        <v>1</v>
      </c>
      <c r="C406" s="1" t="s">
        <v>108</v>
      </c>
      <c r="D406" s="1" t="s">
        <v>342</v>
      </c>
      <c r="E406" s="1">
        <v>2025</v>
      </c>
      <c r="F406" s="1">
        <v>78.828147315223163</v>
      </c>
      <c r="G406" s="1">
        <v>9.84925642166469E-10</v>
      </c>
      <c r="H406" s="1">
        <v>1.0290117303153068E-12</v>
      </c>
      <c r="I406" s="1">
        <v>3.2763880077849808E-11</v>
      </c>
      <c r="J406" s="1">
        <v>3.6329856712184568E-14</v>
      </c>
      <c r="K406" s="1">
        <v>134.45331652045195</v>
      </c>
      <c r="L406" s="1">
        <v>1.1987416908889581E-14</v>
      </c>
      <c r="M406" s="1">
        <v>58.18190489712196</v>
      </c>
      <c r="N406" s="1">
        <v>1.6945683695749109E-12</v>
      </c>
      <c r="O406" s="1">
        <v>130.05000000000126</v>
      </c>
      <c r="P406" s="1">
        <v>16.94400000003283</v>
      </c>
      <c r="Q406" s="1">
        <v>39.552</v>
      </c>
      <c r="R406" s="1">
        <v>699.03466622151177</v>
      </c>
      <c r="S406" s="1">
        <v>66.707999999999998</v>
      </c>
      <c r="T406" s="1">
        <v>329.40966239159894</v>
      </c>
      <c r="U406" s="1">
        <v>7.9730000000039309</v>
      </c>
      <c r="V406" s="1">
        <f>0.45*2600*PS[[#This Row],[Transform File.REC_y]]</f>
        <v>1.1523630013347687E-6</v>
      </c>
      <c r="W406" s="1">
        <f>0.45*_xlfn.XLOOKUP(PS[[#This Row],[Transform File.Year]],Graphs!$R$2:$R$41,Graphs!$S$2:$S$41)*_xlfn.XLOOKUP(PS[[#This Row],[Transform File.Year]],Graphs!$R$2:$R$41,Graphs!$T$2:$T$41)*PS[[#This Row],[Transform File.REC_y]]</f>
        <v>9.0991770033733882E-7</v>
      </c>
    </row>
    <row r="407" spans="1:23" hidden="1" x14ac:dyDescent="0.25">
      <c r="A407" s="1" t="s">
        <v>105</v>
      </c>
      <c r="B407">
        <v>1</v>
      </c>
      <c r="C407" s="1" t="s">
        <v>108</v>
      </c>
      <c r="D407" s="1" t="s">
        <v>342</v>
      </c>
      <c r="E407" s="1">
        <v>2026</v>
      </c>
      <c r="F407" s="1">
        <v>79.747862067611422</v>
      </c>
      <c r="G407" s="1">
        <v>1.152565947410397E-6</v>
      </c>
      <c r="H407" s="1">
        <v>1.3941803767342825E-12</v>
      </c>
      <c r="I407" s="1">
        <v>3.6746095166898969E-11</v>
      </c>
      <c r="J407" s="1">
        <v>5.1891764140423859E-14</v>
      </c>
      <c r="K407" s="1">
        <v>64.614556766051692</v>
      </c>
      <c r="L407" s="1">
        <v>1.5640468163371315E-14</v>
      </c>
      <c r="M407" s="1">
        <v>33.47017485457679</v>
      </c>
      <c r="N407" s="1">
        <v>2.675412646551197E-12</v>
      </c>
      <c r="O407" s="1">
        <v>122.4000000000019</v>
      </c>
      <c r="P407" s="1">
        <v>16.238000000061973</v>
      </c>
      <c r="Q407" s="1">
        <v>36.255999999999993</v>
      </c>
      <c r="R407" s="1">
        <v>822.49664940863045</v>
      </c>
      <c r="S407" s="1">
        <v>62.784000000000006</v>
      </c>
      <c r="T407" s="1">
        <v>380.20223395538756</v>
      </c>
      <c r="U407" s="1">
        <v>6.8340000000056254</v>
      </c>
      <c r="V407" s="1">
        <f>0.45*2600*PS[[#This Row],[Transform File.REC_y]]</f>
        <v>1.3485021584701644E-3</v>
      </c>
      <c r="W407" s="1">
        <f>0.45*_xlfn.XLOOKUP(PS[[#This Row],[Transform File.Year]],Graphs!$R$2:$R$41,Graphs!$S$2:$S$41)*_xlfn.XLOOKUP(PS[[#This Row],[Transform File.Year]],Graphs!$R$2:$R$41,Graphs!$T$2:$T$41)*PS[[#This Row],[Transform File.REC_y]]</f>
        <v>1.0308057749127634E-3</v>
      </c>
    </row>
    <row r="408" spans="1:23" hidden="1" x14ac:dyDescent="0.25">
      <c r="A408" s="1" t="s">
        <v>105</v>
      </c>
      <c r="B408">
        <v>1</v>
      </c>
      <c r="C408" s="1" t="s">
        <v>108</v>
      </c>
      <c r="D408" s="1" t="s">
        <v>342</v>
      </c>
      <c r="E408" s="1">
        <v>2027</v>
      </c>
      <c r="F408" s="1">
        <v>80.2211696824819</v>
      </c>
      <c r="G408" s="1">
        <v>4.561778119835016E-8</v>
      </c>
      <c r="H408" s="1">
        <v>2.0156408823008009E-12</v>
      </c>
      <c r="I408" s="1">
        <v>4.1301173655672908E-11</v>
      </c>
      <c r="J408" s="1">
        <v>9.9198911967588914E-14</v>
      </c>
      <c r="K408" s="1">
        <v>66.069135706086186</v>
      </c>
      <c r="L408" s="1">
        <v>2.1146598732027059E-14</v>
      </c>
      <c r="M408" s="1">
        <v>26.0815123058231</v>
      </c>
      <c r="N408" s="1">
        <v>5.6277349506194391E-12</v>
      </c>
      <c r="O408" s="1">
        <v>114.75000000000269</v>
      </c>
      <c r="P408" s="1">
        <v>15.53200000009474</v>
      </c>
      <c r="Q408" s="1">
        <v>32.96</v>
      </c>
      <c r="R408" s="1">
        <v>876.11987284134875</v>
      </c>
      <c r="S408" s="1">
        <v>58.86</v>
      </c>
      <c r="T408" s="1">
        <v>406.28307547663098</v>
      </c>
      <c r="U408" s="1">
        <v>5.695000000008303</v>
      </c>
      <c r="V408" s="1">
        <f>0.45*2600*PS[[#This Row],[Transform File.REC_y]]</f>
        <v>5.337280400206969E-5</v>
      </c>
      <c r="W408" s="1">
        <f>0.45*_xlfn.XLOOKUP(PS[[#This Row],[Transform File.Year]],Graphs!$R$2:$R$41,Graphs!$S$2:$S$41)*_xlfn.XLOOKUP(PS[[#This Row],[Transform File.Year]],Graphs!$R$2:$R$41,Graphs!$T$2:$T$41)*PS[[#This Row],[Transform File.REC_y]]</f>
        <v>3.9486018414156506E-5</v>
      </c>
    </row>
    <row r="409" spans="1:23" hidden="1" x14ac:dyDescent="0.25">
      <c r="A409" s="1" t="s">
        <v>105</v>
      </c>
      <c r="B409">
        <v>1</v>
      </c>
      <c r="C409" s="1" t="s">
        <v>108</v>
      </c>
      <c r="D409" s="1" t="s">
        <v>342</v>
      </c>
      <c r="E409" s="1">
        <v>2028</v>
      </c>
      <c r="F409" s="1">
        <v>80.802535836487408</v>
      </c>
      <c r="G409" s="1">
        <v>2.9323709054353884E-6</v>
      </c>
      <c r="H409" s="1">
        <v>2.9483976849135594E-12</v>
      </c>
      <c r="I409" s="1">
        <v>4.6133262807423878E-11</v>
      </c>
      <c r="J409" s="1">
        <v>1.7490156144110187E-13</v>
      </c>
      <c r="K409" s="1">
        <v>70.565654825926757</v>
      </c>
      <c r="L409" s="1">
        <v>2.9113057696796054E-14</v>
      </c>
      <c r="M409" s="1">
        <v>29.287404668279407</v>
      </c>
      <c r="N409" s="1">
        <v>0.64102702333744244</v>
      </c>
      <c r="O409" s="1">
        <v>107.1000000000037</v>
      </c>
      <c r="P409" s="1">
        <v>14.826000000131486</v>
      </c>
      <c r="Q409" s="1">
        <v>29.664000000000001</v>
      </c>
      <c r="R409" s="1">
        <v>931.19767521410165</v>
      </c>
      <c r="S409" s="1">
        <v>54.935999999999993</v>
      </c>
      <c r="T409" s="1">
        <v>424.97525444912077</v>
      </c>
      <c r="U409" s="1">
        <v>4.5560000000139302</v>
      </c>
      <c r="V409" s="1">
        <f>0.45*2600*PS[[#This Row],[Transform File.REC_y]]</f>
        <v>3.4308739593594045E-3</v>
      </c>
      <c r="W409" s="1">
        <f>0.45*_xlfn.XLOOKUP(PS[[#This Row],[Transform File.Year]],Graphs!$R$2:$R$41,Graphs!$S$2:$S$41)*_xlfn.XLOOKUP(PS[[#This Row],[Transform File.Year]],Graphs!$R$2:$R$41,Graphs!$T$2:$T$41)*PS[[#This Row],[Transform File.REC_y]]</f>
        <v>2.4559276633953639E-3</v>
      </c>
    </row>
    <row r="410" spans="1:23" hidden="1" x14ac:dyDescent="0.25">
      <c r="A410" s="1" t="s">
        <v>105</v>
      </c>
      <c r="B410">
        <v>1</v>
      </c>
      <c r="C410" s="1" t="s">
        <v>108</v>
      </c>
      <c r="D410" s="1" t="s">
        <v>342</v>
      </c>
      <c r="E410" s="1">
        <v>2029</v>
      </c>
      <c r="F410" s="1">
        <v>81.738811328675183</v>
      </c>
      <c r="G410" s="1">
        <v>-3.7074763769388416E-7</v>
      </c>
      <c r="H410" s="1">
        <v>4.7830166349588224E-12</v>
      </c>
      <c r="I410" s="1">
        <v>5.1103194303522842E-11</v>
      </c>
      <c r="J410" s="1">
        <v>7.8929248193263859E-11</v>
      </c>
      <c r="K410" s="1">
        <v>98.182560150271755</v>
      </c>
      <c r="L410" s="1">
        <v>4.201335499545727E-14</v>
      </c>
      <c r="M410" s="1">
        <v>9.1385399282267592</v>
      </c>
      <c r="N410" s="1">
        <v>2.5985135116656504</v>
      </c>
      <c r="O410" s="1">
        <v>99.450000000005119</v>
      </c>
      <c r="P410" s="1">
        <v>14.120000000172787</v>
      </c>
      <c r="Q410" s="1">
        <v>26.36800000000002</v>
      </c>
      <c r="R410" s="1">
        <v>990.77199670669506</v>
      </c>
      <c r="S410" s="1">
        <v>51.012</v>
      </c>
      <c r="T410" s="1">
        <v>446.87332578406682</v>
      </c>
      <c r="U410" s="1">
        <v>4.0580270233513716</v>
      </c>
      <c r="V410" s="1">
        <f>0.45*2600*PS[[#This Row],[Transform File.REC_y]]</f>
        <v>-4.3377473610184446E-4</v>
      </c>
      <c r="W410" s="1">
        <f>0.45*_xlfn.XLOOKUP(PS[[#This Row],[Transform File.Year]],Graphs!$R$2:$R$41,Graphs!$S$2:$S$41)*_xlfn.XLOOKUP(PS[[#This Row],[Transform File.Year]],Graphs!$R$2:$R$41,Graphs!$T$2:$T$41)*PS[[#This Row],[Transform File.REC_y]]</f>
        <v>-3.0036916724811421E-4</v>
      </c>
    </row>
    <row r="411" spans="1:23" hidden="1" x14ac:dyDescent="0.25">
      <c r="A411" s="1" t="s">
        <v>105</v>
      </c>
      <c r="B411">
        <v>1</v>
      </c>
      <c r="C411" s="1" t="s">
        <v>108</v>
      </c>
      <c r="D411" s="1" t="s">
        <v>342</v>
      </c>
      <c r="E411" s="1">
        <v>2030</v>
      </c>
      <c r="F411" s="1">
        <v>83.758148697907387</v>
      </c>
      <c r="G411" s="1">
        <v>9.7730283839535241E-6</v>
      </c>
      <c r="H411" s="1">
        <v>8.6240038104186074E-12</v>
      </c>
      <c r="I411" s="1">
        <v>5.6966779556563144E-11</v>
      </c>
      <c r="J411" s="1">
        <v>8.1214376604498902E-12</v>
      </c>
      <c r="K411" s="1">
        <v>91.95084762242746</v>
      </c>
      <c r="L411" s="1">
        <v>6.8403800993388343E-14</v>
      </c>
      <c r="M411" s="1">
        <v>3.0116995788054797E-9</v>
      </c>
      <c r="N411" s="1">
        <v>3.3282702674997537</v>
      </c>
      <c r="O411" s="1">
        <v>91.800000000007117</v>
      </c>
      <c r="P411" s="1">
        <v>13.41400000021892</v>
      </c>
      <c r="Q411" s="1">
        <v>23.072000000000042</v>
      </c>
      <c r="R411" s="1">
        <v>1077.9632235236336</v>
      </c>
      <c r="S411" s="1">
        <v>47.088000000000001</v>
      </c>
      <c r="T411" s="1">
        <v>448.62253237896027</v>
      </c>
      <c r="U411" s="1">
        <v>5.517540535017023</v>
      </c>
      <c r="V411" s="1">
        <f>0.45*2600*PS[[#This Row],[Transform File.REC_y]]</f>
        <v>1.1434443209225624E-2</v>
      </c>
      <c r="W411" s="1">
        <f>0.45*_xlfn.XLOOKUP(PS[[#This Row],[Transform File.Year]],Graphs!$R$2:$R$41,Graphs!$S$2:$S$41)*_xlfn.XLOOKUP(PS[[#This Row],[Transform File.Year]],Graphs!$R$2:$R$41,Graphs!$T$2:$T$41)*PS[[#This Row],[Transform File.REC_y]]</f>
        <v>7.6574206156031855E-3</v>
      </c>
    </row>
    <row r="412" spans="1:23" hidden="1" x14ac:dyDescent="0.25">
      <c r="A412" s="1" t="s">
        <v>105</v>
      </c>
      <c r="B412">
        <v>1</v>
      </c>
      <c r="C412" s="1" t="s">
        <v>108</v>
      </c>
      <c r="D412" s="1" t="s">
        <v>342</v>
      </c>
      <c r="E412" s="1">
        <v>2031</v>
      </c>
      <c r="F412" s="1">
        <v>84.92965632324966</v>
      </c>
      <c r="G412" s="1">
        <v>4.4475405309098472E-3</v>
      </c>
      <c r="H412" s="1">
        <v>2.8978586224107201E-11</v>
      </c>
      <c r="I412" s="1">
        <v>6.3685892139143148E-11</v>
      </c>
      <c r="J412" s="1">
        <v>7.5386855129640539E-12</v>
      </c>
      <c r="K412" s="1">
        <v>97.691551383193854</v>
      </c>
      <c r="L412" s="1">
        <v>1.531909227834914E-13</v>
      </c>
      <c r="M412" s="1">
        <v>3.8349906103210977E-10</v>
      </c>
      <c r="N412" s="1">
        <v>4.4229054012488644</v>
      </c>
      <c r="O412" s="1">
        <v>84.150000000010095</v>
      </c>
      <c r="P412" s="1">
        <v>12.708000000270022</v>
      </c>
      <c r="Q412" s="1">
        <v>19.77600000000006</v>
      </c>
      <c r="R412" s="1">
        <v>1158.9227378127277</v>
      </c>
      <c r="S412" s="1">
        <v>43.164000000000009</v>
      </c>
      <c r="T412" s="1">
        <v>441.2331990486386</v>
      </c>
      <c r="U412" s="1">
        <v>7.7068108025167765</v>
      </c>
      <c r="V412" s="1">
        <f>0.45*2600*PS[[#This Row],[Transform File.REC_y]]</f>
        <v>5.2036224211645212</v>
      </c>
      <c r="W412" s="1">
        <f>0.45*_xlfn.XLOOKUP(PS[[#This Row],[Transform File.Year]],Graphs!$R$2:$R$41,Graphs!$S$2:$S$41)*_xlfn.XLOOKUP(PS[[#This Row],[Transform File.Year]],Graphs!$R$2:$R$41,Graphs!$T$2:$T$41)*PS[[#This Row],[Transform File.REC_y]]</f>
        <v>3.3440966745888736</v>
      </c>
    </row>
    <row r="413" spans="1:23" hidden="1" x14ac:dyDescent="0.25">
      <c r="A413" s="1" t="s">
        <v>105</v>
      </c>
      <c r="B413">
        <v>1</v>
      </c>
      <c r="C413" s="1" t="s">
        <v>108</v>
      </c>
      <c r="D413" s="1" t="s">
        <v>342</v>
      </c>
      <c r="E413" s="1">
        <v>2032</v>
      </c>
      <c r="F413" s="1">
        <v>86.181592563755373</v>
      </c>
      <c r="G413" s="1">
        <v>5.7593962588197035E-3</v>
      </c>
      <c r="H413" s="1">
        <v>5.0256468594064255E-11</v>
      </c>
      <c r="I413" s="1">
        <v>7.1299816376213943E-11</v>
      </c>
      <c r="J413" s="1">
        <v>5.5339422209074167E-12</v>
      </c>
      <c r="K413" s="1">
        <v>79.714794458717634</v>
      </c>
      <c r="L413" s="1">
        <v>7.0294906647335571E-11</v>
      </c>
      <c r="M413" s="1">
        <v>4.4754679945983078E-9</v>
      </c>
      <c r="N413" s="1">
        <v>6.0648581018698167</v>
      </c>
      <c r="O413" s="1">
        <v>76.50000000001485</v>
      </c>
      <c r="P413" s="1">
        <v>12.002000000326991</v>
      </c>
      <c r="Q413" s="1">
        <v>16.480000000000089</v>
      </c>
      <c r="R413" s="1">
        <v>1245.6229558625882</v>
      </c>
      <c r="S413" s="1">
        <v>39.240000000000016</v>
      </c>
      <c r="T413" s="1">
        <v>433.84386571568876</v>
      </c>
      <c r="U413" s="1">
        <v>10.99071620376564</v>
      </c>
      <c r="V413" s="1">
        <f>0.45*2600*PS[[#This Row],[Transform File.REC_y]]</f>
        <v>6.7384936228190533</v>
      </c>
      <c r="W413" s="1">
        <f>0.45*_xlfn.XLOOKUP(PS[[#This Row],[Transform File.Year]],Graphs!$R$2:$R$41,Graphs!$S$2:$S$41)*_xlfn.XLOOKUP(PS[[#This Row],[Transform File.Year]],Graphs!$R$2:$R$41,Graphs!$T$2:$T$41)*PS[[#This Row],[Transform File.REC_y]]</f>
        <v>4.1554362751521827</v>
      </c>
    </row>
    <row r="414" spans="1:23" hidden="1" x14ac:dyDescent="0.25">
      <c r="A414" s="1" t="s">
        <v>105</v>
      </c>
      <c r="B414">
        <v>1</v>
      </c>
      <c r="C414" s="1" t="s">
        <v>108</v>
      </c>
      <c r="D414" s="1" t="s">
        <v>342</v>
      </c>
      <c r="E414" s="1">
        <v>2033</v>
      </c>
      <c r="F414" s="1">
        <v>87.072040062162756</v>
      </c>
      <c r="G414" s="1">
        <v>6.6372972798633472E-3</v>
      </c>
      <c r="H414" s="1">
        <v>2.4074841935941563E-10</v>
      </c>
      <c r="I414" s="1">
        <v>8.0102243056710516E-11</v>
      </c>
      <c r="J414" s="1">
        <v>1.1606672222488285E-11</v>
      </c>
      <c r="K414" s="1">
        <v>80.848030588063367</v>
      </c>
      <c r="L414" s="1">
        <v>5.2311517244871377E-12</v>
      </c>
      <c r="M414" s="1">
        <v>36.654600506308704</v>
      </c>
      <c r="N414" s="1">
        <v>8.5277871527999825</v>
      </c>
      <c r="O414" s="1">
        <v>68.850000000023485</v>
      </c>
      <c r="P414" s="1">
        <v>11.296000000390675</v>
      </c>
      <c r="Q414" s="1">
        <v>13.184000000000125</v>
      </c>
      <c r="R414" s="1">
        <v>1314.3464169879726</v>
      </c>
      <c r="S414" s="1">
        <v>35.316000000000024</v>
      </c>
      <c r="T414" s="1">
        <v>426.45453238683092</v>
      </c>
      <c r="U414" s="1">
        <v>17.055574305635457</v>
      </c>
      <c r="V414" s="1">
        <f>0.45*2600*PS[[#This Row],[Transform File.REC_y]]</f>
        <v>7.7656378174401164</v>
      </c>
      <c r="W414" s="1">
        <f>0.45*_xlfn.XLOOKUP(PS[[#This Row],[Transform File.Year]],Graphs!$R$2:$R$41,Graphs!$S$2:$S$41)*_xlfn.XLOOKUP(PS[[#This Row],[Transform File.Year]],Graphs!$R$2:$R$41,Graphs!$T$2:$T$41)*PS[[#This Row],[Transform File.REC_y]]</f>
        <v>4.5950184080393965</v>
      </c>
    </row>
    <row r="415" spans="1:23" hidden="1" x14ac:dyDescent="0.25">
      <c r="A415" s="1" t="s">
        <v>105</v>
      </c>
      <c r="B415">
        <v>1</v>
      </c>
      <c r="C415" s="1" t="s">
        <v>108</v>
      </c>
      <c r="D415" s="1" t="s">
        <v>342</v>
      </c>
      <c r="E415" s="1">
        <v>2034</v>
      </c>
      <c r="F415" s="1">
        <v>88.869255297870751</v>
      </c>
      <c r="G415" s="1">
        <v>-1.3119270721638164E-3</v>
      </c>
      <c r="H415" s="1">
        <v>5.2344977115997553</v>
      </c>
      <c r="I415" s="1">
        <v>9.0716020957627746E-11</v>
      </c>
      <c r="J415" s="1">
        <v>8.6777484466934878E-12</v>
      </c>
      <c r="K415" s="1">
        <v>50.288251793252414</v>
      </c>
      <c r="L415" s="1">
        <v>6.0566262762331466E-12</v>
      </c>
      <c r="M415" s="1">
        <v>62.339543233493011</v>
      </c>
      <c r="N415" s="1">
        <v>12.791680729154566</v>
      </c>
      <c r="O415" s="1">
        <v>61.200000000052462</v>
      </c>
      <c r="P415" s="1">
        <v>10.590000000461975</v>
      </c>
      <c r="Q415" s="1">
        <v>9.8880000000001758</v>
      </c>
      <c r="R415" s="1">
        <v>1384.2031142427027</v>
      </c>
      <c r="S415" s="1">
        <v>31.392000000000039</v>
      </c>
      <c r="T415" s="1">
        <v>455.71979955980629</v>
      </c>
      <c r="U415" s="1">
        <v>25.583361458435441</v>
      </c>
      <c r="V415" s="1">
        <f>0.45*2600*PS[[#This Row],[Transform File.REC_y]]</f>
        <v>-1.5349546744316653</v>
      </c>
      <c r="W415" s="1">
        <f>0.45*_xlfn.XLOOKUP(PS[[#This Row],[Transform File.Year]],Graphs!$R$2:$R$41,Graphs!$S$2:$S$41)*_xlfn.XLOOKUP(PS[[#This Row],[Transform File.Year]],Graphs!$R$2:$R$41,Graphs!$T$2:$T$41)*PS[[#This Row],[Transform File.REC_y]]</f>
        <v>-0.87144086767341544</v>
      </c>
    </row>
    <row r="416" spans="1:23" hidden="1" x14ac:dyDescent="0.25">
      <c r="A416" s="1" t="s">
        <v>105</v>
      </c>
      <c r="B416">
        <v>1</v>
      </c>
      <c r="C416" s="1" t="s">
        <v>108</v>
      </c>
      <c r="D416" s="1" t="s">
        <v>342</v>
      </c>
      <c r="E416" s="1">
        <v>2035</v>
      </c>
      <c r="F416" s="1">
        <v>89.575452474152854</v>
      </c>
      <c r="G416" s="1">
        <v>1.0947843200503071E-2</v>
      </c>
      <c r="H416" s="1">
        <v>9.1815836126196018E-11</v>
      </c>
      <c r="I416" s="1">
        <v>9.6966836072638592E-11</v>
      </c>
      <c r="J416" s="1">
        <v>5.1614946113718867E-12</v>
      </c>
      <c r="K416" s="1">
        <v>38.078552413941701</v>
      </c>
      <c r="L416" s="1">
        <v>5.1389312250897561E-12</v>
      </c>
      <c r="M416" s="1">
        <v>61.662200421702202</v>
      </c>
      <c r="N416" s="1">
        <v>13.812394996269283</v>
      </c>
      <c r="O416" s="1">
        <v>53.550000000102713</v>
      </c>
      <c r="P416" s="1">
        <v>9.8840000005420769</v>
      </c>
      <c r="Q416" s="1">
        <v>6.5920000000002759</v>
      </c>
      <c r="R416" s="1">
        <v>1423.5000327026219</v>
      </c>
      <c r="S416" s="1">
        <v>27.468000000000043</v>
      </c>
      <c r="T416" s="1">
        <v>510.67000945996597</v>
      </c>
      <c r="U416" s="1">
        <v>38.375042187590005</v>
      </c>
      <c r="V416" s="1">
        <f>0.45*2600*PS[[#This Row],[Transform File.REC_y]]</f>
        <v>12.808976544588594</v>
      </c>
      <c r="W416" s="1">
        <f>0.45*_xlfn.XLOOKUP(PS[[#This Row],[Transform File.Year]],Graphs!$R$2:$R$41,Graphs!$S$2:$S$41)*_xlfn.XLOOKUP(PS[[#This Row],[Transform File.Year]],Graphs!$R$2:$R$41,Graphs!$T$2:$T$41)*PS[[#This Row],[Transform File.REC_y]]</f>
        <v>6.9769453282991662</v>
      </c>
    </row>
    <row r="417" spans="1:23" hidden="1" x14ac:dyDescent="0.25">
      <c r="A417" s="1" t="s">
        <v>105</v>
      </c>
      <c r="B417">
        <v>1</v>
      </c>
      <c r="C417" s="1" t="s">
        <v>108</v>
      </c>
      <c r="D417" s="1" t="s">
        <v>342</v>
      </c>
      <c r="E417" s="1">
        <v>2036</v>
      </c>
      <c r="F417" s="1">
        <v>91.835293838407935</v>
      </c>
      <c r="G417" s="1">
        <v>1.6068773717380819E-2</v>
      </c>
      <c r="H417" s="1">
        <v>3.0939868105650455E-11</v>
      </c>
      <c r="I417" s="1">
        <v>9.5263969197834615E-11</v>
      </c>
      <c r="J417" s="1">
        <v>4.0504504502436514E-12</v>
      </c>
      <c r="K417" s="1">
        <v>6.8450293062702657E-11</v>
      </c>
      <c r="L417" s="1">
        <v>9.3379712434739848E-12</v>
      </c>
      <c r="M417" s="1">
        <v>72.629582026454912</v>
      </c>
      <c r="N417" s="1">
        <v>13.203337082374281</v>
      </c>
      <c r="O417" s="1">
        <v>45.900000000343461</v>
      </c>
      <c r="P417" s="1">
        <v>9.1780000006327924</v>
      </c>
      <c r="Q417" s="1">
        <v>3.2960000000004506</v>
      </c>
      <c r="R417" s="1">
        <v>1450.5872517832302</v>
      </c>
      <c r="S417" s="1">
        <v>23.544000000000061</v>
      </c>
      <c r="T417" s="1">
        <v>564.94287654833477</v>
      </c>
      <c r="U417" s="1">
        <v>52.187437183859288</v>
      </c>
      <c r="V417" s="1">
        <f>0.45*2600*PS[[#This Row],[Transform File.REC_y]]</f>
        <v>18.800465249335559</v>
      </c>
      <c r="W417" s="1">
        <f>0.45*_xlfn.XLOOKUP(PS[[#This Row],[Transform File.Year]],Graphs!$R$2:$R$41,Graphs!$S$2:$S$41)*_xlfn.XLOOKUP(PS[[#This Row],[Transform File.Year]],Graphs!$R$2:$R$41,Graphs!$T$2:$T$41)*PS[[#This Row],[Transform File.REC_y]]</f>
        <v>9.8243682747316434</v>
      </c>
    </row>
    <row r="418" spans="1:23" hidden="1" x14ac:dyDescent="0.25">
      <c r="A418" s="1" t="s">
        <v>105</v>
      </c>
      <c r="B418">
        <v>1</v>
      </c>
      <c r="C418" s="1" t="s">
        <v>108</v>
      </c>
      <c r="D418" s="1" t="s">
        <v>342</v>
      </c>
      <c r="E418" s="1">
        <v>2037</v>
      </c>
      <c r="F418" s="1">
        <v>103.02184779910438</v>
      </c>
      <c r="G418" s="1">
        <v>-1.5740203544670891E-3</v>
      </c>
      <c r="H418" s="1">
        <v>7.9653289363451642E-11</v>
      </c>
      <c r="I418" s="1">
        <v>1.1204115271463173E-10</v>
      </c>
      <c r="J418" s="1">
        <v>3.2019176048149097E-12</v>
      </c>
      <c r="K418" s="1">
        <v>31.832589070881191</v>
      </c>
      <c r="L418" s="1">
        <v>1.2697067769657968E-11</v>
      </c>
      <c r="M418" s="1">
        <v>57.925705607064685</v>
      </c>
      <c r="N418" s="1">
        <v>9.8888956893159747</v>
      </c>
      <c r="O418" s="1">
        <v>43.48449771194322</v>
      </c>
      <c r="P418" s="1">
        <v>8.4720000007297607</v>
      </c>
      <c r="Q418" s="1">
        <v>7.9379403528924499E-11</v>
      </c>
      <c r="R418" s="1">
        <v>1439.5959184499652</v>
      </c>
      <c r="S418" s="1">
        <v>19.620000000000083</v>
      </c>
      <c r="T418" s="1">
        <v>630.18312524145642</v>
      </c>
      <c r="U418" s="1">
        <v>65.390774266233564</v>
      </c>
      <c r="V418" s="1">
        <f>0.45*2600*PS[[#This Row],[Transform File.REC_y]]</f>
        <v>-1.8416038147264944</v>
      </c>
      <c r="W418" s="1">
        <f>0.45*_xlfn.XLOOKUP(PS[[#This Row],[Transform File.Year]],Graphs!$R$2:$R$41,Graphs!$S$2:$S$41)*_xlfn.XLOOKUP(PS[[#This Row],[Transform File.Year]],Graphs!$R$2:$R$41,Graphs!$T$2:$T$41)*PS[[#This Row],[Transform File.REC_y]]</f>
        <v>-0.92319693889783616</v>
      </c>
    </row>
    <row r="419" spans="1:23" hidden="1" x14ac:dyDescent="0.25">
      <c r="A419" s="1" t="s">
        <v>105</v>
      </c>
      <c r="B419">
        <v>1</v>
      </c>
      <c r="C419" s="1" t="s">
        <v>108</v>
      </c>
      <c r="D419" s="1" t="s">
        <v>342</v>
      </c>
      <c r="E419" s="1">
        <v>2038</v>
      </c>
      <c r="F419" s="1">
        <v>107.02303839551823</v>
      </c>
      <c r="G419" s="1">
        <v>-1.802418613863747E-3</v>
      </c>
      <c r="H419" s="1">
        <v>7.4213926145827444E-11</v>
      </c>
      <c r="I419" s="1">
        <v>1.3299786457263647E-10</v>
      </c>
      <c r="J419" s="1">
        <v>2.813331818113477E-12</v>
      </c>
      <c r="K419" s="1">
        <v>65.563515732678326</v>
      </c>
      <c r="L419" s="1">
        <v>1.5586853080159599E-11</v>
      </c>
      <c r="M419" s="1">
        <v>42.80992163743047</v>
      </c>
      <c r="N419" s="1">
        <v>4.3557144691682126</v>
      </c>
      <c r="O419" s="1">
        <v>35.834497712035038</v>
      </c>
      <c r="P419" s="1">
        <v>7.7660000008250245</v>
      </c>
      <c r="Q419" s="1">
        <v>8.7500841189374389E-11</v>
      </c>
      <c r="R419" s="1">
        <v>1471.4285075208463</v>
      </c>
      <c r="S419" s="1">
        <v>15.696000000000113</v>
      </c>
      <c r="T419" s="1">
        <v>688.10883084852117</v>
      </c>
      <c r="U419" s="1">
        <v>75.279669955549537</v>
      </c>
      <c r="V419" s="1">
        <f>0.45*2600*PS[[#This Row],[Transform File.REC_y]]</f>
        <v>-2.108829778220584</v>
      </c>
      <c r="W419" s="1">
        <f>0.45*_xlfn.XLOOKUP(PS[[#This Row],[Transform File.Year]],Graphs!$R$2:$R$41,Graphs!$S$2:$S$41)*_xlfn.XLOOKUP(PS[[#This Row],[Transform File.Year]],Graphs!$R$2:$R$41,Graphs!$T$2:$T$41)*PS[[#This Row],[Transform File.REC_y]]</f>
        <v>-1.0140960353717043</v>
      </c>
    </row>
    <row r="420" spans="1:23" hidden="1" x14ac:dyDescent="0.25">
      <c r="A420" s="1" t="s">
        <v>105</v>
      </c>
      <c r="B420">
        <v>1</v>
      </c>
      <c r="C420" s="1" t="s">
        <v>108</v>
      </c>
      <c r="D420" s="1" t="s">
        <v>342</v>
      </c>
      <c r="E420" s="1">
        <v>2039</v>
      </c>
      <c r="F420" s="1">
        <v>105.01297008804355</v>
      </c>
      <c r="G420" s="1">
        <v>-1.6186316413143045E-3</v>
      </c>
      <c r="H420" s="1">
        <v>1.5638305217678738E-11</v>
      </c>
      <c r="I420" s="1">
        <v>1.6163558004904026E-10</v>
      </c>
      <c r="J420" s="1">
        <v>2.0381444192936018E-12</v>
      </c>
      <c r="K420" s="1">
        <v>61.394714058117522</v>
      </c>
      <c r="L420" s="1">
        <v>1.5661112621362977E-11</v>
      </c>
      <c r="M420" s="1">
        <v>45.495150531625711</v>
      </c>
      <c r="N420" s="1">
        <v>7.4091416373289345</v>
      </c>
      <c r="O420" s="1">
        <v>28.184497712065973</v>
      </c>
      <c r="P420" s="1">
        <v>7.060000000937066</v>
      </c>
      <c r="Q420" s="1">
        <v>9.5039526702338443E-11</v>
      </c>
      <c r="R420" s="1">
        <v>1536.9920232535246</v>
      </c>
      <c r="S420" s="1">
        <v>11.772000000000155</v>
      </c>
      <c r="T420" s="1">
        <v>730.91875248595159</v>
      </c>
      <c r="U420" s="1">
        <v>79.635384424717756</v>
      </c>
      <c r="V420" s="1">
        <f>0.45*2600*PS[[#This Row],[Transform File.REC_y]]</f>
        <v>-1.8937990203377364</v>
      </c>
      <c r="W420" s="1">
        <f>0.45*_xlfn.XLOOKUP(PS[[#This Row],[Transform File.Year]],Graphs!$R$2:$R$41,Graphs!$S$2:$S$41)*_xlfn.XLOOKUP(PS[[#This Row],[Transform File.Year]],Graphs!$R$2:$R$41,Graphs!$T$2:$T$41)*PS[[#This Row],[Transform File.REC_y]]</f>
        <v>-0.87355142767460259</v>
      </c>
    </row>
    <row r="421" spans="1:23" hidden="1" x14ac:dyDescent="0.25">
      <c r="A421" s="1" t="s">
        <v>105</v>
      </c>
      <c r="B421">
        <v>1</v>
      </c>
      <c r="C421" s="1" t="s">
        <v>108</v>
      </c>
      <c r="D421" s="1" t="s">
        <v>342</v>
      </c>
      <c r="E421" s="1">
        <v>2040</v>
      </c>
      <c r="F421" s="1">
        <v>103.20221551538322</v>
      </c>
      <c r="G421" s="1">
        <v>-2.4336136134527871E-3</v>
      </c>
      <c r="H421" s="1">
        <v>8.5712101680722597E-12</v>
      </c>
      <c r="I421" s="1">
        <v>2.0287563763133817E-10</v>
      </c>
      <c r="J421" s="1">
        <v>1.3317235088064232E-12</v>
      </c>
      <c r="K421" s="1">
        <v>100.04916639455961</v>
      </c>
      <c r="L421" s="1">
        <v>1.6272504521386245E-11</v>
      </c>
      <c r="M421" s="1">
        <v>12.404924962123999</v>
      </c>
      <c r="N421" s="1">
        <v>9.0869046718855156E-11</v>
      </c>
      <c r="O421" s="1">
        <v>20.53449771214563</v>
      </c>
      <c r="P421" s="1">
        <v>6.3540000010700632</v>
      </c>
      <c r="Q421" s="1">
        <v>1.0057346892324586E-10</v>
      </c>
      <c r="R421" s="1">
        <v>1598.386737311642</v>
      </c>
      <c r="S421" s="1">
        <v>7.8480000000002228</v>
      </c>
      <c r="T421" s="1">
        <v>776.41390301757724</v>
      </c>
      <c r="U421" s="1">
        <v>87.044526062046685</v>
      </c>
      <c r="V421" s="1">
        <f>0.45*2600*PS[[#This Row],[Transform File.REC_y]]</f>
        <v>-2.847327927739761</v>
      </c>
      <c r="W421" s="1">
        <f>0.45*_xlfn.XLOOKUP(PS[[#This Row],[Transform File.Year]],Graphs!$R$2:$R$41,Graphs!$S$2:$S$41)*_xlfn.XLOOKUP(PS[[#This Row],[Transform File.Year]],Graphs!$R$2:$R$41,Graphs!$T$2:$T$41)*PS[[#This Row],[Transform File.REC_y]]</f>
        <v>-1.2597577781231619</v>
      </c>
    </row>
    <row r="422" spans="1:23" hidden="1" x14ac:dyDescent="0.25">
      <c r="A422" s="1" t="s">
        <v>105</v>
      </c>
      <c r="B422">
        <v>1</v>
      </c>
      <c r="C422" s="1" t="s">
        <v>108</v>
      </c>
      <c r="D422" s="1" t="s">
        <v>342</v>
      </c>
      <c r="E422" s="1">
        <v>2041</v>
      </c>
      <c r="F422" s="1">
        <v>104.39654703865375</v>
      </c>
      <c r="G422" s="1">
        <v>-2.3674114572922273E-3</v>
      </c>
      <c r="H422" s="1">
        <v>7.1754507878342853E-12</v>
      </c>
      <c r="I422" s="1">
        <v>2.6886343338274645E-10</v>
      </c>
      <c r="J422" s="1">
        <v>1.0999790209328868E-12</v>
      </c>
      <c r="K422" s="1">
        <v>146.18589064568513</v>
      </c>
      <c r="L422" s="1">
        <v>1.3371014717886743E-11</v>
      </c>
      <c r="M422" s="1">
        <v>4.2199822302389952E-9</v>
      </c>
      <c r="N422" s="1">
        <v>1.2281199745893272E-11</v>
      </c>
      <c r="O422" s="1">
        <v>12.884497712219842</v>
      </c>
      <c r="P422" s="1">
        <v>6.3540000012316984</v>
      </c>
      <c r="Q422" s="1">
        <v>1.1218014114573415E-10</v>
      </c>
      <c r="R422" s="1">
        <v>1698.4359037062015</v>
      </c>
      <c r="S422" s="1">
        <v>3.9240000000003756</v>
      </c>
      <c r="T422" s="1">
        <v>788.81882797970127</v>
      </c>
      <c r="U422" s="1">
        <v>87.04452606213755</v>
      </c>
      <c r="V422" s="1">
        <f>0.45*2600*PS[[#This Row],[Transform File.REC_y]]</f>
        <v>-2.769871405031906</v>
      </c>
      <c r="W422" s="1">
        <f>0.45*_xlfn.XLOOKUP(PS[[#This Row],[Transform File.Year]],Graphs!$R$2:$R$41,Graphs!$S$2:$S$41)*_xlfn.XLOOKUP(PS[[#This Row],[Transform File.Year]],Graphs!$R$2:$R$41,Graphs!$T$2:$T$41)*PS[[#This Row],[Transform File.REC_y]]</f>
        <v>-1.1753910740232334</v>
      </c>
    </row>
    <row r="423" spans="1:23" hidden="1" x14ac:dyDescent="0.25">
      <c r="A423" s="1" t="s">
        <v>105</v>
      </c>
      <c r="B423">
        <v>1</v>
      </c>
      <c r="C423" s="1" t="s">
        <v>108</v>
      </c>
      <c r="D423" s="1" t="s">
        <v>342</v>
      </c>
      <c r="E423" s="1">
        <v>2042</v>
      </c>
      <c r="F423" s="1">
        <v>103.68854992730024</v>
      </c>
      <c r="G423" s="1">
        <v>-3.1610674358145711E-3</v>
      </c>
      <c r="H423" s="1">
        <v>7.0923864218510932E-12</v>
      </c>
      <c r="I423" s="1">
        <v>3.679889046399755E-10</v>
      </c>
      <c r="J423" s="1">
        <v>9.0854265222782721E-13</v>
      </c>
      <c r="K423" s="1">
        <v>42.709678205168288</v>
      </c>
      <c r="L423" s="1">
        <v>4.816225778504576E-12</v>
      </c>
      <c r="M423" s="1">
        <v>15.763098143779853</v>
      </c>
      <c r="N423" s="1">
        <v>5.7334663048738678E-12</v>
      </c>
      <c r="O423" s="1">
        <v>5.2344977122354797</v>
      </c>
      <c r="P423" s="1">
        <v>6.3540000014345743</v>
      </c>
      <c r="Q423" s="1">
        <v>1.2085788959242763E-10</v>
      </c>
      <c r="R423" s="1">
        <v>1844.6217943518866</v>
      </c>
      <c r="S423" s="1">
        <v>7.0670325459516408E-11</v>
      </c>
      <c r="T423" s="1">
        <v>788.81882798392121</v>
      </c>
      <c r="U423" s="1">
        <v>87.044526062149828</v>
      </c>
      <c r="V423" s="1">
        <f>0.45*2600*PS[[#This Row],[Transform File.REC_y]]</f>
        <v>-3.698448899903048</v>
      </c>
      <c r="W423" s="1">
        <f>0.45*_xlfn.XLOOKUP(PS[[#This Row],[Transform File.Year]],Graphs!$R$2:$R$41,Graphs!$S$2:$S$41)*_xlfn.XLOOKUP(PS[[#This Row],[Transform File.Year]],Graphs!$R$2:$R$41,Graphs!$T$2:$T$41)*PS[[#This Row],[Transform File.REC_y]]</f>
        <v>-1.5051998975874319</v>
      </c>
    </row>
    <row r="424" spans="1:23" hidden="1" x14ac:dyDescent="0.25">
      <c r="A424" s="1" t="s">
        <v>105</v>
      </c>
      <c r="B424">
        <v>1</v>
      </c>
      <c r="C424" s="1" t="s">
        <v>108</v>
      </c>
      <c r="D424" s="1" t="s">
        <v>342</v>
      </c>
      <c r="E424" s="1">
        <v>2043</v>
      </c>
      <c r="F424" s="1">
        <v>99.443166253505638</v>
      </c>
      <c r="G424" s="1">
        <v>-3.693214864998236E-3</v>
      </c>
      <c r="H424" s="1">
        <v>7.5555828957029814E-12</v>
      </c>
      <c r="I424" s="1">
        <v>5.2883066924618742E-10</v>
      </c>
      <c r="J424" s="1">
        <v>9.563763362121007E-13</v>
      </c>
      <c r="K424" s="1">
        <v>45.415067770352202</v>
      </c>
      <c r="L424" s="1">
        <v>1.9288125899539751E-12</v>
      </c>
      <c r="M424" s="1">
        <v>41.179372420809862</v>
      </c>
      <c r="N424" s="1">
        <v>4.6960117979362091E-12</v>
      </c>
      <c r="O424" s="1">
        <v>5.2344977122440506</v>
      </c>
      <c r="P424" s="1">
        <v>6.3540000017034375</v>
      </c>
      <c r="Q424" s="1">
        <v>1.2601938420379952E-10</v>
      </c>
      <c r="R424" s="1">
        <v>1887.3314725570549</v>
      </c>
      <c r="S424" s="1">
        <v>7.5901477184003546E-11</v>
      </c>
      <c r="T424" s="1">
        <v>804.58192612770108</v>
      </c>
      <c r="U424" s="1">
        <v>87.044526062155555</v>
      </c>
      <c r="V424" s="1">
        <f>0.45*2600*PS[[#This Row],[Transform File.REC_y]]</f>
        <v>-4.3210613920479357</v>
      </c>
      <c r="W424" s="1">
        <f>0.45*_xlfn.XLOOKUP(PS[[#This Row],[Transform File.Year]],Graphs!$R$2:$R$41,Graphs!$S$2:$S$41)*_xlfn.XLOOKUP(PS[[#This Row],[Transform File.Year]],Graphs!$R$2:$R$41,Graphs!$T$2:$T$41)*PS[[#This Row],[Transform File.REC_y]]</f>
        <v>-1.686536029724264</v>
      </c>
    </row>
    <row r="425" spans="1:23" hidden="1" x14ac:dyDescent="0.25">
      <c r="A425" s="1" t="s">
        <v>105</v>
      </c>
      <c r="B425">
        <v>1</v>
      </c>
      <c r="C425" s="1" t="s">
        <v>108</v>
      </c>
      <c r="D425" s="1" t="s">
        <v>342</v>
      </c>
      <c r="E425" s="1">
        <v>2044</v>
      </c>
      <c r="F425" s="1">
        <v>95.467679211125088</v>
      </c>
      <c r="G425" s="1">
        <v>-4.2791265556187067E-3</v>
      </c>
      <c r="H425" s="1">
        <v>8.5038305962545561E-12</v>
      </c>
      <c r="I425" s="1">
        <v>8.3345720820606023E-10</v>
      </c>
      <c r="J425" s="1">
        <v>9.2051709692472317E-13</v>
      </c>
      <c r="K425" s="1">
        <v>50.237912039875873</v>
      </c>
      <c r="L425" s="1">
        <v>1.2719600716750189E-12</v>
      </c>
      <c r="M425" s="1">
        <v>36.796740316256759</v>
      </c>
      <c r="N425" s="1">
        <v>4.6787566682995954E-12</v>
      </c>
      <c r="O425" s="1">
        <v>5.2344977122512262</v>
      </c>
      <c r="P425" s="1">
        <v>6.3540000020714267</v>
      </c>
      <c r="Q425" s="1">
        <v>1.3006983465404317E-10</v>
      </c>
      <c r="R425" s="1">
        <v>1932.746540327407</v>
      </c>
      <c r="S425" s="1">
        <v>8.1958103460236692E-11</v>
      </c>
      <c r="T425" s="1">
        <v>845.76129854851092</v>
      </c>
      <c r="U425" s="1">
        <v>87.044526062160244</v>
      </c>
      <c r="V425" s="1">
        <f>0.45*2600*PS[[#This Row],[Transform File.REC_y]]</f>
        <v>-5.0065780700738864</v>
      </c>
      <c r="W425" s="1">
        <f>0.45*_xlfn.XLOOKUP(PS[[#This Row],[Transform File.Year]],Graphs!$R$2:$R$41,Graphs!$S$2:$S$41)*_xlfn.XLOOKUP(PS[[#This Row],[Transform File.Year]],Graphs!$R$2:$R$41,Graphs!$T$2:$T$41)*PS[[#This Row],[Transform File.REC_y]]</f>
        <v>-1.8739411775555461</v>
      </c>
    </row>
    <row r="426" spans="1:23" hidden="1" x14ac:dyDescent="0.25">
      <c r="A426" s="1" t="s">
        <v>105</v>
      </c>
      <c r="B426">
        <v>1</v>
      </c>
      <c r="C426" s="1" t="s">
        <v>108</v>
      </c>
      <c r="D426" s="1" t="s">
        <v>342</v>
      </c>
      <c r="E426" s="1">
        <v>2045</v>
      </c>
      <c r="F426" s="1">
        <v>91.764347072526022</v>
      </c>
      <c r="G426" s="1">
        <v>-5.4268992882397383E-3</v>
      </c>
      <c r="H426" s="1">
        <v>9.7534492516453117E-12</v>
      </c>
      <c r="I426" s="1">
        <v>1.7345925975124838E-9</v>
      </c>
      <c r="J426" s="1">
        <v>8.672324454864659E-13</v>
      </c>
      <c r="K426" s="1">
        <v>63.246838688005312</v>
      </c>
      <c r="L426" s="1">
        <v>8.2319853556416667E-13</v>
      </c>
      <c r="M426" s="1">
        <v>36.406263575780429</v>
      </c>
      <c r="N426" s="1">
        <v>5.0303471294686625E-12</v>
      </c>
      <c r="O426" s="1">
        <v>5.2344977122583183</v>
      </c>
      <c r="P426" s="1">
        <v>6.354000002600257</v>
      </c>
      <c r="Q426" s="1">
        <v>1.3327175225885808E-10</v>
      </c>
      <c r="R426" s="1">
        <v>1982.984452367283</v>
      </c>
      <c r="S426" s="1">
        <v>8.7097034685326448E-11</v>
      </c>
      <c r="T426" s="1">
        <v>882.5580388647677</v>
      </c>
      <c r="U426" s="1">
        <v>87.04452606216492</v>
      </c>
      <c r="V426" s="1">
        <f>0.45*2600*PS[[#This Row],[Transform File.REC_y]]</f>
        <v>-6.3494721672404939</v>
      </c>
      <c r="W426" s="1">
        <f>0.45*_xlfn.XLOOKUP(PS[[#This Row],[Transform File.Year]],Graphs!$R$2:$R$41,Graphs!$S$2:$S$41)*_xlfn.XLOOKUP(PS[[#This Row],[Transform File.Year]],Graphs!$R$2:$R$41,Graphs!$T$2:$T$41)*PS[[#This Row],[Transform File.REC_y]]</f>
        <v>-2.2789867057061168</v>
      </c>
    </row>
    <row r="427" spans="1:23" hidden="1" x14ac:dyDescent="0.25">
      <c r="A427" s="1" t="s">
        <v>105</v>
      </c>
      <c r="B427">
        <v>1</v>
      </c>
      <c r="C427" s="1" t="s">
        <v>108</v>
      </c>
      <c r="D427" s="1" t="s">
        <v>342</v>
      </c>
      <c r="E427" s="1">
        <v>2046</v>
      </c>
      <c r="F427" s="1">
        <v>87.86444508752696</v>
      </c>
      <c r="G427" s="1">
        <v>1.3235911142244565E-2</v>
      </c>
      <c r="H427" s="1">
        <v>1.1362600677871877E-11</v>
      </c>
      <c r="I427" s="1">
        <v>1.1172696768170742E-6</v>
      </c>
      <c r="J427" s="1">
        <v>8.1041834214047793E-13</v>
      </c>
      <c r="K427" s="1">
        <v>143.27863070440057</v>
      </c>
      <c r="L427" s="1">
        <v>5.5227408714108799E-13</v>
      </c>
      <c r="M427" s="1">
        <v>51.721225447664921</v>
      </c>
      <c r="N427" s="1">
        <v>5.7628761080699263E-12</v>
      </c>
      <c r="O427" s="1">
        <v>5.234497712265874</v>
      </c>
      <c r="P427" s="1">
        <v>6.3540000034337139</v>
      </c>
      <c r="Q427" s="1">
        <v>1.3608508407697156E-10</v>
      </c>
      <c r="R427" s="1">
        <v>2046.2312910552882</v>
      </c>
      <c r="S427" s="1">
        <v>9.6435005928800433E-11</v>
      </c>
      <c r="T427" s="1">
        <v>918.96430244054818</v>
      </c>
      <c r="U427" s="1">
        <v>87.04452606216995</v>
      </c>
      <c r="V427" s="1">
        <f>0.45*2600*PS[[#This Row],[Transform File.REC_y]]</f>
        <v>15.486016036426141</v>
      </c>
      <c r="W427" s="1">
        <f>0.45*_xlfn.XLOOKUP(PS[[#This Row],[Transform File.Year]],Graphs!$R$2:$R$41,Graphs!$S$2:$S$41)*_xlfn.XLOOKUP(PS[[#This Row],[Transform File.Year]],Graphs!$R$2:$R$41,Graphs!$T$2:$T$41)*PS[[#This Row],[Transform File.REC_y]]</f>
        <v>5.3298230485668858</v>
      </c>
    </row>
    <row r="428" spans="1:23" hidden="1" x14ac:dyDescent="0.25">
      <c r="A428" s="1" t="s">
        <v>105</v>
      </c>
      <c r="B428">
        <v>1</v>
      </c>
      <c r="C428" s="1" t="s">
        <v>108</v>
      </c>
      <c r="D428" s="1" t="s">
        <v>342</v>
      </c>
      <c r="E428" s="1">
        <v>2047</v>
      </c>
      <c r="F428" s="1">
        <v>84.507783113051516</v>
      </c>
      <c r="G428" s="1">
        <v>1.0482827821842121E-2</v>
      </c>
      <c r="H428" s="1">
        <v>1.3323510474954114E-11</v>
      </c>
      <c r="I428" s="1">
        <v>1.7142284004759247E-8</v>
      </c>
      <c r="J428" s="1">
        <v>7.454219139304398E-13</v>
      </c>
      <c r="K428" s="1">
        <v>187.37898003634032</v>
      </c>
      <c r="L428" s="1">
        <v>3.8898299599512019E-13</v>
      </c>
      <c r="M428" s="1">
        <v>69.647685901373933</v>
      </c>
      <c r="N428" s="1">
        <v>6.8292561127669488E-12</v>
      </c>
      <c r="O428" s="1">
        <v>5.2344977122743774</v>
      </c>
      <c r="P428" s="1">
        <v>6.3540000051683068</v>
      </c>
      <c r="Q428" s="1">
        <v>1.3812322849626516E-10</v>
      </c>
      <c r="R428" s="1">
        <v>2107.074921759689</v>
      </c>
      <c r="S428" s="1">
        <v>1.091320736984584E-10</v>
      </c>
      <c r="T428" s="1">
        <v>970.68552788821307</v>
      </c>
      <c r="U428" s="1">
        <v>87.04452606217481</v>
      </c>
      <c r="V428" s="1">
        <f>0.45*2600*PS[[#This Row],[Transform File.REC_y]]</f>
        <v>12.264908551555282</v>
      </c>
      <c r="W428" s="1">
        <f>0.45*_xlfn.XLOOKUP(PS[[#This Row],[Transform File.Year]],Graphs!$R$2:$R$41,Graphs!$S$2:$S$41)*_xlfn.XLOOKUP(PS[[#This Row],[Transform File.Year]],Graphs!$R$2:$R$41,Graphs!$T$2:$T$41)*PS[[#This Row],[Transform File.REC_y]]</f>
        <v>4.0474948471150505</v>
      </c>
    </row>
    <row r="429" spans="1:23" hidden="1" x14ac:dyDescent="0.25">
      <c r="A429" s="1" t="s">
        <v>105</v>
      </c>
      <c r="B429">
        <v>1</v>
      </c>
      <c r="C429" s="1" t="s">
        <v>108</v>
      </c>
      <c r="D429" s="1" t="s">
        <v>342</v>
      </c>
      <c r="E429" s="1">
        <v>2048</v>
      </c>
      <c r="F429" s="1">
        <v>81.456752410913623</v>
      </c>
      <c r="G429" s="1">
        <v>1.0023317294356302E-2</v>
      </c>
      <c r="H429" s="1">
        <v>1.6128877773410116E-11</v>
      </c>
      <c r="I429" s="1">
        <v>3.3406615309467864E-8</v>
      </c>
      <c r="J429" s="1">
        <v>6.574465383304221E-13</v>
      </c>
      <c r="K429" s="1">
        <v>258.95011783263527</v>
      </c>
      <c r="L429" s="1">
        <v>3.0446055383087336E-13</v>
      </c>
      <c r="M429" s="1">
        <v>48.170860170518964</v>
      </c>
      <c r="N429" s="1">
        <v>8.1389457244159218E-12</v>
      </c>
      <c r="O429" s="1">
        <v>5.2344977122841305</v>
      </c>
      <c r="P429" s="1">
        <v>1.1224933604232055E-6</v>
      </c>
      <c r="Q429" s="1">
        <v>1.3945495200507158E-10</v>
      </c>
      <c r="R429" s="1">
        <v>2170.8014017960299</v>
      </c>
      <c r="S429" s="1">
        <v>1.24718926778618E-10</v>
      </c>
      <c r="T429" s="1">
        <v>1040.333213789587</v>
      </c>
      <c r="U429" s="1">
        <v>87.044526062180736</v>
      </c>
      <c r="V429" s="1">
        <f>0.45*2600*PS[[#This Row],[Transform File.REC_y]]</f>
        <v>11.727281234396873</v>
      </c>
      <c r="W429" s="1">
        <f>0.45*_xlfn.XLOOKUP(PS[[#This Row],[Transform File.Year]],Graphs!$R$2:$R$41,Graphs!$S$2:$S$41)*_xlfn.XLOOKUP(PS[[#This Row],[Transform File.Year]],Graphs!$R$2:$R$41,Graphs!$T$2:$T$41)*PS[[#This Row],[Transform File.REC_y]]</f>
        <v>3.7106371617638412</v>
      </c>
    </row>
    <row r="430" spans="1:23" hidden="1" x14ac:dyDescent="0.25">
      <c r="A430" s="1" t="s">
        <v>105</v>
      </c>
      <c r="B430">
        <v>1</v>
      </c>
      <c r="C430" s="1" t="s">
        <v>108</v>
      </c>
      <c r="D430" s="1" t="s">
        <v>342</v>
      </c>
      <c r="E430" s="1">
        <v>2049</v>
      </c>
      <c r="F430" s="1">
        <v>78.200691361559933</v>
      </c>
      <c r="G430" s="1">
        <v>4.1653515939754186E-3</v>
      </c>
      <c r="H430" s="1">
        <v>1.9067008430482417E-11</v>
      </c>
      <c r="I430" s="1">
        <v>4.9450091448538272E-7</v>
      </c>
      <c r="J430" s="1">
        <v>6.4590940757238905E-13</v>
      </c>
      <c r="K430" s="1">
        <v>225.07131480640854</v>
      </c>
      <c r="L430" s="1">
        <v>2.437160956717971E-13</v>
      </c>
      <c r="M430" s="1">
        <v>81.876580011639746</v>
      </c>
      <c r="N430" s="1">
        <v>9.7645230318845885E-12</v>
      </c>
      <c r="O430" s="1">
        <v>5.2344977122948757</v>
      </c>
      <c r="P430" s="1">
        <v>1.1395734396054108E-6</v>
      </c>
      <c r="Q430" s="1">
        <v>1.4055493102600447E-10</v>
      </c>
      <c r="R430" s="1">
        <v>2244.2727696286724</v>
      </c>
      <c r="S430" s="1">
        <v>1.4038003939998098E-10</v>
      </c>
      <c r="T430" s="1">
        <v>1088.5040739601061</v>
      </c>
      <c r="U430" s="1">
        <v>87.04452606218797</v>
      </c>
      <c r="V430" s="1">
        <f>0.45*2600*PS[[#This Row],[Transform File.REC_y]]</f>
        <v>4.8734613649512397</v>
      </c>
      <c r="W430" s="1">
        <f>0.45*_xlfn.XLOOKUP(PS[[#This Row],[Transform File.Year]],Graphs!$R$2:$R$41,Graphs!$S$2:$S$41)*_xlfn.XLOOKUP(PS[[#This Row],[Transform File.Year]],Graphs!$R$2:$R$41,Graphs!$T$2:$T$41)*PS[[#This Row],[Transform File.REC_y]]</f>
        <v>1.4784217911243964</v>
      </c>
    </row>
    <row r="431" spans="1:23" hidden="1" x14ac:dyDescent="0.25">
      <c r="A431" s="1" t="s">
        <v>105</v>
      </c>
      <c r="B431">
        <v>1</v>
      </c>
      <c r="C431" s="1" t="s">
        <v>108</v>
      </c>
      <c r="D431" s="1" t="s">
        <v>342</v>
      </c>
      <c r="E431" s="1">
        <v>2050</v>
      </c>
      <c r="F431" s="1">
        <v>75.024380692043579</v>
      </c>
      <c r="G431" s="1">
        <v>1.1569250432127453E-2</v>
      </c>
      <c r="H431" s="1">
        <v>2.2969403863333598E-11</v>
      </c>
      <c r="I431" s="1">
        <v>1.9974907174627731E-7</v>
      </c>
      <c r="J431" s="1">
        <v>7.0877211749312716E-13</v>
      </c>
      <c r="K431" s="1">
        <v>183.06793405905779</v>
      </c>
      <c r="L431" s="1">
        <v>0</v>
      </c>
      <c r="M431" s="1">
        <v>8.8502137493757598</v>
      </c>
      <c r="N431" s="1">
        <v>1.1807796585764361E-11</v>
      </c>
      <c r="O431" s="1">
        <v>5.2344977123075687</v>
      </c>
      <c r="P431" s="1">
        <v>1.172954053098321E-6</v>
      </c>
      <c r="Q431" s="1">
        <v>1.414634736782323E-10</v>
      </c>
      <c r="R431" s="1">
        <v>2293.7716682135615</v>
      </c>
      <c r="S431" s="1">
        <v>1.5665254392136722E-10</v>
      </c>
      <c r="T431" s="1">
        <v>1170.3806539717459</v>
      </c>
      <c r="U431" s="1">
        <v>87.04452606219651</v>
      </c>
      <c r="V431" s="1">
        <f>0.45*2600*PS[[#This Row],[Transform File.REC_y]]</f>
        <v>13.53602300558912</v>
      </c>
      <c r="W431" s="1">
        <f>0.45*_xlfn.XLOOKUP(PS[[#This Row],[Transform File.Year]],Graphs!$R$2:$R$41,Graphs!$S$2:$S$41)*_xlfn.XLOOKUP(PS[[#This Row],[Transform File.Year]],Graphs!$R$2:$R$41,Graphs!$T$2:$T$41)*PS[[#This Row],[Transform File.REC_y]]</f>
        <v>3.9367910697607327</v>
      </c>
    </row>
    <row r="432" spans="1:23" hidden="1" x14ac:dyDescent="0.25">
      <c r="A432" s="1" t="s">
        <v>105</v>
      </c>
      <c r="B432">
        <v>1</v>
      </c>
      <c r="C432" s="1" t="s">
        <v>108</v>
      </c>
      <c r="D432" s="1" t="s">
        <v>342</v>
      </c>
      <c r="E432" s="1">
        <v>2051</v>
      </c>
      <c r="F432" s="1">
        <v>72.087516497447112</v>
      </c>
      <c r="G432" s="1">
        <v>1.0842972104213965E-2</v>
      </c>
      <c r="H432" s="1">
        <v>2.7826931283184677E-11</v>
      </c>
      <c r="I432" s="1">
        <v>6.9456281327942408E-8</v>
      </c>
      <c r="J432" s="1">
        <v>8.6718841431954164E-13</v>
      </c>
      <c r="K432" s="1">
        <v>138.60651841880355</v>
      </c>
      <c r="L432" s="1">
        <v>0</v>
      </c>
      <c r="M432" s="1">
        <v>26.608856495684165</v>
      </c>
      <c r="N432" s="1">
        <v>1.4415796674329801E-11</v>
      </c>
      <c r="O432" s="1">
        <v>5.2344977123230585</v>
      </c>
      <c r="P432" s="1">
        <v>1.6674258228280073E-6</v>
      </c>
      <c r="Q432" s="1">
        <v>1.424198500144444E-10</v>
      </c>
      <c r="R432" s="1">
        <v>2342.3862857521672</v>
      </c>
      <c r="S432" s="1">
        <v>1.7002355863925396E-10</v>
      </c>
      <c r="T432" s="1">
        <v>1179.2308677211217</v>
      </c>
      <c r="U432" s="1">
        <v>87.044526062206643</v>
      </c>
      <c r="V432" s="1">
        <f>0.45*2600*PS[[#This Row],[Transform File.REC_y]]</f>
        <v>12.686277361930339</v>
      </c>
      <c r="W432" s="1">
        <f>0.45*_xlfn.XLOOKUP(PS[[#This Row],[Transform File.Year]],Graphs!$R$2:$R$41,Graphs!$S$2:$S$41)*_xlfn.XLOOKUP(PS[[#This Row],[Transform File.Year]],Graphs!$R$2:$R$41,Graphs!$T$2:$T$41)*PS[[#This Row],[Transform File.REC_y]]</f>
        <v>3.5371784547812659</v>
      </c>
    </row>
    <row r="433" spans="1:23" hidden="1" x14ac:dyDescent="0.25">
      <c r="A433" s="1" t="s">
        <v>105</v>
      </c>
      <c r="B433">
        <v>1</v>
      </c>
      <c r="C433" s="1" t="s">
        <v>108</v>
      </c>
      <c r="D433" s="1" t="s">
        <v>342</v>
      </c>
      <c r="E433" s="1">
        <v>2052</v>
      </c>
      <c r="F433" s="1">
        <v>69.310915524816181</v>
      </c>
      <c r="G433" s="1">
        <v>3.8209803412071067E-3</v>
      </c>
      <c r="H433" s="1">
        <v>3.5255246754036855E-11</v>
      </c>
      <c r="I433" s="1">
        <v>1.8718859098576465E-8</v>
      </c>
      <c r="J433" s="1">
        <v>0</v>
      </c>
      <c r="K433" s="1">
        <v>91.272529585619495</v>
      </c>
      <c r="L433" s="1">
        <v>0</v>
      </c>
      <c r="M433" s="1">
        <v>103.79726918279968</v>
      </c>
      <c r="N433" s="1">
        <v>1.7808471797142909E-11</v>
      </c>
      <c r="O433" s="1">
        <v>5.2344977123413274</v>
      </c>
      <c r="P433" s="1">
        <v>1.8671421306942068E-6</v>
      </c>
      <c r="Q433" s="1">
        <v>1.4334036711136912E-10</v>
      </c>
      <c r="R433" s="1">
        <v>2416.3782474049194</v>
      </c>
      <c r="S433" s="1">
        <v>1.7483978441775854E-10</v>
      </c>
      <c r="T433" s="1">
        <v>1150.4197242168086</v>
      </c>
      <c r="U433" s="1">
        <v>87.044526062218381</v>
      </c>
      <c r="V433" s="1">
        <f>0.45*2600*PS[[#This Row],[Transform File.REC_y]]</f>
        <v>4.4705469992123152</v>
      </c>
      <c r="W433" s="1">
        <f>0.45*_xlfn.XLOOKUP(PS[[#This Row],[Transform File.Year]],Graphs!$R$2:$R$41,Graphs!$S$2:$S$41)*_xlfn.XLOOKUP(PS[[#This Row],[Transform File.Year]],Graphs!$R$2:$R$41,Graphs!$T$2:$T$41)*PS[[#This Row],[Transform File.REC_y]]</f>
        <v>1.1949127585651831</v>
      </c>
    </row>
    <row r="434" spans="1:23" hidden="1" x14ac:dyDescent="0.25">
      <c r="A434" s="1" t="s">
        <v>105</v>
      </c>
      <c r="B434">
        <v>1</v>
      </c>
      <c r="C434" s="1" t="s">
        <v>108</v>
      </c>
      <c r="D434" s="1" t="s">
        <v>342</v>
      </c>
      <c r="E434" s="1">
        <v>2053</v>
      </c>
      <c r="F434" s="1">
        <v>66.456292976751087</v>
      </c>
      <c r="G434" s="1">
        <v>5.3766668899812549E-3</v>
      </c>
      <c r="H434" s="1">
        <v>4.5392894089611799E-11</v>
      </c>
      <c r="I434" s="1">
        <v>4.7945414677548717E-7</v>
      </c>
      <c r="J434" s="1">
        <v>0</v>
      </c>
      <c r="K434" s="1">
        <v>152.15807963109953</v>
      </c>
      <c r="L434" s="1">
        <v>0</v>
      </c>
      <c r="M434" s="1">
        <v>74.155475141171479</v>
      </c>
      <c r="N434" s="1">
        <v>2.2329498222796778E-11</v>
      </c>
      <c r="O434" s="1">
        <v>5.2344977123632672</v>
      </c>
      <c r="P434" s="1">
        <v>1.9365616659269822E-6</v>
      </c>
      <c r="Q434" s="1">
        <v>1.4420759955685559E-10</v>
      </c>
      <c r="R434" s="1">
        <v>2441.5816412844524</v>
      </c>
      <c r="S434" s="1">
        <v>1.7676859700771251E-10</v>
      </c>
      <c r="T434" s="1">
        <v>1171.0869933996219</v>
      </c>
      <c r="U434" s="1">
        <v>87.04452606223056</v>
      </c>
      <c r="V434" s="1">
        <f>0.45*2600*PS[[#This Row],[Transform File.REC_y]]</f>
        <v>6.2907002612780687</v>
      </c>
      <c r="W434" s="1">
        <f>0.45*_xlfn.XLOOKUP(PS[[#This Row],[Transform File.Year]],Graphs!$R$2:$R$41,Graphs!$S$2:$S$41)*_xlfn.XLOOKUP(PS[[#This Row],[Transform File.Year]],Graphs!$R$2:$R$41,Graphs!$T$2:$T$41)*PS[[#This Row],[Transform File.REC_y]]</f>
        <v>1.6117913188297528</v>
      </c>
    </row>
    <row r="435" spans="1:23" hidden="1" x14ac:dyDescent="0.25">
      <c r="A435" s="1" t="s">
        <v>105</v>
      </c>
      <c r="B435">
        <v>1</v>
      </c>
      <c r="C435" s="1" t="s">
        <v>108</v>
      </c>
      <c r="D435" s="1" t="s">
        <v>342</v>
      </c>
      <c r="E435" s="1">
        <v>2054</v>
      </c>
      <c r="F435" s="1">
        <v>63.475220499593632</v>
      </c>
      <c r="G435" s="1">
        <v>1.049209937559138E-2</v>
      </c>
      <c r="H435" s="1">
        <v>5.6943364355242501E-11</v>
      </c>
      <c r="I435" s="1">
        <v>1.466781892961407E-7</v>
      </c>
      <c r="J435" s="1">
        <v>0</v>
      </c>
      <c r="K435" s="1">
        <v>130.30420592766802</v>
      </c>
      <c r="L435" s="1">
        <v>0</v>
      </c>
      <c r="M435" s="1">
        <v>17.144375507506801</v>
      </c>
      <c r="N435" s="1">
        <v>2.8546324411794696E-11</v>
      </c>
      <c r="O435" s="1">
        <v>5.2344977123896994</v>
      </c>
      <c r="P435" s="1">
        <v>1.9552392238519026E-6</v>
      </c>
      <c r="Q435" s="1">
        <v>1.4501801789899606E-10</v>
      </c>
      <c r="R435" s="1">
        <v>2523.1740660896253</v>
      </c>
      <c r="S435" s="1">
        <v>1.7804055707938754E-10</v>
      </c>
      <c r="T435" s="1">
        <v>1143.0548061511461</v>
      </c>
      <c r="U435" s="1">
        <v>86.403499038915442</v>
      </c>
      <c r="V435" s="1">
        <f>0.45*2600*PS[[#This Row],[Transform File.REC_y]]</f>
        <v>12.275756269441915</v>
      </c>
      <c r="W435" s="1">
        <f>0.45*_xlfn.XLOOKUP(PS[[#This Row],[Transform File.Year]],Graphs!$R$2:$R$41,Graphs!$S$2:$S$41)*_xlfn.XLOOKUP(PS[[#This Row],[Transform File.Year]],Graphs!$R$2:$R$41,Graphs!$T$2:$T$41)*PS[[#This Row],[Transform File.REC_y]]</f>
        <v>3.014908417996931</v>
      </c>
    </row>
    <row r="436" spans="1:23" hidden="1" x14ac:dyDescent="0.25">
      <c r="A436" s="1" t="s">
        <v>105</v>
      </c>
      <c r="B436">
        <v>1</v>
      </c>
      <c r="C436" s="1" t="s">
        <v>108</v>
      </c>
      <c r="D436" s="1" t="s">
        <v>342</v>
      </c>
      <c r="E436" s="1">
        <v>2055</v>
      </c>
      <c r="F436" s="1">
        <v>60.053208361341738</v>
      </c>
      <c r="G436" s="1">
        <v>1.1452740879397823E-2</v>
      </c>
      <c r="H436" s="1">
        <v>6.7796740769440168E-11</v>
      </c>
      <c r="I436" s="1">
        <v>1.1977780015164012E-7</v>
      </c>
      <c r="J436" s="1">
        <v>0</v>
      </c>
      <c r="K436" s="1">
        <v>118.27011973106549</v>
      </c>
      <c r="L436" s="1">
        <v>0</v>
      </c>
      <c r="M436" s="1">
        <v>94.555031533828654</v>
      </c>
      <c r="N436" s="1">
        <v>3.7465870289472561E-11</v>
      </c>
      <c r="O436" s="1">
        <v>5.2344977124229395</v>
      </c>
      <c r="P436" s="1">
        <v>2.4346472373645821E-6</v>
      </c>
      <c r="Q436" s="1">
        <v>1.457634398129265E-10</v>
      </c>
      <c r="R436" s="1">
        <v>2555.2957118670211</v>
      </c>
      <c r="S436" s="1">
        <v>1.788637556149517E-10</v>
      </c>
      <c r="T436" s="1">
        <v>1160.1991816566847</v>
      </c>
      <c r="U436" s="1">
        <v>83.804985527278333</v>
      </c>
      <c r="V436" s="1">
        <f>0.45*2600*PS[[#This Row],[Transform File.REC_y]]</f>
        <v>13.399706828895454</v>
      </c>
      <c r="W436" s="1">
        <f>0.45*_xlfn.XLOOKUP(PS[[#This Row],[Transform File.Year]],Graphs!$R$2:$R$41,Graphs!$S$2:$S$41)*_xlfn.XLOOKUP(PS[[#This Row],[Transform File.Year]],Graphs!$R$2:$R$41,Graphs!$T$2:$T$41)*PS[[#This Row],[Transform File.REC_y]]</f>
        <v>3.1544177384195873</v>
      </c>
    </row>
    <row r="437" spans="1:23" hidden="1" x14ac:dyDescent="0.25">
      <c r="A437" s="1" t="s">
        <v>105</v>
      </c>
      <c r="B437">
        <v>1</v>
      </c>
      <c r="C437" s="1" t="s">
        <v>108</v>
      </c>
      <c r="D437" s="1" t="s">
        <v>342</v>
      </c>
      <c r="E437" s="1">
        <v>2056</v>
      </c>
      <c r="F437" s="1">
        <v>56.757438854634024</v>
      </c>
      <c r="G437" s="1">
        <v>3.1257856434422075E-2</v>
      </c>
      <c r="H437" s="1">
        <v>8.3730193373673807E-11</v>
      </c>
      <c r="I437" s="1">
        <v>1.8522898094549166E-8</v>
      </c>
      <c r="J437" s="1">
        <v>0</v>
      </c>
      <c r="K437" s="1">
        <v>205.79933036215837</v>
      </c>
      <c r="L437" s="1">
        <v>0</v>
      </c>
      <c r="M437" s="1">
        <v>7.1308319150981392</v>
      </c>
      <c r="N437" s="1">
        <v>5.1059037513524745E-11</v>
      </c>
      <c r="O437" s="1">
        <v>5.2344977124653838</v>
      </c>
      <c r="P437" s="1">
        <v>2.5812743234664198E-6</v>
      </c>
      <c r="Q437" s="1">
        <v>1.4642088635125693E-10</v>
      </c>
      <c r="R437" s="1">
        <v>2581.614983975659</v>
      </c>
      <c r="S437" s="1">
        <v>1.794160297020928E-10</v>
      </c>
      <c r="T437" s="1">
        <v>1196.5723082933914</v>
      </c>
      <c r="U437" s="1">
        <v>80.476715259816061</v>
      </c>
      <c r="V437" s="1">
        <f>0.45*2600*PS[[#This Row],[Transform File.REC_y]]</f>
        <v>36.57169202827383</v>
      </c>
      <c r="W437" s="1">
        <f>0.45*_xlfn.XLOOKUP(PS[[#This Row],[Transform File.Year]],Graphs!$R$2:$R$41,Graphs!$S$2:$S$41)*_xlfn.XLOOKUP(PS[[#This Row],[Transform File.Year]],Graphs!$R$2:$R$41,Graphs!$T$2:$T$41)*PS[[#This Row],[Transform File.REC_y]]</f>
        <v>8.2518102075707667</v>
      </c>
    </row>
    <row r="438" spans="1:23" hidden="1" x14ac:dyDescent="0.25">
      <c r="A438" s="1" t="s">
        <v>105</v>
      </c>
      <c r="B438">
        <v>1</v>
      </c>
      <c r="C438" s="1" t="s">
        <v>108</v>
      </c>
      <c r="D438" s="1" t="s">
        <v>342</v>
      </c>
      <c r="E438" s="1">
        <v>2057</v>
      </c>
      <c r="F438" s="1">
        <v>54.021895911237166</v>
      </c>
      <c r="G438" s="1">
        <v>8.2849364345969373E-2</v>
      </c>
      <c r="H438" s="1">
        <v>0</v>
      </c>
      <c r="I438" s="1">
        <v>9.2381602917636662E-9</v>
      </c>
      <c r="J438" s="1">
        <v>0</v>
      </c>
      <c r="K438" s="1">
        <v>259.27549099552971</v>
      </c>
      <c r="L438" s="1">
        <v>0</v>
      </c>
      <c r="M438" s="1">
        <v>2.9183511850642239E-8</v>
      </c>
      <c r="N438" s="1">
        <v>7.3771566915996061E-11</v>
      </c>
      <c r="O438" s="1">
        <v>5.2344977125175447</v>
      </c>
      <c r="P438" s="1">
        <v>2.7009951568385032E-6</v>
      </c>
      <c r="Q438" s="1">
        <v>1.4706679575882932E-10</v>
      </c>
      <c r="R438" s="1">
        <v>2689.7227629546237</v>
      </c>
      <c r="S438" s="1">
        <v>1.7980501269808792E-10</v>
      </c>
      <c r="T438" s="1">
        <v>1170.2329653539127</v>
      </c>
      <c r="U438" s="1">
        <v>76.053809858618251</v>
      </c>
      <c r="V438" s="1">
        <f>0.45*2600*PS[[#This Row],[Transform File.REC_y]]</f>
        <v>96.933756284784167</v>
      </c>
      <c r="W438" s="1">
        <f>0.45*_xlfn.XLOOKUP(PS[[#This Row],[Transform File.Year]],Graphs!$R$2:$R$41,Graphs!$S$2:$S$41)*_xlfn.XLOOKUP(PS[[#This Row],[Transform File.Year]],Graphs!$R$2:$R$41,Graphs!$T$2:$T$41)*PS[[#This Row],[Transform File.REC_y]]</f>
        <v>20.962444994857318</v>
      </c>
    </row>
    <row r="439" spans="1:23" hidden="1" x14ac:dyDescent="0.25">
      <c r="A439" s="1" t="s">
        <v>105</v>
      </c>
      <c r="B439">
        <v>1</v>
      </c>
      <c r="C439" s="1" t="s">
        <v>108</v>
      </c>
      <c r="D439" s="1" t="s">
        <v>342</v>
      </c>
      <c r="E439" s="1">
        <v>2058</v>
      </c>
      <c r="F439" s="1">
        <v>51.032419974354475</v>
      </c>
      <c r="G439" s="1">
        <v>0.23790060422326698</v>
      </c>
      <c r="H439" s="1">
        <v>0</v>
      </c>
      <c r="I439" s="1">
        <v>0</v>
      </c>
      <c r="J439" s="1">
        <v>0</v>
      </c>
      <c r="K439" s="1">
        <v>24.219074902642785</v>
      </c>
      <c r="L439" s="1">
        <v>0</v>
      </c>
      <c r="M439" s="1">
        <v>2.9230432739538679E-8</v>
      </c>
      <c r="N439" s="1">
        <v>1.1817420123330718E-10</v>
      </c>
      <c r="O439" s="1">
        <v>5.2344977125767169</v>
      </c>
      <c r="P439" s="1">
        <v>2.7194543690409133E-6</v>
      </c>
      <c r="Q439" s="1">
        <v>1.4777556787632244E-10</v>
      </c>
      <c r="R439" s="1">
        <v>2869.2834594914357</v>
      </c>
      <c r="S439" s="1">
        <v>1.801094732519188E-10</v>
      </c>
      <c r="T439" s="1">
        <v>1144.1514530772729</v>
      </c>
      <c r="U439" s="1">
        <v>69.988951756822189</v>
      </c>
      <c r="V439" s="1">
        <f>0.45*2600*PS[[#This Row],[Transform File.REC_y]]</f>
        <v>278.34370694122237</v>
      </c>
      <c r="W439" s="1">
        <f>0.45*_xlfn.XLOOKUP(PS[[#This Row],[Transform File.Year]],Graphs!$R$2:$R$41,Graphs!$S$2:$S$41)*_xlfn.XLOOKUP(PS[[#This Row],[Transform File.Year]],Graphs!$R$2:$R$41,Graphs!$T$2:$T$41)*PS[[#This Row],[Transform File.REC_y]]</f>
        <v>57.68908998283208</v>
      </c>
    </row>
    <row r="440" spans="1:23" hidden="1" x14ac:dyDescent="0.25">
      <c r="A440" s="1" t="s">
        <v>105</v>
      </c>
      <c r="B440">
        <v>1</v>
      </c>
      <c r="C440" s="1" t="s">
        <v>108</v>
      </c>
      <c r="D440" s="1" t="s">
        <v>342</v>
      </c>
      <c r="E440" s="1">
        <v>2059</v>
      </c>
      <c r="F440" s="1">
        <v>57.166808182483599</v>
      </c>
      <c r="G440" s="1">
        <v>0.19588284662032648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5.2344977126314687</v>
      </c>
      <c r="P440" s="1">
        <v>2.7286212295163003E-6</v>
      </c>
      <c r="Q440" s="1">
        <v>1.4864275629064198E-10</v>
      </c>
      <c r="R440" s="1">
        <v>2812.6545038060149</v>
      </c>
      <c r="S440" s="1">
        <v>1.803531893475906E-10</v>
      </c>
      <c r="T440" s="1">
        <v>1114.8640484382238</v>
      </c>
      <c r="U440" s="1">
        <v>61.461164604140414</v>
      </c>
      <c r="V440" s="1">
        <f>0.45*2600*PS[[#This Row],[Transform File.REC_y]]</f>
        <v>229.182930545782</v>
      </c>
      <c r="W440" s="1">
        <f>0.45*_xlfn.XLOOKUP(PS[[#This Row],[Transform File.Year]],Graphs!$R$2:$R$41,Graphs!$S$2:$S$41)*_xlfn.XLOOKUP(PS[[#This Row],[Transform File.Year]],Graphs!$R$2:$R$41,Graphs!$T$2:$T$41)*PS[[#This Row],[Transform File.REC_y]]</f>
        <v>45.522156283030974</v>
      </c>
    </row>
    <row r="441" spans="1:23" hidden="1" x14ac:dyDescent="0.25">
      <c r="A441" s="1" t="s">
        <v>105</v>
      </c>
      <c r="B441">
        <v>1</v>
      </c>
      <c r="C441" s="1" t="s">
        <v>108</v>
      </c>
      <c r="D441" s="1" t="s">
        <v>342</v>
      </c>
      <c r="E441" s="1">
        <v>2060</v>
      </c>
      <c r="F441" s="1">
        <v>67.164488411431478</v>
      </c>
      <c r="G441" s="1">
        <v>0.26590583740348256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5.2344977125812129</v>
      </c>
      <c r="P441" s="1">
        <v>2.7285411272732439E-6</v>
      </c>
      <c r="Q441" s="1">
        <v>1.4864275629064198E-10</v>
      </c>
      <c r="R441" s="1">
        <v>2762.3662520127623</v>
      </c>
      <c r="S441" s="1">
        <v>1.803531893475906E-10</v>
      </c>
      <c r="T441" s="1">
        <v>1105.7255085099971</v>
      </c>
      <c r="U441" s="1">
        <v>48.66948387498585</v>
      </c>
      <c r="V441" s="1">
        <f>0.45*2600*PS[[#This Row],[Transform File.REC_y]]</f>
        <v>311.10982976207458</v>
      </c>
      <c r="W441" s="1">
        <f>0.45*_xlfn.XLOOKUP(PS[[#This Row],[Transform File.Year]],Graphs!$R$2:$R$41,Graphs!$S$2:$S$41)*_xlfn.XLOOKUP(PS[[#This Row],[Transform File.Year]],Graphs!$R$2:$R$41,Graphs!$T$2:$T$41)*PS[[#This Row],[Transform File.REC_y]]</f>
        <v>59.219626838331635</v>
      </c>
    </row>
    <row r="442" spans="1:23" hidden="1" x14ac:dyDescent="0.25">
      <c r="A442" s="1" t="s">
        <v>105</v>
      </c>
      <c r="B442">
        <v>1</v>
      </c>
      <c r="C442" s="1" t="s">
        <v>108</v>
      </c>
      <c r="D442" s="1" t="s">
        <v>338</v>
      </c>
      <c r="E442" s="1">
        <v>2021</v>
      </c>
      <c r="F442" s="1">
        <v>197.96138641068191</v>
      </c>
      <c r="G442" s="1">
        <v>-5.7662731806482438E-11</v>
      </c>
      <c r="H442" s="1">
        <v>1.5441545816297075E-13</v>
      </c>
      <c r="I442" s="1">
        <v>6.3539999999995915</v>
      </c>
      <c r="J442" s="1">
        <v>6.6838793003213685E-14</v>
      </c>
      <c r="K442" s="1">
        <v>82.434999999999675</v>
      </c>
      <c r="L442" s="1">
        <v>2.3912618034619333E-13</v>
      </c>
      <c r="M442" s="1">
        <v>55.419999999991468</v>
      </c>
      <c r="N442" s="1">
        <v>8.1418556675530833E-13</v>
      </c>
      <c r="O442" s="1">
        <v>153</v>
      </c>
      <c r="P442" s="1">
        <v>12.708</v>
      </c>
      <c r="Q442" s="1">
        <v>49.44</v>
      </c>
      <c r="R442" s="1">
        <v>164.87</v>
      </c>
      <c r="S442" s="1">
        <v>78.48</v>
      </c>
      <c r="T442" s="1">
        <v>110.84</v>
      </c>
      <c r="U442" s="1">
        <v>11.39</v>
      </c>
      <c r="V442" s="1">
        <f>0.45*2600*PS[[#This Row],[Transform File.REC_y]]</f>
        <v>-6.7465396213584449E-8</v>
      </c>
      <c r="W442" s="1">
        <f>0.45*_xlfn.XLOOKUP(PS[[#This Row],[Transform File.Year]],Graphs!$R$2:$R$41,Graphs!$S$2:$S$41)*_xlfn.XLOOKUP(PS[[#This Row],[Transform File.Year]],Graphs!$R$2:$R$41,Graphs!$T$2:$T$41)*PS[[#This Row],[Transform File.REC_y]]</f>
        <v>-5.4858527291388373E-8</v>
      </c>
    </row>
    <row r="443" spans="1:23" hidden="1" x14ac:dyDescent="0.25">
      <c r="A443" s="1" t="s">
        <v>105</v>
      </c>
      <c r="B443">
        <v>1</v>
      </c>
      <c r="C443" s="1" t="s">
        <v>108</v>
      </c>
      <c r="D443" s="1" t="s">
        <v>338</v>
      </c>
      <c r="E443" s="1">
        <v>2022</v>
      </c>
      <c r="F443" s="1">
        <v>321.14146744218613</v>
      </c>
      <c r="G443" s="1">
        <v>4.8481658358159723E-9</v>
      </c>
      <c r="H443" s="1">
        <v>1.5706661811198942E-13</v>
      </c>
      <c r="I443" s="1">
        <v>4.8261544091952508E-13</v>
      </c>
      <c r="J443" s="1">
        <v>6.9923813000380403E-14</v>
      </c>
      <c r="K443" s="1">
        <v>123.65249999999854</v>
      </c>
      <c r="L443" s="1">
        <v>2.1991955781822951E-13</v>
      </c>
      <c r="M443" s="1">
        <v>83.129999999957377</v>
      </c>
      <c r="N443" s="1">
        <v>8.1936986009489916E-13</v>
      </c>
      <c r="O443" s="1">
        <v>153</v>
      </c>
      <c r="P443" s="1">
        <v>12.708</v>
      </c>
      <c r="Q443" s="1">
        <v>49.44</v>
      </c>
      <c r="R443" s="1">
        <v>247.30499999999967</v>
      </c>
      <c r="S443" s="1">
        <v>78.48</v>
      </c>
      <c r="T443" s="1">
        <v>166.25999999999146</v>
      </c>
      <c r="U443" s="1">
        <v>11.390000000000814</v>
      </c>
      <c r="V443" s="1">
        <f>0.45*2600*PS[[#This Row],[Transform File.REC_y]]</f>
        <v>5.6723540279046874E-6</v>
      </c>
      <c r="W443" s="1">
        <f>0.45*_xlfn.XLOOKUP(PS[[#This Row],[Transform File.Year]],Graphs!$R$2:$R$41,Graphs!$S$2:$S$41)*_xlfn.XLOOKUP(PS[[#This Row],[Transform File.Year]],Graphs!$R$2:$R$41,Graphs!$T$2:$T$41)*PS[[#This Row],[Transform File.REC_y]]</f>
        <v>4.6938058656905828E-6</v>
      </c>
    </row>
    <row r="444" spans="1:23" hidden="1" x14ac:dyDescent="0.25">
      <c r="A444" s="1" t="s">
        <v>105</v>
      </c>
      <c r="B444">
        <v>1</v>
      </c>
      <c r="C444" s="1" t="s">
        <v>108</v>
      </c>
      <c r="D444" s="1" t="s">
        <v>338</v>
      </c>
      <c r="E444" s="1">
        <v>2023</v>
      </c>
      <c r="F444" s="1">
        <v>119.37109262015306</v>
      </c>
      <c r="G444" s="1">
        <v>4.5146962866349661E-8</v>
      </c>
      <c r="H444" s="1">
        <v>1.5963771443148269E-13</v>
      </c>
      <c r="I444" s="1">
        <v>2.0447690233698494E-13</v>
      </c>
      <c r="J444" s="1">
        <v>7.2803143940212615E-14</v>
      </c>
      <c r="K444" s="1">
        <v>185.47874999998822</v>
      </c>
      <c r="L444" s="1">
        <v>2.058385418240473E-13</v>
      </c>
      <c r="M444" s="1">
        <v>76.547562692942989</v>
      </c>
      <c r="N444" s="1">
        <v>8.2635545819941482E-13</v>
      </c>
      <c r="O444" s="1">
        <v>145.35</v>
      </c>
      <c r="P444" s="1">
        <v>18.35599999999959</v>
      </c>
      <c r="Q444" s="1">
        <v>46.144000000000005</v>
      </c>
      <c r="R444" s="1">
        <v>359.96616666666489</v>
      </c>
      <c r="S444" s="1">
        <v>74.555999999999997</v>
      </c>
      <c r="T444" s="1">
        <v>242.00066666661553</v>
      </c>
      <c r="U444" s="1">
        <v>10.251000000001634</v>
      </c>
      <c r="V444" s="1">
        <f>0.45*2600*PS[[#This Row],[Transform File.REC_y]]</f>
        <v>5.2821946553629105E-5</v>
      </c>
      <c r="W444" s="1">
        <f>0.45*_xlfn.XLOOKUP(PS[[#This Row],[Transform File.Year]],Graphs!$R$2:$R$41,Graphs!$S$2:$S$41)*_xlfn.XLOOKUP(PS[[#This Row],[Transform File.Year]],Graphs!$R$2:$R$41,Graphs!$T$2:$T$41)*PS[[#This Row],[Transform File.REC_y]]</f>
        <v>4.4467657502662653E-5</v>
      </c>
    </row>
    <row r="445" spans="1:23" hidden="1" x14ac:dyDescent="0.25">
      <c r="A445" s="1" t="s">
        <v>105</v>
      </c>
      <c r="B445">
        <v>1</v>
      </c>
      <c r="C445" s="1" t="s">
        <v>108</v>
      </c>
      <c r="D445" s="1" t="s">
        <v>338</v>
      </c>
      <c r="E445" s="1">
        <v>2024</v>
      </c>
      <c r="F445" s="1">
        <v>93.657599863186419</v>
      </c>
      <c r="G445" s="1">
        <v>5.0012288383564367E-10</v>
      </c>
      <c r="H445" s="1">
        <v>2.0223823224219117E-13</v>
      </c>
      <c r="I445" s="1">
        <v>2.3744653327849706E-13</v>
      </c>
      <c r="J445" s="1">
        <v>9.3645563358394536E-14</v>
      </c>
      <c r="K445" s="1">
        <v>157.70986175236825</v>
      </c>
      <c r="L445" s="1">
        <v>2.5728596062201859E-13</v>
      </c>
      <c r="M445" s="1">
        <v>1.0236310313577281</v>
      </c>
      <c r="N445" s="1">
        <v>1.089312835613987E-12</v>
      </c>
      <c r="O445" s="1">
        <v>137.70000000000016</v>
      </c>
      <c r="P445" s="1">
        <v>17.650000000000073</v>
      </c>
      <c r="Q445" s="1">
        <v>42.848000000000006</v>
      </c>
      <c r="R445" s="1">
        <v>534.45358333331978</v>
      </c>
      <c r="S445" s="1">
        <v>70.632000000000005</v>
      </c>
      <c r="T445" s="1">
        <v>311.15889602622519</v>
      </c>
      <c r="U445" s="1">
        <v>9.1120000000024604</v>
      </c>
      <c r="V445" s="1">
        <f>0.45*2600*PS[[#This Row],[Transform File.REC_y]]</f>
        <v>5.8514377408770305E-7</v>
      </c>
      <c r="W445" s="1">
        <f>0.45*_xlfn.XLOOKUP(PS[[#This Row],[Transform File.Year]],Graphs!$R$2:$R$41,Graphs!$S$2:$S$41)*_xlfn.XLOOKUP(PS[[#This Row],[Transform File.Year]],Graphs!$R$2:$R$41,Graphs!$T$2:$T$41)*PS[[#This Row],[Transform File.REC_y]]</f>
        <v>4.7713903102035746E-7</v>
      </c>
    </row>
    <row r="446" spans="1:23" hidden="1" x14ac:dyDescent="0.25">
      <c r="A446" s="1" t="s">
        <v>105</v>
      </c>
      <c r="B446">
        <v>1</v>
      </c>
      <c r="C446" s="1" t="s">
        <v>108</v>
      </c>
      <c r="D446" s="1" t="s">
        <v>338</v>
      </c>
      <c r="E446" s="1">
        <v>2025</v>
      </c>
      <c r="F446" s="1">
        <v>79.935888673405714</v>
      </c>
      <c r="G446" s="1">
        <v>1.4956667297732147E-7</v>
      </c>
      <c r="H446" s="1">
        <v>2.6650329550619634E-13</v>
      </c>
      <c r="I446" s="1">
        <v>2.6359348808846114E-13</v>
      </c>
      <c r="J446" s="1">
        <v>1.2498062252852498E-13</v>
      </c>
      <c r="K446" s="1">
        <v>100.4241689969907</v>
      </c>
      <c r="L446" s="1">
        <v>3.2783381379718925E-13</v>
      </c>
      <c r="M446" s="1">
        <v>43.60357668529636</v>
      </c>
      <c r="N446" s="1">
        <v>1.5341562052365786E-12</v>
      </c>
      <c r="O446" s="1">
        <v>130.05000000000032</v>
      </c>
      <c r="P446" s="1">
        <v>16.94400000000028</v>
      </c>
      <c r="Q446" s="1">
        <v>39.552</v>
      </c>
      <c r="R446" s="1">
        <v>681.17211175235479</v>
      </c>
      <c r="S446" s="1">
        <v>66.707999999999998</v>
      </c>
      <c r="T446" s="1">
        <v>304.79319372424959</v>
      </c>
      <c r="U446" s="1">
        <v>7.9730000000035481</v>
      </c>
      <c r="V446" s="1">
        <f>0.45*2600*PS[[#This Row],[Transform File.REC_y]]</f>
        <v>1.7499300738346612E-4</v>
      </c>
      <c r="W446" s="1">
        <f>0.45*_xlfn.XLOOKUP(PS[[#This Row],[Transform File.Year]],Graphs!$R$2:$R$41,Graphs!$S$2:$S$41)*_xlfn.XLOOKUP(PS[[#This Row],[Transform File.Year]],Graphs!$R$2:$R$41,Graphs!$T$2:$T$41)*PS[[#This Row],[Transform File.REC_y]]</f>
        <v>1.3817628183918179E-4</v>
      </c>
    </row>
    <row r="447" spans="1:23" hidden="1" x14ac:dyDescent="0.25">
      <c r="A447" s="1" t="s">
        <v>105</v>
      </c>
      <c r="B447">
        <v>1</v>
      </c>
      <c r="C447" s="1" t="s">
        <v>108</v>
      </c>
      <c r="D447" s="1" t="s">
        <v>338</v>
      </c>
      <c r="E447" s="1">
        <v>2026</v>
      </c>
      <c r="F447" s="1">
        <v>81.175281170697076</v>
      </c>
      <c r="G447" s="1">
        <v>2.2815668269949774E-4</v>
      </c>
      <c r="H447" s="1">
        <v>3.7167994308843409E-13</v>
      </c>
      <c r="I447" s="1">
        <v>2.918013269970644E-13</v>
      </c>
      <c r="J447" s="1">
        <v>1.7799893226584266E-13</v>
      </c>
      <c r="K447" s="1">
        <v>52.117325783294369</v>
      </c>
      <c r="L447" s="1">
        <v>4.2981531091845006E-13</v>
      </c>
      <c r="M447" s="1">
        <v>29.731311713057185</v>
      </c>
      <c r="N447" s="1">
        <v>2.4583292570499639E-12</v>
      </c>
      <c r="O447" s="1">
        <v>122.40000000000047</v>
      </c>
      <c r="P447" s="1">
        <v>16.238000000000515</v>
      </c>
      <c r="Q447" s="1">
        <v>36.255999999999993</v>
      </c>
      <c r="R447" s="1">
        <v>770.60494741601212</v>
      </c>
      <c r="S447" s="1">
        <v>62.784000000000006</v>
      </c>
      <c r="T447" s="1">
        <v>341.00743707621263</v>
      </c>
      <c r="U447" s="1">
        <v>6.8340000000050818</v>
      </c>
      <c r="V447" s="1">
        <f>0.45*2600*PS[[#This Row],[Transform File.REC_y]]</f>
        <v>0.26694331875841237</v>
      </c>
      <c r="W447" s="1">
        <f>0.45*_xlfn.XLOOKUP(PS[[#This Row],[Transform File.Year]],Graphs!$R$2:$R$41,Graphs!$S$2:$S$41)*_xlfn.XLOOKUP(PS[[#This Row],[Transform File.Year]],Graphs!$R$2:$R$41,Graphs!$T$2:$T$41)*PS[[#This Row],[Transform File.REC_y]]</f>
        <v>0.20405359592654895</v>
      </c>
    </row>
    <row r="448" spans="1:23" hidden="1" x14ac:dyDescent="0.25">
      <c r="A448" s="1" t="s">
        <v>105</v>
      </c>
      <c r="B448">
        <v>1</v>
      </c>
      <c r="C448" s="1" t="s">
        <v>108</v>
      </c>
      <c r="D448" s="1" t="s">
        <v>338</v>
      </c>
      <c r="E448" s="1">
        <v>2027</v>
      </c>
      <c r="F448" s="1">
        <v>81.893915733260584</v>
      </c>
      <c r="G448" s="1">
        <v>-7.581408653317366E-10</v>
      </c>
      <c r="H448" s="1">
        <v>5.338596795958249E-13</v>
      </c>
      <c r="I448" s="1">
        <v>3.449412238445715E-13</v>
      </c>
      <c r="J448" s="1">
        <v>2.8238890161882209E-13</v>
      </c>
      <c r="K448" s="1">
        <v>55.698983394662648</v>
      </c>
      <c r="L448" s="1">
        <v>5.8327012081169241E-13</v>
      </c>
      <c r="M448" s="1">
        <v>23.905794394108348</v>
      </c>
      <c r="N448" s="1">
        <v>5.2028963372500758E-12</v>
      </c>
      <c r="O448" s="1">
        <v>114.75000000000067</v>
      </c>
      <c r="P448" s="1">
        <v>15.532000000000778</v>
      </c>
      <c r="Q448" s="1">
        <v>32.96</v>
      </c>
      <c r="R448" s="1">
        <v>811.73093986597314</v>
      </c>
      <c r="S448" s="1">
        <v>58.86</v>
      </c>
      <c r="T448" s="1">
        <v>363.34941545593648</v>
      </c>
      <c r="U448" s="1">
        <v>5.6950000000075418</v>
      </c>
      <c r="V448" s="1">
        <f>0.45*2600*PS[[#This Row],[Transform File.REC_y]]</f>
        <v>-8.8702481243813186E-7</v>
      </c>
      <c r="W448" s="1">
        <f>0.45*_xlfn.XLOOKUP(PS[[#This Row],[Transform File.Year]],Graphs!$R$2:$R$41,Graphs!$S$2:$S$41)*_xlfn.XLOOKUP(PS[[#This Row],[Transform File.Year]],Graphs!$R$2:$R$41,Graphs!$T$2:$T$41)*PS[[#This Row],[Transform File.REC_y]]</f>
        <v>-6.5623455114682738E-7</v>
      </c>
    </row>
    <row r="449" spans="1:23" hidden="1" x14ac:dyDescent="0.25">
      <c r="A449" s="1" t="s">
        <v>105</v>
      </c>
      <c r="B449">
        <v>1</v>
      </c>
      <c r="C449" s="1" t="s">
        <v>108</v>
      </c>
      <c r="D449" s="1" t="s">
        <v>338</v>
      </c>
      <c r="E449" s="1">
        <v>2028</v>
      </c>
      <c r="F449" s="1">
        <v>82.697036811068429</v>
      </c>
      <c r="G449" s="1">
        <v>-7.5920198037044762E-10</v>
      </c>
      <c r="H449" s="1">
        <v>7.2110531789280851E-13</v>
      </c>
      <c r="I449" s="1">
        <v>3.6625245359908322E-13</v>
      </c>
      <c r="J449" s="1">
        <v>6.0001286874092951E-13</v>
      </c>
      <c r="K449" s="1">
        <v>89.572475539771773</v>
      </c>
      <c r="L449" s="1">
        <v>8.0651827046322847E-13</v>
      </c>
      <c r="M449" s="1">
        <v>0.62541969766562222</v>
      </c>
      <c r="N449" s="1">
        <v>0.9297886477262981</v>
      </c>
      <c r="O449" s="1">
        <v>107.10000000000093</v>
      </c>
      <c r="P449" s="1">
        <v>14.82600000000107</v>
      </c>
      <c r="Q449" s="1">
        <v>29.664000000000001</v>
      </c>
      <c r="R449" s="1">
        <v>856.43858992730247</v>
      </c>
      <c r="S449" s="1">
        <v>54.935999999999993</v>
      </c>
      <c r="T449" s="1">
        <v>379.86587651671152</v>
      </c>
      <c r="U449" s="1">
        <v>4.5560000000127445</v>
      </c>
      <c r="V449" s="1">
        <f>0.45*2600*PS[[#This Row],[Transform File.REC_y]]</f>
        <v>-8.8826631703342374E-7</v>
      </c>
      <c r="W449" s="1">
        <f>0.45*_xlfn.XLOOKUP(PS[[#This Row],[Transform File.Year]],Graphs!$R$2:$R$41,Graphs!$S$2:$S$41)*_xlfn.XLOOKUP(PS[[#This Row],[Transform File.Year]],Graphs!$R$2:$R$41,Graphs!$T$2:$T$41)*PS[[#This Row],[Transform File.REC_y]]</f>
        <v>-6.3584901290632783E-7</v>
      </c>
    </row>
    <row r="450" spans="1:23" hidden="1" x14ac:dyDescent="0.25">
      <c r="A450" s="1" t="s">
        <v>105</v>
      </c>
      <c r="B450">
        <v>1</v>
      </c>
      <c r="C450" s="1" t="s">
        <v>108</v>
      </c>
      <c r="D450" s="1" t="s">
        <v>338</v>
      </c>
      <c r="E450" s="1">
        <v>2029</v>
      </c>
      <c r="F450" s="1">
        <v>84.309414998049078</v>
      </c>
      <c r="G450" s="1">
        <v>-7.8039654767450367E-10</v>
      </c>
      <c r="H450" s="1">
        <v>1.1514679148240473E-12</v>
      </c>
      <c r="I450" s="1">
        <v>3.9320413830095312E-13</v>
      </c>
      <c r="J450" s="1">
        <v>2.5265712008355457E-10</v>
      </c>
      <c r="K450" s="1">
        <v>97.846882421166924</v>
      </c>
      <c r="L450" s="1">
        <v>1.154294583544752E-12</v>
      </c>
      <c r="M450" s="1">
        <v>2.3651380876758199E-8</v>
      </c>
      <c r="N450" s="1">
        <v>2.7428943238578651</v>
      </c>
      <c r="O450" s="1">
        <v>99.45000000000131</v>
      </c>
      <c r="P450" s="1">
        <v>14.120000000001417</v>
      </c>
      <c r="Q450" s="1">
        <v>26.36800000000007</v>
      </c>
      <c r="R450" s="1">
        <v>935.01973213374083</v>
      </c>
      <c r="S450" s="1">
        <v>51.012</v>
      </c>
      <c r="T450" s="1">
        <v>373.10196288104379</v>
      </c>
      <c r="U450" s="1">
        <v>4.3467886477390421</v>
      </c>
      <c r="V450" s="1">
        <f>0.45*2600*PS[[#This Row],[Transform File.REC_y]]</f>
        <v>-9.1306396077916932E-7</v>
      </c>
      <c r="W450" s="1">
        <f>0.45*_xlfn.XLOOKUP(PS[[#This Row],[Transform File.Year]],Graphs!$R$2:$R$41,Graphs!$S$2:$S$41)*_xlfn.XLOOKUP(PS[[#This Row],[Transform File.Year]],Graphs!$R$2:$R$41,Graphs!$T$2:$T$41)*PS[[#This Row],[Transform File.REC_y]]</f>
        <v>-6.3225503635396651E-7</v>
      </c>
    </row>
    <row r="451" spans="1:23" hidden="1" x14ac:dyDescent="0.25">
      <c r="A451" s="1" t="s">
        <v>105</v>
      </c>
      <c r="B451">
        <v>1</v>
      </c>
      <c r="C451" s="1" t="s">
        <v>108</v>
      </c>
      <c r="D451" s="1" t="s">
        <v>338</v>
      </c>
      <c r="E451" s="1">
        <v>2030</v>
      </c>
      <c r="F451" s="1">
        <v>86.502869275850969</v>
      </c>
      <c r="G451" s="1">
        <v>-1.1211835246167609E-10</v>
      </c>
      <c r="H451" s="1">
        <v>1.9177912674300538E-12</v>
      </c>
      <c r="I451" s="1">
        <v>5.0094122696258413E-13</v>
      </c>
      <c r="J451" s="1">
        <v>2.7691278373811563E-11</v>
      </c>
      <c r="K451" s="1">
        <v>149.8318648796419</v>
      </c>
      <c r="L451" s="1">
        <v>1.9454838331832042E-12</v>
      </c>
      <c r="M451" s="1">
        <v>91.024020252270034</v>
      </c>
      <c r="N451" s="1">
        <v>3.5448414857847541</v>
      </c>
      <c r="O451" s="1">
        <v>91.800000000001845</v>
      </c>
      <c r="P451" s="1">
        <v>13.414000000001781</v>
      </c>
      <c r="Q451" s="1">
        <v>23.072000000000138</v>
      </c>
      <c r="R451" s="1">
        <v>1021.8752812215745</v>
      </c>
      <c r="S451" s="1">
        <v>47.088000000000001</v>
      </c>
      <c r="T451" s="1">
        <v>365.71262957136184</v>
      </c>
      <c r="U451" s="1">
        <v>5.9506829715969083</v>
      </c>
      <c r="V451" s="1">
        <f>0.45*2600*PS[[#This Row],[Transform File.REC_y]]</f>
        <v>-1.3117847238016102E-7</v>
      </c>
      <c r="W451" s="1">
        <f>0.45*_xlfn.XLOOKUP(PS[[#This Row],[Transform File.Year]],Graphs!$R$2:$R$41,Graphs!$S$2:$S$41)*_xlfn.XLOOKUP(PS[[#This Row],[Transform File.Year]],Graphs!$R$2:$R$41,Graphs!$T$2:$T$41)*PS[[#This Row],[Transform File.REC_y]]</f>
        <v>-8.7847630212263321E-8</v>
      </c>
    </row>
    <row r="452" spans="1:23" hidden="1" x14ac:dyDescent="0.25">
      <c r="A452" s="1" t="s">
        <v>105</v>
      </c>
      <c r="B452">
        <v>1</v>
      </c>
      <c r="C452" s="1" t="s">
        <v>108</v>
      </c>
      <c r="D452" s="1" t="s">
        <v>338</v>
      </c>
      <c r="E452" s="1">
        <v>2031</v>
      </c>
      <c r="F452" s="1">
        <v>84.848631195435644</v>
      </c>
      <c r="G452" s="1">
        <v>2.1764120859392517E-6</v>
      </c>
      <c r="H452" s="1">
        <v>3.8582408332182995E-12</v>
      </c>
      <c r="I452" s="1">
        <v>5.4319494683554611E-13</v>
      </c>
      <c r="J452" s="1">
        <v>2.5889191638471821E-11</v>
      </c>
      <c r="K452" s="1">
        <v>85.753541461265897</v>
      </c>
      <c r="L452" s="1">
        <v>4.3131102294344738E-12</v>
      </c>
      <c r="M452" s="1">
        <v>1.1206179414045814E-9</v>
      </c>
      <c r="N452" s="1">
        <v>4.747762228678817</v>
      </c>
      <c r="O452" s="1">
        <v>84.150000000002592</v>
      </c>
      <c r="P452" s="1">
        <v>12.708000000002176</v>
      </c>
      <c r="Q452" s="1">
        <v>19.776000000000209</v>
      </c>
      <c r="R452" s="1">
        <v>1160.7158127678831</v>
      </c>
      <c r="S452" s="1">
        <v>43.164000000000243</v>
      </c>
      <c r="T452" s="1">
        <v>449.34731649029851</v>
      </c>
      <c r="U452" s="1">
        <v>8.3565244573816617</v>
      </c>
      <c r="V452" s="1">
        <f>0.45*2600*PS[[#This Row],[Transform File.REC_y]]</f>
        <v>2.5464021405489246E-3</v>
      </c>
      <c r="W452" s="1">
        <f>0.45*_xlfn.XLOOKUP(PS[[#This Row],[Transform File.Year]],Graphs!$R$2:$R$41,Graphs!$S$2:$S$41)*_xlfn.XLOOKUP(PS[[#This Row],[Transform File.Year]],Graphs!$R$2:$R$41,Graphs!$T$2:$T$41)*PS[[#This Row],[Transform File.REC_y]]</f>
        <v>1.6364398184889786E-3</v>
      </c>
    </row>
    <row r="453" spans="1:23" hidden="1" x14ac:dyDescent="0.25">
      <c r="A453" s="1" t="s">
        <v>105</v>
      </c>
      <c r="B453">
        <v>1</v>
      </c>
      <c r="C453" s="1" t="s">
        <v>108</v>
      </c>
      <c r="D453" s="1" t="s">
        <v>338</v>
      </c>
      <c r="E453" s="1">
        <v>2032</v>
      </c>
      <c r="F453" s="1">
        <v>86.483360090908192</v>
      </c>
      <c r="G453" s="1">
        <v>2.0742834607293254E-6</v>
      </c>
      <c r="H453" s="1">
        <v>6.9135739264753148E-12</v>
      </c>
      <c r="I453" s="1">
        <v>5.5543537413201133E-13</v>
      </c>
      <c r="J453" s="1">
        <v>2.6400468868271604E-11</v>
      </c>
      <c r="K453" s="1">
        <v>80.987492819443901</v>
      </c>
      <c r="L453" s="1">
        <v>1.9738750054117016E-9</v>
      </c>
      <c r="M453" s="1">
        <v>5.7890783239821E-9</v>
      </c>
      <c r="N453" s="1">
        <v>6.5521433430138654</v>
      </c>
      <c r="O453" s="1">
        <v>76.500000000003723</v>
      </c>
      <c r="P453" s="1">
        <v>12.002000000002676</v>
      </c>
      <c r="Q453" s="1">
        <v>16.480000000000302</v>
      </c>
      <c r="R453" s="1">
        <v>1235.4780208958157</v>
      </c>
      <c r="S453" s="1">
        <v>39.240000000000464</v>
      </c>
      <c r="T453" s="1">
        <v>441.95798315808577</v>
      </c>
      <c r="U453" s="1">
        <v>11.96528668606048</v>
      </c>
      <c r="V453" s="1">
        <f>0.45*2600*PS[[#This Row],[Transform File.REC_y]]</f>
        <v>2.4269116490533106E-3</v>
      </c>
      <c r="W453" s="1">
        <f>0.45*_xlfn.XLOOKUP(PS[[#This Row],[Transform File.Year]],Graphs!$R$2:$R$41,Graphs!$S$2:$S$41)*_xlfn.XLOOKUP(PS[[#This Row],[Transform File.Year]],Graphs!$R$2:$R$41,Graphs!$T$2:$T$41)*PS[[#This Row],[Transform File.REC_y]]</f>
        <v>1.4966069966905328E-3</v>
      </c>
    </row>
    <row r="454" spans="1:23" hidden="1" x14ac:dyDescent="0.25">
      <c r="A454" s="1" t="s">
        <v>105</v>
      </c>
      <c r="B454">
        <v>1</v>
      </c>
      <c r="C454" s="1" t="s">
        <v>108</v>
      </c>
      <c r="D454" s="1" t="s">
        <v>338</v>
      </c>
      <c r="E454" s="1">
        <v>2033</v>
      </c>
      <c r="F454" s="1">
        <v>87.392487221344922</v>
      </c>
      <c r="G454" s="1">
        <v>1.444912781332118E-6</v>
      </c>
      <c r="H454" s="1">
        <v>2.319414889031599E-11</v>
      </c>
      <c r="I454" s="1">
        <v>6.4895693351662931E-13</v>
      </c>
      <c r="J454" s="1">
        <v>4.1509306947595615E-11</v>
      </c>
      <c r="K454" s="1">
        <v>70.114795532070517</v>
      </c>
      <c r="L454" s="1">
        <v>2.0375476809659806E-10</v>
      </c>
      <c r="M454" s="1">
        <v>18.988613056197526</v>
      </c>
      <c r="N454" s="1">
        <v>9.2587150145151131</v>
      </c>
      <c r="O454" s="1">
        <v>68.85000000000565</v>
      </c>
      <c r="P454" s="1">
        <v>11.296000000003218</v>
      </c>
      <c r="Q454" s="1">
        <v>13.184000000000429</v>
      </c>
      <c r="R454" s="1">
        <v>1305.4741803819263</v>
      </c>
      <c r="S454" s="1">
        <v>35.31600000000067</v>
      </c>
      <c r="T454" s="1">
        <v>434.56864983054152</v>
      </c>
      <c r="U454" s="1">
        <v>18.517430029074347</v>
      </c>
      <c r="V454" s="1">
        <f>0.45*2600*PS[[#This Row],[Transform File.REC_y]]</f>
        <v>1.690547954158578E-3</v>
      </c>
      <c r="W454" s="1">
        <f>0.45*_xlfn.XLOOKUP(PS[[#This Row],[Transform File.Year]],Graphs!$R$2:$R$41,Graphs!$S$2:$S$41)*_xlfn.XLOOKUP(PS[[#This Row],[Transform File.Year]],Graphs!$R$2:$R$41,Graphs!$T$2:$T$41)*PS[[#This Row],[Transform File.REC_y]]</f>
        <v>1.0003169284545262E-3</v>
      </c>
    </row>
    <row r="455" spans="1:23" hidden="1" x14ac:dyDescent="0.25">
      <c r="A455" s="1" t="s">
        <v>105</v>
      </c>
      <c r="B455">
        <v>1</v>
      </c>
      <c r="C455" s="1" t="s">
        <v>108</v>
      </c>
      <c r="D455" s="1" t="s">
        <v>338</v>
      </c>
      <c r="E455" s="1">
        <v>2034</v>
      </c>
      <c r="F455" s="1">
        <v>89.392175110441158</v>
      </c>
      <c r="G455" s="1">
        <v>1.1234325747834937E-6</v>
      </c>
      <c r="H455" s="1">
        <v>4.6807571830609058</v>
      </c>
      <c r="I455" s="1">
        <v>6.8603391345645898E-13</v>
      </c>
      <c r="J455" s="1">
        <v>2.3288787414741414E-11</v>
      </c>
      <c r="K455" s="1">
        <v>54.062416590424135</v>
      </c>
      <c r="L455" s="1">
        <v>1.5855424784965068E-10</v>
      </c>
      <c r="M455" s="1">
        <v>39.800967729898424</v>
      </c>
      <c r="N455" s="1">
        <v>13.88807252164546</v>
      </c>
      <c r="O455" s="1">
        <v>61.200000000009496</v>
      </c>
      <c r="P455" s="1">
        <v>10.590000000003775</v>
      </c>
      <c r="Q455" s="1">
        <v>9.8880000000006056</v>
      </c>
      <c r="R455" s="1">
        <v>1364.5976425806634</v>
      </c>
      <c r="S455" s="1">
        <v>31.392000000000927</v>
      </c>
      <c r="T455" s="1">
        <v>446.16792955340577</v>
      </c>
      <c r="U455" s="1">
        <v>27.776145043589459</v>
      </c>
      <c r="V455" s="1">
        <f>0.45*2600*PS[[#This Row],[Transform File.REC_y]]</f>
        <v>1.3144161124966876E-3</v>
      </c>
      <c r="W455" s="1">
        <f>0.45*_xlfn.XLOOKUP(PS[[#This Row],[Transform File.Year]],Graphs!$R$2:$R$41,Graphs!$S$2:$S$41)*_xlfn.XLOOKUP(PS[[#This Row],[Transform File.Year]],Graphs!$R$2:$R$41,Graphs!$T$2:$T$41)*PS[[#This Row],[Transform File.REC_y]]</f>
        <v>7.4623435899313581E-4</v>
      </c>
    </row>
    <row r="456" spans="1:23" hidden="1" x14ac:dyDescent="0.25">
      <c r="A456" s="1" t="s">
        <v>105</v>
      </c>
      <c r="B456">
        <v>1</v>
      </c>
      <c r="C456" s="1" t="s">
        <v>108</v>
      </c>
      <c r="D456" s="1" t="s">
        <v>338</v>
      </c>
      <c r="E456" s="1">
        <v>2035</v>
      </c>
      <c r="F456" s="1">
        <v>90.082172892545614</v>
      </c>
      <c r="G456" s="1">
        <v>1.3142615090476838E-6</v>
      </c>
      <c r="H456" s="1">
        <v>2.0375206731626023E-11</v>
      </c>
      <c r="I456" s="1">
        <v>1.2497244230784729E-12</v>
      </c>
      <c r="J456" s="1">
        <v>1.1244288225105105E-11</v>
      </c>
      <c r="K456" s="1">
        <v>42.914644934656025</v>
      </c>
      <c r="L456" s="1">
        <v>1.8661342363191099E-10</v>
      </c>
      <c r="M456" s="1">
        <v>49.233694838854056</v>
      </c>
      <c r="N456" s="1">
        <v>12.268713813227222</v>
      </c>
      <c r="O456" s="1">
        <v>53.550000000016404</v>
      </c>
      <c r="P456" s="1">
        <v>9.8840000000044235</v>
      </c>
      <c r="Q456" s="1">
        <v>6.5920000000008887</v>
      </c>
      <c r="R456" s="1">
        <v>1407.6687258377544</v>
      </c>
      <c r="S456" s="1">
        <v>27.468000000001247</v>
      </c>
      <c r="T456" s="1">
        <v>478.57956394997086</v>
      </c>
      <c r="U456" s="1">
        <v>41.664217565234921</v>
      </c>
      <c r="V456" s="1">
        <f>0.45*2600*PS[[#This Row],[Transform File.REC_y]]</f>
        <v>1.5376859655857902E-3</v>
      </c>
      <c r="W456" s="1">
        <f>0.45*_xlfn.XLOOKUP(PS[[#This Row],[Transform File.Year]],Graphs!$R$2:$R$41,Graphs!$S$2:$S$41)*_xlfn.XLOOKUP(PS[[#This Row],[Transform File.Year]],Graphs!$R$2:$R$41,Graphs!$T$2:$T$41)*PS[[#This Row],[Transform File.REC_y]]</f>
        <v>8.3756503703782449E-4</v>
      </c>
    </row>
    <row r="457" spans="1:23" hidden="1" x14ac:dyDescent="0.25">
      <c r="A457" s="1" t="s">
        <v>105</v>
      </c>
      <c r="B457">
        <v>1</v>
      </c>
      <c r="C457" s="1" t="s">
        <v>108</v>
      </c>
      <c r="D457" s="1" t="s">
        <v>338</v>
      </c>
      <c r="E457" s="1">
        <v>2036</v>
      </c>
      <c r="F457" s="1">
        <v>92.912218285325537</v>
      </c>
      <c r="G457" s="1">
        <v>1.6630234757892648E-6</v>
      </c>
      <c r="H457" s="1">
        <v>7.6280531435277635E-12</v>
      </c>
      <c r="I457" s="1">
        <v>7.1712892528391801E-13</v>
      </c>
      <c r="J457" s="1">
        <v>1.2024232453173006E-11</v>
      </c>
      <c r="K457" s="1">
        <v>1.039249915256212E-10</v>
      </c>
      <c r="L457" s="1">
        <v>2.9437304169224732E-10</v>
      </c>
      <c r="M457" s="1">
        <v>71.203419773956128</v>
      </c>
      <c r="N457" s="1">
        <v>13.61844079677037</v>
      </c>
      <c r="O457" s="1">
        <v>45.900000000039597</v>
      </c>
      <c r="P457" s="1">
        <v>9.1780000000051096</v>
      </c>
      <c r="Q457" s="1">
        <v>3.2960000000014888</v>
      </c>
      <c r="R457" s="1">
        <v>1439.5920374390771</v>
      </c>
      <c r="S457" s="1">
        <v>23.544000000001681</v>
      </c>
      <c r="T457" s="1">
        <v>520.4239254554916</v>
      </c>
      <c r="U457" s="1">
        <v>53.932931378462143</v>
      </c>
      <c r="V457" s="1">
        <f>0.45*2600*PS[[#This Row],[Transform File.REC_y]]</f>
        <v>1.9457374666734398E-3</v>
      </c>
      <c r="W457" s="1">
        <f>0.45*_xlfn.XLOOKUP(PS[[#This Row],[Transform File.Year]],Graphs!$R$2:$R$41,Graphs!$S$2:$S$41)*_xlfn.XLOOKUP(PS[[#This Row],[Transform File.Year]],Graphs!$R$2:$R$41,Graphs!$T$2:$T$41)*PS[[#This Row],[Transform File.REC_y]]</f>
        <v>1.0167642760446495E-3</v>
      </c>
    </row>
    <row r="458" spans="1:23" hidden="1" x14ac:dyDescent="0.25">
      <c r="A458" s="1" t="s">
        <v>105</v>
      </c>
      <c r="B458">
        <v>1</v>
      </c>
      <c r="C458" s="1" t="s">
        <v>108</v>
      </c>
      <c r="D458" s="1" t="s">
        <v>338</v>
      </c>
      <c r="E458" s="1">
        <v>2037</v>
      </c>
      <c r="F458" s="1">
        <v>104.93498667678314</v>
      </c>
      <c r="G458" s="1">
        <v>1.5867398219942191E-7</v>
      </c>
      <c r="H458" s="1">
        <v>1.2192090731187482E-11</v>
      </c>
      <c r="I458" s="1">
        <v>8.5049206637447352E-13</v>
      </c>
      <c r="J458" s="1">
        <v>1.1325693041959786E-11</v>
      </c>
      <c r="K458" s="1">
        <v>25.659402014139797</v>
      </c>
      <c r="L458" s="1">
        <v>3.805558089680218E-10</v>
      </c>
      <c r="M458" s="1">
        <v>39.839130927570459</v>
      </c>
      <c r="N458" s="1">
        <v>10.735387987336077</v>
      </c>
      <c r="O458" s="1">
        <v>42.930757183100511</v>
      </c>
      <c r="P458" s="1">
        <v>8.4720000000063589</v>
      </c>
      <c r="Q458" s="1">
        <v>2.5414571272201091E-10</v>
      </c>
      <c r="R458" s="1">
        <v>1428.6007041058476</v>
      </c>
      <c r="S458" s="1">
        <v>19.620000000002264</v>
      </c>
      <c r="T458" s="1">
        <v>584.23801189611447</v>
      </c>
      <c r="U458" s="1">
        <v>67.551372175232515</v>
      </c>
      <c r="V458" s="1">
        <f>0.45*2600*PS[[#This Row],[Transform File.REC_y]]</f>
        <v>1.8564855917332365E-4</v>
      </c>
      <c r="W458" s="1">
        <f>0.45*_xlfn.XLOOKUP(PS[[#This Row],[Transform File.Year]],Graphs!$R$2:$R$41,Graphs!$S$2:$S$41)*_xlfn.XLOOKUP(PS[[#This Row],[Transform File.Year]],Graphs!$R$2:$R$41,Graphs!$T$2:$T$41)*PS[[#This Row],[Transform File.REC_y]]</f>
        <v>9.306571813604773E-5</v>
      </c>
    </row>
    <row r="459" spans="1:23" hidden="1" x14ac:dyDescent="0.25">
      <c r="A459" s="1" t="s">
        <v>105</v>
      </c>
      <c r="B459">
        <v>1</v>
      </c>
      <c r="C459" s="1" t="s">
        <v>108</v>
      </c>
      <c r="D459" s="1" t="s">
        <v>338</v>
      </c>
      <c r="E459" s="1">
        <v>2038</v>
      </c>
      <c r="F459" s="1">
        <v>109.16008242266524</v>
      </c>
      <c r="G459" s="1">
        <v>1.2479680895647717E-7</v>
      </c>
      <c r="H459" s="1">
        <v>7.8016474879214693E-12</v>
      </c>
      <c r="I459" s="1">
        <v>1.0343416300548263E-12</v>
      </c>
      <c r="J459" s="1">
        <v>8.0207807669129824E-12</v>
      </c>
      <c r="K459" s="1">
        <v>61.446505090907635</v>
      </c>
      <c r="L459" s="1">
        <v>4.1636450115030774E-10</v>
      </c>
      <c r="M459" s="1">
        <v>20.916569096073399</v>
      </c>
      <c r="N459" s="1">
        <v>6.2903770065267057</v>
      </c>
      <c r="O459" s="1">
        <v>35.280757183120883</v>
      </c>
      <c r="P459" s="1">
        <v>7.7660000000070761</v>
      </c>
      <c r="Q459" s="1">
        <v>2.8183699109582247E-10</v>
      </c>
      <c r="R459" s="1">
        <v>1454.2601061199873</v>
      </c>
      <c r="S459" s="1">
        <v>15.696000000003071</v>
      </c>
      <c r="T459" s="1">
        <v>624.07714282368488</v>
      </c>
      <c r="U459" s="1">
        <v>78.286760162568598</v>
      </c>
      <c r="V459" s="1">
        <f>0.45*2600*PS[[#This Row],[Transform File.REC_y]]</f>
        <v>1.4601226647907828E-4</v>
      </c>
      <c r="W459" s="1">
        <f>0.45*_xlfn.XLOOKUP(PS[[#This Row],[Transform File.Year]],Graphs!$R$2:$R$41,Graphs!$S$2:$S$41)*_xlfn.XLOOKUP(PS[[#This Row],[Transform File.Year]],Graphs!$R$2:$R$41,Graphs!$T$2:$T$41)*PS[[#This Row],[Transform File.REC_y]]</f>
        <v>7.021451521659133E-5</v>
      </c>
    </row>
    <row r="460" spans="1:23" hidden="1" x14ac:dyDescent="0.25">
      <c r="A460" s="1" t="s">
        <v>105</v>
      </c>
      <c r="B460">
        <v>1</v>
      </c>
      <c r="C460" s="1" t="s">
        <v>108</v>
      </c>
      <c r="D460" s="1" t="s">
        <v>338</v>
      </c>
      <c r="E460" s="1">
        <v>2039</v>
      </c>
      <c r="F460" s="1">
        <v>106.90369122329679</v>
      </c>
      <c r="G460" s="1">
        <v>5.3544604592468253E-8</v>
      </c>
      <c r="H460" s="1">
        <v>3.3816578626718944E-12</v>
      </c>
      <c r="I460" s="1">
        <v>1.2589866324054537E-12</v>
      </c>
      <c r="J460" s="1">
        <v>5.3920493201765998E-12</v>
      </c>
      <c r="K460" s="1">
        <v>85.769180409595108</v>
      </c>
      <c r="L460" s="1">
        <v>2.9970977302215152E-10</v>
      </c>
      <c r="M460" s="1">
        <v>22.012359655456972</v>
      </c>
      <c r="N460" s="1">
        <v>2.2485622716884537</v>
      </c>
      <c r="O460" s="1">
        <v>27.630757183128509</v>
      </c>
      <c r="P460" s="1">
        <v>7.0600000000079266</v>
      </c>
      <c r="Q460" s="1">
        <v>3.0772618273429429E-10</v>
      </c>
      <c r="R460" s="1">
        <v>1515.7066112108951</v>
      </c>
      <c r="S460" s="1">
        <v>11.772000000004224</v>
      </c>
      <c r="T460" s="1">
        <v>644.99371191975831</v>
      </c>
      <c r="U460" s="1">
        <v>84.577137169095309</v>
      </c>
      <c r="V460" s="1">
        <f>0.45*2600*PS[[#This Row],[Transform File.REC_y]]</f>
        <v>6.264718737318786E-5</v>
      </c>
      <c r="W460" s="1">
        <f>0.45*_xlfn.XLOOKUP(PS[[#This Row],[Transform File.Year]],Graphs!$R$2:$R$41,Graphs!$S$2:$S$41)*_xlfn.XLOOKUP(PS[[#This Row],[Transform File.Year]],Graphs!$R$2:$R$41,Graphs!$T$2:$T$41)*PS[[#This Row],[Transform File.REC_y]]</f>
        <v>2.889722688730029E-5</v>
      </c>
    </row>
    <row r="461" spans="1:23" hidden="1" x14ac:dyDescent="0.25">
      <c r="A461" s="1" t="s">
        <v>105</v>
      </c>
      <c r="B461">
        <v>1</v>
      </c>
      <c r="C461" s="1" t="s">
        <v>108</v>
      </c>
      <c r="D461" s="1" t="s">
        <v>338</v>
      </c>
      <c r="E461" s="1">
        <v>2040</v>
      </c>
      <c r="F461" s="1">
        <v>105.62241259039979</v>
      </c>
      <c r="G461" s="1">
        <v>2.419800421562013E-6</v>
      </c>
      <c r="H461" s="1">
        <v>1.9394834411136432E-12</v>
      </c>
      <c r="I461" s="1">
        <v>1.9423883431724246E-12</v>
      </c>
      <c r="J461" s="1">
        <v>3.9707297639010124E-12</v>
      </c>
      <c r="K461" s="1">
        <v>123.8960912282303</v>
      </c>
      <c r="L461" s="1">
        <v>2.8561266270210011E-10</v>
      </c>
      <c r="M461" s="1">
        <v>3.4142166813265432E-8</v>
      </c>
      <c r="N461" s="1">
        <v>3.7057814911982772E-11</v>
      </c>
      <c r="O461" s="1">
        <v>19.980757183140703</v>
      </c>
      <c r="P461" s="1">
        <v>6.3540000000089618</v>
      </c>
      <c r="Q461" s="1">
        <v>3.3412665160256589E-10</v>
      </c>
      <c r="R461" s="1">
        <v>1601.4757916204901</v>
      </c>
      <c r="S461" s="1">
        <v>7.84800000000617</v>
      </c>
      <c r="T461" s="1">
        <v>667.00607157521529</v>
      </c>
      <c r="U461" s="1">
        <v>86.825699440783765</v>
      </c>
      <c r="V461" s="1">
        <f>0.45*2600*PS[[#This Row],[Transform File.REC_y]]</f>
        <v>2.8311664932275551E-3</v>
      </c>
      <c r="W461" s="1">
        <f>0.45*_xlfn.XLOOKUP(PS[[#This Row],[Transform File.Year]],Graphs!$R$2:$R$41,Graphs!$S$2:$S$41)*_xlfn.XLOOKUP(PS[[#This Row],[Transform File.Year]],Graphs!$R$2:$R$41,Graphs!$T$2:$T$41)*PS[[#This Row],[Transform File.REC_y]]</f>
        <v>1.2526073924461103E-3</v>
      </c>
    </row>
    <row r="462" spans="1:23" hidden="1" x14ac:dyDescent="0.25">
      <c r="A462" s="1" t="s">
        <v>105</v>
      </c>
      <c r="B462">
        <v>1</v>
      </c>
      <c r="C462" s="1" t="s">
        <v>108</v>
      </c>
      <c r="D462" s="1" t="s">
        <v>338</v>
      </c>
      <c r="E462" s="1">
        <v>2041</v>
      </c>
      <c r="F462" s="1">
        <v>105.08134097692425</v>
      </c>
      <c r="G462" s="1">
        <v>-5.0394913401636308E-7</v>
      </c>
      <c r="H462" s="1">
        <v>1.660395652853435E-12</v>
      </c>
      <c r="I462" s="1">
        <v>6.827390159811937E-12</v>
      </c>
      <c r="J462" s="1">
        <v>3.1970957882943957E-12</v>
      </c>
      <c r="K462" s="1">
        <v>146.81178054855062</v>
      </c>
      <c r="L462" s="1">
        <v>5.1551314379022836E-10</v>
      </c>
      <c r="M462" s="1">
        <v>1.286618566934133E-8</v>
      </c>
      <c r="N462" s="1">
        <v>9.6739664244312893E-12</v>
      </c>
      <c r="O462" s="1">
        <v>12.330757183148505</v>
      </c>
      <c r="P462" s="1">
        <v>6.3540000000102204</v>
      </c>
      <c r="Q462" s="1">
        <v>3.7563595855016151E-10</v>
      </c>
      <c r="R462" s="1">
        <v>1725.3718828487204</v>
      </c>
      <c r="S462" s="1">
        <v>3.9240000000104827</v>
      </c>
      <c r="T462" s="1">
        <v>667.00607160935749</v>
      </c>
      <c r="U462" s="1">
        <v>86.825699440820827</v>
      </c>
      <c r="V462" s="1">
        <f>0.45*2600*PS[[#This Row],[Transform File.REC_y]]</f>
        <v>-5.8962048679914484E-4</v>
      </c>
      <c r="W462" s="1">
        <f>0.45*_xlfn.XLOOKUP(PS[[#This Row],[Transform File.Year]],Graphs!$R$2:$R$41,Graphs!$S$2:$S$41)*_xlfn.XLOOKUP(PS[[#This Row],[Transform File.Year]],Graphs!$R$2:$R$41,Graphs!$T$2:$T$41)*PS[[#This Row],[Transform File.REC_y]]</f>
        <v>-2.5020463259988975E-4</v>
      </c>
    </row>
    <row r="463" spans="1:23" hidden="1" x14ac:dyDescent="0.25">
      <c r="A463" s="1" t="s">
        <v>105</v>
      </c>
      <c r="B463">
        <v>1</v>
      </c>
      <c r="C463" s="1" t="s">
        <v>108</v>
      </c>
      <c r="D463" s="1" t="s">
        <v>338</v>
      </c>
      <c r="E463" s="1">
        <v>2042</v>
      </c>
      <c r="F463" s="1">
        <v>103.9943181381789</v>
      </c>
      <c r="G463" s="1">
        <v>-2.9686503411770473E-7</v>
      </c>
      <c r="H463" s="1">
        <v>1.6740916971247581E-12</v>
      </c>
      <c r="I463" s="1">
        <v>2.9353050105414499E-12</v>
      </c>
      <c r="J463" s="1">
        <v>2.6677438331622898E-12</v>
      </c>
      <c r="K463" s="1">
        <v>39.831719597278664</v>
      </c>
      <c r="L463" s="1">
        <v>4.196853349527157E-10</v>
      </c>
      <c r="M463" s="1">
        <v>7.0597207278383749</v>
      </c>
      <c r="N463" s="1">
        <v>4.896427948266454E-12</v>
      </c>
      <c r="O463" s="1">
        <v>4.6807571831518855</v>
      </c>
      <c r="P463" s="1">
        <v>6.3540000000121628</v>
      </c>
      <c r="Q463" s="1">
        <v>3.9892474596490292E-10</v>
      </c>
      <c r="R463" s="1">
        <v>1872.1836633972709</v>
      </c>
      <c r="S463" s="1">
        <v>1.9843575018144649E-9</v>
      </c>
      <c r="T463" s="1">
        <v>667.00607162222366</v>
      </c>
      <c r="U463" s="1">
        <v>86.825699440830505</v>
      </c>
      <c r="V463" s="1">
        <f>0.45*2600*PS[[#This Row],[Transform File.REC_y]]</f>
        <v>-3.4733208991771455E-4</v>
      </c>
      <c r="W463" s="1">
        <f>0.45*_xlfn.XLOOKUP(PS[[#This Row],[Transform File.Year]],Graphs!$R$2:$R$41,Graphs!$S$2:$S$41)*_xlfn.XLOOKUP(PS[[#This Row],[Transform File.Year]],Graphs!$R$2:$R$41,Graphs!$T$2:$T$41)*PS[[#This Row],[Transform File.REC_y]]</f>
        <v>-1.413576989495995E-4</v>
      </c>
    </row>
    <row r="464" spans="1:23" hidden="1" x14ac:dyDescent="0.25">
      <c r="A464" s="1" t="s">
        <v>105</v>
      </c>
      <c r="B464">
        <v>1</v>
      </c>
      <c r="C464" s="1" t="s">
        <v>108</v>
      </c>
      <c r="D464" s="1" t="s">
        <v>338</v>
      </c>
      <c r="E464" s="1">
        <v>2043</v>
      </c>
      <c r="F464" s="1">
        <v>99.567503531880249</v>
      </c>
      <c r="G464" s="1">
        <v>-1.9636543993923781E-4</v>
      </c>
      <c r="H464" s="1">
        <v>1.7750073015997828E-12</v>
      </c>
      <c r="I464" s="1">
        <v>8.956398583298961E-12</v>
      </c>
      <c r="J464" s="1">
        <v>2.1961559009540465E-12</v>
      </c>
      <c r="K464" s="1">
        <v>48.647457817158141</v>
      </c>
      <c r="L464" s="1">
        <v>1.4278807578873273E-10</v>
      </c>
      <c r="M464" s="1">
        <v>39.113431137729201</v>
      </c>
      <c r="N464" s="1">
        <v>4.127113442031306E-12</v>
      </c>
      <c r="O464" s="1">
        <v>4.6807571831538253</v>
      </c>
      <c r="P464" s="1">
        <v>6.3540000000189902</v>
      </c>
      <c r="Q464" s="1">
        <v>4.1016903419000803E-10</v>
      </c>
      <c r="R464" s="1">
        <v>1912.0153829945496</v>
      </c>
      <c r="S464" s="1">
        <v>2.188112269911063E-9</v>
      </c>
      <c r="T464" s="1">
        <v>674.065792350062</v>
      </c>
      <c r="U464" s="1">
        <v>86.825699440835407</v>
      </c>
      <c r="V464" s="1">
        <f>0.45*2600*PS[[#This Row],[Transform File.REC_y]]</f>
        <v>-0.22974756472890823</v>
      </c>
      <c r="W464" s="1">
        <f>0.45*_xlfn.XLOOKUP(PS[[#This Row],[Transform File.Year]],Graphs!$R$2:$R$41,Graphs!$S$2:$S$41)*_xlfn.XLOOKUP(PS[[#This Row],[Transform File.Year]],Graphs!$R$2:$R$41,Graphs!$T$2:$T$41)*PS[[#This Row],[Transform File.REC_y]]</f>
        <v>-8.9671844600446429E-2</v>
      </c>
    </row>
    <row r="465" spans="1:23" hidden="1" x14ac:dyDescent="0.25">
      <c r="A465" s="1" t="s">
        <v>105</v>
      </c>
      <c r="B465">
        <v>1</v>
      </c>
      <c r="C465" s="1" t="s">
        <v>108</v>
      </c>
      <c r="D465" s="1" t="s">
        <v>338</v>
      </c>
      <c r="E465" s="1">
        <v>2044</v>
      </c>
      <c r="F465" s="1">
        <v>95.533874979459284</v>
      </c>
      <c r="G465" s="1">
        <v>-1.9121364982478293E-3</v>
      </c>
      <c r="H465" s="1">
        <v>2.0090056908861039E-12</v>
      </c>
      <c r="I465" s="1">
        <v>9.7956856222513896E-12</v>
      </c>
      <c r="J465" s="1">
        <v>2.0988560157593448E-12</v>
      </c>
      <c r="K465" s="1">
        <v>31.127944515063312</v>
      </c>
      <c r="L465" s="1">
        <v>5.8003312361041544E-11</v>
      </c>
      <c r="M465" s="1">
        <v>33.682985118455242</v>
      </c>
      <c r="N465" s="1">
        <v>4.1606897777072943E-12</v>
      </c>
      <c r="O465" s="1">
        <v>4.6807571831554853</v>
      </c>
      <c r="P465" s="1">
        <v>6.3540000000219257</v>
      </c>
      <c r="Q465" s="1">
        <v>4.2219326664318103E-10</v>
      </c>
      <c r="R465" s="1">
        <v>1960.6628408117076</v>
      </c>
      <c r="S465" s="1">
        <v>2.3466665177607136E-9</v>
      </c>
      <c r="T465" s="1">
        <v>713.17922348779121</v>
      </c>
      <c r="U465" s="1">
        <v>86.825699440839529</v>
      </c>
      <c r="V465" s="1">
        <f>0.45*2600*PS[[#This Row],[Transform File.REC_y]]</f>
        <v>-2.2371997029499604</v>
      </c>
      <c r="W465" s="1">
        <f>0.45*_xlfn.XLOOKUP(PS[[#This Row],[Transform File.Year]],Graphs!$R$2:$R$41,Graphs!$S$2:$S$41)*_xlfn.XLOOKUP(PS[[#This Row],[Transform File.Year]],Graphs!$R$2:$R$41,Graphs!$T$2:$T$41)*PS[[#This Row],[Transform File.REC_y]]</f>
        <v>-0.83737446756944223</v>
      </c>
    </row>
    <row r="466" spans="1:23" hidden="1" x14ac:dyDescent="0.25">
      <c r="A466" s="1" t="s">
        <v>105</v>
      </c>
      <c r="B466">
        <v>1</v>
      </c>
      <c r="C466" s="1" t="s">
        <v>108</v>
      </c>
      <c r="D466" s="1" t="s">
        <v>338</v>
      </c>
      <c r="E466" s="1">
        <v>2045</v>
      </c>
      <c r="F466" s="1">
        <v>92.049926729262452</v>
      </c>
      <c r="G466" s="1">
        <v>-2.8990125815926103E-2</v>
      </c>
      <c r="H466" s="1">
        <v>2.3108849040275359E-12</v>
      </c>
      <c r="I466" s="1">
        <v>2.6718058088547038E-11</v>
      </c>
      <c r="J466" s="1">
        <v>1.9368749002690898E-12</v>
      </c>
      <c r="K466" s="1">
        <v>62.257898660533961</v>
      </c>
      <c r="L466" s="1">
        <v>2.8579840320649357E-11</v>
      </c>
      <c r="M466" s="1">
        <v>33.656367413198481</v>
      </c>
      <c r="N466" s="1">
        <v>4.4968492779926766E-12</v>
      </c>
      <c r="O466" s="1">
        <v>4.6807571831571595</v>
      </c>
      <c r="P466" s="1">
        <v>6.3540000000308821</v>
      </c>
      <c r="Q466" s="1">
        <v>4.3351895968514082E-10</v>
      </c>
      <c r="R466" s="1">
        <v>1991.7907853267709</v>
      </c>
      <c r="S466" s="1">
        <v>2.5332799413926246E-9</v>
      </c>
      <c r="T466" s="1">
        <v>746.86220860624644</v>
      </c>
      <c r="U466" s="1">
        <v>86.825699440843692</v>
      </c>
      <c r="V466" s="1">
        <f>0.45*2600*PS[[#This Row],[Transform File.REC_y]]</f>
        <v>-33.918447204633537</v>
      </c>
      <c r="W466" s="1">
        <f>0.45*_xlfn.XLOOKUP(PS[[#This Row],[Transform File.Year]],Graphs!$R$2:$R$41,Graphs!$S$2:$S$41)*_xlfn.XLOOKUP(PS[[#This Row],[Transform File.Year]],Graphs!$R$2:$R$41,Graphs!$T$2:$T$41)*PS[[#This Row],[Transform File.REC_y]]</f>
        <v>-12.174191526718573</v>
      </c>
    </row>
    <row r="467" spans="1:23" hidden="1" x14ac:dyDescent="0.25">
      <c r="A467" s="1" t="s">
        <v>105</v>
      </c>
      <c r="B467">
        <v>1</v>
      </c>
      <c r="C467" s="1" t="s">
        <v>108</v>
      </c>
      <c r="D467" s="1" t="s">
        <v>338</v>
      </c>
      <c r="E467" s="1">
        <v>2046</v>
      </c>
      <c r="F467" s="1">
        <v>88.366567801453328</v>
      </c>
      <c r="G467" s="1">
        <v>-0.11915589822673113</v>
      </c>
      <c r="H467" s="1">
        <v>2.6802187912490699E-12</v>
      </c>
      <c r="I467" s="1">
        <v>7.7109921878488321E-9</v>
      </c>
      <c r="J467" s="1">
        <v>1.7894989138258063E-12</v>
      </c>
      <c r="K467" s="1">
        <v>141.52672571145851</v>
      </c>
      <c r="L467" s="1">
        <v>1.6959170951685161E-11</v>
      </c>
      <c r="M467" s="1">
        <v>33.056644018886509</v>
      </c>
      <c r="N467" s="1">
        <v>5.1780374039843607E-12</v>
      </c>
      <c r="O467" s="1">
        <v>4.6807571831589341</v>
      </c>
      <c r="P467" s="1">
        <v>6.3540000000406778</v>
      </c>
      <c r="Q467" s="1">
        <v>4.4153974045205378E-10</v>
      </c>
      <c r="R467" s="1">
        <v>2054.0486839873047</v>
      </c>
      <c r="S467" s="1">
        <v>2.827652983084872E-9</v>
      </c>
      <c r="T467" s="1">
        <v>780.51857601944494</v>
      </c>
      <c r="U467" s="1">
        <v>86.825699440848183</v>
      </c>
      <c r="V467" s="1">
        <f>0.45*2600*PS[[#This Row],[Transform File.REC_y]]</f>
        <v>-139.41240092527542</v>
      </c>
      <c r="W467" s="1">
        <f>0.45*_xlfn.XLOOKUP(PS[[#This Row],[Transform File.Year]],Graphs!$R$2:$R$41,Graphs!$S$2:$S$41)*_xlfn.XLOOKUP(PS[[#This Row],[Transform File.Year]],Graphs!$R$2:$R$41,Graphs!$T$2:$T$41)*PS[[#This Row],[Transform File.REC_y]]</f>
        <v>-47.981574212489306</v>
      </c>
    </row>
    <row r="468" spans="1:23" hidden="1" x14ac:dyDescent="0.25">
      <c r="A468" s="1" t="s">
        <v>105</v>
      </c>
      <c r="B468">
        <v>1</v>
      </c>
      <c r="C468" s="1" t="s">
        <v>108</v>
      </c>
      <c r="D468" s="1" t="s">
        <v>338</v>
      </c>
      <c r="E468" s="1">
        <v>2047</v>
      </c>
      <c r="F468" s="1">
        <v>85.011200039335478</v>
      </c>
      <c r="G468" s="1">
        <v>-9.2464894462290739E-2</v>
      </c>
      <c r="H468" s="1">
        <v>3.2068362586896119E-12</v>
      </c>
      <c r="I468" s="1">
        <v>7.7350499284951517E-10</v>
      </c>
      <c r="J468" s="1">
        <v>1.7310451645891468E-12</v>
      </c>
      <c r="K468" s="1">
        <v>203.16617520135304</v>
      </c>
      <c r="L468" s="1">
        <v>1.1184876324773278E-11</v>
      </c>
      <c r="M468" s="1">
        <v>41.254750810184802</v>
      </c>
      <c r="N468" s="1">
        <v>6.137902125433857E-12</v>
      </c>
      <c r="O468" s="1">
        <v>4.6807571831609431</v>
      </c>
      <c r="P468" s="1">
        <v>6.354000000067396</v>
      </c>
      <c r="Q468" s="1">
        <v>4.4693178977223038E-10</v>
      </c>
      <c r="R468" s="1">
        <v>2113.1404096987635</v>
      </c>
      <c r="S468" s="1">
        <v>3.2082087920528938E-9</v>
      </c>
      <c r="T468" s="1">
        <v>813.57522003833139</v>
      </c>
      <c r="U468" s="1">
        <v>86.825699440852532</v>
      </c>
      <c r="V468" s="1">
        <f>0.45*2600*PS[[#This Row],[Transform File.REC_y]]</f>
        <v>-108.18392652088016</v>
      </c>
      <c r="W468" s="1">
        <f>0.45*_xlfn.XLOOKUP(PS[[#This Row],[Transform File.Year]],Graphs!$R$2:$R$41,Graphs!$S$2:$S$41)*_xlfn.XLOOKUP(PS[[#This Row],[Transform File.Year]],Graphs!$R$2:$R$41,Graphs!$T$2:$T$41)*PS[[#This Row],[Transform File.REC_y]]</f>
        <v>-35.701357518757042</v>
      </c>
    </row>
    <row r="469" spans="1:23" hidden="1" x14ac:dyDescent="0.25">
      <c r="A469" s="1" t="s">
        <v>105</v>
      </c>
      <c r="B469">
        <v>1</v>
      </c>
      <c r="C469" s="1" t="s">
        <v>108</v>
      </c>
      <c r="D469" s="1" t="s">
        <v>338</v>
      </c>
      <c r="E469" s="1">
        <v>2048</v>
      </c>
      <c r="F469" s="1">
        <v>81.932927701405873</v>
      </c>
      <c r="G469" s="1">
        <v>-4.3568565510610544E-2</v>
      </c>
      <c r="H469" s="1">
        <v>3.8336129737634978E-12</v>
      </c>
      <c r="I469" s="1">
        <v>2.8582117453733592E-9</v>
      </c>
      <c r="J469" s="1">
        <v>1.7067040009406694E-12</v>
      </c>
      <c r="K469" s="1">
        <v>259.52851389223315</v>
      </c>
      <c r="L469" s="1">
        <v>8.3901046865823245E-12</v>
      </c>
      <c r="M469" s="1">
        <v>18.850846755561491</v>
      </c>
      <c r="N469" s="1">
        <v>7.317343436939655E-12</v>
      </c>
      <c r="O469" s="1">
        <v>4.6807571831632542</v>
      </c>
      <c r="P469" s="1">
        <v>7.7787969812359202E-9</v>
      </c>
      <c r="Q469" s="1">
        <v>4.509025195361314E-10</v>
      </c>
      <c r="R469" s="1">
        <v>2192.6540849001176</v>
      </c>
      <c r="S469" s="1">
        <v>3.6245732932032015E-9</v>
      </c>
      <c r="T469" s="1">
        <v>854.82997084851615</v>
      </c>
      <c r="U469" s="1">
        <v>86.825699440857861</v>
      </c>
      <c r="V469" s="1">
        <f>0.45*2600*PS[[#This Row],[Transform File.REC_y]]</f>
        <v>-50.975221647414337</v>
      </c>
      <c r="W469" s="1">
        <f>0.45*_xlfn.XLOOKUP(PS[[#This Row],[Transform File.Year]],Graphs!$R$2:$R$41,Graphs!$S$2:$S$41)*_xlfn.XLOOKUP(PS[[#This Row],[Transform File.Year]],Graphs!$R$2:$R$41,Graphs!$T$2:$T$41)*PS[[#This Row],[Transform File.REC_y]]</f>
        <v>-16.12910511766815</v>
      </c>
    </row>
    <row r="470" spans="1:23" hidden="1" x14ac:dyDescent="0.25">
      <c r="A470" s="1" t="s">
        <v>105</v>
      </c>
      <c r="B470">
        <v>1</v>
      </c>
      <c r="C470" s="1" t="s">
        <v>108</v>
      </c>
      <c r="D470" s="1" t="s">
        <v>338</v>
      </c>
      <c r="E470" s="1">
        <v>2049</v>
      </c>
      <c r="F470" s="1">
        <v>78.921040177525427</v>
      </c>
      <c r="G470" s="1">
        <v>-2.3258310695618897E-2</v>
      </c>
      <c r="H470" s="1">
        <v>4.5483581480017356E-12</v>
      </c>
      <c r="I470" s="1">
        <v>1.5979246311606725E-9</v>
      </c>
      <c r="J470" s="1">
        <v>1.8506639720050423E-12</v>
      </c>
      <c r="K470" s="1">
        <v>193.58372908443619</v>
      </c>
      <c r="L470" s="1">
        <v>6.5278481450853993E-12</v>
      </c>
      <c r="M470" s="1">
        <v>27.691498597541049</v>
      </c>
      <c r="N470" s="1">
        <v>8.7822778548665903E-12</v>
      </c>
      <c r="O470" s="1">
        <v>4.6807571831657802</v>
      </c>
      <c r="P470" s="1">
        <v>8.5518193586445161E-9</v>
      </c>
      <c r="Q470" s="1">
        <v>4.5409961532442577E-10</v>
      </c>
      <c r="R470" s="1">
        <v>2266.7038487923628</v>
      </c>
      <c r="S470" s="1">
        <v>3.924283066225353E-9</v>
      </c>
      <c r="T470" s="1">
        <v>873.68081760407767</v>
      </c>
      <c r="U470" s="1">
        <v>86.825699440864341</v>
      </c>
      <c r="V470" s="1">
        <f>0.45*2600*PS[[#This Row],[Transform File.REC_y]]</f>
        <v>-27.212223513874108</v>
      </c>
      <c r="W470" s="1">
        <f>0.45*_xlfn.XLOOKUP(PS[[#This Row],[Transform File.Year]],Graphs!$R$2:$R$41,Graphs!$S$2:$S$41)*_xlfn.XLOOKUP(PS[[#This Row],[Transform File.Year]],Graphs!$R$2:$R$41,Graphs!$T$2:$T$41)*PS[[#This Row],[Transform File.REC_y]]</f>
        <v>-8.2551478744023452</v>
      </c>
    </row>
    <row r="471" spans="1:23" hidden="1" x14ac:dyDescent="0.25">
      <c r="A471" s="1" t="s">
        <v>105</v>
      </c>
      <c r="B471">
        <v>1</v>
      </c>
      <c r="C471" s="1" t="s">
        <v>108</v>
      </c>
      <c r="D471" s="1" t="s">
        <v>338</v>
      </c>
      <c r="E471" s="1">
        <v>2050</v>
      </c>
      <c r="F471" s="1">
        <v>75.726963422881624</v>
      </c>
      <c r="G471" s="1">
        <v>-1.3971085972330186E-2</v>
      </c>
      <c r="H471" s="1">
        <v>5.4637365749296985E-12</v>
      </c>
      <c r="I471" s="1">
        <v>1.8288155097113933E-9</v>
      </c>
      <c r="J471" s="1">
        <v>1.9783534544823176E-12</v>
      </c>
      <c r="K471" s="1">
        <v>137.71909720083102</v>
      </c>
      <c r="L471" s="1">
        <v>0</v>
      </c>
      <c r="M471" s="1">
        <v>21.528928548855419</v>
      </c>
      <c r="N471" s="1">
        <v>1.0625252356294005E-11</v>
      </c>
      <c r="O471" s="1">
        <v>4.6807571831688302</v>
      </c>
      <c r="P471" s="1">
        <v>1.1409826627115538E-8</v>
      </c>
      <c r="Q471" s="1">
        <v>4.5676735915758809E-10</v>
      </c>
      <c r="R471" s="1">
        <v>2302.5777161244309</v>
      </c>
      <c r="S471" s="1">
        <v>4.2098957289274531E-9</v>
      </c>
      <c r="T471" s="1">
        <v>901.37231620161867</v>
      </c>
      <c r="U471" s="1">
        <v>86.825699440872043</v>
      </c>
      <c r="V471" s="1">
        <f>0.45*2600*PS[[#This Row],[Transform File.REC_y]]</f>
        <v>-16.346170587626318</v>
      </c>
      <c r="W471" s="1">
        <f>0.45*_xlfn.XLOOKUP(PS[[#This Row],[Transform File.Year]],Graphs!$R$2:$R$41,Graphs!$S$2:$S$41)*_xlfn.XLOOKUP(PS[[#This Row],[Transform File.Year]],Graphs!$R$2:$R$41,Graphs!$T$2:$T$41)*PS[[#This Row],[Transform File.REC_y]]</f>
        <v>-4.7540890236062436</v>
      </c>
    </row>
    <row r="472" spans="1:23" hidden="1" x14ac:dyDescent="0.25">
      <c r="A472" s="1" t="s">
        <v>105</v>
      </c>
      <c r="B472">
        <v>1</v>
      </c>
      <c r="C472" s="1" t="s">
        <v>108</v>
      </c>
      <c r="D472" s="1" t="s">
        <v>338</v>
      </c>
      <c r="E472" s="1">
        <v>2051</v>
      </c>
      <c r="F472" s="1">
        <v>72.663425703275792</v>
      </c>
      <c r="G472" s="1">
        <v>8.1488415627198649E-2</v>
      </c>
      <c r="H472" s="1">
        <v>6.4989966091597321E-12</v>
      </c>
      <c r="I472" s="1">
        <v>1.4578563856179623E-9</v>
      </c>
      <c r="J472" s="1">
        <v>2.3054125240176166E-12</v>
      </c>
      <c r="K472" s="1">
        <v>123.07207273243014</v>
      </c>
      <c r="L472" s="1">
        <v>0</v>
      </c>
      <c r="M472" s="1">
        <v>91.768958327804484</v>
      </c>
      <c r="N472" s="1">
        <v>1.2980220921387218E-11</v>
      </c>
      <c r="O472" s="1">
        <v>4.6807571831725037</v>
      </c>
      <c r="P472" s="1">
        <v>1.3007513811742933E-8</v>
      </c>
      <c r="Q472" s="1">
        <v>4.5896351505854214E-10</v>
      </c>
      <c r="R472" s="1">
        <v>2339.8726443282717</v>
      </c>
      <c r="S472" s="1">
        <v>4.7254088727176815E-9</v>
      </c>
      <c r="T472" s="1">
        <v>922.90124475047412</v>
      </c>
      <c r="U472" s="1">
        <v>86.825699440881138</v>
      </c>
      <c r="V472" s="1">
        <f>0.45*2600*PS[[#This Row],[Transform File.REC_y]]</f>
        <v>95.341446283822421</v>
      </c>
      <c r="W472" s="1">
        <f>0.45*_xlfn.XLOOKUP(PS[[#This Row],[Transform File.Year]],Graphs!$R$2:$R$41,Graphs!$S$2:$S$41)*_xlfn.XLOOKUP(PS[[#This Row],[Transform File.Year]],Graphs!$R$2:$R$41,Graphs!$T$2:$T$41)*PS[[#This Row],[Transform File.REC_y]]</f>
        <v>26.58303141430827</v>
      </c>
    </row>
    <row r="473" spans="1:23" hidden="1" x14ac:dyDescent="0.25">
      <c r="A473" s="1" t="s">
        <v>105</v>
      </c>
      <c r="B473">
        <v>1</v>
      </c>
      <c r="C473" s="1" t="s">
        <v>108</v>
      </c>
      <c r="D473" s="1" t="s">
        <v>338</v>
      </c>
      <c r="E473" s="1">
        <v>2052</v>
      </c>
      <c r="F473" s="1">
        <v>69.768724209856018</v>
      </c>
      <c r="G473" s="1">
        <v>0.10617682547806051</v>
      </c>
      <c r="H473" s="1">
        <v>8.2933245936259185E-12</v>
      </c>
      <c r="I473" s="1">
        <v>5.1061544132830937E-10</v>
      </c>
      <c r="J473" s="1">
        <v>0</v>
      </c>
      <c r="K473" s="1">
        <v>94.347440762175893</v>
      </c>
      <c r="L473" s="1">
        <v>0</v>
      </c>
      <c r="M473" s="1">
        <v>121.76785000855948</v>
      </c>
      <c r="N473" s="1">
        <v>1.6048148354650485E-11</v>
      </c>
      <c r="O473" s="1">
        <v>4.6807571831768495</v>
      </c>
      <c r="P473" s="1">
        <v>1.4836065727966238E-8</v>
      </c>
      <c r="Q473" s="1">
        <v>4.6106237107430146E-10</v>
      </c>
      <c r="R473" s="1">
        <v>2410.8273912774075</v>
      </c>
      <c r="S473" s="1">
        <v>5.1450942076703972E-9</v>
      </c>
      <c r="T473" s="1">
        <v>959.25020307828709</v>
      </c>
      <c r="U473" s="1">
        <v>86.825699440891654</v>
      </c>
      <c r="V473" s="1">
        <f>0.45*2600*PS[[#This Row],[Transform File.REC_y]]</f>
        <v>124.2268858093308</v>
      </c>
      <c r="W473" s="1">
        <f>0.45*_xlfn.XLOOKUP(PS[[#This Row],[Transform File.Year]],Graphs!$R$2:$R$41,Graphs!$S$2:$S$41)*_xlfn.XLOOKUP(PS[[#This Row],[Transform File.Year]],Graphs!$R$2:$R$41,Graphs!$T$2:$T$41)*PS[[#This Row],[Transform File.REC_y]]</f>
        <v>33.204055529791724</v>
      </c>
    </row>
    <row r="474" spans="1:23" hidden="1" x14ac:dyDescent="0.25">
      <c r="A474" s="1" t="s">
        <v>105</v>
      </c>
      <c r="B474">
        <v>1</v>
      </c>
      <c r="C474" s="1" t="s">
        <v>108</v>
      </c>
      <c r="D474" s="1" t="s">
        <v>338</v>
      </c>
      <c r="E474" s="1">
        <v>2053</v>
      </c>
      <c r="F474" s="1">
        <v>66.75293436140889</v>
      </c>
      <c r="G474" s="1">
        <v>6.972904780461589E-2</v>
      </c>
      <c r="H474" s="1">
        <v>1.0486748971075857E-11</v>
      </c>
      <c r="I474" s="1">
        <v>1.7572142411608837E-10</v>
      </c>
      <c r="J474" s="1">
        <v>0</v>
      </c>
      <c r="K474" s="1">
        <v>172.46693716725719</v>
      </c>
      <c r="L474" s="1">
        <v>0</v>
      </c>
      <c r="M474" s="1">
        <v>83.061927756855326</v>
      </c>
      <c r="N474" s="1">
        <v>2.0144204476746959E-11</v>
      </c>
      <c r="O474" s="1">
        <v>4.6807571831820471</v>
      </c>
      <c r="P474" s="1">
        <v>1.6293630312257202E-8</v>
      </c>
      <c r="Q474" s="1">
        <v>4.6299924597457055E-10</v>
      </c>
      <c r="R474" s="1">
        <v>2449.4758486449209</v>
      </c>
      <c r="S474" s="1">
        <v>5.2878822834591303E-9</v>
      </c>
      <c r="T474" s="1">
        <v>997.88805308688904</v>
      </c>
      <c r="U474" s="1">
        <v>86.825699440902497</v>
      </c>
      <c r="V474" s="1">
        <f>0.45*2600*PS[[#This Row],[Transform File.REC_y]]</f>
        <v>81.582985931400586</v>
      </c>
      <c r="W474" s="1">
        <f>0.45*_xlfn.XLOOKUP(PS[[#This Row],[Transform File.Year]],Graphs!$R$2:$R$41,Graphs!$S$2:$S$41)*_xlfn.XLOOKUP(PS[[#This Row],[Transform File.Year]],Graphs!$R$2:$R$41,Graphs!$T$2:$T$41)*PS[[#This Row],[Transform File.REC_y]]</f>
        <v>20.903038298907251</v>
      </c>
    </row>
    <row r="475" spans="1:23" hidden="1" x14ac:dyDescent="0.25">
      <c r="A475" s="1" t="s">
        <v>105</v>
      </c>
      <c r="B475">
        <v>1</v>
      </c>
      <c r="C475" s="1" t="s">
        <v>108</v>
      </c>
      <c r="D475" s="1" t="s">
        <v>338</v>
      </c>
      <c r="E475" s="1">
        <v>2054</v>
      </c>
      <c r="F475" s="1">
        <v>63.642377072700626</v>
      </c>
      <c r="G475" s="1">
        <v>9.2845396979536796E-2</v>
      </c>
      <c r="H475" s="1">
        <v>1.2920018167109292E-11</v>
      </c>
      <c r="I475" s="1">
        <v>9.9569486464785056E-11</v>
      </c>
      <c r="J475" s="1">
        <v>0</v>
      </c>
      <c r="K475" s="1">
        <v>124.16513163178892</v>
      </c>
      <c r="L475" s="1">
        <v>0</v>
      </c>
      <c r="M475" s="1">
        <v>41.430544701264616</v>
      </c>
      <c r="N475" s="1">
        <v>2.5791132766067607E-11</v>
      </c>
      <c r="O475" s="1">
        <v>4.6807571831881747</v>
      </c>
      <c r="P475" s="1">
        <v>1.6803900812361669E-8</v>
      </c>
      <c r="Q475" s="1">
        <v>4.6478874488839638E-10</v>
      </c>
      <c r="R475" s="1">
        <v>2532.3703102724057</v>
      </c>
      <c r="S475" s="1">
        <v>5.3458855958201723E-9</v>
      </c>
      <c r="T475" s="1">
        <v>1004.4024181508014</v>
      </c>
      <c r="U475" s="1">
        <v>85.89591079319635</v>
      </c>
      <c r="V475" s="1">
        <f>0.45*2600*PS[[#This Row],[Transform File.REC_y]]</f>
        <v>108.62911446605806</v>
      </c>
      <c r="W475" s="1">
        <f>0.45*_xlfn.XLOOKUP(PS[[#This Row],[Transform File.Year]],Graphs!$R$2:$R$41,Graphs!$S$2:$S$41)*_xlfn.XLOOKUP(PS[[#This Row],[Transform File.Year]],Graphs!$R$2:$R$41,Graphs!$T$2:$T$41)*PS[[#This Row],[Transform File.REC_y]]</f>
        <v>26.679157231113699</v>
      </c>
    </row>
    <row r="476" spans="1:23" hidden="1" x14ac:dyDescent="0.25">
      <c r="A476" s="1" t="s">
        <v>105</v>
      </c>
      <c r="B476">
        <v>1</v>
      </c>
      <c r="C476" s="1" t="s">
        <v>108</v>
      </c>
      <c r="D476" s="1" t="s">
        <v>338</v>
      </c>
      <c r="E476" s="1">
        <v>2055</v>
      </c>
      <c r="F476" s="1">
        <v>60.304913031937836</v>
      </c>
      <c r="G476" s="1">
        <v>5.8285068345654396E-2</v>
      </c>
      <c r="H476" s="1">
        <v>1.539468285444318E-11</v>
      </c>
      <c r="I476" s="1">
        <v>6.6083511604601726E-11</v>
      </c>
      <c r="J476" s="1">
        <v>0</v>
      </c>
      <c r="K476" s="1">
        <v>189.70915658615061</v>
      </c>
      <c r="L476" s="1">
        <v>0</v>
      </c>
      <c r="M476" s="1">
        <v>48.756645665075375</v>
      </c>
      <c r="N476" s="1">
        <v>3.3922181004560411E-11</v>
      </c>
      <c r="O476" s="1">
        <v>4.6807571831959338</v>
      </c>
      <c r="P476" s="1">
        <v>1.6979255984024156E-8</v>
      </c>
      <c r="Q476" s="1">
        <v>4.6651979005298552E-10</v>
      </c>
      <c r="R476" s="1">
        <v>2558.6885594830278</v>
      </c>
      <c r="S476" s="1">
        <v>5.3744654361408214E-9</v>
      </c>
      <c r="T476" s="1">
        <v>1044.8093318207084</v>
      </c>
      <c r="U476" s="1">
        <v>83.153016469364275</v>
      </c>
      <c r="V476" s="1">
        <f>0.45*2600*PS[[#This Row],[Transform File.REC_y]]</f>
        <v>68.193529964415646</v>
      </c>
      <c r="W476" s="1">
        <f>0.45*_xlfn.XLOOKUP(PS[[#This Row],[Transform File.Year]],Graphs!$R$2:$R$41,Graphs!$S$2:$S$41)*_xlfn.XLOOKUP(PS[[#This Row],[Transform File.Year]],Graphs!$R$2:$R$41,Graphs!$T$2:$T$41)*PS[[#This Row],[Transform File.REC_y]]</f>
        <v>16.053402011850739</v>
      </c>
    </row>
    <row r="477" spans="1:23" hidden="1" x14ac:dyDescent="0.25">
      <c r="A477" s="1" t="s">
        <v>105</v>
      </c>
      <c r="B477">
        <v>1</v>
      </c>
      <c r="C477" s="1" t="s">
        <v>108</v>
      </c>
      <c r="D477" s="1" t="s">
        <v>338</v>
      </c>
      <c r="E477" s="1">
        <v>2056</v>
      </c>
      <c r="F477" s="1">
        <v>57.122793140378569</v>
      </c>
      <c r="G477" s="1">
        <v>1.7874567245375755E-2</v>
      </c>
      <c r="H477" s="1">
        <v>1.9563094024457014E-11</v>
      </c>
      <c r="I477" s="1">
        <v>6.1518455280383885E-11</v>
      </c>
      <c r="J477" s="1">
        <v>0</v>
      </c>
      <c r="K477" s="1">
        <v>205.66228039456158</v>
      </c>
      <c r="L477" s="1">
        <v>0</v>
      </c>
      <c r="M477" s="1">
        <v>1.9559988769162484E-7</v>
      </c>
      <c r="N477" s="1">
        <v>4.6380051874859881E-11</v>
      </c>
      <c r="O477" s="1">
        <v>4.6807571832056993</v>
      </c>
      <c r="P477" s="1">
        <v>1.7078432266350643E-8</v>
      </c>
      <c r="Q477" s="1">
        <v>4.6822649405392618E-10</v>
      </c>
      <c r="R477" s="1">
        <v>2598.5658511895363</v>
      </c>
      <c r="S477" s="1">
        <v>5.3914246070925069E-9</v>
      </c>
      <c r="T477" s="1">
        <v>1049.9624008004873</v>
      </c>
      <c r="U477" s="1">
        <v>79.608174983613438</v>
      </c>
      <c r="V477" s="1">
        <f>0.45*2600*PS[[#This Row],[Transform File.REC_y]]</f>
        <v>20.913243677089635</v>
      </c>
      <c r="W477" s="1">
        <f>0.45*_xlfn.XLOOKUP(PS[[#This Row],[Transform File.Year]],Graphs!$R$2:$R$41,Graphs!$S$2:$S$41)*_xlfn.XLOOKUP(PS[[#This Row],[Transform File.Year]],Graphs!$R$2:$R$41,Graphs!$T$2:$T$41)*PS[[#This Row],[Transform File.REC_y]]</f>
        <v>4.7187348486530603</v>
      </c>
    </row>
    <row r="478" spans="1:23" hidden="1" x14ac:dyDescent="0.25">
      <c r="A478" s="1" t="s">
        <v>105</v>
      </c>
      <c r="B478">
        <v>1</v>
      </c>
      <c r="C478" s="1" t="s">
        <v>108</v>
      </c>
      <c r="D478" s="1" t="s">
        <v>338</v>
      </c>
      <c r="E478" s="1">
        <v>2057</v>
      </c>
      <c r="F478" s="1">
        <v>54.392139959329128</v>
      </c>
      <c r="G478" s="1">
        <v>2.015004826909551E-2</v>
      </c>
      <c r="H478" s="1">
        <v>0</v>
      </c>
      <c r="I478" s="1">
        <v>4.4461402403697629E-11</v>
      </c>
      <c r="J478" s="1">
        <v>0</v>
      </c>
      <c r="K478" s="1">
        <v>232.88093822886981</v>
      </c>
      <c r="L478" s="1">
        <v>0</v>
      </c>
      <c r="M478" s="1">
        <v>8.9667264350331142E-8</v>
      </c>
      <c r="N478" s="1">
        <v>6.7374456583673719E-11</v>
      </c>
      <c r="O478" s="1">
        <v>4.6807571832174686</v>
      </c>
      <c r="P478" s="1">
        <v>1.7144014836728278E-8</v>
      </c>
      <c r="Q478" s="1">
        <v>4.7007715802593125E-10</v>
      </c>
      <c r="R478" s="1">
        <v>2718.4745901228325</v>
      </c>
      <c r="S478" s="1">
        <v>5.4026094834172804E-9</v>
      </c>
      <c r="T478" s="1">
        <v>1020.23108928303</v>
      </c>
      <c r="U478" s="1">
        <v>74.860412754981013</v>
      </c>
      <c r="V478" s="1">
        <f>0.45*2600*PS[[#This Row],[Transform File.REC_y]]</f>
        <v>23.575556474841747</v>
      </c>
      <c r="W478" s="1">
        <f>0.45*_xlfn.XLOOKUP(PS[[#This Row],[Transform File.Year]],Graphs!$R$2:$R$41,Graphs!$S$2:$S$41)*_xlfn.XLOOKUP(PS[[#This Row],[Transform File.Year]],Graphs!$R$2:$R$41,Graphs!$T$2:$T$41)*PS[[#This Row],[Transform File.REC_y]]</f>
        <v>5.0983406067035695</v>
      </c>
    </row>
    <row r="479" spans="1:23" hidden="1" x14ac:dyDescent="0.25">
      <c r="A479" s="1" t="s">
        <v>105</v>
      </c>
      <c r="B479">
        <v>1</v>
      </c>
      <c r="C479" s="1" t="s">
        <v>108</v>
      </c>
      <c r="D479" s="1" t="s">
        <v>338</v>
      </c>
      <c r="E479" s="1">
        <v>2058</v>
      </c>
      <c r="F479" s="1">
        <v>51.225644145515908</v>
      </c>
      <c r="G479" s="1">
        <v>9.1356629535371478E-3</v>
      </c>
      <c r="H479" s="1">
        <v>0</v>
      </c>
      <c r="I479" s="1">
        <v>0</v>
      </c>
      <c r="J479" s="1">
        <v>0</v>
      </c>
      <c r="K479" s="1">
        <v>17.435370009778097</v>
      </c>
      <c r="L479" s="1">
        <v>0</v>
      </c>
      <c r="M479" s="1">
        <v>6.4133879806166276E-8</v>
      </c>
      <c r="N479" s="1">
        <v>1.0904673220092812E-10</v>
      </c>
      <c r="O479" s="1">
        <v>4.6807571832309449</v>
      </c>
      <c r="P479" s="1">
        <v>1.7204990097061827E-8</v>
      </c>
      <c r="Q479" s="1">
        <v>4.720555114804136E-10</v>
      </c>
      <c r="R479" s="1">
        <v>2870.3680355322585</v>
      </c>
      <c r="S479" s="1">
        <v>5.4109995881038626E-9</v>
      </c>
      <c r="T479" s="1">
        <v>996.325294978589</v>
      </c>
      <c r="U479" s="1">
        <v>68.308269412034505</v>
      </c>
      <c r="V479" s="1">
        <f>0.45*2600*PS[[#This Row],[Transform File.REC_y]]</f>
        <v>10.688725655638462</v>
      </c>
      <c r="W479" s="1">
        <f>0.45*_xlfn.XLOOKUP(PS[[#This Row],[Transform File.Year]],Graphs!$R$2:$R$41,Graphs!$S$2:$S$41)*_xlfn.XLOOKUP(PS[[#This Row],[Transform File.Year]],Graphs!$R$2:$R$41,Graphs!$T$2:$T$41)*PS[[#This Row],[Transform File.REC_y]]</f>
        <v>2.2153288929221056</v>
      </c>
    </row>
    <row r="480" spans="1:23" hidden="1" x14ac:dyDescent="0.25">
      <c r="A480" s="1" t="s">
        <v>105</v>
      </c>
      <c r="B480">
        <v>1</v>
      </c>
      <c r="C480" s="1" t="s">
        <v>108</v>
      </c>
      <c r="D480" s="1" t="s">
        <v>338</v>
      </c>
      <c r="E480" s="1">
        <v>2059</v>
      </c>
      <c r="F480" s="1">
        <v>57.779064424996314</v>
      </c>
      <c r="G480" s="1">
        <v>6.8542070183654153E-3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4.6807571832466497</v>
      </c>
      <c r="P480" s="1">
        <v>1.7248896064091394E-8</v>
      </c>
      <c r="Q480" s="1">
        <v>4.7436092400443125E-10</v>
      </c>
      <c r="R480" s="1">
        <v>2817.6886100099664</v>
      </c>
      <c r="S480" s="1">
        <v>5.4175274362489479E-9</v>
      </c>
      <c r="T480" s="1">
        <v>995.69987534505731</v>
      </c>
      <c r="U480" s="1">
        <v>59.049554397628434</v>
      </c>
      <c r="V480" s="1">
        <f>0.45*2600*PS[[#This Row],[Transform File.REC_y]]</f>
        <v>8.0194222114875355</v>
      </c>
      <c r="W480" s="1">
        <f>0.45*_xlfn.XLOOKUP(PS[[#This Row],[Transform File.Year]],Graphs!$R$2:$R$41,Graphs!$S$2:$S$41)*_xlfn.XLOOKUP(PS[[#This Row],[Transform File.Year]],Graphs!$R$2:$R$41,Graphs!$T$2:$T$41)*PS[[#This Row],[Transform File.REC_y]]</f>
        <v>1.5928821153546606</v>
      </c>
    </row>
    <row r="481" spans="1:23" hidden="1" x14ac:dyDescent="0.25">
      <c r="A481" s="1" t="s">
        <v>105</v>
      </c>
      <c r="B481">
        <v>1</v>
      </c>
      <c r="C481" s="1" t="s">
        <v>108</v>
      </c>
      <c r="D481" s="1" t="s">
        <v>338</v>
      </c>
      <c r="E481" s="1">
        <v>2060</v>
      </c>
      <c r="F481" s="1">
        <v>67.227424010176946</v>
      </c>
      <c r="G481" s="1">
        <v>1.9025399206380629E-3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4.6807571832397361</v>
      </c>
      <c r="P481" s="1">
        <v>1.7248247107157879E-8</v>
      </c>
      <c r="Q481" s="1">
        <v>4.7436092400443125E-10</v>
      </c>
      <c r="R481" s="1">
        <v>2763.6261934195418</v>
      </c>
      <c r="S481" s="1">
        <v>5.4175274362489479E-9</v>
      </c>
      <c r="T481" s="1">
        <v>995.6998753214059</v>
      </c>
      <c r="U481" s="1">
        <v>45.161481875982972</v>
      </c>
      <c r="V481" s="1">
        <f>0.45*2600*PS[[#This Row],[Transform File.REC_y]]</f>
        <v>2.2259717071465337</v>
      </c>
      <c r="W481" s="1">
        <f>0.45*_xlfn.XLOOKUP(PS[[#This Row],[Transform File.Year]],Graphs!$R$2:$R$41,Graphs!$S$2:$S$41)*_xlfn.XLOOKUP(PS[[#This Row],[Transform File.Year]],Graphs!$R$2:$R$41,Graphs!$T$2:$T$41)*PS[[#This Row],[Transform File.REC_y]]</f>
        <v>0.42371278963031733</v>
      </c>
    </row>
    <row r="482" spans="1:23" hidden="1" x14ac:dyDescent="0.25">
      <c r="A482" s="1" t="s">
        <v>105</v>
      </c>
      <c r="B482">
        <v>1</v>
      </c>
      <c r="C482" s="1" t="s">
        <v>108</v>
      </c>
      <c r="D482" s="1" t="s">
        <v>339</v>
      </c>
      <c r="E482" s="1">
        <v>2021</v>
      </c>
      <c r="F482" s="1">
        <v>196.21472368818513</v>
      </c>
      <c r="G482" s="1">
        <v>-2.233375519754599E-9</v>
      </c>
      <c r="H482" s="1">
        <v>4.1644731622570667E-14</v>
      </c>
      <c r="I482" s="1">
        <v>6.3539999999994663</v>
      </c>
      <c r="J482" s="1">
        <v>1.0938188216999706E-14</v>
      </c>
      <c r="K482" s="1">
        <v>82.434999999999334</v>
      </c>
      <c r="L482" s="1">
        <v>2.8441754806559564E-15</v>
      </c>
      <c r="M482" s="1">
        <v>55.419999999992818</v>
      </c>
      <c r="N482" s="1">
        <v>4.0947234339415358E-12</v>
      </c>
      <c r="O482" s="1">
        <v>153</v>
      </c>
      <c r="P482" s="1">
        <v>12.708</v>
      </c>
      <c r="Q482" s="1">
        <v>49.44</v>
      </c>
      <c r="R482" s="1">
        <v>164.87</v>
      </c>
      <c r="S482" s="1">
        <v>78.48</v>
      </c>
      <c r="T482" s="1">
        <v>110.84</v>
      </c>
      <c r="U482" s="1">
        <v>11.39</v>
      </c>
      <c r="V482" s="1">
        <f>0.45*2600*PS[[#This Row],[Transform File.REC_y]]</f>
        <v>-2.6130493581128806E-6</v>
      </c>
      <c r="W482" s="1">
        <f>0.45*_xlfn.XLOOKUP(PS[[#This Row],[Transform File.Year]],Graphs!$R$2:$R$41,Graphs!$S$2:$S$41)*_xlfn.XLOOKUP(PS[[#This Row],[Transform File.Year]],Graphs!$R$2:$R$41,Graphs!$T$2:$T$41)*PS[[#This Row],[Transform File.REC_y]]</f>
        <v>-2.1247639170748187E-6</v>
      </c>
    </row>
    <row r="483" spans="1:23" hidden="1" x14ac:dyDescent="0.25">
      <c r="A483" s="1" t="s">
        <v>105</v>
      </c>
      <c r="B483">
        <v>1</v>
      </c>
      <c r="C483" s="1" t="s">
        <v>108</v>
      </c>
      <c r="D483" s="1" t="s">
        <v>339</v>
      </c>
      <c r="E483" s="1">
        <v>2022</v>
      </c>
      <c r="F483" s="1">
        <v>319.77398094628126</v>
      </c>
      <c r="G483" s="1">
        <v>9.8150943569502842E-9</v>
      </c>
      <c r="H483" s="1">
        <v>4.2382268050090257E-14</v>
      </c>
      <c r="I483" s="1">
        <v>5.3764675226317825E-13</v>
      </c>
      <c r="J483" s="1">
        <v>1.1472463262167729E-14</v>
      </c>
      <c r="K483" s="1">
        <v>123.65249999999705</v>
      </c>
      <c r="L483" s="1">
        <v>4.5487998902577399E-15</v>
      </c>
      <c r="M483" s="1">
        <v>83.129999999963175</v>
      </c>
      <c r="N483" s="1">
        <v>4.126365131280082E-12</v>
      </c>
      <c r="O483" s="1">
        <v>153</v>
      </c>
      <c r="P483" s="1">
        <v>12.708</v>
      </c>
      <c r="Q483" s="1">
        <v>49.44</v>
      </c>
      <c r="R483" s="1">
        <v>247.30499999999932</v>
      </c>
      <c r="S483" s="1">
        <v>78.48</v>
      </c>
      <c r="T483" s="1">
        <v>166.25999999999283</v>
      </c>
      <c r="U483" s="1">
        <v>11.390000000004095</v>
      </c>
      <c r="V483" s="1">
        <f>0.45*2600*PS[[#This Row],[Transform File.REC_y]]</f>
        <v>1.1483660397631833E-5</v>
      </c>
      <c r="W483" s="1">
        <f>0.45*_xlfn.XLOOKUP(PS[[#This Row],[Transform File.Year]],Graphs!$R$2:$R$41,Graphs!$S$2:$S$41)*_xlfn.XLOOKUP(PS[[#This Row],[Transform File.Year]],Graphs!$R$2:$R$41,Graphs!$T$2:$T$41)*PS[[#This Row],[Transform File.REC_y]]</f>
        <v>9.5025931507159201E-6</v>
      </c>
    </row>
    <row r="484" spans="1:23" hidden="1" x14ac:dyDescent="0.25">
      <c r="A484" s="1" t="s">
        <v>105</v>
      </c>
      <c r="B484">
        <v>1</v>
      </c>
      <c r="C484" s="1" t="s">
        <v>108</v>
      </c>
      <c r="D484" s="1" t="s">
        <v>339</v>
      </c>
      <c r="E484" s="1">
        <v>2023</v>
      </c>
      <c r="F484" s="1">
        <v>117.49994526390134</v>
      </c>
      <c r="G484" s="1">
        <v>1.1536126468235961E-8</v>
      </c>
      <c r="H484" s="1">
        <v>4.3047426177210319E-14</v>
      </c>
      <c r="I484" s="1">
        <v>2.3523532977696707E-13</v>
      </c>
      <c r="J484" s="1">
        <v>1.1992443850822562E-14</v>
      </c>
      <c r="K484" s="1">
        <v>185.478749999977</v>
      </c>
      <c r="L484" s="1">
        <v>2.4491745543325979E-15</v>
      </c>
      <c r="M484" s="1">
        <v>95.184335905096646</v>
      </c>
      <c r="N484" s="1">
        <v>4.1574751525343132E-12</v>
      </c>
      <c r="O484" s="1">
        <v>145.35</v>
      </c>
      <c r="P484" s="1">
        <v>18.355999999999465</v>
      </c>
      <c r="Q484" s="1">
        <v>46.144000000000005</v>
      </c>
      <c r="R484" s="1">
        <v>359.96616666666307</v>
      </c>
      <c r="S484" s="1">
        <v>74.555999999999997</v>
      </c>
      <c r="T484" s="1">
        <v>242.00066666662266</v>
      </c>
      <c r="U484" s="1">
        <v>10.25100000000822</v>
      </c>
      <c r="V484" s="1">
        <f>0.45*2600*PS[[#This Row],[Transform File.REC_y]]</f>
        <v>1.3497267967836073E-5</v>
      </c>
      <c r="W484" s="1">
        <f>0.45*_xlfn.XLOOKUP(PS[[#This Row],[Transform File.Year]],Graphs!$R$2:$R$41,Graphs!$S$2:$S$41)*_xlfn.XLOOKUP(PS[[#This Row],[Transform File.Year]],Graphs!$R$2:$R$41,Graphs!$T$2:$T$41)*PS[[#This Row],[Transform File.REC_y]]</f>
        <v>1.1362547735836104E-5</v>
      </c>
    </row>
    <row r="485" spans="1:23" hidden="1" x14ac:dyDescent="0.25">
      <c r="A485" s="1" t="s">
        <v>105</v>
      </c>
      <c r="B485">
        <v>1</v>
      </c>
      <c r="C485" s="1" t="s">
        <v>108</v>
      </c>
      <c r="D485" s="1" t="s">
        <v>339</v>
      </c>
      <c r="E485" s="1">
        <v>2024</v>
      </c>
      <c r="F485" s="1">
        <v>94.16901820295989</v>
      </c>
      <c r="G485" s="1">
        <v>3.3771347315565323E-9</v>
      </c>
      <c r="H485" s="1">
        <v>5.4117909728549313E-14</v>
      </c>
      <c r="I485" s="1">
        <v>2.6511331127109452E-13</v>
      </c>
      <c r="J485" s="1">
        <v>1.5418779669871219E-14</v>
      </c>
      <c r="K485" s="1">
        <v>159.22648930163339</v>
      </c>
      <c r="L485" s="1">
        <v>3.0481700024261938E-15</v>
      </c>
      <c r="M485" s="1">
        <v>3.0697003138919979E-9</v>
      </c>
      <c r="N485" s="1">
        <v>5.4827562584558698E-12</v>
      </c>
      <c r="O485" s="1">
        <v>137.70000000000005</v>
      </c>
      <c r="P485" s="1">
        <v>17.650000000000002</v>
      </c>
      <c r="Q485" s="1">
        <v>42.848000000000006</v>
      </c>
      <c r="R485" s="1">
        <v>534.45358333330671</v>
      </c>
      <c r="S485" s="1">
        <v>70.632000000000005</v>
      </c>
      <c r="T485" s="1">
        <v>329.79566923838598</v>
      </c>
      <c r="U485" s="1">
        <v>9.1120000000123795</v>
      </c>
      <c r="V485" s="1">
        <f>0.45*2600*PS[[#This Row],[Transform File.REC_y]]</f>
        <v>3.9512476359211429E-6</v>
      </c>
      <c r="W485" s="1">
        <f>0.45*_xlfn.XLOOKUP(PS[[#This Row],[Transform File.Year]],Graphs!$R$2:$R$41,Graphs!$S$2:$S$41)*_xlfn.XLOOKUP(PS[[#This Row],[Transform File.Year]],Graphs!$R$2:$R$41,Graphs!$T$2:$T$41)*PS[[#This Row],[Transform File.REC_y]]</f>
        <v>3.2219337397279021E-6</v>
      </c>
    </row>
    <row r="486" spans="1:23" hidden="1" x14ac:dyDescent="0.25">
      <c r="A486" s="1" t="s">
        <v>105</v>
      </c>
      <c r="B486">
        <v>1</v>
      </c>
      <c r="C486" s="1" t="s">
        <v>108</v>
      </c>
      <c r="D486" s="1" t="s">
        <v>339</v>
      </c>
      <c r="E486" s="1">
        <v>2025</v>
      </c>
      <c r="F486" s="1">
        <v>79.54232220098389</v>
      </c>
      <c r="G486" s="1">
        <v>3.7775742494926793E-10</v>
      </c>
      <c r="H486" s="1">
        <v>7.0491121317015359E-14</v>
      </c>
      <c r="I486" s="1">
        <v>2.9960165809510875E-13</v>
      </c>
      <c r="J486" s="1">
        <v>2.0573543013381536E-14</v>
      </c>
      <c r="K486" s="1">
        <v>125.52881890835447</v>
      </c>
      <c r="L486" s="1">
        <v>5.274819715270289E-15</v>
      </c>
      <c r="M486" s="1">
        <v>45.828597625192295</v>
      </c>
      <c r="N486" s="1">
        <v>7.7093762991793564E-12</v>
      </c>
      <c r="O486" s="1">
        <v>130.0500000000001</v>
      </c>
      <c r="P486" s="1">
        <v>16.944000000000237</v>
      </c>
      <c r="Q486" s="1">
        <v>39.552</v>
      </c>
      <c r="R486" s="1">
        <v>682.6887393016068</v>
      </c>
      <c r="S486" s="1">
        <v>66.707999999999998</v>
      </c>
      <c r="T486" s="1">
        <v>322.40633590812234</v>
      </c>
      <c r="U486" s="1">
        <v>7.9730000000178602</v>
      </c>
      <c r="V486" s="1">
        <f>0.45*2600*PS[[#This Row],[Transform File.REC_y]]</f>
        <v>4.4197618719064348E-7</v>
      </c>
      <c r="W486" s="1">
        <f>0.45*_xlfn.XLOOKUP(PS[[#This Row],[Transform File.Year]],Graphs!$R$2:$R$41,Graphs!$S$2:$S$41)*_xlfn.XLOOKUP(PS[[#This Row],[Transform File.Year]],Graphs!$R$2:$R$41,Graphs!$T$2:$T$41)*PS[[#This Row],[Transform File.REC_y]]</f>
        <v>3.4898895173357348E-7</v>
      </c>
    </row>
    <row r="487" spans="1:23" hidden="1" x14ac:dyDescent="0.25">
      <c r="A487" s="1" t="s">
        <v>105</v>
      </c>
      <c r="B487">
        <v>1</v>
      </c>
      <c r="C487" s="1" t="s">
        <v>108</v>
      </c>
      <c r="D487" s="1" t="s">
        <v>339</v>
      </c>
      <c r="E487" s="1">
        <v>2026</v>
      </c>
      <c r="F487" s="1">
        <v>80.524453609899297</v>
      </c>
      <c r="G487" s="1">
        <v>4.8543805747428236E-7</v>
      </c>
      <c r="H487" s="1">
        <v>9.7065645482362397E-14</v>
      </c>
      <c r="I487" s="1">
        <v>3.3796744354710928E-13</v>
      </c>
      <c r="J487" s="1">
        <v>2.9309268133358851E-14</v>
      </c>
      <c r="K487" s="1">
        <v>72.865877893377501</v>
      </c>
      <c r="L487" s="1">
        <v>5.0142413557996523E-15</v>
      </c>
      <c r="M487" s="1">
        <v>35.030479539138675</v>
      </c>
      <c r="N487" s="1">
        <v>1.2200710465528644E-11</v>
      </c>
      <c r="O487" s="1">
        <v>122.40000000000013</v>
      </c>
      <c r="P487" s="1">
        <v>16.238000000000504</v>
      </c>
      <c r="Q487" s="1">
        <v>36.255999999999993</v>
      </c>
      <c r="R487" s="1">
        <v>797.22622487662784</v>
      </c>
      <c r="S487" s="1">
        <v>62.784000000000006</v>
      </c>
      <c r="T487" s="1">
        <v>360.84560019998128</v>
      </c>
      <c r="U487" s="1">
        <v>6.8340000000255694</v>
      </c>
      <c r="V487" s="1">
        <f>0.45*2600*PS[[#This Row],[Transform File.REC_y]]</f>
        <v>5.6796252724491036E-4</v>
      </c>
      <c r="W487" s="1">
        <f>0.45*_xlfn.XLOOKUP(PS[[#This Row],[Transform File.Year]],Graphs!$R$2:$R$41,Graphs!$S$2:$S$41)*_xlfn.XLOOKUP(PS[[#This Row],[Transform File.Year]],Graphs!$R$2:$R$41,Graphs!$T$2:$T$41)*PS[[#This Row],[Transform File.REC_y]]</f>
        <v>4.3415507297540191E-4</v>
      </c>
    </row>
    <row r="488" spans="1:23" hidden="1" x14ac:dyDescent="0.25">
      <c r="A488" s="1" t="s">
        <v>105</v>
      </c>
      <c r="B488">
        <v>1</v>
      </c>
      <c r="C488" s="1" t="s">
        <v>108</v>
      </c>
      <c r="D488" s="1" t="s">
        <v>339</v>
      </c>
      <c r="E488" s="1">
        <v>2027</v>
      </c>
      <c r="F488" s="1">
        <v>80.727461008401065</v>
      </c>
      <c r="G488" s="1">
        <v>4.7868447192323273E-7</v>
      </c>
      <c r="H488" s="1">
        <v>1.4279963137528651E-13</v>
      </c>
      <c r="I488" s="1">
        <v>3.8078187570843757E-13</v>
      </c>
      <c r="J488" s="1">
        <v>4.6475710169444442E-14</v>
      </c>
      <c r="K488" s="1">
        <v>66.186004569255076</v>
      </c>
      <c r="L488" s="1">
        <v>6.7822902666705557E-15</v>
      </c>
      <c r="M488" s="1">
        <v>39.334783258126812</v>
      </c>
      <c r="N488" s="1">
        <v>2.5849096505608167E-11</v>
      </c>
      <c r="O488" s="1">
        <v>114.75000000000018</v>
      </c>
      <c r="P488" s="1">
        <v>15.532000000000803</v>
      </c>
      <c r="Q488" s="1">
        <v>32.96</v>
      </c>
      <c r="R488" s="1">
        <v>859.10076943667195</v>
      </c>
      <c r="S488" s="1">
        <v>58.86</v>
      </c>
      <c r="T488" s="1">
        <v>388.48674640578662</v>
      </c>
      <c r="U488" s="1">
        <v>5.6950000000377718</v>
      </c>
      <c r="V488" s="1">
        <f>0.45*2600*PS[[#This Row],[Transform File.REC_y]]</f>
        <v>5.6006083215018234E-4</v>
      </c>
      <c r="W488" s="1">
        <f>0.45*_xlfn.XLOOKUP(PS[[#This Row],[Transform File.Year]],Graphs!$R$2:$R$41,Graphs!$S$2:$S$41)*_xlfn.XLOOKUP(PS[[#This Row],[Transform File.Year]],Graphs!$R$2:$R$41,Graphs!$T$2:$T$41)*PS[[#This Row],[Transform File.REC_y]]</f>
        <v>4.1434158734610153E-4</v>
      </c>
    </row>
    <row r="489" spans="1:23" hidden="1" x14ac:dyDescent="0.25">
      <c r="A489" s="1" t="s">
        <v>105</v>
      </c>
      <c r="B489">
        <v>1</v>
      </c>
      <c r="C489" s="1" t="s">
        <v>108</v>
      </c>
      <c r="D489" s="1" t="s">
        <v>339</v>
      </c>
      <c r="E489" s="1">
        <v>2028</v>
      </c>
      <c r="F489" s="1">
        <v>80.953071961257592</v>
      </c>
      <c r="G489" s="1">
        <v>4.0293084133659102E-6</v>
      </c>
      <c r="H489" s="1">
        <v>2.1111496462014987E-13</v>
      </c>
      <c r="I489" s="1">
        <v>4.2858172667247515E-13</v>
      </c>
      <c r="J489" s="1">
        <v>9.8419606238725901E-14</v>
      </c>
      <c r="K489" s="1">
        <v>72.899883006622531</v>
      </c>
      <c r="L489" s="1">
        <v>5.8005172782555479E-14</v>
      </c>
      <c r="M489" s="1">
        <v>34.5929572799851</v>
      </c>
      <c r="N489" s="1">
        <v>1.044689954142406</v>
      </c>
      <c r="O489" s="1">
        <v>107.10000000000025</v>
      </c>
      <c r="P489" s="1">
        <v>14.826000000001141</v>
      </c>
      <c r="Q489" s="1">
        <v>29.664000000000001</v>
      </c>
      <c r="R489" s="1">
        <v>914.29544067259371</v>
      </c>
      <c r="S489" s="1">
        <v>54.935999999999993</v>
      </c>
      <c r="T489" s="1">
        <v>420.43219633058015</v>
      </c>
      <c r="U489" s="1">
        <v>4.5560000000636203</v>
      </c>
      <c r="V489" s="1">
        <f>0.45*2600*PS[[#This Row],[Transform File.REC_y]]</f>
        <v>4.7142908436381145E-3</v>
      </c>
      <c r="W489" s="1">
        <f>0.45*_xlfn.XLOOKUP(PS[[#This Row],[Transform File.Year]],Graphs!$R$2:$R$41,Graphs!$S$2:$S$41)*_xlfn.XLOOKUP(PS[[#This Row],[Transform File.Year]],Graphs!$R$2:$R$41,Graphs!$T$2:$T$41)*PS[[#This Row],[Transform File.REC_y]]</f>
        <v>3.3746379008175787E-3</v>
      </c>
    </row>
    <row r="490" spans="1:23" hidden="1" x14ac:dyDescent="0.25">
      <c r="A490" s="1" t="s">
        <v>105</v>
      </c>
      <c r="B490">
        <v>1</v>
      </c>
      <c r="C490" s="1" t="s">
        <v>108</v>
      </c>
      <c r="D490" s="1" t="s">
        <v>339</v>
      </c>
      <c r="E490" s="1">
        <v>2029</v>
      </c>
      <c r="F490" s="1">
        <v>81.803037750270903</v>
      </c>
      <c r="G490" s="1">
        <v>5.0841818117280559E-6</v>
      </c>
      <c r="H490" s="1">
        <v>3.3957211398814997E-13</v>
      </c>
      <c r="I490" s="1">
        <v>4.7764358977326037E-13</v>
      </c>
      <c r="J490" s="1">
        <v>4.1638699719468594E-11</v>
      </c>
      <c r="K490" s="1">
        <v>94.20753861085069</v>
      </c>
      <c r="L490" s="1">
        <v>3.4894936478255126E-14</v>
      </c>
      <c r="M490" s="1">
        <v>6.26009919396357</v>
      </c>
      <c r="N490" s="1">
        <v>2.8003449770563549</v>
      </c>
      <c r="O490" s="1">
        <v>99.450000000000358</v>
      </c>
      <c r="P490" s="1">
        <v>14.120000000001523</v>
      </c>
      <c r="Q490" s="1">
        <v>26.368000000000013</v>
      </c>
      <c r="R490" s="1">
        <v>976.20399034588286</v>
      </c>
      <c r="S490" s="1">
        <v>51.012</v>
      </c>
      <c r="T490" s="1">
        <v>447.63582027723191</v>
      </c>
      <c r="U490" s="1">
        <v>4.461689954206026</v>
      </c>
      <c r="V490" s="1">
        <f>0.45*2600*PS[[#This Row],[Transform File.REC_y]]</f>
        <v>5.9484927197218252E-3</v>
      </c>
      <c r="W490" s="1">
        <f>0.45*_xlfn.XLOOKUP(PS[[#This Row],[Transform File.Year]],Graphs!$R$2:$R$41,Graphs!$S$2:$S$41)*_xlfn.XLOOKUP(PS[[#This Row],[Transform File.Year]],Graphs!$R$2:$R$41,Graphs!$T$2:$T$41)*PS[[#This Row],[Transform File.REC_y]]</f>
        <v>4.1190591703450692E-3</v>
      </c>
    </row>
    <row r="491" spans="1:23" hidden="1" x14ac:dyDescent="0.25">
      <c r="A491" s="1" t="s">
        <v>105</v>
      </c>
      <c r="B491">
        <v>1</v>
      </c>
      <c r="C491" s="1" t="s">
        <v>108</v>
      </c>
      <c r="D491" s="1" t="s">
        <v>339</v>
      </c>
      <c r="E491" s="1">
        <v>2030</v>
      </c>
      <c r="F491" s="1">
        <v>83.747288384930201</v>
      </c>
      <c r="G491" s="1">
        <v>6.4400788906647835E-6</v>
      </c>
      <c r="H491" s="1">
        <v>5.7124061822758056E-13</v>
      </c>
      <c r="I491" s="1">
        <v>5.2970922892815767E-13</v>
      </c>
      <c r="J491" s="1">
        <v>4.4125396128365957E-12</v>
      </c>
      <c r="K491" s="1">
        <v>96.794409766231865</v>
      </c>
      <c r="L491" s="1">
        <v>3.9024286242929443E-14</v>
      </c>
      <c r="M491" s="1">
        <v>1.1478492326173995E-8</v>
      </c>
      <c r="N491" s="1">
        <v>3.6310174655889131</v>
      </c>
      <c r="O491" s="1">
        <v>91.800000000000495</v>
      </c>
      <c r="P491" s="1">
        <v>13.414000000001952</v>
      </c>
      <c r="Q491" s="1">
        <v>23.072000000000024</v>
      </c>
      <c r="R491" s="1">
        <v>1059.4201956234001</v>
      </c>
      <c r="S491" s="1">
        <v>47.088000000000001</v>
      </c>
      <c r="T491" s="1">
        <v>446.5065861378622</v>
      </c>
      <c r="U491" s="1">
        <v>6.1230349312623815</v>
      </c>
      <c r="V491" s="1">
        <f>0.45*2600*PS[[#This Row],[Transform File.REC_y]]</f>
        <v>7.5348923020777964E-3</v>
      </c>
      <c r="W491" s="1">
        <f>0.45*_xlfn.XLOOKUP(PS[[#This Row],[Transform File.Year]],Graphs!$R$2:$R$41,Graphs!$S$2:$S$41)*_xlfn.XLOOKUP(PS[[#This Row],[Transform File.Year]],Graphs!$R$2:$R$41,Graphs!$T$2:$T$41)*PS[[#This Row],[Transform File.REC_y]]</f>
        <v>5.0459684476571679E-3</v>
      </c>
    </row>
    <row r="492" spans="1:23" hidden="1" x14ac:dyDescent="0.25">
      <c r="A492" s="1" t="s">
        <v>105</v>
      </c>
      <c r="B492">
        <v>1</v>
      </c>
      <c r="C492" s="1" t="s">
        <v>108</v>
      </c>
      <c r="D492" s="1" t="s">
        <v>339</v>
      </c>
      <c r="E492" s="1">
        <v>2031</v>
      </c>
      <c r="F492" s="1">
        <v>84.955423550023582</v>
      </c>
      <c r="G492" s="1">
        <v>-4.97499421116839E-3</v>
      </c>
      <c r="H492" s="1">
        <v>1.1192044537688833E-12</v>
      </c>
      <c r="I492" s="1">
        <v>5.9388213162252986E-13</v>
      </c>
      <c r="J492" s="1">
        <v>3.3913466575417556E-12</v>
      </c>
      <c r="K492" s="1">
        <v>92.102043161550242</v>
      </c>
      <c r="L492" s="1">
        <v>2.4183658247025178E-12</v>
      </c>
      <c r="M492" s="1">
        <v>1.1395472539998031E-9</v>
      </c>
      <c r="N492" s="1">
        <v>4.8770261983784318</v>
      </c>
      <c r="O492" s="1">
        <v>84.150000000000716</v>
      </c>
      <c r="P492" s="1">
        <v>12.708000000002428</v>
      </c>
      <c r="Q492" s="1">
        <v>19.776000000000035</v>
      </c>
      <c r="R492" s="1">
        <v>1145.2232720562988</v>
      </c>
      <c r="S492" s="1">
        <v>43.164000000000001</v>
      </c>
      <c r="T492" s="1">
        <v>439.11725281600735</v>
      </c>
      <c r="U492" s="1">
        <v>8.6150523968512935</v>
      </c>
      <c r="V492" s="1">
        <f>0.45*2600*PS[[#This Row],[Transform File.REC_y]]</f>
        <v>-5.8207432270670161</v>
      </c>
      <c r="W492" s="1">
        <f>0.45*_xlfn.XLOOKUP(PS[[#This Row],[Transform File.Year]],Graphs!$R$2:$R$41,Graphs!$S$2:$S$41)*_xlfn.XLOOKUP(PS[[#This Row],[Transform File.Year]],Graphs!$R$2:$R$41,Graphs!$T$2:$T$41)*PS[[#This Row],[Transform File.REC_y]]</f>
        <v>-3.740688023423961</v>
      </c>
    </row>
    <row r="493" spans="1:23" hidden="1" x14ac:dyDescent="0.25">
      <c r="A493" s="1" t="s">
        <v>105</v>
      </c>
      <c r="B493">
        <v>1</v>
      </c>
      <c r="C493" s="1" t="s">
        <v>108</v>
      </c>
      <c r="D493" s="1" t="s">
        <v>339</v>
      </c>
      <c r="E493" s="1">
        <v>2032</v>
      </c>
      <c r="F493" s="1">
        <v>86.31168013948448</v>
      </c>
      <c r="G493" s="1">
        <v>-4.7371408633791537E-3</v>
      </c>
      <c r="H493" s="1">
        <v>1.6650577310201834E-12</v>
      </c>
      <c r="I493" s="1">
        <v>6.6279628641895071E-13</v>
      </c>
      <c r="J493" s="1">
        <v>4.2388956960078797E-12</v>
      </c>
      <c r="K493" s="1">
        <v>84.91957463252966</v>
      </c>
      <c r="L493" s="1">
        <v>1.9535360054365749E-11</v>
      </c>
      <c r="M493" s="1">
        <v>1.0912307318493746E-8</v>
      </c>
      <c r="N493" s="1">
        <v>6.7460392975469734</v>
      </c>
      <c r="O493" s="1">
        <v>76.500000000001037</v>
      </c>
      <c r="P493" s="1">
        <v>12.002000000002958</v>
      </c>
      <c r="Q493" s="1">
        <v>16.48000000000005</v>
      </c>
      <c r="R493" s="1">
        <v>1226.3339818845157</v>
      </c>
      <c r="S493" s="1">
        <v>39.240000000000009</v>
      </c>
      <c r="T493" s="1">
        <v>431.72791948381354</v>
      </c>
      <c r="U493" s="1">
        <v>12.353078595229725</v>
      </c>
      <c r="V493" s="1">
        <f>0.45*2600*PS[[#This Row],[Transform File.REC_y]]</f>
        <v>-5.5424548101536102</v>
      </c>
      <c r="W493" s="1">
        <f>0.45*_xlfn.XLOOKUP(PS[[#This Row],[Transform File.Year]],Graphs!$R$2:$R$41,Graphs!$S$2:$S$41)*_xlfn.XLOOKUP(PS[[#This Row],[Transform File.Year]],Graphs!$R$2:$R$41,Graphs!$T$2:$T$41)*PS[[#This Row],[Transform File.REC_y]]</f>
        <v>-3.4178733498405909</v>
      </c>
    </row>
    <row r="494" spans="1:23" hidden="1" x14ac:dyDescent="0.25">
      <c r="A494" s="1" t="s">
        <v>105</v>
      </c>
      <c r="B494">
        <v>1</v>
      </c>
      <c r="C494" s="1" t="s">
        <v>108</v>
      </c>
      <c r="D494" s="1" t="s">
        <v>339</v>
      </c>
      <c r="E494" s="1">
        <v>2033</v>
      </c>
      <c r="F494" s="1">
        <v>87.101786967183969</v>
      </c>
      <c r="G494" s="1">
        <v>5.9533884060318848E-3</v>
      </c>
      <c r="H494" s="1">
        <v>4.4635831293014196E-12</v>
      </c>
      <c r="I494" s="1">
        <v>7.4405152260555842E-13</v>
      </c>
      <c r="J494" s="1">
        <v>5.4074863974283281E-12</v>
      </c>
      <c r="K494" s="1">
        <v>65.810955569954274</v>
      </c>
      <c r="L494" s="1">
        <v>2.368870400408454E-12</v>
      </c>
      <c r="M494" s="1">
        <v>33.301424154235491</v>
      </c>
      <c r="N494" s="1">
        <v>9.5495589462947219</v>
      </c>
      <c r="O494" s="1">
        <v>68.850000000001629</v>
      </c>
      <c r="P494" s="1">
        <v>11.296000000003552</v>
      </c>
      <c r="Q494" s="1">
        <v>13.184000000000072</v>
      </c>
      <c r="R494" s="1">
        <v>1300.262223183712</v>
      </c>
      <c r="S494" s="1">
        <v>35.31600000000001</v>
      </c>
      <c r="T494" s="1">
        <v>424.33858616139253</v>
      </c>
      <c r="U494" s="1">
        <v>19.099117892776697</v>
      </c>
      <c r="V494" s="1">
        <f>0.45*2600*PS[[#This Row],[Transform File.REC_y]]</f>
        <v>6.9654644350573047</v>
      </c>
      <c r="W494" s="1">
        <f>0.45*_xlfn.XLOOKUP(PS[[#This Row],[Transform File.Year]],Graphs!$R$2:$R$41,Graphs!$S$2:$S$41)*_xlfn.XLOOKUP(PS[[#This Row],[Transform File.Year]],Graphs!$R$2:$R$41,Graphs!$T$2:$T$41)*PS[[#This Row],[Transform File.REC_y]]</f>
        <v>4.1215464913586102</v>
      </c>
    </row>
    <row r="495" spans="1:23" hidden="1" x14ac:dyDescent="0.25">
      <c r="A495" s="1" t="s">
        <v>105</v>
      </c>
      <c r="B495">
        <v>1</v>
      </c>
      <c r="C495" s="1" t="s">
        <v>108</v>
      </c>
      <c r="D495" s="1" t="s">
        <v>339</v>
      </c>
      <c r="E495" s="1">
        <v>2034</v>
      </c>
      <c r="F495" s="1">
        <v>88.449212685312574</v>
      </c>
      <c r="G495" s="1">
        <v>5.5979309668870234E-4</v>
      </c>
      <c r="H495" s="1">
        <v>1.6114435219599068</v>
      </c>
      <c r="I495" s="1">
        <v>8.3771441545061524E-13</v>
      </c>
      <c r="J495" s="1">
        <v>2.0340194567918996E-12</v>
      </c>
      <c r="K495" s="1">
        <v>47.438269773735193</v>
      </c>
      <c r="L495" s="1">
        <v>1.5161628372656562E-12</v>
      </c>
      <c r="M495" s="1">
        <v>76.181004755863967</v>
      </c>
      <c r="N495" s="1">
        <v>14.324338418999023</v>
      </c>
      <c r="O495" s="1">
        <v>61.200000000002738</v>
      </c>
      <c r="P495" s="1">
        <v>10.590000000004215</v>
      </c>
      <c r="Q495" s="1">
        <v>9.8880000000000994</v>
      </c>
      <c r="R495" s="1">
        <v>1355.0818454203329</v>
      </c>
      <c r="S495" s="1">
        <v>31.392000000000017</v>
      </c>
      <c r="T495" s="1">
        <v>450.25067698229464</v>
      </c>
      <c r="U495" s="1">
        <v>28.64867683907142</v>
      </c>
      <c r="V495" s="1">
        <f>0.45*2600*PS[[#This Row],[Transform File.REC_y]]</f>
        <v>0.65495792312578172</v>
      </c>
      <c r="W495" s="1">
        <f>0.45*_xlfn.XLOOKUP(PS[[#This Row],[Transform File.Year]],Graphs!$R$2:$R$41,Graphs!$S$2:$S$41)*_xlfn.XLOOKUP(PS[[#This Row],[Transform File.Year]],Graphs!$R$2:$R$41,Graphs!$T$2:$T$41)*PS[[#This Row],[Transform File.REC_y]]</f>
        <v>0.371839709879146</v>
      </c>
    </row>
    <row r="496" spans="1:23" hidden="1" x14ac:dyDescent="0.25">
      <c r="A496" s="1" t="s">
        <v>105</v>
      </c>
      <c r="B496">
        <v>1</v>
      </c>
      <c r="C496" s="1" t="s">
        <v>108</v>
      </c>
      <c r="D496" s="1" t="s">
        <v>339</v>
      </c>
      <c r="E496" s="1">
        <v>2035</v>
      </c>
      <c r="F496" s="1">
        <v>88.542597303243184</v>
      </c>
      <c r="G496" s="1">
        <v>-1.1105030983446001E-3</v>
      </c>
      <c r="H496" s="1">
        <v>5.0702314738909967E-12</v>
      </c>
      <c r="I496" s="1">
        <v>9.0219690660118862E-13</v>
      </c>
      <c r="J496" s="1">
        <v>1.2134431088377288E-12</v>
      </c>
      <c r="K496" s="1">
        <v>56.326491999055541</v>
      </c>
      <c r="L496" s="1">
        <v>2.354399031567083E-12</v>
      </c>
      <c r="M496" s="1">
        <v>60.340693429212806</v>
      </c>
      <c r="N496" s="1">
        <v>11.073448814345987</v>
      </c>
      <c r="O496" s="1">
        <v>53.550000000004395</v>
      </c>
      <c r="P496" s="1">
        <v>9.8840000000049599</v>
      </c>
      <c r="Q496" s="1">
        <v>6.5920000000001471</v>
      </c>
      <c r="R496" s="1">
        <v>1391.5287818607349</v>
      </c>
      <c r="S496" s="1">
        <v>27.468000000000014</v>
      </c>
      <c r="T496" s="1">
        <v>519.04234840482525</v>
      </c>
      <c r="U496" s="1">
        <v>42.973015258070447</v>
      </c>
      <c r="V496" s="1">
        <f>0.45*2600*PS[[#This Row],[Transform File.REC_y]]</f>
        <v>-1.2992886250631821</v>
      </c>
      <c r="W496" s="1">
        <f>0.45*_xlfn.XLOOKUP(PS[[#This Row],[Transform File.Year]],Graphs!$R$2:$R$41,Graphs!$S$2:$S$41)*_xlfn.XLOOKUP(PS[[#This Row],[Transform File.Year]],Graphs!$R$2:$R$41,Graphs!$T$2:$T$41)*PS[[#This Row],[Transform File.REC_y]]</f>
        <v>-0.70771194491542211</v>
      </c>
    </row>
    <row r="497" spans="1:23" hidden="1" x14ac:dyDescent="0.25">
      <c r="A497" s="1" t="s">
        <v>105</v>
      </c>
      <c r="B497">
        <v>1</v>
      </c>
      <c r="C497" s="1" t="s">
        <v>108</v>
      </c>
      <c r="D497" s="1" t="s">
        <v>339</v>
      </c>
      <c r="E497" s="1">
        <v>2036</v>
      </c>
      <c r="F497" s="1">
        <v>90.435221095242369</v>
      </c>
      <c r="G497" s="1">
        <v>-9.3022272028627957E-3</v>
      </c>
      <c r="H497" s="1">
        <v>2.1688834731296541E-12</v>
      </c>
      <c r="I497" s="1">
        <v>8.8475425178389645E-13</v>
      </c>
      <c r="J497" s="1">
        <v>8.7041686016720572E-13</v>
      </c>
      <c r="K497" s="1">
        <v>2.2592600891338336E-10</v>
      </c>
      <c r="L497" s="1">
        <v>1.9510597861335334E-12</v>
      </c>
      <c r="M497" s="1">
        <v>66.110071890948561</v>
      </c>
      <c r="N497" s="1">
        <v>16.676790877283775</v>
      </c>
      <c r="O497" s="1">
        <v>45.900000000008859</v>
      </c>
      <c r="P497" s="1">
        <v>9.1780000000057971</v>
      </c>
      <c r="Q497" s="1">
        <v>3.296000000000245</v>
      </c>
      <c r="R497" s="1">
        <v>1436.8639405264571</v>
      </c>
      <c r="S497" s="1">
        <v>23.544000000000025</v>
      </c>
      <c r="T497" s="1">
        <v>571.99370850070466</v>
      </c>
      <c r="U497" s="1">
        <v>54.046464072416434</v>
      </c>
      <c r="V497" s="1">
        <f>0.45*2600*PS[[#This Row],[Transform File.REC_y]]</f>
        <v>-10.883605827349472</v>
      </c>
      <c r="W497" s="1">
        <f>0.45*_xlfn.XLOOKUP(PS[[#This Row],[Transform File.Year]],Graphs!$R$2:$R$41,Graphs!$S$2:$S$41)*_xlfn.XLOOKUP(PS[[#This Row],[Transform File.Year]],Graphs!$R$2:$R$41,Graphs!$T$2:$T$41)*PS[[#This Row],[Transform File.REC_y]]</f>
        <v>-5.6873354136103353</v>
      </c>
    </row>
    <row r="498" spans="1:23" hidden="1" x14ac:dyDescent="0.25">
      <c r="A498" s="1" t="s">
        <v>105</v>
      </c>
      <c r="B498">
        <v>1</v>
      </c>
      <c r="C498" s="1" t="s">
        <v>108</v>
      </c>
      <c r="D498" s="1" t="s">
        <v>339</v>
      </c>
      <c r="E498" s="1">
        <v>2037</v>
      </c>
      <c r="F498" s="1">
        <v>102.04732380120623</v>
      </c>
      <c r="G498" s="1">
        <v>-6.664082273041199E-3</v>
      </c>
      <c r="H498" s="1">
        <v>3.8122192534056747E-12</v>
      </c>
      <c r="I498" s="1">
        <v>1.0427804824943537E-12</v>
      </c>
      <c r="J498" s="1">
        <v>6.4273362678631683E-13</v>
      </c>
      <c r="K498" s="1">
        <v>30.176756583880881</v>
      </c>
      <c r="L498" s="1">
        <v>3.7059762152684646E-12</v>
      </c>
      <c r="M498" s="1">
        <v>61.602891539717042</v>
      </c>
      <c r="N498" s="1">
        <v>10.074185690653918</v>
      </c>
      <c r="O498" s="1">
        <v>39.861443521968766</v>
      </c>
      <c r="P498" s="1">
        <v>8.4720000000066999</v>
      </c>
      <c r="Q498" s="1">
        <v>4.1883299722023364E-11</v>
      </c>
      <c r="R498" s="1">
        <v>1425.8726071933497</v>
      </c>
      <c r="S498" s="1">
        <v>19.620000000000029</v>
      </c>
      <c r="T498" s="1">
        <v>630.71444705831993</v>
      </c>
      <c r="U498" s="1">
        <v>70.723254949700205</v>
      </c>
      <c r="V498" s="1">
        <f>0.45*2600*PS[[#This Row],[Transform File.REC_y]]</f>
        <v>-7.7969762594582033</v>
      </c>
      <c r="W498" s="1">
        <f>0.45*_xlfn.XLOOKUP(PS[[#This Row],[Transform File.Year]],Graphs!$R$2:$R$41,Graphs!$S$2:$S$41)*_xlfn.XLOOKUP(PS[[#This Row],[Transform File.Year]],Graphs!$R$2:$R$41,Graphs!$T$2:$T$41)*PS[[#This Row],[Transform File.REC_y]]</f>
        <v>-3.9086282064744453</v>
      </c>
    </row>
    <row r="499" spans="1:23" hidden="1" x14ac:dyDescent="0.25">
      <c r="A499" s="1" t="s">
        <v>105</v>
      </c>
      <c r="B499">
        <v>1</v>
      </c>
      <c r="C499" s="1" t="s">
        <v>108</v>
      </c>
      <c r="D499" s="1" t="s">
        <v>339</v>
      </c>
      <c r="E499" s="1">
        <v>2038</v>
      </c>
      <c r="F499" s="1">
        <v>105.34270622735414</v>
      </c>
      <c r="G499" s="1">
        <v>-2.9730329249199644E-3</v>
      </c>
      <c r="H499" s="1">
        <v>2.8859257180159804E-12</v>
      </c>
      <c r="I499" s="1">
        <v>1.2390361068545449E-12</v>
      </c>
      <c r="J499" s="1">
        <v>4.9764478978458665E-13</v>
      </c>
      <c r="K499" s="1">
        <v>66.442489679437998</v>
      </c>
      <c r="L499" s="1">
        <v>4.5637475526407693E-12</v>
      </c>
      <c r="M499" s="1">
        <v>44.464524644257956</v>
      </c>
      <c r="N499" s="1">
        <v>3.6615451454268171</v>
      </c>
      <c r="O499" s="1">
        <v>32.211443521973841</v>
      </c>
      <c r="P499" s="1">
        <v>7.7660000000075842</v>
      </c>
      <c r="Q499" s="1">
        <v>4.629583933485996E-11</v>
      </c>
      <c r="R499" s="1">
        <v>1456.0493637772306</v>
      </c>
      <c r="S499" s="1">
        <v>15.69600000000009</v>
      </c>
      <c r="T499" s="1">
        <v>692.31733859803694</v>
      </c>
      <c r="U499" s="1">
        <v>80.797440640354125</v>
      </c>
      <c r="V499" s="1">
        <f>0.45*2600*PS[[#This Row],[Transform File.REC_y]]</f>
        <v>-3.4784485221563584</v>
      </c>
      <c r="W499" s="1">
        <f>0.45*_xlfn.XLOOKUP(PS[[#This Row],[Transform File.Year]],Graphs!$R$2:$R$41,Graphs!$S$2:$S$41)*_xlfn.XLOOKUP(PS[[#This Row],[Transform File.Year]],Graphs!$R$2:$R$41,Graphs!$T$2:$T$41)*PS[[#This Row],[Transform File.REC_y]]</f>
        <v>-1.6727195774614825</v>
      </c>
    </row>
    <row r="500" spans="1:23" hidden="1" x14ac:dyDescent="0.25">
      <c r="A500" s="1" t="s">
        <v>105</v>
      </c>
      <c r="B500">
        <v>1</v>
      </c>
      <c r="C500" s="1" t="s">
        <v>108</v>
      </c>
      <c r="D500" s="1" t="s">
        <v>339</v>
      </c>
      <c r="E500" s="1">
        <v>2039</v>
      </c>
      <c r="F500" s="1">
        <v>102.76034951971478</v>
      </c>
      <c r="G500" s="1">
        <v>7.9436441365654217E-4</v>
      </c>
      <c r="H500" s="1">
        <v>1.0133869757587438E-12</v>
      </c>
      <c r="I500" s="1">
        <v>1.5125211619004725E-12</v>
      </c>
      <c r="J500" s="1">
        <v>4.3475633901344483E-13</v>
      </c>
      <c r="K500" s="1">
        <v>74.256497153178103</v>
      </c>
      <c r="L500" s="1">
        <v>4.7683933472273342E-12</v>
      </c>
      <c r="M500" s="1">
        <v>33.060235269892985</v>
      </c>
      <c r="N500" s="1">
        <v>6.07154754639462</v>
      </c>
      <c r="O500" s="1">
        <v>24.561443521976006</v>
      </c>
      <c r="P500" s="1">
        <v>7.0600000000086265</v>
      </c>
      <c r="Q500" s="1">
        <v>4.9687185992401715E-11</v>
      </c>
      <c r="R500" s="1">
        <v>1522.4918534566687</v>
      </c>
      <c r="S500" s="1">
        <v>11.772000000000123</v>
      </c>
      <c r="T500" s="1">
        <v>736.78186324229489</v>
      </c>
      <c r="U500" s="1">
        <v>84.458985785780939</v>
      </c>
      <c r="V500" s="1">
        <f>0.45*2600*PS[[#This Row],[Transform File.REC_y]]</f>
        <v>0.92940636397815435</v>
      </c>
      <c r="W500" s="1">
        <f>0.45*_xlfn.XLOOKUP(PS[[#This Row],[Transform File.Year]],Graphs!$R$2:$R$41,Graphs!$S$2:$S$41)*_xlfn.XLOOKUP(PS[[#This Row],[Transform File.Year]],Graphs!$R$2:$R$41,Graphs!$T$2:$T$41)*PS[[#This Row],[Transform File.REC_y]]</f>
        <v>0.42870666180732747</v>
      </c>
    </row>
    <row r="501" spans="1:23" hidden="1" x14ac:dyDescent="0.25">
      <c r="A501" s="1" t="s">
        <v>105</v>
      </c>
      <c r="B501">
        <v>1</v>
      </c>
      <c r="C501" s="1" t="s">
        <v>108</v>
      </c>
      <c r="D501" s="1" t="s">
        <v>339</v>
      </c>
      <c r="E501" s="1">
        <v>2040</v>
      </c>
      <c r="F501" s="1">
        <v>101.19612572554534</v>
      </c>
      <c r="G501" s="1">
        <v>8.9762913891645348E-3</v>
      </c>
      <c r="H501" s="1">
        <v>5.6289344559677927E-13</v>
      </c>
      <c r="I501" s="1">
        <v>1.9186450224035581E-12</v>
      </c>
      <c r="J501" s="1">
        <v>3.9538265390076586E-13</v>
      </c>
      <c r="K501" s="1">
        <v>106.87906285073571</v>
      </c>
      <c r="L501" s="1">
        <v>5.0677553211854347E-12</v>
      </c>
      <c r="M501" s="1">
        <v>24.688230036722612</v>
      </c>
      <c r="N501" s="1">
        <v>2.5497796307896962E-10</v>
      </c>
      <c r="O501" s="1">
        <v>16.91144352197982</v>
      </c>
      <c r="P501" s="1">
        <v>6.354000000009866</v>
      </c>
      <c r="Q501" s="1">
        <v>5.3926081688409595E-11</v>
      </c>
      <c r="R501" s="1">
        <v>1596.7483506098467</v>
      </c>
      <c r="S501" s="1">
        <v>7.8480000000001624</v>
      </c>
      <c r="T501" s="1">
        <v>769.84209851218793</v>
      </c>
      <c r="U501" s="1">
        <v>90.530533332175565</v>
      </c>
      <c r="V501" s="1">
        <f>0.45*2600*PS[[#This Row],[Transform File.REC_y]]</f>
        <v>10.502260925322506</v>
      </c>
      <c r="W501" s="1">
        <f>0.45*_xlfn.XLOOKUP(PS[[#This Row],[Transform File.Year]],Graphs!$R$2:$R$41,Graphs!$S$2:$S$41)*_xlfn.XLOOKUP(PS[[#This Row],[Transform File.Year]],Graphs!$R$2:$R$41,Graphs!$T$2:$T$41)*PS[[#This Row],[Transform File.REC_y]]</f>
        <v>4.6465687213823452</v>
      </c>
    </row>
    <row r="502" spans="1:23" hidden="1" x14ac:dyDescent="0.25">
      <c r="A502" s="1" t="s">
        <v>105</v>
      </c>
      <c r="B502">
        <v>1</v>
      </c>
      <c r="C502" s="1" t="s">
        <v>108</v>
      </c>
      <c r="D502" s="1" t="s">
        <v>339</v>
      </c>
      <c r="E502" s="1">
        <v>2041</v>
      </c>
      <c r="F502" s="1">
        <v>101.58820465328377</v>
      </c>
      <c r="G502" s="1">
        <v>1.0479591779792838E-2</v>
      </c>
      <c r="H502" s="1">
        <v>4.7705377484761866E-13</v>
      </c>
      <c r="I502" s="1">
        <v>2.5431341805964155E-12</v>
      </c>
      <c r="J502" s="1">
        <v>4.2292924336332281E-13</v>
      </c>
      <c r="K502" s="1">
        <v>145.84693669291462</v>
      </c>
      <c r="L502" s="1">
        <v>4.8698404968939239E-12</v>
      </c>
      <c r="M502" s="1">
        <v>1.2173788320486416E-8</v>
      </c>
      <c r="N502" s="1">
        <v>5.1054340344087326E-11</v>
      </c>
      <c r="O502" s="1">
        <v>9.2614435219827058</v>
      </c>
      <c r="P502" s="1">
        <v>6.3540000000113785</v>
      </c>
      <c r="Q502" s="1">
        <v>5.9333568085837923E-11</v>
      </c>
      <c r="R502" s="1">
        <v>1703.6274134605824</v>
      </c>
      <c r="S502" s="1">
        <v>3.9240000000025805</v>
      </c>
      <c r="T502" s="1">
        <v>794.53032854891057</v>
      </c>
      <c r="U502" s="1">
        <v>90.530533332430537</v>
      </c>
      <c r="V502" s="1">
        <f>0.45*2600*PS[[#This Row],[Transform File.REC_y]]</f>
        <v>12.26112238235762</v>
      </c>
      <c r="W502" s="1">
        <f>0.45*_xlfn.XLOOKUP(PS[[#This Row],[Transform File.Year]],Graphs!$R$2:$R$41,Graphs!$S$2:$S$41)*_xlfn.XLOOKUP(PS[[#This Row],[Transform File.Year]],Graphs!$R$2:$R$41,Graphs!$T$2:$T$41)*PS[[#This Row],[Transform File.REC_y]]</f>
        <v>5.2029902108627395</v>
      </c>
    </row>
    <row r="503" spans="1:23" hidden="1" x14ac:dyDescent="0.25">
      <c r="A503" s="1" t="s">
        <v>105</v>
      </c>
      <c r="B503">
        <v>1</v>
      </c>
      <c r="C503" s="1" t="s">
        <v>108</v>
      </c>
      <c r="D503" s="1" t="s">
        <v>339</v>
      </c>
      <c r="E503" s="1">
        <v>2042</v>
      </c>
      <c r="F503" s="1">
        <v>100.49344767034266</v>
      </c>
      <c r="G503" s="1">
        <v>-1.1298134169108109E-2</v>
      </c>
      <c r="H503" s="1">
        <v>4.7541401824422145E-13</v>
      </c>
      <c r="I503" s="1">
        <v>3.4712175000468233E-12</v>
      </c>
      <c r="J503" s="1">
        <v>4.077579390308822E-13</v>
      </c>
      <c r="K503" s="1">
        <v>39.611710520044518</v>
      </c>
      <c r="L503" s="1">
        <v>2.1094745608542011E-12</v>
      </c>
      <c r="M503" s="1">
        <v>27.848673991594097</v>
      </c>
      <c r="N503" s="1">
        <v>2.5209113480354698E-11</v>
      </c>
      <c r="O503" s="1">
        <v>1.6114435219837189</v>
      </c>
      <c r="P503" s="1">
        <v>6.354000000013297</v>
      </c>
      <c r="Q503" s="1">
        <v>6.1367587542629823E-11</v>
      </c>
      <c r="R503" s="1">
        <v>1849.474350153497</v>
      </c>
      <c r="S503" s="1">
        <v>2.2115611945837419E-11</v>
      </c>
      <c r="T503" s="1">
        <v>794.53032856108439</v>
      </c>
      <c r="U503" s="1">
        <v>90.530533332481596</v>
      </c>
      <c r="V503" s="1">
        <f>0.45*2600*PS[[#This Row],[Transform File.REC_y]]</f>
        <v>-13.218816977856488</v>
      </c>
      <c r="W503" s="1">
        <f>0.45*_xlfn.XLOOKUP(PS[[#This Row],[Transform File.Year]],Graphs!$R$2:$R$41,Graphs!$S$2:$S$41)*_xlfn.XLOOKUP(PS[[#This Row],[Transform File.Year]],Graphs!$R$2:$R$41,Graphs!$T$2:$T$41)*PS[[#This Row],[Transform File.REC_y]]</f>
        <v>-5.3798125916565116</v>
      </c>
    </row>
    <row r="504" spans="1:23" hidden="1" x14ac:dyDescent="0.25">
      <c r="A504" s="1" t="s">
        <v>105</v>
      </c>
      <c r="B504">
        <v>1</v>
      </c>
      <c r="C504" s="1" t="s">
        <v>108</v>
      </c>
      <c r="D504" s="1" t="s">
        <v>339</v>
      </c>
      <c r="E504" s="1">
        <v>2043</v>
      </c>
      <c r="F504" s="1">
        <v>95.880642865404567</v>
      </c>
      <c r="G504" s="1">
        <v>4.7112111478985391E-2</v>
      </c>
      <c r="H504" s="1">
        <v>5.0612381640194307E-13</v>
      </c>
      <c r="I504" s="1">
        <v>5.0609967170540377E-12</v>
      </c>
      <c r="J504" s="1">
        <v>3.7399674654775804E-13</v>
      </c>
      <c r="K504" s="1">
        <v>52.674343276012856</v>
      </c>
      <c r="L504" s="1">
        <v>6.9283614719361883E-13</v>
      </c>
      <c r="M504" s="1">
        <v>30.256018197069363</v>
      </c>
      <c r="N504" s="1">
        <v>2.1077008516005113E-11</v>
      </c>
      <c r="O504" s="1">
        <v>1.6114435219842818</v>
      </c>
      <c r="P504" s="1">
        <v>6.3540000000158399</v>
      </c>
      <c r="Q504" s="1">
        <v>6.2581030651467552E-11</v>
      </c>
      <c r="R504" s="1">
        <v>1889.0860606735414</v>
      </c>
      <c r="S504" s="1">
        <v>2.4484482346245873E-11</v>
      </c>
      <c r="T504" s="1">
        <v>822.37900255267846</v>
      </c>
      <c r="U504" s="1">
        <v>90.530533332506806</v>
      </c>
      <c r="V504" s="1">
        <f>0.45*2600*PS[[#This Row],[Transform File.REC_y]]</f>
        <v>55.12117043041291</v>
      </c>
      <c r="W504" s="1">
        <f>0.45*_xlfn.XLOOKUP(PS[[#This Row],[Transform File.Year]],Graphs!$R$2:$R$41,Graphs!$S$2:$S$41)*_xlfn.XLOOKUP(PS[[#This Row],[Transform File.Year]],Graphs!$R$2:$R$41,Graphs!$T$2:$T$41)*PS[[#This Row],[Transform File.REC_y]]</f>
        <v>21.514121531007348</v>
      </c>
    </row>
    <row r="505" spans="1:23" hidden="1" x14ac:dyDescent="0.25">
      <c r="A505" s="1" t="s">
        <v>105</v>
      </c>
      <c r="B505">
        <v>1</v>
      </c>
      <c r="C505" s="1" t="s">
        <v>108</v>
      </c>
      <c r="D505" s="1" t="s">
        <v>339</v>
      </c>
      <c r="E505" s="1">
        <v>2044</v>
      </c>
      <c r="F505" s="1">
        <v>91.787981538049564</v>
      </c>
      <c r="G505" s="1">
        <v>3.9920857727411031E-2</v>
      </c>
      <c r="H505" s="1">
        <v>5.6580251768754296E-13</v>
      </c>
      <c r="I505" s="1">
        <v>8.0614255243813373E-12</v>
      </c>
      <c r="J505" s="1">
        <v>3.5673236405915749E-13</v>
      </c>
      <c r="K505" s="1">
        <v>44.338328063992392</v>
      </c>
      <c r="L505" s="1">
        <v>4.1990623220523126E-13</v>
      </c>
      <c r="M505" s="1">
        <v>38.214213538311824</v>
      </c>
      <c r="N505" s="1">
        <v>2.1208951554146896E-11</v>
      </c>
      <c r="O505" s="1">
        <v>1.6114435219847587</v>
      </c>
      <c r="P505" s="1">
        <v>6.3540000000193109</v>
      </c>
      <c r="Q505" s="1">
        <v>6.3451447511634757E-11</v>
      </c>
      <c r="R505" s="1">
        <v>1941.7604039495543</v>
      </c>
      <c r="S505" s="1">
        <v>2.6000645183511529E-11</v>
      </c>
      <c r="T505" s="1">
        <v>852.63502074974781</v>
      </c>
      <c r="U505" s="1">
        <v>90.530533332527881</v>
      </c>
      <c r="V505" s="1">
        <f>0.45*2600*PS[[#This Row],[Transform File.REC_y]]</f>
        <v>46.70740354107091</v>
      </c>
      <c r="W505" s="1">
        <f>0.45*_xlfn.XLOOKUP(PS[[#This Row],[Transform File.Year]],Graphs!$R$2:$R$41,Graphs!$S$2:$S$41)*_xlfn.XLOOKUP(PS[[#This Row],[Transform File.Year]],Graphs!$R$2:$R$41,Graphs!$T$2:$T$41)*PS[[#This Row],[Transform File.REC_y]]</f>
        <v>17.482385287367499</v>
      </c>
    </row>
    <row r="506" spans="1:23" hidden="1" x14ac:dyDescent="0.25">
      <c r="A506" s="1" t="s">
        <v>105</v>
      </c>
      <c r="B506">
        <v>1</v>
      </c>
      <c r="C506" s="1" t="s">
        <v>108</v>
      </c>
      <c r="D506" s="1" t="s">
        <v>339</v>
      </c>
      <c r="E506" s="1">
        <v>2045</v>
      </c>
      <c r="F506" s="1">
        <v>88.058544722663555</v>
      </c>
      <c r="G506" s="1">
        <v>8.8417763915814337E-2</v>
      </c>
      <c r="H506" s="1">
        <v>6.4955885466606248E-13</v>
      </c>
      <c r="I506" s="1">
        <v>1.6798765763058774E-11</v>
      </c>
      <c r="J506" s="1">
        <v>3.278932869474478E-13</v>
      </c>
      <c r="K506" s="1">
        <v>54.661132820097606</v>
      </c>
      <c r="L506" s="1">
        <v>2.8507550545000595E-13</v>
      </c>
      <c r="M506" s="1">
        <v>20.095426461116212</v>
      </c>
      <c r="N506" s="1">
        <v>2.2855814906201577E-11</v>
      </c>
      <c r="O506" s="1">
        <v>1.6114435219852341</v>
      </c>
      <c r="P506" s="1">
        <v>6.3540000000243717</v>
      </c>
      <c r="Q506" s="1">
        <v>6.4094181138421074E-11</v>
      </c>
      <c r="R506" s="1">
        <v>1986.0987320135466</v>
      </c>
      <c r="S506" s="1">
        <v>2.8355044215078612E-11</v>
      </c>
      <c r="T506" s="1">
        <v>890.84923428805962</v>
      </c>
      <c r="U506" s="1">
        <v>90.530533332549084</v>
      </c>
      <c r="V506" s="1">
        <f>0.45*2600*PS[[#This Row],[Transform File.REC_y]]</f>
        <v>103.44878378150277</v>
      </c>
      <c r="W506" s="1">
        <f>0.45*_xlfn.XLOOKUP(PS[[#This Row],[Transform File.Year]],Graphs!$R$2:$R$41,Graphs!$S$2:$S$41)*_xlfn.XLOOKUP(PS[[#This Row],[Transform File.Year]],Graphs!$R$2:$R$41,Graphs!$T$2:$T$41)*PS[[#This Row],[Transform File.REC_y]]</f>
        <v>37.130393952411467</v>
      </c>
    </row>
    <row r="507" spans="1:23" hidden="1" x14ac:dyDescent="0.25">
      <c r="A507" s="1" t="s">
        <v>105</v>
      </c>
      <c r="B507">
        <v>1</v>
      </c>
      <c r="C507" s="1" t="s">
        <v>108</v>
      </c>
      <c r="D507" s="1" t="s">
        <v>339</v>
      </c>
      <c r="E507" s="1">
        <v>2046</v>
      </c>
      <c r="F507" s="1">
        <v>84.532879926850697</v>
      </c>
      <c r="G507" s="1">
        <v>0.10081836226338757</v>
      </c>
      <c r="H507" s="1">
        <v>7.5712882047690063E-13</v>
      </c>
      <c r="I507" s="1">
        <v>1.13012674395337E-8</v>
      </c>
      <c r="J507" s="1">
        <v>3.2139295992803799E-13</v>
      </c>
      <c r="K507" s="1">
        <v>144.42910473333146</v>
      </c>
      <c r="L507" s="1">
        <v>1.9249212106674138E-13</v>
      </c>
      <c r="M507" s="1">
        <v>49.26243131930319</v>
      </c>
      <c r="N507" s="1">
        <v>2.6089696710640367E-11</v>
      </c>
      <c r="O507" s="1">
        <v>1.6114435219857401</v>
      </c>
      <c r="P507" s="1">
        <v>6.3540000000324328</v>
      </c>
      <c r="Q507" s="1">
        <v>6.4591825928205661E-11</v>
      </c>
      <c r="R507" s="1">
        <v>2040.7598648336443</v>
      </c>
      <c r="S507" s="1">
        <v>3.0306104001212146E-11</v>
      </c>
      <c r="T507" s="1">
        <v>910.9446607491758</v>
      </c>
      <c r="U507" s="1">
        <v>90.530533332571935</v>
      </c>
      <c r="V507" s="1">
        <f>0.45*2600*PS[[#This Row],[Transform File.REC_y]]</f>
        <v>117.95748384816346</v>
      </c>
      <c r="W507" s="1">
        <f>0.45*_xlfn.XLOOKUP(PS[[#This Row],[Transform File.Year]],Graphs!$R$2:$R$41,Graphs!$S$2:$S$41)*_xlfn.XLOOKUP(PS[[#This Row],[Transform File.Year]],Graphs!$R$2:$R$41,Graphs!$T$2:$T$41)*PS[[#This Row],[Transform File.REC_y]]</f>
        <v>40.597434142266799</v>
      </c>
    </row>
    <row r="508" spans="1:23" hidden="1" x14ac:dyDescent="0.25">
      <c r="A508" s="1" t="s">
        <v>105</v>
      </c>
      <c r="B508">
        <v>1</v>
      </c>
      <c r="C508" s="1" t="s">
        <v>108</v>
      </c>
      <c r="D508" s="1" t="s">
        <v>339</v>
      </c>
      <c r="E508" s="1">
        <v>2047</v>
      </c>
      <c r="F508" s="1">
        <v>81.126819199803549</v>
      </c>
      <c r="G508" s="1">
        <v>0.10052355028152611</v>
      </c>
      <c r="H508" s="1">
        <v>8.8952370100943111E-13</v>
      </c>
      <c r="I508" s="1">
        <v>5.6208637488301448E-10</v>
      </c>
      <c r="J508" s="1">
        <v>3.1675401078545829E-13</v>
      </c>
      <c r="K508" s="1">
        <v>203.62959018451517</v>
      </c>
      <c r="L508" s="1">
        <v>1.35470497682962E-13</v>
      </c>
      <c r="M508" s="1">
        <v>50.597679325086233</v>
      </c>
      <c r="N508" s="1">
        <v>3.0919657845332093E-11</v>
      </c>
      <c r="O508" s="1">
        <v>1.6114435219863059</v>
      </c>
      <c r="P508" s="1">
        <v>6.3540000000492318</v>
      </c>
      <c r="Q508" s="1">
        <v>6.5026582267219106E-11</v>
      </c>
      <c r="R508" s="1">
        <v>2102.7539695669766</v>
      </c>
      <c r="S508" s="1">
        <v>3.401208021648061E-11</v>
      </c>
      <c r="T508" s="1">
        <v>960.20709206847903</v>
      </c>
      <c r="U508" s="1">
        <v>90.530533332593933</v>
      </c>
      <c r="V508" s="1">
        <f>0.45*2600*PS[[#This Row],[Transform File.REC_y]]</f>
        <v>117.61255382938555</v>
      </c>
      <c r="W508" s="1">
        <f>0.45*_xlfn.XLOOKUP(PS[[#This Row],[Transform File.Year]],Graphs!$R$2:$R$41,Graphs!$S$2:$S$41)*_xlfn.XLOOKUP(PS[[#This Row],[Transform File.Year]],Graphs!$R$2:$R$41,Graphs!$T$2:$T$41)*PS[[#This Row],[Transform File.REC_y]]</f>
        <v>38.812862205981517</v>
      </c>
    </row>
    <row r="509" spans="1:23" hidden="1" x14ac:dyDescent="0.25">
      <c r="A509" s="1" t="s">
        <v>105</v>
      </c>
      <c r="B509">
        <v>1</v>
      </c>
      <c r="C509" s="1" t="s">
        <v>108</v>
      </c>
      <c r="D509" s="1" t="s">
        <v>339</v>
      </c>
      <c r="E509" s="1">
        <v>2048</v>
      </c>
      <c r="F509" s="1">
        <v>77.95215682459903</v>
      </c>
      <c r="G509" s="1">
        <v>9.8785935252817855E-2</v>
      </c>
      <c r="H509" s="1">
        <v>1.0660082515684738E-12</v>
      </c>
      <c r="I509" s="1">
        <v>9.8716579823230585E-11</v>
      </c>
      <c r="J509" s="1">
        <v>3.0532716764613641E-13</v>
      </c>
      <c r="K509" s="1">
        <v>260.3792427458572</v>
      </c>
      <c r="L509" s="1">
        <v>9.982498023446184E-14</v>
      </c>
      <c r="M509" s="1">
        <v>33.296312423562902</v>
      </c>
      <c r="N509" s="1">
        <v>3.6850219543436503E-11</v>
      </c>
      <c r="O509" s="1">
        <v>1.6114435219869554</v>
      </c>
      <c r="P509" s="1">
        <v>1.1351033638423009E-8</v>
      </c>
      <c r="Q509" s="1">
        <v>6.5421964921119872E-11</v>
      </c>
      <c r="R509" s="1">
        <v>2182.7310597514947</v>
      </c>
      <c r="S509" s="1">
        <v>3.857582776912138E-11</v>
      </c>
      <c r="T509" s="1">
        <v>1010.8047713935653</v>
      </c>
      <c r="U509" s="1">
        <v>90.53053333262072</v>
      </c>
      <c r="V509" s="1">
        <f>0.45*2600*PS[[#This Row],[Transform File.REC_y]]</f>
        <v>115.5795442457969</v>
      </c>
      <c r="W509" s="1">
        <f>0.45*_xlfn.XLOOKUP(PS[[#This Row],[Transform File.Year]],Graphs!$R$2:$R$41,Graphs!$S$2:$S$41)*_xlfn.XLOOKUP(PS[[#This Row],[Transform File.Year]],Graphs!$R$2:$R$41,Graphs!$T$2:$T$41)*PS[[#This Row],[Transform File.REC_y]]</f>
        <v>36.570603488237978</v>
      </c>
    </row>
    <row r="510" spans="1:23" hidden="1" x14ac:dyDescent="0.25">
      <c r="A510" s="1" t="s">
        <v>105</v>
      </c>
      <c r="B510">
        <v>1</v>
      </c>
      <c r="C510" s="1" t="s">
        <v>108</v>
      </c>
      <c r="D510" s="1" t="s">
        <v>339</v>
      </c>
      <c r="E510" s="1">
        <v>2049</v>
      </c>
      <c r="F510" s="1">
        <v>74.667716473420796</v>
      </c>
      <c r="G510" s="1">
        <v>8.4807676529126977E-2</v>
      </c>
      <c r="H510" s="1">
        <v>1.2593030782949349E-12</v>
      </c>
      <c r="I510" s="1">
        <v>2.0735644101832247E-10</v>
      </c>
      <c r="J510" s="1">
        <v>3.2304781625377619E-13</v>
      </c>
      <c r="K510" s="1">
        <v>197.11071871128249</v>
      </c>
      <c r="L510" s="1">
        <v>8.0687446272073759E-14</v>
      </c>
      <c r="M510" s="1">
        <v>66.884229458404278</v>
      </c>
      <c r="N510" s="1">
        <v>4.4211033548554404E-11</v>
      </c>
      <c r="O510" s="1">
        <v>1.6114435219876708</v>
      </c>
      <c r="P510" s="1">
        <v>1.1912582366553761E-8</v>
      </c>
      <c r="Q510" s="1">
        <v>6.5844894164483194E-11</v>
      </c>
      <c r="R510" s="1">
        <v>2257.6315524973747</v>
      </c>
      <c r="S510" s="1">
        <v>4.3344221116348714E-11</v>
      </c>
      <c r="T510" s="1">
        <v>1044.1010838171283</v>
      </c>
      <c r="U510" s="1">
        <v>90.53053333265342</v>
      </c>
      <c r="V510" s="1">
        <f>0.45*2600*PS[[#This Row],[Transform File.REC_y]]</f>
        <v>99.22498153907857</v>
      </c>
      <c r="W510" s="1">
        <f>0.45*_xlfn.XLOOKUP(PS[[#This Row],[Transform File.Year]],Graphs!$R$2:$R$41,Graphs!$S$2:$S$41)*_xlfn.XLOOKUP(PS[[#This Row],[Transform File.Year]],Graphs!$R$2:$R$41,Graphs!$T$2:$T$41)*PS[[#This Row],[Transform File.REC_y]]</f>
        <v>30.101064509569049</v>
      </c>
    </row>
    <row r="511" spans="1:23" hidden="1" x14ac:dyDescent="0.25">
      <c r="A511" s="1" t="s">
        <v>105</v>
      </c>
      <c r="B511">
        <v>1</v>
      </c>
      <c r="C511" s="1" t="s">
        <v>108</v>
      </c>
      <c r="D511" s="1" t="s">
        <v>339</v>
      </c>
      <c r="E511" s="1">
        <v>2050</v>
      </c>
      <c r="F511" s="1">
        <v>71.276529489006393</v>
      </c>
      <c r="G511" s="1">
        <v>5.9660454303790453E-2</v>
      </c>
      <c r="H511" s="1">
        <v>1.5093195426189054E-12</v>
      </c>
      <c r="I511" s="1">
        <v>8.1066443719811231E-10</v>
      </c>
      <c r="J511" s="1">
        <v>3.3655172388081292E-13</v>
      </c>
      <c r="K511" s="1">
        <v>171.50279196619428</v>
      </c>
      <c r="L511" s="1">
        <v>0</v>
      </c>
      <c r="M511" s="1">
        <v>37.286261965462316</v>
      </c>
      <c r="N511" s="1">
        <v>5.346350272455532E-11</v>
      </c>
      <c r="O511" s="1">
        <v>1.6114435219885179</v>
      </c>
      <c r="P511" s="1">
        <v>1.2011063711047213E-8</v>
      </c>
      <c r="Q511" s="1">
        <v>6.6252652103514077E-11</v>
      </c>
      <c r="R511" s="1">
        <v>2295.5157819070241</v>
      </c>
      <c r="S511" s="1">
        <v>4.8411976437534148E-11</v>
      </c>
      <c r="T511" s="1">
        <v>1110.9853132755325</v>
      </c>
      <c r="U511" s="1">
        <v>90.530533332692144</v>
      </c>
      <c r="V511" s="1">
        <f>0.45*2600*PS[[#This Row],[Transform File.REC_y]]</f>
        <v>69.80273153543483</v>
      </c>
      <c r="W511" s="1">
        <f>0.45*_xlfn.XLOOKUP(PS[[#This Row],[Transform File.Year]],Graphs!$R$2:$R$41,Graphs!$S$2:$S$41)*_xlfn.XLOOKUP(PS[[#This Row],[Transform File.Year]],Graphs!$R$2:$R$41,Graphs!$T$2:$T$41)*PS[[#This Row],[Transform File.REC_y]]</f>
        <v>20.301293078486889</v>
      </c>
    </row>
    <row r="512" spans="1:23" hidden="1" x14ac:dyDescent="0.25">
      <c r="A512" s="1" t="s">
        <v>105</v>
      </c>
      <c r="B512">
        <v>1</v>
      </c>
      <c r="C512" s="1" t="s">
        <v>108</v>
      </c>
      <c r="D512" s="1" t="s">
        <v>339</v>
      </c>
      <c r="E512" s="1">
        <v>2051</v>
      </c>
      <c r="F512" s="1">
        <v>68.321430359212528</v>
      </c>
      <c r="G512" s="1">
        <v>8.5673146449198864E-2</v>
      </c>
      <c r="H512" s="1">
        <v>1.8186910046890934E-12</v>
      </c>
      <c r="I512" s="1">
        <v>1.393675422143782E-9</v>
      </c>
      <c r="J512" s="1">
        <v>3.8905512168122978E-13</v>
      </c>
      <c r="K512" s="1">
        <v>149.69671431920329</v>
      </c>
      <c r="L512" s="1">
        <v>0</v>
      </c>
      <c r="M512" s="1">
        <v>67.453996354922779</v>
      </c>
      <c r="N512" s="1">
        <v>6.5273586413752447E-11</v>
      </c>
      <c r="O512" s="1">
        <v>1.6114435219895411</v>
      </c>
      <c r="P512" s="1">
        <v>1.2218155038754266E-8</v>
      </c>
      <c r="Q512" s="1">
        <v>6.6626648850061835E-11</v>
      </c>
      <c r="R512" s="1">
        <v>2341.489754964864</v>
      </c>
      <c r="S512" s="1">
        <v>5.3281816934428072E-11</v>
      </c>
      <c r="T512" s="1">
        <v>1148.2715752409947</v>
      </c>
      <c r="U512" s="1">
        <v>90.530533332737903</v>
      </c>
      <c r="V512" s="1">
        <f>0.45*2600*PS[[#This Row],[Transform File.REC_y]]</f>
        <v>100.23758134556267</v>
      </c>
      <c r="W512" s="1">
        <f>0.45*_xlfn.XLOOKUP(PS[[#This Row],[Transform File.Year]],Graphs!$R$2:$R$41,Graphs!$S$2:$S$41)*_xlfn.XLOOKUP(PS[[#This Row],[Transform File.Year]],Graphs!$R$2:$R$41,Graphs!$T$2:$T$41)*PS[[#This Row],[Transform File.REC_y]]</f>
        <v>27.948168164672648</v>
      </c>
    </row>
    <row r="513" spans="1:23" hidden="1" x14ac:dyDescent="0.25">
      <c r="A513" s="1" t="s">
        <v>105</v>
      </c>
      <c r="B513">
        <v>1</v>
      </c>
      <c r="C513" s="1" t="s">
        <v>108</v>
      </c>
      <c r="D513" s="1" t="s">
        <v>339</v>
      </c>
      <c r="E513" s="1">
        <v>2052</v>
      </c>
      <c r="F513" s="1">
        <v>65.535042405693204</v>
      </c>
      <c r="G513" s="1">
        <v>3.0928929156781991E-2</v>
      </c>
      <c r="H513" s="1">
        <v>2.2812811832463812E-12</v>
      </c>
      <c r="I513" s="1">
        <v>1.7343506819442207E-9</v>
      </c>
      <c r="J513" s="1">
        <v>0</v>
      </c>
      <c r="K513" s="1">
        <v>89.940624018761369</v>
      </c>
      <c r="L513" s="1">
        <v>0</v>
      </c>
      <c r="M513" s="1">
        <v>127.01857101502814</v>
      </c>
      <c r="N513" s="1">
        <v>8.0637303630784612E-11</v>
      </c>
      <c r="O513" s="1">
        <v>1.6114435219907461</v>
      </c>
      <c r="P513" s="1">
        <v>1.3028519874294282E-8</v>
      </c>
      <c r="Q513" s="1">
        <v>6.6983381214120992E-11</v>
      </c>
      <c r="R513" s="1">
        <v>2418.3205913906895</v>
      </c>
      <c r="S513" s="1">
        <v>5.5391291495282274E-11</v>
      </c>
      <c r="T513" s="1">
        <v>1160.3055715959247</v>
      </c>
      <c r="U513" s="1">
        <v>90.530533332790966</v>
      </c>
      <c r="V513" s="1">
        <f>0.45*2600*PS[[#This Row],[Transform File.REC_y]]</f>
        <v>36.186847113434929</v>
      </c>
      <c r="W513" s="1">
        <f>0.45*_xlfn.XLOOKUP(PS[[#This Row],[Transform File.Year]],Graphs!$R$2:$R$41,Graphs!$S$2:$S$41)*_xlfn.XLOOKUP(PS[[#This Row],[Transform File.Year]],Graphs!$R$2:$R$41,Graphs!$T$2:$T$41)*PS[[#This Row],[Transform File.REC_y]]</f>
        <v>9.6722225078295185</v>
      </c>
    </row>
    <row r="514" spans="1:23" hidden="1" x14ac:dyDescent="0.25">
      <c r="A514" s="1" t="s">
        <v>105</v>
      </c>
      <c r="B514">
        <v>1</v>
      </c>
      <c r="C514" s="1" t="s">
        <v>108</v>
      </c>
      <c r="D514" s="1" t="s">
        <v>339</v>
      </c>
      <c r="E514" s="1">
        <v>2053</v>
      </c>
      <c r="F514" s="1">
        <v>62.494962833132718</v>
      </c>
      <c r="G514" s="1">
        <v>3.3219569497082158E-2</v>
      </c>
      <c r="H514" s="1">
        <v>2.8995503317298081E-12</v>
      </c>
      <c r="I514" s="1">
        <v>2.4149863462390251E-9</v>
      </c>
      <c r="J514" s="1">
        <v>0</v>
      </c>
      <c r="K514" s="1">
        <v>152.87058161932549</v>
      </c>
      <c r="L514" s="1">
        <v>0</v>
      </c>
      <c r="M514" s="1">
        <v>50.876740278160121</v>
      </c>
      <c r="N514" s="1">
        <v>1.0111190819151962E-10</v>
      </c>
      <c r="O514" s="1">
        <v>1.6114435219921848</v>
      </c>
      <c r="P514" s="1">
        <v>1.4421857328994518E-8</v>
      </c>
      <c r="Q514" s="1">
        <v>6.731127450106844E-11</v>
      </c>
      <c r="R514" s="1">
        <v>2442.0752108401957</v>
      </c>
      <c r="S514" s="1">
        <v>5.6084127642475892E-11</v>
      </c>
      <c r="T514" s="1">
        <v>1204.19414261099</v>
      </c>
      <c r="U514" s="1">
        <v>90.530533332845749</v>
      </c>
      <c r="V514" s="1">
        <f>0.45*2600*PS[[#This Row],[Transform File.REC_y]]</f>
        <v>38.866896311586125</v>
      </c>
      <c r="W514" s="1">
        <f>0.45*_xlfn.XLOOKUP(PS[[#This Row],[Transform File.Year]],Graphs!$R$2:$R$41,Graphs!$S$2:$S$41)*_xlfn.XLOOKUP(PS[[#This Row],[Transform File.Year]],Graphs!$R$2:$R$41,Graphs!$T$2:$T$41)*PS[[#This Row],[Transform File.REC_y]]</f>
        <v>9.9584026361070226</v>
      </c>
    </row>
    <row r="515" spans="1:23" hidden="1" x14ac:dyDescent="0.25">
      <c r="A515" s="1" t="s">
        <v>105</v>
      </c>
      <c r="B515">
        <v>1</v>
      </c>
      <c r="C515" s="1" t="s">
        <v>108</v>
      </c>
      <c r="D515" s="1" t="s">
        <v>339</v>
      </c>
      <c r="E515" s="1">
        <v>2054</v>
      </c>
      <c r="F515" s="1">
        <v>59.615684590797912</v>
      </c>
      <c r="G515" s="1">
        <v>6.0542943271936552E-2</v>
      </c>
      <c r="H515" s="1">
        <v>3.6030521808720333E-12</v>
      </c>
      <c r="I515" s="1">
        <v>1.118481490387814E-10</v>
      </c>
      <c r="J515" s="1">
        <v>0</v>
      </c>
      <c r="K515" s="1">
        <v>119.01165438410131</v>
      </c>
      <c r="L515" s="1">
        <v>0</v>
      </c>
      <c r="M515" s="1">
        <v>38.98696077636319</v>
      </c>
      <c r="N515" s="1">
        <v>1.2926656134736833E-10</v>
      </c>
      <c r="O515" s="1">
        <v>1.6114435219939065</v>
      </c>
      <c r="P515" s="1">
        <v>1.6155827229063031E-8</v>
      </c>
      <c r="Q515" s="1">
        <v>6.7632667460996478E-11</v>
      </c>
      <c r="R515" s="1">
        <v>2522.0459094528987</v>
      </c>
      <c r="S515" s="1">
        <v>5.6504033874681124E-11</v>
      </c>
      <c r="T515" s="1">
        <v>1159.8865469840532</v>
      </c>
      <c r="U515" s="1">
        <v>89.485843378804461</v>
      </c>
      <c r="V515" s="1">
        <f>0.45*2600*PS[[#This Row],[Transform File.REC_y]]</f>
        <v>70.83524362816577</v>
      </c>
      <c r="W515" s="1">
        <f>0.45*_xlfn.XLOOKUP(PS[[#This Row],[Transform File.Year]],Graphs!$R$2:$R$41,Graphs!$S$2:$S$41)*_xlfn.XLOOKUP(PS[[#This Row],[Transform File.Year]],Graphs!$R$2:$R$41,Graphs!$T$2:$T$41)*PS[[#This Row],[Transform File.REC_y]]</f>
        <v>17.397035882590835</v>
      </c>
    </row>
    <row r="516" spans="1:23" hidden="1" x14ac:dyDescent="0.25">
      <c r="A516" s="1" t="s">
        <v>105</v>
      </c>
      <c r="B516">
        <v>1</v>
      </c>
      <c r="C516" s="1" t="s">
        <v>108</v>
      </c>
      <c r="D516" s="1" t="s">
        <v>339</v>
      </c>
      <c r="E516" s="1">
        <v>2055</v>
      </c>
      <c r="F516" s="1">
        <v>56.280218400295979</v>
      </c>
      <c r="G516" s="1">
        <v>0.10191116436075424</v>
      </c>
      <c r="H516" s="1">
        <v>4.2919188241323238E-12</v>
      </c>
      <c r="I516" s="1">
        <v>1.2799036384325694E-10</v>
      </c>
      <c r="J516" s="1">
        <v>0</v>
      </c>
      <c r="K516" s="1">
        <v>128.90988788409447</v>
      </c>
      <c r="L516" s="1">
        <v>0</v>
      </c>
      <c r="M516" s="1">
        <v>64.271834083945947</v>
      </c>
      <c r="N516" s="1">
        <v>1.6966183521431838E-10</v>
      </c>
      <c r="O516" s="1">
        <v>1.611443521996045</v>
      </c>
      <c r="P516" s="1">
        <v>1.8570384993575381E-8</v>
      </c>
      <c r="Q516" s="1">
        <v>6.7949421471781936E-11</v>
      </c>
      <c r="R516" s="1">
        <v>2546.8500252261497</v>
      </c>
      <c r="S516" s="1">
        <v>5.678910938013113E-11</v>
      </c>
      <c r="T516" s="1">
        <v>1198.8735077573467</v>
      </c>
      <c r="U516" s="1">
        <v>86.685498401877368</v>
      </c>
      <c r="V516" s="1">
        <f>0.45*2600*PS[[#This Row],[Transform File.REC_y]]</f>
        <v>119.23606230208246</v>
      </c>
      <c r="W516" s="1">
        <f>0.45*_xlfn.XLOOKUP(PS[[#This Row],[Transform File.Year]],Graphs!$R$2:$R$41,Graphs!$S$2:$S$41)*_xlfn.XLOOKUP(PS[[#This Row],[Transform File.Year]],Graphs!$R$2:$R$41,Graphs!$T$2:$T$41)*PS[[#This Row],[Transform File.REC_y]]</f>
        <v>28.069296947147897</v>
      </c>
    </row>
    <row r="517" spans="1:23" hidden="1" x14ac:dyDescent="0.25">
      <c r="A517" s="1" t="s">
        <v>105</v>
      </c>
      <c r="B517">
        <v>1</v>
      </c>
      <c r="C517" s="1" t="s">
        <v>108</v>
      </c>
      <c r="D517" s="1" t="s">
        <v>339</v>
      </c>
      <c r="E517" s="1">
        <v>2056</v>
      </c>
      <c r="F517" s="1">
        <v>53.092156565843126</v>
      </c>
      <c r="G517" s="1">
        <v>9.0011830305940829E-2</v>
      </c>
      <c r="H517" s="1">
        <v>5.2348138671505716E-12</v>
      </c>
      <c r="I517" s="1">
        <v>4.2187556581675006E-11</v>
      </c>
      <c r="J517" s="1">
        <v>0</v>
      </c>
      <c r="K517" s="1">
        <v>190.75341014403651</v>
      </c>
      <c r="L517" s="1">
        <v>0</v>
      </c>
      <c r="M517" s="1">
        <v>40.953599441738604</v>
      </c>
      <c r="N517" s="1">
        <v>2.3122389346749079E-10</v>
      </c>
      <c r="O517" s="1">
        <v>1.6114435219987333</v>
      </c>
      <c r="P517" s="1">
        <v>1.8681755499024391E-8</v>
      </c>
      <c r="Q517" s="1">
        <v>6.8254748639428073E-11</v>
      </c>
      <c r="R517" s="1">
        <v>2578.9655033440126</v>
      </c>
      <c r="S517" s="1">
        <v>5.6981601501197871E-11</v>
      </c>
      <c r="T517" s="1">
        <v>1217.3167442161005</v>
      </c>
      <c r="U517" s="1">
        <v>83.054480936458106</v>
      </c>
      <c r="V517" s="1">
        <f>0.45*2600*PS[[#This Row],[Transform File.REC_y]]</f>
        <v>105.31384145795077</v>
      </c>
      <c r="W517" s="1">
        <f>0.45*_xlfn.XLOOKUP(PS[[#This Row],[Transform File.Year]],Graphs!$R$2:$R$41,Graphs!$S$2:$S$41)*_xlfn.XLOOKUP(PS[[#This Row],[Transform File.Year]],Graphs!$R$2:$R$41,Graphs!$T$2:$T$41)*PS[[#This Row],[Transform File.REC_y]]</f>
        <v>23.762363285498374</v>
      </c>
    </row>
    <row r="518" spans="1:23" hidden="1" x14ac:dyDescent="0.25">
      <c r="A518" s="1" t="s">
        <v>105</v>
      </c>
      <c r="B518">
        <v>1</v>
      </c>
      <c r="C518" s="1" t="s">
        <v>108</v>
      </c>
      <c r="D518" s="1" t="s">
        <v>339</v>
      </c>
      <c r="E518" s="1">
        <v>2057</v>
      </c>
      <c r="F518" s="1">
        <v>50.278113339796732</v>
      </c>
      <c r="G518" s="1">
        <v>0.11076291084173956</v>
      </c>
      <c r="H518" s="1">
        <v>0</v>
      </c>
      <c r="I518" s="1">
        <v>4.9352237895717136E-11</v>
      </c>
      <c r="J518" s="1">
        <v>0</v>
      </c>
      <c r="K518" s="1">
        <v>287.75945858614682</v>
      </c>
      <c r="L518" s="1">
        <v>0</v>
      </c>
      <c r="M518" s="1">
        <v>4.7385134474560279E-7</v>
      </c>
      <c r="N518" s="1">
        <v>3.340806287426907E-10</v>
      </c>
      <c r="O518" s="1">
        <v>1.6114435220019969</v>
      </c>
      <c r="P518" s="1">
        <v>1.880921615363872E-8</v>
      </c>
      <c r="Q518" s="1">
        <v>6.8577796455681849E-11</v>
      </c>
      <c r="R518" s="1">
        <v>2677.6168703264984</v>
      </c>
      <c r="S518" s="1">
        <v>5.7117071998880833E-11</v>
      </c>
      <c r="T518" s="1">
        <v>1223.2398641187003</v>
      </c>
      <c r="U518" s="1">
        <v>78.177454738310914</v>
      </c>
      <c r="V518" s="1">
        <f>0.45*2600*PS[[#This Row],[Transform File.REC_y]]</f>
        <v>129.59260568483529</v>
      </c>
      <c r="W518" s="1">
        <f>0.45*_xlfn.XLOOKUP(PS[[#This Row],[Transform File.Year]],Graphs!$R$2:$R$41,Graphs!$S$2:$S$41)*_xlfn.XLOOKUP(PS[[#This Row],[Transform File.Year]],Graphs!$R$2:$R$41,Graphs!$T$2:$T$41)*PS[[#This Row],[Transform File.REC_y]]</f>
        <v>28.025096442435284</v>
      </c>
    </row>
    <row r="519" spans="1:23" hidden="1" x14ac:dyDescent="0.25">
      <c r="A519" s="1" t="s">
        <v>105</v>
      </c>
      <c r="B519">
        <v>1</v>
      </c>
      <c r="C519" s="1" t="s">
        <v>108</v>
      </c>
      <c r="D519" s="1" t="s">
        <v>339</v>
      </c>
      <c r="E519" s="1">
        <v>2058</v>
      </c>
      <c r="F519" s="1">
        <v>47.456296501934652</v>
      </c>
      <c r="G519" s="1">
        <v>0.32826416853777801</v>
      </c>
      <c r="H519" s="1">
        <v>0</v>
      </c>
      <c r="I519" s="1">
        <v>0</v>
      </c>
      <c r="J519" s="1">
        <v>0</v>
      </c>
      <c r="K519" s="1">
        <v>33.759543887304396</v>
      </c>
      <c r="L519" s="1">
        <v>0</v>
      </c>
      <c r="M519" s="1">
        <v>9.4804619957828003E-7</v>
      </c>
      <c r="N519" s="1">
        <v>5.3510783471435075E-10</v>
      </c>
      <c r="O519" s="1">
        <v>1.6114435220057175</v>
      </c>
      <c r="P519" s="1">
        <v>1.8850809828088771E-8</v>
      </c>
      <c r="Q519" s="1">
        <v>6.8914348179562662E-11</v>
      </c>
      <c r="R519" s="1">
        <v>2880.456754280116</v>
      </c>
      <c r="S519" s="1">
        <v>5.7216896979115295E-11</v>
      </c>
      <c r="T519" s="1">
        <v>1183.9050813344247</v>
      </c>
      <c r="U519" s="1">
        <v>71.431415441098011</v>
      </c>
      <c r="V519" s="1">
        <f>0.45*2600*PS[[#This Row],[Transform File.REC_y]]</f>
        <v>384.0690771892003</v>
      </c>
      <c r="W519" s="1">
        <f>0.45*_xlfn.XLOOKUP(PS[[#This Row],[Transform File.Year]],Graphs!$R$2:$R$41,Graphs!$S$2:$S$41)*_xlfn.XLOOKUP(PS[[#This Row],[Transform File.Year]],Graphs!$R$2:$R$41,Graphs!$T$2:$T$41)*PS[[#This Row],[Transform File.REC_y]]</f>
        <v>79.601568137015022</v>
      </c>
    </row>
    <row r="520" spans="1:23" hidden="1" x14ac:dyDescent="0.25">
      <c r="A520" s="1" t="s">
        <v>105</v>
      </c>
      <c r="B520">
        <v>1</v>
      </c>
      <c r="C520" s="1" t="s">
        <v>108</v>
      </c>
      <c r="D520" s="1" t="s">
        <v>339</v>
      </c>
      <c r="E520" s="1">
        <v>2059</v>
      </c>
      <c r="F520" s="1">
        <v>52.644774216170873</v>
      </c>
      <c r="G520" s="1">
        <v>0.26576978311973731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1.6114435220098333</v>
      </c>
      <c r="P520" s="1">
        <v>1.8899499269698069E-8</v>
      </c>
      <c r="Q520" s="1">
        <v>6.9303403301243891E-11</v>
      </c>
      <c r="R520" s="1">
        <v>2848.4053425974657</v>
      </c>
      <c r="S520" s="1">
        <v>5.7297584425387369E-11</v>
      </c>
      <c r="T520" s="1">
        <v>1149.3121250024858</v>
      </c>
      <c r="U520" s="1">
        <v>61.881856495338425</v>
      </c>
      <c r="V520" s="1">
        <f>0.45*2600*PS[[#This Row],[Transform File.REC_y]]</f>
        <v>310.95064625009263</v>
      </c>
      <c r="W520" s="1">
        <f>0.45*_xlfn.XLOOKUP(PS[[#This Row],[Transform File.Year]],Graphs!$R$2:$R$41,Graphs!$S$2:$S$41)*_xlfn.XLOOKUP(PS[[#This Row],[Transform File.Year]],Graphs!$R$2:$R$41,Graphs!$T$2:$T$41)*PS[[#This Row],[Transform File.REC_y]]</f>
        <v>61.763517384112255</v>
      </c>
    </row>
    <row r="521" spans="1:23" hidden="1" x14ac:dyDescent="0.25">
      <c r="A521" s="1" t="s">
        <v>105</v>
      </c>
      <c r="B521">
        <v>1</v>
      </c>
      <c r="C521" s="1" t="s">
        <v>108</v>
      </c>
      <c r="D521" s="1" t="s">
        <v>339</v>
      </c>
      <c r="E521" s="1">
        <v>2060</v>
      </c>
      <c r="F521" s="1">
        <v>62.2905769211783</v>
      </c>
      <c r="G521" s="1">
        <v>0.76501977890134465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1.6114435220081682</v>
      </c>
      <c r="P521" s="1">
        <v>1.8898755218175465E-8</v>
      </c>
      <c r="Q521" s="1">
        <v>6.9303403301243891E-11</v>
      </c>
      <c r="R521" s="1">
        <v>2800.9670728237311</v>
      </c>
      <c r="S521" s="1">
        <v>5.7297584425387369E-11</v>
      </c>
      <c r="T521" s="1">
        <v>1143.0520258085223</v>
      </c>
      <c r="U521" s="1">
        <v>47.557518076339399</v>
      </c>
      <c r="V521" s="1">
        <f>0.45*2600*PS[[#This Row],[Transform File.REC_y]]</f>
        <v>895.07314131457326</v>
      </c>
      <c r="W521" s="1">
        <f>0.45*_xlfn.XLOOKUP(PS[[#This Row],[Transform File.Year]],Graphs!$R$2:$R$41,Graphs!$S$2:$S$41)*_xlfn.XLOOKUP(PS[[#This Row],[Transform File.Year]],Graphs!$R$2:$R$41,Graphs!$T$2:$T$41)*PS[[#This Row],[Transform File.REC_y]]</f>
        <v>170.37680057296575</v>
      </c>
    </row>
    <row r="522" spans="1:23" hidden="1" x14ac:dyDescent="0.25">
      <c r="A522" s="1" t="s">
        <v>105</v>
      </c>
      <c r="B522">
        <v>1</v>
      </c>
      <c r="C522" s="1" t="s">
        <v>108</v>
      </c>
      <c r="D522" s="1" t="s">
        <v>378</v>
      </c>
      <c r="E522" s="1">
        <v>2021</v>
      </c>
      <c r="F522" s="1">
        <v>196.33231220376879</v>
      </c>
      <c r="G522" s="1">
        <v>-5.2981550727441659E-9</v>
      </c>
      <c r="H522" s="1">
        <v>1.4672084161903319E-15</v>
      </c>
      <c r="I522" s="1">
        <v>6.3539999999957359</v>
      </c>
      <c r="J522" s="1">
        <v>1.7300711405276991E-14</v>
      </c>
      <c r="K522" s="1">
        <v>82.434999999999732</v>
      </c>
      <c r="L522" s="1">
        <v>6.833423217876317E-15</v>
      </c>
      <c r="M522" s="1">
        <v>55.419999999999519</v>
      </c>
      <c r="N522" s="1">
        <v>2.7996882486312669E-12</v>
      </c>
      <c r="O522" s="1">
        <v>153</v>
      </c>
      <c r="P522" s="1">
        <v>12.708</v>
      </c>
      <c r="Q522" s="1">
        <v>49.44</v>
      </c>
      <c r="R522" s="1">
        <v>164.87</v>
      </c>
      <c r="S522" s="1">
        <v>78.48</v>
      </c>
      <c r="T522" s="1">
        <v>110.84</v>
      </c>
      <c r="U522" s="1">
        <v>11.39</v>
      </c>
      <c r="V522" s="1">
        <f>0.45*2600*PS[[#This Row],[Transform File.REC_y]]</f>
        <v>-6.1988414351106745E-6</v>
      </c>
      <c r="W522" s="1">
        <f>0.45*_xlfn.XLOOKUP(PS[[#This Row],[Transform File.Year]],Graphs!$R$2:$R$41,Graphs!$S$2:$S$41)*_xlfn.XLOOKUP(PS[[#This Row],[Transform File.Year]],Graphs!$R$2:$R$41,Graphs!$T$2:$T$41)*PS[[#This Row],[Transform File.REC_y]]</f>
        <v>-5.0404997395470057E-6</v>
      </c>
    </row>
    <row r="523" spans="1:23" hidden="1" x14ac:dyDescent="0.25">
      <c r="A523" s="1" t="s">
        <v>105</v>
      </c>
      <c r="B523">
        <v>1</v>
      </c>
      <c r="C523" s="1" t="s">
        <v>108</v>
      </c>
      <c r="D523" s="1" t="s">
        <v>378</v>
      </c>
      <c r="E523" s="1">
        <v>2022</v>
      </c>
      <c r="F523" s="1">
        <v>319.86795240212319</v>
      </c>
      <c r="G523" s="1">
        <v>-1.0968807566228836E-6</v>
      </c>
      <c r="H523" s="1">
        <v>1.4933999991102866E-15</v>
      </c>
      <c r="I523" s="1">
        <v>4.8481827785627477E-12</v>
      </c>
      <c r="J523" s="1">
        <v>1.8147728670009918E-14</v>
      </c>
      <c r="K523" s="1">
        <v>123.65249999999887</v>
      </c>
      <c r="L523" s="1">
        <v>6.2804246444291057E-15</v>
      </c>
      <c r="M523" s="1">
        <v>83.129999999997565</v>
      </c>
      <c r="N523" s="1">
        <v>2.828814639191545E-12</v>
      </c>
      <c r="O523" s="1">
        <v>153</v>
      </c>
      <c r="P523" s="1">
        <v>12.708</v>
      </c>
      <c r="Q523" s="1">
        <v>49.44</v>
      </c>
      <c r="R523" s="1">
        <v>247.30499999999972</v>
      </c>
      <c r="S523" s="1">
        <v>78.48</v>
      </c>
      <c r="T523" s="1">
        <v>166.25999999999954</v>
      </c>
      <c r="U523" s="1">
        <v>11.3900000000028</v>
      </c>
      <c r="V523" s="1">
        <f>0.45*2600*PS[[#This Row],[Transform File.REC_y]]</f>
        <v>-1.2833504852487738E-3</v>
      </c>
      <c r="W523" s="1">
        <f>0.45*_xlfn.XLOOKUP(PS[[#This Row],[Transform File.Year]],Graphs!$R$2:$R$41,Graphs!$S$2:$S$41)*_xlfn.XLOOKUP(PS[[#This Row],[Transform File.Year]],Graphs!$R$2:$R$41,Graphs!$T$2:$T$41)*PS[[#This Row],[Transform File.REC_y]]</f>
        <v>-1.0619573471197252E-3</v>
      </c>
    </row>
    <row r="524" spans="1:23" hidden="1" x14ac:dyDescent="0.25">
      <c r="A524" s="1" t="s">
        <v>105</v>
      </c>
      <c r="B524">
        <v>1</v>
      </c>
      <c r="C524" s="1" t="s">
        <v>108</v>
      </c>
      <c r="D524" s="1" t="s">
        <v>378</v>
      </c>
      <c r="E524" s="1">
        <v>2023</v>
      </c>
      <c r="F524" s="1">
        <v>117.71557672342898</v>
      </c>
      <c r="G524" s="1">
        <v>-5.7988955041398775E-8</v>
      </c>
      <c r="H524" s="1">
        <v>1.5167415838057419E-15</v>
      </c>
      <c r="I524" s="1">
        <v>2.0221447695315587E-12</v>
      </c>
      <c r="J524" s="1">
        <v>1.8988921007902861E-14</v>
      </c>
      <c r="K524" s="1">
        <v>185.47874999999155</v>
      </c>
      <c r="L524" s="1">
        <v>5.8757267453842395E-15</v>
      </c>
      <c r="M524" s="1">
        <v>105.75563705513099</v>
      </c>
      <c r="N524" s="1">
        <v>2.8436506012344579E-12</v>
      </c>
      <c r="O524" s="1">
        <v>145.35</v>
      </c>
      <c r="P524" s="1">
        <v>18.355999999995735</v>
      </c>
      <c r="Q524" s="1">
        <v>46.144000000000005</v>
      </c>
      <c r="R524" s="1">
        <v>359.96616666666529</v>
      </c>
      <c r="S524" s="1">
        <v>74.555999999999997</v>
      </c>
      <c r="T524" s="1">
        <v>242.00066666666376</v>
      </c>
      <c r="U524" s="1">
        <v>10.251000000005629</v>
      </c>
      <c r="V524" s="1">
        <f>0.45*2600*PS[[#This Row],[Transform File.REC_y]]</f>
        <v>-6.7847077398436567E-5</v>
      </c>
      <c r="W524" s="1">
        <f>0.45*_xlfn.XLOOKUP(PS[[#This Row],[Transform File.Year]],Graphs!$R$2:$R$41,Graphs!$S$2:$S$41)*_xlfn.XLOOKUP(PS[[#This Row],[Transform File.Year]],Graphs!$R$2:$R$41,Graphs!$T$2:$T$41)*PS[[#This Row],[Transform File.REC_y]]</f>
        <v>-5.7116422191053087E-5</v>
      </c>
    </row>
    <row r="525" spans="1:23" hidden="1" x14ac:dyDescent="0.25">
      <c r="A525" s="1" t="s">
        <v>105</v>
      </c>
      <c r="B525">
        <v>1</v>
      </c>
      <c r="C525" s="1" t="s">
        <v>108</v>
      </c>
      <c r="D525" s="1" t="s">
        <v>378</v>
      </c>
      <c r="E525" s="1">
        <v>2024</v>
      </c>
      <c r="F525" s="1">
        <v>93.920016610520307</v>
      </c>
      <c r="G525" s="1">
        <v>2.0932355327517406E-9</v>
      </c>
      <c r="H525" s="1">
        <v>1.9033516739434914E-15</v>
      </c>
      <c r="I525" s="1">
        <v>2.2734058550083675E-12</v>
      </c>
      <c r="J525" s="1">
        <v>2.443303038747737E-14</v>
      </c>
      <c r="K525" s="1">
        <v>174.01509247153413</v>
      </c>
      <c r="L525" s="1">
        <v>7.3169680859490373E-15</v>
      </c>
      <c r="M525" s="1">
        <v>1.0651458347970665E-9</v>
      </c>
      <c r="N525" s="1">
        <v>3.7494117776737649E-12</v>
      </c>
      <c r="O525" s="1">
        <v>137.70000000000002</v>
      </c>
      <c r="P525" s="1">
        <v>17.650000000000585</v>
      </c>
      <c r="Q525" s="1">
        <v>42.848000000000006</v>
      </c>
      <c r="R525" s="1">
        <v>534.45358333332354</v>
      </c>
      <c r="S525" s="1">
        <v>70.632000000000005</v>
      </c>
      <c r="T525" s="1">
        <v>340.36697038846143</v>
      </c>
      <c r="U525" s="1">
        <v>9.1120000000084715</v>
      </c>
      <c r="V525" s="1">
        <f>0.45*2600*PS[[#This Row],[Transform File.REC_y]]</f>
        <v>2.4490855733195365E-6</v>
      </c>
      <c r="W525" s="1">
        <f>0.45*_xlfn.XLOOKUP(PS[[#This Row],[Transform File.Year]],Graphs!$R$2:$R$41,Graphs!$S$2:$S$41)*_xlfn.XLOOKUP(PS[[#This Row],[Transform File.Year]],Graphs!$R$2:$R$41,Graphs!$T$2:$T$41)*PS[[#This Row],[Transform File.REC_y]]</f>
        <v>1.9970379402250525E-6</v>
      </c>
    </row>
    <row r="526" spans="1:23" hidden="1" x14ac:dyDescent="0.25">
      <c r="A526" s="1" t="s">
        <v>105</v>
      </c>
      <c r="B526">
        <v>1</v>
      </c>
      <c r="C526" s="1" t="s">
        <v>108</v>
      </c>
      <c r="D526" s="1" t="s">
        <v>378</v>
      </c>
      <c r="E526" s="1">
        <v>2025</v>
      </c>
      <c r="F526" s="1">
        <v>78.811045899456829</v>
      </c>
      <c r="G526" s="1">
        <v>4.2104100397091166E-6</v>
      </c>
      <c r="H526" s="1">
        <v>2.4721122070759745E-15</v>
      </c>
      <c r="I526" s="1">
        <v>2.5540029675733543E-12</v>
      </c>
      <c r="J526" s="1">
        <v>3.2652751422412228E-14</v>
      </c>
      <c r="K526" s="1">
        <v>115.59570243844571</v>
      </c>
      <c r="L526" s="1">
        <v>9.2889421793279554E-15</v>
      </c>
      <c r="M526" s="1">
        <v>44.956662789666375</v>
      </c>
      <c r="N526" s="1">
        <v>5.2648398456018713E-12</v>
      </c>
      <c r="O526" s="1">
        <v>130.05000000000001</v>
      </c>
      <c r="P526" s="1">
        <v>16.944000000002607</v>
      </c>
      <c r="Q526" s="1">
        <v>39.552</v>
      </c>
      <c r="R526" s="1">
        <v>697.47734247152425</v>
      </c>
      <c r="S526" s="1">
        <v>66.707999999999998</v>
      </c>
      <c r="T526" s="1">
        <v>332.9776370561932</v>
      </c>
      <c r="U526" s="1">
        <v>7.9730000000122203</v>
      </c>
      <c r="V526" s="1">
        <f>0.45*2600*PS[[#This Row],[Transform File.REC_y]]</f>
        <v>4.9261797464596668E-3</v>
      </c>
      <c r="W526" s="1">
        <f>0.45*_xlfn.XLOOKUP(PS[[#This Row],[Transform File.Year]],Graphs!$R$2:$R$41,Graphs!$S$2:$S$41)*_xlfn.XLOOKUP(PS[[#This Row],[Transform File.Year]],Graphs!$R$2:$R$41,Graphs!$T$2:$T$41)*PS[[#This Row],[Transform File.REC_y]]</f>
        <v>3.8897622894478747E-3</v>
      </c>
    </row>
    <row r="527" spans="1:23" hidden="1" x14ac:dyDescent="0.25">
      <c r="A527" s="1" t="s">
        <v>105</v>
      </c>
      <c r="B527">
        <v>1</v>
      </c>
      <c r="C527" s="1" t="s">
        <v>108</v>
      </c>
      <c r="D527" s="1" t="s">
        <v>378</v>
      </c>
      <c r="E527" s="1">
        <v>2026</v>
      </c>
      <c r="F527" s="1">
        <v>79.821104255401309</v>
      </c>
      <c r="G527" s="1">
        <v>2.8081853309172596E-6</v>
      </c>
      <c r="H527" s="1">
        <v>3.3873760577832071E-15</v>
      </c>
      <c r="I527" s="1">
        <v>2.8661027989518827E-12</v>
      </c>
      <c r="J527" s="1">
        <v>4.6705339749542358E-14</v>
      </c>
      <c r="K527" s="1">
        <v>67.704815067578011</v>
      </c>
      <c r="L527" s="1">
        <v>1.2116618409448086E-14</v>
      </c>
      <c r="M527" s="1">
        <v>34.15026184493577</v>
      </c>
      <c r="N527" s="1">
        <v>8.4542664683959084E-12</v>
      </c>
      <c r="O527" s="1">
        <v>122.4</v>
      </c>
      <c r="P527" s="1">
        <v>16.238000000004881</v>
      </c>
      <c r="Q527" s="1">
        <v>36.255999999999993</v>
      </c>
      <c r="R527" s="1">
        <v>802.08171157663674</v>
      </c>
      <c r="S527" s="1">
        <v>62.784000000000006</v>
      </c>
      <c r="T527" s="1">
        <v>370.54496651252623</v>
      </c>
      <c r="U527" s="1">
        <v>6.8340000000174852</v>
      </c>
      <c r="V527" s="1">
        <f>0.45*2600*PS[[#This Row],[Transform File.REC_y]]</f>
        <v>3.2855768371731937E-3</v>
      </c>
      <c r="W527" s="1">
        <f>0.45*_xlfn.XLOOKUP(PS[[#This Row],[Transform File.Year]],Graphs!$R$2:$R$41,Graphs!$S$2:$S$41)*_xlfn.XLOOKUP(PS[[#This Row],[Transform File.Year]],Graphs!$R$2:$R$41,Graphs!$T$2:$T$41)*PS[[#This Row],[Transform File.REC_y]]</f>
        <v>2.5115210653573992E-3</v>
      </c>
    </row>
    <row r="528" spans="1:23" hidden="1" x14ac:dyDescent="0.25">
      <c r="A528" s="1" t="s">
        <v>105</v>
      </c>
      <c r="B528">
        <v>1</v>
      </c>
      <c r="C528" s="1" t="s">
        <v>108</v>
      </c>
      <c r="D528" s="1" t="s">
        <v>378</v>
      </c>
      <c r="E528" s="1">
        <v>2027</v>
      </c>
      <c r="F528" s="1">
        <v>80.2670257146696</v>
      </c>
      <c r="G528" s="1">
        <v>2.3872471309775148E-6</v>
      </c>
      <c r="H528" s="1">
        <v>4.9603463096453858E-15</v>
      </c>
      <c r="I528" s="1">
        <v>3.2066331730185214E-12</v>
      </c>
      <c r="J528" s="1">
        <v>7.450282159065732E-14</v>
      </c>
      <c r="K528" s="1">
        <v>67.413303100477052</v>
      </c>
      <c r="L528" s="1">
        <v>1.6389698960158767E-14</v>
      </c>
      <c r="M528" s="1">
        <v>37.130699545517615</v>
      </c>
      <c r="N528" s="1">
        <v>1.8303668785412905E-11</v>
      </c>
      <c r="O528" s="1">
        <v>114.75</v>
      </c>
      <c r="P528" s="1">
        <v>15.532000000007434</v>
      </c>
      <c r="Q528" s="1">
        <v>32.96</v>
      </c>
      <c r="R528" s="1">
        <v>858.79519331088136</v>
      </c>
      <c r="S528" s="1">
        <v>58.86</v>
      </c>
      <c r="T528" s="1">
        <v>397.30589502412863</v>
      </c>
      <c r="U528" s="1">
        <v>5.6950000000259413</v>
      </c>
      <c r="V528" s="1">
        <f>0.45*2600*PS[[#This Row],[Transform File.REC_y]]</f>
        <v>2.7930791432436925E-3</v>
      </c>
      <c r="W528" s="1">
        <f>0.45*_xlfn.XLOOKUP(PS[[#This Row],[Transform File.Year]],Graphs!$R$2:$R$41,Graphs!$S$2:$S$41)*_xlfn.XLOOKUP(PS[[#This Row],[Transform File.Year]],Graphs!$R$2:$R$41,Graphs!$T$2:$T$41)*PS[[#This Row],[Transform File.REC_y]]</f>
        <v>2.0663627580450932E-3</v>
      </c>
    </row>
    <row r="529" spans="1:23" hidden="1" x14ac:dyDescent="0.25">
      <c r="A529" s="1" t="s">
        <v>105</v>
      </c>
      <c r="B529">
        <v>1</v>
      </c>
      <c r="C529" s="1" t="s">
        <v>108</v>
      </c>
      <c r="D529" s="1" t="s">
        <v>378</v>
      </c>
      <c r="E529" s="1">
        <v>2028</v>
      </c>
      <c r="F529" s="1">
        <v>80.696310881238318</v>
      </c>
      <c r="G529" s="1">
        <v>1.0964346906149053E-6</v>
      </c>
      <c r="H529" s="1">
        <v>7.4177251886140243E-15</v>
      </c>
      <c r="I529" s="1">
        <v>3.5955830656980532E-12</v>
      </c>
      <c r="J529" s="1">
        <v>1.6254531000815523E-13</v>
      </c>
      <c r="K529" s="1">
        <v>72.088385421668832</v>
      </c>
      <c r="L529" s="1">
        <v>2.2612585888511531E-14</v>
      </c>
      <c r="M529" s="1">
        <v>28.529020044976736</v>
      </c>
      <c r="N529" s="1">
        <v>0.98862483232569531</v>
      </c>
      <c r="O529" s="1">
        <v>107.10000000000001</v>
      </c>
      <c r="P529" s="1">
        <v>14.8260000000103</v>
      </c>
      <c r="Q529" s="1">
        <v>29.664000000000001</v>
      </c>
      <c r="R529" s="1">
        <v>915.21716307802512</v>
      </c>
      <c r="S529" s="1">
        <v>54.935999999999993</v>
      </c>
      <c r="T529" s="1">
        <v>427.04726123631292</v>
      </c>
      <c r="U529" s="1">
        <v>4.5560000000442447</v>
      </c>
      <c r="V529" s="1">
        <f>0.45*2600*PS[[#This Row],[Transform File.REC_y]]</f>
        <v>1.2828285880194393E-3</v>
      </c>
      <c r="W529" s="1">
        <f>0.45*_xlfn.XLOOKUP(PS[[#This Row],[Transform File.Year]],Graphs!$R$2:$R$41,Graphs!$S$2:$S$41)*_xlfn.XLOOKUP(PS[[#This Row],[Transform File.Year]],Graphs!$R$2:$R$41,Graphs!$T$2:$T$41)*PS[[#This Row],[Transform File.REC_y]]</f>
        <v>9.1828911642665172E-4</v>
      </c>
    </row>
    <row r="530" spans="1:23" hidden="1" x14ac:dyDescent="0.25">
      <c r="A530" s="1" t="s">
        <v>105</v>
      </c>
      <c r="B530">
        <v>1</v>
      </c>
      <c r="C530" s="1" t="s">
        <v>108</v>
      </c>
      <c r="D530" s="1" t="s">
        <v>378</v>
      </c>
      <c r="E530" s="1">
        <v>2029</v>
      </c>
      <c r="F530" s="1">
        <v>81.658118323755772</v>
      </c>
      <c r="G530" s="1">
        <v>1.405579465900632E-6</v>
      </c>
      <c r="H530" s="1">
        <v>1.2207600562534347E-14</v>
      </c>
      <c r="I530" s="1">
        <v>3.9908967391653941E-12</v>
      </c>
      <c r="J530" s="1">
        <v>6.6490035348902813E-11</v>
      </c>
      <c r="K530" s="1">
        <v>94.116415062310708</v>
      </c>
      <c r="L530" s="1">
        <v>3.279598836563737E-14</v>
      </c>
      <c r="M530" s="1">
        <v>0.98057623646448633</v>
      </c>
      <c r="N530" s="1">
        <v>2.7723124161532886</v>
      </c>
      <c r="O530" s="1">
        <v>99.450000000000017</v>
      </c>
      <c r="P530" s="1">
        <v>14.120000000013508</v>
      </c>
      <c r="Q530" s="1">
        <v>26.36800000000002</v>
      </c>
      <c r="R530" s="1">
        <v>976.31421516636055</v>
      </c>
      <c r="S530" s="1">
        <v>51.012</v>
      </c>
      <c r="T530" s="1">
        <v>448.1869479479563</v>
      </c>
      <c r="U530" s="1">
        <v>4.4056248323699387</v>
      </c>
      <c r="V530" s="1">
        <f>0.45*2600*PS[[#This Row],[Transform File.REC_y]]</f>
        <v>1.6445279751037395E-3</v>
      </c>
      <c r="W530" s="1">
        <f>0.45*_xlfn.XLOOKUP(PS[[#This Row],[Transform File.Year]],Graphs!$R$2:$R$41,Graphs!$S$2:$S$41)*_xlfn.XLOOKUP(PS[[#This Row],[Transform File.Year]],Graphs!$R$2:$R$41,Graphs!$T$2:$T$41)*PS[[#This Row],[Transform File.REC_y]]</f>
        <v>1.138760414765514E-3</v>
      </c>
    </row>
    <row r="531" spans="1:23" hidden="1" x14ac:dyDescent="0.25">
      <c r="A531" s="1" t="s">
        <v>105</v>
      </c>
      <c r="B531">
        <v>1</v>
      </c>
      <c r="C531" s="1" t="s">
        <v>108</v>
      </c>
      <c r="D531" s="1" t="s">
        <v>378</v>
      </c>
      <c r="E531" s="1">
        <v>2030</v>
      </c>
      <c r="F531" s="1">
        <v>83.711047456921364</v>
      </c>
      <c r="G531" s="1">
        <v>3.0233182583491443E-3</v>
      </c>
      <c r="H531" s="1">
        <v>2.1711427333588317E-14</v>
      </c>
      <c r="I531" s="1">
        <v>4.4288875691816757E-12</v>
      </c>
      <c r="J531" s="1">
        <v>7.6815733289446198E-12</v>
      </c>
      <c r="K531" s="1">
        <v>93.850952802285931</v>
      </c>
      <c r="L531" s="1">
        <v>5.2460669967955338E-14</v>
      </c>
      <c r="M531" s="1">
        <v>2.5593316938935193E-10</v>
      </c>
      <c r="N531" s="1">
        <v>3.588968624234842</v>
      </c>
      <c r="O531" s="1">
        <v>91.800000000000011</v>
      </c>
      <c r="P531" s="1">
        <v>13.414000000017102</v>
      </c>
      <c r="Q531" s="1">
        <v>23.072000000000038</v>
      </c>
      <c r="R531" s="1">
        <v>1059.439296895338</v>
      </c>
      <c r="S531" s="1">
        <v>47.088000000000001</v>
      </c>
      <c r="T531" s="1">
        <v>441.7781908510874</v>
      </c>
      <c r="U531" s="1">
        <v>6.0389372485232284</v>
      </c>
      <c r="V531" s="1">
        <f>0.45*2600*PS[[#This Row],[Transform File.REC_y]]</f>
        <v>3.5372823622684986</v>
      </c>
      <c r="W531" s="1">
        <f>0.45*_xlfn.XLOOKUP(PS[[#This Row],[Transform File.Year]],Graphs!$R$2:$R$41,Graphs!$S$2:$S$41)*_xlfn.XLOOKUP(PS[[#This Row],[Transform File.Year]],Graphs!$R$2:$R$41,Graphs!$T$2:$T$41)*PS[[#This Row],[Transform File.REC_y]]</f>
        <v>2.3688480836732162</v>
      </c>
    </row>
    <row r="532" spans="1:23" hidden="1" x14ac:dyDescent="0.25">
      <c r="A532" s="1" t="s">
        <v>105</v>
      </c>
      <c r="B532">
        <v>1</v>
      </c>
      <c r="C532" s="1" t="s">
        <v>108</v>
      </c>
      <c r="D532" s="1" t="s">
        <v>378</v>
      </c>
      <c r="E532" s="1">
        <v>2031</v>
      </c>
      <c r="F532" s="1">
        <v>85.057242413333739</v>
      </c>
      <c r="G532" s="1">
        <v>-2.6580327587503727E-5</v>
      </c>
      <c r="H532" s="1">
        <v>1.2210725375900779E-13</v>
      </c>
      <c r="I532" s="1">
        <v>4.9204765722807816E-12</v>
      </c>
      <c r="J532" s="1">
        <v>6.548375326952564E-12</v>
      </c>
      <c r="K532" s="1">
        <v>91.520108675068428</v>
      </c>
      <c r="L532" s="1">
        <v>1.267269086126801E-13</v>
      </c>
      <c r="M532" s="1">
        <v>6.196361408748468E-11</v>
      </c>
      <c r="N532" s="1">
        <v>4.8139529363505833</v>
      </c>
      <c r="O532" s="1">
        <v>84.150000000000048</v>
      </c>
      <c r="P532" s="1">
        <v>12.708000000021094</v>
      </c>
      <c r="Q532" s="1">
        <v>19.776000000000053</v>
      </c>
      <c r="R532" s="1">
        <v>1142.2989163642906</v>
      </c>
      <c r="S532" s="1">
        <v>43.164000000000009</v>
      </c>
      <c r="T532" s="1">
        <v>434.38885751801001</v>
      </c>
      <c r="U532" s="1">
        <v>8.4889058727580693</v>
      </c>
      <c r="V532" s="1">
        <f>0.45*2600*PS[[#This Row],[Transform File.REC_y]]</f>
        <v>-3.1098983277379359E-2</v>
      </c>
      <c r="W532" s="1">
        <f>0.45*_xlfn.XLOOKUP(PS[[#This Row],[Transform File.Year]],Graphs!$R$2:$R$41,Graphs!$S$2:$S$41)*_xlfn.XLOOKUP(PS[[#This Row],[Transform File.Year]],Graphs!$R$2:$R$41,Graphs!$T$2:$T$41)*PS[[#This Row],[Transform File.REC_y]]</f>
        <v>-1.9985694222930485E-2</v>
      </c>
    </row>
    <row r="533" spans="1:23" hidden="1" x14ac:dyDescent="0.25">
      <c r="A533" s="1" t="s">
        <v>105</v>
      </c>
      <c r="B533">
        <v>1</v>
      </c>
      <c r="C533" s="1" t="s">
        <v>108</v>
      </c>
      <c r="D533" s="1" t="s">
        <v>378</v>
      </c>
      <c r="E533" s="1">
        <v>2032</v>
      </c>
      <c r="F533" s="1">
        <v>86.600854444477761</v>
      </c>
      <c r="G533" s="1">
        <v>8.339580780614116E-3</v>
      </c>
      <c r="H533" s="1">
        <v>7.7738754714757952E-14</v>
      </c>
      <c r="I533" s="1">
        <v>5.4661602111870054E-12</v>
      </c>
      <c r="J533" s="1">
        <v>6.8836489180283266E-12</v>
      </c>
      <c r="K533" s="1">
        <v>85.604870604286077</v>
      </c>
      <c r="L533" s="1">
        <v>5.4003126905714306E-11</v>
      </c>
      <c r="M533" s="1">
        <v>2.7579365228998321E-10</v>
      </c>
      <c r="N533" s="1">
        <v>6.6514294045173168</v>
      </c>
      <c r="O533" s="1">
        <v>76.500000000000043</v>
      </c>
      <c r="P533" s="1">
        <v>12.002000000025522</v>
      </c>
      <c r="Q533" s="1">
        <v>16.480000000000079</v>
      </c>
      <c r="R533" s="1">
        <v>1222.8276917060257</v>
      </c>
      <c r="S533" s="1">
        <v>39.240000000000016</v>
      </c>
      <c r="T533" s="1">
        <v>426.99952418473862</v>
      </c>
      <c r="U533" s="1">
        <v>12.163858809108653</v>
      </c>
      <c r="V533" s="1">
        <f>0.45*2600*PS[[#This Row],[Transform File.REC_y]]</f>
        <v>9.7573095133185159</v>
      </c>
      <c r="W533" s="1">
        <f>0.45*_xlfn.XLOOKUP(PS[[#This Row],[Transform File.Year]],Graphs!$R$2:$R$41,Graphs!$S$2:$S$41)*_xlfn.XLOOKUP(PS[[#This Row],[Transform File.Year]],Graphs!$R$2:$R$41,Graphs!$T$2:$T$41)*PS[[#This Row],[Transform File.REC_y]]</f>
        <v>6.0170536872258484</v>
      </c>
    </row>
    <row r="534" spans="1:23" hidden="1" x14ac:dyDescent="0.25">
      <c r="A534" s="1" t="s">
        <v>105</v>
      </c>
      <c r="B534">
        <v>1</v>
      </c>
      <c r="C534" s="1" t="s">
        <v>108</v>
      </c>
      <c r="D534" s="1" t="s">
        <v>378</v>
      </c>
      <c r="E534" s="1">
        <v>2033</v>
      </c>
      <c r="F534" s="1">
        <v>87.566073459883384</v>
      </c>
      <c r="G534" s="1">
        <v>5.5513398753335398E-3</v>
      </c>
      <c r="H534" s="1">
        <v>1.7635737607730699E-13</v>
      </c>
      <c r="I534" s="1">
        <v>6.1152206550960072E-12</v>
      </c>
      <c r="J534" s="1">
        <v>9.2156318635579606E-12</v>
      </c>
      <c r="K534" s="1">
        <v>69.533908314231141</v>
      </c>
      <c r="L534" s="1">
        <v>6.8345870676241434E-12</v>
      </c>
      <c r="M534" s="1">
        <v>21.904692089799944</v>
      </c>
      <c r="N534" s="1">
        <v>9.407644106764451</v>
      </c>
      <c r="O534" s="1">
        <v>68.850000000000065</v>
      </c>
      <c r="P534" s="1">
        <v>11.296000000030443</v>
      </c>
      <c r="Q534" s="1">
        <v>13.184000000000113</v>
      </c>
      <c r="R534" s="1">
        <v>1297.4412289769784</v>
      </c>
      <c r="S534" s="1">
        <v>35.316000000000024</v>
      </c>
      <c r="T534" s="1">
        <v>419.61019085168107</v>
      </c>
      <c r="U534" s="1">
        <v>18.815288213625969</v>
      </c>
      <c r="V534" s="1">
        <f>0.45*2600*PS[[#This Row],[Transform File.REC_y]]</f>
        <v>6.4950676541402412</v>
      </c>
      <c r="W534" s="1">
        <f>0.45*_xlfn.XLOOKUP(PS[[#This Row],[Transform File.Year]],Graphs!$R$2:$R$41,Graphs!$S$2:$S$41)*_xlfn.XLOOKUP(PS[[#This Row],[Transform File.Year]],Graphs!$R$2:$R$41,Graphs!$T$2:$T$41)*PS[[#This Row],[Transform File.REC_y]]</f>
        <v>3.8432072334367291</v>
      </c>
    </row>
    <row r="535" spans="1:23" hidden="1" x14ac:dyDescent="0.25">
      <c r="A535" s="1" t="s">
        <v>105</v>
      </c>
      <c r="B535">
        <v>1</v>
      </c>
      <c r="C535" s="1" t="s">
        <v>108</v>
      </c>
      <c r="D535" s="1" t="s">
        <v>378</v>
      </c>
      <c r="E535" s="1">
        <v>2034</v>
      </c>
      <c r="F535" s="1">
        <v>89.398387196857186</v>
      </c>
      <c r="G535" s="1">
        <v>8.6623131888325117E-3</v>
      </c>
      <c r="H535" s="1">
        <v>6.5284953494241975</v>
      </c>
      <c r="I535" s="1">
        <v>6.9370706015800826E-12</v>
      </c>
      <c r="J535" s="1">
        <v>5.0184169729240358E-12</v>
      </c>
      <c r="K535" s="1">
        <v>48.639629791139249</v>
      </c>
      <c r="L535" s="1">
        <v>5.6215688278754987E-12</v>
      </c>
      <c r="M535" s="1">
        <v>54.337312514085397</v>
      </c>
      <c r="N535" s="1">
        <v>14.111466160033824</v>
      </c>
      <c r="O535" s="1">
        <v>61.20000000000018</v>
      </c>
      <c r="P535" s="1">
        <v>10.590000000035907</v>
      </c>
      <c r="Q535" s="1">
        <v>9.888000000000158</v>
      </c>
      <c r="R535" s="1">
        <v>1355.9838039578763</v>
      </c>
      <c r="S535" s="1">
        <v>31.392000000000028</v>
      </c>
      <c r="T535" s="1">
        <v>434.12554960814771</v>
      </c>
      <c r="U535" s="1">
        <v>28.22293232039042</v>
      </c>
      <c r="V535" s="1">
        <f>0.45*2600*PS[[#This Row],[Transform File.REC_y]]</f>
        <v>10.13490643093404</v>
      </c>
      <c r="W535" s="1">
        <f>0.45*_xlfn.XLOOKUP(PS[[#This Row],[Transform File.Year]],Graphs!$R$2:$R$41,Graphs!$S$2:$S$41)*_xlfn.XLOOKUP(PS[[#This Row],[Transform File.Year]],Graphs!$R$2:$R$41,Graphs!$T$2:$T$41)*PS[[#This Row],[Transform File.REC_y]]</f>
        <v>5.7538973632769821</v>
      </c>
    </row>
    <row r="536" spans="1:23" hidden="1" x14ac:dyDescent="0.25">
      <c r="A536" s="1" t="s">
        <v>105</v>
      </c>
      <c r="B536">
        <v>1</v>
      </c>
      <c r="C536" s="1" t="s">
        <v>108</v>
      </c>
      <c r="D536" s="1" t="s">
        <v>378</v>
      </c>
      <c r="E536" s="1">
        <v>2035</v>
      </c>
      <c r="F536" s="1">
        <v>90.229943857153245</v>
      </c>
      <c r="G536" s="1">
        <v>3.6586022921713127E-3</v>
      </c>
      <c r="H536" s="1">
        <v>2.1146059445464734E-13</v>
      </c>
      <c r="I536" s="1">
        <v>7.4201059612181104E-12</v>
      </c>
      <c r="J536" s="1">
        <v>3.5983625765370323E-12</v>
      </c>
      <c r="K536" s="1">
        <v>45.520773402843062</v>
      </c>
      <c r="L536" s="1">
        <v>4.7443687992247924E-12</v>
      </c>
      <c r="M536" s="1">
        <v>73.443623235895345</v>
      </c>
      <c r="N536" s="1">
        <v>11.554870552947506</v>
      </c>
      <c r="O536" s="1">
        <v>53.550000000000253</v>
      </c>
      <c r="P536" s="1">
        <v>9.8840000000420236</v>
      </c>
      <c r="Q536" s="1">
        <v>6.5920000000002332</v>
      </c>
      <c r="R536" s="1">
        <v>1393.6321004156823</v>
      </c>
      <c r="S536" s="1">
        <v>27.468000000000032</v>
      </c>
      <c r="T536" s="1">
        <v>481.07352878889975</v>
      </c>
      <c r="U536" s="1">
        <v>42.334398480424241</v>
      </c>
      <c r="V536" s="1">
        <f>0.45*2600*PS[[#This Row],[Transform File.REC_y]]</f>
        <v>4.2805646818404357</v>
      </c>
      <c r="W536" s="1">
        <f>0.45*_xlfn.XLOOKUP(PS[[#This Row],[Transform File.Year]],Graphs!$R$2:$R$41,Graphs!$S$2:$S$41)*_xlfn.XLOOKUP(PS[[#This Row],[Transform File.Year]],Graphs!$R$2:$R$41,Graphs!$T$2:$T$41)*PS[[#This Row],[Transform File.REC_y]]</f>
        <v>2.3315887616381192</v>
      </c>
    </row>
    <row r="537" spans="1:23" hidden="1" x14ac:dyDescent="0.25">
      <c r="A537" s="1" t="s">
        <v>105</v>
      </c>
      <c r="B537">
        <v>1</v>
      </c>
      <c r="C537" s="1" t="s">
        <v>108</v>
      </c>
      <c r="D537" s="1" t="s">
        <v>378</v>
      </c>
      <c r="E537" s="1">
        <v>2036</v>
      </c>
      <c r="F537" s="1">
        <v>92.270178928693809</v>
      </c>
      <c r="G537" s="1">
        <v>-3.6902591188558375E-3</v>
      </c>
      <c r="H537" s="1">
        <v>8.5430544503582219E-14</v>
      </c>
      <c r="I537" s="1">
        <v>7.286592080282097E-12</v>
      </c>
      <c r="J537" s="1">
        <v>3.0392860597111164E-12</v>
      </c>
      <c r="K537" s="1">
        <v>8.1789617547517169E-11</v>
      </c>
      <c r="L537" s="1">
        <v>7.5492061514246745E-12</v>
      </c>
      <c r="M537" s="1">
        <v>71.96022706193412</v>
      </c>
      <c r="N537" s="1">
        <v>10.700930432830349</v>
      </c>
      <c r="O537" s="1">
        <v>45.900000000000432</v>
      </c>
      <c r="P537" s="1">
        <v>9.1780000000489608</v>
      </c>
      <c r="Q537" s="1">
        <v>3.2960000000003955</v>
      </c>
      <c r="R537" s="1">
        <v>1428.1615404851921</v>
      </c>
      <c r="S537" s="1">
        <v>23.544000000000047</v>
      </c>
      <c r="T537" s="1">
        <v>547.1278186914617</v>
      </c>
      <c r="U537" s="1">
        <v>53.889269033371747</v>
      </c>
      <c r="V537" s="1">
        <f>0.45*2600*PS[[#This Row],[Transform File.REC_y]]</f>
        <v>-4.3176031690613295</v>
      </c>
      <c r="W537" s="1">
        <f>0.45*_xlfn.XLOOKUP(PS[[#This Row],[Transform File.Year]],Graphs!$R$2:$R$41,Graphs!$S$2:$S$41)*_xlfn.XLOOKUP(PS[[#This Row],[Transform File.Year]],Graphs!$R$2:$R$41,Graphs!$T$2:$T$41)*PS[[#This Row],[Transform File.REC_y]]</f>
        <v>-2.2562060584381576</v>
      </c>
    </row>
    <row r="538" spans="1:23" hidden="1" x14ac:dyDescent="0.25">
      <c r="A538" s="1" t="s">
        <v>105</v>
      </c>
      <c r="B538">
        <v>1</v>
      </c>
      <c r="C538" s="1" t="s">
        <v>108</v>
      </c>
      <c r="D538" s="1" t="s">
        <v>378</v>
      </c>
      <c r="E538" s="1">
        <v>2037</v>
      </c>
      <c r="F538" s="1">
        <v>103.81662228743374</v>
      </c>
      <c r="G538" s="1">
        <v>-3.6449835592815695E-3</v>
      </c>
      <c r="H538" s="1">
        <v>1.6957310094479558E-13</v>
      </c>
      <c r="I538" s="1">
        <v>8.6249089533469376E-12</v>
      </c>
      <c r="J538" s="1">
        <v>2.3154008581636629E-12</v>
      </c>
      <c r="K538" s="1">
        <v>24.29578277952228</v>
      </c>
      <c r="L538" s="1">
        <v>6.0962418774895355E-12</v>
      </c>
      <c r="M538" s="1">
        <v>48.318766224524545</v>
      </c>
      <c r="N538" s="1">
        <v>10.566942575450817</v>
      </c>
      <c r="O538" s="1">
        <v>44.778495349424631</v>
      </c>
      <c r="P538" s="1">
        <v>8.4720000000563793</v>
      </c>
      <c r="Q538" s="1">
        <v>6.6885311963144253E-11</v>
      </c>
      <c r="R538" s="1">
        <v>1417.1702071519405</v>
      </c>
      <c r="S538" s="1">
        <v>19.620000000000065</v>
      </c>
      <c r="T538" s="1">
        <v>611.69871242006252</v>
      </c>
      <c r="U538" s="1">
        <v>64.590199466202094</v>
      </c>
      <c r="V538" s="1">
        <f>0.45*2600*PS[[#This Row],[Transform File.REC_y]]</f>
        <v>-4.2646307643594366</v>
      </c>
      <c r="W538" s="1">
        <f>0.45*_xlfn.XLOOKUP(PS[[#This Row],[Transform File.Year]],Graphs!$R$2:$R$41,Graphs!$S$2:$S$41)*_xlfn.XLOOKUP(PS[[#This Row],[Transform File.Year]],Graphs!$R$2:$R$41,Graphs!$T$2:$T$41)*PS[[#This Row],[Transform File.REC_y]]</f>
        <v>-2.1378615941729509</v>
      </c>
    </row>
    <row r="539" spans="1:23" hidden="1" x14ac:dyDescent="0.25">
      <c r="A539" s="1" t="s">
        <v>105</v>
      </c>
      <c r="B539">
        <v>1</v>
      </c>
      <c r="C539" s="1" t="s">
        <v>108</v>
      </c>
      <c r="D539" s="1" t="s">
        <v>378</v>
      </c>
      <c r="E539" s="1">
        <v>2038</v>
      </c>
      <c r="F539" s="1">
        <v>107.80936049532247</v>
      </c>
      <c r="G539" s="1">
        <v>-4.3779871757550068E-3</v>
      </c>
      <c r="H539" s="1">
        <v>1.2547148162481956E-13</v>
      </c>
      <c r="I539" s="1">
        <v>1.0291725932765569E-11</v>
      </c>
      <c r="J539" s="1">
        <v>1.5375825764202625E-12</v>
      </c>
      <c r="K539" s="1">
        <v>66.84151329049071</v>
      </c>
      <c r="L539" s="1">
        <v>1.136249663655947E-11</v>
      </c>
      <c r="M539" s="1">
        <v>36.130693714197449</v>
      </c>
      <c r="N539" s="1">
        <v>5.4661756769530463</v>
      </c>
      <c r="O539" s="1">
        <v>37.128495349424846</v>
      </c>
      <c r="P539" s="1">
        <v>7.7660000000636664</v>
      </c>
      <c r="Q539" s="1">
        <v>7.4566885292088873E-11</v>
      </c>
      <c r="R539" s="1">
        <v>1441.4659899314629</v>
      </c>
      <c r="S539" s="1">
        <v>15.696000000000089</v>
      </c>
      <c r="T539" s="1">
        <v>660.01747864458707</v>
      </c>
      <c r="U539" s="1">
        <v>75.157142041652918</v>
      </c>
      <c r="V539" s="1">
        <f>0.45*2600*PS[[#This Row],[Transform File.REC_y]]</f>
        <v>-5.1222449956333582</v>
      </c>
      <c r="W539" s="1">
        <f>0.45*_xlfn.XLOOKUP(PS[[#This Row],[Transform File.Year]],Graphs!$R$2:$R$41,Graphs!$S$2:$S$41)*_xlfn.XLOOKUP(PS[[#This Row],[Transform File.Year]],Graphs!$R$2:$R$41,Graphs!$T$2:$T$41)*PS[[#This Row],[Transform File.REC_y]]</f>
        <v>-2.4631899624716893</v>
      </c>
    </row>
    <row r="540" spans="1:23" hidden="1" x14ac:dyDescent="0.25">
      <c r="A540" s="1" t="s">
        <v>105</v>
      </c>
      <c r="B540">
        <v>1</v>
      </c>
      <c r="C540" s="1" t="s">
        <v>108</v>
      </c>
      <c r="D540" s="1" t="s">
        <v>378</v>
      </c>
      <c r="E540" s="1">
        <v>2039</v>
      </c>
      <c r="F540" s="1">
        <v>105.53076434347734</v>
      </c>
      <c r="G540" s="1">
        <v>-5.2101853400251356E-3</v>
      </c>
      <c r="H540" s="1">
        <v>4.0025111744545184E-14</v>
      </c>
      <c r="I540" s="1">
        <v>1.2461016373984892E-11</v>
      </c>
      <c r="J540" s="1">
        <v>1.1615748060832448E-12</v>
      </c>
      <c r="K540" s="1">
        <v>75.816480276119549</v>
      </c>
      <c r="L540" s="1">
        <v>1.2266523301712722E-11</v>
      </c>
      <c r="M540" s="1">
        <v>39.541184941453842</v>
      </c>
      <c r="N540" s="1">
        <v>6.5512846224311101</v>
      </c>
      <c r="O540" s="1">
        <v>29.478495349424929</v>
      </c>
      <c r="P540" s="1">
        <v>7.0600000000722911</v>
      </c>
      <c r="Q540" s="1">
        <v>8.1115260619041437E-11</v>
      </c>
      <c r="R540" s="1">
        <v>1508.3075032219535</v>
      </c>
      <c r="S540" s="1">
        <v>11.772000000000119</v>
      </c>
      <c r="T540" s="1">
        <v>696.14817235878456</v>
      </c>
      <c r="U540" s="1">
        <v>80.623317718605961</v>
      </c>
      <c r="V540" s="1">
        <f>0.45*2600*PS[[#This Row],[Transform File.REC_y]]</f>
        <v>-6.0959168478294083</v>
      </c>
      <c r="W540" s="1">
        <f>0.45*_xlfn.XLOOKUP(PS[[#This Row],[Transform File.Year]],Graphs!$R$2:$R$41,Graphs!$S$2:$S$41)*_xlfn.XLOOKUP(PS[[#This Row],[Transform File.Year]],Graphs!$R$2:$R$41,Graphs!$T$2:$T$41)*PS[[#This Row],[Transform File.REC_y]]</f>
        <v>-2.8118595522651479</v>
      </c>
    </row>
    <row r="541" spans="1:23" hidden="1" x14ac:dyDescent="0.25">
      <c r="A541" s="1" t="s">
        <v>105</v>
      </c>
      <c r="B541">
        <v>1</v>
      </c>
      <c r="C541" s="1" t="s">
        <v>108</v>
      </c>
      <c r="D541" s="1" t="s">
        <v>378</v>
      </c>
      <c r="E541" s="1">
        <v>2040</v>
      </c>
      <c r="F541" s="1">
        <v>104.01748436163589</v>
      </c>
      <c r="G541" s="1">
        <v>-5.8390879201735257E-3</v>
      </c>
      <c r="H541" s="1">
        <v>2.1088295650288613E-14</v>
      </c>
      <c r="I541" s="1">
        <v>1.5740610530677533E-11</v>
      </c>
      <c r="J541" s="1">
        <v>9.4881178924582456E-13</v>
      </c>
      <c r="K541" s="1">
        <v>109.18644892230648</v>
      </c>
      <c r="L541" s="1">
        <v>1.3318457444955903E-11</v>
      </c>
      <c r="M541" s="1">
        <v>5.2338941525743954E-9</v>
      </c>
      <c r="N541" s="1">
        <v>1.8212154715351545E-10</v>
      </c>
      <c r="O541" s="1">
        <v>21.828495349425097</v>
      </c>
      <c r="P541" s="1">
        <v>6.3540000000825829</v>
      </c>
      <c r="Q541" s="1">
        <v>8.7998909537069764E-11</v>
      </c>
      <c r="R541" s="1">
        <v>1584.1239834980731</v>
      </c>
      <c r="S541" s="1">
        <v>7.8480000000001731</v>
      </c>
      <c r="T541" s="1">
        <v>735.68935730023838</v>
      </c>
      <c r="U541" s="1">
        <v>87.174602341037073</v>
      </c>
      <c r="V541" s="1">
        <f>0.45*2600*PS[[#This Row],[Transform File.REC_y]]</f>
        <v>-6.8317328666030246</v>
      </c>
      <c r="W541" s="1">
        <f>0.45*_xlfn.XLOOKUP(PS[[#This Row],[Transform File.Year]],Graphs!$R$2:$R$41,Graphs!$S$2:$S$41)*_xlfn.XLOOKUP(PS[[#This Row],[Transform File.Year]],Graphs!$R$2:$R$41,Graphs!$T$2:$T$41)*PS[[#This Row],[Transform File.REC_y]]</f>
        <v>-3.0225983220677368</v>
      </c>
    </row>
    <row r="542" spans="1:23" hidden="1" x14ac:dyDescent="0.25">
      <c r="A542" s="1" t="s">
        <v>105</v>
      </c>
      <c r="B542">
        <v>1</v>
      </c>
      <c r="C542" s="1" t="s">
        <v>108</v>
      </c>
      <c r="D542" s="1" t="s">
        <v>378</v>
      </c>
      <c r="E542" s="1">
        <v>2041</v>
      </c>
      <c r="F542" s="1">
        <v>104.16641125429504</v>
      </c>
      <c r="G542" s="1">
        <v>-6.6865540583672485E-3</v>
      </c>
      <c r="H542" s="1">
        <v>1.7665281879862258E-14</v>
      </c>
      <c r="I542" s="1">
        <v>2.0776143741949378E-11</v>
      </c>
      <c r="J542" s="1">
        <v>7.7688451597122668E-13</v>
      </c>
      <c r="K542" s="1">
        <v>135.5982525020757</v>
      </c>
      <c r="L542" s="1">
        <v>1.5418650819369462E-11</v>
      </c>
      <c r="M542" s="1">
        <v>8.1859194050115453E-10</v>
      </c>
      <c r="N542" s="1">
        <v>3.7198426656013674E-11</v>
      </c>
      <c r="O542" s="1">
        <v>14.178495349425223</v>
      </c>
      <c r="P542" s="1">
        <v>6.3540000000950441</v>
      </c>
      <c r="Q542" s="1">
        <v>9.7214541400627724E-11</v>
      </c>
      <c r="R542" s="1">
        <v>1693.3104324203796</v>
      </c>
      <c r="S542" s="1">
        <v>3.9240000000002992</v>
      </c>
      <c r="T542" s="1">
        <v>735.6893573054723</v>
      </c>
      <c r="U542" s="1">
        <v>87.174602341219199</v>
      </c>
      <c r="V542" s="1">
        <f>0.45*2600*PS[[#This Row],[Transform File.REC_y]]</f>
        <v>-7.8232682482896809</v>
      </c>
      <c r="W542" s="1">
        <f>0.45*_xlfn.XLOOKUP(PS[[#This Row],[Transform File.Year]],Graphs!$R$2:$R$41,Graphs!$S$2:$S$41)*_xlfn.XLOOKUP(PS[[#This Row],[Transform File.Year]],Graphs!$R$2:$R$41,Graphs!$T$2:$T$41)*PS[[#This Row],[Transform File.REC_y]]</f>
        <v>-3.3197929882319381</v>
      </c>
    </row>
    <row r="543" spans="1:23" hidden="1" x14ac:dyDescent="0.25">
      <c r="A543" s="1" t="s">
        <v>105</v>
      </c>
      <c r="B543">
        <v>1</v>
      </c>
      <c r="C543" s="1" t="s">
        <v>108</v>
      </c>
      <c r="D543" s="1" t="s">
        <v>378</v>
      </c>
      <c r="E543" s="1">
        <v>2042</v>
      </c>
      <c r="F543" s="1">
        <v>103.76437945220904</v>
      </c>
      <c r="G543" s="1">
        <v>-7.5700076036139246E-3</v>
      </c>
      <c r="H543" s="1">
        <v>1.7298714230669849E-14</v>
      </c>
      <c r="I543" s="1">
        <v>2.8106235450915692E-11</v>
      </c>
      <c r="J543" s="1">
        <v>7.6820602717329603E-13</v>
      </c>
      <c r="K543" s="1">
        <v>41.187839932980005</v>
      </c>
      <c r="L543" s="1">
        <v>9.0340935635921409E-12</v>
      </c>
      <c r="M543" s="1">
        <v>25.494719001071164</v>
      </c>
      <c r="N543" s="1">
        <v>1.7867539919064371E-11</v>
      </c>
      <c r="O543" s="1">
        <v>6.5284953494252633</v>
      </c>
      <c r="P543" s="1">
        <v>6.3540000001107844</v>
      </c>
      <c r="Q543" s="1">
        <v>1.0223295837355176E-10</v>
      </c>
      <c r="R543" s="1">
        <v>1828.9086849224552</v>
      </c>
      <c r="S543" s="1">
        <v>5.4301824860791664E-11</v>
      </c>
      <c r="T543" s="1">
        <v>735.68935730629084</v>
      </c>
      <c r="U543" s="1">
        <v>87.174602341256403</v>
      </c>
      <c r="V543" s="1">
        <f>0.45*2600*PS[[#This Row],[Transform File.REC_y]]</f>
        <v>-8.8569088962282922</v>
      </c>
      <c r="W543" s="1">
        <f>0.45*_xlfn.XLOOKUP(PS[[#This Row],[Transform File.Year]],Graphs!$R$2:$R$41,Graphs!$S$2:$S$41)*_xlfn.XLOOKUP(PS[[#This Row],[Transform File.Year]],Graphs!$R$2:$R$41,Graphs!$T$2:$T$41)*PS[[#This Row],[Transform File.REC_y]]</f>
        <v>-3.6045971498736975</v>
      </c>
    </row>
    <row r="544" spans="1:23" hidden="1" x14ac:dyDescent="0.25">
      <c r="A544" s="1" t="s">
        <v>105</v>
      </c>
      <c r="B544">
        <v>1</v>
      </c>
      <c r="C544" s="1" t="s">
        <v>108</v>
      </c>
      <c r="D544" s="1" t="s">
        <v>378</v>
      </c>
      <c r="E544" s="1">
        <v>2043</v>
      </c>
      <c r="F544" s="1">
        <v>99.31684538178763</v>
      </c>
      <c r="G544" s="1">
        <v>-8.4364351183615505E-3</v>
      </c>
      <c r="H544" s="1">
        <v>1.8474868513771075E-14</v>
      </c>
      <c r="I544" s="1">
        <v>4.0229177076964202E-11</v>
      </c>
      <c r="J544" s="1">
        <v>7.3512128123460339E-13</v>
      </c>
      <c r="K544" s="1">
        <v>43.315841295333904</v>
      </c>
      <c r="L544" s="1">
        <v>2.6760406798322279E-12</v>
      </c>
      <c r="M544" s="1">
        <v>55.550690338619326</v>
      </c>
      <c r="N544" s="1">
        <v>1.4824557375033112E-11</v>
      </c>
      <c r="O544" s="1">
        <v>6.5284953494252846</v>
      </c>
      <c r="P544" s="1">
        <v>6.3540000001315606</v>
      </c>
      <c r="Q544" s="1">
        <v>1.0583132095008879E-10</v>
      </c>
      <c r="R544" s="1">
        <v>1870.0965248554353</v>
      </c>
      <c r="S544" s="1">
        <v>6.1136411928415808E-11</v>
      </c>
      <c r="T544" s="1">
        <v>761.18407630736203</v>
      </c>
      <c r="U544" s="1">
        <v>87.174602341274266</v>
      </c>
      <c r="V544" s="1">
        <f>0.45*2600*PS[[#This Row],[Transform File.REC_y]]</f>
        <v>-9.8706290884830139</v>
      </c>
      <c r="W544" s="1">
        <f>0.45*_xlfn.XLOOKUP(PS[[#This Row],[Transform File.Year]],Graphs!$R$2:$R$41,Graphs!$S$2:$S$41)*_xlfn.XLOOKUP(PS[[#This Row],[Transform File.Year]],Graphs!$R$2:$R$41,Graphs!$T$2:$T$41)*PS[[#This Row],[Transform File.REC_y]]</f>
        <v>-3.8525653961794712</v>
      </c>
    </row>
    <row r="545" spans="1:23" hidden="1" x14ac:dyDescent="0.25">
      <c r="A545" s="1" t="s">
        <v>105</v>
      </c>
      <c r="B545">
        <v>1</v>
      </c>
      <c r="C545" s="1" t="s">
        <v>108</v>
      </c>
      <c r="D545" s="1" t="s">
        <v>378</v>
      </c>
      <c r="E545" s="1">
        <v>2044</v>
      </c>
      <c r="F545" s="1">
        <v>95.197306862250969</v>
      </c>
      <c r="G545" s="1">
        <v>-2.4864051629844248E-4</v>
      </c>
      <c r="H545" s="1">
        <v>2.056813552909105E-14</v>
      </c>
      <c r="I545" s="1">
        <v>6.2854519019322706E-11</v>
      </c>
      <c r="J545" s="1">
        <v>6.7582668330962708E-13</v>
      </c>
      <c r="K545" s="1">
        <v>64.655681536677903</v>
      </c>
      <c r="L545" s="1">
        <v>1.1692888051714596E-12</v>
      </c>
      <c r="M545" s="1">
        <v>24.935726653470752</v>
      </c>
      <c r="N545" s="1">
        <v>1.4659474106930178E-11</v>
      </c>
      <c r="O545" s="1">
        <v>6.5284953494253024</v>
      </c>
      <c r="P545" s="1">
        <v>6.354000000159667</v>
      </c>
      <c r="Q545" s="1">
        <v>1.0887060700979991E-10</v>
      </c>
      <c r="R545" s="1">
        <v>1913.4123661507692</v>
      </c>
      <c r="S545" s="1">
        <v>6.6757980756291306E-11</v>
      </c>
      <c r="T545" s="1">
        <v>816.73476664598138</v>
      </c>
      <c r="U545" s="1">
        <v>87.174602341289088</v>
      </c>
      <c r="V545" s="1">
        <f>0.45*2600*PS[[#This Row],[Transform File.REC_y]]</f>
        <v>-0.2909094040691777</v>
      </c>
      <c r="W545" s="1">
        <f>0.45*_xlfn.XLOOKUP(PS[[#This Row],[Transform File.Year]],Graphs!$R$2:$R$41,Graphs!$S$2:$S$41)*_xlfn.XLOOKUP(PS[[#This Row],[Transform File.Year]],Graphs!$R$2:$R$41,Graphs!$T$2:$T$41)*PS[[#This Row],[Transform File.REC_y]]</f>
        <v>-0.10888617007331153</v>
      </c>
    </row>
    <row r="546" spans="1:23" hidden="1" x14ac:dyDescent="0.25">
      <c r="A546" s="1" t="s">
        <v>105</v>
      </c>
      <c r="B546">
        <v>1</v>
      </c>
      <c r="C546" s="1" t="s">
        <v>108</v>
      </c>
      <c r="D546" s="1" t="s">
        <v>378</v>
      </c>
      <c r="E546" s="1">
        <v>2045</v>
      </c>
      <c r="F546" s="1">
        <v>91.628628096798778</v>
      </c>
      <c r="G546" s="1">
        <v>4.951088463684887E-2</v>
      </c>
      <c r="H546" s="1">
        <v>2.3588920931315145E-14</v>
      </c>
      <c r="I546" s="1">
        <v>1.3231352948493876E-10</v>
      </c>
      <c r="J546" s="1">
        <v>6.5327186669817462E-13</v>
      </c>
      <c r="K546" s="1">
        <v>45.96257338904973</v>
      </c>
      <c r="L546" s="1">
        <v>6.2145548526777464E-13</v>
      </c>
      <c r="M546" s="1">
        <v>15.19144722903744</v>
      </c>
      <c r="N546" s="1">
        <v>1.5871909869812005E-11</v>
      </c>
      <c r="O546" s="1">
        <v>6.5284953494253193</v>
      </c>
      <c r="P546" s="1">
        <v>6.3540000001998962</v>
      </c>
      <c r="Q546" s="1">
        <v>1.1118600786796357E-10</v>
      </c>
      <c r="R546" s="1">
        <v>1978.0680476874472</v>
      </c>
      <c r="S546" s="1">
        <v>7.1502349555516099E-11</v>
      </c>
      <c r="T546" s="1">
        <v>841.67049329945212</v>
      </c>
      <c r="U546" s="1">
        <v>87.174602341303753</v>
      </c>
      <c r="V546" s="1">
        <f>0.45*2600*PS[[#This Row],[Transform File.REC_y]]</f>
        <v>57.927735025113179</v>
      </c>
      <c r="W546" s="1">
        <f>0.45*_xlfn.XLOOKUP(PS[[#This Row],[Transform File.Year]],Graphs!$R$2:$R$41,Graphs!$S$2:$S$41)*_xlfn.XLOOKUP(PS[[#This Row],[Transform File.Year]],Graphs!$R$2:$R$41,Graphs!$T$2:$T$41)*PS[[#This Row],[Transform File.REC_y]]</f>
        <v>20.791734263365459</v>
      </c>
    </row>
    <row r="547" spans="1:23" hidden="1" x14ac:dyDescent="0.25">
      <c r="A547" s="1" t="s">
        <v>105</v>
      </c>
      <c r="B547">
        <v>1</v>
      </c>
      <c r="C547" s="1" t="s">
        <v>108</v>
      </c>
      <c r="D547" s="1" t="s">
        <v>378</v>
      </c>
      <c r="E547" s="1">
        <v>2046</v>
      </c>
      <c r="F547" s="1">
        <v>88.080753618263898</v>
      </c>
      <c r="G547" s="1">
        <v>3.4556117606309646E-2</v>
      </c>
      <c r="H547" s="1">
        <v>2.7352474489451539E-14</v>
      </c>
      <c r="I547" s="1">
        <v>1.0138211345843987E-7</v>
      </c>
      <c r="J547" s="1">
        <v>5.9384106618144328E-13</v>
      </c>
      <c r="K547" s="1">
        <v>128.63419828194753</v>
      </c>
      <c r="L547" s="1">
        <v>4.2547859357296125E-13</v>
      </c>
      <c r="M547" s="1">
        <v>40.620977670787411</v>
      </c>
      <c r="N547" s="1">
        <v>1.7989085366872608E-11</v>
      </c>
      <c r="O547" s="1">
        <v>6.5284953494253379</v>
      </c>
      <c r="P547" s="1">
        <v>6.3540000002627508</v>
      </c>
      <c r="Q547" s="1">
        <v>1.1272359044438383E-10</v>
      </c>
      <c r="R547" s="1">
        <v>2024.030621076497</v>
      </c>
      <c r="S547" s="1">
        <v>7.9051555706940773E-11</v>
      </c>
      <c r="T547" s="1">
        <v>856.86194052848953</v>
      </c>
      <c r="U547" s="1">
        <v>87.174602341319627</v>
      </c>
      <c r="V547" s="1">
        <f>0.45*2600*PS[[#This Row],[Transform File.REC_y]]</f>
        <v>40.430657599382286</v>
      </c>
      <c r="W547" s="1">
        <f>0.45*_xlfn.XLOOKUP(PS[[#This Row],[Transform File.Year]],Graphs!$R$2:$R$41,Graphs!$S$2:$S$41)*_xlfn.XLOOKUP(PS[[#This Row],[Transform File.Year]],Graphs!$R$2:$R$41,Graphs!$T$2:$T$41)*PS[[#This Row],[Transform File.REC_y]]</f>
        <v>13.915021799992527</v>
      </c>
    </row>
    <row r="548" spans="1:23" hidden="1" x14ac:dyDescent="0.25">
      <c r="A548" s="1" t="s">
        <v>105</v>
      </c>
      <c r="B548">
        <v>1</v>
      </c>
      <c r="C548" s="1" t="s">
        <v>108</v>
      </c>
      <c r="D548" s="1" t="s">
        <v>378</v>
      </c>
      <c r="E548" s="1">
        <v>2047</v>
      </c>
      <c r="F548" s="1">
        <v>84.880004982833697</v>
      </c>
      <c r="G548" s="1">
        <v>6.8610695565063981E-2</v>
      </c>
      <c r="H548" s="1">
        <v>3.2030253170346967E-14</v>
      </c>
      <c r="I548" s="1">
        <v>1.788108735135432E-8</v>
      </c>
      <c r="J548" s="1">
        <v>5.3530966720881477E-13</v>
      </c>
      <c r="K548" s="1">
        <v>211.95452306117394</v>
      </c>
      <c r="L548" s="1">
        <v>3.1743630805030609E-13</v>
      </c>
      <c r="M548" s="1">
        <v>24.515772864879178</v>
      </c>
      <c r="N548" s="1">
        <v>2.1308657684647462E-11</v>
      </c>
      <c r="O548" s="1">
        <v>6.5284953494253584</v>
      </c>
      <c r="P548" s="1">
        <v>6.3540000003950645</v>
      </c>
      <c r="Q548" s="1">
        <v>1.1388516525046707E-10</v>
      </c>
      <c r="R548" s="1">
        <v>2070.2298193584447</v>
      </c>
      <c r="S548" s="1">
        <v>8.5147797584430309E-11</v>
      </c>
      <c r="T548" s="1">
        <v>897.48291819927692</v>
      </c>
      <c r="U548" s="1">
        <v>87.174602341334804</v>
      </c>
      <c r="V548" s="1">
        <f>0.45*2600*PS[[#This Row],[Transform File.REC_y]]</f>
        <v>80.274513811124862</v>
      </c>
      <c r="W548" s="1">
        <f>0.45*_xlfn.XLOOKUP(PS[[#This Row],[Transform File.Year]],Graphs!$R$2:$R$41,Graphs!$S$2:$S$41)*_xlfn.XLOOKUP(PS[[#This Row],[Transform File.Year]],Graphs!$R$2:$R$41,Graphs!$T$2:$T$41)*PS[[#This Row],[Transform File.REC_y]]</f>
        <v>26.491080601167038</v>
      </c>
    </row>
    <row r="549" spans="1:23" hidden="1" x14ac:dyDescent="0.25">
      <c r="A549" s="1" t="s">
        <v>105</v>
      </c>
      <c r="B549">
        <v>1</v>
      </c>
      <c r="C549" s="1" t="s">
        <v>108</v>
      </c>
      <c r="D549" s="1" t="s">
        <v>378</v>
      </c>
      <c r="E549" s="1">
        <v>2048</v>
      </c>
      <c r="F549" s="1">
        <v>81.93008642366145</v>
      </c>
      <c r="G549" s="1">
        <v>5.9341378684628465E-2</v>
      </c>
      <c r="H549" s="1">
        <v>3.8495485634074517E-14</v>
      </c>
      <c r="I549" s="1">
        <v>3.5669233251394533E-9</v>
      </c>
      <c r="J549" s="1">
        <v>5.2320020602908456E-13</v>
      </c>
      <c r="K549" s="1">
        <v>252.02683430588485</v>
      </c>
      <c r="L549" s="1">
        <v>2.4107276735377697E-13</v>
      </c>
      <c r="M549" s="1">
        <v>48.063962782620187</v>
      </c>
      <c r="N549" s="1">
        <v>2.5421381941307746E-11</v>
      </c>
      <c r="O549" s="1">
        <v>6.5284953494253823</v>
      </c>
      <c r="P549" s="1">
        <v>1.0178144279080307E-7</v>
      </c>
      <c r="Q549" s="1">
        <v>1.148339770397129E-10</v>
      </c>
      <c r="R549" s="1">
        <v>2158.5318424196198</v>
      </c>
      <c r="S549" s="1">
        <v>9.6510294220989779E-11</v>
      </c>
      <c r="T549" s="1">
        <v>921.99869106415611</v>
      </c>
      <c r="U549" s="1">
        <v>87.174602341353292</v>
      </c>
      <c r="V549" s="1">
        <f>0.45*2600*PS[[#This Row],[Transform File.REC_y]]</f>
        <v>69.42941306101531</v>
      </c>
      <c r="W549" s="1">
        <f>0.45*_xlfn.XLOOKUP(PS[[#This Row],[Transform File.Year]],Graphs!$R$2:$R$41,Graphs!$S$2:$S$41)*_xlfn.XLOOKUP(PS[[#This Row],[Transform File.Year]],Graphs!$R$2:$R$41,Graphs!$T$2:$T$41)*PS[[#This Row],[Transform File.REC_y]]</f>
        <v>21.968208579156226</v>
      </c>
    </row>
    <row r="550" spans="1:23" hidden="1" x14ac:dyDescent="0.25">
      <c r="A550" s="1" t="s">
        <v>105</v>
      </c>
      <c r="B550">
        <v>1</v>
      </c>
      <c r="C550" s="1" t="s">
        <v>108</v>
      </c>
      <c r="D550" s="1" t="s">
        <v>378</v>
      </c>
      <c r="E550" s="1">
        <v>2049</v>
      </c>
      <c r="F550" s="1">
        <v>78.735924316732508</v>
      </c>
      <c r="G550" s="1">
        <v>4.595557968963173E-2</v>
      </c>
      <c r="H550" s="1">
        <v>4.5420848529864689E-14</v>
      </c>
      <c r="I550" s="1">
        <v>1.608664785914223E-9</v>
      </c>
      <c r="J550" s="1">
        <v>5.012153542810154E-13</v>
      </c>
      <c r="K550" s="1">
        <v>229.72388774624471</v>
      </c>
      <c r="L550" s="1">
        <v>1.8993465977864247E-13</v>
      </c>
      <c r="M550" s="1">
        <v>40.438753131002564</v>
      </c>
      <c r="N550" s="1">
        <v>3.0537648334658216E-11</v>
      </c>
      <c r="O550" s="1">
        <v>6.528495349425409</v>
      </c>
      <c r="P550" s="1">
        <v>1.1965768195937882E-7</v>
      </c>
      <c r="Q550" s="1">
        <v>1.1561086155568412E-10</v>
      </c>
      <c r="R550" s="1">
        <v>2225.0799267255125</v>
      </c>
      <c r="S550" s="1">
        <v>1.087768175227025E-10</v>
      </c>
      <c r="T550" s="1">
        <v>970.06265384677624</v>
      </c>
      <c r="U550" s="1">
        <v>87.174602341375873</v>
      </c>
      <c r="V550" s="1">
        <f>0.45*2600*PS[[#This Row],[Transform File.REC_y]]</f>
        <v>53.768028236869121</v>
      </c>
      <c r="W550" s="1">
        <f>0.45*_xlfn.XLOOKUP(PS[[#This Row],[Transform File.Year]],Graphs!$R$2:$R$41,Graphs!$S$2:$S$41)*_xlfn.XLOOKUP(PS[[#This Row],[Transform File.Year]],Graphs!$R$2:$R$41,Graphs!$T$2:$T$41)*PS[[#This Row],[Transform File.REC_y]]</f>
        <v>16.311163392586884</v>
      </c>
    </row>
    <row r="551" spans="1:23" hidden="1" x14ac:dyDescent="0.25">
      <c r="A551" s="1" t="s">
        <v>105</v>
      </c>
      <c r="B551">
        <v>1</v>
      </c>
      <c r="C551" s="1" t="s">
        <v>108</v>
      </c>
      <c r="D551" s="1" t="s">
        <v>378</v>
      </c>
      <c r="E551" s="1">
        <v>2050</v>
      </c>
      <c r="F551" s="1">
        <v>75.402453181896576</v>
      </c>
      <c r="G551" s="1">
        <v>3.3521558410264073E-2</v>
      </c>
      <c r="H551" s="1">
        <v>5.4582989136900427E-14</v>
      </c>
      <c r="I551" s="1">
        <v>2.6000447153766419E-9</v>
      </c>
      <c r="J551" s="1">
        <v>5.2613935915650451E-13</v>
      </c>
      <c r="K551" s="1">
        <v>150.41272830941358</v>
      </c>
      <c r="L551" s="1">
        <v>0</v>
      </c>
      <c r="M551" s="1">
        <v>41.905323795338219</v>
      </c>
      <c r="N551" s="1">
        <v>3.6987002839970538E-11</v>
      </c>
      <c r="O551" s="1">
        <v>6.5284953494254392</v>
      </c>
      <c r="P551" s="1">
        <v>1.2322258313974875E-7</v>
      </c>
      <c r="Q551" s="1">
        <v>1.1637906758285741E-10</v>
      </c>
      <c r="R551" s="1">
        <v>2280.7887220002231</v>
      </c>
      <c r="S551" s="1">
        <v>1.2209527496765839E-10</v>
      </c>
      <c r="T551" s="1">
        <v>1010.5014069777789</v>
      </c>
      <c r="U551" s="1">
        <v>87.174602341402661</v>
      </c>
      <c r="V551" s="1">
        <f>0.45*2600*PS[[#This Row],[Transform File.REC_y]]</f>
        <v>39.220223340008964</v>
      </c>
      <c r="W551" s="1">
        <f>0.45*_xlfn.XLOOKUP(PS[[#This Row],[Transform File.Year]],Graphs!$R$2:$R$41,Graphs!$S$2:$S$41)*_xlfn.XLOOKUP(PS[[#This Row],[Transform File.Year]],Graphs!$R$2:$R$41,Graphs!$T$2:$T$41)*PS[[#This Row],[Transform File.REC_y]]</f>
        <v>11.406734824195787</v>
      </c>
    </row>
    <row r="552" spans="1:23" hidden="1" x14ac:dyDescent="0.25">
      <c r="A552" s="1" t="s">
        <v>105</v>
      </c>
      <c r="B552">
        <v>1</v>
      </c>
      <c r="C552" s="1" t="s">
        <v>108</v>
      </c>
      <c r="D552" s="1" t="s">
        <v>378</v>
      </c>
      <c r="E552" s="1">
        <v>2051</v>
      </c>
      <c r="F552" s="1">
        <v>72.374916627206119</v>
      </c>
      <c r="G552" s="1">
        <v>3.7735914069583175E-3</v>
      </c>
      <c r="H552" s="1">
        <v>6.6351739063362278E-14</v>
      </c>
      <c r="I552" s="1">
        <v>1.7515675931283022E-9</v>
      </c>
      <c r="J552" s="1">
        <v>6.1366051202250305E-13</v>
      </c>
      <c r="K552" s="1">
        <v>146.44061670053699</v>
      </c>
      <c r="L552" s="1">
        <v>0</v>
      </c>
      <c r="M552" s="1">
        <v>61.781362511083763</v>
      </c>
      <c r="N552" s="1">
        <v>4.5248936166360993E-11</v>
      </c>
      <c r="O552" s="1">
        <v>6.5284953494254756</v>
      </c>
      <c r="P552" s="1">
        <v>1.2482897451980794E-7</v>
      </c>
      <c r="Q552" s="1">
        <v>1.1711418886409201E-10</v>
      </c>
      <c r="R552" s="1">
        <v>2315.6057478711914</v>
      </c>
      <c r="S552" s="1">
        <v>1.3751392578702785E-10</v>
      </c>
      <c r="T552" s="1">
        <v>1052.406730773117</v>
      </c>
      <c r="U552" s="1">
        <v>87.174602341434394</v>
      </c>
      <c r="V552" s="1">
        <f>0.45*2600*PS[[#This Row],[Transform File.REC_y]]</f>
        <v>4.4151019461412311</v>
      </c>
      <c r="W552" s="1">
        <f>0.45*_xlfn.XLOOKUP(PS[[#This Row],[Transform File.Year]],Graphs!$R$2:$R$41,Graphs!$S$2:$S$41)*_xlfn.XLOOKUP(PS[[#This Row],[Transform File.Year]],Graphs!$R$2:$R$41,Graphs!$T$2:$T$41)*PS[[#This Row],[Transform File.REC_y]]</f>
        <v>1.2310154534708457</v>
      </c>
    </row>
    <row r="553" spans="1:23" hidden="1" x14ac:dyDescent="0.25">
      <c r="A553" s="1" t="s">
        <v>105</v>
      </c>
      <c r="B553">
        <v>1</v>
      </c>
      <c r="C553" s="1" t="s">
        <v>108</v>
      </c>
      <c r="D553" s="1" t="s">
        <v>378</v>
      </c>
      <c r="E553" s="1">
        <v>2052</v>
      </c>
      <c r="F553" s="1">
        <v>69.529569235034543</v>
      </c>
      <c r="G553" s="1">
        <v>3.2081807669039744E-2</v>
      </c>
      <c r="H553" s="1">
        <v>8.323690953558198E-14</v>
      </c>
      <c r="I553" s="1">
        <v>4.4570124558530145E-8</v>
      </c>
      <c r="J553" s="1">
        <v>0</v>
      </c>
      <c r="K553" s="1">
        <v>97.782135733680036</v>
      </c>
      <c r="L553" s="1">
        <v>0</v>
      </c>
      <c r="M553" s="1">
        <v>123.21954868327759</v>
      </c>
      <c r="N553" s="1">
        <v>5.6047318499299652E-11</v>
      </c>
      <c r="O553" s="1">
        <v>6.5284953494255191</v>
      </c>
      <c r="P553" s="1">
        <v>1.2742646523221703E-7</v>
      </c>
      <c r="Q553" s="1">
        <v>1.1779001554740164E-10</v>
      </c>
      <c r="R553" s="1">
        <v>2394.34154950415</v>
      </c>
      <c r="S553" s="1">
        <v>1.4654801935061999E-10</v>
      </c>
      <c r="T553" s="1">
        <v>1058.7680932842013</v>
      </c>
      <c r="U553" s="1">
        <v>87.174602341471171</v>
      </c>
      <c r="V553" s="1">
        <f>0.45*2600*PS[[#This Row],[Transform File.REC_y]]</f>
        <v>37.535714972776503</v>
      </c>
      <c r="W553" s="1">
        <f>0.45*_xlfn.XLOOKUP(PS[[#This Row],[Transform File.Year]],Graphs!$R$2:$R$41,Graphs!$S$2:$S$41)*_xlfn.XLOOKUP(PS[[#This Row],[Transform File.Year]],Graphs!$R$2:$R$41,Graphs!$T$2:$T$41)*PS[[#This Row],[Transform File.REC_y]]</f>
        <v>10.032755439264919</v>
      </c>
    </row>
    <row r="554" spans="1:23" hidden="1" x14ac:dyDescent="0.25">
      <c r="A554" s="1" t="s">
        <v>105</v>
      </c>
      <c r="B554">
        <v>1</v>
      </c>
      <c r="C554" s="1" t="s">
        <v>108</v>
      </c>
      <c r="D554" s="1" t="s">
        <v>378</v>
      </c>
      <c r="E554" s="1">
        <v>2053</v>
      </c>
      <c r="F554" s="1">
        <v>66.44659704374665</v>
      </c>
      <c r="G554" s="1">
        <v>3.3838579963851326E-2</v>
      </c>
      <c r="H554" s="1">
        <v>1.061853369602377E-13</v>
      </c>
      <c r="I554" s="1">
        <v>3.6263193613601649E-9</v>
      </c>
      <c r="J554" s="1">
        <v>0</v>
      </c>
      <c r="K554" s="1">
        <v>136.43356913696906</v>
      </c>
      <c r="L554" s="1">
        <v>0</v>
      </c>
      <c r="M554" s="1">
        <v>101.94436817188215</v>
      </c>
      <c r="N554" s="1">
        <v>7.0526989814752277E-11</v>
      </c>
      <c r="O554" s="1">
        <v>6.5284953494255715</v>
      </c>
      <c r="P554" s="1">
        <v>1.2917516672254638E-7</v>
      </c>
      <c r="Q554" s="1">
        <v>1.1844328741409982E-10</v>
      </c>
      <c r="R554" s="1">
        <v>2424.7103821373535</v>
      </c>
      <c r="S554" s="1">
        <v>1.4922406003045221E-10</v>
      </c>
      <c r="T554" s="1">
        <v>1098.8576419674814</v>
      </c>
      <c r="U554" s="1">
        <v>87.174602341508916</v>
      </c>
      <c r="V554" s="1">
        <f>0.45*2600*PS[[#This Row],[Transform File.REC_y]]</f>
        <v>39.591138557706053</v>
      </c>
      <c r="W554" s="1">
        <f>0.45*_xlfn.XLOOKUP(PS[[#This Row],[Transform File.Year]],Graphs!$R$2:$R$41,Graphs!$S$2:$S$41)*_xlfn.XLOOKUP(PS[[#This Row],[Transform File.Year]],Graphs!$R$2:$R$41,Graphs!$T$2:$T$41)*PS[[#This Row],[Transform File.REC_y]]</f>
        <v>10.143966614128875</v>
      </c>
    </row>
    <row r="555" spans="1:23" hidden="1" x14ac:dyDescent="0.25">
      <c r="A555" s="1" t="s">
        <v>105</v>
      </c>
      <c r="B555">
        <v>1</v>
      </c>
      <c r="C555" s="1" t="s">
        <v>108</v>
      </c>
      <c r="D555" s="1" t="s">
        <v>378</v>
      </c>
      <c r="E555" s="1">
        <v>2054</v>
      </c>
      <c r="F555" s="1">
        <v>63.307564499775943</v>
      </c>
      <c r="G555" s="1">
        <v>2.6898703163221356E-2</v>
      </c>
      <c r="H555" s="1">
        <v>1.3232780147496324E-13</v>
      </c>
      <c r="I555" s="1">
        <v>1.4597777911459512E-9</v>
      </c>
      <c r="J555" s="1">
        <v>0</v>
      </c>
      <c r="K555" s="1">
        <v>150.69015937336783</v>
      </c>
      <c r="L555" s="1">
        <v>0</v>
      </c>
      <c r="M555" s="1">
        <v>1.6542683226228424E-8</v>
      </c>
      <c r="N555" s="1">
        <v>9.060711985663218E-11</v>
      </c>
      <c r="O555" s="1">
        <v>6.5284953494256346</v>
      </c>
      <c r="P555" s="1">
        <v>1.737420846479035E-7</v>
      </c>
      <c r="Q555" s="1">
        <v>1.1903712848028126E-10</v>
      </c>
      <c r="R555" s="1">
        <v>2489.0555658526537</v>
      </c>
      <c r="S555" s="1">
        <v>1.5039334883562367E-10</v>
      </c>
      <c r="T555" s="1">
        <v>1095.0463730842325</v>
      </c>
      <c r="U555" s="1">
        <v>86.18597750925376</v>
      </c>
      <c r="V555" s="1">
        <f>0.45*2600*PS[[#This Row],[Transform File.REC_y]]</f>
        <v>31.471482700968988</v>
      </c>
      <c r="W555" s="1">
        <f>0.45*_xlfn.XLOOKUP(PS[[#This Row],[Transform File.Year]],Graphs!$R$2:$R$41,Graphs!$S$2:$S$41)*_xlfn.XLOOKUP(PS[[#This Row],[Transform File.Year]],Graphs!$R$2:$R$41,Graphs!$T$2:$T$41)*PS[[#This Row],[Transform File.REC_y]]</f>
        <v>7.7293517433374239</v>
      </c>
    </row>
    <row r="556" spans="1:23" hidden="1" x14ac:dyDescent="0.25">
      <c r="A556" s="1" t="s">
        <v>105</v>
      </c>
      <c r="B556">
        <v>1</v>
      </c>
      <c r="C556" s="1" t="s">
        <v>108</v>
      </c>
      <c r="D556" s="1" t="s">
        <v>378</v>
      </c>
      <c r="E556" s="1">
        <v>2055</v>
      </c>
      <c r="F556" s="1">
        <v>60.390671664193995</v>
      </c>
      <c r="G556" s="1">
        <v>0.1056299668681884</v>
      </c>
      <c r="H556" s="1">
        <v>1.589903132039526E-13</v>
      </c>
      <c r="I556" s="1">
        <v>7.999392819697219E-10</v>
      </c>
      <c r="J556" s="1">
        <v>0</v>
      </c>
      <c r="K556" s="1">
        <v>120.2451111914899</v>
      </c>
      <c r="L556" s="1">
        <v>0</v>
      </c>
      <c r="M556" s="1">
        <v>41.251742003612996</v>
      </c>
      <c r="N556" s="1">
        <v>1.1976458611563924E-10</v>
      </c>
      <c r="O556" s="1">
        <v>6.5284953494257127</v>
      </c>
      <c r="P556" s="1">
        <v>1.7736480842619799E-7</v>
      </c>
      <c r="Q556" s="1">
        <v>1.1957243814749008E-10</v>
      </c>
      <c r="R556" s="1">
        <v>2545.6293101637107</v>
      </c>
      <c r="S556" s="1">
        <v>1.5101480432089144E-10</v>
      </c>
      <c r="T556" s="1">
        <v>1095.0463730997101</v>
      </c>
      <c r="U556" s="1">
        <v>83.413665093191085</v>
      </c>
      <c r="V556" s="1">
        <f>0.45*2600*PS[[#This Row],[Transform File.REC_y]]</f>
        <v>123.58706123578042</v>
      </c>
      <c r="W556" s="1">
        <f>0.45*_xlfn.XLOOKUP(PS[[#This Row],[Transform File.Year]],Graphs!$R$2:$R$41,Graphs!$S$2:$S$41)*_xlfn.XLOOKUP(PS[[#This Row],[Transform File.Year]],Graphs!$R$2:$R$41,Graphs!$T$2:$T$41)*PS[[#This Row],[Transform File.REC_y]]</f>
        <v>29.093563253236397</v>
      </c>
    </row>
    <row r="557" spans="1:23" hidden="1" x14ac:dyDescent="0.25">
      <c r="A557" s="1" t="s">
        <v>105</v>
      </c>
      <c r="B557">
        <v>1</v>
      </c>
      <c r="C557" s="1" t="s">
        <v>108</v>
      </c>
      <c r="D557" s="1" t="s">
        <v>378</v>
      </c>
      <c r="E557" s="1">
        <v>2056</v>
      </c>
      <c r="F557" s="1">
        <v>57.157504561456598</v>
      </c>
      <c r="G557" s="1">
        <v>6.8147325433594449E-4</v>
      </c>
      <c r="H557" s="1">
        <v>1.9429304278420273E-13</v>
      </c>
      <c r="I557" s="1">
        <v>5.3840087390151696E-10</v>
      </c>
      <c r="J557" s="1">
        <v>0</v>
      </c>
      <c r="K557" s="1">
        <v>146.62410293304913</v>
      </c>
      <c r="L557" s="1">
        <v>0</v>
      </c>
      <c r="M557" s="1">
        <v>44.61190416705184</v>
      </c>
      <c r="N557" s="1">
        <v>1.6500572620030267E-10</v>
      </c>
      <c r="O557" s="1">
        <v>6.5284953494258122</v>
      </c>
      <c r="P557" s="1">
        <v>1.7882059532060475E-7</v>
      </c>
      <c r="Q557" s="1">
        <v>1.2009563835351916E-10</v>
      </c>
      <c r="R557" s="1">
        <v>2572.0234685529144</v>
      </c>
      <c r="S557" s="1">
        <v>1.5144028291446439E-10</v>
      </c>
      <c r="T557" s="1">
        <v>1091.3414523136564</v>
      </c>
      <c r="U557" s="1">
        <v>79.824696469076002</v>
      </c>
      <c r="V557" s="1">
        <f>0.45*2600*PS[[#This Row],[Transform File.REC_y]]</f>
        <v>0.79732370757305504</v>
      </c>
      <c r="W557" s="1">
        <f>0.45*_xlfn.XLOOKUP(PS[[#This Row],[Transform File.Year]],Graphs!$R$2:$R$41,Graphs!$S$2:$S$41)*_xlfn.XLOOKUP(PS[[#This Row],[Transform File.Year]],Graphs!$R$2:$R$41,Graphs!$T$2:$T$41)*PS[[#This Row],[Transform File.REC_y]]</f>
        <v>0.17990318587947621</v>
      </c>
    </row>
    <row r="558" spans="1:23" hidden="1" x14ac:dyDescent="0.25">
      <c r="A558" s="1" t="s">
        <v>105</v>
      </c>
      <c r="B558">
        <v>1</v>
      </c>
      <c r="C558" s="1" t="s">
        <v>108</v>
      </c>
      <c r="D558" s="1" t="s">
        <v>378</v>
      </c>
      <c r="E558" s="1">
        <v>2057</v>
      </c>
      <c r="F558" s="1">
        <v>54.003359060883341</v>
      </c>
      <c r="G558" s="1">
        <v>2.4405120530015265E-3</v>
      </c>
      <c r="H558" s="1">
        <v>0</v>
      </c>
      <c r="I558" s="1">
        <v>7.7327610536711181E-10</v>
      </c>
      <c r="J558" s="1">
        <v>0</v>
      </c>
      <c r="K558" s="1">
        <v>243.43827766761345</v>
      </c>
      <c r="L558" s="1">
        <v>0</v>
      </c>
      <c r="M558" s="1">
        <v>1.7414500339098537E-8</v>
      </c>
      <c r="N558" s="1">
        <v>2.4284804636633417E-10</v>
      </c>
      <c r="O558" s="1">
        <v>6.5284953494259321</v>
      </c>
      <c r="P558" s="1">
        <v>1.7961610571500531E-7</v>
      </c>
      <c r="Q558" s="1">
        <v>1.2059685370780019E-10</v>
      </c>
      <c r="R558" s="1">
        <v>2627.1274628108949</v>
      </c>
      <c r="S558" s="1">
        <v>1.517577192225147E-10</v>
      </c>
      <c r="T558" s="1">
        <v>1101.8030946357728</v>
      </c>
      <c r="U558" s="1">
        <v>75.01074353289043</v>
      </c>
      <c r="V558" s="1">
        <f>0.45*2600*PS[[#This Row],[Transform File.REC_y]]</f>
        <v>2.8553991020117859</v>
      </c>
      <c r="W558" s="1">
        <f>0.45*_xlfn.XLOOKUP(PS[[#This Row],[Transform File.Year]],Graphs!$R$2:$R$41,Graphs!$S$2:$S$41)*_xlfn.XLOOKUP(PS[[#This Row],[Transform File.Year]],Graphs!$R$2:$R$41,Graphs!$T$2:$T$41)*PS[[#This Row],[Transform File.REC_y]]</f>
        <v>0.61749537940564425</v>
      </c>
    </row>
    <row r="559" spans="1:23" hidden="1" x14ac:dyDescent="0.25">
      <c r="A559" s="1" t="s">
        <v>105</v>
      </c>
      <c r="B559">
        <v>1</v>
      </c>
      <c r="C559" s="1" t="s">
        <v>108</v>
      </c>
      <c r="D559" s="1" t="s">
        <v>378</v>
      </c>
      <c r="E559" s="1">
        <v>2058</v>
      </c>
      <c r="F559" s="1">
        <v>51.038748362374143</v>
      </c>
      <c r="G559" s="1">
        <v>2.27831011465424E-2</v>
      </c>
      <c r="H559" s="1">
        <v>0</v>
      </c>
      <c r="I559" s="1">
        <v>0</v>
      </c>
      <c r="J559" s="1">
        <v>0</v>
      </c>
      <c r="K559" s="1">
        <v>43.228467317924036</v>
      </c>
      <c r="L559" s="1">
        <v>0</v>
      </c>
      <c r="M559" s="1">
        <v>1.5539991944814867E-8</v>
      </c>
      <c r="N559" s="1">
        <v>4.0370676995525235E-10</v>
      </c>
      <c r="O559" s="1">
        <v>6.5284953494260698</v>
      </c>
      <c r="P559" s="1">
        <v>1.8014958611233453E-7</v>
      </c>
      <c r="Q559" s="1">
        <v>1.2112299306695668E-10</v>
      </c>
      <c r="R559" s="1">
        <v>2784.9608698742222</v>
      </c>
      <c r="S559" s="1">
        <v>1.5199879198986848E-10</v>
      </c>
      <c r="T559" s="1">
        <v>1064.6723951076699</v>
      </c>
      <c r="U559" s="1">
        <v>68.359314128615964</v>
      </c>
      <c r="V559" s="1">
        <f>0.45*2600*PS[[#This Row],[Transform File.REC_y]]</f>
        <v>26.656228341454607</v>
      </c>
      <c r="W559" s="1">
        <f>0.45*_xlfn.XLOOKUP(PS[[#This Row],[Transform File.Year]],Graphs!$R$2:$R$41,Graphs!$S$2:$S$41)*_xlfn.XLOOKUP(PS[[#This Row],[Transform File.Year]],Graphs!$R$2:$R$41,Graphs!$T$2:$T$41)*PS[[#This Row],[Transform File.REC_y]]</f>
        <v>5.524729020433087</v>
      </c>
    </row>
    <row r="560" spans="1:23" hidden="1" x14ac:dyDescent="0.25">
      <c r="A560" s="1" t="s">
        <v>105</v>
      </c>
      <c r="B560">
        <v>1</v>
      </c>
      <c r="C560" s="1" t="s">
        <v>108</v>
      </c>
      <c r="D560" s="1" t="s">
        <v>378</v>
      </c>
      <c r="E560" s="1">
        <v>2059</v>
      </c>
      <c r="F560" s="1">
        <v>56.119626039777167</v>
      </c>
      <c r="G560" s="1">
        <v>5.0177005076109442E-2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6.5284953494261417</v>
      </c>
      <c r="P560" s="1">
        <v>1.8091739605749047E-7</v>
      </c>
      <c r="Q560" s="1">
        <v>1.2173665357897919E-10</v>
      </c>
      <c r="R560" s="1">
        <v>2758.6554288779153</v>
      </c>
      <c r="S560" s="1">
        <v>1.5218872664964712E-10</v>
      </c>
      <c r="T560" s="1">
        <v>1036.1433750782332</v>
      </c>
      <c r="U560" s="1">
        <v>58.9516700222552</v>
      </c>
      <c r="V560" s="1">
        <f>0.45*2600*PS[[#This Row],[Transform File.REC_y]]</f>
        <v>58.707095939048045</v>
      </c>
      <c r="W560" s="1">
        <f>0.45*_xlfn.XLOOKUP(PS[[#This Row],[Transform File.Year]],Graphs!$R$2:$R$41,Graphs!$S$2:$S$41)*_xlfn.XLOOKUP(PS[[#This Row],[Transform File.Year]],Graphs!$R$2:$R$41,Graphs!$T$2:$T$41)*PS[[#This Row],[Transform File.REC_y]]</f>
        <v>11.660875397203197</v>
      </c>
    </row>
    <row r="561" spans="1:23" hidden="1" x14ac:dyDescent="0.25">
      <c r="A561" s="1" t="s">
        <v>105</v>
      </c>
      <c r="B561">
        <v>1</v>
      </c>
      <c r="C561" s="1" t="s">
        <v>108</v>
      </c>
      <c r="D561" s="1" t="s">
        <v>378</v>
      </c>
      <c r="E561" s="1">
        <v>2060</v>
      </c>
      <c r="F561" s="1">
        <v>68.449967099521103</v>
      </c>
      <c r="G561" s="1">
        <v>0.1095559524942404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6.5284953494260645</v>
      </c>
      <c r="P561" s="1">
        <v>1.8091128083683537E-7</v>
      </c>
      <c r="Q561" s="1">
        <v>1.2173665357897919E-10</v>
      </c>
      <c r="R561" s="1">
        <v>2710.015799086776</v>
      </c>
      <c r="S561" s="1">
        <v>1.5218872664964712E-10</v>
      </c>
      <c r="T561" s="1">
        <v>1035.1627988417688</v>
      </c>
      <c r="U561" s="1">
        <v>44.840203862221372</v>
      </c>
      <c r="V561" s="1">
        <f>0.45*2600*PS[[#This Row],[Transform File.REC_y]]</f>
        <v>128.18046441826127</v>
      </c>
      <c r="W561" s="1">
        <f>0.45*_xlfn.XLOOKUP(PS[[#This Row],[Transform File.Year]],Graphs!$R$2:$R$41,Graphs!$S$2:$S$41)*_xlfn.XLOOKUP(PS[[#This Row],[Transform File.Year]],Graphs!$R$2:$R$41,Graphs!$T$2:$T$41)*PS[[#This Row],[Transform File.REC_y]]</f>
        <v>24.399098146846224</v>
      </c>
    </row>
    <row r="562" spans="1:23" hidden="1" x14ac:dyDescent="0.25">
      <c r="A562" s="1" t="s">
        <v>105</v>
      </c>
      <c r="B562">
        <v>1</v>
      </c>
      <c r="C562" s="1" t="s">
        <v>108</v>
      </c>
      <c r="D562" s="1" t="s">
        <v>327</v>
      </c>
      <c r="E562" s="1">
        <v>2021</v>
      </c>
      <c r="F562" s="1">
        <v>202.81035965508926</v>
      </c>
      <c r="G562" s="1">
        <v>3.6805803196566567E-10</v>
      </c>
      <c r="H562" s="1">
        <v>7.7416720681817526E-14</v>
      </c>
      <c r="I562" s="1">
        <v>6.3539999999962191</v>
      </c>
      <c r="J562" s="1">
        <v>8.5307496021885211E-15</v>
      </c>
      <c r="K562" s="1">
        <v>82.434999999999889</v>
      </c>
      <c r="L562" s="1">
        <v>1.6522903325478989E-14</v>
      </c>
      <c r="M562" s="1">
        <v>55.419999999999071</v>
      </c>
      <c r="N562" s="1">
        <v>3.5064089365560379E-13</v>
      </c>
      <c r="O562" s="1">
        <v>153</v>
      </c>
      <c r="P562" s="1">
        <v>12.708</v>
      </c>
      <c r="Q562" s="1">
        <v>49.44</v>
      </c>
      <c r="R562" s="1">
        <v>164.87</v>
      </c>
      <c r="S562" s="1">
        <v>78.48</v>
      </c>
      <c r="T562" s="1">
        <v>110.84</v>
      </c>
      <c r="U562" s="1">
        <v>11.39</v>
      </c>
      <c r="V562" s="1">
        <f>0.45*2600*PS[[#This Row],[Transform File.REC_y]]</f>
        <v>4.3062789739982881E-7</v>
      </c>
      <c r="W562" s="1">
        <f>0.45*_xlfn.XLOOKUP(PS[[#This Row],[Transform File.Year]],Graphs!$R$2:$R$41,Graphs!$S$2:$S$41)*_xlfn.XLOOKUP(PS[[#This Row],[Transform File.Year]],Graphs!$R$2:$R$41,Graphs!$T$2:$T$41)*PS[[#This Row],[Transform File.REC_y]]</f>
        <v>3.5015894944355172E-7</v>
      </c>
    </row>
    <row r="563" spans="1:23" hidden="1" x14ac:dyDescent="0.25">
      <c r="A563" s="1" t="s">
        <v>105</v>
      </c>
      <c r="B563">
        <v>1</v>
      </c>
      <c r="C563" s="1" t="s">
        <v>108</v>
      </c>
      <c r="D563" s="1" t="s">
        <v>327</v>
      </c>
      <c r="E563" s="1">
        <v>2022</v>
      </c>
      <c r="F563" s="1">
        <v>331.65594063721909</v>
      </c>
      <c r="G563" s="1">
        <v>-1.1733522599473765E-6</v>
      </c>
      <c r="H563" s="1">
        <v>7.8938806706976881E-14</v>
      </c>
      <c r="I563" s="1">
        <v>1.0020676958520645E-11</v>
      </c>
      <c r="J563" s="1">
        <v>8.8991987233465225E-15</v>
      </c>
      <c r="K563" s="1">
        <v>123.65249999999958</v>
      </c>
      <c r="L563" s="1">
        <v>1.4967006963835133E-14</v>
      </c>
      <c r="M563" s="1">
        <v>83.129999999995675</v>
      </c>
      <c r="N563" s="1">
        <v>3.5386576781781366E-13</v>
      </c>
      <c r="O563" s="1">
        <v>153</v>
      </c>
      <c r="P563" s="1">
        <v>12.708</v>
      </c>
      <c r="Q563" s="1">
        <v>49.44</v>
      </c>
      <c r="R563" s="1">
        <v>247.30499999999989</v>
      </c>
      <c r="S563" s="1">
        <v>78.48</v>
      </c>
      <c r="T563" s="1">
        <v>166.25999999999908</v>
      </c>
      <c r="U563" s="1">
        <v>11.390000000000351</v>
      </c>
      <c r="V563" s="1">
        <f>0.45*2600*PS[[#This Row],[Transform File.REC_y]]</f>
        <v>-1.3728221441384305E-3</v>
      </c>
      <c r="W563" s="1">
        <f>0.45*_xlfn.XLOOKUP(PS[[#This Row],[Transform File.Year]],Graphs!$R$2:$R$41,Graphs!$S$2:$S$41)*_xlfn.XLOOKUP(PS[[#This Row],[Transform File.Year]],Graphs!$R$2:$R$41,Graphs!$T$2:$T$41)*PS[[#This Row],[Transform File.REC_y]]</f>
        <v>-1.1359940865833351E-3</v>
      </c>
    </row>
    <row r="564" spans="1:23" hidden="1" x14ac:dyDescent="0.25">
      <c r="A564" s="1" t="s">
        <v>105</v>
      </c>
      <c r="B564">
        <v>1</v>
      </c>
      <c r="C564" s="1" t="s">
        <v>108</v>
      </c>
      <c r="D564" s="1" t="s">
        <v>327</v>
      </c>
      <c r="E564" s="1">
        <v>2023</v>
      </c>
      <c r="F564" s="1">
        <v>128.367500511251</v>
      </c>
      <c r="G564" s="1">
        <v>-1.0253629619824507E-3</v>
      </c>
      <c r="H564" s="1">
        <v>8.0411696163186776E-14</v>
      </c>
      <c r="I564" s="1">
        <v>2.854793770869274E-12</v>
      </c>
      <c r="J564" s="1">
        <v>9.2693080966821547E-15</v>
      </c>
      <c r="K564" s="1">
        <v>185.47874999999783</v>
      </c>
      <c r="L564" s="1">
        <v>1.3851173775587566E-14</v>
      </c>
      <c r="M564" s="1">
        <v>124.69499999993154</v>
      </c>
      <c r="N564" s="1">
        <v>3.5714057071999077E-13</v>
      </c>
      <c r="O564" s="1">
        <v>145.35</v>
      </c>
      <c r="P564" s="1">
        <v>18.355999999996218</v>
      </c>
      <c r="Q564" s="1">
        <v>46.144000000000005</v>
      </c>
      <c r="R564" s="1">
        <v>359.96616666666614</v>
      </c>
      <c r="S564" s="1">
        <v>74.555999999999997</v>
      </c>
      <c r="T564" s="1">
        <v>242.00066666666143</v>
      </c>
      <c r="U564" s="1">
        <v>10.251000000000705</v>
      </c>
      <c r="V564" s="1">
        <f>0.45*2600*PS[[#This Row],[Transform File.REC_y]]</f>
        <v>-1.1996746655194672</v>
      </c>
      <c r="W564" s="1">
        <f>0.45*_xlfn.XLOOKUP(PS[[#This Row],[Transform File.Year]],Graphs!$R$2:$R$41,Graphs!$S$2:$S$41)*_xlfn.XLOOKUP(PS[[#This Row],[Transform File.Year]],Graphs!$R$2:$R$41,Graphs!$T$2:$T$41)*PS[[#This Row],[Transform File.REC_y]]</f>
        <v>-1.0099348021334116</v>
      </c>
    </row>
    <row r="565" spans="1:23" hidden="1" x14ac:dyDescent="0.25">
      <c r="A565" s="1" t="s">
        <v>105</v>
      </c>
      <c r="B565">
        <v>1</v>
      </c>
      <c r="C565" s="1" t="s">
        <v>108</v>
      </c>
      <c r="D565" s="1" t="s">
        <v>327</v>
      </c>
      <c r="E565" s="1">
        <v>2024</v>
      </c>
      <c r="F565" s="1">
        <v>106.01036995491047</v>
      </c>
      <c r="G565" s="1">
        <v>2.0104405694880449E-9</v>
      </c>
      <c r="H565" s="1">
        <v>1.0691850756815094E-13</v>
      </c>
      <c r="I565" s="1">
        <v>3.1745324666331655E-12</v>
      </c>
      <c r="J565" s="1">
        <v>1.187338337180608E-14</v>
      </c>
      <c r="K565" s="1">
        <v>272.72245833330004</v>
      </c>
      <c r="L565" s="1">
        <v>1.7298511477994661E-14</v>
      </c>
      <c r="M565" s="1">
        <v>34.327570096725864</v>
      </c>
      <c r="N565" s="1">
        <v>5.0158973514277066E-13</v>
      </c>
      <c r="O565" s="1">
        <v>137.7000000000001</v>
      </c>
      <c r="P565" s="1">
        <v>17.650000000006237</v>
      </c>
      <c r="Q565" s="1">
        <v>42.848000000000006</v>
      </c>
      <c r="R565" s="1">
        <v>534.4535833333307</v>
      </c>
      <c r="S565" s="1">
        <v>70.632000000000005</v>
      </c>
      <c r="T565" s="1">
        <v>359.3063333332596</v>
      </c>
      <c r="U565" s="1">
        <v>9.1120000000010624</v>
      </c>
      <c r="V565" s="1">
        <f>0.45*2600*PS[[#This Row],[Transform File.REC_y]]</f>
        <v>2.3522154663010123E-6</v>
      </c>
      <c r="W565" s="1">
        <f>0.45*_xlfn.XLOOKUP(PS[[#This Row],[Transform File.Year]],Graphs!$R$2:$R$41,Graphs!$S$2:$S$41)*_xlfn.XLOOKUP(PS[[#This Row],[Transform File.Year]],Graphs!$R$2:$R$41,Graphs!$T$2:$T$41)*PS[[#This Row],[Transform File.REC_y]]</f>
        <v>1.9180479363243547E-6</v>
      </c>
    </row>
    <row r="566" spans="1:23" hidden="1" x14ac:dyDescent="0.25">
      <c r="A566" s="1" t="s">
        <v>105</v>
      </c>
      <c r="B566">
        <v>1</v>
      </c>
      <c r="C566" s="1" t="s">
        <v>108</v>
      </c>
      <c r="D566" s="1" t="s">
        <v>327</v>
      </c>
      <c r="E566" s="1">
        <v>2025</v>
      </c>
      <c r="F566" s="1">
        <v>82.180848010104512</v>
      </c>
      <c r="G566" s="1">
        <v>2.7023157268995873E-9</v>
      </c>
      <c r="H566" s="1">
        <v>1.5194970497642782E-13</v>
      </c>
      <c r="I566" s="1">
        <v>3.559955426772507E-12</v>
      </c>
      <c r="J566" s="1">
        <v>1.580825869249927E-14</v>
      </c>
      <c r="K566" s="1">
        <v>147.2892255031355</v>
      </c>
      <c r="L566" s="1">
        <v>2.2093715931230789E-14</v>
      </c>
      <c r="M566" s="1">
        <v>36.71236932128383</v>
      </c>
      <c r="N566" s="1">
        <v>7.9188560042270712E-13</v>
      </c>
      <c r="O566" s="1">
        <v>130.05000000000018</v>
      </c>
      <c r="P566" s="1">
        <v>16.944000000009094</v>
      </c>
      <c r="Q566" s="1">
        <v>39.552</v>
      </c>
      <c r="R566" s="1">
        <v>796.18470833329729</v>
      </c>
      <c r="S566" s="1">
        <v>66.707999999999998</v>
      </c>
      <c r="T566" s="1">
        <v>386.24457009665218</v>
      </c>
      <c r="U566" s="1">
        <v>7.9730000000015622</v>
      </c>
      <c r="V566" s="1">
        <f>0.45*2600*PS[[#This Row],[Transform File.REC_y]]</f>
        <v>3.1617094004725173E-6</v>
      </c>
      <c r="W566" s="1">
        <f>0.45*_xlfn.XLOOKUP(PS[[#This Row],[Transform File.Year]],Graphs!$R$2:$R$41,Graphs!$S$2:$S$41)*_xlfn.XLOOKUP(PS[[#This Row],[Transform File.Year]],Graphs!$R$2:$R$41,Graphs!$T$2:$T$41)*PS[[#This Row],[Transform File.REC_y]]</f>
        <v>2.4965183223347367E-6</v>
      </c>
    </row>
    <row r="567" spans="1:23" hidden="1" x14ac:dyDescent="0.25">
      <c r="A567" s="1" t="s">
        <v>105</v>
      </c>
      <c r="B567">
        <v>1</v>
      </c>
      <c r="C567" s="1" t="s">
        <v>108</v>
      </c>
      <c r="D567" s="1" t="s">
        <v>327</v>
      </c>
      <c r="E567" s="1">
        <v>2026</v>
      </c>
      <c r="F567" s="1">
        <v>81.714359417211099</v>
      </c>
      <c r="G567" s="1">
        <v>2.9181103148869416E-9</v>
      </c>
      <c r="H567" s="1">
        <v>2.3502568057491055E-13</v>
      </c>
      <c r="I567" s="1">
        <v>4.0012491513329285E-12</v>
      </c>
      <c r="J567" s="1">
        <v>2.5139692829052787E-14</v>
      </c>
      <c r="K567" s="1">
        <v>76.275210215854088</v>
      </c>
      <c r="L567" s="1">
        <v>2.9014370627036986E-14</v>
      </c>
      <c r="M567" s="1">
        <v>36.546267805254928</v>
      </c>
      <c r="N567" s="1">
        <v>1.6655865059828948E-12</v>
      </c>
      <c r="O567" s="1">
        <v>122.40000000000025</v>
      </c>
      <c r="P567" s="1">
        <v>16.238000000012267</v>
      </c>
      <c r="Q567" s="1">
        <v>36.255999999999993</v>
      </c>
      <c r="R567" s="1">
        <v>932.48260050309955</v>
      </c>
      <c r="S567" s="1">
        <v>62.784000000000006</v>
      </c>
      <c r="T567" s="1">
        <v>415.56760608460269</v>
      </c>
      <c r="U567" s="1">
        <v>6.8340000000023542</v>
      </c>
      <c r="V567" s="1">
        <f>0.45*2600*PS[[#This Row],[Transform File.REC_y]]</f>
        <v>3.4141890684177215E-6</v>
      </c>
      <c r="W567" s="1">
        <f>0.45*_xlfn.XLOOKUP(PS[[#This Row],[Transform File.Year]],Graphs!$R$2:$R$41,Graphs!$S$2:$S$41)*_xlfn.XLOOKUP(PS[[#This Row],[Transform File.Year]],Graphs!$R$2:$R$41,Graphs!$T$2:$T$41)*PS[[#This Row],[Transform File.REC_y]]</f>
        <v>2.6098332778062668E-6</v>
      </c>
    </row>
    <row r="568" spans="1:23" hidden="1" x14ac:dyDescent="0.25">
      <c r="A568" s="1" t="s">
        <v>105</v>
      </c>
      <c r="B568">
        <v>1</v>
      </c>
      <c r="C568" s="1" t="s">
        <v>108</v>
      </c>
      <c r="D568" s="1" t="s">
        <v>327</v>
      </c>
      <c r="E568" s="1">
        <v>2027</v>
      </c>
      <c r="F568" s="1">
        <v>82.354228084525886</v>
      </c>
      <c r="G568" s="1">
        <v>3.3544478249834451E-9</v>
      </c>
      <c r="H568" s="1">
        <v>3.8826450394509533E-13</v>
      </c>
      <c r="I568" s="1">
        <v>4.4889888642935307E-12</v>
      </c>
      <c r="J568" s="1">
        <v>1.181898376631398E-13</v>
      </c>
      <c r="K568" s="1">
        <v>96.865054238425429</v>
      </c>
      <c r="L568" s="1">
        <v>3.9546839712091348E-14</v>
      </c>
      <c r="M568" s="1">
        <v>26.967784019381778</v>
      </c>
      <c r="N568" s="1">
        <v>1.3252438638770174</v>
      </c>
      <c r="O568" s="1">
        <v>114.75000000000034</v>
      </c>
      <c r="P568" s="1">
        <v>15.532000000015827</v>
      </c>
      <c r="Q568" s="1">
        <v>32.96</v>
      </c>
      <c r="R568" s="1">
        <v>997.76647738562031</v>
      </c>
      <c r="S568" s="1">
        <v>58.86</v>
      </c>
      <c r="T568" s="1">
        <v>444.72454055652429</v>
      </c>
      <c r="U568" s="1">
        <v>5.6950000000040211</v>
      </c>
      <c r="V568" s="1">
        <f>0.45*2600*PS[[#This Row],[Transform File.REC_y]]</f>
        <v>3.9247039552306309E-6</v>
      </c>
      <c r="W568" s="1">
        <f>0.45*_xlfn.XLOOKUP(PS[[#This Row],[Transform File.Year]],Graphs!$R$2:$R$41,Graphs!$S$2:$S$41)*_xlfn.XLOOKUP(PS[[#This Row],[Transform File.Year]],Graphs!$R$2:$R$41,Graphs!$T$2:$T$41)*PS[[#This Row],[Transform File.REC_y]]</f>
        <v>2.9035561376977706E-6</v>
      </c>
    </row>
    <row r="569" spans="1:23" hidden="1" x14ac:dyDescent="0.25">
      <c r="A569" s="1" t="s">
        <v>105</v>
      </c>
      <c r="B569">
        <v>1</v>
      </c>
      <c r="C569" s="1" t="s">
        <v>108</v>
      </c>
      <c r="D569" s="1" t="s">
        <v>327</v>
      </c>
      <c r="E569" s="1">
        <v>2028</v>
      </c>
      <c r="F569" s="1">
        <v>83.396054043777568</v>
      </c>
      <c r="G569" s="1">
        <v>3.8507120501737014E-9</v>
      </c>
      <c r="H569" s="1">
        <v>6.158066658433179E-13</v>
      </c>
      <c r="I569" s="1">
        <v>4.9733280107333844E-12</v>
      </c>
      <c r="J569" s="1">
        <v>1.2790732850935583E-13</v>
      </c>
      <c r="K569" s="1">
        <v>117.22290615427318</v>
      </c>
      <c r="L569" s="1">
        <v>5.4507477605837128E-14</v>
      </c>
      <c r="M569" s="1">
        <v>16.63354973010901</v>
      </c>
      <c r="N569" s="1">
        <v>3.5101219319373795</v>
      </c>
      <c r="O569" s="1">
        <v>107.10000000000049</v>
      </c>
      <c r="P569" s="1">
        <v>14.826000000019828</v>
      </c>
      <c r="Q569" s="1">
        <v>29.664000000000001</v>
      </c>
      <c r="R569" s="1">
        <v>1083.6401982907123</v>
      </c>
      <c r="S569" s="1">
        <v>54.935999999999993</v>
      </c>
      <c r="T569" s="1">
        <v>464.30299124257277</v>
      </c>
      <c r="U569" s="1">
        <v>5.8812438638810383</v>
      </c>
      <c r="V569" s="1">
        <f>0.45*2600*PS[[#This Row],[Transform File.REC_y]]</f>
        <v>4.5053330987032308E-6</v>
      </c>
      <c r="W569" s="1">
        <f>0.45*_xlfn.XLOOKUP(PS[[#This Row],[Transform File.Year]],Graphs!$R$2:$R$41,Graphs!$S$2:$S$41)*_xlfn.XLOOKUP(PS[[#This Row],[Transform File.Year]],Graphs!$R$2:$R$41,Graphs!$T$2:$T$41)*PS[[#This Row],[Transform File.REC_y]]</f>
        <v>3.2250593641691167E-6</v>
      </c>
    </row>
    <row r="570" spans="1:23" hidden="1" x14ac:dyDescent="0.25">
      <c r="A570" s="1" t="s">
        <v>105</v>
      </c>
      <c r="B570">
        <v>1</v>
      </c>
      <c r="C570" s="1" t="s">
        <v>108</v>
      </c>
      <c r="D570" s="1" t="s">
        <v>327</v>
      </c>
      <c r="E570" s="1">
        <v>2029</v>
      </c>
      <c r="F570" s="1">
        <v>85.22656170746626</v>
      </c>
      <c r="G570" s="1">
        <v>4.8727241992978839E-6</v>
      </c>
      <c r="H570" s="1">
        <v>9.5641383412907154E-13</v>
      </c>
      <c r="I570" s="1">
        <v>5.4632919680598296E-12</v>
      </c>
      <c r="J570" s="1">
        <v>3.0159520073036904E-11</v>
      </c>
      <c r="K570" s="1">
        <v>136.15216615813739</v>
      </c>
      <c r="L570" s="1">
        <v>7.8756709303441181E-14</v>
      </c>
      <c r="M570" s="1">
        <v>13.710113975464076</v>
      </c>
      <c r="N570" s="1">
        <v>4.6956828979066856</v>
      </c>
      <c r="O570" s="1">
        <v>99.450000000000728</v>
      </c>
      <c r="P570" s="1">
        <v>14.120000000024319</v>
      </c>
      <c r="Q570" s="1">
        <v>26.368000000000009</v>
      </c>
      <c r="R570" s="1">
        <v>1189.8717711116522</v>
      </c>
      <c r="S570" s="1">
        <v>51.012</v>
      </c>
      <c r="T570" s="1">
        <v>473.54720763934841</v>
      </c>
      <c r="U570" s="1">
        <v>8.2523657958184167</v>
      </c>
      <c r="V570" s="1">
        <f>0.45*2600*PS[[#This Row],[Transform File.REC_y]]</f>
        <v>5.7010873131785244E-3</v>
      </c>
      <c r="W570" s="1">
        <f>0.45*_xlfn.XLOOKUP(PS[[#This Row],[Transform File.Year]],Graphs!$R$2:$R$41,Graphs!$S$2:$S$41)*_xlfn.XLOOKUP(PS[[#This Row],[Transform File.Year]],Graphs!$R$2:$R$41,Graphs!$T$2:$T$41)*PS[[#This Row],[Transform File.REC_y]]</f>
        <v>3.9477422407241504E-3</v>
      </c>
    </row>
    <row r="571" spans="1:23" hidden="1" x14ac:dyDescent="0.25">
      <c r="A571" s="1" t="s">
        <v>105</v>
      </c>
      <c r="B571">
        <v>1</v>
      </c>
      <c r="C571" s="1" t="s">
        <v>108</v>
      </c>
      <c r="D571" s="1" t="s">
        <v>327</v>
      </c>
      <c r="E571" s="1">
        <v>2030</v>
      </c>
      <c r="F571" s="1">
        <v>87.505500145151942</v>
      </c>
      <c r="G571" s="1">
        <v>9.2428413902348027E-3</v>
      </c>
      <c r="H571" s="1">
        <v>1.3952971746527844E-12</v>
      </c>
      <c r="I571" s="1">
        <v>6.0590636949732254E-12</v>
      </c>
      <c r="J571" s="1">
        <v>3.4466194461461883E-12</v>
      </c>
      <c r="K571" s="1">
        <v>104.97760120145125</v>
      </c>
      <c r="L571" s="1">
        <v>1.2885379793039045E-13</v>
      </c>
      <c r="M571" s="1">
        <v>10.146913222716805</v>
      </c>
      <c r="N571" s="1">
        <v>6.4740243468590881</v>
      </c>
      <c r="O571" s="1">
        <v>91.80000000000112</v>
      </c>
      <c r="P571" s="1">
        <v>13.41400000002929</v>
      </c>
      <c r="Q571" s="1">
        <v>23.07200000000002</v>
      </c>
      <c r="R571" s="1">
        <v>1315.0326039364561</v>
      </c>
      <c r="S571" s="1">
        <v>47.088000000000001</v>
      </c>
      <c r="T571" s="1">
        <v>479.86798828147914</v>
      </c>
      <c r="U571" s="1">
        <v>11.809048693725105</v>
      </c>
      <c r="V571" s="1">
        <f>0.45*2600*PS[[#This Row],[Transform File.REC_y]]</f>
        <v>10.814124426574718</v>
      </c>
      <c r="W571" s="1">
        <f>0.45*_xlfn.XLOOKUP(PS[[#This Row],[Transform File.Year]],Graphs!$R$2:$R$41,Graphs!$S$2:$S$41)*_xlfn.XLOOKUP(PS[[#This Row],[Transform File.Year]],Graphs!$R$2:$R$41,Graphs!$T$2:$T$41)*PS[[#This Row],[Transform File.REC_y]]</f>
        <v>7.2420053874542152</v>
      </c>
    </row>
    <row r="572" spans="1:23" hidden="1" x14ac:dyDescent="0.25">
      <c r="A572" s="1" t="s">
        <v>105</v>
      </c>
      <c r="B572">
        <v>1</v>
      </c>
      <c r="C572" s="1" t="s">
        <v>108</v>
      </c>
      <c r="D572" s="1" t="s">
        <v>327</v>
      </c>
      <c r="E572" s="1">
        <v>2031</v>
      </c>
      <c r="F572" s="1">
        <v>88.978448356889459</v>
      </c>
      <c r="G572" s="1">
        <v>9.5768483007010186E-3</v>
      </c>
      <c r="H572" s="1">
        <v>2.288298676847463E-12</v>
      </c>
      <c r="I572" s="1">
        <v>6.6693257691389316E-12</v>
      </c>
      <c r="J572" s="1">
        <v>2.9026697882038819E-12</v>
      </c>
      <c r="K572" s="1">
        <v>115.88202148209902</v>
      </c>
      <c r="L572" s="1">
        <v>2.8092821946589582E-13</v>
      </c>
      <c r="M572" s="1">
        <v>2.0066710736205407E-10</v>
      </c>
      <c r="N572" s="1">
        <v>9.1415365202863708</v>
      </c>
      <c r="O572" s="1">
        <v>84.150000000001754</v>
      </c>
      <c r="P572" s="1">
        <v>12.708000000034755</v>
      </c>
      <c r="Q572" s="1">
        <v>19.776000000000028</v>
      </c>
      <c r="R572" s="1">
        <v>1409.0188718045742</v>
      </c>
      <c r="S572" s="1">
        <v>43.164000000000016</v>
      </c>
      <c r="T572" s="1">
        <v>482.62556817086266</v>
      </c>
      <c r="U572" s="1">
        <v>17.144073040584193</v>
      </c>
      <c r="V572" s="1">
        <f>0.45*2600*PS[[#This Row],[Transform File.REC_y]]</f>
        <v>11.204912511820192</v>
      </c>
      <c r="W572" s="1">
        <f>0.45*_xlfn.XLOOKUP(PS[[#This Row],[Transform File.Year]],Graphs!$R$2:$R$41,Graphs!$S$2:$S$41)*_xlfn.XLOOKUP(PS[[#This Row],[Transform File.Year]],Graphs!$R$2:$R$41,Graphs!$T$2:$T$41)*PS[[#This Row],[Transform File.REC_y]]</f>
        <v>7.2008127487181648</v>
      </c>
    </row>
    <row r="573" spans="1:23" hidden="1" x14ac:dyDescent="0.25">
      <c r="A573" s="1" t="s">
        <v>105</v>
      </c>
      <c r="B573">
        <v>1</v>
      </c>
      <c r="C573" s="1" t="s">
        <v>108</v>
      </c>
      <c r="D573" s="1" t="s">
        <v>327</v>
      </c>
      <c r="E573" s="1">
        <v>2032</v>
      </c>
      <c r="F573" s="1">
        <v>90.559393973213375</v>
      </c>
      <c r="G573" s="1">
        <v>5.1837994274569133E-6</v>
      </c>
      <c r="H573" s="1">
        <v>4.5589359175521567E-12</v>
      </c>
      <c r="I573" s="1">
        <v>7.4361763449437166E-12</v>
      </c>
      <c r="J573" s="1">
        <v>3.5711612699224352E-12</v>
      </c>
      <c r="K573" s="1">
        <v>77.489921001306129</v>
      </c>
      <c r="L573" s="1">
        <v>1.1704008220955925E-10</v>
      </c>
      <c r="M573" s="1">
        <v>8.2938631188061257E-9</v>
      </c>
      <c r="N573" s="1">
        <v>13.142804780420525</v>
      </c>
      <c r="O573" s="1">
        <v>76.500000000002686</v>
      </c>
      <c r="P573" s="1">
        <v>12.002000000040812</v>
      </c>
      <c r="Q573" s="1">
        <v>16.48000000000004</v>
      </c>
      <c r="R573" s="1">
        <v>1513.9095599533398</v>
      </c>
      <c r="S573" s="1">
        <v>39.24000000000003</v>
      </c>
      <c r="T573" s="1">
        <v>475.23623483772997</v>
      </c>
      <c r="U573" s="1">
        <v>25.146609560870566</v>
      </c>
      <c r="V573" s="1">
        <f>0.45*2600*PS[[#This Row],[Transform File.REC_y]]</f>
        <v>6.0650453301245889E-3</v>
      </c>
      <c r="W573" s="1">
        <f>0.45*_xlfn.XLOOKUP(PS[[#This Row],[Transform File.Year]],Graphs!$R$2:$R$41,Graphs!$S$2:$S$41)*_xlfn.XLOOKUP(PS[[#This Row],[Transform File.Year]],Graphs!$R$2:$R$41,Graphs!$T$2:$T$41)*PS[[#This Row],[Transform File.REC_y]]</f>
        <v>3.7401399757796918E-3</v>
      </c>
    </row>
    <row r="574" spans="1:23" hidden="1" x14ac:dyDescent="0.25">
      <c r="A574" s="1" t="s">
        <v>105</v>
      </c>
      <c r="B574">
        <v>1</v>
      </c>
      <c r="C574" s="1" t="s">
        <v>108</v>
      </c>
      <c r="D574" s="1" t="s">
        <v>327</v>
      </c>
      <c r="E574" s="1">
        <v>2033</v>
      </c>
      <c r="F574" s="1">
        <v>91.092196237410334</v>
      </c>
      <c r="G574" s="1">
        <v>1.8463359110784739E-6</v>
      </c>
      <c r="H574" s="1">
        <v>2.1901147034828355E-11</v>
      </c>
      <c r="I574" s="1">
        <v>8.3893463096755674E-12</v>
      </c>
      <c r="J574" s="1">
        <v>2.5127610772653485E-12</v>
      </c>
      <c r="K574" s="1">
        <v>59.807909203751677</v>
      </c>
      <c r="L574" s="1">
        <v>1.2575985861049599E-11</v>
      </c>
      <c r="M574" s="1">
        <v>44.485955431750995</v>
      </c>
      <c r="N574" s="1">
        <v>19.144707170592824</v>
      </c>
      <c r="O574" s="1">
        <v>68.850000000004101</v>
      </c>
      <c r="P574" s="1">
        <v>11.296000000047481</v>
      </c>
      <c r="Q574" s="1">
        <v>13.184000000000056</v>
      </c>
      <c r="R574" s="1">
        <v>1580.4081476213125</v>
      </c>
      <c r="S574" s="1">
        <v>35.316000000000045</v>
      </c>
      <c r="T574" s="1">
        <v>467.84690151269047</v>
      </c>
      <c r="U574" s="1">
        <v>38.289414341291092</v>
      </c>
      <c r="V574" s="1">
        <f>0.45*2600*PS[[#This Row],[Transform File.REC_y]]</f>
        <v>2.1602130159618146E-3</v>
      </c>
      <c r="W574" s="1">
        <f>0.45*_xlfn.XLOOKUP(PS[[#This Row],[Transform File.Year]],Graphs!$R$2:$R$41,Graphs!$S$2:$S$41)*_xlfn.XLOOKUP(PS[[#This Row],[Transform File.Year]],Graphs!$R$2:$R$41,Graphs!$T$2:$T$41)*PS[[#This Row],[Transform File.REC_y]]</f>
        <v>1.2782232196482919E-3</v>
      </c>
    </row>
    <row r="575" spans="1:23" hidden="1" x14ac:dyDescent="0.25">
      <c r="A575" s="1" t="s">
        <v>105</v>
      </c>
      <c r="B575">
        <v>1</v>
      </c>
      <c r="C575" s="1" t="s">
        <v>108</v>
      </c>
      <c r="D575" s="1" t="s">
        <v>327</v>
      </c>
      <c r="E575" s="1">
        <v>2034</v>
      </c>
      <c r="F575" s="1">
        <v>91.391934805071955</v>
      </c>
      <c r="G575" s="1">
        <v>9.0672431425337165E-6</v>
      </c>
      <c r="H575" s="1">
        <v>13.83099216178827</v>
      </c>
      <c r="I575" s="1">
        <v>9.5260210262975859E-12</v>
      </c>
      <c r="J575" s="1">
        <v>1.8037575736585439E-12</v>
      </c>
      <c r="K575" s="1">
        <v>80.16185625101987</v>
      </c>
      <c r="L575" s="1">
        <v>9.818923329671363E-12</v>
      </c>
      <c r="M575" s="1">
        <v>48.825833823282636</v>
      </c>
      <c r="N575" s="1">
        <v>6.4425747687194121</v>
      </c>
      <c r="O575" s="1">
        <v>61.200000000006376</v>
      </c>
      <c r="P575" s="1">
        <v>10.590000000054918</v>
      </c>
      <c r="Q575" s="1">
        <v>9.8880000000000798</v>
      </c>
      <c r="R575" s="1">
        <v>1629.2247234917309</v>
      </c>
      <c r="S575" s="1">
        <v>31.392000000000067</v>
      </c>
      <c r="T575" s="1">
        <v>504.94352361110816</v>
      </c>
      <c r="U575" s="1">
        <v>57.434121511883916</v>
      </c>
      <c r="V575" s="1">
        <f>0.45*2600*PS[[#This Row],[Transform File.REC_y]]</f>
        <v>1.0608674476764448E-2</v>
      </c>
      <c r="W575" s="1">
        <f>0.45*_xlfn.XLOOKUP(PS[[#This Row],[Transform File.Year]],Graphs!$R$2:$R$41,Graphs!$S$2:$S$41)*_xlfn.XLOOKUP(PS[[#This Row],[Transform File.Year]],Graphs!$R$2:$R$41,Graphs!$T$2:$T$41)*PS[[#This Row],[Transform File.REC_y]]</f>
        <v>6.0228700201323104E-3</v>
      </c>
    </row>
    <row r="576" spans="1:23" hidden="1" x14ac:dyDescent="0.25">
      <c r="A576" s="1" t="s">
        <v>105</v>
      </c>
      <c r="B576">
        <v>1</v>
      </c>
      <c r="C576" s="1" t="s">
        <v>108</v>
      </c>
      <c r="D576" s="1" t="s">
        <v>327</v>
      </c>
      <c r="E576" s="1">
        <v>2035</v>
      </c>
      <c r="F576" s="1">
        <v>92.837948472433581</v>
      </c>
      <c r="G576" s="1">
        <v>9.5156477500741004E-3</v>
      </c>
      <c r="H576" s="1">
        <v>6.1405115520840272E-12</v>
      </c>
      <c r="I576" s="1">
        <v>1.017633985179187E-11</v>
      </c>
      <c r="J576" s="1">
        <v>9.9835447224678491E-13</v>
      </c>
      <c r="K576" s="1">
        <v>61.697288569332848</v>
      </c>
      <c r="L576" s="1">
        <v>1.4534760898479867E-11</v>
      </c>
      <c r="M576" s="1">
        <v>62.367524027386274</v>
      </c>
      <c r="N576" s="1">
        <v>14.270783466072388</v>
      </c>
      <c r="O576" s="1">
        <v>53.550000000010932</v>
      </c>
      <c r="P576" s="1">
        <v>9.8840000000633079</v>
      </c>
      <c r="Q576" s="1">
        <v>6.5920000000001986</v>
      </c>
      <c r="R576" s="1">
        <v>1698.3952464094175</v>
      </c>
      <c r="S576" s="1">
        <v>27.468000000000082</v>
      </c>
      <c r="T576" s="1">
        <v>546.38002410105753</v>
      </c>
      <c r="U576" s="1">
        <v>63.876696280603326</v>
      </c>
      <c r="V576" s="1">
        <f>0.45*2600*PS[[#This Row],[Transform File.REC_y]]</f>
        <v>11.133307867586698</v>
      </c>
      <c r="W576" s="1">
        <f>0.45*_xlfn.XLOOKUP(PS[[#This Row],[Transform File.Year]],Graphs!$R$2:$R$41,Graphs!$S$2:$S$41)*_xlfn.XLOOKUP(PS[[#This Row],[Transform File.Year]],Graphs!$R$2:$R$41,Graphs!$T$2:$T$41)*PS[[#This Row],[Transform File.REC_y]]</f>
        <v>6.0642222307832494</v>
      </c>
    </row>
    <row r="577" spans="1:23" hidden="1" x14ac:dyDescent="0.25">
      <c r="A577" s="1" t="s">
        <v>105</v>
      </c>
      <c r="B577">
        <v>1</v>
      </c>
      <c r="C577" s="1" t="s">
        <v>108</v>
      </c>
      <c r="D577" s="1" t="s">
        <v>327</v>
      </c>
      <c r="E577" s="1">
        <v>2036</v>
      </c>
      <c r="F577" s="1">
        <v>95.287211477428059</v>
      </c>
      <c r="G577" s="1">
        <v>1.7592406045210097E-2</v>
      </c>
      <c r="H577" s="1">
        <v>2.7634894378642475E-12</v>
      </c>
      <c r="I577" s="1">
        <v>9.9327842801267205E-12</v>
      </c>
      <c r="J577" s="1">
        <v>6.5801867361314295E-13</v>
      </c>
      <c r="K577" s="1">
        <v>3.7950244822430703E-11</v>
      </c>
      <c r="L577" s="1">
        <v>1.9291842869252785E-11</v>
      </c>
      <c r="M577" s="1">
        <v>112.33259531496583</v>
      </c>
      <c r="N577" s="1">
        <v>5.4251295009606446</v>
      </c>
      <c r="O577" s="1">
        <v>45.900000000032833</v>
      </c>
      <c r="P577" s="1">
        <v>9.178000000072835</v>
      </c>
      <c r="Q577" s="1">
        <v>3.2960000000003258</v>
      </c>
      <c r="R577" s="1">
        <v>1749.1012016454169</v>
      </c>
      <c r="S577" s="1">
        <v>23.544000000000114</v>
      </c>
      <c r="T577" s="1">
        <v>601.35821479511037</v>
      </c>
      <c r="U577" s="1">
        <v>78.147479746675714</v>
      </c>
      <c r="V577" s="1">
        <f>0.45*2600*PS[[#This Row],[Transform File.REC_y]]</f>
        <v>20.583115072895815</v>
      </c>
      <c r="W577" s="1">
        <f>0.45*_xlfn.XLOOKUP(PS[[#This Row],[Transform File.Year]],Graphs!$R$2:$R$41,Graphs!$S$2:$S$41)*_xlfn.XLOOKUP(PS[[#This Row],[Transform File.Year]],Graphs!$R$2:$R$41,Graphs!$T$2:$T$41)*PS[[#This Row],[Transform File.REC_y]]</f>
        <v>10.755909496678813</v>
      </c>
    </row>
    <row r="578" spans="1:23" hidden="1" x14ac:dyDescent="0.25">
      <c r="A578" s="1" t="s">
        <v>105</v>
      </c>
      <c r="B578">
        <v>1</v>
      </c>
      <c r="C578" s="1" t="s">
        <v>108</v>
      </c>
      <c r="D578" s="1" t="s">
        <v>327</v>
      </c>
      <c r="E578" s="1">
        <v>2037</v>
      </c>
      <c r="F578" s="1">
        <v>107.40234963535271</v>
      </c>
      <c r="G578" s="1">
        <v>1.8834649660246304E-2</v>
      </c>
      <c r="H578" s="1">
        <v>3.8138876902083039E-12</v>
      </c>
      <c r="I578" s="1">
        <v>1.1706295234915046E-11</v>
      </c>
      <c r="J578" s="1">
        <v>5.54478204756955E-13</v>
      </c>
      <c r="K578" s="1">
        <v>35.660586584411369</v>
      </c>
      <c r="L578" s="1">
        <v>2.475533347671953E-11</v>
      </c>
      <c r="M578" s="1">
        <v>55.058303202811665</v>
      </c>
      <c r="N578" s="1">
        <v>11.793786403090122</v>
      </c>
      <c r="O578" s="1">
        <v>52.080992161821101</v>
      </c>
      <c r="P578" s="1">
        <v>8.4720000000830105</v>
      </c>
      <c r="Q578" s="1">
        <v>3.0485137830524975E-11</v>
      </c>
      <c r="R578" s="1">
        <v>1738.1098683121215</v>
      </c>
      <c r="S578" s="1">
        <v>19.620000000000154</v>
      </c>
      <c r="T578" s="1">
        <v>706.3014767767429</v>
      </c>
      <c r="U578" s="1">
        <v>83.572609247636365</v>
      </c>
      <c r="V578" s="1">
        <f>0.45*2600*PS[[#This Row],[Transform File.REC_y]]</f>
        <v>22.036540102488175</v>
      </c>
      <c r="W578" s="1">
        <f>0.45*_xlfn.XLOOKUP(PS[[#This Row],[Transform File.Year]],Graphs!$R$2:$R$41,Graphs!$S$2:$S$41)*_xlfn.XLOOKUP(PS[[#This Row],[Transform File.Year]],Graphs!$R$2:$R$41,Graphs!$T$2:$T$41)*PS[[#This Row],[Transform File.REC_y]]</f>
        <v>11.046928880052246</v>
      </c>
    </row>
    <row r="579" spans="1:23" hidden="1" x14ac:dyDescent="0.25">
      <c r="A579" s="1" t="s">
        <v>105</v>
      </c>
      <c r="B579">
        <v>1</v>
      </c>
      <c r="C579" s="1" t="s">
        <v>108</v>
      </c>
      <c r="D579" s="1" t="s">
        <v>327</v>
      </c>
      <c r="E579" s="1">
        <v>2038</v>
      </c>
      <c r="F579" s="1">
        <v>111.61050361798017</v>
      </c>
      <c r="G579" s="1">
        <v>1.2142702688281985E-2</v>
      </c>
      <c r="H579" s="1">
        <v>2.4032296300127519E-12</v>
      </c>
      <c r="I579" s="1">
        <v>1.3912246359504815E-11</v>
      </c>
      <c r="J579" s="1">
        <v>4.4188990072291324E-13</v>
      </c>
      <c r="K579" s="1">
        <v>75.490983555134719</v>
      </c>
      <c r="L579" s="1">
        <v>2.7316303263268797E-11</v>
      </c>
      <c r="M579" s="1">
        <v>32.971717602179936</v>
      </c>
      <c r="N579" s="1">
        <v>8.5963380212954092</v>
      </c>
      <c r="O579" s="1">
        <v>44.430992161827248</v>
      </c>
      <c r="P579" s="1">
        <v>7.7660000000929434</v>
      </c>
      <c r="Q579" s="1">
        <v>3.3931757276671163E-11</v>
      </c>
      <c r="R579" s="1">
        <v>1773.770454896533</v>
      </c>
      <c r="S579" s="1">
        <v>15.696000000000209</v>
      </c>
      <c r="T579" s="1">
        <v>761.35977997955456</v>
      </c>
      <c r="U579" s="1">
        <v>95.366395650726488</v>
      </c>
      <c r="V579" s="1">
        <f>0.45*2600*PS[[#This Row],[Transform File.REC_y]]</f>
        <v>14.206962145289923</v>
      </c>
      <c r="W579" s="1">
        <f>0.45*_xlfn.XLOOKUP(PS[[#This Row],[Transform File.Year]],Graphs!$R$2:$R$41,Graphs!$S$2:$S$41)*_xlfn.XLOOKUP(PS[[#This Row],[Transform File.Year]],Graphs!$R$2:$R$41,Graphs!$T$2:$T$41)*PS[[#This Row],[Transform File.REC_y]]</f>
        <v>6.8318572390281354</v>
      </c>
    </row>
    <row r="580" spans="1:23" hidden="1" x14ac:dyDescent="0.25">
      <c r="A580" s="1" t="s">
        <v>105</v>
      </c>
      <c r="B580">
        <v>1</v>
      </c>
      <c r="C580" s="1" t="s">
        <v>108</v>
      </c>
      <c r="D580" s="1" t="s">
        <v>327</v>
      </c>
      <c r="E580" s="1">
        <v>2039</v>
      </c>
      <c r="F580" s="1">
        <v>109.6644636915368</v>
      </c>
      <c r="G580" s="1">
        <v>2.9379932208904957E-2</v>
      </c>
      <c r="H580" s="1">
        <v>1.2498660607095017E-12</v>
      </c>
      <c r="I580" s="1">
        <v>1.6686955979542786E-11</v>
      </c>
      <c r="J580" s="1">
        <v>4.2802290974510334E-13</v>
      </c>
      <c r="K580" s="1">
        <v>104.84468983037436</v>
      </c>
      <c r="L580" s="1">
        <v>2.8393604782002209E-11</v>
      </c>
      <c r="M580" s="1">
        <v>8.6456219366476965</v>
      </c>
      <c r="N580" s="1">
        <v>6.7948618753580112E-10</v>
      </c>
      <c r="O580" s="1">
        <v>36.780992161830007</v>
      </c>
      <c r="P580" s="1">
        <v>7.0600000001046492</v>
      </c>
      <c r="Q580" s="1">
        <v>3.6834427064875045E-11</v>
      </c>
      <c r="R580" s="1">
        <v>1849.2614384516678</v>
      </c>
      <c r="S580" s="1">
        <v>11.772000000000286</v>
      </c>
      <c r="T580" s="1">
        <v>794.33149758173454</v>
      </c>
      <c r="U580" s="1">
        <v>103.9627336720219</v>
      </c>
      <c r="V580" s="1">
        <f>0.45*2600*PS[[#This Row],[Transform File.REC_y]]</f>
        <v>34.374520684418798</v>
      </c>
      <c r="W580" s="1">
        <f>0.45*_xlfn.XLOOKUP(PS[[#This Row],[Transform File.Year]],Graphs!$R$2:$R$41,Graphs!$S$2:$S$41)*_xlfn.XLOOKUP(PS[[#This Row],[Transform File.Year]],Graphs!$R$2:$R$41,Graphs!$T$2:$T$41)*PS[[#This Row],[Transform File.REC_y]]</f>
        <v>15.855912531916445</v>
      </c>
    </row>
    <row r="581" spans="1:23" hidden="1" x14ac:dyDescent="0.25">
      <c r="A581" s="1" t="s">
        <v>105</v>
      </c>
      <c r="B581">
        <v>1</v>
      </c>
      <c r="C581" s="1" t="s">
        <v>108</v>
      </c>
      <c r="D581" s="1" t="s">
        <v>327</v>
      </c>
      <c r="E581" s="1">
        <v>2040</v>
      </c>
      <c r="F581" s="1">
        <v>109.13657436345429</v>
      </c>
      <c r="G581" s="1">
        <v>6.1047243597402386E-2</v>
      </c>
      <c r="H581" s="1">
        <v>7.9407685600236582E-13</v>
      </c>
      <c r="I581" s="1">
        <v>2.12098148534032E-11</v>
      </c>
      <c r="J581" s="1">
        <v>4.274210253626981E-13</v>
      </c>
      <c r="K581" s="1">
        <v>150.30270615398723</v>
      </c>
      <c r="L581" s="1">
        <v>2.5495138683658301E-11</v>
      </c>
      <c r="M581" s="1">
        <v>1.4333863694744689E-9</v>
      </c>
      <c r="N581" s="1">
        <v>1.0319666686325142E-11</v>
      </c>
      <c r="O581" s="1">
        <v>29.130992161833824</v>
      </c>
      <c r="P581" s="1">
        <v>6.3540000001185621</v>
      </c>
      <c r="Q581" s="1">
        <v>4.0405588334797481E-11</v>
      </c>
      <c r="R581" s="1">
        <v>1954.1061282820422</v>
      </c>
      <c r="S581" s="1">
        <v>7.8480000000004164</v>
      </c>
      <c r="T581" s="1">
        <v>802.97711951838221</v>
      </c>
      <c r="U581" s="1">
        <v>103.96273367270139</v>
      </c>
      <c r="V581" s="1">
        <f>0.45*2600*PS[[#This Row],[Transform File.REC_y]]</f>
        <v>71.425275008960796</v>
      </c>
      <c r="W581" s="1">
        <f>0.45*_xlfn.XLOOKUP(PS[[#This Row],[Transform File.Year]],Graphs!$R$2:$R$41,Graphs!$S$2:$S$41)*_xlfn.XLOOKUP(PS[[#This Row],[Transform File.Year]],Graphs!$R$2:$R$41,Graphs!$T$2:$T$41)*PS[[#This Row],[Transform File.REC_y]]</f>
        <v>31.601047729879916</v>
      </c>
    </row>
    <row r="582" spans="1:23" hidden="1" x14ac:dyDescent="0.25">
      <c r="A582" s="1" t="s">
        <v>105</v>
      </c>
      <c r="B582">
        <v>1</v>
      </c>
      <c r="C582" s="1" t="s">
        <v>108</v>
      </c>
      <c r="D582" s="1" t="s">
        <v>327</v>
      </c>
      <c r="E582" s="1">
        <v>2041</v>
      </c>
      <c r="F582" s="1">
        <v>107.92022660327589</v>
      </c>
      <c r="G582" s="1">
        <v>6.1033523425260819E-2</v>
      </c>
      <c r="H582" s="1">
        <v>6.9409819756288056E-13</v>
      </c>
      <c r="I582" s="1">
        <v>2.8169932713347019E-11</v>
      </c>
      <c r="J582" s="1">
        <v>4.5786575634584685E-13</v>
      </c>
      <c r="K582" s="1">
        <v>171.46538590325923</v>
      </c>
      <c r="L582" s="1">
        <v>1.4173892489182942E-11</v>
      </c>
      <c r="M582" s="1">
        <v>1.0160163242880254E-9</v>
      </c>
      <c r="N582" s="1">
        <v>3.2921241842085057E-12</v>
      </c>
      <c r="O582" s="1">
        <v>21.480992161836227</v>
      </c>
      <c r="P582" s="1">
        <v>6.3540000001352492</v>
      </c>
      <c r="Q582" s="1">
        <v>4.2918349412062829E-11</v>
      </c>
      <c r="R582" s="1">
        <v>2104.4088344360293</v>
      </c>
      <c r="S582" s="1">
        <v>3.9240000000006967</v>
      </c>
      <c r="T582" s="1">
        <v>802.97711951981557</v>
      </c>
      <c r="U582" s="1">
        <v>103.96273367271171</v>
      </c>
      <c r="V582" s="1">
        <f>0.45*2600*PS[[#This Row],[Transform File.REC_y]]</f>
        <v>71.409222407555163</v>
      </c>
      <c r="W582" s="1">
        <f>0.45*_xlfn.XLOOKUP(PS[[#This Row],[Transform File.Year]],Graphs!$R$2:$R$41,Graphs!$S$2:$S$41)*_xlfn.XLOOKUP(PS[[#This Row],[Transform File.Year]],Graphs!$R$2:$R$41,Graphs!$T$2:$T$41)*PS[[#This Row],[Transform File.REC_y]]</f>
        <v>30.302404100169184</v>
      </c>
    </row>
    <row r="583" spans="1:23" hidden="1" x14ac:dyDescent="0.25">
      <c r="A583" s="1" t="s">
        <v>105</v>
      </c>
      <c r="B583">
        <v>1</v>
      </c>
      <c r="C583" s="1" t="s">
        <v>108</v>
      </c>
      <c r="D583" s="1" t="s">
        <v>327</v>
      </c>
      <c r="E583" s="1">
        <v>2042</v>
      </c>
      <c r="F583" s="1">
        <v>106.28553483780665</v>
      </c>
      <c r="G583" s="1">
        <v>7.7129863370314508E-2</v>
      </c>
      <c r="H583" s="1">
        <v>7.0189408455202673E-13</v>
      </c>
      <c r="I583" s="1">
        <v>3.7932650052197691E-11</v>
      </c>
      <c r="J583" s="1">
        <v>4.3416638349908438E-13</v>
      </c>
      <c r="K583" s="1">
        <v>72.608326785997633</v>
      </c>
      <c r="L583" s="1">
        <v>1.0463266513729922E-11</v>
      </c>
      <c r="M583" s="1">
        <v>4.1213290736307113E-9</v>
      </c>
      <c r="N583" s="1">
        <v>1.8033505043303825E-12</v>
      </c>
      <c r="O583" s="1">
        <v>13.830992161837477</v>
      </c>
      <c r="P583" s="1">
        <v>6.3540000001564589</v>
      </c>
      <c r="Q583" s="1">
        <v>4.4722106985721373E-11</v>
      </c>
      <c r="R583" s="1">
        <v>2275.8742203392885</v>
      </c>
      <c r="S583" s="1">
        <v>1.1773642293567808E-10</v>
      </c>
      <c r="T583" s="1">
        <v>802.97711952083159</v>
      </c>
      <c r="U583" s="1">
        <v>103.962733672715</v>
      </c>
      <c r="V583" s="1">
        <f>0.45*2600*PS[[#This Row],[Transform File.REC_y]]</f>
        <v>90.241940143267968</v>
      </c>
      <c r="W583" s="1">
        <f>0.45*_xlfn.XLOOKUP(PS[[#This Row],[Transform File.Year]],Graphs!$R$2:$R$41,Graphs!$S$2:$S$41)*_xlfn.XLOOKUP(PS[[#This Row],[Transform File.Year]],Graphs!$R$2:$R$41,Graphs!$T$2:$T$41)*PS[[#This Row],[Transform File.REC_y]]</f>
        <v>36.726790808249056</v>
      </c>
    </row>
    <row r="584" spans="1:23" hidden="1" x14ac:dyDescent="0.25">
      <c r="A584" s="1" t="s">
        <v>105</v>
      </c>
      <c r="B584">
        <v>1</v>
      </c>
      <c r="C584" s="1" t="s">
        <v>108</v>
      </c>
      <c r="D584" s="1" t="s">
        <v>327</v>
      </c>
      <c r="E584" s="1">
        <v>2043</v>
      </c>
      <c r="F584" s="1">
        <v>101.91389335865168</v>
      </c>
      <c r="G584" s="1">
        <v>6.683779010618901E-2</v>
      </c>
      <c r="H584" s="1">
        <v>7.4718544326229682E-13</v>
      </c>
      <c r="I584" s="1">
        <v>5.3997842851397775E-11</v>
      </c>
      <c r="J584" s="1">
        <v>3.7287899845809227E-13</v>
      </c>
      <c r="K584" s="1">
        <v>92.094047566365319</v>
      </c>
      <c r="L584" s="1">
        <v>4.0662258022405004E-12</v>
      </c>
      <c r="M584" s="1">
        <v>2.2862249843987148</v>
      </c>
      <c r="N584" s="1">
        <v>1.5430145566287061E-12</v>
      </c>
      <c r="O584" s="1">
        <v>13.830992161838271</v>
      </c>
      <c r="P584" s="1">
        <v>6.3540000001846293</v>
      </c>
      <c r="Q584" s="1">
        <v>4.5720461457968158E-11</v>
      </c>
      <c r="R584" s="1">
        <v>2348.4825471252861</v>
      </c>
      <c r="S584" s="1">
        <v>1.3031240879672768E-10</v>
      </c>
      <c r="T584" s="1">
        <v>802.97711952495297</v>
      </c>
      <c r="U584" s="1">
        <v>103.96273367271681</v>
      </c>
      <c r="V584" s="1">
        <f>0.45*2600*PS[[#This Row],[Transform File.REC_y]]</f>
        <v>78.200214424241139</v>
      </c>
      <c r="W584" s="1">
        <f>0.45*_xlfn.XLOOKUP(PS[[#This Row],[Transform File.Year]],Graphs!$R$2:$R$41,Graphs!$S$2:$S$41)*_xlfn.XLOOKUP(PS[[#This Row],[Transform File.Year]],Graphs!$R$2:$R$41,Graphs!$T$2:$T$41)*PS[[#This Row],[Transform File.REC_y]]</f>
        <v>30.52201003238666</v>
      </c>
    </row>
    <row r="585" spans="1:23" hidden="1" x14ac:dyDescent="0.25">
      <c r="A585" s="1" t="s">
        <v>105</v>
      </c>
      <c r="B585">
        <v>1</v>
      </c>
      <c r="C585" s="1" t="s">
        <v>108</v>
      </c>
      <c r="D585" s="1" t="s">
        <v>327</v>
      </c>
      <c r="E585" s="1">
        <v>2044</v>
      </c>
      <c r="F585" s="1">
        <v>98.082337423978217</v>
      </c>
      <c r="G585" s="1">
        <v>5.1760682976142398E-2</v>
      </c>
      <c r="H585" s="1">
        <v>8.5013753465942426E-13</v>
      </c>
      <c r="I585" s="1">
        <v>8.592061542455872E-11</v>
      </c>
      <c r="J585" s="1">
        <v>3.0712932573732786E-13</v>
      </c>
      <c r="K585" s="1">
        <v>55.96918139117593</v>
      </c>
      <c r="L585" s="1">
        <v>2.0241402921999829E-12</v>
      </c>
      <c r="M585" s="1">
        <v>68.164189717322586</v>
      </c>
      <c r="N585" s="1">
        <v>1.5552985684559803E-12</v>
      </c>
      <c r="O585" s="1">
        <v>13.830992161838966</v>
      </c>
      <c r="P585" s="1">
        <v>6.3540000002225616</v>
      </c>
      <c r="Q585" s="1">
        <v>4.6378480131581301E-11</v>
      </c>
      <c r="R585" s="1">
        <v>2440.5765946916513</v>
      </c>
      <c r="S585" s="1">
        <v>1.4013133212639904E-10</v>
      </c>
      <c r="T585" s="1">
        <v>805.26334450935167</v>
      </c>
      <c r="U585" s="1">
        <v>103.96273367271836</v>
      </c>
      <c r="V585" s="1">
        <f>0.45*2600*PS[[#This Row],[Transform File.REC_y]]</f>
        <v>60.559999082086605</v>
      </c>
      <c r="W585" s="1">
        <f>0.45*_xlfn.XLOOKUP(PS[[#This Row],[Transform File.Year]],Graphs!$R$2:$R$41,Graphs!$S$2:$S$41)*_xlfn.XLOOKUP(PS[[#This Row],[Transform File.Year]],Graphs!$R$2:$R$41,Graphs!$T$2:$T$41)*PS[[#This Row],[Transform File.REC_y]]</f>
        <v>22.667353710310433</v>
      </c>
    </row>
    <row r="586" spans="1:23" hidden="1" x14ac:dyDescent="0.25">
      <c r="A586" s="1" t="s">
        <v>105</v>
      </c>
      <c r="B586">
        <v>1</v>
      </c>
      <c r="C586" s="1" t="s">
        <v>108</v>
      </c>
      <c r="D586" s="1" t="s">
        <v>327</v>
      </c>
      <c r="E586" s="1">
        <v>2045</v>
      </c>
      <c r="F586" s="1">
        <v>94.491132073539788</v>
      </c>
      <c r="G586" s="1">
        <v>9.9354105023888202E-3</v>
      </c>
      <c r="H586" s="1">
        <v>9.8777449911413411E-13</v>
      </c>
      <c r="I586" s="1">
        <v>1.7681209842264286E-10</v>
      </c>
      <c r="J586" s="1">
        <v>2.5016821343171931E-13</v>
      </c>
      <c r="K586" s="1">
        <v>96.739134776397862</v>
      </c>
      <c r="L586" s="1">
        <v>1.1597945414626576E-12</v>
      </c>
      <c r="M586" s="1">
        <v>34.461751137253266</v>
      </c>
      <c r="N586" s="1">
        <v>1.6856248152882144E-12</v>
      </c>
      <c r="O586" s="1">
        <v>13.830992161839667</v>
      </c>
      <c r="P586" s="1">
        <v>6.3540000002765593</v>
      </c>
      <c r="Q586" s="1">
        <v>4.6932958336338256E-11</v>
      </c>
      <c r="R586" s="1">
        <v>2496.5457760828272</v>
      </c>
      <c r="S586" s="1">
        <v>1.5466609302487891E-10</v>
      </c>
      <c r="T586" s="1">
        <v>873.4275342266742</v>
      </c>
      <c r="U586" s="1">
        <v>103.96273367271991</v>
      </c>
      <c r="V586" s="1">
        <f>0.45*2600*PS[[#This Row],[Transform File.REC_y]]</f>
        <v>11.624430287794919</v>
      </c>
      <c r="W586" s="1">
        <f>0.45*_xlfn.XLOOKUP(PS[[#This Row],[Transform File.Year]],Graphs!$R$2:$R$41,Graphs!$S$2:$S$41)*_xlfn.XLOOKUP(PS[[#This Row],[Transform File.Year]],Graphs!$R$2:$R$41,Graphs!$T$2:$T$41)*PS[[#This Row],[Transform File.REC_y]]</f>
        <v>4.1723030496888764</v>
      </c>
    </row>
    <row r="587" spans="1:23" hidden="1" x14ac:dyDescent="0.25">
      <c r="A587" s="1" t="s">
        <v>105</v>
      </c>
      <c r="B587">
        <v>1</v>
      </c>
      <c r="C587" s="1" t="s">
        <v>108</v>
      </c>
      <c r="D587" s="1" t="s">
        <v>327</v>
      </c>
      <c r="E587" s="1">
        <v>2046</v>
      </c>
      <c r="F587" s="1">
        <v>90.85394292850134</v>
      </c>
      <c r="G587" s="1">
        <v>-1.9805117474196315E-2</v>
      </c>
      <c r="H587" s="1">
        <v>1.1806092149414528E-12</v>
      </c>
      <c r="I587" s="1">
        <v>1.2752338220494E-7</v>
      </c>
      <c r="J587" s="1">
        <v>2.2540538334833659E-13</v>
      </c>
      <c r="K587" s="1">
        <v>142.76350129206736</v>
      </c>
      <c r="L587" s="1">
        <v>8.2380555648812821E-13</v>
      </c>
      <c r="M587" s="1">
        <v>53.460669483332012</v>
      </c>
      <c r="N587" s="1">
        <v>1.9786126119550666E-12</v>
      </c>
      <c r="O587" s="1">
        <v>13.830992161840415</v>
      </c>
      <c r="P587" s="1">
        <v>6.3540000003624799</v>
      </c>
      <c r="Q587" s="1">
        <v>4.7374848237061169E-11</v>
      </c>
      <c r="R587" s="1">
        <v>2593.284910859225</v>
      </c>
      <c r="S587" s="1">
        <v>1.739579358941317E-10</v>
      </c>
      <c r="T587" s="1">
        <v>907.88928536392746</v>
      </c>
      <c r="U587" s="1">
        <v>103.9627336727216</v>
      </c>
      <c r="V587" s="1">
        <f>0.45*2600*PS[[#This Row],[Transform File.REC_y]]</f>
        <v>-23.171987444809687</v>
      </c>
      <c r="W587" s="1">
        <f>0.45*_xlfn.XLOOKUP(PS[[#This Row],[Transform File.Year]],Graphs!$R$2:$R$41,Graphs!$S$2:$S$41)*_xlfn.XLOOKUP(PS[[#This Row],[Transform File.Year]],Graphs!$R$2:$R$41,Graphs!$T$2:$T$41)*PS[[#This Row],[Transform File.REC_y]]</f>
        <v>-7.9751042794962181</v>
      </c>
    </row>
    <row r="588" spans="1:23" hidden="1" x14ac:dyDescent="0.25">
      <c r="A588" s="1" t="s">
        <v>105</v>
      </c>
      <c r="B588">
        <v>1</v>
      </c>
      <c r="C588" s="1" t="s">
        <v>108</v>
      </c>
      <c r="D588" s="1" t="s">
        <v>327</v>
      </c>
      <c r="E588" s="1">
        <v>2047</v>
      </c>
      <c r="F588" s="1">
        <v>87.65070401341265</v>
      </c>
      <c r="G588" s="1">
        <v>-2.1278545218928305E-2</v>
      </c>
      <c r="H588" s="1">
        <v>1.4347669479155329E-12</v>
      </c>
      <c r="I588" s="1">
        <v>3.2730681326578143E-9</v>
      </c>
      <c r="J588" s="1">
        <v>2.1666326197282369E-13</v>
      </c>
      <c r="K588" s="1">
        <v>233.11984104595425</v>
      </c>
      <c r="L588" s="1">
        <v>6.0690175900228574E-13</v>
      </c>
      <c r="M588" s="1">
        <v>32.904123301340178</v>
      </c>
      <c r="N588" s="1">
        <v>2.36718878237587E-12</v>
      </c>
      <c r="O588" s="1">
        <v>13.830992161841266</v>
      </c>
      <c r="P588" s="1">
        <v>6.3540000005392923</v>
      </c>
      <c r="Q588" s="1">
        <v>4.7802871146806272E-11</v>
      </c>
      <c r="R588" s="1">
        <v>2653.6134121512923</v>
      </c>
      <c r="S588" s="1">
        <v>1.9871326937085123E-10</v>
      </c>
      <c r="T588" s="1">
        <v>961.34995484725948</v>
      </c>
      <c r="U588" s="1">
        <v>103.96273367272322</v>
      </c>
      <c r="V588" s="1">
        <f>0.45*2600*PS[[#This Row],[Transform File.REC_y]]</f>
        <v>-24.895897906146118</v>
      </c>
      <c r="W588" s="1">
        <f>0.45*_xlfn.XLOOKUP(PS[[#This Row],[Transform File.Year]],Graphs!$R$2:$R$41,Graphs!$S$2:$S$41)*_xlfn.XLOOKUP(PS[[#This Row],[Transform File.Year]],Graphs!$R$2:$R$41,Graphs!$T$2:$T$41)*PS[[#This Row],[Transform File.REC_y]]</f>
        <v>-8.2157985985676927</v>
      </c>
    </row>
    <row r="589" spans="1:23" hidden="1" x14ac:dyDescent="0.25">
      <c r="A589" s="1" t="s">
        <v>105</v>
      </c>
      <c r="B589">
        <v>1</v>
      </c>
      <c r="C589" s="1" t="s">
        <v>108</v>
      </c>
      <c r="D589" s="1" t="s">
        <v>327</v>
      </c>
      <c r="E589" s="1">
        <v>2048</v>
      </c>
      <c r="F589" s="1">
        <v>84.476325243686716</v>
      </c>
      <c r="G589" s="1">
        <v>0.14781770796741944</v>
      </c>
      <c r="H589" s="1">
        <v>1.7549707860565337E-12</v>
      </c>
      <c r="I589" s="1">
        <v>7.4740433901981168E-10</v>
      </c>
      <c r="J589" s="1">
        <v>2.2030021149213566E-13</v>
      </c>
      <c r="K589" s="1">
        <v>296.59288158489795</v>
      </c>
      <c r="L589" s="1">
        <v>4.6573731021536154E-13</v>
      </c>
      <c r="M589" s="1">
        <v>18.362110575095993</v>
      </c>
      <c r="N589" s="1">
        <v>2.8547405148983451E-12</v>
      </c>
      <c r="O589" s="1">
        <v>13.830992161842254</v>
      </c>
      <c r="P589" s="1">
        <v>1.2806645653072566E-7</v>
      </c>
      <c r="Q589" s="1">
        <v>4.823029217216897E-11</v>
      </c>
      <c r="R589" s="1">
        <v>2763.0807531972468</v>
      </c>
      <c r="S589" s="1">
        <v>2.2602957263412002E-10</v>
      </c>
      <c r="T589" s="1">
        <v>994.25407814859966</v>
      </c>
      <c r="U589" s="1">
        <v>103.96273367272524</v>
      </c>
      <c r="V589" s="1">
        <f>0.45*2600*PS[[#This Row],[Transform File.REC_y]]</f>
        <v>172.94671832188075</v>
      </c>
      <c r="W589" s="1">
        <f>0.45*_xlfn.XLOOKUP(PS[[#This Row],[Transform File.Year]],Graphs!$R$2:$R$41,Graphs!$S$2:$S$41)*_xlfn.XLOOKUP(PS[[#This Row],[Transform File.Year]],Graphs!$R$2:$R$41,Graphs!$T$2:$T$41)*PS[[#This Row],[Transform File.REC_y]]</f>
        <v>54.722190692246883</v>
      </c>
    </row>
    <row r="590" spans="1:23" hidden="1" x14ac:dyDescent="0.25">
      <c r="A590" s="1" t="s">
        <v>105</v>
      </c>
      <c r="B590">
        <v>1</v>
      </c>
      <c r="C590" s="1" t="s">
        <v>108</v>
      </c>
      <c r="D590" s="1" t="s">
        <v>327</v>
      </c>
      <c r="E590" s="1">
        <v>2049</v>
      </c>
      <c r="F590" s="1">
        <v>81.198496572688256</v>
      </c>
      <c r="G590" s="1">
        <v>4.9724598291659934E-2</v>
      </c>
      <c r="H590" s="1">
        <v>2.1290858057371492E-12</v>
      </c>
      <c r="I590" s="1">
        <v>1.0801887942695717E-9</v>
      </c>
      <c r="J590" s="1">
        <v>2.2662558756145178E-13</v>
      </c>
      <c r="K590" s="1">
        <v>319.34871572869861</v>
      </c>
      <c r="L590" s="1">
        <v>4.0134111900862362E-13</v>
      </c>
      <c r="M590" s="1">
        <v>67.380632225481762</v>
      </c>
      <c r="N590" s="1">
        <v>3.4762753611255832E-12</v>
      </c>
      <c r="O590" s="1">
        <v>13.830992161843358</v>
      </c>
      <c r="P590" s="1">
        <v>1.3132950398642497E-7</v>
      </c>
      <c r="Q590" s="1">
        <v>4.8688157928514817E-11</v>
      </c>
      <c r="R590" s="1">
        <v>2874.1948847821473</v>
      </c>
      <c r="S590" s="1">
        <v>2.5442317741612221E-10</v>
      </c>
      <c r="T590" s="1">
        <v>1012.6161887236957</v>
      </c>
      <c r="U590" s="1">
        <v>103.96273367272774</v>
      </c>
      <c r="V590" s="1">
        <f>0.45*2600*PS[[#This Row],[Transform File.REC_y]]</f>
        <v>58.17778000124212</v>
      </c>
      <c r="W590" s="1">
        <f>0.45*_xlfn.XLOOKUP(PS[[#This Row],[Transform File.Year]],Graphs!$R$2:$R$41,Graphs!$S$2:$S$41)*_xlfn.XLOOKUP(PS[[#This Row],[Transform File.Year]],Graphs!$R$2:$R$41,Graphs!$T$2:$T$41)*PS[[#This Row],[Transform File.REC_y]]</f>
        <v>17.648913425609567</v>
      </c>
    </row>
    <row r="591" spans="1:23" hidden="1" x14ac:dyDescent="0.25">
      <c r="A591" s="1" t="s">
        <v>105</v>
      </c>
      <c r="B591">
        <v>1</v>
      </c>
      <c r="C591" s="1" t="s">
        <v>108</v>
      </c>
      <c r="D591" s="1" t="s">
        <v>327</v>
      </c>
      <c r="E591" s="1">
        <v>2050</v>
      </c>
      <c r="F591" s="1">
        <v>77.956213524144289</v>
      </c>
      <c r="G591" s="1">
        <v>0.25118239478817117</v>
      </c>
      <c r="H591" s="1">
        <v>2.6906265490958599E-12</v>
      </c>
      <c r="I591" s="1">
        <v>2.9171233544991389E-9</v>
      </c>
      <c r="J591" s="1">
        <v>2.6352631317708174E-13</v>
      </c>
      <c r="K591" s="1">
        <v>200.69001805680801</v>
      </c>
      <c r="L591" s="1">
        <v>0</v>
      </c>
      <c r="M591" s="1">
        <v>8.6833124298327906</v>
      </c>
      <c r="N591" s="1">
        <v>4.284466199399328E-12</v>
      </c>
      <c r="O591" s="1">
        <v>13.830992161844714</v>
      </c>
      <c r="P591" s="1">
        <v>1.320740535316739E-7</v>
      </c>
      <c r="Q591" s="1">
        <v>4.9122324312013902E-11</v>
      </c>
      <c r="R591" s="1">
        <v>2920.8211421775463</v>
      </c>
      <c r="S591" s="1">
        <v>2.7991831609978051E-10</v>
      </c>
      <c r="T591" s="1">
        <v>1079.9968209491774</v>
      </c>
      <c r="U591" s="1">
        <v>103.96273367273072</v>
      </c>
      <c r="V591" s="1">
        <f>0.45*2600*PS[[#This Row],[Transform File.REC_y]]</f>
        <v>293.88340190216024</v>
      </c>
      <c r="W591" s="1">
        <f>0.45*_xlfn.XLOOKUP(PS[[#This Row],[Transform File.Year]],Graphs!$R$2:$R$41,Graphs!$S$2:$S$41)*_xlfn.XLOOKUP(PS[[#This Row],[Transform File.Year]],Graphs!$R$2:$R$41,Graphs!$T$2:$T$41)*PS[[#This Row],[Transform File.REC_y]]</f>
        <v>85.472487131679131</v>
      </c>
    </row>
    <row r="592" spans="1:23" hidden="1" x14ac:dyDescent="0.25">
      <c r="A592" s="1" t="s">
        <v>105</v>
      </c>
      <c r="B592">
        <v>1</v>
      </c>
      <c r="C592" s="1" t="s">
        <v>108</v>
      </c>
      <c r="D592" s="1" t="s">
        <v>327</v>
      </c>
      <c r="E592" s="1">
        <v>2051</v>
      </c>
      <c r="F592" s="1">
        <v>75.038235937473971</v>
      </c>
      <c r="G592" s="1">
        <v>4.1222617601859732E-2</v>
      </c>
      <c r="H592" s="1">
        <v>3.4455430186677256E-12</v>
      </c>
      <c r="I592" s="1">
        <v>5.6429893785862258E-9</v>
      </c>
      <c r="J592" s="1">
        <v>3.0324972012950501E-13</v>
      </c>
      <c r="K592" s="1">
        <v>197.19224228430258</v>
      </c>
      <c r="L592" s="1">
        <v>0</v>
      </c>
      <c r="M592" s="1">
        <v>46.3724898222452</v>
      </c>
      <c r="N592" s="1">
        <v>5.3622764398979748E-12</v>
      </c>
      <c r="O592" s="1">
        <v>13.830992161846389</v>
      </c>
      <c r="P592" s="1">
        <v>1.3315106779347686E-7</v>
      </c>
      <c r="Q592" s="1">
        <v>4.9495203310471994E-11</v>
      </c>
      <c r="R592" s="1">
        <v>2974.2219347312189</v>
      </c>
      <c r="S592" s="1">
        <v>2.9409220858896345E-10</v>
      </c>
      <c r="T592" s="1">
        <v>1088.6801333790102</v>
      </c>
      <c r="U592" s="1">
        <v>103.9627336727342</v>
      </c>
      <c r="V592" s="1">
        <f>0.45*2600*PS[[#This Row],[Transform File.REC_y]]</f>
        <v>48.230462594175883</v>
      </c>
      <c r="W592" s="1">
        <f>0.45*_xlfn.XLOOKUP(PS[[#This Row],[Transform File.Year]],Graphs!$R$2:$R$41,Graphs!$S$2:$S$41)*_xlfn.XLOOKUP(PS[[#This Row],[Transform File.Year]],Graphs!$R$2:$R$41,Graphs!$T$2:$T$41)*PS[[#This Row],[Transform File.REC_y]]</f>
        <v>13.447581846523203</v>
      </c>
    </row>
    <row r="593" spans="1:23" hidden="1" x14ac:dyDescent="0.25">
      <c r="A593" s="1" t="s">
        <v>105</v>
      </c>
      <c r="B593">
        <v>1</v>
      </c>
      <c r="C593" s="1" t="s">
        <v>108</v>
      </c>
      <c r="D593" s="1" t="s">
        <v>327</v>
      </c>
      <c r="E593" s="1">
        <v>2052</v>
      </c>
      <c r="F593" s="1">
        <v>71.967184887812166</v>
      </c>
      <c r="G593" s="1">
        <v>0.14065056982370591</v>
      </c>
      <c r="H593" s="1">
        <v>4.4579457897979421E-12</v>
      </c>
      <c r="I593" s="1">
        <v>3.7357775392306367E-8</v>
      </c>
      <c r="J593" s="1">
        <v>0</v>
      </c>
      <c r="K593" s="1">
        <v>133.83048301359639</v>
      </c>
      <c r="L593" s="1">
        <v>0</v>
      </c>
      <c r="M593" s="1">
        <v>119.64689870566785</v>
      </c>
      <c r="N593" s="1">
        <v>6.8482094649513926E-12</v>
      </c>
      <c r="O593" s="1">
        <v>13.830992161848412</v>
      </c>
      <c r="P593" s="1">
        <v>1.360646311925492E-7</v>
      </c>
      <c r="Q593" s="1">
        <v>4.9802332636209322E-11</v>
      </c>
      <c r="R593" s="1">
        <v>3095.1389667996673</v>
      </c>
      <c r="S593" s="1">
        <v>3.0455547510269337E-10</v>
      </c>
      <c r="T593" s="1">
        <v>1079.6326232012564</v>
      </c>
      <c r="U593" s="1">
        <v>103.9627336727379</v>
      </c>
      <c r="V593" s="1">
        <f>0.45*2600*PS[[#This Row],[Transform File.REC_y]]</f>
        <v>164.56116669373591</v>
      </c>
      <c r="W593" s="1">
        <f>0.45*_xlfn.XLOOKUP(PS[[#This Row],[Transform File.Year]],Graphs!$R$2:$R$41,Graphs!$S$2:$S$41)*_xlfn.XLOOKUP(PS[[#This Row],[Transform File.Year]],Graphs!$R$2:$R$41,Graphs!$T$2:$T$41)*PS[[#This Row],[Transform File.REC_y]]</f>
        <v>43.984827288777666</v>
      </c>
    </row>
    <row r="594" spans="1:23" hidden="1" x14ac:dyDescent="0.25">
      <c r="A594" s="1" t="s">
        <v>105</v>
      </c>
      <c r="B594">
        <v>1</v>
      </c>
      <c r="C594" s="1" t="s">
        <v>108</v>
      </c>
      <c r="D594" s="1" t="s">
        <v>327</v>
      </c>
      <c r="E594" s="1">
        <v>2053</v>
      </c>
      <c r="F594" s="1">
        <v>68.785158523105551</v>
      </c>
      <c r="G594" s="1">
        <v>2.7048744360392254E-2</v>
      </c>
      <c r="H594" s="1">
        <v>5.8052608902437843E-12</v>
      </c>
      <c r="I594" s="1">
        <v>3.3617043418928175E-8</v>
      </c>
      <c r="J594" s="1">
        <v>0</v>
      </c>
      <c r="K594" s="1">
        <v>270.81313543515955</v>
      </c>
      <c r="L594" s="1">
        <v>0</v>
      </c>
      <c r="M594" s="1">
        <v>98.552271433713173</v>
      </c>
      <c r="N594" s="1">
        <v>8.9918559559036588E-12</v>
      </c>
      <c r="O594" s="1">
        <v>13.830992161850951</v>
      </c>
      <c r="P594" s="1">
        <v>1.4170361932198409E-7</v>
      </c>
      <c r="Q594" s="1">
        <v>5.0052500849641041E-11</v>
      </c>
      <c r="R594" s="1">
        <v>3132.1043955748382</v>
      </c>
      <c r="S594" s="1">
        <v>3.0862170090493387E-10</v>
      </c>
      <c r="T594" s="1">
        <v>1116.1495219069286</v>
      </c>
      <c r="U594" s="1">
        <v>102.63748980886773</v>
      </c>
      <c r="V594" s="1">
        <f>0.45*2600*PS[[#This Row],[Transform File.REC_y]]</f>
        <v>31.647030901658937</v>
      </c>
      <c r="W594" s="1">
        <f>0.45*_xlfn.XLOOKUP(PS[[#This Row],[Transform File.Year]],Graphs!$R$2:$R$41,Graphs!$S$2:$S$41)*_xlfn.XLOOKUP(PS[[#This Row],[Transform File.Year]],Graphs!$R$2:$R$41,Graphs!$T$2:$T$41)*PS[[#This Row],[Transform File.REC_y]]</f>
        <v>8.1085423808871049</v>
      </c>
    </row>
    <row r="595" spans="1:23" hidden="1" x14ac:dyDescent="0.25">
      <c r="A595" s="1" t="s">
        <v>105</v>
      </c>
      <c r="B595">
        <v>1</v>
      </c>
      <c r="C595" s="1" t="s">
        <v>108</v>
      </c>
      <c r="D595" s="1" t="s">
        <v>327</v>
      </c>
      <c r="E595" s="1">
        <v>2054</v>
      </c>
      <c r="F595" s="1">
        <v>65.869110582043859</v>
      </c>
      <c r="G595" s="1">
        <v>5.4812806880387026E-2</v>
      </c>
      <c r="H595" s="1">
        <v>7.3403557352894046E-12</v>
      </c>
      <c r="I595" s="1">
        <v>5.6649938195538517E-8</v>
      </c>
      <c r="J595" s="1">
        <v>0</v>
      </c>
      <c r="K595" s="1">
        <v>176.2382560727022</v>
      </c>
      <c r="L595" s="1">
        <v>0</v>
      </c>
      <c r="M595" s="1">
        <v>52.639773770368116</v>
      </c>
      <c r="N595" s="1">
        <v>1.2292759825583624E-11</v>
      </c>
      <c r="O595" s="1">
        <v>13.830992161854162</v>
      </c>
      <c r="P595" s="1">
        <v>1.7905690572542619E-7</v>
      </c>
      <c r="Q595" s="1">
        <v>5.0277906232989378E-11</v>
      </c>
      <c r="R595" s="1">
        <v>3285.6946248557242</v>
      </c>
      <c r="S595" s="1">
        <v>3.1064584119713387E-10</v>
      </c>
      <c r="T595" s="1">
        <v>1090.0067933407104</v>
      </c>
      <c r="U595" s="1">
        <v>99.127367876939346</v>
      </c>
      <c r="V595" s="1">
        <f>0.45*2600*PS[[#This Row],[Transform File.REC_y]]</f>
        <v>64.130984050052817</v>
      </c>
      <c r="W595" s="1">
        <f>0.45*_xlfn.XLOOKUP(PS[[#This Row],[Transform File.Year]],Graphs!$R$2:$R$41,Graphs!$S$2:$S$41)*_xlfn.XLOOKUP(PS[[#This Row],[Transform File.Year]],Graphs!$R$2:$R$41,Graphs!$T$2:$T$41)*PS[[#This Row],[Transform File.REC_y]]</f>
        <v>15.750479190291163</v>
      </c>
    </row>
    <row r="596" spans="1:23" hidden="1" x14ac:dyDescent="0.25">
      <c r="A596" s="1" t="s">
        <v>105</v>
      </c>
      <c r="B596">
        <v>1</v>
      </c>
      <c r="C596" s="1" t="s">
        <v>108</v>
      </c>
      <c r="D596" s="1" t="s">
        <v>327</v>
      </c>
      <c r="E596" s="1">
        <v>2055</v>
      </c>
      <c r="F596" s="1">
        <v>62.611652293194801</v>
      </c>
      <c r="G596" s="1">
        <v>6.2666043147852971E-2</v>
      </c>
      <c r="H596" s="1">
        <v>9.3255502439193147E-12</v>
      </c>
      <c r="I596" s="1">
        <v>4.5935660345636909E-9</v>
      </c>
      <c r="J596" s="1">
        <v>0</v>
      </c>
      <c r="K596" s="1">
        <v>162.37183462039491</v>
      </c>
      <c r="L596" s="1">
        <v>0</v>
      </c>
      <c r="M596" s="1">
        <v>41.236074713559745</v>
      </c>
      <c r="N596" s="1">
        <v>1.7917012391579969E-11</v>
      </c>
      <c r="O596" s="1">
        <v>13.830992161858232</v>
      </c>
      <c r="P596" s="1">
        <v>2.1266897581634362E-7</v>
      </c>
      <c r="Q596" s="1">
        <v>5.0494569494962201E-11</v>
      </c>
      <c r="R596" s="1">
        <v>3325.7807147702893</v>
      </c>
      <c r="S596" s="1">
        <v>3.1180563573859652E-10</v>
      </c>
      <c r="T596" s="1">
        <v>1108.3189970143524</v>
      </c>
      <c r="U596" s="1">
        <v>94.431684979044945</v>
      </c>
      <c r="V596" s="1">
        <f>0.45*2600*PS[[#This Row],[Transform File.REC_y]]</f>
        <v>73.319270482987974</v>
      </c>
      <c r="W596" s="1">
        <f>0.45*_xlfn.XLOOKUP(PS[[#This Row],[Transform File.Year]],Graphs!$R$2:$R$41,Graphs!$S$2:$S$41)*_xlfn.XLOOKUP(PS[[#This Row],[Transform File.Year]],Graphs!$R$2:$R$41,Graphs!$T$2:$T$41)*PS[[#This Row],[Transform File.REC_y]]</f>
        <v>17.260049815476854</v>
      </c>
    </row>
    <row r="597" spans="1:23" hidden="1" x14ac:dyDescent="0.25">
      <c r="A597" s="1" t="s">
        <v>105</v>
      </c>
      <c r="B597">
        <v>1</v>
      </c>
      <c r="C597" s="1" t="s">
        <v>108</v>
      </c>
      <c r="D597" s="1" t="s">
        <v>327</v>
      </c>
      <c r="E597" s="1">
        <v>2056</v>
      </c>
      <c r="F597" s="1">
        <v>59.319816690341106</v>
      </c>
      <c r="G597" s="1">
        <v>9.5116545853012491E-2</v>
      </c>
      <c r="H597" s="1">
        <v>1.2770804152432091E-11</v>
      </c>
      <c r="I597" s="1">
        <v>2.0359544110081506E-9</v>
      </c>
      <c r="J597" s="1">
        <v>0</v>
      </c>
      <c r="K597" s="1">
        <v>294.23247784190892</v>
      </c>
      <c r="L597" s="1">
        <v>0</v>
      </c>
      <c r="M597" s="1">
        <v>6.0036904880494447E-8</v>
      </c>
      <c r="N597" s="1">
        <v>2.9363622387394918E-11</v>
      </c>
      <c r="O597" s="1">
        <v>13.830992161863422</v>
      </c>
      <c r="P597" s="1">
        <v>2.6931345071991404E-7</v>
      </c>
      <c r="Q597" s="1">
        <v>5.0714869706454337E-11</v>
      </c>
      <c r="R597" s="1">
        <v>3383.174948189233</v>
      </c>
      <c r="S597" s="1">
        <v>3.1262944129508465E-10</v>
      </c>
      <c r="T597" s="1">
        <v>1112.8427024066282</v>
      </c>
      <c r="U597" s="1">
        <v>87.957660632203783</v>
      </c>
      <c r="V597" s="1">
        <f>0.45*2600*PS[[#This Row],[Transform File.REC_y]]</f>
        <v>111.28635864802462</v>
      </c>
      <c r="W597" s="1">
        <f>0.45*_xlfn.XLOOKUP(PS[[#This Row],[Transform File.Year]],Graphs!$R$2:$R$41,Graphs!$S$2:$S$41)*_xlfn.XLOOKUP(PS[[#This Row],[Transform File.Year]],Graphs!$R$2:$R$41,Graphs!$T$2:$T$41)*PS[[#This Row],[Transform File.REC_y]]</f>
        <v>25.109965093909132</v>
      </c>
    </row>
    <row r="598" spans="1:23" hidden="1" x14ac:dyDescent="0.25">
      <c r="A598" s="1" t="s">
        <v>105</v>
      </c>
      <c r="B598">
        <v>1</v>
      </c>
      <c r="C598" s="1" t="s">
        <v>108</v>
      </c>
      <c r="D598" s="1" t="s">
        <v>327</v>
      </c>
      <c r="E598" s="1">
        <v>2057</v>
      </c>
      <c r="F598" s="1">
        <v>56.265332944806737</v>
      </c>
      <c r="G598" s="1">
        <v>0.31562130704939823</v>
      </c>
      <c r="H598" s="1">
        <v>0</v>
      </c>
      <c r="I598" s="1">
        <v>9.2427234834909854E-10</v>
      </c>
      <c r="J598" s="1">
        <v>0</v>
      </c>
      <c r="K598" s="1">
        <v>234.29194809533215</v>
      </c>
      <c r="L598" s="1">
        <v>0</v>
      </c>
      <c r="M598" s="1">
        <v>20.73583404367842</v>
      </c>
      <c r="N598" s="1">
        <v>6.412909512645365E-11</v>
      </c>
      <c r="O598" s="1">
        <v>13.830992161869805</v>
      </c>
      <c r="P598" s="1">
        <v>2.7390095769078281E-7</v>
      </c>
      <c r="Q598" s="1">
        <v>5.0941495294015789E-11</v>
      </c>
      <c r="R598" s="1">
        <v>3561.5254045490428</v>
      </c>
      <c r="S598" s="1">
        <v>3.1323634305408692E-10</v>
      </c>
      <c r="T598" s="1">
        <v>1076.2964346614101</v>
      </c>
      <c r="U598" s="1">
        <v>78.816124111946763</v>
      </c>
      <c r="V598" s="1">
        <f>0.45*2600*PS[[#This Row],[Transform File.REC_y]]</f>
        <v>369.27692924779592</v>
      </c>
      <c r="W598" s="1">
        <f>0.45*_xlfn.XLOOKUP(PS[[#This Row],[Transform File.Year]],Graphs!$R$2:$R$41,Graphs!$S$2:$S$41)*_xlfn.XLOOKUP(PS[[#This Row],[Transform File.Year]],Graphs!$R$2:$R$41,Graphs!$T$2:$T$41)*PS[[#This Row],[Transform File.REC_y]]</f>
        <v>79.858117686932644</v>
      </c>
    </row>
    <row r="599" spans="1:23" hidden="1" x14ac:dyDescent="0.25">
      <c r="A599" s="1" t="s">
        <v>105</v>
      </c>
      <c r="B599">
        <v>1</v>
      </c>
      <c r="C599" s="1" t="s">
        <v>108</v>
      </c>
      <c r="D599" s="1" t="s">
        <v>327</v>
      </c>
      <c r="E599" s="1">
        <v>2058</v>
      </c>
      <c r="F599" s="1">
        <v>53.422523929219821</v>
      </c>
      <c r="G599" s="1">
        <v>0.79138150301305965</v>
      </c>
      <c r="H599" s="1">
        <v>0</v>
      </c>
      <c r="I599" s="1">
        <v>0</v>
      </c>
      <c r="J599" s="1">
        <v>0</v>
      </c>
      <c r="K599" s="1">
        <v>165.95419912928156</v>
      </c>
      <c r="L599" s="1">
        <v>0</v>
      </c>
      <c r="M599" s="1">
        <v>18.515607705014549</v>
      </c>
      <c r="N599" s="1">
        <v>13.321645591046618</v>
      </c>
      <c r="O599" s="1">
        <v>13.830992161877736</v>
      </c>
      <c r="P599" s="1">
        <v>2.7593024277602182E-7</v>
      </c>
      <c r="Q599" s="1">
        <v>5.1205021607192871E-11</v>
      </c>
      <c r="R599" s="1">
        <v>3718.3274316430688</v>
      </c>
      <c r="S599" s="1">
        <v>3.1370208036430226E-10</v>
      </c>
      <c r="T599" s="1">
        <v>1070.0644846857067</v>
      </c>
      <c r="U599" s="1">
        <v>65.673319331590378</v>
      </c>
      <c r="V599" s="1">
        <f>0.45*2600*PS[[#This Row],[Transform File.REC_y]]</f>
        <v>925.91635852527975</v>
      </c>
      <c r="W599" s="1">
        <f>0.45*_xlfn.XLOOKUP(PS[[#This Row],[Transform File.Year]],Graphs!$R$2:$R$41,Graphs!$S$2:$S$41)*_xlfn.XLOOKUP(PS[[#This Row],[Transform File.Year]],Graphs!$R$2:$R$41,Graphs!$T$2:$T$41)*PS[[#This Row],[Transform File.REC_y]]</f>
        <v>191.90400498194393</v>
      </c>
    </row>
    <row r="600" spans="1:23" hidden="1" x14ac:dyDescent="0.25">
      <c r="A600" s="1" t="s">
        <v>105</v>
      </c>
      <c r="B600">
        <v>1</v>
      </c>
      <c r="C600" s="1" t="s">
        <v>108</v>
      </c>
      <c r="D600" s="1" t="s">
        <v>327</v>
      </c>
      <c r="E600" s="1">
        <v>2059</v>
      </c>
      <c r="F600" s="1">
        <v>56.872513419716491</v>
      </c>
      <c r="G600" s="1">
        <v>1.43271259246852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13.830992161888219</v>
      </c>
      <c r="P600" s="1">
        <v>2.7684707894802599E-7</v>
      </c>
      <c r="Q600" s="1">
        <v>5.1508271327322376E-11</v>
      </c>
      <c r="R600" s="1">
        <v>3824.4737215685991</v>
      </c>
      <c r="S600" s="1">
        <v>3.1410342148331089E-10</v>
      </c>
      <c r="T600" s="1">
        <v>1071.9465426606123</v>
      </c>
      <c r="U600" s="1">
        <v>59.850257752044136</v>
      </c>
      <c r="V600" s="1">
        <f>0.45*2600*PS[[#This Row],[Transform File.REC_y]]</f>
        <v>1676.2737331881683</v>
      </c>
      <c r="W600" s="1">
        <f>0.45*_xlfn.XLOOKUP(PS[[#This Row],[Transform File.Year]],Graphs!$R$2:$R$41,Graphs!$S$2:$S$41)*_xlfn.XLOOKUP(PS[[#This Row],[Transform File.Year]],Graphs!$R$2:$R$41,Graphs!$T$2:$T$41)*PS[[#This Row],[Transform File.REC_y]]</f>
        <v>332.95496603351194</v>
      </c>
    </row>
    <row r="601" spans="1:23" hidden="1" x14ac:dyDescent="0.25">
      <c r="A601" s="1" t="s">
        <v>105</v>
      </c>
      <c r="B601">
        <v>1</v>
      </c>
      <c r="C601" s="1" t="s">
        <v>108</v>
      </c>
      <c r="D601" s="1" t="s">
        <v>327</v>
      </c>
      <c r="E601" s="1">
        <v>2060</v>
      </c>
      <c r="F601" s="1">
        <v>74.768352354613995</v>
      </c>
      <c r="G601" s="1">
        <v>2.9319026220711102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13.830992161883659</v>
      </c>
      <c r="P601" s="1">
        <v>2.7683868960171632E-7</v>
      </c>
      <c r="Q601" s="1">
        <v>5.1508271327322376E-11</v>
      </c>
      <c r="R601" s="1">
        <v>3744.3118653175788</v>
      </c>
      <c r="S601" s="1">
        <v>3.1410342148331089E-10</v>
      </c>
      <c r="T601" s="1">
        <v>1058.2364286851484</v>
      </c>
      <c r="U601" s="1">
        <v>53.407682983324726</v>
      </c>
      <c r="V601" s="1">
        <f>0.45*2600*PS[[#This Row],[Transform File.REC_y]]</f>
        <v>3430.3260678231991</v>
      </c>
      <c r="W601" s="1">
        <f>0.45*_xlfn.XLOOKUP(PS[[#This Row],[Transform File.Year]],Graphs!$R$2:$R$41,Graphs!$S$2:$S$41)*_xlfn.XLOOKUP(PS[[#This Row],[Transform File.Year]],Graphs!$R$2:$R$41,Graphs!$T$2:$T$41)*PS[[#This Row],[Transform File.REC_y]]</f>
        <v>652.96114181171129</v>
      </c>
    </row>
    <row r="602" spans="1:23" hidden="1" x14ac:dyDescent="0.25">
      <c r="A602" s="1" t="s">
        <v>105</v>
      </c>
      <c r="B602">
        <v>1</v>
      </c>
      <c r="C602" s="1" t="s">
        <v>108</v>
      </c>
      <c r="D602" s="1" t="s">
        <v>379</v>
      </c>
      <c r="E602" s="1">
        <v>2021</v>
      </c>
      <c r="F602" s="1">
        <v>194.19891039477224</v>
      </c>
      <c r="G602" s="1">
        <v>9.5694496960949239E-10</v>
      </c>
      <c r="H602" s="1">
        <v>3.9469942292769203E-13</v>
      </c>
      <c r="I602" s="1">
        <v>6.35399999999989</v>
      </c>
      <c r="J602" s="1">
        <v>4.1457383619449763E-12</v>
      </c>
      <c r="K602" s="1">
        <v>82.435000000000002</v>
      </c>
      <c r="L602" s="1">
        <v>9.8479835568203798E-14</v>
      </c>
      <c r="M602" s="1">
        <v>55.419999999998026</v>
      </c>
      <c r="N602" s="1">
        <v>6.4010644428548631E-14</v>
      </c>
      <c r="O602" s="1">
        <v>153</v>
      </c>
      <c r="P602" s="1">
        <v>12.708</v>
      </c>
      <c r="Q602" s="1">
        <v>49.44</v>
      </c>
      <c r="R602" s="1">
        <v>164.87</v>
      </c>
      <c r="S602" s="1">
        <v>78.48</v>
      </c>
      <c r="T602" s="1">
        <v>110.84</v>
      </c>
      <c r="U602" s="1">
        <v>11.39</v>
      </c>
      <c r="V602" s="1">
        <f>0.45*2600*PS[[#This Row],[Transform File.REC_y]]</f>
        <v>1.119625614443106E-6</v>
      </c>
      <c r="W602" s="1">
        <f>0.45*_xlfn.XLOOKUP(PS[[#This Row],[Transform File.Year]],Graphs!$R$2:$R$41,Graphs!$S$2:$S$41)*_xlfn.XLOOKUP(PS[[#This Row],[Transform File.Year]],Graphs!$R$2:$R$41,Graphs!$T$2:$T$41)*PS[[#This Row],[Transform File.REC_y]]</f>
        <v>9.1040764263231622E-7</v>
      </c>
    </row>
    <row r="603" spans="1:23" hidden="1" x14ac:dyDescent="0.25">
      <c r="A603" s="1" t="s">
        <v>105</v>
      </c>
      <c r="B603">
        <v>1</v>
      </c>
      <c r="C603" s="1" t="s">
        <v>108</v>
      </c>
      <c r="D603" s="1" t="s">
        <v>379</v>
      </c>
      <c r="E603" s="1">
        <v>2022</v>
      </c>
      <c r="F603" s="1">
        <v>317.91040648059618</v>
      </c>
      <c r="G603" s="1">
        <v>5.5664346078773785E-8</v>
      </c>
      <c r="H603" s="1">
        <v>4.0075079397517865E-13</v>
      </c>
      <c r="I603" s="1">
        <v>9.9522651960365423E-14</v>
      </c>
      <c r="J603" s="1">
        <v>4.081101530274403E-13</v>
      </c>
      <c r="K603" s="1">
        <v>123.65249999999997</v>
      </c>
      <c r="L603" s="1">
        <v>9.6534863445413493E-14</v>
      </c>
      <c r="M603" s="1">
        <v>83.129999999989892</v>
      </c>
      <c r="N603" s="1">
        <v>6.4526005478972597E-14</v>
      </c>
      <c r="O603" s="1">
        <v>153</v>
      </c>
      <c r="P603" s="1">
        <v>12.708</v>
      </c>
      <c r="Q603" s="1">
        <v>49.44</v>
      </c>
      <c r="R603" s="1">
        <v>247.30500000000001</v>
      </c>
      <c r="S603" s="1">
        <v>78.48</v>
      </c>
      <c r="T603" s="1">
        <v>166.25999999999803</v>
      </c>
      <c r="U603" s="1">
        <v>11.390000000000065</v>
      </c>
      <c r="V603" s="1">
        <f>0.45*2600*PS[[#This Row],[Transform File.REC_y]]</f>
        <v>6.5127284912165327E-5</v>
      </c>
      <c r="W603" s="1">
        <f>0.45*_xlfn.XLOOKUP(PS[[#This Row],[Transform File.Year]],Graphs!$R$2:$R$41,Graphs!$S$2:$S$41)*_xlfn.XLOOKUP(PS[[#This Row],[Transform File.Year]],Graphs!$R$2:$R$41,Graphs!$T$2:$T$41)*PS[[#This Row],[Transform File.REC_y]]</f>
        <v>5.3892057941620419E-5</v>
      </c>
    </row>
    <row r="604" spans="1:23" hidden="1" x14ac:dyDescent="0.25">
      <c r="A604" s="1" t="s">
        <v>105</v>
      </c>
      <c r="B604">
        <v>1</v>
      </c>
      <c r="C604" s="1" t="s">
        <v>108</v>
      </c>
      <c r="D604" s="1" t="s">
        <v>379</v>
      </c>
      <c r="E604" s="1">
        <v>2023</v>
      </c>
      <c r="F604" s="1">
        <v>115.08370102431483</v>
      </c>
      <c r="G604" s="1">
        <v>2.1026845576474234E-7</v>
      </c>
      <c r="H604" s="1">
        <v>4.0664539918848155E-13</v>
      </c>
      <c r="I604" s="1">
        <v>4.4709133241850735E-14</v>
      </c>
      <c r="J604" s="1">
        <v>3.9662120836870043E-13</v>
      </c>
      <c r="K604" s="1">
        <v>185.47874999999962</v>
      </c>
      <c r="L604" s="1">
        <v>9.3259036081027597E-14</v>
      </c>
      <c r="M604" s="1">
        <v>60.100581239658943</v>
      </c>
      <c r="N604" s="1">
        <v>6.5045343192333197E-14</v>
      </c>
      <c r="O604" s="1">
        <v>145.35</v>
      </c>
      <c r="P604" s="1">
        <v>18.355999999999888</v>
      </c>
      <c r="Q604" s="1">
        <v>46.144000000000005</v>
      </c>
      <c r="R604" s="1">
        <v>359.96616666666665</v>
      </c>
      <c r="S604" s="1">
        <v>74.555999999999997</v>
      </c>
      <c r="T604" s="1">
        <v>242.00066666665458</v>
      </c>
      <c r="U604" s="1">
        <v>10.251000000000127</v>
      </c>
      <c r="V604" s="1">
        <f>0.45*2600*PS[[#This Row],[Transform File.REC_y]]</f>
        <v>2.4601409324474853E-4</v>
      </c>
      <c r="W604" s="1">
        <f>0.45*_xlfn.XLOOKUP(PS[[#This Row],[Transform File.Year]],Graphs!$R$2:$R$41,Graphs!$S$2:$S$41)*_xlfn.XLOOKUP(PS[[#This Row],[Transform File.Year]],Graphs!$R$2:$R$41,Graphs!$T$2:$T$41)*PS[[#This Row],[Transform File.REC_y]]</f>
        <v>2.071046440541292E-4</v>
      </c>
    </row>
    <row r="605" spans="1:23" hidden="1" x14ac:dyDescent="0.25">
      <c r="A605" s="1" t="s">
        <v>105</v>
      </c>
      <c r="B605">
        <v>1</v>
      </c>
      <c r="C605" s="1" t="s">
        <v>108</v>
      </c>
      <c r="D605" s="1" t="s">
        <v>379</v>
      </c>
      <c r="E605" s="1">
        <v>2024</v>
      </c>
      <c r="F605" s="1">
        <v>94.241640566270888</v>
      </c>
      <c r="G605" s="1">
        <v>-7.2103169472237476E-9</v>
      </c>
      <c r="H605" s="1">
        <v>5.3899718575482058E-13</v>
      </c>
      <c r="I605" s="1">
        <v>5.147124758620003E-14</v>
      </c>
      <c r="J605" s="1">
        <v>5.8656727362863596E-13</v>
      </c>
      <c r="K605" s="1">
        <v>75.076483895137116</v>
      </c>
      <c r="L605" s="1">
        <v>1.168006897504568E-13</v>
      </c>
      <c r="M605" s="1">
        <v>10.577330492007851</v>
      </c>
      <c r="N605" s="1">
        <v>9.2293549435575887E-14</v>
      </c>
      <c r="O605" s="1">
        <v>137.70000000000041</v>
      </c>
      <c r="P605" s="1">
        <v>17.649999999999988</v>
      </c>
      <c r="Q605" s="1">
        <v>42.848000000000006</v>
      </c>
      <c r="R605" s="1">
        <v>534.45358333333297</v>
      </c>
      <c r="S605" s="1">
        <v>70.632000000000005</v>
      </c>
      <c r="T605" s="1">
        <v>294.71191457298016</v>
      </c>
      <c r="U605" s="1">
        <v>9.1120000000001937</v>
      </c>
      <c r="V605" s="1">
        <f>0.45*2600*PS[[#This Row],[Transform File.REC_y]]</f>
        <v>-8.436070828251784E-6</v>
      </c>
      <c r="W605" s="1">
        <f>0.45*_xlfn.XLOOKUP(PS[[#This Row],[Transform File.Year]],Graphs!$R$2:$R$41,Graphs!$S$2:$S$41)*_xlfn.XLOOKUP(PS[[#This Row],[Transform File.Year]],Graphs!$R$2:$R$41,Graphs!$T$2:$T$41)*PS[[#This Row],[Transform File.REC_y]]</f>
        <v>-6.8789566579372931E-6</v>
      </c>
    </row>
    <row r="606" spans="1:23" hidden="1" x14ac:dyDescent="0.25">
      <c r="A606" s="1" t="s">
        <v>105</v>
      </c>
      <c r="B606">
        <v>1</v>
      </c>
      <c r="C606" s="1" t="s">
        <v>108</v>
      </c>
      <c r="D606" s="1" t="s">
        <v>379</v>
      </c>
      <c r="E606" s="1">
        <v>2025</v>
      </c>
      <c r="F606" s="1">
        <v>88.415563341163704</v>
      </c>
      <c r="G606" s="1">
        <v>1.1025466296636394E-9</v>
      </c>
      <c r="H606" s="1">
        <v>7.5625094750207114E-13</v>
      </c>
      <c r="I606" s="1">
        <v>5.9132759501729532E-14</v>
      </c>
      <c r="J606" s="1">
        <v>9.7736663818773604E-13</v>
      </c>
      <c r="K606" s="1">
        <v>100.76407517615836</v>
      </c>
      <c r="L606" s="1">
        <v>1.4977213773215553E-13</v>
      </c>
      <c r="M606" s="1">
        <v>37.127617714177205</v>
      </c>
      <c r="N606" s="1">
        <v>1.4742414386659325E-13</v>
      </c>
      <c r="O606" s="1">
        <v>130.05000000000081</v>
      </c>
      <c r="P606" s="1">
        <v>16.944000000000035</v>
      </c>
      <c r="Q606" s="1">
        <v>39.552</v>
      </c>
      <c r="R606" s="1">
        <v>598.53873389513683</v>
      </c>
      <c r="S606" s="1">
        <v>66.707999999999998</v>
      </c>
      <c r="T606" s="1">
        <v>297.8999117316547</v>
      </c>
      <c r="U606" s="1">
        <v>7.973000000000285</v>
      </c>
      <c r="V606" s="1">
        <f>0.45*2600*PS[[#This Row],[Transform File.REC_y]]</f>
        <v>1.289979556706458E-6</v>
      </c>
      <c r="W606" s="1">
        <f>0.45*_xlfn.XLOOKUP(PS[[#This Row],[Transform File.Year]],Graphs!$R$2:$R$41,Graphs!$S$2:$S$41)*_xlfn.XLOOKUP(PS[[#This Row],[Transform File.Year]],Graphs!$R$2:$R$41,Graphs!$T$2:$T$41)*PS[[#This Row],[Transform File.REC_y]]</f>
        <v>1.0185811505237064E-6</v>
      </c>
    </row>
    <row r="607" spans="1:23" hidden="1" x14ac:dyDescent="0.25">
      <c r="A607" s="1" t="s">
        <v>105</v>
      </c>
      <c r="B607">
        <v>1</v>
      </c>
      <c r="C607" s="1" t="s">
        <v>108</v>
      </c>
      <c r="D607" s="1" t="s">
        <v>379</v>
      </c>
      <c r="E607" s="1">
        <v>2026</v>
      </c>
      <c r="F607" s="1">
        <v>90.06767337188748</v>
      </c>
      <c r="G607" s="1">
        <v>1.1276709847420372E-7</v>
      </c>
      <c r="H607" s="1">
        <v>1.1300073362322569E-12</v>
      </c>
      <c r="I607" s="1">
        <v>6.8311015058493785E-14</v>
      </c>
      <c r="J607" s="1">
        <v>9.3438113357835779E-12</v>
      </c>
      <c r="K607" s="1">
        <v>82.430673248187688</v>
      </c>
      <c r="L607" s="1">
        <v>1.9675834067712633E-13</v>
      </c>
      <c r="M607" s="1">
        <v>29.922615352053256</v>
      </c>
      <c r="N607" s="1">
        <v>3.1315812291371153E-13</v>
      </c>
      <c r="O607" s="1">
        <v>122.40000000000121</v>
      </c>
      <c r="P607" s="1">
        <v>16.238000000000085</v>
      </c>
      <c r="Q607" s="1">
        <v>36.255999999999993</v>
      </c>
      <c r="R607" s="1">
        <v>688.31147573796181</v>
      </c>
      <c r="S607" s="1">
        <v>62.784000000000006</v>
      </c>
      <c r="T607" s="1">
        <v>327.63819611249858</v>
      </c>
      <c r="U607" s="1">
        <v>6.8340000000004322</v>
      </c>
      <c r="V607" s="1">
        <f>0.45*2600*PS[[#This Row],[Transform File.REC_y]]</f>
        <v>1.3193750521481835E-4</v>
      </c>
      <c r="W607" s="1">
        <f>0.45*_xlfn.XLOOKUP(PS[[#This Row],[Transform File.Year]],Graphs!$R$2:$R$41,Graphs!$S$2:$S$41)*_xlfn.XLOOKUP(PS[[#This Row],[Transform File.Year]],Graphs!$R$2:$R$41,Graphs!$T$2:$T$41)*PS[[#This Row],[Transform File.REC_y]]</f>
        <v>1.0085407831850098E-4</v>
      </c>
    </row>
    <row r="608" spans="1:23" hidden="1" x14ac:dyDescent="0.25">
      <c r="A608" s="1" t="s">
        <v>105</v>
      </c>
      <c r="B608">
        <v>1</v>
      </c>
      <c r="C608" s="1" t="s">
        <v>108</v>
      </c>
      <c r="D608" s="1" t="s">
        <v>379</v>
      </c>
      <c r="E608" s="1">
        <v>2027</v>
      </c>
      <c r="F608" s="1">
        <v>90.53102928030647</v>
      </c>
      <c r="G608" s="1">
        <v>7.8823626257959191E-9</v>
      </c>
      <c r="H608" s="1">
        <v>1.6872112324112777E-12</v>
      </c>
      <c r="I608" s="1">
        <v>7.8451122070072731E-14</v>
      </c>
      <c r="J608" s="1">
        <v>1.1655152951581599E-12</v>
      </c>
      <c r="K608" s="1">
        <v>82.499238864948111</v>
      </c>
      <c r="L608" s="1">
        <v>2.5556707246007914E-13</v>
      </c>
      <c r="M608" s="1">
        <v>51.448190649561582</v>
      </c>
      <c r="N608" s="1">
        <v>2.3341163344705285</v>
      </c>
      <c r="O608" s="1">
        <v>114.75000000000175</v>
      </c>
      <c r="P608" s="1">
        <v>15.532000000000144</v>
      </c>
      <c r="Q608" s="1">
        <v>32.96</v>
      </c>
      <c r="R608" s="1">
        <v>759.75081565281607</v>
      </c>
      <c r="S608" s="1">
        <v>58.86</v>
      </c>
      <c r="T608" s="1">
        <v>350.17147813121846</v>
      </c>
      <c r="U608" s="1">
        <v>5.6950000000007464</v>
      </c>
      <c r="V608" s="1">
        <f>0.45*2600*PS[[#This Row],[Transform File.REC_y]]</f>
        <v>9.2223642721812252E-6</v>
      </c>
      <c r="W608" s="1">
        <f>0.45*_xlfn.XLOOKUP(PS[[#This Row],[Transform File.Year]],Graphs!$R$2:$R$41,Graphs!$S$2:$S$41)*_xlfn.XLOOKUP(PS[[#This Row],[Transform File.Year]],Graphs!$R$2:$R$41,Graphs!$T$2:$T$41)*PS[[#This Row],[Transform File.REC_y]]</f>
        <v>6.8228464342867535E-6</v>
      </c>
    </row>
    <row r="609" spans="1:23" hidden="1" x14ac:dyDescent="0.25">
      <c r="A609" s="1" t="s">
        <v>105</v>
      </c>
      <c r="B609">
        <v>1</v>
      </c>
      <c r="C609" s="1" t="s">
        <v>108</v>
      </c>
      <c r="D609" s="1" t="s">
        <v>379</v>
      </c>
      <c r="E609" s="1">
        <v>2028</v>
      </c>
      <c r="F609" s="1">
        <v>91.756695659803654</v>
      </c>
      <c r="G609" s="1">
        <v>1.5062111035182998E-8</v>
      </c>
      <c r="H609" s="1">
        <v>2.2908724641139151E-12</v>
      </c>
      <c r="I609" s="1">
        <v>8.8483928159196111E-14</v>
      </c>
      <c r="J609" s="1">
        <v>1.2381410002399059E-10</v>
      </c>
      <c r="K609" s="1">
        <v>88.630734623000862</v>
      </c>
      <c r="L609" s="1">
        <v>3.6445479840892988E-13</v>
      </c>
      <c r="M609" s="1">
        <v>17.30566348922093</v>
      </c>
      <c r="N609" s="1">
        <v>4.0145581672350019</v>
      </c>
      <c r="O609" s="1">
        <v>107.1000000000025</v>
      </c>
      <c r="P609" s="1">
        <v>14.826000000000214</v>
      </c>
      <c r="Q609" s="1">
        <v>29.664000000000001</v>
      </c>
      <c r="R609" s="1">
        <v>831.2587211844309</v>
      </c>
      <c r="S609" s="1">
        <v>54.935999999999993</v>
      </c>
      <c r="T609" s="1">
        <v>394.23033544744675</v>
      </c>
      <c r="U609" s="1">
        <v>6.8901163344712746</v>
      </c>
      <c r="V609" s="1">
        <f>0.45*2600*PS[[#This Row],[Transform File.REC_y]]</f>
        <v>1.7622669911164107E-5</v>
      </c>
      <c r="W609" s="1">
        <f>0.45*_xlfn.XLOOKUP(PS[[#This Row],[Transform File.Year]],Graphs!$R$2:$R$41,Graphs!$S$2:$S$41)*_xlfn.XLOOKUP(PS[[#This Row],[Transform File.Year]],Graphs!$R$2:$R$41,Graphs!$T$2:$T$41)*PS[[#This Row],[Transform File.REC_y]]</f>
        <v>1.2614862291762556E-5</v>
      </c>
    </row>
    <row r="610" spans="1:23" hidden="1" x14ac:dyDescent="0.25">
      <c r="A610" s="1" t="s">
        <v>105</v>
      </c>
      <c r="B610">
        <v>1</v>
      </c>
      <c r="C610" s="1" t="s">
        <v>108</v>
      </c>
      <c r="D610" s="1" t="s">
        <v>379</v>
      </c>
      <c r="E610" s="1">
        <v>2029</v>
      </c>
      <c r="F610" s="1">
        <v>94.607386870327488</v>
      </c>
      <c r="G610" s="1">
        <v>8.968761833095318E-10</v>
      </c>
      <c r="H610" s="1">
        <v>3.1372052587619581E-12</v>
      </c>
      <c r="I610" s="1">
        <v>9.7929031170949134E-14</v>
      </c>
      <c r="J610" s="1">
        <v>1.102236304345292E-9</v>
      </c>
      <c r="K610" s="1">
        <v>103.59847834204348</v>
      </c>
      <c r="L610" s="1">
        <v>5.7111141000345015E-13</v>
      </c>
      <c r="M610" s="1">
        <v>13.100426933689448</v>
      </c>
      <c r="N610" s="1">
        <v>5.4523372508525139</v>
      </c>
      <c r="O610" s="1">
        <v>99.450000000003627</v>
      </c>
      <c r="P610" s="1">
        <v>14.120000000000292</v>
      </c>
      <c r="Q610" s="1">
        <v>26.368000000004148</v>
      </c>
      <c r="R610" s="1">
        <v>908.89812247409839</v>
      </c>
      <c r="S610" s="1">
        <v>51.012</v>
      </c>
      <c r="T610" s="1">
        <v>404.14666560333433</v>
      </c>
      <c r="U610" s="1">
        <v>9.7656745017062772</v>
      </c>
      <c r="V610" s="1">
        <f>0.45*2600*PS[[#This Row],[Transform File.REC_y]]</f>
        <v>1.0493451344721521E-6</v>
      </c>
      <c r="W610" s="1">
        <f>0.45*_xlfn.XLOOKUP(PS[[#This Row],[Transform File.Year]],Graphs!$R$2:$R$41,Graphs!$S$2:$S$41)*_xlfn.XLOOKUP(PS[[#This Row],[Transform File.Year]],Graphs!$R$2:$R$41,Graphs!$T$2:$T$41)*PS[[#This Row],[Transform File.REC_y]]</f>
        <v>7.2662351668922047E-7</v>
      </c>
    </row>
    <row r="611" spans="1:23" hidden="1" x14ac:dyDescent="0.25">
      <c r="A611" s="1" t="s">
        <v>105</v>
      </c>
      <c r="B611">
        <v>1</v>
      </c>
      <c r="C611" s="1" t="s">
        <v>108</v>
      </c>
      <c r="D611" s="1" t="s">
        <v>379</v>
      </c>
      <c r="E611" s="1">
        <v>2030</v>
      </c>
      <c r="F611" s="1">
        <v>97.799525656544859</v>
      </c>
      <c r="G611" s="1">
        <v>6.9171778446208401E-8</v>
      </c>
      <c r="H611" s="1">
        <v>4.4300673482761487E-12</v>
      </c>
      <c r="I611" s="1">
        <v>1.0760898848600414E-13</v>
      </c>
      <c r="J611" s="1">
        <v>1.223799042077736E-10</v>
      </c>
      <c r="K611" s="1">
        <v>99.917250782791257</v>
      </c>
      <c r="L611" s="1">
        <v>1.676882795618611E-11</v>
      </c>
      <c r="M611" s="1">
        <v>2.5669905913656136E-9</v>
      </c>
      <c r="N611" s="1">
        <v>7.6090058762780526</v>
      </c>
      <c r="O611" s="1">
        <v>91.800000000005312</v>
      </c>
      <c r="P611" s="1">
        <v>13.41400000000038</v>
      </c>
      <c r="Q611" s="1">
        <v>23.072000000004557</v>
      </c>
      <c r="R611" s="1">
        <v>1001.5052674828086</v>
      </c>
      <c r="S611" s="1">
        <v>47.088000000000001</v>
      </c>
      <c r="T611" s="1">
        <v>409.85775920369042</v>
      </c>
      <c r="U611" s="1">
        <v>14.079011752558792</v>
      </c>
      <c r="V611" s="1">
        <f>0.45*2600*PS[[#This Row],[Transform File.REC_y]]</f>
        <v>8.0930980782063826E-5</v>
      </c>
      <c r="W611" s="1">
        <f>0.45*_xlfn.XLOOKUP(PS[[#This Row],[Transform File.Year]],Graphs!$R$2:$R$41,Graphs!$S$2:$S$41)*_xlfn.XLOOKUP(PS[[#This Row],[Transform File.Year]],Graphs!$R$2:$R$41,Graphs!$T$2:$T$41)*PS[[#This Row],[Transform File.REC_y]]</f>
        <v>5.4197878230008746E-5</v>
      </c>
    </row>
    <row r="612" spans="1:23" hidden="1" x14ac:dyDescent="0.25">
      <c r="A612" s="1" t="s">
        <v>105</v>
      </c>
      <c r="B612">
        <v>1</v>
      </c>
      <c r="C612" s="1" t="s">
        <v>108</v>
      </c>
      <c r="D612" s="1" t="s">
        <v>379</v>
      </c>
      <c r="E612" s="1">
        <v>2031</v>
      </c>
      <c r="F612" s="1">
        <v>99.370231890514404</v>
      </c>
      <c r="G612" s="1">
        <v>1.0493690992429928E-9</v>
      </c>
      <c r="H612" s="1">
        <v>6.9925115096623215E-12</v>
      </c>
      <c r="I612" s="1">
        <v>1.1970705989189672E-13</v>
      </c>
      <c r="J612" s="1">
        <v>1.4342288392891178E-10</v>
      </c>
      <c r="K612" s="1">
        <v>93.384758617147668</v>
      </c>
      <c r="L612" s="1">
        <v>5.0259213486535042E-11</v>
      </c>
      <c r="M612" s="1">
        <v>3.8819919199703721E-10</v>
      </c>
      <c r="N612" s="1">
        <v>10.844008814413597</v>
      </c>
      <c r="O612" s="1">
        <v>84.150000000007623</v>
      </c>
      <c r="P612" s="1">
        <v>12.708000000000478</v>
      </c>
      <c r="Q612" s="1">
        <v>19.776000000004949</v>
      </c>
      <c r="R612" s="1">
        <v>1090.4311849322664</v>
      </c>
      <c r="S612" s="1">
        <v>43.164000000000101</v>
      </c>
      <c r="T612" s="1">
        <v>402.46842587292412</v>
      </c>
      <c r="U612" s="1">
        <v>20.549017628836843</v>
      </c>
      <c r="V612" s="1">
        <f>0.45*2600*PS[[#This Row],[Transform File.REC_y]]</f>
        <v>1.2277618461143016E-6</v>
      </c>
      <c r="W612" s="1">
        <f>0.45*_xlfn.XLOOKUP(PS[[#This Row],[Transform File.Year]],Graphs!$R$2:$R$41,Graphs!$S$2:$S$41)*_xlfn.XLOOKUP(PS[[#This Row],[Transform File.Year]],Graphs!$R$2:$R$41,Graphs!$T$2:$T$41)*PS[[#This Row],[Transform File.REC_y]]</f>
        <v>7.8901849028836796E-7</v>
      </c>
    </row>
    <row r="613" spans="1:23" hidden="1" x14ac:dyDescent="0.25">
      <c r="A613" s="1" t="s">
        <v>105</v>
      </c>
      <c r="B613">
        <v>1</v>
      </c>
      <c r="C613" s="1" t="s">
        <v>108</v>
      </c>
      <c r="D613" s="1" t="s">
        <v>379</v>
      </c>
      <c r="E613" s="1">
        <v>2032</v>
      </c>
      <c r="F613" s="1">
        <v>100.68677211299138</v>
      </c>
      <c r="G613" s="1">
        <v>3.1301758931861861E-6</v>
      </c>
      <c r="H613" s="1">
        <v>1.2649824771476775E-11</v>
      </c>
      <c r="I613" s="1">
        <v>1.3447422625994223E-13</v>
      </c>
      <c r="J613" s="1">
        <v>1.6592045267501765E-10</v>
      </c>
      <c r="K613" s="1">
        <v>91.000983349969985</v>
      </c>
      <c r="L613" s="1">
        <v>8.4829601486672237E-10</v>
      </c>
      <c r="M613" s="1">
        <v>1.3353856721616943E-8</v>
      </c>
      <c r="N613" s="1">
        <v>1.156626336763632</v>
      </c>
      <c r="O613" s="1">
        <v>76.500000000010743</v>
      </c>
      <c r="P613" s="1">
        <v>12.002000000000585</v>
      </c>
      <c r="Q613" s="1">
        <v>16.480000000005539</v>
      </c>
      <c r="R613" s="1">
        <v>1172.8246102160808</v>
      </c>
      <c r="S613" s="1">
        <v>39.240000000000194</v>
      </c>
      <c r="T613" s="1">
        <v>395.07909253997894</v>
      </c>
      <c r="U613" s="1">
        <v>30.254026443250439</v>
      </c>
      <c r="V613" s="1">
        <f>0.45*2600*PS[[#This Row],[Transform File.REC_y]]</f>
        <v>3.6623057950278376E-3</v>
      </c>
      <c r="W613" s="1">
        <f>0.45*_xlfn.XLOOKUP(PS[[#This Row],[Transform File.Year]],Graphs!$R$2:$R$41,Graphs!$S$2:$S$41)*_xlfn.XLOOKUP(PS[[#This Row],[Transform File.Year]],Graphs!$R$2:$R$41,Graphs!$T$2:$T$41)*PS[[#This Row],[Transform File.REC_y]]</f>
        <v>2.2584392303679397E-3</v>
      </c>
    </row>
    <row r="614" spans="1:23" hidden="1" x14ac:dyDescent="0.25">
      <c r="A614" s="1" t="s">
        <v>105</v>
      </c>
      <c r="B614">
        <v>1</v>
      </c>
      <c r="C614" s="1" t="s">
        <v>108</v>
      </c>
      <c r="D614" s="1" t="s">
        <v>379</v>
      </c>
      <c r="E614" s="1">
        <v>2033</v>
      </c>
      <c r="F614" s="1">
        <v>101.53672595657231</v>
      </c>
      <c r="G614" s="1">
        <v>3.6846164275242912E-6</v>
      </c>
      <c r="H614" s="1">
        <v>3.4789373484724488E-11</v>
      </c>
      <c r="I614" s="1">
        <v>1.5160303238179009E-13</v>
      </c>
      <c r="J614" s="1">
        <v>2.300558015922311E-10</v>
      </c>
      <c r="K614" s="1">
        <v>74.824054104517543</v>
      </c>
      <c r="L614" s="1">
        <v>1.2624200502884948E-10</v>
      </c>
      <c r="M614" s="1">
        <v>45.619175992745674</v>
      </c>
      <c r="N614" s="1">
        <v>4.6075778312068012</v>
      </c>
      <c r="O614" s="1">
        <v>68.850000000015186</v>
      </c>
      <c r="P614" s="1">
        <v>11.296000000000705</v>
      </c>
      <c r="Q614" s="1">
        <v>13.184000000006515</v>
      </c>
      <c r="R614" s="1">
        <v>1252.8342602327175</v>
      </c>
      <c r="S614" s="1">
        <v>35.316000000000294</v>
      </c>
      <c r="T614" s="1">
        <v>387.68975921999947</v>
      </c>
      <c r="U614" s="1">
        <v>31.410652780014072</v>
      </c>
      <c r="V614" s="1">
        <f>0.45*2600*PS[[#This Row],[Transform File.REC_y]]</f>
        <v>4.3110012202034207E-3</v>
      </c>
      <c r="W614" s="1">
        <f>0.45*_xlfn.XLOOKUP(PS[[#This Row],[Transform File.Year]],Graphs!$R$2:$R$41,Graphs!$S$2:$S$41)*_xlfn.XLOOKUP(PS[[#This Row],[Transform File.Year]],Graphs!$R$2:$R$41,Graphs!$T$2:$T$41)*PS[[#This Row],[Transform File.REC_y]]</f>
        <v>2.5508696683519739E-3</v>
      </c>
    </row>
    <row r="615" spans="1:23" hidden="1" x14ac:dyDescent="0.25">
      <c r="A615" s="1" t="s">
        <v>105</v>
      </c>
      <c r="B615">
        <v>1</v>
      </c>
      <c r="C615" s="1" t="s">
        <v>108</v>
      </c>
      <c r="D615" s="1" t="s">
        <v>379</v>
      </c>
      <c r="E615" s="1">
        <v>2034</v>
      </c>
      <c r="F615" s="1">
        <v>102.04369819432974</v>
      </c>
      <c r="G615" s="1">
        <v>5.6581594530512604E-6</v>
      </c>
      <c r="H615" s="1">
        <v>4.9592301333643146E-5</v>
      </c>
      <c r="I615" s="1">
        <v>1.7298293174413925E-13</v>
      </c>
      <c r="J615" s="1">
        <v>1.4431709203683117E-10</v>
      </c>
      <c r="K615" s="1">
        <v>61.546010667808424</v>
      </c>
      <c r="L615" s="1">
        <v>1.406270542901115E-10</v>
      </c>
      <c r="M615" s="1">
        <v>37.985356969136028</v>
      </c>
      <c r="N615" s="1">
        <v>9.6087595368502665</v>
      </c>
      <c r="O615" s="1">
        <v>61.200000000022165</v>
      </c>
      <c r="P615" s="1">
        <v>10.590000000000838</v>
      </c>
      <c r="Q615" s="1">
        <v>9.8880000000158574</v>
      </c>
      <c r="R615" s="1">
        <v>1316.6669810039016</v>
      </c>
      <c r="S615" s="1">
        <v>31.392000000000408</v>
      </c>
      <c r="T615" s="1">
        <v>425.91960187941186</v>
      </c>
      <c r="U615" s="1">
        <v>36.018230611220872</v>
      </c>
      <c r="V615" s="1">
        <f>0.45*2600*PS[[#This Row],[Transform File.REC_y]]</f>
        <v>6.6200465600699749E-3</v>
      </c>
      <c r="W615" s="1">
        <f>0.45*_xlfn.XLOOKUP(PS[[#This Row],[Transform File.Year]],Graphs!$R$2:$R$41,Graphs!$S$2:$S$41)*_xlfn.XLOOKUP(PS[[#This Row],[Transform File.Year]],Graphs!$R$2:$R$41,Graphs!$T$2:$T$41)*PS[[#This Row],[Transform File.REC_y]]</f>
        <v>3.7584035635982666E-3</v>
      </c>
    </row>
    <row r="616" spans="1:23" hidden="1" x14ac:dyDescent="0.25">
      <c r="A616" s="1" t="s">
        <v>105</v>
      </c>
      <c r="B616">
        <v>1</v>
      </c>
      <c r="C616" s="1" t="s">
        <v>108</v>
      </c>
      <c r="D616" s="1" t="s">
        <v>379</v>
      </c>
      <c r="E616" s="1">
        <v>2035</v>
      </c>
      <c r="F616" s="1">
        <v>103.04652028928201</v>
      </c>
      <c r="G616" s="1">
        <v>9.5175603308061203E-4</v>
      </c>
      <c r="H616" s="1">
        <v>8.4104994362710866E-11</v>
      </c>
      <c r="I616" s="1">
        <v>1.8919549260511424E-13</v>
      </c>
      <c r="J616" s="1">
        <v>7.9378853141194217E-11</v>
      </c>
      <c r="K616" s="1">
        <v>46.256110480220308</v>
      </c>
      <c r="L616" s="1">
        <v>1.8224922671960264E-10</v>
      </c>
      <c r="M616" s="1">
        <v>61.745643177533815</v>
      </c>
      <c r="N616" s="1">
        <v>13.241326357528729</v>
      </c>
      <c r="O616" s="1">
        <v>53.550000000034814</v>
      </c>
      <c r="P616" s="1">
        <v>9.8840000000009915</v>
      </c>
      <c r="Q616" s="1">
        <v>6.5920000000170242</v>
      </c>
      <c r="R616" s="1">
        <v>1367.2216583383768</v>
      </c>
      <c r="S616" s="1">
        <v>27.468000000000551</v>
      </c>
      <c r="T616" s="1">
        <v>456.51562551521454</v>
      </c>
      <c r="U616" s="1">
        <v>45.626990148071137</v>
      </c>
      <c r="V616" s="1">
        <f>0.45*2600*PS[[#This Row],[Transform File.REC_y]]</f>
        <v>1.1135545587043161</v>
      </c>
      <c r="W616" s="1">
        <f>0.45*_xlfn.XLOOKUP(PS[[#This Row],[Transform File.Year]],Graphs!$R$2:$R$41,Graphs!$S$2:$S$41)*_xlfn.XLOOKUP(PS[[#This Row],[Transform File.Year]],Graphs!$R$2:$R$41,Graphs!$T$2:$T$41)*PS[[#This Row],[Transform File.REC_y]]</f>
        <v>0.6065441098368296</v>
      </c>
    </row>
    <row r="617" spans="1:23" hidden="1" x14ac:dyDescent="0.25">
      <c r="A617" s="1" t="s">
        <v>105</v>
      </c>
      <c r="B617">
        <v>1</v>
      </c>
      <c r="C617" s="1" t="s">
        <v>108</v>
      </c>
      <c r="D617" s="1" t="s">
        <v>379</v>
      </c>
      <c r="E617" s="1">
        <v>2036</v>
      </c>
      <c r="F617" s="1">
        <v>106.86132451002037</v>
      </c>
      <c r="G617" s="1">
        <v>7.6763212121258194E-4</v>
      </c>
      <c r="H617" s="1">
        <v>3.1597123199276701E-11</v>
      </c>
      <c r="I617" s="1">
        <v>1.8966322095919369E-13</v>
      </c>
      <c r="J617" s="1">
        <v>1.0065780543754668E-10</v>
      </c>
      <c r="K617" s="1">
        <v>1.6552775808692108E-12</v>
      </c>
      <c r="L617" s="1">
        <v>2.0648362161961332E-10</v>
      </c>
      <c r="M617" s="1">
        <v>84.039576618582061</v>
      </c>
      <c r="N617" s="1">
        <v>17.913999869311212</v>
      </c>
      <c r="O617" s="1">
        <v>45.900000000069603</v>
      </c>
      <c r="P617" s="1">
        <v>9.1780000000011643</v>
      </c>
      <c r="Q617" s="1">
        <v>3.2960000001408383</v>
      </c>
      <c r="R617" s="1">
        <v>1402.4864354852637</v>
      </c>
      <c r="S617" s="1">
        <v>23.544000000000754</v>
      </c>
      <c r="T617" s="1">
        <v>510.87193535941503</v>
      </c>
      <c r="U617" s="1">
        <v>58.868316505599864</v>
      </c>
      <c r="V617" s="1">
        <f>0.45*2600*PS[[#This Row],[Transform File.REC_y]]</f>
        <v>0.89812958181872082</v>
      </c>
      <c r="W617" s="1">
        <f>0.45*_xlfn.XLOOKUP(PS[[#This Row],[Transform File.Year]],Graphs!$R$2:$R$41,Graphs!$S$2:$S$41)*_xlfn.XLOOKUP(PS[[#This Row],[Transform File.Year]],Graphs!$R$2:$R$41,Graphs!$T$2:$T$41)*PS[[#This Row],[Transform File.REC_y]]</f>
        <v>0.46932645831888015</v>
      </c>
    </row>
    <row r="618" spans="1:23" hidden="1" x14ac:dyDescent="0.25">
      <c r="A618" s="1" t="s">
        <v>105</v>
      </c>
      <c r="B618">
        <v>1</v>
      </c>
      <c r="C618" s="1" t="s">
        <v>108</v>
      </c>
      <c r="D618" s="1" t="s">
        <v>379</v>
      </c>
      <c r="E618" s="1">
        <v>2037</v>
      </c>
      <c r="F618" s="1">
        <v>120.01079534859083</v>
      </c>
      <c r="G618" s="1">
        <v>3.7797985595993838E-3</v>
      </c>
      <c r="H618" s="1">
        <v>6.643593832587716E-11</v>
      </c>
      <c r="I618" s="1">
        <v>2.2606869660802081E-13</v>
      </c>
      <c r="J618" s="1">
        <v>9.1010579341638035E-11</v>
      </c>
      <c r="K618" s="1">
        <v>47.415930076002176</v>
      </c>
      <c r="L618" s="1">
        <v>1.9402449855357658E-10</v>
      </c>
      <c r="M618" s="1">
        <v>44.966890556311839</v>
      </c>
      <c r="N618" s="1">
        <v>8.0361000656327093</v>
      </c>
      <c r="O618" s="1">
        <v>38.250049592370935</v>
      </c>
      <c r="P618" s="1">
        <v>8.4720000000013531</v>
      </c>
      <c r="Q618" s="1">
        <v>1.2430741346353819E-9</v>
      </c>
      <c r="R618" s="1">
        <v>1391.4951021519319</v>
      </c>
      <c r="S618" s="1">
        <v>19.620000000001006</v>
      </c>
      <c r="T618" s="1">
        <v>587.52217864466377</v>
      </c>
      <c r="U618" s="1">
        <v>76.782316374911076</v>
      </c>
      <c r="V618" s="1">
        <f>0.45*2600*PS[[#This Row],[Transform File.REC_y]]</f>
        <v>4.4223643147312792</v>
      </c>
      <c r="W618" s="1">
        <f>0.45*_xlfn.XLOOKUP(PS[[#This Row],[Transform File.Year]],Graphs!$R$2:$R$41,Graphs!$S$2:$S$41)*_xlfn.XLOOKUP(PS[[#This Row],[Transform File.Year]],Graphs!$R$2:$R$41,Graphs!$T$2:$T$41)*PS[[#This Row],[Transform File.REC_y]]</f>
        <v>2.2169335040486371</v>
      </c>
    </row>
    <row r="619" spans="1:23" hidden="1" x14ac:dyDescent="0.25">
      <c r="A619" s="1" t="s">
        <v>105</v>
      </c>
      <c r="B619">
        <v>1</v>
      </c>
      <c r="C619" s="1" t="s">
        <v>108</v>
      </c>
      <c r="D619" s="1" t="s">
        <v>379</v>
      </c>
      <c r="E619" s="1">
        <v>2038</v>
      </c>
      <c r="F619" s="1">
        <v>123.70512598311063</v>
      </c>
      <c r="G619" s="1">
        <v>3.6131635613580754E-3</v>
      </c>
      <c r="H619" s="1">
        <v>3.8824132962185958E-11</v>
      </c>
      <c r="I619" s="1">
        <v>2.7329208444594127E-13</v>
      </c>
      <c r="J619" s="1">
        <v>5.7819302415185199E-11</v>
      </c>
      <c r="K619" s="1">
        <v>71.409537821794842</v>
      </c>
      <c r="L619" s="1">
        <v>1.6072000760687269E-10</v>
      </c>
      <c r="M619" s="1">
        <v>23.04311828869929</v>
      </c>
      <c r="N619" s="1">
        <v>6.2058290727109657</v>
      </c>
      <c r="O619" s="1">
        <v>30.600049592455044</v>
      </c>
      <c r="P619" s="1">
        <v>7.7660000000015437</v>
      </c>
      <c r="Q619" s="1">
        <v>1.3654540388431555E-9</v>
      </c>
      <c r="R619" s="1">
        <v>1438.9110322279341</v>
      </c>
      <c r="S619" s="1">
        <v>15.696000000001373</v>
      </c>
      <c r="T619" s="1">
        <v>632.48906920097556</v>
      </c>
      <c r="U619" s="1">
        <v>84.818416440543785</v>
      </c>
      <c r="V619" s="1">
        <f>0.45*2600*PS[[#This Row],[Transform File.REC_y]]</f>
        <v>4.2274013667889481</v>
      </c>
      <c r="W619" s="1">
        <f>0.45*_xlfn.XLOOKUP(PS[[#This Row],[Transform File.Year]],Graphs!$R$2:$R$41,Graphs!$S$2:$S$41)*_xlfn.XLOOKUP(PS[[#This Row],[Transform File.Year]],Graphs!$R$2:$R$41,Graphs!$T$2:$T$41)*PS[[#This Row],[Transform File.REC_y]]</f>
        <v>2.032876721611419</v>
      </c>
    </row>
    <row r="620" spans="1:23" hidden="1" x14ac:dyDescent="0.25">
      <c r="A620" s="1" t="s">
        <v>105</v>
      </c>
      <c r="B620">
        <v>1</v>
      </c>
      <c r="C620" s="1" t="s">
        <v>108</v>
      </c>
      <c r="D620" s="1" t="s">
        <v>379</v>
      </c>
      <c r="E620" s="1">
        <v>2039</v>
      </c>
      <c r="F620" s="1">
        <v>121.188483816269</v>
      </c>
      <c r="G620" s="1">
        <v>1.0764078129480261E-3</v>
      </c>
      <c r="H620" s="1">
        <v>1.2432582256800632E-11</v>
      </c>
      <c r="I620" s="1">
        <v>3.3314511825667427E-13</v>
      </c>
      <c r="J620" s="1">
        <v>3.9202833720379451E-11</v>
      </c>
      <c r="K620" s="1">
        <v>82.543853129490785</v>
      </c>
      <c r="L620" s="1">
        <v>2.9176112445082547E-10</v>
      </c>
      <c r="M620" s="1">
        <v>18.541261360506567</v>
      </c>
      <c r="N620" s="1">
        <v>2.0532555252762892</v>
      </c>
      <c r="O620" s="1">
        <v>22.950049592486639</v>
      </c>
      <c r="P620" s="1">
        <v>7.0600000000017697</v>
      </c>
      <c r="Q620" s="1">
        <v>1.5088769227720673E-9</v>
      </c>
      <c r="R620" s="1">
        <v>1510.320570049729</v>
      </c>
      <c r="S620" s="1">
        <v>11.772000000001944</v>
      </c>
      <c r="T620" s="1">
        <v>655.53218748967481</v>
      </c>
      <c r="U620" s="1">
        <v>91.024245513254755</v>
      </c>
      <c r="V620" s="1">
        <f>0.45*2600*PS[[#This Row],[Transform File.REC_y]]</f>
        <v>1.2593971411491904</v>
      </c>
      <c r="W620" s="1">
        <f>0.45*_xlfn.XLOOKUP(PS[[#This Row],[Transform File.Year]],Graphs!$R$2:$R$41,Graphs!$S$2:$S$41)*_xlfn.XLOOKUP(PS[[#This Row],[Transform File.Year]],Graphs!$R$2:$R$41,Graphs!$T$2:$T$41)*PS[[#This Row],[Transform File.REC_y]]</f>
        <v>0.58092129040387297</v>
      </c>
    </row>
    <row r="621" spans="1:23" hidden="1" x14ac:dyDescent="0.25">
      <c r="A621" s="1" t="s">
        <v>105</v>
      </c>
      <c r="B621">
        <v>1</v>
      </c>
      <c r="C621" s="1" t="s">
        <v>108</v>
      </c>
      <c r="D621" s="1" t="s">
        <v>379</v>
      </c>
      <c r="E621" s="1">
        <v>2040</v>
      </c>
      <c r="F621" s="1">
        <v>119.69104496338512</v>
      </c>
      <c r="G621" s="1">
        <v>-1.1594802209752995E-3</v>
      </c>
      <c r="H621" s="1">
        <v>6.7181733393563287E-12</v>
      </c>
      <c r="I621" s="1">
        <v>4.302453835260372E-13</v>
      </c>
      <c r="J621" s="1">
        <v>2.8644061235142945E-11</v>
      </c>
      <c r="K621" s="1">
        <v>130.44937508315198</v>
      </c>
      <c r="L621" s="1">
        <v>3.5839474526170917E-10</v>
      </c>
      <c r="M621" s="1">
        <v>6.6349443648578157E-9</v>
      </c>
      <c r="N621" s="1">
        <v>3.5705254597155319E-12</v>
      </c>
      <c r="O621" s="1">
        <v>15.300049592553076</v>
      </c>
      <c r="P621" s="1">
        <v>6.3540000000020438</v>
      </c>
      <c r="Q621" s="1">
        <v>1.674797375447085E-9</v>
      </c>
      <c r="R621" s="1">
        <v>1592.8644231792198</v>
      </c>
      <c r="S621" s="1">
        <v>7.848000000018712</v>
      </c>
      <c r="T621" s="1">
        <v>674.07344885018142</v>
      </c>
      <c r="U621" s="1">
        <v>93.07750103853104</v>
      </c>
      <c r="V621" s="1">
        <f>0.45*2600*PS[[#This Row],[Transform File.REC_y]]</f>
        <v>-1.3565918585411005</v>
      </c>
      <c r="W621" s="1">
        <f>0.45*_xlfn.XLOOKUP(PS[[#This Row],[Transform File.Year]],Graphs!$R$2:$R$41,Graphs!$S$2:$S$41)*_xlfn.XLOOKUP(PS[[#This Row],[Transform File.Year]],Graphs!$R$2:$R$41,Graphs!$T$2:$T$41)*PS[[#This Row],[Transform File.REC_y]]</f>
        <v>-0.60020383633588414</v>
      </c>
    </row>
    <row r="622" spans="1:23" hidden="1" x14ac:dyDescent="0.25">
      <c r="A622" s="1" t="s">
        <v>105</v>
      </c>
      <c r="B622">
        <v>1</v>
      </c>
      <c r="C622" s="1" t="s">
        <v>108</v>
      </c>
      <c r="D622" s="1" t="s">
        <v>379</v>
      </c>
      <c r="E622" s="1">
        <v>2041</v>
      </c>
      <c r="F622" s="1">
        <v>119.62966502608769</v>
      </c>
      <c r="G622" s="1">
        <v>4.1209973294440108E-2</v>
      </c>
      <c r="H622" s="1">
        <v>5.8753692722591498E-12</v>
      </c>
      <c r="I622" s="1">
        <v>5.7819045513660444E-13</v>
      </c>
      <c r="J622" s="1">
        <v>2.1018170239586776E-11</v>
      </c>
      <c r="K622" s="1">
        <v>145.99089374009316</v>
      </c>
      <c r="L622" s="1">
        <v>4.0644356670024923E-10</v>
      </c>
      <c r="M622" s="1">
        <v>3.7053781624265157E-9</v>
      </c>
      <c r="N622" s="1">
        <v>8.9458329275674359E-13</v>
      </c>
      <c r="O622" s="1">
        <v>7.650049592591901</v>
      </c>
      <c r="P622" s="1">
        <v>6.3540000000023769</v>
      </c>
      <c r="Q622" s="1">
        <v>1.9048531770393161E-9</v>
      </c>
      <c r="R622" s="1">
        <v>1723.3137982623718</v>
      </c>
      <c r="S622" s="1">
        <v>3.924000000068971</v>
      </c>
      <c r="T622" s="1">
        <v>674.07344885681641</v>
      </c>
      <c r="U622" s="1">
        <v>93.077501038534606</v>
      </c>
      <c r="V622" s="1">
        <f>0.45*2600*PS[[#This Row],[Transform File.REC_y]]</f>
        <v>48.215668754494928</v>
      </c>
      <c r="W622" s="1">
        <f>0.45*_xlfn.XLOOKUP(PS[[#This Row],[Transform File.Year]],Graphs!$R$2:$R$41,Graphs!$S$2:$S$41)*_xlfn.XLOOKUP(PS[[#This Row],[Transform File.Year]],Graphs!$R$2:$R$41,Graphs!$T$2:$T$41)*PS[[#This Row],[Transform File.REC_y]]</f>
        <v>20.46025190163709</v>
      </c>
    </row>
    <row r="623" spans="1:23" hidden="1" x14ac:dyDescent="0.25">
      <c r="A623" s="1" t="s">
        <v>105</v>
      </c>
      <c r="B623">
        <v>1</v>
      </c>
      <c r="C623" s="1" t="s">
        <v>108</v>
      </c>
      <c r="D623" s="1" t="s">
        <v>379</v>
      </c>
      <c r="E623" s="1">
        <v>2042</v>
      </c>
      <c r="F623" s="1">
        <v>118.78423272488283</v>
      </c>
      <c r="G623" s="1">
        <v>8.7041778123113991E-3</v>
      </c>
      <c r="H623" s="1">
        <v>6.0358303180378618E-12</v>
      </c>
      <c r="I623" s="1">
        <v>7.9402798114713541E-13</v>
      </c>
      <c r="J623" s="1">
        <v>2.0366425401770206E-11</v>
      </c>
      <c r="K623" s="1">
        <v>45.341959814204166</v>
      </c>
      <c r="L623" s="1">
        <v>5.0472047209710232E-10</v>
      </c>
      <c r="M623" s="1">
        <v>13.29277417302303</v>
      </c>
      <c r="N623" s="1">
        <v>4.6376691685612252E-13</v>
      </c>
      <c r="O623" s="1">
        <v>4.9592604332831413E-5</v>
      </c>
      <c r="P623" s="1">
        <v>6.3540000000028067</v>
      </c>
      <c r="Q623" s="1">
        <v>2.0491702690761472E-9</v>
      </c>
      <c r="R623" s="1">
        <v>1869.3046920024649</v>
      </c>
      <c r="S623" s="1">
        <v>9.1726679449357043E-10</v>
      </c>
      <c r="T623" s="1">
        <v>674.07344886052181</v>
      </c>
      <c r="U623" s="1">
        <v>93.077501038535502</v>
      </c>
      <c r="V623" s="1">
        <f>0.45*2600*PS[[#This Row],[Transform File.REC_y]]</f>
        <v>10.183888040404337</v>
      </c>
      <c r="W623" s="1">
        <f>0.45*_xlfn.XLOOKUP(PS[[#This Row],[Transform File.Year]],Graphs!$R$2:$R$41,Graphs!$S$2:$S$41)*_xlfn.XLOOKUP(PS[[#This Row],[Transform File.Year]],Graphs!$R$2:$R$41,Graphs!$T$2:$T$41)*PS[[#This Row],[Transform File.REC_y]]</f>
        <v>4.1446529748890981</v>
      </c>
    </row>
    <row r="624" spans="1:23" hidden="1" x14ac:dyDescent="0.25">
      <c r="A624" s="1" t="s">
        <v>105</v>
      </c>
      <c r="B624">
        <v>1</v>
      </c>
      <c r="C624" s="1" t="s">
        <v>108</v>
      </c>
      <c r="D624" s="1" t="s">
        <v>379</v>
      </c>
      <c r="E624" s="1">
        <v>2043</v>
      </c>
      <c r="F624" s="1">
        <v>113.39270719300117</v>
      </c>
      <c r="G624" s="1">
        <v>1.6885481466054276E-2</v>
      </c>
      <c r="H624" s="1">
        <v>6.729204929475937E-12</v>
      </c>
      <c r="I624" s="1">
        <v>1.1411304034192175E-12</v>
      </c>
      <c r="J624" s="1">
        <v>1.9161749879033421E-11</v>
      </c>
      <c r="K624" s="1">
        <v>57.077968269391548</v>
      </c>
      <c r="L624" s="1">
        <v>1.9804125809349603E-10</v>
      </c>
      <c r="M624" s="1">
        <v>47.186734768657253</v>
      </c>
      <c r="N624" s="1">
        <v>4.1104831689391292E-13</v>
      </c>
      <c r="O624" s="1">
        <v>4.9592611051004753E-5</v>
      </c>
      <c r="P624" s="1">
        <v>6.3540000000033849</v>
      </c>
      <c r="Q624" s="1">
        <v>2.1285491222173415E-9</v>
      </c>
      <c r="R624" s="1">
        <v>1914.646651816669</v>
      </c>
      <c r="S624" s="1">
        <v>1.0435087995224199E-9</v>
      </c>
      <c r="T624" s="1">
        <v>687.36622303354488</v>
      </c>
      <c r="U624" s="1">
        <v>93.077501038535971</v>
      </c>
      <c r="V624" s="1">
        <f>0.45*2600*PS[[#This Row],[Transform File.REC_y]]</f>
        <v>19.756013315283504</v>
      </c>
      <c r="W624" s="1">
        <f>0.45*_xlfn.XLOOKUP(PS[[#This Row],[Transform File.Year]],Graphs!$R$2:$R$41,Graphs!$S$2:$S$41)*_xlfn.XLOOKUP(PS[[#This Row],[Transform File.Year]],Graphs!$R$2:$R$41,Graphs!$T$2:$T$41)*PS[[#This Row],[Transform File.REC_y]]</f>
        <v>7.7108898108356945</v>
      </c>
    </row>
    <row r="625" spans="1:23" hidden="1" x14ac:dyDescent="0.25">
      <c r="A625" s="1" t="s">
        <v>105</v>
      </c>
      <c r="B625">
        <v>1</v>
      </c>
      <c r="C625" s="1" t="s">
        <v>108</v>
      </c>
      <c r="D625" s="1" t="s">
        <v>379</v>
      </c>
      <c r="E625" s="1">
        <v>2044</v>
      </c>
      <c r="F625" s="1">
        <v>108.84896301901922</v>
      </c>
      <c r="G625" s="1">
        <v>2.2862113028754429E-2</v>
      </c>
      <c r="H625" s="1">
        <v>7.8451331039341896E-12</v>
      </c>
      <c r="I625" s="1">
        <v>1.8054709705714415E-12</v>
      </c>
      <c r="J625" s="1">
        <v>1.6666995739342778E-11</v>
      </c>
      <c r="K625" s="1">
        <v>51.006585495766856</v>
      </c>
      <c r="L625" s="1">
        <v>7.2601461069701105E-11</v>
      </c>
      <c r="M625" s="1">
        <v>51.287121457002833</v>
      </c>
      <c r="N625" s="1">
        <v>4.2571005442831367E-13</v>
      </c>
      <c r="O625" s="1">
        <v>4.9592616926374023E-5</v>
      </c>
      <c r="P625" s="1">
        <v>6.354000000004179</v>
      </c>
      <c r="Q625" s="1">
        <v>2.2292069276548881E-9</v>
      </c>
      <c r="R625" s="1">
        <v>1971.7246200860604</v>
      </c>
      <c r="S625" s="1">
        <v>1.1841358538125314E-9</v>
      </c>
      <c r="T625" s="1">
        <v>734.55295780220217</v>
      </c>
      <c r="U625" s="1">
        <v>93.077501038536383</v>
      </c>
      <c r="V625" s="1">
        <f>0.45*2600*PS[[#This Row],[Transform File.REC_y]]</f>
        <v>26.748672243642684</v>
      </c>
      <c r="W625" s="1">
        <f>0.45*_xlfn.XLOOKUP(PS[[#This Row],[Transform File.Year]],Graphs!$R$2:$R$41,Graphs!$S$2:$S$41)*_xlfn.XLOOKUP(PS[[#This Row],[Transform File.Year]],Graphs!$R$2:$R$41,Graphs!$T$2:$T$41)*PS[[#This Row],[Transform File.REC_y]]</f>
        <v>10.011915855645364</v>
      </c>
    </row>
    <row r="626" spans="1:23" hidden="1" x14ac:dyDescent="0.25">
      <c r="A626" s="1" t="s">
        <v>105</v>
      </c>
      <c r="B626">
        <v>1</v>
      </c>
      <c r="C626" s="1" t="s">
        <v>108</v>
      </c>
      <c r="D626" s="1" t="s">
        <v>379</v>
      </c>
      <c r="E626" s="1">
        <v>2045</v>
      </c>
      <c r="F626" s="1">
        <v>104.51935385319781</v>
      </c>
      <c r="G626" s="1">
        <v>-8.4328753730364346E-5</v>
      </c>
      <c r="H626" s="1">
        <v>9.151250770272344E-12</v>
      </c>
      <c r="I626" s="1">
        <v>4.0196392714112531E-12</v>
      </c>
      <c r="J626" s="1">
        <v>1.3929950561355971E-11</v>
      </c>
      <c r="K626" s="1">
        <v>57.980054110227449</v>
      </c>
      <c r="L626" s="1">
        <v>2.7914810178797863E-11</v>
      </c>
      <c r="M626" s="1">
        <v>23.184058527099253</v>
      </c>
      <c r="N626" s="1">
        <v>4.8871735283163396E-13</v>
      </c>
      <c r="O626" s="1">
        <v>4.9592622962204339E-5</v>
      </c>
      <c r="P626" s="1">
        <v>6.3540000000053203</v>
      </c>
      <c r="Q626" s="1">
        <v>2.3202175069965262E-9</v>
      </c>
      <c r="R626" s="1">
        <v>2022.7312055818272</v>
      </c>
      <c r="S626" s="1">
        <v>1.3663850805321341E-9</v>
      </c>
      <c r="T626" s="1">
        <v>785.84007925920503</v>
      </c>
      <c r="U626" s="1">
        <v>93.077501038536809</v>
      </c>
      <c r="V626" s="1">
        <f>0.45*2600*PS[[#This Row],[Transform File.REC_y]]</f>
        <v>-9.8664641864526281E-2</v>
      </c>
      <c r="W626" s="1">
        <f>0.45*_xlfn.XLOOKUP(PS[[#This Row],[Transform File.Year]],Graphs!$R$2:$R$41,Graphs!$S$2:$S$41)*_xlfn.XLOOKUP(PS[[#This Row],[Transform File.Year]],Graphs!$R$2:$R$41,Graphs!$T$2:$T$41)*PS[[#This Row],[Transform File.REC_y]]</f>
        <v>-3.5413244000443211E-2</v>
      </c>
    </row>
    <row r="627" spans="1:23" hidden="1" x14ac:dyDescent="0.25">
      <c r="A627" s="1" t="s">
        <v>105</v>
      </c>
      <c r="B627">
        <v>1</v>
      </c>
      <c r="C627" s="1" t="s">
        <v>108</v>
      </c>
      <c r="D627" s="1" t="s">
        <v>379</v>
      </c>
      <c r="E627" s="1">
        <v>2046</v>
      </c>
      <c r="F627" s="1">
        <v>100.58218224800554</v>
      </c>
      <c r="G627" s="1">
        <v>1.4768149976360938E-2</v>
      </c>
      <c r="H627" s="1">
        <v>1.0837612114545622E-11</v>
      </c>
      <c r="I627" s="1">
        <v>2.4694283575178216E-9</v>
      </c>
      <c r="J627" s="1">
        <v>1.2558315238306466E-11</v>
      </c>
      <c r="K627" s="1">
        <v>163.62036375321293</v>
      </c>
      <c r="L627" s="1">
        <v>1.6433339622823946E-11</v>
      </c>
      <c r="M627" s="1">
        <v>2.8372436730566557</v>
      </c>
      <c r="N627" s="1">
        <v>5.8561058383915337E-13</v>
      </c>
      <c r="O627" s="1">
        <v>4.9592629691409267E-5</v>
      </c>
      <c r="P627" s="1">
        <v>6.3540000000071259</v>
      </c>
      <c r="Q627" s="1">
        <v>2.3780368094117115E-9</v>
      </c>
      <c r="R627" s="1">
        <v>2080.7112596920547</v>
      </c>
      <c r="S627" s="1">
        <v>1.5728687021517474E-9</v>
      </c>
      <c r="T627" s="1">
        <v>809.02413778630432</v>
      </c>
      <c r="U627" s="1">
        <v>93.077501038537292</v>
      </c>
      <c r="V627" s="1">
        <f>0.45*2600*PS[[#This Row],[Transform File.REC_y]]</f>
        <v>17.278735472342298</v>
      </c>
      <c r="W627" s="1">
        <f>0.45*_xlfn.XLOOKUP(PS[[#This Row],[Transform File.Year]],Graphs!$R$2:$R$41,Graphs!$S$2:$S$41)*_xlfn.XLOOKUP(PS[[#This Row],[Transform File.Year]],Graphs!$R$2:$R$41,Graphs!$T$2:$T$41)*PS[[#This Row],[Transform File.REC_y]]</f>
        <v>5.9468234020913053</v>
      </c>
    </row>
    <row r="628" spans="1:23" hidden="1" x14ac:dyDescent="0.25">
      <c r="A628" s="1" t="s">
        <v>105</v>
      </c>
      <c r="B628">
        <v>1</v>
      </c>
      <c r="C628" s="1" t="s">
        <v>108</v>
      </c>
      <c r="D628" s="1" t="s">
        <v>379</v>
      </c>
      <c r="E628" s="1">
        <v>2047</v>
      </c>
      <c r="F628" s="1">
        <v>97.143096010282406</v>
      </c>
      <c r="G628" s="1">
        <v>5.5039519760448422E-3</v>
      </c>
      <c r="H628" s="1">
        <v>1.2976171316650874E-11</v>
      </c>
      <c r="I628" s="1">
        <v>3.6534556635412545E-10</v>
      </c>
      <c r="J628" s="1">
        <v>1.0757076498436072E-11</v>
      </c>
      <c r="K628" s="1">
        <v>206.83842385765053</v>
      </c>
      <c r="L628" s="1">
        <v>1.0367806190165952E-11</v>
      </c>
      <c r="M628" s="1">
        <v>14.070435421091892</v>
      </c>
      <c r="N628" s="1">
        <v>7.0484814765816476E-13</v>
      </c>
      <c r="O628" s="1">
        <v>4.9592637536542373E-5</v>
      </c>
      <c r="P628" s="1">
        <v>6.3540000000111458</v>
      </c>
      <c r="Q628" s="1">
        <v>2.4172396431320911E-9</v>
      </c>
      <c r="R628" s="1">
        <v>2161.8966234452678</v>
      </c>
      <c r="S628" s="1">
        <v>1.766893200705324E-9</v>
      </c>
      <c r="T628" s="1">
        <v>811.86138145936093</v>
      </c>
      <c r="U628" s="1">
        <v>93.077501038537804</v>
      </c>
      <c r="V628" s="1">
        <f>0.45*2600*PS[[#This Row],[Transform File.REC_y]]</f>
        <v>6.4396238119724654</v>
      </c>
      <c r="W628" s="1">
        <f>0.45*_xlfn.XLOOKUP(PS[[#This Row],[Transform File.Year]],Graphs!$R$2:$R$41,Graphs!$S$2:$S$41)*_xlfn.XLOOKUP(PS[[#This Row],[Transform File.Year]],Graphs!$R$2:$R$41,Graphs!$T$2:$T$41)*PS[[#This Row],[Transform File.REC_y]]</f>
        <v>2.1251152494743044</v>
      </c>
    </row>
    <row r="629" spans="1:23" hidden="1" x14ac:dyDescent="0.25">
      <c r="A629" s="1" t="s">
        <v>105</v>
      </c>
      <c r="B629">
        <v>1</v>
      </c>
      <c r="C629" s="1" t="s">
        <v>108</v>
      </c>
      <c r="D629" s="1" t="s">
        <v>379</v>
      </c>
      <c r="E629" s="1">
        <v>2048</v>
      </c>
      <c r="F629" s="1">
        <v>93.832592297051619</v>
      </c>
      <c r="G629" s="1">
        <v>2.6073173116089674E-3</v>
      </c>
      <c r="H629" s="1">
        <v>1.5300397342947665E-11</v>
      </c>
      <c r="I629" s="1">
        <v>4.3671991207875692E-10</v>
      </c>
      <c r="J629" s="1">
        <v>1.1098963999151018E-11</v>
      </c>
      <c r="K629" s="1">
        <v>225.59429572903574</v>
      </c>
      <c r="L629" s="1">
        <v>7.704477541159292E-12</v>
      </c>
      <c r="M629" s="1">
        <v>68.607993335652793</v>
      </c>
      <c r="N629" s="1">
        <v>8.5271594332395585E-13</v>
      </c>
      <c r="O629" s="1">
        <v>4.9592646687793141E-5</v>
      </c>
      <c r="P629" s="1">
        <v>2.4806828137234208E-9</v>
      </c>
      <c r="Q629" s="1">
        <v>2.4458837043672342E-9</v>
      </c>
      <c r="R629" s="1">
        <v>2245.0825473029181</v>
      </c>
      <c r="S629" s="1">
        <v>1.9276132083121964E-9</v>
      </c>
      <c r="T629" s="1">
        <v>825.93181688045286</v>
      </c>
      <c r="U629" s="1">
        <v>93.077501038538458</v>
      </c>
      <c r="V629" s="1">
        <f>0.45*2600*PS[[#This Row],[Transform File.REC_y]]</f>
        <v>3.0505612545824921</v>
      </c>
      <c r="W629" s="1">
        <f>0.45*_xlfn.XLOOKUP(PS[[#This Row],[Transform File.Year]],Graphs!$R$2:$R$41,Graphs!$S$2:$S$41)*_xlfn.XLOOKUP(PS[[#This Row],[Transform File.Year]],Graphs!$R$2:$R$41,Graphs!$T$2:$T$41)*PS[[#This Row],[Transform File.REC_y]]</f>
        <v>0.96523019523824671</v>
      </c>
    </row>
    <row r="630" spans="1:23" hidden="1" x14ac:dyDescent="0.25">
      <c r="A630" s="1" t="s">
        <v>105</v>
      </c>
      <c r="B630">
        <v>1</v>
      </c>
      <c r="C630" s="1" t="s">
        <v>108</v>
      </c>
      <c r="D630" s="1" t="s">
        <v>379</v>
      </c>
      <c r="E630" s="1">
        <v>2049</v>
      </c>
      <c r="F630" s="1">
        <v>90.048923494669893</v>
      </c>
      <c r="G630" s="1">
        <v>6.7949966437417519E-2</v>
      </c>
      <c r="H630" s="1">
        <v>1.8044506635834634E-11</v>
      </c>
      <c r="I630" s="1">
        <v>6.2031960305390208E-11</v>
      </c>
      <c r="J630" s="1">
        <v>1.321552750187425E-11</v>
      </c>
      <c r="K630" s="1">
        <v>129.57041313627957</v>
      </c>
      <c r="L630" s="1">
        <v>6.0991569204311784E-12</v>
      </c>
      <c r="M630" s="1">
        <v>32.837012043798183</v>
      </c>
      <c r="N630" s="1">
        <v>1.0377447446925789E-12</v>
      </c>
      <c r="O630" s="1">
        <v>4.959265713070583E-5</v>
      </c>
      <c r="P630" s="1">
        <v>2.8459288574255858E-9</v>
      </c>
      <c r="Q630" s="1">
        <v>2.4669018746068208E-9</v>
      </c>
      <c r="R630" s="1">
        <v>2285.1980930319546</v>
      </c>
      <c r="S630" s="1">
        <v>2.2193743327630219E-9</v>
      </c>
      <c r="T630" s="1">
        <v>894.53981021610571</v>
      </c>
      <c r="U630" s="1">
        <v>93.077501038539253</v>
      </c>
      <c r="V630" s="1">
        <f>0.45*2600*PS[[#This Row],[Transform File.REC_y]]</f>
        <v>79.501460731778494</v>
      </c>
      <c r="W630" s="1">
        <f>0.45*_xlfn.XLOOKUP(PS[[#This Row],[Transform File.Year]],Graphs!$R$2:$R$41,Graphs!$S$2:$S$41)*_xlfn.XLOOKUP(PS[[#This Row],[Transform File.Year]],Graphs!$R$2:$R$41,Graphs!$T$2:$T$41)*PS[[#This Row],[Transform File.REC_y]]</f>
        <v>24.11770262864448</v>
      </c>
    </row>
    <row r="631" spans="1:23" hidden="1" x14ac:dyDescent="0.25">
      <c r="A631" s="1" t="s">
        <v>105</v>
      </c>
      <c r="B631">
        <v>1</v>
      </c>
      <c r="C631" s="1" t="s">
        <v>108</v>
      </c>
      <c r="D631" s="1" t="s">
        <v>379</v>
      </c>
      <c r="E631" s="1">
        <v>2050</v>
      </c>
      <c r="F631" s="1">
        <v>85.987797120823458</v>
      </c>
      <c r="G631" s="1">
        <v>1.141092605644396E-3</v>
      </c>
      <c r="H631" s="1">
        <v>2.1691847298762636E-11</v>
      </c>
      <c r="I631" s="1">
        <v>5.2989039996720088E-10</v>
      </c>
      <c r="J631" s="1">
        <v>1.5687555439627926E-11</v>
      </c>
      <c r="K631" s="1">
        <v>157.56468822916639</v>
      </c>
      <c r="L631" s="1">
        <v>0</v>
      </c>
      <c r="M631" s="1">
        <v>26.569639006751363</v>
      </c>
      <c r="N631" s="1">
        <v>1.2717560482795774E-12</v>
      </c>
      <c r="O631" s="1">
        <v>4.9592669706126359E-5</v>
      </c>
      <c r="P631" s="1">
        <v>3.282604060371101E-9</v>
      </c>
      <c r="Q631" s="1">
        <v>2.4872683000085908E-9</v>
      </c>
      <c r="R631" s="1">
        <v>2339.6920222730969</v>
      </c>
      <c r="S631" s="1">
        <v>2.5777690780247311E-9</v>
      </c>
      <c r="T631" s="1">
        <v>927.37682225990386</v>
      </c>
      <c r="U631" s="1">
        <v>93.077501038540191</v>
      </c>
      <c r="V631" s="1">
        <f>0.45*2600*PS[[#This Row],[Transform File.REC_y]]</f>
        <v>1.3350783486039433</v>
      </c>
      <c r="W631" s="1">
        <f>0.45*_xlfn.XLOOKUP(PS[[#This Row],[Transform File.Year]],Graphs!$R$2:$R$41,Graphs!$S$2:$S$41)*_xlfn.XLOOKUP(PS[[#This Row],[Transform File.Year]],Graphs!$R$2:$R$41,Graphs!$T$2:$T$41)*PS[[#This Row],[Transform File.REC_y]]</f>
        <v>0.38829163618033902</v>
      </c>
    </row>
    <row r="632" spans="1:23" hidden="1" x14ac:dyDescent="0.25">
      <c r="A632" s="1" t="s">
        <v>105</v>
      </c>
      <c r="B632">
        <v>1</v>
      </c>
      <c r="C632" s="1" t="s">
        <v>108</v>
      </c>
      <c r="D632" s="1" t="s">
        <v>379</v>
      </c>
      <c r="E632" s="1">
        <v>2051</v>
      </c>
      <c r="F632" s="1">
        <v>82.543793432001635</v>
      </c>
      <c r="G632" s="1">
        <v>1.2338512374605258E-2</v>
      </c>
      <c r="H632" s="1">
        <v>2.6825867241104096E-11</v>
      </c>
      <c r="I632" s="1">
        <v>6.4386317375784569E-11</v>
      </c>
      <c r="J632" s="1">
        <v>1.8547455289820293E-11</v>
      </c>
      <c r="K632" s="1">
        <v>182.76766973746132</v>
      </c>
      <c r="L632" s="1">
        <v>0</v>
      </c>
      <c r="M632" s="1">
        <v>58.27010452955092</v>
      </c>
      <c r="N632" s="1">
        <v>1.5715256301340889E-12</v>
      </c>
      <c r="O632" s="1">
        <v>4.9592684599878301E-5</v>
      </c>
      <c r="P632" s="1">
        <v>3.3445845494289048E-9</v>
      </c>
      <c r="Q632" s="1">
        <v>2.5064300498876242E-9</v>
      </c>
      <c r="R632" s="1">
        <v>2396.4926353261048</v>
      </c>
      <c r="S632" s="1">
        <v>2.9842126447249803E-9</v>
      </c>
      <c r="T632" s="1">
        <v>953.94646126665521</v>
      </c>
      <c r="U632" s="1">
        <v>93.0775010385413</v>
      </c>
      <c r="V632" s="1">
        <f>0.45*2600*PS[[#This Row],[Transform File.REC_y]]</f>
        <v>14.436059478288151</v>
      </c>
      <c r="W632" s="1">
        <f>0.45*_xlfn.XLOOKUP(PS[[#This Row],[Transform File.Year]],Graphs!$R$2:$R$41,Graphs!$S$2:$S$41)*_xlfn.XLOOKUP(PS[[#This Row],[Transform File.Year]],Graphs!$R$2:$R$41,Graphs!$T$2:$T$41)*PS[[#This Row],[Transform File.REC_y]]</f>
        <v>4.0250514080493049</v>
      </c>
    </row>
    <row r="633" spans="1:23" hidden="1" x14ac:dyDescent="0.25">
      <c r="A633" s="1" t="s">
        <v>105</v>
      </c>
      <c r="B633">
        <v>1</v>
      </c>
      <c r="C633" s="1" t="s">
        <v>108</v>
      </c>
      <c r="D633" s="1" t="s">
        <v>379</v>
      </c>
      <c r="E633" s="1">
        <v>2052</v>
      </c>
      <c r="F633" s="1">
        <v>79.281448883116539</v>
      </c>
      <c r="G633" s="1">
        <v>5.9602508886130705E-3</v>
      </c>
      <c r="H633" s="1">
        <v>3.2159222017568643E-11</v>
      </c>
      <c r="I633" s="1">
        <v>1.0235892618684821E-9</v>
      </c>
      <c r="J633" s="1">
        <v>0</v>
      </c>
      <c r="K633" s="1">
        <v>110.50429631932494</v>
      </c>
      <c r="L633" s="1">
        <v>0</v>
      </c>
      <c r="M633" s="1">
        <v>121.01696366221159</v>
      </c>
      <c r="N633" s="1">
        <v>1.9615761422172571E-12</v>
      </c>
      <c r="O633" s="1">
        <v>4.9592702105387754E-5</v>
      </c>
      <c r="P633" s="1">
        <v>3.8744158166366046E-9</v>
      </c>
      <c r="Q633" s="1">
        <v>2.523097045626967E-9</v>
      </c>
      <c r="R633" s="1">
        <v>2496.8296318153784</v>
      </c>
      <c r="S633" s="1">
        <v>3.4889331168220826E-9</v>
      </c>
      <c r="T633" s="1">
        <v>956.79656579620814</v>
      </c>
      <c r="U633" s="1">
        <v>93.077501038542565</v>
      </c>
      <c r="V633" s="1">
        <f>0.45*2600*PS[[#This Row],[Transform File.REC_y]]</f>
        <v>6.9734935396772926</v>
      </c>
      <c r="W633" s="1">
        <f>0.45*_xlfn.XLOOKUP(PS[[#This Row],[Transform File.Year]],Graphs!$R$2:$R$41,Graphs!$S$2:$S$41)*_xlfn.XLOOKUP(PS[[#This Row],[Transform File.Year]],Graphs!$R$2:$R$41,Graphs!$T$2:$T$41)*PS[[#This Row],[Transform File.REC_y]]</f>
        <v>1.863914282480523</v>
      </c>
    </row>
    <row r="634" spans="1:23" hidden="1" x14ac:dyDescent="0.25">
      <c r="A634" s="1" t="s">
        <v>105</v>
      </c>
      <c r="B634">
        <v>1</v>
      </c>
      <c r="C634" s="1" t="s">
        <v>108</v>
      </c>
      <c r="D634" s="1" t="s">
        <v>379</v>
      </c>
      <c r="E634" s="1">
        <v>2053</v>
      </c>
      <c r="F634" s="1">
        <v>75.503483673230178</v>
      </c>
      <c r="G634" s="1">
        <v>7.4164623192040187E-3</v>
      </c>
      <c r="H634" s="1">
        <v>3.6539818394520997E-11</v>
      </c>
      <c r="I634" s="1">
        <v>8.7803090919817024E-10</v>
      </c>
      <c r="J634" s="1">
        <v>0</v>
      </c>
      <c r="K634" s="1">
        <v>113.84357038642088</v>
      </c>
      <c r="L634" s="1">
        <v>0</v>
      </c>
      <c r="M634" s="1">
        <v>75.793950793567006</v>
      </c>
      <c r="N634" s="1">
        <v>2.4790388629178664E-12</v>
      </c>
      <c r="O634" s="1">
        <v>4.9592723040984102E-5</v>
      </c>
      <c r="P634" s="1">
        <v>3.9387338229973301E-9</v>
      </c>
      <c r="Q634" s="1">
        <v>2.5370269961883229E-9</v>
      </c>
      <c r="R634" s="1">
        <v>2524.8346892697555</v>
      </c>
      <c r="S634" s="1">
        <v>3.6869743749155787E-9</v>
      </c>
      <c r="T634" s="1">
        <v>994.6835294584298</v>
      </c>
      <c r="U634" s="1">
        <v>90.743384704074003</v>
      </c>
      <c r="V634" s="1">
        <f>0.45*2600*PS[[#This Row],[Transform File.REC_y]]</f>
        <v>8.677260913468702</v>
      </c>
      <c r="W634" s="1">
        <f>0.45*_xlfn.XLOOKUP(PS[[#This Row],[Transform File.Year]],Graphs!$R$2:$R$41,Graphs!$S$2:$S$41)*_xlfn.XLOOKUP(PS[[#This Row],[Transform File.Year]],Graphs!$R$2:$R$41,Graphs!$T$2:$T$41)*PS[[#This Row],[Transform File.REC_y]]</f>
        <v>2.2232713737195438</v>
      </c>
    </row>
    <row r="635" spans="1:23" hidden="1" x14ac:dyDescent="0.25">
      <c r="A635" s="1" t="s">
        <v>105</v>
      </c>
      <c r="B635">
        <v>1</v>
      </c>
      <c r="C635" s="1" t="s">
        <v>108</v>
      </c>
      <c r="D635" s="1" t="s">
        <v>379</v>
      </c>
      <c r="E635" s="1">
        <v>2054</v>
      </c>
      <c r="F635" s="1">
        <v>71.664023657867645</v>
      </c>
      <c r="G635" s="1">
        <v>3.8624317342348204E-4</v>
      </c>
      <c r="H635" s="1">
        <v>4.3918906378757851E-11</v>
      </c>
      <c r="I635" s="1">
        <v>8.2272418630504053E-11</v>
      </c>
      <c r="J635" s="1">
        <v>0</v>
      </c>
      <c r="K635" s="1">
        <v>197.38603180151705</v>
      </c>
      <c r="L635" s="1">
        <v>0</v>
      </c>
      <c r="M635" s="1">
        <v>6.7454140141992866E-8</v>
      </c>
      <c r="N635" s="1">
        <v>3.1827306510907605E-12</v>
      </c>
      <c r="O635" s="1">
        <v>4.9592748736844005E-5</v>
      </c>
      <c r="P635" s="1">
        <v>4.9622446337437423E-9</v>
      </c>
      <c r="Q635" s="1">
        <v>2.5495853114266294E-9</v>
      </c>
      <c r="R635" s="1">
        <v>2550.0475250331756</v>
      </c>
      <c r="S635" s="1">
        <v>3.7595758359852798E-9</v>
      </c>
      <c r="T635" s="1">
        <v>1010.3768990123377</v>
      </c>
      <c r="U635" s="1">
        <v>86.728826536841481</v>
      </c>
      <c r="V635" s="1">
        <f>0.45*2600*PS[[#This Row],[Transform File.REC_y]]</f>
        <v>0.45190451290547401</v>
      </c>
      <c r="W635" s="1">
        <f>0.45*_xlfn.XLOOKUP(PS[[#This Row],[Transform File.Year]],Graphs!$R$2:$R$41,Graphs!$S$2:$S$41)*_xlfn.XLOOKUP(PS[[#This Row],[Transform File.Year]],Graphs!$R$2:$R$41,Graphs!$T$2:$T$41)*PS[[#This Row],[Transform File.REC_y]]</f>
        <v>0.11098711070706656</v>
      </c>
    </row>
    <row r="636" spans="1:23" hidden="1" x14ac:dyDescent="0.25">
      <c r="A636" s="1" t="s">
        <v>105</v>
      </c>
      <c r="B636">
        <v>1</v>
      </c>
      <c r="C636" s="1" t="s">
        <v>108</v>
      </c>
      <c r="D636" s="1" t="s">
        <v>379</v>
      </c>
      <c r="E636" s="1">
        <v>2055</v>
      </c>
      <c r="F636" s="1">
        <v>68.27259694322089</v>
      </c>
      <c r="G636" s="1">
        <v>9.1673254184428347E-3</v>
      </c>
      <c r="H636" s="1">
        <v>5.0993375521501691E-11</v>
      </c>
      <c r="I636" s="1">
        <v>1.2192349079161743E-9</v>
      </c>
      <c r="J636" s="1">
        <v>0</v>
      </c>
      <c r="K636" s="1">
        <v>296.3803112416395</v>
      </c>
      <c r="L636" s="1">
        <v>0</v>
      </c>
      <c r="M636" s="1">
        <v>1.5235968223359568E-7</v>
      </c>
      <c r="N636" s="1">
        <v>4.1713056492883075E-12</v>
      </c>
      <c r="O636" s="1">
        <v>4.9592779208854791E-5</v>
      </c>
      <c r="P636" s="1">
        <v>5.840187059013753E-9</v>
      </c>
      <c r="Q636" s="1">
        <v>2.5603423879250654E-9</v>
      </c>
      <c r="R636" s="1">
        <v>2643.8350784926492</v>
      </c>
      <c r="S636" s="1">
        <v>3.7874906461640776E-9</v>
      </c>
      <c r="T636" s="1">
        <v>999.79956858778405</v>
      </c>
      <c r="U636" s="1">
        <v>81.276489285992156</v>
      </c>
      <c r="V636" s="1">
        <f>0.45*2600*PS[[#This Row],[Transform File.REC_y]]</f>
        <v>10.725770739578117</v>
      </c>
      <c r="W636" s="1">
        <f>0.45*_xlfn.XLOOKUP(PS[[#This Row],[Transform File.Year]],Graphs!$R$2:$R$41,Graphs!$S$2:$S$41)*_xlfn.XLOOKUP(PS[[#This Row],[Transform File.Year]],Graphs!$R$2:$R$41,Graphs!$T$2:$T$41)*PS[[#This Row],[Transform File.REC_y]]</f>
        <v>2.5249478896200528</v>
      </c>
    </row>
    <row r="637" spans="1:23" hidden="1" x14ac:dyDescent="0.25">
      <c r="A637" s="1" t="s">
        <v>105</v>
      </c>
      <c r="B637">
        <v>1</v>
      </c>
      <c r="C637" s="1" t="s">
        <v>108</v>
      </c>
      <c r="D637" s="1" t="s">
        <v>379</v>
      </c>
      <c r="E637" s="1">
        <v>2056</v>
      </c>
      <c r="F637" s="1">
        <v>64.544558153781196</v>
      </c>
      <c r="G637" s="1">
        <v>8.8945380740523813E-2</v>
      </c>
      <c r="H637" s="1">
        <v>6.4883433269124968E-11</v>
      </c>
      <c r="I637" s="1">
        <v>1.5018306302807907E-10</v>
      </c>
      <c r="J637" s="1">
        <v>0</v>
      </c>
      <c r="K637" s="1">
        <v>191.70531223747062</v>
      </c>
      <c r="L637" s="1">
        <v>0</v>
      </c>
      <c r="M637" s="1">
        <v>13.246774629774155</v>
      </c>
      <c r="N637" s="1">
        <v>5.6231537216923693E-12</v>
      </c>
      <c r="O637" s="1">
        <v>4.9592813457800714E-5</v>
      </c>
      <c r="P637" s="1">
        <v>5.9223615486130864E-9</v>
      </c>
      <c r="Q637" s="1">
        <v>2.5714413519242165E-9</v>
      </c>
      <c r="R637" s="1">
        <v>2840.2981389514971</v>
      </c>
      <c r="S637" s="1">
        <v>3.8039239857869016E-9</v>
      </c>
      <c r="T637" s="1">
        <v>962.67195102596634</v>
      </c>
      <c r="U637" s="1">
        <v>73.667483409718272</v>
      </c>
      <c r="V637" s="1">
        <f>0.45*2600*PS[[#This Row],[Transform File.REC_y]]</f>
        <v>104.06609546641286</v>
      </c>
      <c r="W637" s="1">
        <f>0.45*_xlfn.XLOOKUP(PS[[#This Row],[Transform File.Year]],Graphs!$R$2:$R$41,Graphs!$S$2:$S$41)*_xlfn.XLOOKUP(PS[[#This Row],[Transform File.Year]],Graphs!$R$2:$R$41,Graphs!$T$2:$T$41)*PS[[#This Row],[Transform File.REC_y]]</f>
        <v>23.480829603614911</v>
      </c>
    </row>
    <row r="638" spans="1:23" hidden="1" x14ac:dyDescent="0.25">
      <c r="A638" s="1" t="s">
        <v>105</v>
      </c>
      <c r="B638">
        <v>1</v>
      </c>
      <c r="C638" s="1" t="s">
        <v>108</v>
      </c>
      <c r="D638" s="1" t="s">
        <v>379</v>
      </c>
      <c r="E638" s="1">
        <v>2057</v>
      </c>
      <c r="F638" s="1">
        <v>60.813928404166994</v>
      </c>
      <c r="G638" s="1">
        <v>6.1963922674505845E-2</v>
      </c>
      <c r="H638" s="1">
        <v>0</v>
      </c>
      <c r="I638" s="1">
        <v>4.1898416294288782E-11</v>
      </c>
      <c r="J638" s="1">
        <v>0</v>
      </c>
      <c r="K638" s="1">
        <v>212.2353778010891</v>
      </c>
      <c r="L638" s="1">
        <v>0</v>
      </c>
      <c r="M638" s="1">
        <v>12.010489441885833</v>
      </c>
      <c r="N638" s="1">
        <v>7.8961216195704505E-12</v>
      </c>
      <c r="O638" s="1">
        <v>4.9592854239501837E-5</v>
      </c>
      <c r="P638" s="1">
        <v>7.1414888475407742E-9</v>
      </c>
      <c r="Q638" s="1">
        <v>2.5846568794260907E-9</v>
      </c>
      <c r="R638" s="1">
        <v>2938.6186925718207</v>
      </c>
      <c r="S638" s="1">
        <v>3.8142917919770675E-9</v>
      </c>
      <c r="T638" s="1">
        <v>945.99611030368737</v>
      </c>
      <c r="U638" s="1">
        <v>62.823474595310302</v>
      </c>
      <c r="V638" s="1">
        <f>0.45*2600*PS[[#This Row],[Transform File.REC_y]]</f>
        <v>72.49778952917184</v>
      </c>
      <c r="W638" s="1">
        <f>0.45*_xlfn.XLOOKUP(PS[[#This Row],[Transform File.Year]],Graphs!$R$2:$R$41,Graphs!$S$2:$S$41)*_xlfn.XLOOKUP(PS[[#This Row],[Transform File.Year]],Graphs!$R$2:$R$41,Graphs!$T$2:$T$41)*PS[[#This Row],[Transform File.REC_y]]</f>
        <v>15.678036047516319</v>
      </c>
    </row>
    <row r="639" spans="1:23" hidden="1" x14ac:dyDescent="0.25">
      <c r="A639" s="1" t="s">
        <v>105</v>
      </c>
      <c r="B639">
        <v>1</v>
      </c>
      <c r="C639" s="1" t="s">
        <v>108</v>
      </c>
      <c r="D639" s="1" t="s">
        <v>379</v>
      </c>
      <c r="E639" s="1">
        <v>2058</v>
      </c>
      <c r="F639" s="1">
        <v>56.152207556591392</v>
      </c>
      <c r="G639" s="1">
        <v>7.6047308400460534E-2</v>
      </c>
      <c r="H639" s="1">
        <v>0</v>
      </c>
      <c r="I639" s="1">
        <v>0</v>
      </c>
      <c r="J639" s="1">
        <v>0</v>
      </c>
      <c r="K639" s="1">
        <v>110.94992039286858</v>
      </c>
      <c r="L639" s="1">
        <v>0</v>
      </c>
      <c r="M639" s="1">
        <v>2.9992804828115771</v>
      </c>
      <c r="N639" s="1">
        <v>1.1827146996317638E-11</v>
      </c>
      <c r="O639" s="1">
        <v>4.9592900802810012E-5</v>
      </c>
      <c r="P639" s="1">
        <v>7.2915522035089618E-9</v>
      </c>
      <c r="Q639" s="1">
        <v>2.6003444348657185E-9</v>
      </c>
      <c r="R639" s="1">
        <v>3059.8530870229401</v>
      </c>
      <c r="S639" s="1">
        <v>3.8219962695182272E-9</v>
      </c>
      <c r="T639" s="1">
        <v>906.55840909601159</v>
      </c>
      <c r="U639" s="1">
        <v>61.666848258554559</v>
      </c>
      <c r="V639" s="1">
        <f>0.45*2600*PS[[#This Row],[Transform File.REC_y]]</f>
        <v>88.975350828538822</v>
      </c>
      <c r="W639" s="1">
        <f>0.45*_xlfn.XLOOKUP(PS[[#This Row],[Transform File.Year]],Graphs!$R$2:$R$41,Graphs!$S$2:$S$41)*_xlfn.XLOOKUP(PS[[#This Row],[Transform File.Year]],Graphs!$R$2:$R$41,Graphs!$T$2:$T$41)*PS[[#This Row],[Transform File.REC_y]]</f>
        <v>18.440894808106947</v>
      </c>
    </row>
    <row r="640" spans="1:23" hidden="1" x14ac:dyDescent="0.25">
      <c r="A640" s="1" t="s">
        <v>105</v>
      </c>
      <c r="B640">
        <v>1</v>
      </c>
      <c r="C640" s="1" t="s">
        <v>108</v>
      </c>
      <c r="D640" s="1" t="s">
        <v>379</v>
      </c>
      <c r="E640" s="1">
        <v>2059</v>
      </c>
      <c r="F640" s="1">
        <v>58.377451335751772</v>
      </c>
      <c r="G640" s="1">
        <v>0.72597359497044556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4.9592958693731771E-5</v>
      </c>
      <c r="P640" s="1">
        <v>7.3333161455769909E-9</v>
      </c>
      <c r="Q640" s="1">
        <v>2.6188918901555387E-9</v>
      </c>
      <c r="R640" s="1">
        <v>3095.9789533112908</v>
      </c>
      <c r="S640" s="1">
        <v>3.828095426438658E-9</v>
      </c>
      <c r="T640" s="1">
        <v>892.25202608960228</v>
      </c>
      <c r="U640" s="1">
        <v>57.059270427359593</v>
      </c>
      <c r="V640" s="1">
        <f>0.45*2600*PS[[#This Row],[Transform File.REC_y]]</f>
        <v>849.38910611542133</v>
      </c>
      <c r="W640" s="1">
        <f>0.45*_xlfn.XLOOKUP(PS[[#This Row],[Transform File.Year]],Graphs!$R$2:$R$41,Graphs!$S$2:$S$41)*_xlfn.XLOOKUP(PS[[#This Row],[Transform File.Year]],Graphs!$R$2:$R$41,Graphs!$T$2:$T$41)*PS[[#This Row],[Transform File.REC_y]]</f>
        <v>168.71249329786451</v>
      </c>
    </row>
    <row r="641" spans="1:23" hidden="1" x14ac:dyDescent="0.25">
      <c r="A641" s="1" t="s">
        <v>105</v>
      </c>
      <c r="B641">
        <v>1</v>
      </c>
      <c r="C641" s="1" t="s">
        <v>108</v>
      </c>
      <c r="D641" s="1" t="s">
        <v>379</v>
      </c>
      <c r="E641" s="1">
        <v>2060</v>
      </c>
      <c r="F641" s="1">
        <v>75.999088600584685</v>
      </c>
      <c r="G641" s="1">
        <v>1.0610150928541553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4.9592946043907E-5</v>
      </c>
      <c r="P641" s="1">
        <v>7.3331645425446085E-9</v>
      </c>
      <c r="Q641" s="1">
        <v>2.6188918901555387E-9</v>
      </c>
      <c r="R641" s="1">
        <v>3034.4329426434824</v>
      </c>
      <c r="S641" s="1">
        <v>3.828095426438658E-9</v>
      </c>
      <c r="T641" s="1">
        <v>879.15159915591278</v>
      </c>
      <c r="U641" s="1">
        <v>47.450510890509321</v>
      </c>
      <c r="V641" s="1">
        <f>0.45*2600*PS[[#This Row],[Transform File.REC_y]]</f>
        <v>1241.3876586393617</v>
      </c>
      <c r="W641" s="1">
        <f>0.45*_xlfn.XLOOKUP(PS[[#This Row],[Transform File.Year]],Graphs!$R$2:$R$41,Graphs!$S$2:$S$41)*_xlfn.XLOOKUP(PS[[#This Row],[Transform File.Year]],Graphs!$R$2:$R$41,Graphs!$T$2:$T$41)*PS[[#This Row],[Transform File.REC_y]]</f>
        <v>236.29762506235957</v>
      </c>
    </row>
    <row r="642" spans="1:23" hidden="1" x14ac:dyDescent="0.25">
      <c r="A642" s="1" t="s">
        <v>105</v>
      </c>
      <c r="B642">
        <v>1</v>
      </c>
      <c r="C642" s="1" t="s">
        <v>108</v>
      </c>
      <c r="D642" s="1" t="s">
        <v>380</v>
      </c>
      <c r="E642" s="1">
        <v>2021</v>
      </c>
      <c r="F642" s="1">
        <v>192.28526539805742</v>
      </c>
      <c r="G642" s="1">
        <v>3.0865199393269438E-11</v>
      </c>
      <c r="H642" s="1">
        <v>2.0396567016777476E-13</v>
      </c>
      <c r="I642" s="1">
        <v>1.5952247558798594E-7</v>
      </c>
      <c r="J642" s="1">
        <v>2.4129263610757535E-12</v>
      </c>
      <c r="K642" s="1">
        <v>164.86999999999992</v>
      </c>
      <c r="L642" s="1">
        <v>2.082246354380067E-14</v>
      </c>
      <c r="M642" s="1">
        <v>110.83999999999212</v>
      </c>
      <c r="N642" s="1">
        <v>1.9820563414080189E-13</v>
      </c>
      <c r="O642" s="1">
        <v>153</v>
      </c>
      <c r="P642" s="1">
        <v>12.708</v>
      </c>
      <c r="Q642" s="1">
        <v>49.44</v>
      </c>
      <c r="R642" s="1">
        <v>164.87</v>
      </c>
      <c r="S642" s="1">
        <v>78.48</v>
      </c>
      <c r="T642" s="1">
        <v>110.84</v>
      </c>
      <c r="U642" s="1">
        <v>11.39</v>
      </c>
      <c r="V642" s="1">
        <f>0.45*2600*PS[[#This Row],[Transform File.REC_y]]</f>
        <v>3.6112283290125242E-8</v>
      </c>
      <c r="W642" s="1">
        <f>0.45*_xlfn.XLOOKUP(PS[[#This Row],[Transform File.Year]],Graphs!$R$2:$R$41,Graphs!$S$2:$S$41)*_xlfn.XLOOKUP(PS[[#This Row],[Transform File.Year]],Graphs!$R$2:$R$41,Graphs!$T$2:$T$41)*PS[[#This Row],[Transform File.REC_y]]</f>
        <v>2.9364189489882334E-8</v>
      </c>
    </row>
    <row r="643" spans="1:23" hidden="1" x14ac:dyDescent="0.25">
      <c r="A643" s="1" t="s">
        <v>105</v>
      </c>
      <c r="B643">
        <v>1</v>
      </c>
      <c r="C643" s="1" t="s">
        <v>108</v>
      </c>
      <c r="D643" s="1" t="s">
        <v>380</v>
      </c>
      <c r="E643" s="1">
        <v>2022</v>
      </c>
      <c r="F643" s="1">
        <v>268.78640492995441</v>
      </c>
      <c r="G643" s="1">
        <v>7.0736086491072766E-6</v>
      </c>
      <c r="H643" s="1">
        <v>2.0774454494242738E-13</v>
      </c>
      <c r="I643" s="1">
        <v>2.0229591662243714E-11</v>
      </c>
      <c r="J643" s="1">
        <v>2.3932561542725931E-12</v>
      </c>
      <c r="K643" s="1">
        <v>329.73999999999938</v>
      </c>
      <c r="L643" s="1">
        <v>1.8547694863408771E-14</v>
      </c>
      <c r="M643" s="1">
        <v>194.88782806307586</v>
      </c>
      <c r="N643" s="1">
        <v>1.9973424186200006E-13</v>
      </c>
      <c r="O643" s="1">
        <v>153</v>
      </c>
      <c r="P643" s="1">
        <v>12.708</v>
      </c>
      <c r="Q643" s="1">
        <v>49.44</v>
      </c>
      <c r="R643" s="1">
        <v>329.7399999999999</v>
      </c>
      <c r="S643" s="1">
        <v>78.48</v>
      </c>
      <c r="T643" s="1">
        <v>221.67999999999211</v>
      </c>
      <c r="U643" s="1">
        <v>11.3900000000002</v>
      </c>
      <c r="V643" s="1">
        <f>0.45*2600*PS[[#This Row],[Transform File.REC_y]]</f>
        <v>8.2761221194555135E-3</v>
      </c>
      <c r="W643" s="1">
        <f>0.45*_xlfn.XLOOKUP(PS[[#This Row],[Transform File.Year]],Graphs!$R$2:$R$41,Graphs!$S$2:$S$41)*_xlfn.XLOOKUP(PS[[#This Row],[Transform File.Year]],Graphs!$R$2:$R$41,Graphs!$T$2:$T$41)*PS[[#This Row],[Transform File.REC_y]]</f>
        <v>6.8483931641730392E-3</v>
      </c>
    </row>
    <row r="644" spans="1:23" hidden="1" x14ac:dyDescent="0.25">
      <c r="A644" s="1" t="s">
        <v>105</v>
      </c>
      <c r="B644">
        <v>1</v>
      </c>
      <c r="C644" s="1" t="s">
        <v>108</v>
      </c>
      <c r="D644" s="1" t="s">
        <v>380</v>
      </c>
      <c r="E644" s="1">
        <v>2023</v>
      </c>
      <c r="F644" s="1">
        <v>63.983107650580443</v>
      </c>
      <c r="G644" s="1">
        <v>8.9492213015962902E-8</v>
      </c>
      <c r="H644" s="1">
        <v>2.1126985943672006E-13</v>
      </c>
      <c r="I644" s="1">
        <v>9.3409664007310522E-12</v>
      </c>
      <c r="J644" s="1">
        <v>2.488666595127656E-12</v>
      </c>
      <c r="K644" s="1">
        <v>1.0696606723904085E-10</v>
      </c>
      <c r="L644" s="1">
        <v>1.740626249679133E-14</v>
      </c>
      <c r="M644" s="1">
        <v>6.9980012442822799E-11</v>
      </c>
      <c r="N644" s="1">
        <v>2.012818784088315E-13</v>
      </c>
      <c r="O644" s="1">
        <v>145.35</v>
      </c>
      <c r="P644" s="1">
        <v>12.002000159522474</v>
      </c>
      <c r="Q644" s="1">
        <v>46.144000000000005</v>
      </c>
      <c r="R644" s="1">
        <v>648.48866666666595</v>
      </c>
      <c r="S644" s="1">
        <v>74.555999999999997</v>
      </c>
      <c r="T644" s="1">
        <v>409.17849472973467</v>
      </c>
      <c r="U644" s="1">
        <v>10.251000000000397</v>
      </c>
      <c r="V644" s="1">
        <f>0.45*2600*PS[[#This Row],[Transform File.REC_y]]</f>
        <v>1.0470588922867659E-4</v>
      </c>
      <c r="W644" s="1">
        <f>0.45*_xlfn.XLOOKUP(PS[[#This Row],[Transform File.Year]],Graphs!$R$2:$R$41,Graphs!$S$2:$S$41)*_xlfn.XLOOKUP(PS[[#This Row],[Transform File.Year]],Graphs!$R$2:$R$41,Graphs!$T$2:$T$41)*PS[[#This Row],[Transform File.REC_y]]</f>
        <v>8.8145665287161506E-5</v>
      </c>
    </row>
    <row r="645" spans="1:23" hidden="1" x14ac:dyDescent="0.25">
      <c r="A645" s="1" t="s">
        <v>105</v>
      </c>
      <c r="B645">
        <v>1</v>
      </c>
      <c r="C645" s="1" t="s">
        <v>108</v>
      </c>
      <c r="D645" s="1" t="s">
        <v>380</v>
      </c>
      <c r="E645" s="1">
        <v>2024</v>
      </c>
      <c r="F645" s="1">
        <v>76.161909282726171</v>
      </c>
      <c r="G645" s="1">
        <v>2.2138028634254454E-9</v>
      </c>
      <c r="H645" s="1">
        <v>2.6730536715835582E-13</v>
      </c>
      <c r="I645" s="1">
        <v>1.072376811648274E-11</v>
      </c>
      <c r="J645" s="1">
        <v>3.1945947903241521E-12</v>
      </c>
      <c r="K645" s="1">
        <v>42.018284310866569</v>
      </c>
      <c r="L645" s="1">
        <v>2.1644994115266633E-14</v>
      </c>
      <c r="M645" s="1">
        <v>1.6770991953261079E-10</v>
      </c>
      <c r="N645" s="1">
        <v>2.6523769781963922E-13</v>
      </c>
      <c r="O645" s="1">
        <v>137.70000000000022</v>
      </c>
      <c r="P645" s="1">
        <v>11.296000159542704</v>
      </c>
      <c r="Q645" s="1">
        <v>42.848000000000006</v>
      </c>
      <c r="R645" s="1">
        <v>637.49733333343966</v>
      </c>
      <c r="S645" s="1">
        <v>70.632000000000005</v>
      </c>
      <c r="T645" s="1">
        <v>401.78916139647129</v>
      </c>
      <c r="U645" s="1">
        <v>9.1120000000005987</v>
      </c>
      <c r="V645" s="1">
        <f>0.45*2600*PS[[#This Row],[Transform File.REC_y]]</f>
        <v>2.5901493502077709E-6</v>
      </c>
      <c r="W645" s="1">
        <f>0.45*_xlfn.XLOOKUP(PS[[#This Row],[Transform File.Year]],Graphs!$R$2:$R$41,Graphs!$S$2:$S$41)*_xlfn.XLOOKUP(PS[[#This Row],[Transform File.Year]],Graphs!$R$2:$R$41,Graphs!$T$2:$T$41)*PS[[#This Row],[Transform File.REC_y]]</f>
        <v>2.1120644290934723E-6</v>
      </c>
    </row>
    <row r="646" spans="1:23" hidden="1" x14ac:dyDescent="0.25">
      <c r="A646" s="1" t="s">
        <v>105</v>
      </c>
      <c r="B646">
        <v>1</v>
      </c>
      <c r="C646" s="1" t="s">
        <v>108</v>
      </c>
      <c r="D646" s="1" t="s">
        <v>380</v>
      </c>
      <c r="E646" s="1">
        <v>2025</v>
      </c>
      <c r="F646" s="1">
        <v>76.19044943508581</v>
      </c>
      <c r="G646" s="1">
        <v>2.243900779543655E-9</v>
      </c>
      <c r="H646" s="1">
        <v>3.5211378026534585E-13</v>
      </c>
      <c r="I646" s="1">
        <v>1.2589796551754094E-11</v>
      </c>
      <c r="J646" s="1">
        <v>4.2893891839716067E-12</v>
      </c>
      <c r="K646" s="1">
        <v>105.6093950011701</v>
      </c>
      <c r="L646" s="1">
        <v>2.7457585439989268E-14</v>
      </c>
      <c r="M646" s="1">
        <v>6.7503284040972668E-10</v>
      </c>
      <c r="N646" s="1">
        <v>3.7251970012896095E-13</v>
      </c>
      <c r="O646" s="1">
        <v>130.05000000000041</v>
      </c>
      <c r="P646" s="1">
        <v>10.590000159552046</v>
      </c>
      <c r="Q646" s="1">
        <v>39.552</v>
      </c>
      <c r="R646" s="1">
        <v>668.52428431097292</v>
      </c>
      <c r="S646" s="1">
        <v>66.707999999999998</v>
      </c>
      <c r="T646" s="1">
        <v>394.39982806330568</v>
      </c>
      <c r="U646" s="1">
        <v>7.9730000000008632</v>
      </c>
      <c r="V646" s="1">
        <f>0.45*2600*PS[[#This Row],[Transform File.REC_y]]</f>
        <v>2.6253639120660765E-6</v>
      </c>
      <c r="W646" s="1">
        <f>0.45*_xlfn.XLOOKUP(PS[[#This Row],[Transform File.Year]],Graphs!$R$2:$R$41,Graphs!$S$2:$S$41)*_xlfn.XLOOKUP(PS[[#This Row],[Transform File.Year]],Graphs!$R$2:$R$41,Graphs!$T$2:$T$41)*PS[[#This Row],[Transform File.REC_y]]</f>
        <v>2.0730143979360747E-6</v>
      </c>
    </row>
    <row r="647" spans="1:23" hidden="1" x14ac:dyDescent="0.25">
      <c r="A647" s="1" t="s">
        <v>105</v>
      </c>
      <c r="B647">
        <v>1</v>
      </c>
      <c r="C647" s="1" t="s">
        <v>108</v>
      </c>
      <c r="D647" s="1" t="s">
        <v>380</v>
      </c>
      <c r="E647" s="1">
        <v>2026</v>
      </c>
      <c r="F647" s="1">
        <v>78.45613834433874</v>
      </c>
      <c r="G647" s="1">
        <v>2.3947953042302118E-9</v>
      </c>
      <c r="H647" s="1">
        <v>4.9227580513538766E-13</v>
      </c>
      <c r="I647" s="1">
        <v>1.4821536149583427E-11</v>
      </c>
      <c r="J647" s="1">
        <v>6.2724984694844535E-12</v>
      </c>
      <c r="K647" s="1">
        <v>84.019028812138998</v>
      </c>
      <c r="L647" s="1">
        <v>3.8114793982716306E-14</v>
      </c>
      <c r="M647" s="1">
        <v>9.9417348107171666</v>
      </c>
      <c r="N647" s="1">
        <v>5.881283982121914E-13</v>
      </c>
      <c r="O647" s="1">
        <v>122.40000000000063</v>
      </c>
      <c r="P647" s="1">
        <v>9.8840001595627687</v>
      </c>
      <c r="Q647" s="1">
        <v>36.255999999999993</v>
      </c>
      <c r="R647" s="1">
        <v>763.14234597880966</v>
      </c>
      <c r="S647" s="1">
        <v>62.784000000000006</v>
      </c>
      <c r="T647" s="1">
        <v>387.01049473064734</v>
      </c>
      <c r="U647" s="1">
        <v>6.834000000001236</v>
      </c>
      <c r="V647" s="1">
        <f>0.45*2600*PS[[#This Row],[Transform File.REC_y]]</f>
        <v>2.8019105059493479E-6</v>
      </c>
      <c r="W647" s="1">
        <f>0.45*_xlfn.XLOOKUP(PS[[#This Row],[Transform File.Year]],Graphs!$R$2:$R$41,Graphs!$S$2:$S$41)*_xlfn.XLOOKUP(PS[[#This Row],[Transform File.Year]],Graphs!$R$2:$R$41,Graphs!$T$2:$T$41)*PS[[#This Row],[Transform File.REC_y]]</f>
        <v>2.1418026750494312E-6</v>
      </c>
    </row>
    <row r="648" spans="1:23" hidden="1" x14ac:dyDescent="0.25">
      <c r="A648" s="1" t="s">
        <v>105</v>
      </c>
      <c r="B648">
        <v>1</v>
      </c>
      <c r="C648" s="1" t="s">
        <v>108</v>
      </c>
      <c r="D648" s="1" t="s">
        <v>380</v>
      </c>
      <c r="E648" s="1">
        <v>2027</v>
      </c>
      <c r="F648" s="1">
        <v>79.149021624870272</v>
      </c>
      <c r="G648" s="1">
        <v>2.5819667614285661E-9</v>
      </c>
      <c r="H648" s="1">
        <v>7.3475534582287739E-13</v>
      </c>
      <c r="I648" s="1">
        <v>1.7286467558724323E-11</v>
      </c>
      <c r="J648" s="1">
        <v>1.7016796368327857E-11</v>
      </c>
      <c r="K648" s="1">
        <v>75.006071735851862</v>
      </c>
      <c r="L648" s="1">
        <v>4.8044963972809118E-14</v>
      </c>
      <c r="M648" s="1">
        <v>31.367652507118738</v>
      </c>
      <c r="N648" s="1">
        <v>1.2371597018392351E-12</v>
      </c>
      <c r="O648" s="1">
        <v>114.7500000000009</v>
      </c>
      <c r="P648" s="1">
        <v>9.1780001595753582</v>
      </c>
      <c r="Q648" s="1">
        <v>32.96</v>
      </c>
      <c r="R648" s="1">
        <v>836.1700414576153</v>
      </c>
      <c r="S648" s="1">
        <v>58.86</v>
      </c>
      <c r="T648" s="1">
        <v>389.56289620803113</v>
      </c>
      <c r="U648" s="1">
        <v>5.6950000000018255</v>
      </c>
      <c r="V648" s="1">
        <f>0.45*2600*PS[[#This Row],[Transform File.REC_y]]</f>
        <v>3.0209011108714222E-6</v>
      </c>
      <c r="W648" s="1">
        <f>0.45*_xlfn.XLOOKUP(PS[[#This Row],[Transform File.Year]],Graphs!$R$2:$R$41,Graphs!$S$2:$S$41)*_xlfn.XLOOKUP(PS[[#This Row],[Transform File.Year]],Graphs!$R$2:$R$41,Graphs!$T$2:$T$41)*PS[[#This Row],[Transform File.REC_y]]</f>
        <v>2.2349089413887506E-6</v>
      </c>
    </row>
    <row r="649" spans="1:23" hidden="1" x14ac:dyDescent="0.25">
      <c r="A649" s="1" t="s">
        <v>105</v>
      </c>
      <c r="B649">
        <v>1</v>
      </c>
      <c r="C649" s="1" t="s">
        <v>108</v>
      </c>
      <c r="D649" s="1" t="s">
        <v>380</v>
      </c>
      <c r="E649" s="1">
        <v>2028</v>
      </c>
      <c r="F649" s="1">
        <v>79.623278412621772</v>
      </c>
      <c r="G649" s="1">
        <v>5.0150020005936191E-9</v>
      </c>
      <c r="H649" s="1">
        <v>1.0934313090662869E-12</v>
      </c>
      <c r="I649" s="1">
        <v>2.0334316715600881E-11</v>
      </c>
      <c r="J649" s="1">
        <v>3.0689773013597264E-11</v>
      </c>
      <c r="K649" s="1">
        <v>75.548809358421593</v>
      </c>
      <c r="L649" s="1">
        <v>6.5902150603495285E-14</v>
      </c>
      <c r="M649" s="1">
        <v>38.402675398208416</v>
      </c>
      <c r="N649" s="1">
        <v>2.1270053597661636</v>
      </c>
      <c r="O649" s="1">
        <v>107.10000000000123</v>
      </c>
      <c r="P649" s="1">
        <v>8.4720001595901806</v>
      </c>
      <c r="Q649" s="1">
        <v>29.664000000000001</v>
      </c>
      <c r="R649" s="1">
        <v>900.18477986013386</v>
      </c>
      <c r="S649" s="1">
        <v>54.935999999999993</v>
      </c>
      <c r="T649" s="1">
        <v>413.54121538181658</v>
      </c>
      <c r="U649" s="1">
        <v>4.5560000000030625</v>
      </c>
      <c r="V649" s="1">
        <f>0.45*2600*PS[[#This Row],[Transform File.REC_y]]</f>
        <v>5.8675523406945347E-6</v>
      </c>
      <c r="W649" s="1">
        <f>0.45*_xlfn.XLOOKUP(PS[[#This Row],[Transform File.Year]],Graphs!$R$2:$R$41,Graphs!$S$2:$S$41)*_xlfn.XLOOKUP(PS[[#This Row],[Transform File.Year]],Graphs!$R$2:$R$41,Graphs!$T$2:$T$41)*PS[[#This Row],[Transform File.REC_y]]</f>
        <v>4.2001788117633278E-6</v>
      </c>
    </row>
    <row r="650" spans="1:23" hidden="1" x14ac:dyDescent="0.25">
      <c r="A650" s="1" t="s">
        <v>105</v>
      </c>
      <c r="B650">
        <v>1</v>
      </c>
      <c r="C650" s="1" t="s">
        <v>108</v>
      </c>
      <c r="D650" s="1" t="s">
        <v>380</v>
      </c>
      <c r="E650" s="1">
        <v>2029</v>
      </c>
      <c r="F650" s="1">
        <v>80.662813082700367</v>
      </c>
      <c r="G650" s="1">
        <v>1.8368319352715035E-6</v>
      </c>
      <c r="H650" s="1">
        <v>1.7186741218232108E-12</v>
      </c>
      <c r="I650" s="1">
        <v>2.3475083262603418E-11</v>
      </c>
      <c r="J650" s="1">
        <v>9.3457854279308097E-9</v>
      </c>
      <c r="K650" s="1">
        <v>99.411188390454512</v>
      </c>
      <c r="L650" s="1">
        <v>1.2719360121426806E-13</v>
      </c>
      <c r="M650" s="1">
        <v>10.693097699898605</v>
      </c>
      <c r="N650" s="1">
        <v>3.3415026798820682</v>
      </c>
      <c r="O650" s="1">
        <v>99.450000000001737</v>
      </c>
      <c r="P650" s="1">
        <v>7.7660001596074686</v>
      </c>
      <c r="Q650" s="1">
        <v>26.368000000002414</v>
      </c>
      <c r="R650" s="1">
        <v>964.74225588522211</v>
      </c>
      <c r="S650" s="1">
        <v>51.012</v>
      </c>
      <c r="T650" s="1">
        <v>444.55455744669166</v>
      </c>
      <c r="U650" s="1">
        <v>5.5440053597692254</v>
      </c>
      <c r="V650" s="1">
        <f>0.45*2600*PS[[#This Row],[Transform File.REC_y]]</f>
        <v>2.1490933642676589E-3</v>
      </c>
      <c r="W650" s="1">
        <f>0.45*_xlfn.XLOOKUP(PS[[#This Row],[Transform File.Year]],Graphs!$R$2:$R$41,Graphs!$S$2:$S$41)*_xlfn.XLOOKUP(PS[[#This Row],[Transform File.Year]],Graphs!$R$2:$R$41,Graphs!$T$2:$T$41)*PS[[#This Row],[Transform File.REC_y]]</f>
        <v>1.4881488718420089E-3</v>
      </c>
    </row>
    <row r="651" spans="1:23" hidden="1" x14ac:dyDescent="0.25">
      <c r="A651" s="1" t="s">
        <v>105</v>
      </c>
      <c r="B651">
        <v>1</v>
      </c>
      <c r="C651" s="1" t="s">
        <v>108</v>
      </c>
      <c r="D651" s="1" t="s">
        <v>380</v>
      </c>
      <c r="E651" s="1">
        <v>2030</v>
      </c>
      <c r="F651" s="1">
        <v>83.124024741808142</v>
      </c>
      <c r="G651" s="1">
        <v>2.5052838710576448E-6</v>
      </c>
      <c r="H651" s="1">
        <v>2.6639589308066759E-12</v>
      </c>
      <c r="I651" s="1">
        <v>2.7224909329524193E-11</v>
      </c>
      <c r="J651" s="1">
        <v>1.0304403255997408E-9</v>
      </c>
      <c r="K651" s="1">
        <v>93.581668655919202</v>
      </c>
      <c r="L651" s="1">
        <v>1.5342922106622834E-13</v>
      </c>
      <c r="M651" s="1">
        <v>2.8887097240713946E-9</v>
      </c>
      <c r="N651" s="1">
        <v>4.4427540198230373</v>
      </c>
      <c r="O651" s="1">
        <v>91.80000000000247</v>
      </c>
      <c r="P651" s="1">
        <v>7.0600001596278013</v>
      </c>
      <c r="Q651" s="1">
        <v>23.07200000000481</v>
      </c>
      <c r="R651" s="1">
        <v>1053.1621109423434</v>
      </c>
      <c r="S651" s="1">
        <v>47.088000000000001</v>
      </c>
      <c r="T651" s="1">
        <v>447.85832181325691</v>
      </c>
      <c r="U651" s="1">
        <v>7.7465080396512942</v>
      </c>
      <c r="V651" s="1">
        <f>0.45*2600*PS[[#This Row],[Transform File.REC_y]]</f>
        <v>2.9311821291374443E-3</v>
      </c>
      <c r="W651" s="1">
        <f>0.45*_xlfn.XLOOKUP(PS[[#This Row],[Transform File.Year]],Graphs!$R$2:$R$41,Graphs!$S$2:$S$41)*_xlfn.XLOOKUP(PS[[#This Row],[Transform File.Year]],Graphs!$R$2:$R$41,Graphs!$T$2:$T$41)*PS[[#This Row],[Transform File.REC_y]]</f>
        <v>1.9629547371082506E-3</v>
      </c>
    </row>
    <row r="652" spans="1:23" hidden="1" x14ac:dyDescent="0.25">
      <c r="A652" s="1" t="s">
        <v>105</v>
      </c>
      <c r="B652">
        <v>1</v>
      </c>
      <c r="C652" s="1" t="s">
        <v>108</v>
      </c>
      <c r="D652" s="1" t="s">
        <v>380</v>
      </c>
      <c r="E652" s="1">
        <v>2031</v>
      </c>
      <c r="F652" s="1">
        <v>84.740276468048506</v>
      </c>
      <c r="G652" s="1">
        <v>3.0923095910947222E-6</v>
      </c>
      <c r="H652" s="1">
        <v>4.6923424636673619E-12</v>
      </c>
      <c r="I652" s="1">
        <v>3.1805059453772558E-11</v>
      </c>
      <c r="J652" s="1">
        <v>5.8563894628592527E-10</v>
      </c>
      <c r="K652" s="1">
        <v>90.973864527622254</v>
      </c>
      <c r="L652" s="1">
        <v>6.4335528507612887E-13</v>
      </c>
      <c r="M652" s="1">
        <v>4.4005657828880267E-10</v>
      </c>
      <c r="N652" s="1">
        <v>6.0946310297336623</v>
      </c>
      <c r="O652" s="1">
        <v>84.150000000003587</v>
      </c>
      <c r="P652" s="1">
        <v>6.3540001596512772</v>
      </c>
      <c r="Q652" s="1">
        <v>19.776000000007294</v>
      </c>
      <c r="R652" s="1">
        <v>1135.7524462649292</v>
      </c>
      <c r="S652" s="1">
        <v>43.164000000000023</v>
      </c>
      <c r="T652" s="1">
        <v>440.46898848281234</v>
      </c>
      <c r="U652" s="1">
        <v>11.050262059474331</v>
      </c>
      <c r="V652" s="1">
        <f>0.45*2600*PS[[#This Row],[Transform File.REC_y]]</f>
        <v>3.6180022215808248E-3</v>
      </c>
      <c r="W652" s="1">
        <f>0.45*_xlfn.XLOOKUP(PS[[#This Row],[Transform File.Year]],Graphs!$R$2:$R$41,Graphs!$S$2:$S$41)*_xlfn.XLOOKUP(PS[[#This Row],[Transform File.Year]],Graphs!$R$2:$R$41,Graphs!$T$2:$T$41)*PS[[#This Row],[Transform File.REC_y]]</f>
        <v>2.3251012887933486E-3</v>
      </c>
    </row>
    <row r="653" spans="1:23" hidden="1" x14ac:dyDescent="0.25">
      <c r="A653" s="1" t="s">
        <v>105</v>
      </c>
      <c r="B653">
        <v>1</v>
      </c>
      <c r="C653" s="1" t="s">
        <v>108</v>
      </c>
      <c r="D653" s="1" t="s">
        <v>380</v>
      </c>
      <c r="E653" s="1">
        <v>2032</v>
      </c>
      <c r="F653" s="1">
        <v>86.034530267353887</v>
      </c>
      <c r="G653" s="1">
        <v>3.033300753092908E-4</v>
      </c>
      <c r="H653" s="1">
        <v>8.0185307460104192E-12</v>
      </c>
      <c r="I653" s="1">
        <v>3.7810078679060227E-11</v>
      </c>
      <c r="J653" s="1">
        <v>7.3627827887087081E-10</v>
      </c>
      <c r="K653" s="1">
        <v>81.840360854967528</v>
      </c>
      <c r="L653" s="1">
        <v>1.7063231932887058E-10</v>
      </c>
      <c r="M653" s="1">
        <v>2.9223298838677436E-9</v>
      </c>
      <c r="N653" s="1">
        <v>8.5724465445964739</v>
      </c>
      <c r="O653" s="1">
        <v>76.500000000005286</v>
      </c>
      <c r="P653" s="1">
        <v>5.6480001596785021</v>
      </c>
      <c r="Q653" s="1">
        <v>16.480000000010492</v>
      </c>
      <c r="R653" s="1">
        <v>1215.734977459218</v>
      </c>
      <c r="S653" s="1">
        <v>39.240000000000045</v>
      </c>
      <c r="T653" s="1">
        <v>433.07965514991906</v>
      </c>
      <c r="U653" s="1">
        <v>16.005893089207994</v>
      </c>
      <c r="V653" s="1">
        <f>0.45*2600*PS[[#This Row],[Transform File.REC_y]]</f>
        <v>0.35489618811187024</v>
      </c>
      <c r="W653" s="1">
        <f>0.45*_xlfn.XLOOKUP(PS[[#This Row],[Transform File.Year]],Graphs!$R$2:$R$41,Graphs!$S$2:$S$41)*_xlfn.XLOOKUP(PS[[#This Row],[Transform File.Year]],Graphs!$R$2:$R$41,Graphs!$T$2:$T$41)*PS[[#This Row],[Transform File.REC_y]]</f>
        <v>0.21885432806514055</v>
      </c>
    </row>
    <row r="654" spans="1:23" hidden="1" x14ac:dyDescent="0.25">
      <c r="A654" s="1" t="s">
        <v>105</v>
      </c>
      <c r="B654">
        <v>1</v>
      </c>
      <c r="C654" s="1" t="s">
        <v>108</v>
      </c>
      <c r="D654" s="1" t="s">
        <v>380</v>
      </c>
      <c r="E654" s="1">
        <v>2033</v>
      </c>
      <c r="F654" s="1">
        <v>86.97635149750316</v>
      </c>
      <c r="G654" s="1">
        <v>2.0111957735573414E-4</v>
      </c>
      <c r="H654" s="1">
        <v>2.4349811370883953E-11</v>
      </c>
      <c r="I654" s="1">
        <v>4.6865800731045444E-11</v>
      </c>
      <c r="J654" s="1">
        <v>1.4481617704295134E-9</v>
      </c>
      <c r="K654" s="1">
        <v>60.128328842384725</v>
      </c>
      <c r="L654" s="1">
        <v>1.1604740157787868E-11</v>
      </c>
      <c r="M654" s="1">
        <v>29.172512500316813</v>
      </c>
      <c r="N654" s="1">
        <v>12.289169816889736</v>
      </c>
      <c r="O654" s="1">
        <v>68.850000000007952</v>
      </c>
      <c r="P654" s="1">
        <v>4.9420001597103065</v>
      </c>
      <c r="Q654" s="1">
        <v>13.18400000001478</v>
      </c>
      <c r="R654" s="1">
        <v>1286.5840049808521</v>
      </c>
      <c r="S654" s="1">
        <v>35.316000000000059</v>
      </c>
      <c r="T654" s="1">
        <v>425.69032181950809</v>
      </c>
      <c r="U654" s="1">
        <v>24.578339633804468</v>
      </c>
      <c r="V654" s="1">
        <f>0.45*2600*PS[[#This Row],[Transform File.REC_y]]</f>
        <v>0.23530990550620895</v>
      </c>
      <c r="W654" s="1">
        <f>0.45*_xlfn.XLOOKUP(PS[[#This Row],[Transform File.Year]],Graphs!$R$2:$R$41,Graphs!$S$2:$S$41)*_xlfn.XLOOKUP(PS[[#This Row],[Transform File.Year]],Graphs!$R$2:$R$41,Graphs!$T$2:$T$41)*PS[[#This Row],[Transform File.REC_y]]</f>
        <v>0.13923561371440163</v>
      </c>
    </row>
    <row r="655" spans="1:23" hidden="1" x14ac:dyDescent="0.25">
      <c r="A655" s="1" t="s">
        <v>105</v>
      </c>
      <c r="B655">
        <v>1</v>
      </c>
      <c r="C655" s="1" t="s">
        <v>108</v>
      </c>
      <c r="D655" s="1" t="s">
        <v>380</v>
      </c>
      <c r="E655" s="1">
        <v>2034</v>
      </c>
      <c r="F655" s="1">
        <v>87.977677010616063</v>
      </c>
      <c r="G655" s="1">
        <v>1.7511291647640775E-6</v>
      </c>
      <c r="H655" s="1">
        <v>8.3353510305553815</v>
      </c>
      <c r="I655" s="1">
        <v>6.1007601126758588E-11</v>
      </c>
      <c r="J655" s="1">
        <v>8.8195472432469977E-10</v>
      </c>
      <c r="K655" s="1">
        <v>54.767725485098836</v>
      </c>
      <c r="L655" s="1">
        <v>1.7337466831523918E-11</v>
      </c>
      <c r="M655" s="1">
        <v>49.716013607956455</v>
      </c>
      <c r="N655" s="1">
        <v>8.025313668415917</v>
      </c>
      <c r="O655" s="1">
        <v>61.200000000012643</v>
      </c>
      <c r="P655" s="1">
        <v>4.2360001597481167</v>
      </c>
      <c r="Q655" s="1">
        <v>9.8880000000210515</v>
      </c>
      <c r="R655" s="1">
        <v>1335.7210004899034</v>
      </c>
      <c r="S655" s="1">
        <v>31.392000000000081</v>
      </c>
      <c r="T655" s="1">
        <v>447.47350098649156</v>
      </c>
      <c r="U655" s="1">
        <v>36.8675094506942</v>
      </c>
      <c r="V655" s="1">
        <f>0.45*2600*PS[[#This Row],[Transform File.REC_y]]</f>
        <v>2.0488211227739708E-3</v>
      </c>
      <c r="W655" s="1">
        <f>0.45*_xlfn.XLOOKUP(PS[[#This Row],[Transform File.Year]],Graphs!$R$2:$R$41,Graphs!$S$2:$S$41)*_xlfn.XLOOKUP(PS[[#This Row],[Transform File.Year]],Graphs!$R$2:$R$41,Graphs!$T$2:$T$41)*PS[[#This Row],[Transform File.REC_y]]</f>
        <v>1.1631786180258679E-3</v>
      </c>
    </row>
    <row r="656" spans="1:23" hidden="1" x14ac:dyDescent="0.25">
      <c r="A656" s="1" t="s">
        <v>105</v>
      </c>
      <c r="B656">
        <v>1</v>
      </c>
      <c r="C656" s="1" t="s">
        <v>108</v>
      </c>
      <c r="D656" s="1" t="s">
        <v>380</v>
      </c>
      <c r="E656" s="1">
        <v>2035</v>
      </c>
      <c r="F656" s="1">
        <v>89.017648925626219</v>
      </c>
      <c r="G656" s="1">
        <v>1.0845967870307615E-3</v>
      </c>
      <c r="H656" s="1">
        <v>2.9050436187841071E-11</v>
      </c>
      <c r="I656" s="1">
        <v>6.9963251575081584E-11</v>
      </c>
      <c r="J656" s="1">
        <v>3.4984121937992407E-10</v>
      </c>
      <c r="K656" s="1">
        <v>41.146606217220828</v>
      </c>
      <c r="L656" s="1">
        <v>2.1998306118071418E-11</v>
      </c>
      <c r="M656" s="1">
        <v>65.023592950484755</v>
      </c>
      <c r="N656" s="1">
        <v>13.846625684885524</v>
      </c>
      <c r="O656" s="1">
        <v>53.550000000020653</v>
      </c>
      <c r="P656" s="1">
        <v>3.5300001597949828</v>
      </c>
      <c r="Q656" s="1">
        <v>6.5920000000380687</v>
      </c>
      <c r="R656" s="1">
        <v>1379.4973926416692</v>
      </c>
      <c r="S656" s="1">
        <v>27.468000000000103</v>
      </c>
      <c r="T656" s="1">
        <v>489.80018126111469</v>
      </c>
      <c r="U656" s="1">
        <v>44.892823119110119</v>
      </c>
      <c r="V656" s="1">
        <f>0.45*2600*PS[[#This Row],[Transform File.REC_y]]</f>
        <v>1.2689782408259909</v>
      </c>
      <c r="W656" s="1">
        <f>0.45*_xlfn.XLOOKUP(PS[[#This Row],[Transform File.Year]],Graphs!$R$2:$R$41,Graphs!$S$2:$S$41)*_xlfn.XLOOKUP(PS[[#This Row],[Transform File.Year]],Graphs!$R$2:$R$41,Graphs!$T$2:$T$41)*PS[[#This Row],[Transform File.REC_y]]</f>
        <v>0.69120212518341817</v>
      </c>
    </row>
    <row r="657" spans="1:23" hidden="1" x14ac:dyDescent="0.25">
      <c r="A657" s="1" t="s">
        <v>105</v>
      </c>
      <c r="B657">
        <v>1</v>
      </c>
      <c r="C657" s="1" t="s">
        <v>108</v>
      </c>
      <c r="D657" s="1" t="s">
        <v>380</v>
      </c>
      <c r="E657" s="1">
        <v>2036</v>
      </c>
      <c r="F657" s="1">
        <v>91.870640985318872</v>
      </c>
      <c r="G657" s="1">
        <v>1.0815261320199701E-4</v>
      </c>
      <c r="H657" s="1">
        <v>1.1482518966879438E-11</v>
      </c>
      <c r="I657" s="1">
        <v>6.6800470476440773E-11</v>
      </c>
      <c r="J657" s="1">
        <v>3.456286632229554E-10</v>
      </c>
      <c r="K657" s="1">
        <v>1.3655045196786666E-11</v>
      </c>
      <c r="L657" s="1">
        <v>2.3657757858437509E-11</v>
      </c>
      <c r="M657" s="1">
        <v>76.197332732251681</v>
      </c>
      <c r="N657" s="1">
        <v>10.069144151050478</v>
      </c>
      <c r="O657" s="1">
        <v>45.900000000045004</v>
      </c>
      <c r="P657" s="1">
        <v>2.8240001598559905</v>
      </c>
      <c r="Q657" s="1">
        <v>3.2960000000687582</v>
      </c>
      <c r="R657" s="1">
        <v>1409.6526655255566</v>
      </c>
      <c r="S657" s="1">
        <v>23.544000000000146</v>
      </c>
      <c r="T657" s="1">
        <v>547.43444087826606</v>
      </c>
      <c r="U657" s="1">
        <v>58.739448803995643</v>
      </c>
      <c r="V657" s="1">
        <f>0.45*2600*PS[[#This Row],[Transform File.REC_y]]</f>
        <v>0.12653855744633649</v>
      </c>
      <c r="W657" s="1">
        <f>0.45*_xlfn.XLOOKUP(PS[[#This Row],[Transform File.Year]],Graphs!$R$2:$R$41,Graphs!$S$2:$S$41)*_xlfn.XLOOKUP(PS[[#This Row],[Transform File.Year]],Graphs!$R$2:$R$41,Graphs!$T$2:$T$41)*PS[[#This Row],[Transform File.REC_y]]</f>
        <v>6.6123969424109405E-2</v>
      </c>
    </row>
    <row r="658" spans="1:23" hidden="1" x14ac:dyDescent="0.25">
      <c r="A658" s="1" t="s">
        <v>105</v>
      </c>
      <c r="B658">
        <v>1</v>
      </c>
      <c r="C658" s="1" t="s">
        <v>108</v>
      </c>
      <c r="D658" s="1" t="s">
        <v>380</v>
      </c>
      <c r="E658" s="1">
        <v>2037</v>
      </c>
      <c r="F658" s="1">
        <v>101.71051267464728</v>
      </c>
      <c r="G658" s="1">
        <v>1.6336122268817024E-3</v>
      </c>
      <c r="H658" s="1">
        <v>2.6868738995153299E-11</v>
      </c>
      <c r="I658" s="1">
        <v>1.0499861652431197E-10</v>
      </c>
      <c r="J658" s="1">
        <v>2.864495977965673E-10</v>
      </c>
      <c r="K658" s="1">
        <v>13.619711118341305</v>
      </c>
      <c r="L658" s="1">
        <v>1.7859179035041543E-11</v>
      </c>
      <c r="M658" s="1">
        <v>53.128592640738219</v>
      </c>
      <c r="N658" s="1">
        <v>12.15632039348559</v>
      </c>
      <c r="O658" s="1">
        <v>46.585351030600386</v>
      </c>
      <c r="P658" s="1">
        <v>2.1180001599259537</v>
      </c>
      <c r="Q658" s="1">
        <v>9.4145433288669906E-9</v>
      </c>
      <c r="R658" s="1">
        <v>1398.6613321922368</v>
      </c>
      <c r="S658" s="1">
        <v>19.620000000000193</v>
      </c>
      <c r="T658" s="1">
        <v>616.24244027718441</v>
      </c>
      <c r="U658" s="1">
        <v>68.808592955046123</v>
      </c>
      <c r="V658" s="1">
        <f>0.45*2600*PS[[#This Row],[Transform File.REC_y]]</f>
        <v>1.9113263054515919</v>
      </c>
      <c r="W658" s="1">
        <f>0.45*_xlfn.XLOOKUP(PS[[#This Row],[Transform File.Year]],Graphs!$R$2:$R$41,Graphs!$S$2:$S$41)*_xlfn.XLOOKUP(PS[[#This Row],[Transform File.Year]],Graphs!$R$2:$R$41,Graphs!$T$2:$T$41)*PS[[#This Row],[Transform File.REC_y]]</f>
        <v>0.95814885933535032</v>
      </c>
    </row>
    <row r="659" spans="1:23" hidden="1" x14ac:dyDescent="0.25">
      <c r="A659" s="1" t="s">
        <v>105</v>
      </c>
      <c r="B659">
        <v>1</v>
      </c>
      <c r="C659" s="1" t="s">
        <v>108</v>
      </c>
      <c r="D659" s="1" t="s">
        <v>380</v>
      </c>
      <c r="E659" s="1">
        <v>2038</v>
      </c>
      <c r="F659" s="1">
        <v>106.24564777093673</v>
      </c>
      <c r="G659" s="1">
        <v>1.5357579109321763E-4</v>
      </c>
      <c r="H659" s="1">
        <v>5.2220311188673416E-11</v>
      </c>
      <c r="I659" s="1">
        <v>2.1586169355073812E-10</v>
      </c>
      <c r="J659" s="1">
        <v>2.0419434117417274E-10</v>
      </c>
      <c r="K659" s="1">
        <v>76.497575249696197</v>
      </c>
      <c r="L659" s="1">
        <v>2.042588784647973E-11</v>
      </c>
      <c r="M659" s="1">
        <v>35.543940307165457</v>
      </c>
      <c r="N659" s="1">
        <v>4.5108277875160852</v>
      </c>
      <c r="O659" s="1">
        <v>38.935351030629441</v>
      </c>
      <c r="P659" s="1">
        <v>1.4120001599927543</v>
      </c>
      <c r="Q659" s="1">
        <v>1.0444983654466731E-8</v>
      </c>
      <c r="R659" s="1">
        <v>1412.2810433105781</v>
      </c>
      <c r="S659" s="1">
        <v>15.696000000000259</v>
      </c>
      <c r="T659" s="1">
        <v>669.37103291792266</v>
      </c>
      <c r="U659" s="1">
        <v>80.964913348531709</v>
      </c>
      <c r="V659" s="1">
        <f>0.45*2600*PS[[#This Row],[Transform File.REC_y]]</f>
        <v>0.17968367557906462</v>
      </c>
      <c r="W659" s="1">
        <f>0.45*_xlfn.XLOOKUP(PS[[#This Row],[Transform File.Year]],Graphs!$R$2:$R$41,Graphs!$S$2:$S$41)*_xlfn.XLOOKUP(PS[[#This Row],[Transform File.Year]],Graphs!$R$2:$R$41,Graphs!$T$2:$T$41)*PS[[#This Row],[Transform File.REC_y]]</f>
        <v>8.6406453905207084E-2</v>
      </c>
    </row>
    <row r="660" spans="1:23" hidden="1" x14ac:dyDescent="0.25">
      <c r="A660" s="1" t="s">
        <v>105</v>
      </c>
      <c r="B660">
        <v>1</v>
      </c>
      <c r="C660" s="1" t="s">
        <v>108</v>
      </c>
      <c r="D660" s="1" t="s">
        <v>380</v>
      </c>
      <c r="E660" s="1">
        <v>2039</v>
      </c>
      <c r="F660" s="1">
        <v>104.04655147178718</v>
      </c>
      <c r="G660" s="1">
        <v>2.6970713555760285E-4</v>
      </c>
      <c r="H660" s="1">
        <v>7.3745688913931408E-12</v>
      </c>
      <c r="I660" s="1">
        <v>3.1782052716781478E-10</v>
      </c>
      <c r="J660" s="1">
        <v>1.5706390029949716E-10</v>
      </c>
      <c r="K660" s="1">
        <v>73.01778041658909</v>
      </c>
      <c r="L660" s="1">
        <v>3.6460856534649868E-11</v>
      </c>
      <c r="M660" s="1">
        <v>35.720234121329931</v>
      </c>
      <c r="N660" s="1">
        <v>4.9389365387556152</v>
      </c>
      <c r="O660" s="1">
        <v>31.285351030640918</v>
      </c>
      <c r="P660" s="1">
        <v>0.7060001600977529</v>
      </c>
      <c r="Q660" s="1">
        <v>1.1030622600752657E-8</v>
      </c>
      <c r="R660" s="1">
        <v>1488.7786185602743</v>
      </c>
      <c r="S660" s="1">
        <v>11.772000000000386</v>
      </c>
      <c r="T660" s="1">
        <v>704.91497322508815</v>
      </c>
      <c r="U660" s="1">
        <v>85.475741136047787</v>
      </c>
      <c r="V660" s="1">
        <f>0.45*2600*PS[[#This Row],[Transform File.REC_y]]</f>
        <v>0.31555734860239532</v>
      </c>
      <c r="W660" s="1">
        <f>0.45*_xlfn.XLOOKUP(PS[[#This Row],[Transform File.Year]],Graphs!$R$2:$R$41,Graphs!$S$2:$S$41)*_xlfn.XLOOKUP(PS[[#This Row],[Transform File.Year]],Graphs!$R$2:$R$41,Graphs!$T$2:$T$41)*PS[[#This Row],[Transform File.REC_y]]</f>
        <v>0.14555693050029925</v>
      </c>
    </row>
    <row r="661" spans="1:23" hidden="1" x14ac:dyDescent="0.25">
      <c r="A661" s="1" t="s">
        <v>105</v>
      </c>
      <c r="B661">
        <v>1</v>
      </c>
      <c r="C661" s="1" t="s">
        <v>108</v>
      </c>
      <c r="D661" s="1" t="s">
        <v>380</v>
      </c>
      <c r="E661" s="1">
        <v>2040</v>
      </c>
      <c r="F661" s="1">
        <v>101.96892007841177</v>
      </c>
      <c r="G661" s="1">
        <v>2.7883833779435851E-4</v>
      </c>
      <c r="H661" s="1">
        <v>3.0557697383191655E-12</v>
      </c>
      <c r="I661" s="1">
        <v>6.6517110043430914E-10</v>
      </c>
      <c r="J661" s="1">
        <v>1.3263151185290783E-10</v>
      </c>
      <c r="K661" s="1">
        <v>91.102821475186801</v>
      </c>
      <c r="L661" s="1">
        <v>3.8978435924429302E-11</v>
      </c>
      <c r="M661" s="1">
        <v>23.407441389839967</v>
      </c>
      <c r="N661" s="1">
        <v>9.2617037584529301E-11</v>
      </c>
      <c r="O661" s="1">
        <v>23.635351030667792</v>
      </c>
      <c r="P661" s="1">
        <v>1.6031361459585032E-7</v>
      </c>
      <c r="Q661" s="1">
        <v>1.1766900879623528E-8</v>
      </c>
      <c r="R661" s="1">
        <v>1561.7963989768634</v>
      </c>
      <c r="S661" s="1">
        <v>7.848000000000539</v>
      </c>
      <c r="T661" s="1">
        <v>740.63520734641804</v>
      </c>
      <c r="U661" s="1">
        <v>90.4146776748034</v>
      </c>
      <c r="V661" s="1">
        <f>0.45*2600*PS[[#This Row],[Transform File.REC_y]]</f>
        <v>0.32624085521939944</v>
      </c>
      <c r="W661" s="1">
        <f>0.45*_xlfn.XLOOKUP(PS[[#This Row],[Transform File.Year]],Graphs!$R$2:$R$41,Graphs!$S$2:$S$41)*_xlfn.XLOOKUP(PS[[#This Row],[Transform File.Year]],Graphs!$R$2:$R$41,Graphs!$T$2:$T$41)*PS[[#This Row],[Transform File.REC_y]]</f>
        <v>0.14434040101255027</v>
      </c>
    </row>
    <row r="662" spans="1:23" hidden="1" x14ac:dyDescent="0.25">
      <c r="A662" s="1" t="s">
        <v>105</v>
      </c>
      <c r="B662">
        <v>1</v>
      </c>
      <c r="C662" s="1" t="s">
        <v>108</v>
      </c>
      <c r="D662" s="1" t="s">
        <v>380</v>
      </c>
      <c r="E662" s="1">
        <v>2041</v>
      </c>
      <c r="F662" s="1">
        <v>102.62453755233608</v>
      </c>
      <c r="G662" s="1">
        <v>2.8535039850096473E-4</v>
      </c>
      <c r="H662" s="1">
        <v>2.4948981492877276E-12</v>
      </c>
      <c r="I662" s="1">
        <v>1.9893294635801604E-9</v>
      </c>
      <c r="J662" s="1">
        <v>1.0129929512772735E-10</v>
      </c>
      <c r="K662" s="1">
        <v>119.05314740364493</v>
      </c>
      <c r="L662" s="1">
        <v>4.5551821956351584E-11</v>
      </c>
      <c r="M662" s="1">
        <v>6.9881164181583881E-9</v>
      </c>
      <c r="N662" s="1">
        <v>3.1951901789965352E-12</v>
      </c>
      <c r="O662" s="1">
        <v>15.985351030720009</v>
      </c>
      <c r="P662" s="1">
        <v>1.6063143512301814E-7</v>
      </c>
      <c r="Q662" s="1">
        <v>1.3215062650053041E-8</v>
      </c>
      <c r="R662" s="1">
        <v>1652.8992204520503</v>
      </c>
      <c r="S662" s="1">
        <v>3.9240000000011821</v>
      </c>
      <c r="T662" s="1">
        <v>764.042648736258</v>
      </c>
      <c r="U662" s="1">
        <v>90.414677674896012</v>
      </c>
      <c r="V662" s="1">
        <f>0.45*2600*PS[[#This Row],[Transform File.REC_y]]</f>
        <v>0.33385996624612874</v>
      </c>
      <c r="W662" s="1">
        <f>0.45*_xlfn.XLOOKUP(PS[[#This Row],[Transform File.Year]],Graphs!$R$2:$R$41,Graphs!$S$2:$S$41)*_xlfn.XLOOKUP(PS[[#This Row],[Transform File.Year]],Graphs!$R$2:$R$41,Graphs!$T$2:$T$41)*PS[[#This Row],[Transform File.REC_y]]</f>
        <v>0.14167301181798997</v>
      </c>
    </row>
    <row r="663" spans="1:23" hidden="1" x14ac:dyDescent="0.25">
      <c r="A663" s="1" t="s">
        <v>105</v>
      </c>
      <c r="B663">
        <v>1</v>
      </c>
      <c r="C663" s="1" t="s">
        <v>108</v>
      </c>
      <c r="D663" s="1" t="s">
        <v>380</v>
      </c>
      <c r="E663" s="1">
        <v>2042</v>
      </c>
      <c r="F663" s="1">
        <v>102.31515742018426</v>
      </c>
      <c r="G663" s="1">
        <v>2.6152217468151907E-4</v>
      </c>
      <c r="H663" s="1">
        <v>2.4532237840793405E-12</v>
      </c>
      <c r="I663" s="1">
        <v>9.5148825375337373E-9</v>
      </c>
      <c r="J663" s="1">
        <v>1.0192279032328888E-10</v>
      </c>
      <c r="K663" s="1">
        <v>54.896004289360206</v>
      </c>
      <c r="L663" s="1">
        <v>2.8690556096965903E-11</v>
      </c>
      <c r="M663" s="1">
        <v>24.34047387446622</v>
      </c>
      <c r="N663" s="1">
        <v>1.3005903257875426E-12</v>
      </c>
      <c r="O663" s="1">
        <v>8.3353510307273844</v>
      </c>
      <c r="P663" s="1">
        <v>1.6129660622345244E-7</v>
      </c>
      <c r="Q663" s="1">
        <v>1.4097017374377741E-8</v>
      </c>
      <c r="R663" s="1">
        <v>1771.9523678556952</v>
      </c>
      <c r="S663" s="1">
        <v>1.7181423834524549E-10</v>
      </c>
      <c r="T663" s="1">
        <v>764.0426487432461</v>
      </c>
      <c r="U663" s="1">
        <v>90.41467767489921</v>
      </c>
      <c r="V663" s="1">
        <f>0.45*2600*PS[[#This Row],[Transform File.REC_y]]</f>
        <v>0.30598094437737733</v>
      </c>
      <c r="W663" s="1">
        <f>0.45*_xlfn.XLOOKUP(PS[[#This Row],[Transform File.Year]],Graphs!$R$2:$R$41,Graphs!$S$2:$S$41)*_xlfn.XLOOKUP(PS[[#This Row],[Transform File.Year]],Graphs!$R$2:$R$41,Graphs!$T$2:$T$41)*PS[[#This Row],[Transform File.REC_y]]</f>
        <v>0.12452855199719193</v>
      </c>
    </row>
    <row r="664" spans="1:23" hidden="1" x14ac:dyDescent="0.25">
      <c r="A664" s="1" t="s">
        <v>105</v>
      </c>
      <c r="B664">
        <v>1</v>
      </c>
      <c r="C664" s="1" t="s">
        <v>108</v>
      </c>
      <c r="D664" s="1" t="s">
        <v>380</v>
      </c>
      <c r="E664" s="1">
        <v>2043</v>
      </c>
      <c r="F664" s="1">
        <v>98.328147957138839</v>
      </c>
      <c r="G664" s="1">
        <v>7.6112124918502619E-3</v>
      </c>
      <c r="H664" s="1">
        <v>2.6179086650455552E-12</v>
      </c>
      <c r="I664" s="1">
        <v>1.7907377232818064E-8</v>
      </c>
      <c r="J664" s="1">
        <v>9.9176871582287715E-11</v>
      </c>
      <c r="K664" s="1">
        <v>51.456535980885441</v>
      </c>
      <c r="L664" s="1">
        <v>8.4415860434463142E-12</v>
      </c>
      <c r="M664" s="1">
        <v>38.19923152675824</v>
      </c>
      <c r="N664" s="1">
        <v>1.0662693419838017E-12</v>
      </c>
      <c r="O664" s="1">
        <v>8.3353510307304397</v>
      </c>
      <c r="P664" s="1">
        <v>1.6328593568703261E-7</v>
      </c>
      <c r="Q664" s="1">
        <v>1.4446858593757665E-8</v>
      </c>
      <c r="R664" s="1">
        <v>1826.8483721450555</v>
      </c>
      <c r="S664" s="1">
        <v>1.8341897850303336E-10</v>
      </c>
      <c r="T664" s="1">
        <v>788.38312261771227</v>
      </c>
      <c r="U664" s="1">
        <v>90.414677674900517</v>
      </c>
      <c r="V664" s="1">
        <f>0.45*2600*PS[[#This Row],[Transform File.REC_y]]</f>
        <v>8.9051186154648061</v>
      </c>
      <c r="W664" s="1">
        <f>0.45*_xlfn.XLOOKUP(PS[[#This Row],[Transform File.Year]],Graphs!$R$2:$R$41,Graphs!$S$2:$S$41)*_xlfn.XLOOKUP(PS[[#This Row],[Transform File.Year]],Graphs!$R$2:$R$41,Graphs!$T$2:$T$41)*PS[[#This Row],[Transform File.REC_y]]</f>
        <v>3.4757209007927554</v>
      </c>
    </row>
    <row r="665" spans="1:23" hidden="1" x14ac:dyDescent="0.25">
      <c r="A665" s="1" t="s">
        <v>105</v>
      </c>
      <c r="B665">
        <v>1</v>
      </c>
      <c r="C665" s="1" t="s">
        <v>108</v>
      </c>
      <c r="D665" s="1" t="s">
        <v>380</v>
      </c>
      <c r="E665" s="1">
        <v>2044</v>
      </c>
      <c r="F665" s="1">
        <v>93.855324813298466</v>
      </c>
      <c r="G665" s="1">
        <v>4.3900071978597603E-3</v>
      </c>
      <c r="H665" s="1">
        <v>2.9672346648897764E-12</v>
      </c>
      <c r="I665" s="1">
        <v>4.8671259470093213E-8</v>
      </c>
      <c r="J665" s="1">
        <v>9.2095363018891321E-11</v>
      </c>
      <c r="K665" s="1">
        <v>57.309398618084266</v>
      </c>
      <c r="L665" s="1">
        <v>3.5962313467948204E-12</v>
      </c>
      <c r="M665" s="1">
        <v>45.300501698519646</v>
      </c>
      <c r="N665" s="1">
        <v>1.0612506024870596E-12</v>
      </c>
      <c r="O665" s="1">
        <v>8.3353510307329355</v>
      </c>
      <c r="P665" s="1">
        <v>1.7280081822456634E-7</v>
      </c>
      <c r="Q665" s="1">
        <v>1.479248725698062E-8</v>
      </c>
      <c r="R665" s="1">
        <v>1878.304908125941</v>
      </c>
      <c r="S665" s="1">
        <v>2.0075644533455728E-10</v>
      </c>
      <c r="T665" s="1">
        <v>826.58235414447051</v>
      </c>
      <c r="U665" s="1">
        <v>90.414677674901583</v>
      </c>
      <c r="V665" s="1">
        <f>0.45*2600*PS[[#This Row],[Transform File.REC_y]]</f>
        <v>5.1363084214959196</v>
      </c>
      <c r="W665" s="1">
        <f>0.45*_xlfn.XLOOKUP(PS[[#This Row],[Transform File.Year]],Graphs!$R$2:$R$41,Graphs!$S$2:$S$41)*_xlfn.XLOOKUP(PS[[#This Row],[Transform File.Year]],Graphs!$R$2:$R$41,Graphs!$T$2:$T$41)*PS[[#This Row],[Transform File.REC_y]]</f>
        <v>1.9224987040948078</v>
      </c>
    </row>
    <row r="666" spans="1:23" hidden="1" x14ac:dyDescent="0.25">
      <c r="A666" s="1" t="s">
        <v>105</v>
      </c>
      <c r="B666">
        <v>1</v>
      </c>
      <c r="C666" s="1" t="s">
        <v>108</v>
      </c>
      <c r="D666" s="1" t="s">
        <v>380</v>
      </c>
      <c r="E666" s="1">
        <v>2045</v>
      </c>
      <c r="F666" s="1">
        <v>90.268347955681136</v>
      </c>
      <c r="G666" s="1">
        <v>4.8612345735200676E-5</v>
      </c>
      <c r="H666" s="1">
        <v>3.4767628804708727E-12</v>
      </c>
      <c r="I666" s="1">
        <v>2.5422379263815372E-8</v>
      </c>
      <c r="J666" s="1">
        <v>8.8452126173186432E-11</v>
      </c>
      <c r="K666" s="1">
        <v>50.552159318163405</v>
      </c>
      <c r="L666" s="1">
        <v>1.8922620545697317E-12</v>
      </c>
      <c r="M666" s="1">
        <v>23.157794970826998</v>
      </c>
      <c r="N666" s="1">
        <v>1.1488358513136038E-12</v>
      </c>
      <c r="O666" s="1">
        <v>8.3353510307353886</v>
      </c>
      <c r="P666" s="1">
        <v>1.9070819545738441E-7</v>
      </c>
      <c r="Q666" s="1">
        <v>1.5078936854777189E-8</v>
      </c>
      <c r="R666" s="1">
        <v>1935.6143067440253</v>
      </c>
      <c r="S666" s="1">
        <v>2.227547514526287E-10</v>
      </c>
      <c r="T666" s="1">
        <v>871.88285584299012</v>
      </c>
      <c r="U666" s="1">
        <v>90.414677674902649</v>
      </c>
      <c r="V666" s="1">
        <f>0.45*2600*PS[[#This Row],[Transform File.REC_y]]</f>
        <v>5.6876444510184788E-2</v>
      </c>
      <c r="W666" s="1">
        <f>0.45*_xlfn.XLOOKUP(PS[[#This Row],[Transform File.Year]],Graphs!$R$2:$R$41,Graphs!$S$2:$S$41)*_xlfn.XLOOKUP(PS[[#This Row],[Transform File.Year]],Graphs!$R$2:$R$41,Graphs!$T$2:$T$41)*PS[[#This Row],[Transform File.REC_y]]</f>
        <v>2.0414399416585908E-2</v>
      </c>
    </row>
    <row r="667" spans="1:23" hidden="1" x14ac:dyDescent="0.25">
      <c r="A667" s="1" t="s">
        <v>105</v>
      </c>
      <c r="B667">
        <v>1</v>
      </c>
      <c r="C667" s="1" t="s">
        <v>108</v>
      </c>
      <c r="D667" s="1" t="s">
        <v>380</v>
      </c>
      <c r="E667" s="1">
        <v>2046</v>
      </c>
      <c r="F667" s="1">
        <v>86.628437947691182</v>
      </c>
      <c r="G667" s="1">
        <v>7.5865204803493621E-3</v>
      </c>
      <c r="H667" s="1">
        <v>4.0333883100534553E-12</v>
      </c>
      <c r="I667" s="1">
        <v>2.3174160496996409E-7</v>
      </c>
      <c r="J667" s="1">
        <v>8.108411315050534E-11</v>
      </c>
      <c r="K667" s="1">
        <v>232.60356389855465</v>
      </c>
      <c r="L667" s="1">
        <v>1.2965432657246238E-12</v>
      </c>
      <c r="M667" s="1">
        <v>20.261072840205681</v>
      </c>
      <c r="N667" s="1">
        <v>1.3318271735822342E-12</v>
      </c>
      <c r="O667" s="1">
        <v>8.335351030738007</v>
      </c>
      <c r="P667" s="1">
        <v>2.3937945492747762E-7</v>
      </c>
      <c r="Q667" s="1">
        <v>1.5283131195951362E-8</v>
      </c>
      <c r="R667" s="1">
        <v>1986.1664660621886</v>
      </c>
      <c r="S667" s="1">
        <v>2.4641250931106618E-10</v>
      </c>
      <c r="T667" s="1">
        <v>895.04065081381714</v>
      </c>
      <c r="U667" s="1">
        <v>90.4146776749038</v>
      </c>
      <c r="V667" s="1">
        <f>0.45*2600*PS[[#This Row],[Transform File.REC_y]]</f>
        <v>8.8762289620087529</v>
      </c>
      <c r="W667" s="1">
        <f>0.45*_xlfn.XLOOKUP(PS[[#This Row],[Transform File.Year]],Graphs!$R$2:$R$41,Graphs!$S$2:$S$41)*_xlfn.XLOOKUP(PS[[#This Row],[Transform File.Year]],Graphs!$R$2:$R$41,Graphs!$T$2:$T$41)*PS[[#This Row],[Transform File.REC_y]]</f>
        <v>3.0549322430502324</v>
      </c>
    </row>
    <row r="668" spans="1:23" hidden="1" x14ac:dyDescent="0.25">
      <c r="A668" s="1" t="s">
        <v>105</v>
      </c>
      <c r="B668">
        <v>1</v>
      </c>
      <c r="C668" s="1" t="s">
        <v>108</v>
      </c>
      <c r="D668" s="1" t="s">
        <v>380</v>
      </c>
      <c r="E668" s="1">
        <v>2047</v>
      </c>
      <c r="F668" s="1">
        <v>83.755516549963147</v>
      </c>
      <c r="G668" s="1">
        <v>1.2101598434636965E-2</v>
      </c>
      <c r="H668" s="1">
        <v>4.7910274243962015E-12</v>
      </c>
      <c r="I668" s="1">
        <v>6.8287085675193148E-8</v>
      </c>
      <c r="J668" s="1">
        <v>7.1559025403713158E-11</v>
      </c>
      <c r="K668" s="1">
        <v>383.39694735</v>
      </c>
      <c r="L668" s="1">
        <v>9.6617943896727251E-13</v>
      </c>
      <c r="M668" s="1">
        <v>33.417079415022194</v>
      </c>
      <c r="N668" s="1">
        <v>1.5933824723398708E-12</v>
      </c>
      <c r="O668" s="1">
        <v>8.3353510307409735</v>
      </c>
      <c r="P668" s="1">
        <v>2.6480183419129299E-7</v>
      </c>
      <c r="Q668" s="1">
        <v>1.5440195096250859E-8</v>
      </c>
      <c r="R668" s="1">
        <v>2053.9000299607437</v>
      </c>
      <c r="S668" s="1">
        <v>2.6427168834610772E-10</v>
      </c>
      <c r="T668" s="1">
        <v>915.30172365402279</v>
      </c>
      <c r="U668" s="1">
        <v>90.414677674904937</v>
      </c>
      <c r="V668" s="1">
        <f>0.45*2600*PS[[#This Row],[Transform File.REC_y]]</f>
        <v>14.158870168525249</v>
      </c>
      <c r="W668" s="1">
        <f>0.45*_xlfn.XLOOKUP(PS[[#This Row],[Transform File.Year]],Graphs!$R$2:$R$41,Graphs!$S$2:$S$41)*_xlfn.XLOOKUP(PS[[#This Row],[Transform File.Year]],Graphs!$R$2:$R$41,Graphs!$T$2:$T$41)*PS[[#This Row],[Transform File.REC_y]]</f>
        <v>4.6725137661796818</v>
      </c>
    </row>
    <row r="669" spans="1:23" hidden="1" x14ac:dyDescent="0.25">
      <c r="A669" s="1" t="s">
        <v>105</v>
      </c>
      <c r="B669">
        <v>1</v>
      </c>
      <c r="C669" s="1" t="s">
        <v>108</v>
      </c>
      <c r="D669" s="1" t="s">
        <v>380</v>
      </c>
      <c r="E669" s="1">
        <v>2048</v>
      </c>
      <c r="F669" s="1">
        <v>80.928170086526805</v>
      </c>
      <c r="G669" s="1">
        <v>2.7406059635781653E-2</v>
      </c>
      <c r="H669" s="1">
        <v>5.7639427423543285E-12</v>
      </c>
      <c r="I669" s="1">
        <v>4.8461430666343665E-9</v>
      </c>
      <c r="J669" s="1">
        <v>7.035384483668677E-11</v>
      </c>
      <c r="K669" s="1">
        <v>64.820897723296085</v>
      </c>
      <c r="L669" s="1">
        <v>7.3697123137860391E-13</v>
      </c>
      <c r="M669" s="1">
        <v>59.376440867429345</v>
      </c>
      <c r="N669" s="1">
        <v>1.9215594760195464E-12</v>
      </c>
      <c r="O669" s="1">
        <v>8.3353510307444498</v>
      </c>
      <c r="P669" s="1">
        <v>3.3702096357327119E-7</v>
      </c>
      <c r="Q669" s="1">
        <v>1.5572826608103767E-8</v>
      </c>
      <c r="R669" s="1">
        <v>2107.5569773107441</v>
      </c>
      <c r="S669" s="1">
        <v>2.8469757619258745E-10</v>
      </c>
      <c r="T669" s="1">
        <v>948.71880306904495</v>
      </c>
      <c r="U669" s="1">
        <v>90.414677674906329</v>
      </c>
      <c r="V669" s="1">
        <f>0.45*2600*PS[[#This Row],[Transform File.REC_y]]</f>
        <v>32.065089773864536</v>
      </c>
      <c r="W669" s="1">
        <f>0.45*_xlfn.XLOOKUP(PS[[#This Row],[Transform File.Year]],Graphs!$R$2:$R$41,Graphs!$S$2:$S$41)*_xlfn.XLOOKUP(PS[[#This Row],[Transform File.Year]],Graphs!$R$2:$R$41,Graphs!$T$2:$T$41)*PS[[#This Row],[Transform File.REC_y]]</f>
        <v>10.145737220082506</v>
      </c>
    </row>
    <row r="670" spans="1:23" hidden="1" x14ac:dyDescent="0.25">
      <c r="A670" s="1" t="s">
        <v>105</v>
      </c>
      <c r="B670">
        <v>1</v>
      </c>
      <c r="C670" s="1" t="s">
        <v>108</v>
      </c>
      <c r="D670" s="1" t="s">
        <v>380</v>
      </c>
      <c r="E670" s="1">
        <v>2049</v>
      </c>
      <c r="F670" s="1">
        <v>77.937659000983174</v>
      </c>
      <c r="G670" s="1">
        <v>3.0007126766594679E-2</v>
      </c>
      <c r="H670" s="1">
        <v>7.0554935576186605E-12</v>
      </c>
      <c r="I670" s="1">
        <v>7.8881729935261065E-8</v>
      </c>
      <c r="J670" s="1">
        <v>6.7016327006064059E-11</v>
      </c>
      <c r="K670" s="1">
        <v>103.42761669553057</v>
      </c>
      <c r="L670" s="1">
        <v>5.7672984007384277E-13</v>
      </c>
      <c r="M670" s="1">
        <v>29.33056555058414</v>
      </c>
      <c r="N670" s="1">
        <v>2.3399222291909732E-12</v>
      </c>
      <c r="O670" s="1">
        <v>8.3353510307482797</v>
      </c>
      <c r="P670" s="1">
        <v>4.0528781965680213E-7</v>
      </c>
      <c r="Q670" s="1">
        <v>1.5674125903231494E-8</v>
      </c>
      <c r="R670" s="1">
        <v>2172.3778750339334</v>
      </c>
      <c r="S670" s="1">
        <v>3.2115843272723732E-10</v>
      </c>
      <c r="T670" s="1">
        <v>1008.0952439364743</v>
      </c>
      <c r="U670" s="1">
        <v>90.414677674908049</v>
      </c>
      <c r="V670" s="1">
        <f>0.45*2600*PS[[#This Row],[Transform File.REC_y]]</f>
        <v>35.108338316915777</v>
      </c>
      <c r="W670" s="1">
        <f>0.45*_xlfn.XLOOKUP(PS[[#This Row],[Transform File.Year]],Graphs!$R$2:$R$41,Graphs!$S$2:$S$41)*_xlfn.XLOOKUP(PS[[#This Row],[Transform File.Year]],Graphs!$R$2:$R$41,Graphs!$T$2:$T$41)*PS[[#This Row],[Transform File.REC_y]]</f>
        <v>10.650527116349719</v>
      </c>
    </row>
    <row r="671" spans="1:23" hidden="1" x14ac:dyDescent="0.25">
      <c r="A671" s="1" t="s">
        <v>105</v>
      </c>
      <c r="B671">
        <v>1</v>
      </c>
      <c r="C671" s="1" t="s">
        <v>108</v>
      </c>
      <c r="D671" s="1" t="s">
        <v>380</v>
      </c>
      <c r="E671" s="1">
        <v>2050</v>
      </c>
      <c r="F671" s="1">
        <v>74.549260519612943</v>
      </c>
      <c r="G671" s="1">
        <v>1.0255102261447517E-2</v>
      </c>
      <c r="H671" s="1">
        <v>8.5024257579151646E-12</v>
      </c>
      <c r="I671" s="1">
        <v>7.1530304328323414E-9</v>
      </c>
      <c r="J671" s="1">
        <v>6.9377888925234647E-11</v>
      </c>
      <c r="K671" s="1">
        <v>167.69949446872278</v>
      </c>
      <c r="L671" s="1">
        <v>0</v>
      </c>
      <c r="M671" s="1">
        <v>18.189128323338359</v>
      </c>
      <c r="N671" s="1">
        <v>2.8839256027423219E-12</v>
      </c>
      <c r="O671" s="1">
        <v>8.3353510307528627</v>
      </c>
      <c r="P671" s="1">
        <v>4.1012462175703575E-7</v>
      </c>
      <c r="Q671" s="1">
        <v>1.5776048693554783E-8</v>
      </c>
      <c r="R671" s="1">
        <v>2233.7872074185975</v>
      </c>
      <c r="S671" s="1">
        <v>3.6013686865166662E-10</v>
      </c>
      <c r="T671" s="1">
        <v>1037.4258094870584</v>
      </c>
      <c r="U671" s="1">
        <v>90.414677674910138</v>
      </c>
      <c r="V671" s="1">
        <f>0.45*2600*PS[[#This Row],[Transform File.REC_y]]</f>
        <v>11.998469645893595</v>
      </c>
      <c r="W671" s="1">
        <f>0.45*_xlfn.XLOOKUP(PS[[#This Row],[Transform File.Year]],Graphs!$R$2:$R$41,Graphs!$S$2:$S$41)*_xlfn.XLOOKUP(PS[[#This Row],[Transform File.Year]],Graphs!$R$2:$R$41,Graphs!$T$2:$T$41)*PS[[#This Row],[Transform File.REC_y]]</f>
        <v>3.4896119881921934</v>
      </c>
    </row>
    <row r="672" spans="1:23" hidden="1" x14ac:dyDescent="0.25">
      <c r="A672" s="1" t="s">
        <v>105</v>
      </c>
      <c r="B672">
        <v>1</v>
      </c>
      <c r="C672" s="1" t="s">
        <v>108</v>
      </c>
      <c r="D672" s="1" t="s">
        <v>380</v>
      </c>
      <c r="E672" s="1">
        <v>2051</v>
      </c>
      <c r="F672" s="1">
        <v>71.592526795240204</v>
      </c>
      <c r="G672" s="1">
        <v>5.16404548795103E-5</v>
      </c>
      <c r="H672" s="1">
        <v>1.0529835519202714E-11</v>
      </c>
      <c r="I672" s="1">
        <v>5.7733846056571693E-9</v>
      </c>
      <c r="J672" s="1">
        <v>8.1176382556563321E-11</v>
      </c>
      <c r="K672" s="1">
        <v>112.45845019916952</v>
      </c>
      <c r="L672" s="1">
        <v>0</v>
      </c>
      <c r="M672" s="1">
        <v>146.96340061583149</v>
      </c>
      <c r="N672" s="1">
        <v>3.6094134397623443E-12</v>
      </c>
      <c r="O672" s="1">
        <v>8.3353510307584173</v>
      </c>
      <c r="P672" s="1">
        <v>4.889956279241803E-7</v>
      </c>
      <c r="Q672" s="1">
        <v>1.5875225565137071E-8</v>
      </c>
      <c r="R672" s="1">
        <v>2295.8773068861497</v>
      </c>
      <c r="S672" s="1">
        <v>4.0568869060801821E-10</v>
      </c>
      <c r="T672" s="1">
        <v>1055.6149378103967</v>
      </c>
      <c r="U672" s="1">
        <v>90.414677674912653</v>
      </c>
      <c r="V672" s="1">
        <f>0.45*2600*PS[[#This Row],[Transform File.REC_y]]</f>
        <v>6.0419332209027052E-2</v>
      </c>
      <c r="W672" s="1">
        <f>0.45*_xlfn.XLOOKUP(PS[[#This Row],[Transform File.Year]],Graphs!$R$2:$R$41,Graphs!$S$2:$S$41)*_xlfn.XLOOKUP(PS[[#This Row],[Transform File.Year]],Graphs!$R$2:$R$41,Graphs!$T$2:$T$41)*PS[[#This Row],[Transform File.REC_y]]</f>
        <v>1.6846073441793619E-2</v>
      </c>
    </row>
    <row r="673" spans="1:23" hidden="1" x14ac:dyDescent="0.25">
      <c r="A673" s="1" t="s">
        <v>105</v>
      </c>
      <c r="B673">
        <v>1</v>
      </c>
      <c r="C673" s="1" t="s">
        <v>108</v>
      </c>
      <c r="D673" s="1" t="s">
        <v>380</v>
      </c>
      <c r="E673" s="1">
        <v>2052</v>
      </c>
      <c r="F673" s="1">
        <v>68.56698339236668</v>
      </c>
      <c r="G673" s="1">
        <v>1.6169313976340255E-5</v>
      </c>
      <c r="H673" s="1">
        <v>1.3147251604743265E-11</v>
      </c>
      <c r="I673" s="1">
        <v>8.391553911691923E-8</v>
      </c>
      <c r="J673" s="1">
        <v>0</v>
      </c>
      <c r="K673" s="1">
        <v>151.1419130651762</v>
      </c>
      <c r="L673" s="1">
        <v>0</v>
      </c>
      <c r="M673" s="1">
        <v>207.86724494772309</v>
      </c>
      <c r="N673" s="1">
        <v>4.6096144783133062E-12</v>
      </c>
      <c r="O673" s="1">
        <v>8.3353510307652048</v>
      </c>
      <c r="P673" s="1">
        <v>4.9613606856046092E-7</v>
      </c>
      <c r="Q673" s="1">
        <v>1.5967320928155962E-8</v>
      </c>
      <c r="R673" s="1">
        <v>2324.3167282731802</v>
      </c>
      <c r="S673" s="1">
        <v>4.3437924670498411E-10</v>
      </c>
      <c r="T673" s="1">
        <v>1091.7383384262362</v>
      </c>
      <c r="U673" s="1">
        <v>90.414677674915666</v>
      </c>
      <c r="V673" s="1">
        <f>0.45*2600*PS[[#This Row],[Transform File.REC_y]]</f>
        <v>1.89180973523181E-2</v>
      </c>
      <c r="W673" s="1">
        <f>0.45*_xlfn.XLOOKUP(PS[[#This Row],[Transform File.Year]],Graphs!$R$2:$R$41,Graphs!$S$2:$S$41)*_xlfn.XLOOKUP(PS[[#This Row],[Transform File.Year]],Graphs!$R$2:$R$41,Graphs!$T$2:$T$41)*PS[[#This Row],[Transform File.REC_y]]</f>
        <v>5.0565346697050862E-3</v>
      </c>
    </row>
    <row r="674" spans="1:23" hidden="1" x14ac:dyDescent="0.25">
      <c r="A674" s="1" t="s">
        <v>105</v>
      </c>
      <c r="B674">
        <v>1</v>
      </c>
      <c r="C674" s="1" t="s">
        <v>108</v>
      </c>
      <c r="D674" s="1" t="s">
        <v>380</v>
      </c>
      <c r="E674" s="1">
        <v>2053</v>
      </c>
      <c r="F674" s="1">
        <v>65.757797457695801</v>
      </c>
      <c r="G674" s="1">
        <v>8.1463684843714849E-3</v>
      </c>
      <c r="H674" s="1">
        <v>1.7240070192389633E-11</v>
      </c>
      <c r="I674" s="1">
        <v>7.1186764879135183E-9</v>
      </c>
      <c r="J674" s="1">
        <v>0</v>
      </c>
      <c r="K674" s="1">
        <v>107.34153547566456</v>
      </c>
      <c r="L674" s="1">
        <v>0</v>
      </c>
      <c r="M674" s="1">
        <v>16.139495823708003</v>
      </c>
      <c r="N674" s="1">
        <v>6.0525321959485234E-12</v>
      </c>
      <c r="O674" s="1">
        <v>8.3353510307733547</v>
      </c>
      <c r="P674" s="1">
        <v>5.018946316299686E-7</v>
      </c>
      <c r="Q674" s="1">
        <v>1.6055773054329149E-8</v>
      </c>
      <c r="R674" s="1">
        <v>2400.4525696025044</v>
      </c>
      <c r="S674" s="1">
        <v>4.4282083274843042E-10</v>
      </c>
      <c r="T674" s="1">
        <v>1104.7177553108834</v>
      </c>
      <c r="U674" s="1">
        <v>90.414677674919048</v>
      </c>
      <c r="V674" s="1">
        <f>0.45*2600*PS[[#This Row],[Transform File.REC_y]]</f>
        <v>9.531251126714638</v>
      </c>
      <c r="W674" s="1">
        <f>0.45*_xlfn.XLOOKUP(PS[[#This Row],[Transform File.Year]],Graphs!$R$2:$R$41,Graphs!$S$2:$S$41)*_xlfn.XLOOKUP(PS[[#This Row],[Transform File.Year]],Graphs!$R$2:$R$41,Graphs!$T$2:$T$41)*PS[[#This Row],[Transform File.REC_y]]</f>
        <v>2.4420791303929983</v>
      </c>
    </row>
    <row r="675" spans="1:23" hidden="1" x14ac:dyDescent="0.25">
      <c r="A675" s="1" t="s">
        <v>105</v>
      </c>
      <c r="B675">
        <v>1</v>
      </c>
      <c r="C675" s="1" t="s">
        <v>108</v>
      </c>
      <c r="D675" s="1" t="s">
        <v>380</v>
      </c>
      <c r="E675" s="1">
        <v>2054</v>
      </c>
      <c r="F675" s="1">
        <v>62.746581505310971</v>
      </c>
      <c r="G675" s="1">
        <v>5.0453259842019884E-4</v>
      </c>
      <c r="H675" s="1">
        <v>2.3623932857044611E-11</v>
      </c>
      <c r="I675" s="1">
        <v>1.3127423812437732E-7</v>
      </c>
      <c r="J675" s="1">
        <v>0</v>
      </c>
      <c r="K675" s="1">
        <v>181.81151109338904</v>
      </c>
      <c r="L675" s="1">
        <v>0</v>
      </c>
      <c r="M675" s="1">
        <v>4.1858186308027889E-8</v>
      </c>
      <c r="N675" s="1">
        <v>8.2744177322589728E-12</v>
      </c>
      <c r="O675" s="1">
        <v>8.3353510307833929</v>
      </c>
      <c r="P675" s="1">
        <v>5.8579288427932901E-7</v>
      </c>
      <c r="Q675" s="1">
        <v>1.6136857167479654E-8</v>
      </c>
      <c r="R675" s="1">
        <v>2432.245295719747</v>
      </c>
      <c r="S675" s="1">
        <v>4.4641706409522525E-10</v>
      </c>
      <c r="T675" s="1">
        <v>1120.8572511345214</v>
      </c>
      <c r="U675" s="1">
        <v>88.287672315158929</v>
      </c>
      <c r="V675" s="1">
        <f>0.45*2600*PS[[#This Row],[Transform File.REC_y]]</f>
        <v>0.59030314015163265</v>
      </c>
      <c r="W675" s="1">
        <f>0.45*_xlfn.XLOOKUP(PS[[#This Row],[Transform File.Year]],Graphs!$R$2:$R$41,Graphs!$S$2:$S$41)*_xlfn.XLOOKUP(PS[[#This Row],[Transform File.Year]],Graphs!$R$2:$R$41,Graphs!$T$2:$T$41)*PS[[#This Row],[Transform File.REC_y]]</f>
        <v>0.14497761827052705</v>
      </c>
    </row>
    <row r="676" spans="1:23" hidden="1" x14ac:dyDescent="0.25">
      <c r="A676" s="1" t="s">
        <v>105</v>
      </c>
      <c r="B676">
        <v>1</v>
      </c>
      <c r="C676" s="1" t="s">
        <v>108</v>
      </c>
      <c r="D676" s="1" t="s">
        <v>380</v>
      </c>
      <c r="E676" s="1">
        <v>2055</v>
      </c>
      <c r="F676" s="1">
        <v>59.871008856917463</v>
      </c>
      <c r="G676" s="1">
        <v>8.6923916649744772E-3</v>
      </c>
      <c r="H676" s="1">
        <v>3.2128013505849514E-11</v>
      </c>
      <c r="I676" s="1">
        <v>8.3147547144813301E-9</v>
      </c>
      <c r="J676" s="1">
        <v>0</v>
      </c>
      <c r="K676" s="1">
        <v>128.52504737656207</v>
      </c>
      <c r="L676" s="1">
        <v>0</v>
      </c>
      <c r="M676" s="1">
        <v>2.3201075916460161E-7</v>
      </c>
      <c r="N676" s="1">
        <v>1.2060188498144282E-11</v>
      </c>
      <c r="O676" s="1">
        <v>8.3353510307958043</v>
      </c>
      <c r="P676" s="1">
        <v>5.9289122645052688E-7</v>
      </c>
      <c r="Q676" s="1">
        <v>1.6208416192883367E-8</v>
      </c>
      <c r="R676" s="1">
        <v>2514.6456184226822</v>
      </c>
      <c r="S676" s="1">
        <v>4.4830932614979498E-10</v>
      </c>
      <c r="T676" s="1">
        <v>1120.857251176212</v>
      </c>
      <c r="U676" s="1">
        <v>84.946169635285131</v>
      </c>
      <c r="V676" s="1">
        <f>0.45*2600*PS[[#This Row],[Transform File.REC_y]]</f>
        <v>10.170098248020139</v>
      </c>
      <c r="W676" s="1">
        <f>0.45*_xlfn.XLOOKUP(PS[[#This Row],[Transform File.Year]],Graphs!$R$2:$R$41,Graphs!$S$2:$S$41)*_xlfn.XLOOKUP(PS[[#This Row],[Transform File.Year]],Graphs!$R$2:$R$41,Graphs!$T$2:$T$41)*PS[[#This Row],[Transform File.REC_y]]</f>
        <v>2.3941373288738683</v>
      </c>
    </row>
    <row r="677" spans="1:23" hidden="1" x14ac:dyDescent="0.25">
      <c r="A677" s="1" t="s">
        <v>105</v>
      </c>
      <c r="B677">
        <v>1</v>
      </c>
      <c r="C677" s="1" t="s">
        <v>108</v>
      </c>
      <c r="D677" s="1" t="s">
        <v>380</v>
      </c>
      <c r="E677" s="1">
        <v>2056</v>
      </c>
      <c r="F677" s="1">
        <v>56.617927938678797</v>
      </c>
      <c r="G677" s="1">
        <v>7.1664899111218512E-5</v>
      </c>
      <c r="H677" s="1">
        <v>4.4071204230263281E-11</v>
      </c>
      <c r="I677" s="1">
        <v>4.5465087881948719E-9</v>
      </c>
      <c r="J677" s="1">
        <v>0</v>
      </c>
      <c r="K677" s="1">
        <v>120.8941441988857</v>
      </c>
      <c r="L677" s="1">
        <v>0</v>
      </c>
      <c r="M677" s="1">
        <v>32.710489946528497</v>
      </c>
      <c r="N677" s="1">
        <v>1.9765097910850222E-11</v>
      </c>
      <c r="O677" s="1">
        <v>8.3353510308119514</v>
      </c>
      <c r="P677" s="1">
        <v>7.2414198949164157E-7</v>
      </c>
      <c r="Q677" s="1">
        <v>1.6278770037720054E-8</v>
      </c>
      <c r="R677" s="1">
        <v>2549.5889971433253</v>
      </c>
      <c r="S677" s="1">
        <v>4.4960586941551963E-10</v>
      </c>
      <c r="T677" s="1">
        <v>1120.8572514075477</v>
      </c>
      <c r="U677" s="1">
        <v>80.503415615474154</v>
      </c>
      <c r="V677" s="1">
        <f>0.45*2600*PS[[#This Row],[Transform File.REC_y]]</f>
        <v>8.384793196012566E-2</v>
      </c>
      <c r="W677" s="1">
        <f>0.45*_xlfn.XLOOKUP(PS[[#This Row],[Transform File.Year]],Graphs!$R$2:$R$41,Graphs!$S$2:$S$41)*_xlfn.XLOOKUP(PS[[#This Row],[Transform File.Year]],Graphs!$R$2:$R$41,Graphs!$T$2:$T$41)*PS[[#This Row],[Transform File.REC_y]]</f>
        <v>1.8918928342100044E-2</v>
      </c>
    </row>
    <row r="678" spans="1:23" hidden="1" x14ac:dyDescent="0.25">
      <c r="A678" s="1" t="s">
        <v>105</v>
      </c>
      <c r="B678">
        <v>1</v>
      </c>
      <c r="C678" s="1" t="s">
        <v>108</v>
      </c>
      <c r="D678" s="1" t="s">
        <v>380</v>
      </c>
      <c r="E678" s="1">
        <v>2057</v>
      </c>
      <c r="F678" s="1">
        <v>53.391330570042875</v>
      </c>
      <c r="G678" s="1">
        <v>1.2695648370980681E-4</v>
      </c>
      <c r="H678" s="1">
        <v>0</v>
      </c>
      <c r="I678" s="1">
        <v>2.3969954175594497E-9</v>
      </c>
      <c r="J678" s="1">
        <v>0</v>
      </c>
      <c r="K678" s="1">
        <v>184.15473541442702</v>
      </c>
      <c r="L678" s="1">
        <v>0</v>
      </c>
      <c r="M678" s="1">
        <v>1.6515399501535226</v>
      </c>
      <c r="N678" s="1">
        <v>4.3166491072998264E-11</v>
      </c>
      <c r="O678" s="1">
        <v>8.3353510308338556</v>
      </c>
      <c r="P678" s="1">
        <v>7.3242951929679347E-7</v>
      </c>
      <c r="Q678" s="1">
        <v>1.6345786364726118E-8</v>
      </c>
      <c r="R678" s="1">
        <v>2579.5092768145892</v>
      </c>
      <c r="S678" s="1">
        <v>4.505720488544869E-10</v>
      </c>
      <c r="T678" s="1">
        <v>1143.6260065433589</v>
      </c>
      <c r="U678" s="1">
        <v>74.408784585760273</v>
      </c>
      <c r="V678" s="1">
        <f>0.45*2600*PS[[#This Row],[Transform File.REC_y]]</f>
        <v>0.14853908594047396</v>
      </c>
      <c r="W678" s="1">
        <f>0.45*_xlfn.XLOOKUP(PS[[#This Row],[Transform File.Year]],Graphs!$R$2:$R$41,Graphs!$S$2:$S$41)*_xlfn.XLOOKUP(PS[[#This Row],[Transform File.Year]],Graphs!$R$2:$R$41,Graphs!$T$2:$T$41)*PS[[#This Row],[Transform File.REC_y]]</f>
        <v>3.2122374474642522E-2</v>
      </c>
    </row>
    <row r="679" spans="1:23" hidden="1" x14ac:dyDescent="0.25">
      <c r="A679" s="1" t="s">
        <v>105</v>
      </c>
      <c r="B679">
        <v>1</v>
      </c>
      <c r="C679" s="1" t="s">
        <v>108</v>
      </c>
      <c r="D679" s="1" t="s">
        <v>380</v>
      </c>
      <c r="E679" s="1">
        <v>2058</v>
      </c>
      <c r="F679" s="1">
        <v>50.378902189130777</v>
      </c>
      <c r="G679" s="1">
        <v>2.1863565731431049E-4</v>
      </c>
      <c r="H679" s="1">
        <v>0</v>
      </c>
      <c r="I679" s="1">
        <v>0</v>
      </c>
      <c r="J679" s="1">
        <v>0</v>
      </c>
      <c r="K679" s="1">
        <v>75.179004617218723</v>
      </c>
      <c r="L679" s="1">
        <v>0</v>
      </c>
      <c r="M679" s="1">
        <v>8.1540697845978935E-8</v>
      </c>
      <c r="N679" s="1">
        <v>2.0395490685612212</v>
      </c>
      <c r="O679" s="1">
        <v>8.3353510308633183</v>
      </c>
      <c r="P679" s="1">
        <v>7.3694422302553455E-7</v>
      </c>
      <c r="Q679" s="1">
        <v>1.6415164253651353E-8</v>
      </c>
      <c r="R679" s="1">
        <v>2681.8236513740485</v>
      </c>
      <c r="S679" s="1">
        <v>4.5130902008586553E-10</v>
      </c>
      <c r="T679" s="1">
        <v>1113.9098939863939</v>
      </c>
      <c r="U679" s="1">
        <v>65.836338041206972</v>
      </c>
      <c r="V679" s="1">
        <f>0.45*2600*PS[[#This Row],[Transform File.REC_y]]</f>
        <v>0.2558037190577433</v>
      </c>
      <c r="W679" s="1">
        <f>0.45*_xlfn.XLOOKUP(PS[[#This Row],[Transform File.Year]],Graphs!$R$2:$R$41,Graphs!$S$2:$S$41)*_xlfn.XLOOKUP(PS[[#This Row],[Transform File.Year]],Graphs!$R$2:$R$41,Graphs!$T$2:$T$41)*PS[[#This Row],[Transform File.REC_y]]</f>
        <v>5.3017486649272416E-2</v>
      </c>
    </row>
    <row r="680" spans="1:23" hidden="1" x14ac:dyDescent="0.25">
      <c r="A680" s="1" t="s">
        <v>105</v>
      </c>
      <c r="B680">
        <v>1</v>
      </c>
      <c r="C680" s="1" t="s">
        <v>108</v>
      </c>
      <c r="D680" s="1" t="s">
        <v>380</v>
      </c>
      <c r="E680" s="1">
        <v>2059</v>
      </c>
      <c r="F680" s="1">
        <v>54.094546192166675</v>
      </c>
      <c r="G680" s="1">
        <v>6.1428569996325089E-4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8.3353510309026984</v>
      </c>
      <c r="P680" s="1">
        <v>7.393034083644151E-7</v>
      </c>
      <c r="Q680" s="1">
        <v>1.6496340636207916E-8</v>
      </c>
      <c r="R680" s="1">
        <v>2696.8743271488825</v>
      </c>
      <c r="S680" s="1">
        <v>4.5188574992593938E-10</v>
      </c>
      <c r="T680" s="1">
        <v>1075.5072186697262</v>
      </c>
      <c r="U680" s="1">
        <v>55.586717292878426</v>
      </c>
      <c r="V680" s="1">
        <f>0.45*2600*PS[[#This Row],[Transform File.REC_y]]</f>
        <v>0.71871426895700352</v>
      </c>
      <c r="W680" s="1">
        <f>0.45*_xlfn.XLOOKUP(PS[[#This Row],[Transform File.Year]],Graphs!$R$2:$R$41,Graphs!$S$2:$S$41)*_xlfn.XLOOKUP(PS[[#This Row],[Transform File.Year]],Graphs!$R$2:$R$41,Graphs!$T$2:$T$41)*PS[[#This Row],[Transform File.REC_y]]</f>
        <v>0.14275680652302936</v>
      </c>
    </row>
    <row r="681" spans="1:23" hidden="1" x14ac:dyDescent="0.25">
      <c r="A681" s="1" t="s">
        <v>105</v>
      </c>
      <c r="B681">
        <v>1</v>
      </c>
      <c r="C681" s="1" t="s">
        <v>108</v>
      </c>
      <c r="D681" s="1" t="s">
        <v>380</v>
      </c>
      <c r="E681" s="1">
        <v>2060</v>
      </c>
      <c r="F681" s="1">
        <v>70.341812471694467</v>
      </c>
      <c r="G681" s="1">
        <v>1.4637242893848403E-3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8.3353510308946799</v>
      </c>
      <c r="P681" s="1">
        <v>7.3925654256368388E-7</v>
      </c>
      <c r="Q681" s="1">
        <v>1.6496340636207916E-8</v>
      </c>
      <c r="R681" s="1">
        <v>2642.1066016637837</v>
      </c>
      <c r="S681" s="1">
        <v>4.5188574992593938E-10</v>
      </c>
      <c r="T681" s="1">
        <v>1064.8141209698276</v>
      </c>
      <c r="U681" s="1">
        <v>47.561403624462507</v>
      </c>
      <c r="V681" s="1">
        <f>0.45*2600*PS[[#This Row],[Transform File.REC_y]]</f>
        <v>1.7125574185802632</v>
      </c>
      <c r="W681" s="1">
        <f>0.45*_xlfn.XLOOKUP(PS[[#This Row],[Transform File.Year]],Graphs!$R$2:$R$41,Graphs!$S$2:$S$41)*_xlfn.XLOOKUP(PS[[#This Row],[Transform File.Year]],Graphs!$R$2:$R$41,Graphs!$T$2:$T$41)*PS[[#This Row],[Transform File.REC_y]]</f>
        <v>0.32598459311009143</v>
      </c>
    </row>
    <row r="682" spans="1:23" hidden="1" x14ac:dyDescent="0.25">
      <c r="A682" s="1" t="s">
        <v>105</v>
      </c>
      <c r="B682">
        <v>1</v>
      </c>
      <c r="C682" s="1" t="s">
        <v>108</v>
      </c>
      <c r="D682" s="1" t="s">
        <v>381</v>
      </c>
      <c r="E682" s="1">
        <v>2021</v>
      </c>
      <c r="F682" s="1">
        <v>202.81035965508926</v>
      </c>
      <c r="G682" s="1">
        <v>3.6805803196566567E-10</v>
      </c>
      <c r="H682" s="1">
        <v>7.7416720681817526E-14</v>
      </c>
      <c r="I682" s="1">
        <v>6.3539999999962191</v>
      </c>
      <c r="J682" s="1">
        <v>8.5307496021885211E-15</v>
      </c>
      <c r="K682" s="1">
        <v>82.434999999999889</v>
      </c>
      <c r="L682" s="1">
        <v>1.6522903325478989E-14</v>
      </c>
      <c r="M682" s="1">
        <v>55.419999999999071</v>
      </c>
      <c r="N682" s="1">
        <v>3.5064089365560379E-13</v>
      </c>
      <c r="O682" s="1">
        <v>153</v>
      </c>
      <c r="P682" s="1">
        <v>12.708</v>
      </c>
      <c r="Q682" s="1">
        <v>49.44</v>
      </c>
      <c r="R682" s="1">
        <v>164.87</v>
      </c>
      <c r="S682" s="1">
        <v>78.48</v>
      </c>
      <c r="T682" s="1">
        <v>110.84</v>
      </c>
      <c r="U682" s="1">
        <v>11.39</v>
      </c>
      <c r="V682" s="1">
        <f>0.45*2600*PS[[#This Row],[Transform File.REC_y]]</f>
        <v>4.3062789739982881E-7</v>
      </c>
      <c r="W682" s="1">
        <f>0.45*_xlfn.XLOOKUP(PS[[#This Row],[Transform File.Year]],Graphs!$R$2:$R$41,Graphs!$S$2:$S$41)*_xlfn.XLOOKUP(PS[[#This Row],[Transform File.Year]],Graphs!$R$2:$R$41,Graphs!$T$2:$T$41)*PS[[#This Row],[Transform File.REC_y]]</f>
        <v>3.5015894944355172E-7</v>
      </c>
    </row>
    <row r="683" spans="1:23" hidden="1" x14ac:dyDescent="0.25">
      <c r="A683" s="1" t="s">
        <v>105</v>
      </c>
      <c r="B683">
        <v>1</v>
      </c>
      <c r="C683" s="1" t="s">
        <v>108</v>
      </c>
      <c r="D683" s="1" t="s">
        <v>381</v>
      </c>
      <c r="E683" s="1">
        <v>2022</v>
      </c>
      <c r="F683" s="1">
        <v>331.65594063721909</v>
      </c>
      <c r="G683" s="1">
        <v>-1.1733522599473765E-6</v>
      </c>
      <c r="H683" s="1">
        <v>7.8938806706976881E-14</v>
      </c>
      <c r="I683" s="1">
        <v>1.0020676958520645E-11</v>
      </c>
      <c r="J683" s="1">
        <v>8.8991987233465225E-15</v>
      </c>
      <c r="K683" s="1">
        <v>123.65249999999958</v>
      </c>
      <c r="L683" s="1">
        <v>1.4967006963835133E-14</v>
      </c>
      <c r="M683" s="1">
        <v>83.129999999995675</v>
      </c>
      <c r="N683" s="1">
        <v>3.5386576781781366E-13</v>
      </c>
      <c r="O683" s="1">
        <v>153</v>
      </c>
      <c r="P683" s="1">
        <v>12.708</v>
      </c>
      <c r="Q683" s="1">
        <v>49.44</v>
      </c>
      <c r="R683" s="1">
        <v>247.30499999999989</v>
      </c>
      <c r="S683" s="1">
        <v>78.48</v>
      </c>
      <c r="T683" s="1">
        <v>166.25999999999908</v>
      </c>
      <c r="U683" s="1">
        <v>11.390000000000351</v>
      </c>
      <c r="V683" s="1">
        <f>0.45*2600*PS[[#This Row],[Transform File.REC_y]]</f>
        <v>-1.3728221441384305E-3</v>
      </c>
      <c r="W683" s="1">
        <f>0.45*_xlfn.XLOOKUP(PS[[#This Row],[Transform File.Year]],Graphs!$R$2:$R$41,Graphs!$S$2:$S$41)*_xlfn.XLOOKUP(PS[[#This Row],[Transform File.Year]],Graphs!$R$2:$R$41,Graphs!$T$2:$T$41)*PS[[#This Row],[Transform File.REC_y]]</f>
        <v>-1.1359940865833351E-3</v>
      </c>
    </row>
    <row r="684" spans="1:23" hidden="1" x14ac:dyDescent="0.25">
      <c r="A684" s="1" t="s">
        <v>105</v>
      </c>
      <c r="B684">
        <v>1</v>
      </c>
      <c r="C684" s="1" t="s">
        <v>108</v>
      </c>
      <c r="D684" s="1" t="s">
        <v>381</v>
      </c>
      <c r="E684" s="1">
        <v>2023</v>
      </c>
      <c r="F684" s="1">
        <v>128.367500511251</v>
      </c>
      <c r="G684" s="1">
        <v>-1.0253629619824507E-3</v>
      </c>
      <c r="H684" s="1">
        <v>8.0411696163186776E-14</v>
      </c>
      <c r="I684" s="1">
        <v>2.854793770869274E-12</v>
      </c>
      <c r="J684" s="1">
        <v>9.2693080966821547E-15</v>
      </c>
      <c r="K684" s="1">
        <v>185.47874999999783</v>
      </c>
      <c r="L684" s="1">
        <v>1.3851173775587566E-14</v>
      </c>
      <c r="M684" s="1">
        <v>124.69499999993154</v>
      </c>
      <c r="N684" s="1">
        <v>3.5714057071999077E-13</v>
      </c>
      <c r="O684" s="1">
        <v>145.35</v>
      </c>
      <c r="P684" s="1">
        <v>18.355999999996218</v>
      </c>
      <c r="Q684" s="1">
        <v>46.144000000000005</v>
      </c>
      <c r="R684" s="1">
        <v>359.96616666666614</v>
      </c>
      <c r="S684" s="1">
        <v>74.555999999999997</v>
      </c>
      <c r="T684" s="1">
        <v>242.00066666666143</v>
      </c>
      <c r="U684" s="1">
        <v>10.251000000000705</v>
      </c>
      <c r="V684" s="1">
        <f>0.45*2600*PS[[#This Row],[Transform File.REC_y]]</f>
        <v>-1.1996746655194672</v>
      </c>
      <c r="W684" s="1">
        <f>0.45*_xlfn.XLOOKUP(PS[[#This Row],[Transform File.Year]],Graphs!$R$2:$R$41,Graphs!$S$2:$S$41)*_xlfn.XLOOKUP(PS[[#This Row],[Transform File.Year]],Graphs!$R$2:$R$41,Graphs!$T$2:$T$41)*PS[[#This Row],[Transform File.REC_y]]</f>
        <v>-1.0099348021334116</v>
      </c>
    </row>
    <row r="685" spans="1:23" hidden="1" x14ac:dyDescent="0.25">
      <c r="A685" s="1" t="s">
        <v>105</v>
      </c>
      <c r="B685">
        <v>1</v>
      </c>
      <c r="C685" s="1" t="s">
        <v>108</v>
      </c>
      <c r="D685" s="1" t="s">
        <v>381</v>
      </c>
      <c r="E685" s="1">
        <v>2024</v>
      </c>
      <c r="F685" s="1">
        <v>106.01036995491047</v>
      </c>
      <c r="G685" s="1">
        <v>2.0104405694880449E-9</v>
      </c>
      <c r="H685" s="1">
        <v>1.0691850756815094E-13</v>
      </c>
      <c r="I685" s="1">
        <v>3.1745324666331655E-12</v>
      </c>
      <c r="J685" s="1">
        <v>1.187338337180608E-14</v>
      </c>
      <c r="K685" s="1">
        <v>272.72245833330004</v>
      </c>
      <c r="L685" s="1">
        <v>1.7298511477994661E-14</v>
      </c>
      <c r="M685" s="1">
        <v>34.327570096725864</v>
      </c>
      <c r="N685" s="1">
        <v>5.0158973514277066E-13</v>
      </c>
      <c r="O685" s="1">
        <v>137.7000000000001</v>
      </c>
      <c r="P685" s="1">
        <v>17.650000000006237</v>
      </c>
      <c r="Q685" s="1">
        <v>42.848000000000006</v>
      </c>
      <c r="R685" s="1">
        <v>534.4535833333307</v>
      </c>
      <c r="S685" s="1">
        <v>70.632000000000005</v>
      </c>
      <c r="T685" s="1">
        <v>359.3063333332596</v>
      </c>
      <c r="U685" s="1">
        <v>9.1120000000010624</v>
      </c>
      <c r="V685" s="1">
        <f>0.45*2600*PS[[#This Row],[Transform File.REC_y]]</f>
        <v>2.3522154663010123E-6</v>
      </c>
      <c r="W685" s="1">
        <f>0.45*_xlfn.XLOOKUP(PS[[#This Row],[Transform File.Year]],Graphs!$R$2:$R$41,Graphs!$S$2:$S$41)*_xlfn.XLOOKUP(PS[[#This Row],[Transform File.Year]],Graphs!$R$2:$R$41,Graphs!$T$2:$T$41)*PS[[#This Row],[Transform File.REC_y]]</f>
        <v>1.9180479363243547E-6</v>
      </c>
    </row>
    <row r="686" spans="1:23" hidden="1" x14ac:dyDescent="0.25">
      <c r="A686" s="1" t="s">
        <v>105</v>
      </c>
      <c r="B686">
        <v>1</v>
      </c>
      <c r="C686" s="1" t="s">
        <v>108</v>
      </c>
      <c r="D686" s="1" t="s">
        <v>381</v>
      </c>
      <c r="E686" s="1">
        <v>2025</v>
      </c>
      <c r="F686" s="1">
        <v>82.180848010104512</v>
      </c>
      <c r="G686" s="1">
        <v>2.7023157268995873E-9</v>
      </c>
      <c r="H686" s="1">
        <v>1.5194970497642782E-13</v>
      </c>
      <c r="I686" s="1">
        <v>3.559955426772507E-12</v>
      </c>
      <c r="J686" s="1">
        <v>1.580825869249927E-14</v>
      </c>
      <c r="K686" s="1">
        <v>147.2892255031355</v>
      </c>
      <c r="L686" s="1">
        <v>2.2093715931230789E-14</v>
      </c>
      <c r="M686" s="1">
        <v>36.71236932128383</v>
      </c>
      <c r="N686" s="1">
        <v>7.9188560042270712E-13</v>
      </c>
      <c r="O686" s="1">
        <v>130.05000000000018</v>
      </c>
      <c r="P686" s="1">
        <v>16.944000000009094</v>
      </c>
      <c r="Q686" s="1">
        <v>39.552</v>
      </c>
      <c r="R686" s="1">
        <v>796.18470833329729</v>
      </c>
      <c r="S686" s="1">
        <v>66.707999999999998</v>
      </c>
      <c r="T686" s="1">
        <v>386.24457009665218</v>
      </c>
      <c r="U686" s="1">
        <v>7.9730000000015622</v>
      </c>
      <c r="V686" s="1">
        <f>0.45*2600*PS[[#This Row],[Transform File.REC_y]]</f>
        <v>3.1617094004725173E-6</v>
      </c>
      <c r="W686" s="1">
        <f>0.45*_xlfn.XLOOKUP(PS[[#This Row],[Transform File.Year]],Graphs!$R$2:$R$41,Graphs!$S$2:$S$41)*_xlfn.XLOOKUP(PS[[#This Row],[Transform File.Year]],Graphs!$R$2:$R$41,Graphs!$T$2:$T$41)*PS[[#This Row],[Transform File.REC_y]]</f>
        <v>2.4965183223347367E-6</v>
      </c>
    </row>
    <row r="687" spans="1:23" hidden="1" x14ac:dyDescent="0.25">
      <c r="A687" s="1" t="s">
        <v>105</v>
      </c>
      <c r="B687">
        <v>1</v>
      </c>
      <c r="C687" s="1" t="s">
        <v>108</v>
      </c>
      <c r="D687" s="1" t="s">
        <v>381</v>
      </c>
      <c r="E687" s="1">
        <v>2026</v>
      </c>
      <c r="F687" s="1">
        <v>81.714359417211099</v>
      </c>
      <c r="G687" s="1">
        <v>2.9181103148869416E-9</v>
      </c>
      <c r="H687" s="1">
        <v>2.3502568057491055E-13</v>
      </c>
      <c r="I687" s="1">
        <v>4.0012491513329285E-12</v>
      </c>
      <c r="J687" s="1">
        <v>2.5139692829052787E-14</v>
      </c>
      <c r="K687" s="1">
        <v>76.275210215854088</v>
      </c>
      <c r="L687" s="1">
        <v>2.9014370627036986E-14</v>
      </c>
      <c r="M687" s="1">
        <v>36.546267805254928</v>
      </c>
      <c r="N687" s="1">
        <v>1.6655865059828948E-12</v>
      </c>
      <c r="O687" s="1">
        <v>122.40000000000025</v>
      </c>
      <c r="P687" s="1">
        <v>16.238000000012267</v>
      </c>
      <c r="Q687" s="1">
        <v>36.255999999999993</v>
      </c>
      <c r="R687" s="1">
        <v>932.48260050309955</v>
      </c>
      <c r="S687" s="1">
        <v>62.784000000000006</v>
      </c>
      <c r="T687" s="1">
        <v>415.56760608460269</v>
      </c>
      <c r="U687" s="1">
        <v>6.8340000000023542</v>
      </c>
      <c r="V687" s="1">
        <f>0.45*2600*PS[[#This Row],[Transform File.REC_y]]</f>
        <v>3.4141890684177215E-6</v>
      </c>
      <c r="W687" s="1">
        <f>0.45*_xlfn.XLOOKUP(PS[[#This Row],[Transform File.Year]],Graphs!$R$2:$R$41,Graphs!$S$2:$S$41)*_xlfn.XLOOKUP(PS[[#This Row],[Transform File.Year]],Graphs!$R$2:$R$41,Graphs!$T$2:$T$41)*PS[[#This Row],[Transform File.REC_y]]</f>
        <v>2.6098332778062668E-6</v>
      </c>
    </row>
    <row r="688" spans="1:23" hidden="1" x14ac:dyDescent="0.25">
      <c r="A688" s="1" t="s">
        <v>105</v>
      </c>
      <c r="B688">
        <v>1</v>
      </c>
      <c r="C688" s="1" t="s">
        <v>108</v>
      </c>
      <c r="D688" s="1" t="s">
        <v>381</v>
      </c>
      <c r="E688" s="1">
        <v>2027</v>
      </c>
      <c r="F688" s="1">
        <v>82.354228084525886</v>
      </c>
      <c r="G688" s="1">
        <v>3.3544478249834451E-9</v>
      </c>
      <c r="H688" s="1">
        <v>3.8826450394509533E-13</v>
      </c>
      <c r="I688" s="1">
        <v>4.4889888642935307E-12</v>
      </c>
      <c r="J688" s="1">
        <v>1.181898376631398E-13</v>
      </c>
      <c r="K688" s="1">
        <v>96.865054238425429</v>
      </c>
      <c r="L688" s="1">
        <v>3.9546839712091348E-14</v>
      </c>
      <c r="M688" s="1">
        <v>26.967784019381778</v>
      </c>
      <c r="N688" s="1">
        <v>1.3252438638770174</v>
      </c>
      <c r="O688" s="1">
        <v>114.75000000000034</v>
      </c>
      <c r="P688" s="1">
        <v>15.532000000015827</v>
      </c>
      <c r="Q688" s="1">
        <v>32.96</v>
      </c>
      <c r="R688" s="1">
        <v>997.76647738562031</v>
      </c>
      <c r="S688" s="1">
        <v>58.86</v>
      </c>
      <c r="T688" s="1">
        <v>444.72454055652429</v>
      </c>
      <c r="U688" s="1">
        <v>5.6950000000040211</v>
      </c>
      <c r="V688" s="1">
        <f>0.45*2600*PS[[#This Row],[Transform File.REC_y]]</f>
        <v>3.9247039552306309E-6</v>
      </c>
      <c r="W688" s="1">
        <f>0.45*_xlfn.XLOOKUP(PS[[#This Row],[Transform File.Year]],Graphs!$R$2:$R$41,Graphs!$S$2:$S$41)*_xlfn.XLOOKUP(PS[[#This Row],[Transform File.Year]],Graphs!$R$2:$R$41,Graphs!$T$2:$T$41)*PS[[#This Row],[Transform File.REC_y]]</f>
        <v>2.9035561376977706E-6</v>
      </c>
    </row>
    <row r="689" spans="1:23" hidden="1" x14ac:dyDescent="0.25">
      <c r="A689" s="1" t="s">
        <v>105</v>
      </c>
      <c r="B689">
        <v>1</v>
      </c>
      <c r="C689" s="1" t="s">
        <v>108</v>
      </c>
      <c r="D689" s="1" t="s">
        <v>381</v>
      </c>
      <c r="E689" s="1">
        <v>2028</v>
      </c>
      <c r="F689" s="1">
        <v>83.396054043777568</v>
      </c>
      <c r="G689" s="1">
        <v>3.8507120501737014E-9</v>
      </c>
      <c r="H689" s="1">
        <v>6.158066658433179E-13</v>
      </c>
      <c r="I689" s="1">
        <v>4.9733280107333844E-12</v>
      </c>
      <c r="J689" s="1">
        <v>1.2790732850935583E-13</v>
      </c>
      <c r="K689" s="1">
        <v>117.22290615427318</v>
      </c>
      <c r="L689" s="1">
        <v>5.4507477605837128E-14</v>
      </c>
      <c r="M689" s="1">
        <v>16.63354973010901</v>
      </c>
      <c r="N689" s="1">
        <v>3.5101219319373795</v>
      </c>
      <c r="O689" s="1">
        <v>107.10000000000049</v>
      </c>
      <c r="P689" s="1">
        <v>14.826000000019828</v>
      </c>
      <c r="Q689" s="1">
        <v>29.664000000000001</v>
      </c>
      <c r="R689" s="1">
        <v>1083.6401982907123</v>
      </c>
      <c r="S689" s="1">
        <v>54.935999999999993</v>
      </c>
      <c r="T689" s="1">
        <v>464.30299124257277</v>
      </c>
      <c r="U689" s="1">
        <v>5.8812438638810383</v>
      </c>
      <c r="V689" s="1">
        <f>0.45*2600*PS[[#This Row],[Transform File.REC_y]]</f>
        <v>4.5053330987032308E-6</v>
      </c>
      <c r="W689" s="1">
        <f>0.45*_xlfn.XLOOKUP(PS[[#This Row],[Transform File.Year]],Graphs!$R$2:$R$41,Graphs!$S$2:$S$41)*_xlfn.XLOOKUP(PS[[#This Row],[Transform File.Year]],Graphs!$R$2:$R$41,Graphs!$T$2:$T$41)*PS[[#This Row],[Transform File.REC_y]]</f>
        <v>3.2250593641691167E-6</v>
      </c>
    </row>
    <row r="690" spans="1:23" hidden="1" x14ac:dyDescent="0.25">
      <c r="A690" s="1" t="s">
        <v>105</v>
      </c>
      <c r="B690">
        <v>1</v>
      </c>
      <c r="C690" s="1" t="s">
        <v>108</v>
      </c>
      <c r="D690" s="1" t="s">
        <v>381</v>
      </c>
      <c r="E690" s="1">
        <v>2029</v>
      </c>
      <c r="F690" s="1">
        <v>85.22656170746626</v>
      </c>
      <c r="G690" s="1">
        <v>4.8727241992978839E-6</v>
      </c>
      <c r="H690" s="1">
        <v>9.5641383412907154E-13</v>
      </c>
      <c r="I690" s="1">
        <v>5.4632919680598296E-12</v>
      </c>
      <c r="J690" s="1">
        <v>3.0159520073036904E-11</v>
      </c>
      <c r="K690" s="1">
        <v>136.15216615813739</v>
      </c>
      <c r="L690" s="1">
        <v>7.8756709303441181E-14</v>
      </c>
      <c r="M690" s="1">
        <v>13.710113975464076</v>
      </c>
      <c r="N690" s="1">
        <v>4.6956828979066856</v>
      </c>
      <c r="O690" s="1">
        <v>99.450000000000728</v>
      </c>
      <c r="P690" s="1">
        <v>14.120000000024319</v>
      </c>
      <c r="Q690" s="1">
        <v>26.368000000000009</v>
      </c>
      <c r="R690" s="1">
        <v>1189.8717711116522</v>
      </c>
      <c r="S690" s="1">
        <v>51.012</v>
      </c>
      <c r="T690" s="1">
        <v>473.54720763934841</v>
      </c>
      <c r="U690" s="1">
        <v>8.2523657958184167</v>
      </c>
      <c r="V690" s="1">
        <f>0.45*2600*PS[[#This Row],[Transform File.REC_y]]</f>
        <v>5.7010873131785244E-3</v>
      </c>
      <c r="W690" s="1">
        <f>0.45*_xlfn.XLOOKUP(PS[[#This Row],[Transform File.Year]],Graphs!$R$2:$R$41,Graphs!$S$2:$S$41)*_xlfn.XLOOKUP(PS[[#This Row],[Transform File.Year]],Graphs!$R$2:$R$41,Graphs!$T$2:$T$41)*PS[[#This Row],[Transform File.REC_y]]</f>
        <v>3.9477422407241504E-3</v>
      </c>
    </row>
    <row r="691" spans="1:23" hidden="1" x14ac:dyDescent="0.25">
      <c r="A691" s="1" t="s">
        <v>105</v>
      </c>
      <c r="B691">
        <v>1</v>
      </c>
      <c r="C691" s="1" t="s">
        <v>108</v>
      </c>
      <c r="D691" s="1" t="s">
        <v>381</v>
      </c>
      <c r="E691" s="1">
        <v>2030</v>
      </c>
      <c r="F691" s="1">
        <v>87.505500145151942</v>
      </c>
      <c r="G691" s="1">
        <v>9.2428413902348027E-3</v>
      </c>
      <c r="H691" s="1">
        <v>1.3952971746527844E-12</v>
      </c>
      <c r="I691" s="1">
        <v>6.0590636949732254E-12</v>
      </c>
      <c r="J691" s="1">
        <v>3.4466194461461883E-12</v>
      </c>
      <c r="K691" s="1">
        <v>104.97760120145125</v>
      </c>
      <c r="L691" s="1">
        <v>1.2885379793039045E-13</v>
      </c>
      <c r="M691" s="1">
        <v>10.146913222716805</v>
      </c>
      <c r="N691" s="1">
        <v>6.4740243468590881</v>
      </c>
      <c r="O691" s="1">
        <v>91.80000000000112</v>
      </c>
      <c r="P691" s="1">
        <v>13.41400000002929</v>
      </c>
      <c r="Q691" s="1">
        <v>23.07200000000002</v>
      </c>
      <c r="R691" s="1">
        <v>1315.0326039364561</v>
      </c>
      <c r="S691" s="1">
        <v>47.088000000000001</v>
      </c>
      <c r="T691" s="1">
        <v>479.86798828147914</v>
      </c>
      <c r="U691" s="1">
        <v>11.809048693725105</v>
      </c>
      <c r="V691" s="1">
        <f>0.45*2600*PS[[#This Row],[Transform File.REC_y]]</f>
        <v>10.814124426574718</v>
      </c>
      <c r="W691" s="1">
        <f>0.45*_xlfn.XLOOKUP(PS[[#This Row],[Transform File.Year]],Graphs!$R$2:$R$41,Graphs!$S$2:$S$41)*_xlfn.XLOOKUP(PS[[#This Row],[Transform File.Year]],Graphs!$R$2:$R$41,Graphs!$T$2:$T$41)*PS[[#This Row],[Transform File.REC_y]]</f>
        <v>7.2420053874542152</v>
      </c>
    </row>
    <row r="692" spans="1:23" hidden="1" x14ac:dyDescent="0.25">
      <c r="A692" s="1" t="s">
        <v>105</v>
      </c>
      <c r="B692">
        <v>1</v>
      </c>
      <c r="C692" s="1" t="s">
        <v>108</v>
      </c>
      <c r="D692" s="1" t="s">
        <v>381</v>
      </c>
      <c r="E692" s="1">
        <v>2031</v>
      </c>
      <c r="F692" s="1">
        <v>88.978448356889459</v>
      </c>
      <c r="G692" s="1">
        <v>9.5768483007010186E-3</v>
      </c>
      <c r="H692" s="1">
        <v>2.288298676847463E-12</v>
      </c>
      <c r="I692" s="1">
        <v>6.6693257691389316E-12</v>
      </c>
      <c r="J692" s="1">
        <v>2.9026697882038819E-12</v>
      </c>
      <c r="K692" s="1">
        <v>115.88202148209902</v>
      </c>
      <c r="L692" s="1">
        <v>2.8092821946589582E-13</v>
      </c>
      <c r="M692" s="1">
        <v>2.0066710736205407E-10</v>
      </c>
      <c r="N692" s="1">
        <v>9.1415365202863708</v>
      </c>
      <c r="O692" s="1">
        <v>84.150000000001754</v>
      </c>
      <c r="P692" s="1">
        <v>12.708000000034755</v>
      </c>
      <c r="Q692" s="1">
        <v>19.776000000000028</v>
      </c>
      <c r="R692" s="1">
        <v>1409.0188718045742</v>
      </c>
      <c r="S692" s="1">
        <v>43.164000000000016</v>
      </c>
      <c r="T692" s="1">
        <v>482.62556817086266</v>
      </c>
      <c r="U692" s="1">
        <v>17.144073040584193</v>
      </c>
      <c r="V692" s="1">
        <f>0.45*2600*PS[[#This Row],[Transform File.REC_y]]</f>
        <v>11.204912511820192</v>
      </c>
      <c r="W692" s="1">
        <f>0.45*_xlfn.XLOOKUP(PS[[#This Row],[Transform File.Year]],Graphs!$R$2:$R$41,Graphs!$S$2:$S$41)*_xlfn.XLOOKUP(PS[[#This Row],[Transform File.Year]],Graphs!$R$2:$R$41,Graphs!$T$2:$T$41)*PS[[#This Row],[Transform File.REC_y]]</f>
        <v>7.2008127487181648</v>
      </c>
    </row>
    <row r="693" spans="1:23" hidden="1" x14ac:dyDescent="0.25">
      <c r="A693" s="1" t="s">
        <v>105</v>
      </c>
      <c r="B693">
        <v>1</v>
      </c>
      <c r="C693" s="1" t="s">
        <v>108</v>
      </c>
      <c r="D693" s="1" t="s">
        <v>381</v>
      </c>
      <c r="E693" s="1">
        <v>2032</v>
      </c>
      <c r="F693" s="1">
        <v>90.559393973213375</v>
      </c>
      <c r="G693" s="1">
        <v>5.1837994274569133E-6</v>
      </c>
      <c r="H693" s="1">
        <v>4.5589359175521567E-12</v>
      </c>
      <c r="I693" s="1">
        <v>7.4361763449437166E-12</v>
      </c>
      <c r="J693" s="1">
        <v>3.5711612699224352E-12</v>
      </c>
      <c r="K693" s="1">
        <v>77.489921001306129</v>
      </c>
      <c r="L693" s="1">
        <v>1.1704008220955925E-10</v>
      </c>
      <c r="M693" s="1">
        <v>8.2938631188061257E-9</v>
      </c>
      <c r="N693" s="1">
        <v>13.142804780420525</v>
      </c>
      <c r="O693" s="1">
        <v>76.500000000002686</v>
      </c>
      <c r="P693" s="1">
        <v>12.002000000040812</v>
      </c>
      <c r="Q693" s="1">
        <v>16.48000000000004</v>
      </c>
      <c r="R693" s="1">
        <v>1513.9095599533398</v>
      </c>
      <c r="S693" s="1">
        <v>39.24000000000003</v>
      </c>
      <c r="T693" s="1">
        <v>475.23623483772997</v>
      </c>
      <c r="U693" s="1">
        <v>25.146609560870566</v>
      </c>
      <c r="V693" s="1">
        <f>0.45*2600*PS[[#This Row],[Transform File.REC_y]]</f>
        <v>6.0650453301245889E-3</v>
      </c>
      <c r="W693" s="1">
        <f>0.45*_xlfn.XLOOKUP(PS[[#This Row],[Transform File.Year]],Graphs!$R$2:$R$41,Graphs!$S$2:$S$41)*_xlfn.XLOOKUP(PS[[#This Row],[Transform File.Year]],Graphs!$R$2:$R$41,Graphs!$T$2:$T$41)*PS[[#This Row],[Transform File.REC_y]]</f>
        <v>3.7401399757796918E-3</v>
      </c>
    </row>
    <row r="694" spans="1:23" hidden="1" x14ac:dyDescent="0.25">
      <c r="A694" s="1" t="s">
        <v>105</v>
      </c>
      <c r="B694">
        <v>1</v>
      </c>
      <c r="C694" s="1" t="s">
        <v>108</v>
      </c>
      <c r="D694" s="1" t="s">
        <v>381</v>
      </c>
      <c r="E694" s="1">
        <v>2033</v>
      </c>
      <c r="F694" s="1">
        <v>91.092196237410334</v>
      </c>
      <c r="G694" s="1">
        <v>1.8463359110784739E-6</v>
      </c>
      <c r="H694" s="1">
        <v>2.1901147034828355E-11</v>
      </c>
      <c r="I694" s="1">
        <v>8.3893463096755674E-12</v>
      </c>
      <c r="J694" s="1">
        <v>2.5127610772653485E-12</v>
      </c>
      <c r="K694" s="1">
        <v>59.807909203751677</v>
      </c>
      <c r="L694" s="1">
        <v>1.2575985861049599E-11</v>
      </c>
      <c r="M694" s="1">
        <v>44.485955431750995</v>
      </c>
      <c r="N694" s="1">
        <v>19.144707170592824</v>
      </c>
      <c r="O694" s="1">
        <v>68.850000000004101</v>
      </c>
      <c r="P694" s="1">
        <v>11.296000000047481</v>
      </c>
      <c r="Q694" s="1">
        <v>13.184000000000056</v>
      </c>
      <c r="R694" s="1">
        <v>1580.4081476213125</v>
      </c>
      <c r="S694" s="1">
        <v>35.316000000000045</v>
      </c>
      <c r="T694" s="1">
        <v>467.84690151269047</v>
      </c>
      <c r="U694" s="1">
        <v>38.289414341291092</v>
      </c>
      <c r="V694" s="1">
        <f>0.45*2600*PS[[#This Row],[Transform File.REC_y]]</f>
        <v>2.1602130159618146E-3</v>
      </c>
      <c r="W694" s="1">
        <f>0.45*_xlfn.XLOOKUP(PS[[#This Row],[Transform File.Year]],Graphs!$R$2:$R$41,Graphs!$S$2:$S$41)*_xlfn.XLOOKUP(PS[[#This Row],[Transform File.Year]],Graphs!$R$2:$R$41,Graphs!$T$2:$T$41)*PS[[#This Row],[Transform File.REC_y]]</f>
        <v>1.2782232196482919E-3</v>
      </c>
    </row>
    <row r="695" spans="1:23" hidden="1" x14ac:dyDescent="0.25">
      <c r="A695" s="1" t="s">
        <v>105</v>
      </c>
      <c r="B695">
        <v>1</v>
      </c>
      <c r="C695" s="1" t="s">
        <v>108</v>
      </c>
      <c r="D695" s="1" t="s">
        <v>381</v>
      </c>
      <c r="E695" s="1">
        <v>2034</v>
      </c>
      <c r="F695" s="1">
        <v>91.391934805071955</v>
      </c>
      <c r="G695" s="1">
        <v>9.0672431425337165E-6</v>
      </c>
      <c r="H695" s="1">
        <v>13.83099216178827</v>
      </c>
      <c r="I695" s="1">
        <v>9.5260210262975859E-12</v>
      </c>
      <c r="J695" s="1">
        <v>1.8037575736585439E-12</v>
      </c>
      <c r="K695" s="1">
        <v>80.16185625101987</v>
      </c>
      <c r="L695" s="1">
        <v>9.818923329671363E-12</v>
      </c>
      <c r="M695" s="1">
        <v>48.825833823282636</v>
      </c>
      <c r="N695" s="1">
        <v>6.4425747687194121</v>
      </c>
      <c r="O695" s="1">
        <v>61.200000000006376</v>
      </c>
      <c r="P695" s="1">
        <v>10.590000000054918</v>
      </c>
      <c r="Q695" s="1">
        <v>9.8880000000000798</v>
      </c>
      <c r="R695" s="1">
        <v>1629.2247234917309</v>
      </c>
      <c r="S695" s="1">
        <v>31.392000000000067</v>
      </c>
      <c r="T695" s="1">
        <v>504.94352361110816</v>
      </c>
      <c r="U695" s="1">
        <v>57.434121511883916</v>
      </c>
      <c r="V695" s="1">
        <f>0.45*2600*PS[[#This Row],[Transform File.REC_y]]</f>
        <v>1.0608674476764448E-2</v>
      </c>
      <c r="W695" s="1">
        <f>0.45*_xlfn.XLOOKUP(PS[[#This Row],[Transform File.Year]],Graphs!$R$2:$R$41,Graphs!$S$2:$S$41)*_xlfn.XLOOKUP(PS[[#This Row],[Transform File.Year]],Graphs!$R$2:$R$41,Graphs!$T$2:$T$41)*PS[[#This Row],[Transform File.REC_y]]</f>
        <v>6.0228700201323104E-3</v>
      </c>
    </row>
    <row r="696" spans="1:23" hidden="1" x14ac:dyDescent="0.25">
      <c r="A696" s="1" t="s">
        <v>105</v>
      </c>
      <c r="B696">
        <v>1</v>
      </c>
      <c r="C696" s="1" t="s">
        <v>108</v>
      </c>
      <c r="D696" s="1" t="s">
        <v>381</v>
      </c>
      <c r="E696" s="1">
        <v>2035</v>
      </c>
      <c r="F696" s="1">
        <v>92.837948472433581</v>
      </c>
      <c r="G696" s="1">
        <v>9.5156477500741004E-3</v>
      </c>
      <c r="H696" s="1">
        <v>6.1405115520840272E-12</v>
      </c>
      <c r="I696" s="1">
        <v>1.017633985179187E-11</v>
      </c>
      <c r="J696" s="1">
        <v>9.9835447224678491E-13</v>
      </c>
      <c r="K696" s="1">
        <v>61.697288569332848</v>
      </c>
      <c r="L696" s="1">
        <v>1.4534760898479867E-11</v>
      </c>
      <c r="M696" s="1">
        <v>62.367524027386274</v>
      </c>
      <c r="N696" s="1">
        <v>14.270783466072388</v>
      </c>
      <c r="O696" s="1">
        <v>53.550000000010932</v>
      </c>
      <c r="P696" s="1">
        <v>9.8840000000633079</v>
      </c>
      <c r="Q696" s="1">
        <v>6.5920000000001986</v>
      </c>
      <c r="R696" s="1">
        <v>1698.3952464094175</v>
      </c>
      <c r="S696" s="1">
        <v>27.468000000000082</v>
      </c>
      <c r="T696" s="1">
        <v>546.38002410105753</v>
      </c>
      <c r="U696" s="1">
        <v>63.876696280603326</v>
      </c>
      <c r="V696" s="1">
        <f>0.45*2600*PS[[#This Row],[Transform File.REC_y]]</f>
        <v>11.133307867586698</v>
      </c>
      <c r="W696" s="1">
        <f>0.45*_xlfn.XLOOKUP(PS[[#This Row],[Transform File.Year]],Graphs!$R$2:$R$41,Graphs!$S$2:$S$41)*_xlfn.XLOOKUP(PS[[#This Row],[Transform File.Year]],Graphs!$R$2:$R$41,Graphs!$T$2:$T$41)*PS[[#This Row],[Transform File.REC_y]]</f>
        <v>6.0642222307832494</v>
      </c>
    </row>
    <row r="697" spans="1:23" hidden="1" x14ac:dyDescent="0.25">
      <c r="A697" s="1" t="s">
        <v>105</v>
      </c>
      <c r="B697">
        <v>1</v>
      </c>
      <c r="C697" s="1" t="s">
        <v>108</v>
      </c>
      <c r="D697" s="1" t="s">
        <v>381</v>
      </c>
      <c r="E697" s="1">
        <v>2036</v>
      </c>
      <c r="F697" s="1">
        <v>95.287211477428059</v>
      </c>
      <c r="G697" s="1">
        <v>1.7592406045210097E-2</v>
      </c>
      <c r="H697" s="1">
        <v>2.7634894378642475E-12</v>
      </c>
      <c r="I697" s="1">
        <v>9.9327842801267205E-12</v>
      </c>
      <c r="J697" s="1">
        <v>6.5801867361314295E-13</v>
      </c>
      <c r="K697" s="1">
        <v>3.7950244822430703E-11</v>
      </c>
      <c r="L697" s="1">
        <v>1.9291842869252785E-11</v>
      </c>
      <c r="M697" s="1">
        <v>112.33259531496583</v>
      </c>
      <c r="N697" s="1">
        <v>5.4251295009606446</v>
      </c>
      <c r="O697" s="1">
        <v>45.900000000032833</v>
      </c>
      <c r="P697" s="1">
        <v>9.178000000072835</v>
      </c>
      <c r="Q697" s="1">
        <v>3.2960000000003258</v>
      </c>
      <c r="R697" s="1">
        <v>1749.1012016454169</v>
      </c>
      <c r="S697" s="1">
        <v>23.544000000000114</v>
      </c>
      <c r="T697" s="1">
        <v>601.35821479511037</v>
      </c>
      <c r="U697" s="1">
        <v>78.147479746675714</v>
      </c>
      <c r="V697" s="1">
        <f>0.45*2600*PS[[#This Row],[Transform File.REC_y]]</f>
        <v>20.583115072895815</v>
      </c>
      <c r="W697" s="1">
        <f>0.45*_xlfn.XLOOKUP(PS[[#This Row],[Transform File.Year]],Graphs!$R$2:$R$41,Graphs!$S$2:$S$41)*_xlfn.XLOOKUP(PS[[#This Row],[Transform File.Year]],Graphs!$R$2:$R$41,Graphs!$T$2:$T$41)*PS[[#This Row],[Transform File.REC_y]]</f>
        <v>10.755909496678813</v>
      </c>
    </row>
    <row r="698" spans="1:23" hidden="1" x14ac:dyDescent="0.25">
      <c r="A698" s="1" t="s">
        <v>105</v>
      </c>
      <c r="B698">
        <v>1</v>
      </c>
      <c r="C698" s="1" t="s">
        <v>108</v>
      </c>
      <c r="D698" s="1" t="s">
        <v>381</v>
      </c>
      <c r="E698" s="1">
        <v>2037</v>
      </c>
      <c r="F698" s="1">
        <v>107.40234963535271</v>
      </c>
      <c r="G698" s="1">
        <v>1.8834649660246304E-2</v>
      </c>
      <c r="H698" s="1">
        <v>3.8138876902083039E-12</v>
      </c>
      <c r="I698" s="1">
        <v>1.1706295234915046E-11</v>
      </c>
      <c r="J698" s="1">
        <v>5.54478204756955E-13</v>
      </c>
      <c r="K698" s="1">
        <v>35.660586584411369</v>
      </c>
      <c r="L698" s="1">
        <v>2.475533347671953E-11</v>
      </c>
      <c r="M698" s="1">
        <v>55.058303202811665</v>
      </c>
      <c r="N698" s="1">
        <v>11.793786403090122</v>
      </c>
      <c r="O698" s="1">
        <v>52.080992161821101</v>
      </c>
      <c r="P698" s="1">
        <v>8.4720000000830105</v>
      </c>
      <c r="Q698" s="1">
        <v>3.0485137830524975E-11</v>
      </c>
      <c r="R698" s="1">
        <v>1738.1098683121215</v>
      </c>
      <c r="S698" s="1">
        <v>19.620000000000154</v>
      </c>
      <c r="T698" s="1">
        <v>706.3014767767429</v>
      </c>
      <c r="U698" s="1">
        <v>83.572609247636365</v>
      </c>
      <c r="V698" s="1">
        <f>0.45*2600*PS[[#This Row],[Transform File.REC_y]]</f>
        <v>22.036540102488175</v>
      </c>
      <c r="W698" s="1">
        <f>0.45*_xlfn.XLOOKUP(PS[[#This Row],[Transform File.Year]],Graphs!$R$2:$R$41,Graphs!$S$2:$S$41)*_xlfn.XLOOKUP(PS[[#This Row],[Transform File.Year]],Graphs!$R$2:$R$41,Graphs!$T$2:$T$41)*PS[[#This Row],[Transform File.REC_y]]</f>
        <v>11.046928880052246</v>
      </c>
    </row>
    <row r="699" spans="1:23" hidden="1" x14ac:dyDescent="0.25">
      <c r="A699" s="1" t="s">
        <v>105</v>
      </c>
      <c r="B699">
        <v>1</v>
      </c>
      <c r="C699" s="1" t="s">
        <v>108</v>
      </c>
      <c r="D699" s="1" t="s">
        <v>381</v>
      </c>
      <c r="E699" s="1">
        <v>2038</v>
      </c>
      <c r="F699" s="1">
        <v>111.61050361798017</v>
      </c>
      <c r="G699" s="1">
        <v>1.2142702688281985E-2</v>
      </c>
      <c r="H699" s="1">
        <v>2.4032296300127519E-12</v>
      </c>
      <c r="I699" s="1">
        <v>1.3912246359504815E-11</v>
      </c>
      <c r="J699" s="1">
        <v>4.4188990072291324E-13</v>
      </c>
      <c r="K699" s="1">
        <v>75.490983555134719</v>
      </c>
      <c r="L699" s="1">
        <v>2.7316303263268797E-11</v>
      </c>
      <c r="M699" s="1">
        <v>32.971717602179936</v>
      </c>
      <c r="N699" s="1">
        <v>8.5963380212954092</v>
      </c>
      <c r="O699" s="1">
        <v>44.430992161827248</v>
      </c>
      <c r="P699" s="1">
        <v>7.7660000000929434</v>
      </c>
      <c r="Q699" s="1">
        <v>3.3931757276671163E-11</v>
      </c>
      <c r="R699" s="1">
        <v>1773.770454896533</v>
      </c>
      <c r="S699" s="1">
        <v>15.696000000000209</v>
      </c>
      <c r="T699" s="1">
        <v>761.35977997955456</v>
      </c>
      <c r="U699" s="1">
        <v>95.366395650726488</v>
      </c>
      <c r="V699" s="1">
        <f>0.45*2600*PS[[#This Row],[Transform File.REC_y]]</f>
        <v>14.206962145289923</v>
      </c>
      <c r="W699" s="1">
        <f>0.45*_xlfn.XLOOKUP(PS[[#This Row],[Transform File.Year]],Graphs!$R$2:$R$41,Graphs!$S$2:$S$41)*_xlfn.XLOOKUP(PS[[#This Row],[Transform File.Year]],Graphs!$R$2:$R$41,Graphs!$T$2:$T$41)*PS[[#This Row],[Transform File.REC_y]]</f>
        <v>6.8318572390281354</v>
      </c>
    </row>
    <row r="700" spans="1:23" hidden="1" x14ac:dyDescent="0.25">
      <c r="A700" s="1" t="s">
        <v>105</v>
      </c>
      <c r="B700">
        <v>1</v>
      </c>
      <c r="C700" s="1" t="s">
        <v>108</v>
      </c>
      <c r="D700" s="1" t="s">
        <v>381</v>
      </c>
      <c r="E700" s="1">
        <v>2039</v>
      </c>
      <c r="F700" s="1">
        <v>109.6644636915368</v>
      </c>
      <c r="G700" s="1">
        <v>2.9379932208904957E-2</v>
      </c>
      <c r="H700" s="1">
        <v>1.2498660607095017E-12</v>
      </c>
      <c r="I700" s="1">
        <v>1.6686955979542786E-11</v>
      </c>
      <c r="J700" s="1">
        <v>4.2802290974510334E-13</v>
      </c>
      <c r="K700" s="1">
        <v>104.84468983037436</v>
      </c>
      <c r="L700" s="1">
        <v>2.8393604782002209E-11</v>
      </c>
      <c r="M700" s="1">
        <v>8.6456219366476965</v>
      </c>
      <c r="N700" s="1">
        <v>6.7948618753580112E-10</v>
      </c>
      <c r="O700" s="1">
        <v>36.780992161830007</v>
      </c>
      <c r="P700" s="1">
        <v>7.0600000001046492</v>
      </c>
      <c r="Q700" s="1">
        <v>3.6834427064875045E-11</v>
      </c>
      <c r="R700" s="1">
        <v>1849.2614384516678</v>
      </c>
      <c r="S700" s="1">
        <v>11.772000000000286</v>
      </c>
      <c r="T700" s="1">
        <v>794.33149758173454</v>
      </c>
      <c r="U700" s="1">
        <v>103.9627336720219</v>
      </c>
      <c r="V700" s="1">
        <f>0.45*2600*PS[[#This Row],[Transform File.REC_y]]</f>
        <v>34.374520684418798</v>
      </c>
      <c r="W700" s="1">
        <f>0.45*_xlfn.XLOOKUP(PS[[#This Row],[Transform File.Year]],Graphs!$R$2:$R$41,Graphs!$S$2:$S$41)*_xlfn.XLOOKUP(PS[[#This Row],[Transform File.Year]],Graphs!$R$2:$R$41,Graphs!$T$2:$T$41)*PS[[#This Row],[Transform File.REC_y]]</f>
        <v>15.855912531916445</v>
      </c>
    </row>
    <row r="701" spans="1:23" hidden="1" x14ac:dyDescent="0.25">
      <c r="A701" s="1" t="s">
        <v>105</v>
      </c>
      <c r="B701">
        <v>1</v>
      </c>
      <c r="C701" s="1" t="s">
        <v>108</v>
      </c>
      <c r="D701" s="1" t="s">
        <v>381</v>
      </c>
      <c r="E701" s="1">
        <v>2040</v>
      </c>
      <c r="F701" s="1">
        <v>109.13657436345429</v>
      </c>
      <c r="G701" s="1">
        <v>6.1047243597402386E-2</v>
      </c>
      <c r="H701" s="1">
        <v>7.9407685600236582E-13</v>
      </c>
      <c r="I701" s="1">
        <v>2.12098148534032E-11</v>
      </c>
      <c r="J701" s="1">
        <v>4.274210253626981E-13</v>
      </c>
      <c r="K701" s="1">
        <v>150.30270615398723</v>
      </c>
      <c r="L701" s="1">
        <v>2.5495138683658301E-11</v>
      </c>
      <c r="M701" s="1">
        <v>1.4333863694744689E-9</v>
      </c>
      <c r="N701" s="1">
        <v>1.0319666686325142E-11</v>
      </c>
      <c r="O701" s="1">
        <v>29.130992161833824</v>
      </c>
      <c r="P701" s="1">
        <v>6.3540000001185621</v>
      </c>
      <c r="Q701" s="1">
        <v>4.0405588334797481E-11</v>
      </c>
      <c r="R701" s="1">
        <v>1954.1061282820422</v>
      </c>
      <c r="S701" s="1">
        <v>7.8480000000004164</v>
      </c>
      <c r="T701" s="1">
        <v>802.97711951838221</v>
      </c>
      <c r="U701" s="1">
        <v>103.96273367270139</v>
      </c>
      <c r="V701" s="1">
        <f>0.45*2600*PS[[#This Row],[Transform File.REC_y]]</f>
        <v>71.425275008960796</v>
      </c>
      <c r="W701" s="1">
        <f>0.45*_xlfn.XLOOKUP(PS[[#This Row],[Transform File.Year]],Graphs!$R$2:$R$41,Graphs!$S$2:$S$41)*_xlfn.XLOOKUP(PS[[#This Row],[Transform File.Year]],Graphs!$R$2:$R$41,Graphs!$T$2:$T$41)*PS[[#This Row],[Transform File.REC_y]]</f>
        <v>31.601047729879916</v>
      </c>
    </row>
    <row r="702" spans="1:23" hidden="1" x14ac:dyDescent="0.25">
      <c r="A702" s="1" t="s">
        <v>105</v>
      </c>
      <c r="B702">
        <v>1</v>
      </c>
      <c r="C702" s="1" t="s">
        <v>108</v>
      </c>
      <c r="D702" s="1" t="s">
        <v>381</v>
      </c>
      <c r="E702" s="1">
        <v>2041</v>
      </c>
      <c r="F702" s="1">
        <v>107.92022660327589</v>
      </c>
      <c r="G702" s="1">
        <v>6.1033523425260819E-2</v>
      </c>
      <c r="H702" s="1">
        <v>6.9409819756288056E-13</v>
      </c>
      <c r="I702" s="1">
        <v>2.8169932713347019E-11</v>
      </c>
      <c r="J702" s="1">
        <v>4.5786575634584685E-13</v>
      </c>
      <c r="K702" s="1">
        <v>171.46538590325923</v>
      </c>
      <c r="L702" s="1">
        <v>1.4173892489182942E-11</v>
      </c>
      <c r="M702" s="1">
        <v>1.0160163242880254E-9</v>
      </c>
      <c r="N702" s="1">
        <v>3.2921241842085057E-12</v>
      </c>
      <c r="O702" s="1">
        <v>21.480992161836227</v>
      </c>
      <c r="P702" s="1">
        <v>6.3540000001352492</v>
      </c>
      <c r="Q702" s="1">
        <v>4.2918349412062829E-11</v>
      </c>
      <c r="R702" s="1">
        <v>2104.4088344360293</v>
      </c>
      <c r="S702" s="1">
        <v>3.9240000000006967</v>
      </c>
      <c r="T702" s="1">
        <v>802.97711951981557</v>
      </c>
      <c r="U702" s="1">
        <v>103.96273367271171</v>
      </c>
      <c r="V702" s="1">
        <f>0.45*2600*PS[[#This Row],[Transform File.REC_y]]</f>
        <v>71.409222407555163</v>
      </c>
      <c r="W702" s="1">
        <f>0.45*_xlfn.XLOOKUP(PS[[#This Row],[Transform File.Year]],Graphs!$R$2:$R$41,Graphs!$S$2:$S$41)*_xlfn.XLOOKUP(PS[[#This Row],[Transform File.Year]],Graphs!$R$2:$R$41,Graphs!$T$2:$T$41)*PS[[#This Row],[Transform File.REC_y]]</f>
        <v>30.302404100169184</v>
      </c>
    </row>
    <row r="703" spans="1:23" hidden="1" x14ac:dyDescent="0.25">
      <c r="A703" s="1" t="s">
        <v>105</v>
      </c>
      <c r="B703">
        <v>1</v>
      </c>
      <c r="C703" s="1" t="s">
        <v>108</v>
      </c>
      <c r="D703" s="1" t="s">
        <v>381</v>
      </c>
      <c r="E703" s="1">
        <v>2042</v>
      </c>
      <c r="F703" s="1">
        <v>106.28553483780665</v>
      </c>
      <c r="G703" s="1">
        <v>7.7129863370314508E-2</v>
      </c>
      <c r="H703" s="1">
        <v>7.0189408455202673E-13</v>
      </c>
      <c r="I703" s="1">
        <v>3.7932650052197691E-11</v>
      </c>
      <c r="J703" s="1">
        <v>4.3416638349908438E-13</v>
      </c>
      <c r="K703" s="1">
        <v>72.608326785997633</v>
      </c>
      <c r="L703" s="1">
        <v>1.0463266513729922E-11</v>
      </c>
      <c r="M703" s="1">
        <v>4.1213290736307113E-9</v>
      </c>
      <c r="N703" s="1">
        <v>1.8033505043303825E-12</v>
      </c>
      <c r="O703" s="1">
        <v>13.830992161837477</v>
      </c>
      <c r="P703" s="1">
        <v>6.3540000001564589</v>
      </c>
      <c r="Q703" s="1">
        <v>4.4722106985721373E-11</v>
      </c>
      <c r="R703" s="1">
        <v>2275.8742203392885</v>
      </c>
      <c r="S703" s="1">
        <v>1.1773642293567808E-10</v>
      </c>
      <c r="T703" s="1">
        <v>802.97711952083159</v>
      </c>
      <c r="U703" s="1">
        <v>103.962733672715</v>
      </c>
      <c r="V703" s="1">
        <f>0.45*2600*PS[[#This Row],[Transform File.REC_y]]</f>
        <v>90.241940143267968</v>
      </c>
      <c r="W703" s="1">
        <f>0.45*_xlfn.XLOOKUP(PS[[#This Row],[Transform File.Year]],Graphs!$R$2:$R$41,Graphs!$S$2:$S$41)*_xlfn.XLOOKUP(PS[[#This Row],[Transform File.Year]],Graphs!$R$2:$R$41,Graphs!$T$2:$T$41)*PS[[#This Row],[Transform File.REC_y]]</f>
        <v>36.726790808249056</v>
      </c>
    </row>
    <row r="704" spans="1:23" hidden="1" x14ac:dyDescent="0.25">
      <c r="A704" s="1" t="s">
        <v>105</v>
      </c>
      <c r="B704">
        <v>1</v>
      </c>
      <c r="C704" s="1" t="s">
        <v>108</v>
      </c>
      <c r="D704" s="1" t="s">
        <v>381</v>
      </c>
      <c r="E704" s="1">
        <v>2043</v>
      </c>
      <c r="F704" s="1">
        <v>101.91389335865168</v>
      </c>
      <c r="G704" s="1">
        <v>6.683779010618901E-2</v>
      </c>
      <c r="H704" s="1">
        <v>7.4718544326229682E-13</v>
      </c>
      <c r="I704" s="1">
        <v>5.3997842851397775E-11</v>
      </c>
      <c r="J704" s="1">
        <v>3.7287899845809227E-13</v>
      </c>
      <c r="K704" s="1">
        <v>92.094047566365319</v>
      </c>
      <c r="L704" s="1">
        <v>4.0662258022405004E-12</v>
      </c>
      <c r="M704" s="1">
        <v>2.2862249843987148</v>
      </c>
      <c r="N704" s="1">
        <v>1.5430145566287061E-12</v>
      </c>
      <c r="O704" s="1">
        <v>13.830992161838271</v>
      </c>
      <c r="P704" s="1">
        <v>6.3540000001846293</v>
      </c>
      <c r="Q704" s="1">
        <v>4.5720461457968158E-11</v>
      </c>
      <c r="R704" s="1">
        <v>2348.4825471252861</v>
      </c>
      <c r="S704" s="1">
        <v>1.3031240879672768E-10</v>
      </c>
      <c r="T704" s="1">
        <v>802.97711952495297</v>
      </c>
      <c r="U704" s="1">
        <v>103.96273367271681</v>
      </c>
      <c r="V704" s="1">
        <f>0.45*2600*PS[[#This Row],[Transform File.REC_y]]</f>
        <v>78.200214424241139</v>
      </c>
      <c r="W704" s="1">
        <f>0.45*_xlfn.XLOOKUP(PS[[#This Row],[Transform File.Year]],Graphs!$R$2:$R$41,Graphs!$S$2:$S$41)*_xlfn.XLOOKUP(PS[[#This Row],[Transform File.Year]],Graphs!$R$2:$R$41,Graphs!$T$2:$T$41)*PS[[#This Row],[Transform File.REC_y]]</f>
        <v>30.52201003238666</v>
      </c>
    </row>
    <row r="705" spans="1:23" hidden="1" x14ac:dyDescent="0.25">
      <c r="A705" s="1" t="s">
        <v>105</v>
      </c>
      <c r="B705">
        <v>1</v>
      </c>
      <c r="C705" s="1" t="s">
        <v>108</v>
      </c>
      <c r="D705" s="1" t="s">
        <v>381</v>
      </c>
      <c r="E705" s="1">
        <v>2044</v>
      </c>
      <c r="F705" s="1">
        <v>98.082337423978217</v>
      </c>
      <c r="G705" s="1">
        <v>5.1760682976142398E-2</v>
      </c>
      <c r="H705" s="1">
        <v>8.5013753465942426E-13</v>
      </c>
      <c r="I705" s="1">
        <v>8.592061542455872E-11</v>
      </c>
      <c r="J705" s="1">
        <v>3.0712932573732786E-13</v>
      </c>
      <c r="K705" s="1">
        <v>55.96918139117593</v>
      </c>
      <c r="L705" s="1">
        <v>2.0241402921999829E-12</v>
      </c>
      <c r="M705" s="1">
        <v>68.164189717322586</v>
      </c>
      <c r="N705" s="1">
        <v>1.5552985684559803E-12</v>
      </c>
      <c r="O705" s="1">
        <v>13.830992161838966</v>
      </c>
      <c r="P705" s="1">
        <v>6.3540000002225616</v>
      </c>
      <c r="Q705" s="1">
        <v>4.6378480131581301E-11</v>
      </c>
      <c r="R705" s="1">
        <v>2440.5765946916513</v>
      </c>
      <c r="S705" s="1">
        <v>1.4013133212639904E-10</v>
      </c>
      <c r="T705" s="1">
        <v>805.26334450935167</v>
      </c>
      <c r="U705" s="1">
        <v>103.96273367271836</v>
      </c>
      <c r="V705" s="1">
        <f>0.45*2600*PS[[#This Row],[Transform File.REC_y]]</f>
        <v>60.559999082086605</v>
      </c>
      <c r="W705" s="1">
        <f>0.45*_xlfn.XLOOKUP(PS[[#This Row],[Transform File.Year]],Graphs!$R$2:$R$41,Graphs!$S$2:$S$41)*_xlfn.XLOOKUP(PS[[#This Row],[Transform File.Year]],Graphs!$R$2:$R$41,Graphs!$T$2:$T$41)*PS[[#This Row],[Transform File.REC_y]]</f>
        <v>22.667353710310433</v>
      </c>
    </row>
    <row r="706" spans="1:23" hidden="1" x14ac:dyDescent="0.25">
      <c r="A706" s="1" t="s">
        <v>105</v>
      </c>
      <c r="B706">
        <v>1</v>
      </c>
      <c r="C706" s="1" t="s">
        <v>108</v>
      </c>
      <c r="D706" s="1" t="s">
        <v>381</v>
      </c>
      <c r="E706" s="1">
        <v>2045</v>
      </c>
      <c r="F706" s="1">
        <v>94.491132073539788</v>
      </c>
      <c r="G706" s="1">
        <v>9.9354105023888202E-3</v>
      </c>
      <c r="H706" s="1">
        <v>9.8777449911413411E-13</v>
      </c>
      <c r="I706" s="1">
        <v>1.7681209842264286E-10</v>
      </c>
      <c r="J706" s="1">
        <v>2.5016821343171931E-13</v>
      </c>
      <c r="K706" s="1">
        <v>96.739134776397862</v>
      </c>
      <c r="L706" s="1">
        <v>1.1597945414626576E-12</v>
      </c>
      <c r="M706" s="1">
        <v>34.461751137253266</v>
      </c>
      <c r="N706" s="1">
        <v>1.6856248152882144E-12</v>
      </c>
      <c r="O706" s="1">
        <v>13.830992161839667</v>
      </c>
      <c r="P706" s="1">
        <v>6.3540000002765593</v>
      </c>
      <c r="Q706" s="1">
        <v>4.6932958336338256E-11</v>
      </c>
      <c r="R706" s="1">
        <v>2496.5457760828272</v>
      </c>
      <c r="S706" s="1">
        <v>1.5466609302487891E-10</v>
      </c>
      <c r="T706" s="1">
        <v>873.4275342266742</v>
      </c>
      <c r="U706" s="1">
        <v>103.96273367271991</v>
      </c>
      <c r="V706" s="1">
        <f>0.45*2600*PS[[#This Row],[Transform File.REC_y]]</f>
        <v>11.624430287794919</v>
      </c>
      <c r="W706" s="1">
        <f>0.45*_xlfn.XLOOKUP(PS[[#This Row],[Transform File.Year]],Graphs!$R$2:$R$41,Graphs!$S$2:$S$41)*_xlfn.XLOOKUP(PS[[#This Row],[Transform File.Year]],Graphs!$R$2:$R$41,Graphs!$T$2:$T$41)*PS[[#This Row],[Transform File.REC_y]]</f>
        <v>4.1723030496888764</v>
      </c>
    </row>
    <row r="707" spans="1:23" hidden="1" x14ac:dyDescent="0.25">
      <c r="A707" s="1" t="s">
        <v>105</v>
      </c>
      <c r="B707">
        <v>1</v>
      </c>
      <c r="C707" s="1" t="s">
        <v>108</v>
      </c>
      <c r="D707" s="1" t="s">
        <v>381</v>
      </c>
      <c r="E707" s="1">
        <v>2046</v>
      </c>
      <c r="F707" s="1">
        <v>90.85394292850134</v>
      </c>
      <c r="G707" s="1">
        <v>-1.9805117474196315E-2</v>
      </c>
      <c r="H707" s="1">
        <v>1.1806092149414528E-12</v>
      </c>
      <c r="I707" s="1">
        <v>1.2752338220494E-7</v>
      </c>
      <c r="J707" s="1">
        <v>2.2540538334833659E-13</v>
      </c>
      <c r="K707" s="1">
        <v>142.76350129206736</v>
      </c>
      <c r="L707" s="1">
        <v>8.2380555648812821E-13</v>
      </c>
      <c r="M707" s="1">
        <v>53.460669483332012</v>
      </c>
      <c r="N707" s="1">
        <v>1.9786126119550666E-12</v>
      </c>
      <c r="O707" s="1">
        <v>13.830992161840415</v>
      </c>
      <c r="P707" s="1">
        <v>6.3540000003624799</v>
      </c>
      <c r="Q707" s="1">
        <v>4.7374848237061169E-11</v>
      </c>
      <c r="R707" s="1">
        <v>2593.284910859225</v>
      </c>
      <c r="S707" s="1">
        <v>1.739579358941317E-10</v>
      </c>
      <c r="T707" s="1">
        <v>907.88928536392746</v>
      </c>
      <c r="U707" s="1">
        <v>103.9627336727216</v>
      </c>
      <c r="V707" s="1">
        <f>0.45*2600*PS[[#This Row],[Transform File.REC_y]]</f>
        <v>-23.171987444809687</v>
      </c>
      <c r="W707" s="1">
        <f>0.45*_xlfn.XLOOKUP(PS[[#This Row],[Transform File.Year]],Graphs!$R$2:$R$41,Graphs!$S$2:$S$41)*_xlfn.XLOOKUP(PS[[#This Row],[Transform File.Year]],Graphs!$R$2:$R$41,Graphs!$T$2:$T$41)*PS[[#This Row],[Transform File.REC_y]]</f>
        <v>-7.9751042794962181</v>
      </c>
    </row>
    <row r="708" spans="1:23" hidden="1" x14ac:dyDescent="0.25">
      <c r="A708" s="1" t="s">
        <v>105</v>
      </c>
      <c r="B708">
        <v>1</v>
      </c>
      <c r="C708" s="1" t="s">
        <v>108</v>
      </c>
      <c r="D708" s="1" t="s">
        <v>381</v>
      </c>
      <c r="E708" s="1">
        <v>2047</v>
      </c>
      <c r="F708" s="1">
        <v>87.65070401341265</v>
      </c>
      <c r="G708" s="1">
        <v>-2.1278545218928305E-2</v>
      </c>
      <c r="H708" s="1">
        <v>1.4347669479155329E-12</v>
      </c>
      <c r="I708" s="1">
        <v>3.2730681326578143E-9</v>
      </c>
      <c r="J708" s="1">
        <v>2.1666326197282369E-13</v>
      </c>
      <c r="K708" s="1">
        <v>233.11984104595425</v>
      </c>
      <c r="L708" s="1">
        <v>6.0690175900228574E-13</v>
      </c>
      <c r="M708" s="1">
        <v>32.904123301340178</v>
      </c>
      <c r="N708" s="1">
        <v>2.36718878237587E-12</v>
      </c>
      <c r="O708" s="1">
        <v>13.830992161841266</v>
      </c>
      <c r="P708" s="1">
        <v>6.3540000005392923</v>
      </c>
      <c r="Q708" s="1">
        <v>4.7802871146806272E-11</v>
      </c>
      <c r="R708" s="1">
        <v>2653.6134121512923</v>
      </c>
      <c r="S708" s="1">
        <v>1.9871326937085123E-10</v>
      </c>
      <c r="T708" s="1">
        <v>961.34995484725948</v>
      </c>
      <c r="U708" s="1">
        <v>103.96273367272322</v>
      </c>
      <c r="V708" s="1">
        <f>0.45*2600*PS[[#This Row],[Transform File.REC_y]]</f>
        <v>-24.895897906146118</v>
      </c>
      <c r="W708" s="1">
        <f>0.45*_xlfn.XLOOKUP(PS[[#This Row],[Transform File.Year]],Graphs!$R$2:$R$41,Graphs!$S$2:$S$41)*_xlfn.XLOOKUP(PS[[#This Row],[Transform File.Year]],Graphs!$R$2:$R$41,Graphs!$T$2:$T$41)*PS[[#This Row],[Transform File.REC_y]]</f>
        <v>-8.2157985985676927</v>
      </c>
    </row>
    <row r="709" spans="1:23" hidden="1" x14ac:dyDescent="0.25">
      <c r="A709" s="1" t="s">
        <v>105</v>
      </c>
      <c r="B709">
        <v>1</v>
      </c>
      <c r="C709" s="1" t="s">
        <v>108</v>
      </c>
      <c r="D709" s="1" t="s">
        <v>381</v>
      </c>
      <c r="E709" s="1">
        <v>2048</v>
      </c>
      <c r="F709" s="1">
        <v>84.476325243686716</v>
      </c>
      <c r="G709" s="1">
        <v>0.14781770796741944</v>
      </c>
      <c r="H709" s="1">
        <v>1.7549707860565337E-12</v>
      </c>
      <c r="I709" s="1">
        <v>7.4740433901981168E-10</v>
      </c>
      <c r="J709" s="1">
        <v>2.2030021149213566E-13</v>
      </c>
      <c r="K709" s="1">
        <v>296.59288158489795</v>
      </c>
      <c r="L709" s="1">
        <v>4.6573731021536154E-13</v>
      </c>
      <c r="M709" s="1">
        <v>18.362110575095993</v>
      </c>
      <c r="N709" s="1">
        <v>2.8547405148983451E-12</v>
      </c>
      <c r="O709" s="1">
        <v>13.830992161842254</v>
      </c>
      <c r="P709" s="1">
        <v>1.2806645653072566E-7</v>
      </c>
      <c r="Q709" s="1">
        <v>4.823029217216897E-11</v>
      </c>
      <c r="R709" s="1">
        <v>2763.0807531972468</v>
      </c>
      <c r="S709" s="1">
        <v>2.2602957263412002E-10</v>
      </c>
      <c r="T709" s="1">
        <v>994.25407814859966</v>
      </c>
      <c r="U709" s="1">
        <v>103.96273367272524</v>
      </c>
      <c r="V709" s="1">
        <f>0.45*2600*PS[[#This Row],[Transform File.REC_y]]</f>
        <v>172.94671832188075</v>
      </c>
      <c r="W709" s="1">
        <f>0.45*_xlfn.XLOOKUP(PS[[#This Row],[Transform File.Year]],Graphs!$R$2:$R$41,Graphs!$S$2:$S$41)*_xlfn.XLOOKUP(PS[[#This Row],[Transform File.Year]],Graphs!$R$2:$R$41,Graphs!$T$2:$T$41)*PS[[#This Row],[Transform File.REC_y]]</f>
        <v>54.722190692246883</v>
      </c>
    </row>
    <row r="710" spans="1:23" hidden="1" x14ac:dyDescent="0.25">
      <c r="A710" s="1" t="s">
        <v>105</v>
      </c>
      <c r="B710">
        <v>1</v>
      </c>
      <c r="C710" s="1" t="s">
        <v>108</v>
      </c>
      <c r="D710" s="1" t="s">
        <v>381</v>
      </c>
      <c r="E710" s="1">
        <v>2049</v>
      </c>
      <c r="F710" s="1">
        <v>81.198496572688256</v>
      </c>
      <c r="G710" s="1">
        <v>4.9724598291659934E-2</v>
      </c>
      <c r="H710" s="1">
        <v>2.1290858057371492E-12</v>
      </c>
      <c r="I710" s="1">
        <v>1.0801887942695717E-9</v>
      </c>
      <c r="J710" s="1">
        <v>2.2662558756145178E-13</v>
      </c>
      <c r="K710" s="1">
        <v>319.34871572869861</v>
      </c>
      <c r="L710" s="1">
        <v>4.0134111900862362E-13</v>
      </c>
      <c r="M710" s="1">
        <v>67.380632225481762</v>
      </c>
      <c r="N710" s="1">
        <v>3.4762753611255832E-12</v>
      </c>
      <c r="O710" s="1">
        <v>13.830992161843358</v>
      </c>
      <c r="P710" s="1">
        <v>1.3132950398642497E-7</v>
      </c>
      <c r="Q710" s="1">
        <v>4.8688157928514817E-11</v>
      </c>
      <c r="R710" s="1">
        <v>2874.1948847821473</v>
      </c>
      <c r="S710" s="1">
        <v>2.5442317741612221E-10</v>
      </c>
      <c r="T710" s="1">
        <v>1012.6161887236957</v>
      </c>
      <c r="U710" s="1">
        <v>103.96273367272774</v>
      </c>
      <c r="V710" s="1">
        <f>0.45*2600*PS[[#This Row],[Transform File.REC_y]]</f>
        <v>58.17778000124212</v>
      </c>
      <c r="W710" s="1">
        <f>0.45*_xlfn.XLOOKUP(PS[[#This Row],[Transform File.Year]],Graphs!$R$2:$R$41,Graphs!$S$2:$S$41)*_xlfn.XLOOKUP(PS[[#This Row],[Transform File.Year]],Graphs!$R$2:$R$41,Graphs!$T$2:$T$41)*PS[[#This Row],[Transform File.REC_y]]</f>
        <v>17.648913425609567</v>
      </c>
    </row>
    <row r="711" spans="1:23" hidden="1" x14ac:dyDescent="0.25">
      <c r="A711" s="1" t="s">
        <v>105</v>
      </c>
      <c r="B711">
        <v>1</v>
      </c>
      <c r="C711" s="1" t="s">
        <v>108</v>
      </c>
      <c r="D711" s="1" t="s">
        <v>381</v>
      </c>
      <c r="E711" s="1">
        <v>2050</v>
      </c>
      <c r="F711" s="1">
        <v>77.956213524144289</v>
      </c>
      <c r="G711" s="1">
        <v>0.25118239478817117</v>
      </c>
      <c r="H711" s="1">
        <v>2.6906265490958599E-12</v>
      </c>
      <c r="I711" s="1">
        <v>2.9171233544991389E-9</v>
      </c>
      <c r="J711" s="1">
        <v>2.6352631317708174E-13</v>
      </c>
      <c r="K711" s="1">
        <v>200.69001805680801</v>
      </c>
      <c r="L711" s="1">
        <v>0</v>
      </c>
      <c r="M711" s="1">
        <v>8.6833124298327906</v>
      </c>
      <c r="N711" s="1">
        <v>4.284466199399328E-12</v>
      </c>
      <c r="O711" s="1">
        <v>13.830992161844714</v>
      </c>
      <c r="P711" s="1">
        <v>1.320740535316739E-7</v>
      </c>
      <c r="Q711" s="1">
        <v>4.9122324312013902E-11</v>
      </c>
      <c r="R711" s="1">
        <v>2920.8211421775463</v>
      </c>
      <c r="S711" s="1">
        <v>2.7991831609978051E-10</v>
      </c>
      <c r="T711" s="1">
        <v>1079.9968209491774</v>
      </c>
      <c r="U711" s="1">
        <v>103.96273367273072</v>
      </c>
      <c r="V711" s="1">
        <f>0.45*2600*PS[[#This Row],[Transform File.REC_y]]</f>
        <v>293.88340190216024</v>
      </c>
      <c r="W711" s="1">
        <f>0.45*_xlfn.XLOOKUP(PS[[#This Row],[Transform File.Year]],Graphs!$R$2:$R$41,Graphs!$S$2:$S$41)*_xlfn.XLOOKUP(PS[[#This Row],[Transform File.Year]],Graphs!$R$2:$R$41,Graphs!$T$2:$T$41)*PS[[#This Row],[Transform File.REC_y]]</f>
        <v>85.472487131679131</v>
      </c>
    </row>
    <row r="712" spans="1:23" hidden="1" x14ac:dyDescent="0.25">
      <c r="A712" s="1" t="s">
        <v>105</v>
      </c>
      <c r="B712">
        <v>1</v>
      </c>
      <c r="C712" s="1" t="s">
        <v>108</v>
      </c>
      <c r="D712" s="1" t="s">
        <v>381</v>
      </c>
      <c r="E712" s="1">
        <v>2051</v>
      </c>
      <c r="F712" s="1">
        <v>75.038235937473971</v>
      </c>
      <c r="G712" s="1">
        <v>4.1222617601859732E-2</v>
      </c>
      <c r="H712" s="1">
        <v>3.4455430186677256E-12</v>
      </c>
      <c r="I712" s="1">
        <v>5.6429893785862258E-9</v>
      </c>
      <c r="J712" s="1">
        <v>3.0324972012950501E-13</v>
      </c>
      <c r="K712" s="1">
        <v>197.19224228430258</v>
      </c>
      <c r="L712" s="1">
        <v>0</v>
      </c>
      <c r="M712" s="1">
        <v>46.3724898222452</v>
      </c>
      <c r="N712" s="1">
        <v>5.3622764398979748E-12</v>
      </c>
      <c r="O712" s="1">
        <v>13.830992161846389</v>
      </c>
      <c r="P712" s="1">
        <v>1.3315106779347686E-7</v>
      </c>
      <c r="Q712" s="1">
        <v>4.9495203310471994E-11</v>
      </c>
      <c r="R712" s="1">
        <v>2974.2219347312189</v>
      </c>
      <c r="S712" s="1">
        <v>2.9409220858896345E-10</v>
      </c>
      <c r="T712" s="1">
        <v>1088.6801333790102</v>
      </c>
      <c r="U712" s="1">
        <v>103.9627336727342</v>
      </c>
      <c r="V712" s="1">
        <f>0.45*2600*PS[[#This Row],[Transform File.REC_y]]</f>
        <v>48.230462594175883</v>
      </c>
      <c r="W712" s="1">
        <f>0.45*_xlfn.XLOOKUP(PS[[#This Row],[Transform File.Year]],Graphs!$R$2:$R$41,Graphs!$S$2:$S$41)*_xlfn.XLOOKUP(PS[[#This Row],[Transform File.Year]],Graphs!$R$2:$R$41,Graphs!$T$2:$T$41)*PS[[#This Row],[Transform File.REC_y]]</f>
        <v>13.447581846523203</v>
      </c>
    </row>
    <row r="713" spans="1:23" hidden="1" x14ac:dyDescent="0.25">
      <c r="A713" s="1" t="s">
        <v>105</v>
      </c>
      <c r="B713">
        <v>1</v>
      </c>
      <c r="C713" s="1" t="s">
        <v>108</v>
      </c>
      <c r="D713" s="1" t="s">
        <v>381</v>
      </c>
      <c r="E713" s="1">
        <v>2052</v>
      </c>
      <c r="F713" s="1">
        <v>71.967184887812166</v>
      </c>
      <c r="G713" s="1">
        <v>0.14065056982370591</v>
      </c>
      <c r="H713" s="1">
        <v>4.4579457897979421E-12</v>
      </c>
      <c r="I713" s="1">
        <v>3.7357775392306367E-8</v>
      </c>
      <c r="J713" s="1">
        <v>0</v>
      </c>
      <c r="K713" s="1">
        <v>133.83048301359639</v>
      </c>
      <c r="L713" s="1">
        <v>0</v>
      </c>
      <c r="M713" s="1">
        <v>119.64689870566785</v>
      </c>
      <c r="N713" s="1">
        <v>6.8482094649513926E-12</v>
      </c>
      <c r="O713" s="1">
        <v>13.830992161848412</v>
      </c>
      <c r="P713" s="1">
        <v>1.360646311925492E-7</v>
      </c>
      <c r="Q713" s="1">
        <v>4.9802332636209322E-11</v>
      </c>
      <c r="R713" s="1">
        <v>3095.1389667996673</v>
      </c>
      <c r="S713" s="1">
        <v>3.0455547510269337E-10</v>
      </c>
      <c r="T713" s="1">
        <v>1079.6326232012564</v>
      </c>
      <c r="U713" s="1">
        <v>103.9627336727379</v>
      </c>
      <c r="V713" s="1">
        <f>0.45*2600*PS[[#This Row],[Transform File.REC_y]]</f>
        <v>164.56116669373591</v>
      </c>
      <c r="W713" s="1">
        <f>0.45*_xlfn.XLOOKUP(PS[[#This Row],[Transform File.Year]],Graphs!$R$2:$R$41,Graphs!$S$2:$S$41)*_xlfn.XLOOKUP(PS[[#This Row],[Transform File.Year]],Graphs!$R$2:$R$41,Graphs!$T$2:$T$41)*PS[[#This Row],[Transform File.REC_y]]</f>
        <v>43.984827288777666</v>
      </c>
    </row>
    <row r="714" spans="1:23" hidden="1" x14ac:dyDescent="0.25">
      <c r="A714" s="1" t="s">
        <v>105</v>
      </c>
      <c r="B714">
        <v>1</v>
      </c>
      <c r="C714" s="1" t="s">
        <v>108</v>
      </c>
      <c r="D714" s="1" t="s">
        <v>381</v>
      </c>
      <c r="E714" s="1">
        <v>2053</v>
      </c>
      <c r="F714" s="1">
        <v>68.785158523105551</v>
      </c>
      <c r="G714" s="1">
        <v>2.7048744360392254E-2</v>
      </c>
      <c r="H714" s="1">
        <v>5.8052608902437843E-12</v>
      </c>
      <c r="I714" s="1">
        <v>3.3617043418928175E-8</v>
      </c>
      <c r="J714" s="1">
        <v>0</v>
      </c>
      <c r="K714" s="1">
        <v>270.81313543515955</v>
      </c>
      <c r="L714" s="1">
        <v>0</v>
      </c>
      <c r="M714" s="1">
        <v>98.552271433713173</v>
      </c>
      <c r="N714" s="1">
        <v>8.9918559559036588E-12</v>
      </c>
      <c r="O714" s="1">
        <v>13.830992161850951</v>
      </c>
      <c r="P714" s="1">
        <v>1.4170361932198409E-7</v>
      </c>
      <c r="Q714" s="1">
        <v>5.0052500849641041E-11</v>
      </c>
      <c r="R714" s="1">
        <v>3132.1043955748382</v>
      </c>
      <c r="S714" s="1">
        <v>3.0862170090493387E-10</v>
      </c>
      <c r="T714" s="1">
        <v>1116.1495219069286</v>
      </c>
      <c r="U714" s="1">
        <v>102.63748980886773</v>
      </c>
      <c r="V714" s="1">
        <f>0.45*2600*PS[[#This Row],[Transform File.REC_y]]</f>
        <v>31.647030901658937</v>
      </c>
      <c r="W714" s="1">
        <f>0.45*_xlfn.XLOOKUP(PS[[#This Row],[Transform File.Year]],Graphs!$R$2:$R$41,Graphs!$S$2:$S$41)*_xlfn.XLOOKUP(PS[[#This Row],[Transform File.Year]],Graphs!$R$2:$R$41,Graphs!$T$2:$T$41)*PS[[#This Row],[Transform File.REC_y]]</f>
        <v>8.1085423808871049</v>
      </c>
    </row>
    <row r="715" spans="1:23" hidden="1" x14ac:dyDescent="0.25">
      <c r="A715" s="1" t="s">
        <v>105</v>
      </c>
      <c r="B715">
        <v>1</v>
      </c>
      <c r="C715" s="1" t="s">
        <v>108</v>
      </c>
      <c r="D715" s="1" t="s">
        <v>381</v>
      </c>
      <c r="E715" s="1">
        <v>2054</v>
      </c>
      <c r="F715" s="1">
        <v>65.869110582043859</v>
      </c>
      <c r="G715" s="1">
        <v>5.4812806880387026E-2</v>
      </c>
      <c r="H715" s="1">
        <v>7.3403557352894046E-12</v>
      </c>
      <c r="I715" s="1">
        <v>5.6649938195538517E-8</v>
      </c>
      <c r="J715" s="1">
        <v>0</v>
      </c>
      <c r="K715" s="1">
        <v>176.2382560727022</v>
      </c>
      <c r="L715" s="1">
        <v>0</v>
      </c>
      <c r="M715" s="1">
        <v>52.639773770368116</v>
      </c>
      <c r="N715" s="1">
        <v>1.2292759825583624E-11</v>
      </c>
      <c r="O715" s="1">
        <v>13.830992161854162</v>
      </c>
      <c r="P715" s="1">
        <v>1.7905690572542619E-7</v>
      </c>
      <c r="Q715" s="1">
        <v>5.0277906232989378E-11</v>
      </c>
      <c r="R715" s="1">
        <v>3285.6946248557242</v>
      </c>
      <c r="S715" s="1">
        <v>3.1064584119713387E-10</v>
      </c>
      <c r="T715" s="1">
        <v>1090.0067933407104</v>
      </c>
      <c r="U715" s="1">
        <v>99.127367876939346</v>
      </c>
      <c r="V715" s="1">
        <f>0.45*2600*PS[[#This Row],[Transform File.REC_y]]</f>
        <v>64.130984050052817</v>
      </c>
      <c r="W715" s="1">
        <f>0.45*_xlfn.XLOOKUP(PS[[#This Row],[Transform File.Year]],Graphs!$R$2:$R$41,Graphs!$S$2:$S$41)*_xlfn.XLOOKUP(PS[[#This Row],[Transform File.Year]],Graphs!$R$2:$R$41,Graphs!$T$2:$T$41)*PS[[#This Row],[Transform File.REC_y]]</f>
        <v>15.750479190291163</v>
      </c>
    </row>
    <row r="716" spans="1:23" hidden="1" x14ac:dyDescent="0.25">
      <c r="A716" s="1" t="s">
        <v>105</v>
      </c>
      <c r="B716">
        <v>1</v>
      </c>
      <c r="C716" s="1" t="s">
        <v>108</v>
      </c>
      <c r="D716" s="1" t="s">
        <v>381</v>
      </c>
      <c r="E716" s="1">
        <v>2055</v>
      </c>
      <c r="F716" s="1">
        <v>62.611652293194801</v>
      </c>
      <c r="G716" s="1">
        <v>6.2666043147852971E-2</v>
      </c>
      <c r="H716" s="1">
        <v>9.3255502439193147E-12</v>
      </c>
      <c r="I716" s="1">
        <v>4.5935660345636909E-9</v>
      </c>
      <c r="J716" s="1">
        <v>0</v>
      </c>
      <c r="K716" s="1">
        <v>162.37183462039491</v>
      </c>
      <c r="L716" s="1">
        <v>0</v>
      </c>
      <c r="M716" s="1">
        <v>41.236074713559745</v>
      </c>
      <c r="N716" s="1">
        <v>1.7917012391579969E-11</v>
      </c>
      <c r="O716" s="1">
        <v>13.830992161858232</v>
      </c>
      <c r="P716" s="1">
        <v>2.1266897581634362E-7</v>
      </c>
      <c r="Q716" s="1">
        <v>5.0494569494962201E-11</v>
      </c>
      <c r="R716" s="1">
        <v>3325.7807147702893</v>
      </c>
      <c r="S716" s="1">
        <v>3.1180563573859652E-10</v>
      </c>
      <c r="T716" s="1">
        <v>1108.3189970143524</v>
      </c>
      <c r="U716" s="1">
        <v>94.431684979044945</v>
      </c>
      <c r="V716" s="1">
        <f>0.45*2600*PS[[#This Row],[Transform File.REC_y]]</f>
        <v>73.319270482987974</v>
      </c>
      <c r="W716" s="1">
        <f>0.45*_xlfn.XLOOKUP(PS[[#This Row],[Transform File.Year]],Graphs!$R$2:$R$41,Graphs!$S$2:$S$41)*_xlfn.XLOOKUP(PS[[#This Row],[Transform File.Year]],Graphs!$R$2:$R$41,Graphs!$T$2:$T$41)*PS[[#This Row],[Transform File.REC_y]]</f>
        <v>17.260049815476854</v>
      </c>
    </row>
    <row r="717" spans="1:23" hidden="1" x14ac:dyDescent="0.25">
      <c r="A717" s="1" t="s">
        <v>105</v>
      </c>
      <c r="B717">
        <v>1</v>
      </c>
      <c r="C717" s="1" t="s">
        <v>108</v>
      </c>
      <c r="D717" s="1" t="s">
        <v>381</v>
      </c>
      <c r="E717" s="1">
        <v>2056</v>
      </c>
      <c r="F717" s="1">
        <v>59.319816690341106</v>
      </c>
      <c r="G717" s="1">
        <v>9.5116545853012491E-2</v>
      </c>
      <c r="H717" s="1">
        <v>1.2770804152432091E-11</v>
      </c>
      <c r="I717" s="1">
        <v>2.0359544110081506E-9</v>
      </c>
      <c r="J717" s="1">
        <v>0</v>
      </c>
      <c r="K717" s="1">
        <v>294.23247784190892</v>
      </c>
      <c r="L717" s="1">
        <v>0</v>
      </c>
      <c r="M717" s="1">
        <v>6.0036904880494447E-8</v>
      </c>
      <c r="N717" s="1">
        <v>2.9363622387394918E-11</v>
      </c>
      <c r="O717" s="1">
        <v>13.830992161863422</v>
      </c>
      <c r="P717" s="1">
        <v>2.6931345071991404E-7</v>
      </c>
      <c r="Q717" s="1">
        <v>5.0714869706454337E-11</v>
      </c>
      <c r="R717" s="1">
        <v>3383.174948189233</v>
      </c>
      <c r="S717" s="1">
        <v>3.1262944129508465E-10</v>
      </c>
      <c r="T717" s="1">
        <v>1112.8427024066282</v>
      </c>
      <c r="U717" s="1">
        <v>87.957660632203783</v>
      </c>
      <c r="V717" s="1">
        <f>0.45*2600*PS[[#This Row],[Transform File.REC_y]]</f>
        <v>111.28635864802462</v>
      </c>
      <c r="W717" s="1">
        <f>0.45*_xlfn.XLOOKUP(PS[[#This Row],[Transform File.Year]],Graphs!$R$2:$R$41,Graphs!$S$2:$S$41)*_xlfn.XLOOKUP(PS[[#This Row],[Transform File.Year]],Graphs!$R$2:$R$41,Graphs!$T$2:$T$41)*PS[[#This Row],[Transform File.REC_y]]</f>
        <v>25.109965093909132</v>
      </c>
    </row>
    <row r="718" spans="1:23" hidden="1" x14ac:dyDescent="0.25">
      <c r="A718" s="1" t="s">
        <v>105</v>
      </c>
      <c r="B718">
        <v>1</v>
      </c>
      <c r="C718" s="1" t="s">
        <v>108</v>
      </c>
      <c r="D718" s="1" t="s">
        <v>381</v>
      </c>
      <c r="E718" s="1">
        <v>2057</v>
      </c>
      <c r="F718" s="1">
        <v>56.265332944806737</v>
      </c>
      <c r="G718" s="1">
        <v>0.31562130704939823</v>
      </c>
      <c r="H718" s="1">
        <v>0</v>
      </c>
      <c r="I718" s="1">
        <v>9.2427234834909854E-10</v>
      </c>
      <c r="J718" s="1">
        <v>0</v>
      </c>
      <c r="K718" s="1">
        <v>234.29194809533215</v>
      </c>
      <c r="L718" s="1">
        <v>0</v>
      </c>
      <c r="M718" s="1">
        <v>20.73583404367842</v>
      </c>
      <c r="N718" s="1">
        <v>6.412909512645365E-11</v>
      </c>
      <c r="O718" s="1">
        <v>13.830992161869805</v>
      </c>
      <c r="P718" s="1">
        <v>2.7390095769078281E-7</v>
      </c>
      <c r="Q718" s="1">
        <v>5.0941495294015789E-11</v>
      </c>
      <c r="R718" s="1">
        <v>3561.5254045490428</v>
      </c>
      <c r="S718" s="1">
        <v>3.1323634305408692E-10</v>
      </c>
      <c r="T718" s="1">
        <v>1076.2964346614101</v>
      </c>
      <c r="U718" s="1">
        <v>78.816124111946763</v>
      </c>
      <c r="V718" s="1">
        <f>0.45*2600*PS[[#This Row],[Transform File.REC_y]]</f>
        <v>369.27692924779592</v>
      </c>
      <c r="W718" s="1">
        <f>0.45*_xlfn.XLOOKUP(PS[[#This Row],[Transform File.Year]],Graphs!$R$2:$R$41,Graphs!$S$2:$S$41)*_xlfn.XLOOKUP(PS[[#This Row],[Transform File.Year]],Graphs!$R$2:$R$41,Graphs!$T$2:$T$41)*PS[[#This Row],[Transform File.REC_y]]</f>
        <v>79.858117686932644</v>
      </c>
    </row>
    <row r="719" spans="1:23" hidden="1" x14ac:dyDescent="0.25">
      <c r="A719" s="1" t="s">
        <v>105</v>
      </c>
      <c r="B719">
        <v>1</v>
      </c>
      <c r="C719" s="1" t="s">
        <v>108</v>
      </c>
      <c r="D719" s="1" t="s">
        <v>381</v>
      </c>
      <c r="E719" s="1">
        <v>2058</v>
      </c>
      <c r="F719" s="1">
        <v>53.422523929219821</v>
      </c>
      <c r="G719" s="1">
        <v>0.79138150301305965</v>
      </c>
      <c r="H719" s="1">
        <v>0</v>
      </c>
      <c r="I719" s="1">
        <v>0</v>
      </c>
      <c r="J719" s="1">
        <v>0</v>
      </c>
      <c r="K719" s="1">
        <v>165.95419912928156</v>
      </c>
      <c r="L719" s="1">
        <v>0</v>
      </c>
      <c r="M719" s="1">
        <v>18.515607705014549</v>
      </c>
      <c r="N719" s="1">
        <v>13.321645591046618</v>
      </c>
      <c r="O719" s="1">
        <v>13.830992161877736</v>
      </c>
      <c r="P719" s="1">
        <v>2.7593024277602182E-7</v>
      </c>
      <c r="Q719" s="1">
        <v>5.1205021607192871E-11</v>
      </c>
      <c r="R719" s="1">
        <v>3718.3274316430688</v>
      </c>
      <c r="S719" s="1">
        <v>3.1370208036430226E-10</v>
      </c>
      <c r="T719" s="1">
        <v>1070.0644846857067</v>
      </c>
      <c r="U719" s="1">
        <v>65.673319331590378</v>
      </c>
      <c r="V719" s="1">
        <f>0.45*2600*PS[[#This Row],[Transform File.REC_y]]</f>
        <v>925.91635852527975</v>
      </c>
      <c r="W719" s="1">
        <f>0.45*_xlfn.XLOOKUP(PS[[#This Row],[Transform File.Year]],Graphs!$R$2:$R$41,Graphs!$S$2:$S$41)*_xlfn.XLOOKUP(PS[[#This Row],[Transform File.Year]],Graphs!$R$2:$R$41,Graphs!$T$2:$T$41)*PS[[#This Row],[Transform File.REC_y]]</f>
        <v>191.90400498194393</v>
      </c>
    </row>
    <row r="720" spans="1:23" hidden="1" x14ac:dyDescent="0.25">
      <c r="A720" s="1" t="s">
        <v>105</v>
      </c>
      <c r="B720">
        <v>1</v>
      </c>
      <c r="C720" s="1" t="s">
        <v>108</v>
      </c>
      <c r="D720" s="1" t="s">
        <v>381</v>
      </c>
      <c r="E720" s="1">
        <v>2059</v>
      </c>
      <c r="F720" s="1">
        <v>56.872513419716491</v>
      </c>
      <c r="G720" s="1">
        <v>1.43271259246852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13.830992161888219</v>
      </c>
      <c r="P720" s="1">
        <v>2.7684707894802599E-7</v>
      </c>
      <c r="Q720" s="1">
        <v>5.1508271327322376E-11</v>
      </c>
      <c r="R720" s="1">
        <v>3824.4737215685991</v>
      </c>
      <c r="S720" s="1">
        <v>3.1410342148331089E-10</v>
      </c>
      <c r="T720" s="1">
        <v>1071.9465426606123</v>
      </c>
      <c r="U720" s="1">
        <v>59.850257752044136</v>
      </c>
      <c r="V720" s="1">
        <f>0.45*2600*PS[[#This Row],[Transform File.REC_y]]</f>
        <v>1676.2737331881683</v>
      </c>
      <c r="W720" s="1">
        <f>0.45*_xlfn.XLOOKUP(PS[[#This Row],[Transform File.Year]],Graphs!$R$2:$R$41,Graphs!$S$2:$S$41)*_xlfn.XLOOKUP(PS[[#This Row],[Transform File.Year]],Graphs!$R$2:$R$41,Graphs!$T$2:$T$41)*PS[[#This Row],[Transform File.REC_y]]</f>
        <v>332.95496603351194</v>
      </c>
    </row>
    <row r="721" spans="1:23" hidden="1" x14ac:dyDescent="0.25">
      <c r="A721" s="1" t="s">
        <v>105</v>
      </c>
      <c r="B721">
        <v>1</v>
      </c>
      <c r="C721" s="1" t="s">
        <v>108</v>
      </c>
      <c r="D721" s="1" t="s">
        <v>381</v>
      </c>
      <c r="E721" s="1">
        <v>2060</v>
      </c>
      <c r="F721" s="1">
        <v>74.768352354613995</v>
      </c>
      <c r="G721" s="1">
        <v>2.9319026220711102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13.830992161883659</v>
      </c>
      <c r="P721" s="1">
        <v>2.7683868960171632E-7</v>
      </c>
      <c r="Q721" s="1">
        <v>5.1508271327322376E-11</v>
      </c>
      <c r="R721" s="1">
        <v>3744.3118653175788</v>
      </c>
      <c r="S721" s="1">
        <v>3.1410342148331089E-10</v>
      </c>
      <c r="T721" s="1">
        <v>1058.2364286851484</v>
      </c>
      <c r="U721" s="1">
        <v>53.407682983324726</v>
      </c>
      <c r="V721" s="1">
        <f>0.45*2600*PS[[#This Row],[Transform File.REC_y]]</f>
        <v>3430.3260678231991</v>
      </c>
      <c r="W721" s="1">
        <f>0.45*_xlfn.XLOOKUP(PS[[#This Row],[Transform File.Year]],Graphs!$R$2:$R$41,Graphs!$S$2:$S$41)*_xlfn.XLOOKUP(PS[[#This Row],[Transform File.Year]],Graphs!$R$2:$R$41,Graphs!$T$2:$T$41)*PS[[#This Row],[Transform File.REC_y]]</f>
        <v>652.96114181171129</v>
      </c>
    </row>
    <row r="722" spans="1:23" hidden="1" x14ac:dyDescent="0.25">
      <c r="A722" s="1" t="s">
        <v>105</v>
      </c>
      <c r="B722">
        <v>1</v>
      </c>
      <c r="C722" s="1" t="s">
        <v>108</v>
      </c>
      <c r="D722" s="1" t="s">
        <v>344</v>
      </c>
      <c r="E722" s="1">
        <v>2021</v>
      </c>
      <c r="F722" s="1">
        <v>192.21449658914926</v>
      </c>
      <c r="G722" s="1">
        <v>3.4612237618629385E-9</v>
      </c>
      <c r="H722" s="1">
        <v>2.1730421282096375E-14</v>
      </c>
      <c r="I722" s="1">
        <v>6.3539999999748273</v>
      </c>
      <c r="J722" s="1">
        <v>2.6025381924144122E-14</v>
      </c>
      <c r="K722" s="1">
        <v>82.434999999999889</v>
      </c>
      <c r="L722" s="1">
        <v>8.8308147042634225E-14</v>
      </c>
      <c r="M722" s="1">
        <v>55.419999999999682</v>
      </c>
      <c r="N722" s="1">
        <v>5.3901440417291158E-14</v>
      </c>
      <c r="O722" s="1">
        <v>153</v>
      </c>
      <c r="P722" s="1">
        <v>12.708</v>
      </c>
      <c r="Q722" s="1">
        <v>49.44</v>
      </c>
      <c r="R722" s="1">
        <v>164.87</v>
      </c>
      <c r="S722" s="1">
        <v>78.48</v>
      </c>
      <c r="T722" s="1">
        <v>110.84</v>
      </c>
      <c r="U722" s="1">
        <v>11.39</v>
      </c>
      <c r="V722" s="1">
        <f>0.45*2600*PS[[#This Row],[Transform File.REC_y]]</f>
        <v>4.0496318013796383E-6</v>
      </c>
      <c r="W722" s="1">
        <f>0.45*_xlfn.XLOOKUP(PS[[#This Row],[Transform File.Year]],Graphs!$R$2:$R$41,Graphs!$S$2:$S$41)*_xlfn.XLOOKUP(PS[[#This Row],[Transform File.Year]],Graphs!$R$2:$R$41,Graphs!$T$2:$T$41)*PS[[#This Row],[Transform File.REC_y]]</f>
        <v>3.2929004966152838E-6</v>
      </c>
    </row>
    <row r="723" spans="1:23" hidden="1" x14ac:dyDescent="0.25">
      <c r="A723" s="1" t="s">
        <v>105</v>
      </c>
      <c r="B723">
        <v>1</v>
      </c>
      <c r="C723" s="1" t="s">
        <v>108</v>
      </c>
      <c r="D723" s="1" t="s">
        <v>344</v>
      </c>
      <c r="E723" s="1">
        <v>2022</v>
      </c>
      <c r="F723" s="1">
        <v>316.22534652399708</v>
      </c>
      <c r="G723" s="1">
        <v>1.2221505728967101E-7</v>
      </c>
      <c r="H723" s="1">
        <v>2.2086902116573926E-14</v>
      </c>
      <c r="I723" s="1">
        <v>6.6763285507415271E-11</v>
      </c>
      <c r="J723" s="1">
        <v>1.8657691341491107E-14</v>
      </c>
      <c r="K723" s="1">
        <v>123.65249999999959</v>
      </c>
      <c r="L723" s="1">
        <v>8.0451664491981753E-14</v>
      </c>
      <c r="M723" s="1">
        <v>83.129999999998589</v>
      </c>
      <c r="N723" s="1">
        <v>5.4320110015398017E-14</v>
      </c>
      <c r="O723" s="1">
        <v>153</v>
      </c>
      <c r="P723" s="1">
        <v>12.708</v>
      </c>
      <c r="Q723" s="1">
        <v>49.44</v>
      </c>
      <c r="R723" s="1">
        <v>247.30499999999989</v>
      </c>
      <c r="S723" s="1">
        <v>78.48</v>
      </c>
      <c r="T723" s="1">
        <v>166.25999999999968</v>
      </c>
      <c r="U723" s="1">
        <v>11.390000000000054</v>
      </c>
      <c r="V723" s="1">
        <f>0.45*2600*PS[[#This Row],[Transform File.REC_y]]</f>
        <v>1.4299161702891508E-4</v>
      </c>
      <c r="W723" s="1">
        <f>0.45*_xlfn.XLOOKUP(PS[[#This Row],[Transform File.Year]],Graphs!$R$2:$R$41,Graphs!$S$2:$S$41)*_xlfn.XLOOKUP(PS[[#This Row],[Transform File.Year]],Graphs!$R$2:$R$41,Graphs!$T$2:$T$41)*PS[[#This Row],[Transform File.REC_y]]</f>
        <v>1.1832387179169572E-4</v>
      </c>
    </row>
    <row r="724" spans="1:23" hidden="1" x14ac:dyDescent="0.25">
      <c r="A724" s="1" t="s">
        <v>105</v>
      </c>
      <c r="B724">
        <v>1</v>
      </c>
      <c r="C724" s="1" t="s">
        <v>108</v>
      </c>
      <c r="D724" s="1" t="s">
        <v>344</v>
      </c>
      <c r="E724" s="1">
        <v>2023</v>
      </c>
      <c r="F724" s="1">
        <v>146.59341035970749</v>
      </c>
      <c r="G724" s="1">
        <v>-5.1024656054039608E-8</v>
      </c>
      <c r="H724" s="1">
        <v>2.2408979539195633E-14</v>
      </c>
      <c r="I724" s="1">
        <v>2.024804280896315E-11</v>
      </c>
      <c r="J724" s="1">
        <v>1.9083895676233825E-14</v>
      </c>
      <c r="K724" s="1">
        <v>185.47874999999786</v>
      </c>
      <c r="L724" s="1">
        <v>7.4869869886642731E-14</v>
      </c>
      <c r="M724" s="1">
        <v>124.69499999998209</v>
      </c>
      <c r="N724" s="1">
        <v>5.4741318540125115E-14</v>
      </c>
      <c r="O724" s="1">
        <v>145.35</v>
      </c>
      <c r="P724" s="1">
        <v>18.355999999974827</v>
      </c>
      <c r="Q724" s="1">
        <v>46.144000000000005</v>
      </c>
      <c r="R724" s="1">
        <v>359.96616666666614</v>
      </c>
      <c r="S724" s="1">
        <v>74.555999999999997</v>
      </c>
      <c r="T724" s="1">
        <v>242.00066666666496</v>
      </c>
      <c r="U724" s="1">
        <v>10.251000000000108</v>
      </c>
      <c r="V724" s="1">
        <f>0.45*2600*PS[[#This Row],[Transform File.REC_y]]</f>
        <v>-5.9698847583226339E-5</v>
      </c>
      <c r="W724" s="1">
        <f>0.45*_xlfn.XLOOKUP(PS[[#This Row],[Transform File.Year]],Graphs!$R$2:$R$41,Graphs!$S$2:$S$41)*_xlfn.XLOOKUP(PS[[#This Row],[Transform File.Year]],Graphs!$R$2:$R$41,Graphs!$T$2:$T$41)*PS[[#This Row],[Transform File.REC_y]]</f>
        <v>-5.025691177320275E-5</v>
      </c>
    </row>
    <row r="725" spans="1:23" hidden="1" x14ac:dyDescent="0.25">
      <c r="A725" s="1" t="s">
        <v>105</v>
      </c>
      <c r="B725">
        <v>1</v>
      </c>
      <c r="C725" s="1" t="s">
        <v>108</v>
      </c>
      <c r="D725" s="1" t="s">
        <v>344</v>
      </c>
      <c r="E725" s="1">
        <v>2024</v>
      </c>
      <c r="F725" s="1">
        <v>114.45202120649647</v>
      </c>
      <c r="G725" s="1">
        <v>8.6273307042556354E-10</v>
      </c>
      <c r="H725" s="1">
        <v>2.7588127577652323E-14</v>
      </c>
      <c r="I725" s="1">
        <v>2.2774659733236312E-11</v>
      </c>
      <c r="J725" s="1">
        <v>2.4359612773710639E-14</v>
      </c>
      <c r="K725" s="1">
        <v>272.72245833250872</v>
      </c>
      <c r="L725" s="1">
        <v>9.3394342291543661E-14</v>
      </c>
      <c r="M725" s="1">
        <v>28.150701049682066</v>
      </c>
      <c r="N725" s="1">
        <v>7.2146148061120198E-14</v>
      </c>
      <c r="O725" s="1">
        <v>137.70000000000005</v>
      </c>
      <c r="P725" s="1">
        <v>17.65000000004159</v>
      </c>
      <c r="Q725" s="1">
        <v>42.848000000000006</v>
      </c>
      <c r="R725" s="1">
        <v>534.4535833333307</v>
      </c>
      <c r="S725" s="1">
        <v>70.632000000000005</v>
      </c>
      <c r="T725" s="1">
        <v>359.30633333331366</v>
      </c>
      <c r="U725" s="1">
        <v>9.1120000000001635</v>
      </c>
      <c r="V725" s="1">
        <f>0.45*2600*PS[[#This Row],[Transform File.REC_y]]</f>
        <v>1.0093976923979093E-6</v>
      </c>
      <c r="W725" s="1">
        <f>0.45*_xlfn.XLOOKUP(PS[[#This Row],[Transform File.Year]],Graphs!$R$2:$R$41,Graphs!$S$2:$S$41)*_xlfn.XLOOKUP(PS[[#This Row],[Transform File.Year]],Graphs!$R$2:$R$41,Graphs!$T$2:$T$41)*PS[[#This Row],[Transform File.REC_y]]</f>
        <v>8.2308495483152172E-7</v>
      </c>
    </row>
    <row r="726" spans="1:23" hidden="1" x14ac:dyDescent="0.25">
      <c r="A726" s="1" t="s">
        <v>105</v>
      </c>
      <c r="B726">
        <v>1</v>
      </c>
      <c r="C726" s="1" t="s">
        <v>108</v>
      </c>
      <c r="D726" s="1" t="s">
        <v>344</v>
      </c>
      <c r="E726" s="1">
        <v>2025</v>
      </c>
      <c r="F726" s="1">
        <v>81.65916415350695</v>
      </c>
      <c r="G726" s="1">
        <v>1.9209560676710491E-7</v>
      </c>
      <c r="H726" s="1">
        <v>3.4885417607783377E-14</v>
      </c>
      <c r="I726" s="1">
        <v>2.5642450120186739E-11</v>
      </c>
      <c r="J726" s="1">
        <v>3.2414926025516022E-14</v>
      </c>
      <c r="K726" s="1">
        <v>81.642295892196515</v>
      </c>
      <c r="L726" s="1">
        <v>1.1878455831488013E-13</v>
      </c>
      <c r="M726" s="1">
        <v>33.60701242620722</v>
      </c>
      <c r="N726" s="1">
        <v>1.0134397474756403E-13</v>
      </c>
      <c r="O726" s="1">
        <v>130.05000000000007</v>
      </c>
      <c r="P726" s="1">
        <v>16.944000000061838</v>
      </c>
      <c r="Q726" s="1">
        <v>39.552</v>
      </c>
      <c r="R726" s="1">
        <v>796.18470833250603</v>
      </c>
      <c r="S726" s="1">
        <v>66.707999999999998</v>
      </c>
      <c r="T726" s="1">
        <v>380.06770104966245</v>
      </c>
      <c r="U726" s="1">
        <v>7.9730000000002343</v>
      </c>
      <c r="V726" s="1">
        <f>0.45*2600*PS[[#This Row],[Transform File.REC_y]]</f>
        <v>2.2475185991751274E-4</v>
      </c>
      <c r="W726" s="1">
        <f>0.45*_xlfn.XLOOKUP(PS[[#This Row],[Transform File.Year]],Graphs!$R$2:$R$41,Graphs!$S$2:$S$41)*_xlfn.XLOOKUP(PS[[#This Row],[Transform File.Year]],Graphs!$R$2:$R$41,Graphs!$T$2:$T$41)*PS[[#This Row],[Transform File.REC_y]]</f>
        <v>1.7746638453838446E-4</v>
      </c>
    </row>
    <row r="727" spans="1:23" hidden="1" x14ac:dyDescent="0.25">
      <c r="A727" s="1" t="s">
        <v>105</v>
      </c>
      <c r="B727">
        <v>1</v>
      </c>
      <c r="C727" s="1" t="s">
        <v>108</v>
      </c>
      <c r="D727" s="1" t="s">
        <v>344</v>
      </c>
      <c r="E727" s="1">
        <v>2026</v>
      </c>
      <c r="F727" s="1">
        <v>83.591111982737416</v>
      </c>
      <c r="G727" s="1">
        <v>7.343149209350857E-9</v>
      </c>
      <c r="H727" s="1">
        <v>4.5837480154271743E-14</v>
      </c>
      <c r="I727" s="1">
        <v>2.8848034629690464E-11</v>
      </c>
      <c r="J727" s="1">
        <v>9.0977509382472452E-14</v>
      </c>
      <c r="K727" s="1">
        <v>61.960573814280785</v>
      </c>
      <c r="L727" s="1">
        <v>1.5511044730310816E-13</v>
      </c>
      <c r="M727" s="1">
        <v>19.802510877458079</v>
      </c>
      <c r="N727" s="1">
        <v>1.6004638012639473E-13</v>
      </c>
      <c r="O727" s="1">
        <v>122.40000000000008</v>
      </c>
      <c r="P727" s="1">
        <v>16.238000000084611</v>
      </c>
      <c r="Q727" s="1">
        <v>36.255999999999993</v>
      </c>
      <c r="R727" s="1">
        <v>866.83567089136932</v>
      </c>
      <c r="S727" s="1">
        <v>62.784000000000006</v>
      </c>
      <c r="T727" s="1">
        <v>406.28538014253633</v>
      </c>
      <c r="U727" s="1">
        <v>6.8340000000003354</v>
      </c>
      <c r="V727" s="1">
        <f>0.45*2600*PS[[#This Row],[Transform File.REC_y]]</f>
        <v>8.591484574940503E-6</v>
      </c>
      <c r="W727" s="1">
        <f>0.45*_xlfn.XLOOKUP(PS[[#This Row],[Transform File.Year]],Graphs!$R$2:$R$41,Graphs!$S$2:$S$41)*_xlfn.XLOOKUP(PS[[#This Row],[Transform File.Year]],Graphs!$R$2:$R$41,Graphs!$T$2:$T$41)*PS[[#This Row],[Transform File.REC_y]]</f>
        <v>6.5673991393307354E-6</v>
      </c>
    </row>
    <row r="728" spans="1:23" hidden="1" x14ac:dyDescent="0.25">
      <c r="A728" s="1" t="s">
        <v>105</v>
      </c>
      <c r="B728">
        <v>1</v>
      </c>
      <c r="C728" s="1" t="s">
        <v>108</v>
      </c>
      <c r="D728" s="1" t="s">
        <v>344</v>
      </c>
      <c r="E728" s="1">
        <v>2027</v>
      </c>
      <c r="F728" s="1">
        <v>84.131313037362617</v>
      </c>
      <c r="G728" s="1">
        <v>1.2115908082656564E-9</v>
      </c>
      <c r="H728" s="1">
        <v>6.3841604556704919E-14</v>
      </c>
      <c r="I728" s="1">
        <v>3.2368658013004625E-11</v>
      </c>
      <c r="J728" s="1">
        <v>7.3264754831460528E-14</v>
      </c>
      <c r="K728" s="1">
        <v>63.873481439567811</v>
      </c>
      <c r="L728" s="1">
        <v>2.0931931167370359E-13</v>
      </c>
      <c r="M728" s="1">
        <v>17.406052259272769</v>
      </c>
      <c r="N728" s="1">
        <v>3.3692492368692525E-13</v>
      </c>
      <c r="O728" s="1">
        <v>114.7500000000001</v>
      </c>
      <c r="P728" s="1">
        <v>15.532000000110255</v>
      </c>
      <c r="Q728" s="1">
        <v>32.96</v>
      </c>
      <c r="R728" s="1">
        <v>917.80491137231672</v>
      </c>
      <c r="S728" s="1">
        <v>58.86</v>
      </c>
      <c r="T728" s="1">
        <v>418.69855768666105</v>
      </c>
      <c r="U728" s="1">
        <v>5.6950000000004968</v>
      </c>
      <c r="V728" s="1">
        <f>0.45*2600*PS[[#This Row],[Transform File.REC_y]]</f>
        <v>1.417561245670818E-6</v>
      </c>
      <c r="W728" s="1">
        <f>0.45*_xlfn.XLOOKUP(PS[[#This Row],[Transform File.Year]],Graphs!$R$2:$R$41,Graphs!$S$2:$S$41)*_xlfn.XLOOKUP(PS[[#This Row],[Transform File.Year]],Graphs!$R$2:$R$41,Graphs!$T$2:$T$41)*PS[[#This Row],[Transform File.REC_y]]</f>
        <v>1.0487335356707512E-6</v>
      </c>
    </row>
    <row r="729" spans="1:23" hidden="1" x14ac:dyDescent="0.25">
      <c r="A729" s="1" t="s">
        <v>105</v>
      </c>
      <c r="B729">
        <v>1</v>
      </c>
      <c r="C729" s="1" t="s">
        <v>108</v>
      </c>
      <c r="D729" s="1" t="s">
        <v>344</v>
      </c>
      <c r="E729" s="1">
        <v>2028</v>
      </c>
      <c r="F729" s="1">
        <v>84.509013417843065</v>
      </c>
      <c r="G729" s="1">
        <v>2.7326944893586872E-9</v>
      </c>
      <c r="H729" s="1">
        <v>9.0599315962782865E-14</v>
      </c>
      <c r="I729" s="1">
        <v>3.6325122231551719E-11</v>
      </c>
      <c r="J729" s="1">
        <v>3.2012680476607327E-13</v>
      </c>
      <c r="K729" s="1">
        <v>70.720065983647729</v>
      </c>
      <c r="L729" s="1">
        <v>2.8862904350375726E-13</v>
      </c>
      <c r="M729" s="1">
        <v>19.038619530551745</v>
      </c>
      <c r="N729" s="1">
        <v>0.28821362622574204</v>
      </c>
      <c r="O729" s="1">
        <v>107.10000000000012</v>
      </c>
      <c r="P729" s="1">
        <v>14.826000000139103</v>
      </c>
      <c r="Q729" s="1">
        <v>29.664000000000001</v>
      </c>
      <c r="R729" s="1">
        <v>970.6870594785513</v>
      </c>
      <c r="S729" s="1">
        <v>54.935999999999993</v>
      </c>
      <c r="T729" s="1">
        <v>428.71527661260052</v>
      </c>
      <c r="U729" s="1">
        <v>4.5560000000008332</v>
      </c>
      <c r="V729" s="1">
        <f>0.45*2600*PS[[#This Row],[Transform File.REC_y]]</f>
        <v>3.1972525525496639E-6</v>
      </c>
      <c r="W729" s="1">
        <f>0.45*_xlfn.XLOOKUP(PS[[#This Row],[Transform File.Year]],Graphs!$R$2:$R$41,Graphs!$S$2:$S$41)*_xlfn.XLOOKUP(PS[[#This Row],[Transform File.Year]],Graphs!$R$2:$R$41,Graphs!$T$2:$T$41)*PS[[#This Row],[Transform File.REC_y]]</f>
        <v>2.2886941005942076E-6</v>
      </c>
    </row>
    <row r="730" spans="1:23" hidden="1" x14ac:dyDescent="0.25">
      <c r="A730" s="1" t="s">
        <v>105</v>
      </c>
      <c r="B730">
        <v>1</v>
      </c>
      <c r="C730" s="1" t="s">
        <v>108</v>
      </c>
      <c r="D730" s="1" t="s">
        <v>344</v>
      </c>
      <c r="E730" s="1">
        <v>2029</v>
      </c>
      <c r="F730" s="1">
        <v>84.975073634596441</v>
      </c>
      <c r="G730" s="1">
        <v>2.0830198543803793E-9</v>
      </c>
      <c r="H730" s="1">
        <v>1.3775911695227047E-13</v>
      </c>
      <c r="I730" s="1">
        <v>4.0491317661687813E-11</v>
      </c>
      <c r="J730" s="1">
        <v>6.6948768652695417E-11</v>
      </c>
      <c r="K730" s="1">
        <v>90.606813547670086</v>
      </c>
      <c r="L730" s="1">
        <v>4.1562729893356383E-13</v>
      </c>
      <c r="M730" s="1">
        <v>12.766696387773237</v>
      </c>
      <c r="N730" s="1">
        <v>2.4221068131127317</v>
      </c>
      <c r="O730" s="1">
        <v>99.450000000000173</v>
      </c>
      <c r="P730" s="1">
        <v>14.120000000171473</v>
      </c>
      <c r="Q730" s="1">
        <v>26.368000000000027</v>
      </c>
      <c r="R730" s="1">
        <v>1030.4157921288656</v>
      </c>
      <c r="S730" s="1">
        <v>51.012</v>
      </c>
      <c r="T730" s="1">
        <v>440.36456280981889</v>
      </c>
      <c r="U730" s="1">
        <v>3.7052136262265747</v>
      </c>
      <c r="V730" s="1">
        <f>0.45*2600*PS[[#This Row],[Transform File.REC_y]]</f>
        <v>2.4371332296250439E-6</v>
      </c>
      <c r="W730" s="1">
        <f>0.45*_xlfn.XLOOKUP(PS[[#This Row],[Transform File.Year]],Graphs!$R$2:$R$41,Graphs!$S$2:$S$41)*_xlfn.XLOOKUP(PS[[#This Row],[Transform File.Year]],Graphs!$R$2:$R$41,Graphs!$T$2:$T$41)*PS[[#This Row],[Transform File.REC_y]]</f>
        <v>1.6876033058857271E-6</v>
      </c>
    </row>
    <row r="731" spans="1:23" hidden="1" x14ac:dyDescent="0.25">
      <c r="A731" s="1" t="s">
        <v>105</v>
      </c>
      <c r="B731">
        <v>1</v>
      </c>
      <c r="C731" s="1" t="s">
        <v>108</v>
      </c>
      <c r="D731" s="1" t="s">
        <v>344</v>
      </c>
      <c r="E731" s="1">
        <v>2030</v>
      </c>
      <c r="F731" s="1">
        <v>86.389391318722744</v>
      </c>
      <c r="G731" s="1">
        <v>3.4608065075597379E-9</v>
      </c>
      <c r="H731" s="1">
        <v>2.2807226052877725E-13</v>
      </c>
      <c r="I731" s="1">
        <v>4.543528839041376E-11</v>
      </c>
      <c r="J731" s="1">
        <v>7.2003220395708763E-12</v>
      </c>
      <c r="K731" s="1">
        <v>86.004341236683203</v>
      </c>
      <c r="L731" s="1">
        <v>6.7756978223064522E-13</v>
      </c>
      <c r="M731" s="1">
        <v>9.1053430574211853E-10</v>
      </c>
      <c r="N731" s="1">
        <v>3.0636602196691975</v>
      </c>
      <c r="O731" s="1">
        <v>91.800000000000239</v>
      </c>
      <c r="P731" s="1">
        <v>13.414000000207796</v>
      </c>
      <c r="Q731" s="1">
        <v>23.072000000000049</v>
      </c>
      <c r="R731" s="1">
        <v>1110.0312723432023</v>
      </c>
      <c r="S731" s="1">
        <v>47.088000000000001</v>
      </c>
      <c r="T731" s="1">
        <v>445.74192586425875</v>
      </c>
      <c r="U731" s="1">
        <v>4.988320439339307</v>
      </c>
      <c r="V731" s="1">
        <f>0.45*2600*PS[[#This Row],[Transform File.REC_y]]</f>
        <v>4.049143613844893E-6</v>
      </c>
      <c r="W731" s="1">
        <f>0.45*_xlfn.XLOOKUP(PS[[#This Row],[Transform File.Year]],Graphs!$R$2:$R$41,Graphs!$S$2:$S$41)*_xlfn.XLOOKUP(PS[[#This Row],[Transform File.Year]],Graphs!$R$2:$R$41,Graphs!$T$2:$T$41)*PS[[#This Row],[Transform File.REC_y]]</f>
        <v>2.7116314469232205E-6</v>
      </c>
    </row>
    <row r="732" spans="1:23" hidden="1" x14ac:dyDescent="0.25">
      <c r="A732" s="1" t="s">
        <v>105</v>
      </c>
      <c r="B732">
        <v>1</v>
      </c>
      <c r="C732" s="1" t="s">
        <v>108</v>
      </c>
      <c r="D732" s="1" t="s">
        <v>344</v>
      </c>
      <c r="E732" s="1">
        <v>2031</v>
      </c>
      <c r="F732" s="1">
        <v>87.575942879411457</v>
      </c>
      <c r="G732" s="1">
        <v>3.0808295866529055E-9</v>
      </c>
      <c r="H732" s="1">
        <v>4.6272379142441467E-13</v>
      </c>
      <c r="I732" s="1">
        <v>5.0653515360411764E-11</v>
      </c>
      <c r="J732" s="1">
        <v>5.5503615427846908E-12</v>
      </c>
      <c r="K732" s="1">
        <v>89.194457004121531</v>
      </c>
      <c r="L732" s="1">
        <v>1.5002567164579611E-12</v>
      </c>
      <c r="M732" s="1">
        <v>5.2279078519890353E-11</v>
      </c>
      <c r="N732" s="1">
        <v>4.0259903295037711</v>
      </c>
      <c r="O732" s="1">
        <v>84.150000000000347</v>
      </c>
      <c r="P732" s="1">
        <v>12.708000000248289</v>
      </c>
      <c r="Q732" s="1">
        <v>19.776000000000064</v>
      </c>
      <c r="R732" s="1">
        <v>1185.0442802465523</v>
      </c>
      <c r="S732" s="1">
        <v>43.164000000000087</v>
      </c>
      <c r="T732" s="1">
        <v>438.35259253183597</v>
      </c>
      <c r="U732" s="1">
        <v>6.9129806590085048</v>
      </c>
      <c r="V732" s="1">
        <f>0.45*2600*PS[[#This Row],[Transform File.REC_y]]</f>
        <v>3.6045706163838994E-6</v>
      </c>
      <c r="W732" s="1">
        <f>0.45*_xlfn.XLOOKUP(PS[[#This Row],[Transform File.Year]],Graphs!$R$2:$R$41,Graphs!$S$2:$S$41)*_xlfn.XLOOKUP(PS[[#This Row],[Transform File.Year]],Graphs!$R$2:$R$41,Graphs!$T$2:$T$41)*PS[[#This Row],[Transform File.REC_y]]</f>
        <v>2.3164694968149872E-6</v>
      </c>
    </row>
    <row r="733" spans="1:23" hidden="1" x14ac:dyDescent="0.25">
      <c r="A733" s="1" t="s">
        <v>105</v>
      </c>
      <c r="B733">
        <v>1</v>
      </c>
      <c r="C733" s="1" t="s">
        <v>108</v>
      </c>
      <c r="D733" s="1" t="s">
        <v>344</v>
      </c>
      <c r="E733" s="1">
        <v>2032</v>
      </c>
      <c r="F733" s="1">
        <v>88.574797683887496</v>
      </c>
      <c r="G733" s="1">
        <v>-2.2935809368798489E-8</v>
      </c>
      <c r="H733" s="1">
        <v>9.9545109402131705E-13</v>
      </c>
      <c r="I733" s="1">
        <v>5.6156562911781966E-11</v>
      </c>
      <c r="J733" s="1">
        <v>6.6706063024687131E-12</v>
      </c>
      <c r="K733" s="1">
        <v>82.476065495907946</v>
      </c>
      <c r="L733" s="1">
        <v>6.8325570531797792E-10</v>
      </c>
      <c r="M733" s="1">
        <v>4.9059701845931769E-10</v>
      </c>
      <c r="N733" s="1">
        <v>5.4694854942555118</v>
      </c>
      <c r="O733" s="1">
        <v>76.500000000000469</v>
      </c>
      <c r="P733" s="1">
        <v>12.002000000293723</v>
      </c>
      <c r="Q733" s="1">
        <v>16.480000000000089</v>
      </c>
      <c r="R733" s="1">
        <v>1263.2474039173403</v>
      </c>
      <c r="S733" s="1">
        <v>39.240000000000173</v>
      </c>
      <c r="T733" s="1">
        <v>430.96325919855491</v>
      </c>
      <c r="U733" s="1">
        <v>9.7999709885122748</v>
      </c>
      <c r="V733" s="1">
        <f>0.45*2600*PS[[#This Row],[Transform File.REC_y]]</f>
        <v>-2.6834896961494233E-5</v>
      </c>
      <c r="W733" s="1">
        <f>0.45*_xlfn.XLOOKUP(PS[[#This Row],[Transform File.Year]],Graphs!$R$2:$R$41,Graphs!$S$2:$S$41)*_xlfn.XLOOKUP(PS[[#This Row],[Transform File.Year]],Graphs!$R$2:$R$41,Graphs!$T$2:$T$41)*PS[[#This Row],[Transform File.REC_y]]</f>
        <v>-1.6548313393982801E-5</v>
      </c>
    </row>
    <row r="734" spans="1:23" hidden="1" x14ac:dyDescent="0.25">
      <c r="A734" s="1" t="s">
        <v>105</v>
      </c>
      <c r="B734">
        <v>1</v>
      </c>
      <c r="C734" s="1" t="s">
        <v>108</v>
      </c>
      <c r="D734" s="1" t="s">
        <v>344</v>
      </c>
      <c r="E734" s="1">
        <v>2033</v>
      </c>
      <c r="F734" s="1">
        <v>89.5394215484299</v>
      </c>
      <c r="G734" s="1">
        <v>1.1779582124713483E-8</v>
      </c>
      <c r="H734" s="1">
        <v>4.101685105244956E-12</v>
      </c>
      <c r="I734" s="1">
        <v>6.3102070408066226E-11</v>
      </c>
      <c r="J734" s="1">
        <v>9.6758557872961904E-12</v>
      </c>
      <c r="K734" s="1">
        <v>77.776017978197316</v>
      </c>
      <c r="L734" s="1">
        <v>7.587971236600032E-11</v>
      </c>
      <c r="M734" s="1">
        <v>26.915919471555085</v>
      </c>
      <c r="N734" s="1">
        <v>7.6347282413830646</v>
      </c>
      <c r="O734" s="1">
        <v>68.850000000000705</v>
      </c>
      <c r="P734" s="1">
        <v>11.296000000344378</v>
      </c>
      <c r="Q734" s="1">
        <v>13.184000000000122</v>
      </c>
      <c r="R734" s="1">
        <v>1334.7321360799149</v>
      </c>
      <c r="S734" s="1">
        <v>35.316000000000244</v>
      </c>
      <c r="T734" s="1">
        <v>423.57392586571223</v>
      </c>
      <c r="U734" s="1">
        <v>15.269456482767787</v>
      </c>
      <c r="V734" s="1">
        <f>0.45*2600*PS[[#This Row],[Transform File.REC_y]]</f>
        <v>1.3782111085914775E-5</v>
      </c>
      <c r="W734" s="1">
        <f>0.45*_xlfn.XLOOKUP(PS[[#This Row],[Transform File.Year]],Graphs!$R$2:$R$41,Graphs!$S$2:$S$41)*_xlfn.XLOOKUP(PS[[#This Row],[Transform File.Year]],Graphs!$R$2:$R$41,Graphs!$T$2:$T$41)*PS[[#This Row],[Transform File.REC_y]]</f>
        <v>8.1550357652783451E-6</v>
      </c>
    </row>
    <row r="735" spans="1:23" hidden="1" x14ac:dyDescent="0.25">
      <c r="A735" s="1" t="s">
        <v>105</v>
      </c>
      <c r="B735">
        <v>1</v>
      </c>
      <c r="C735" s="1" t="s">
        <v>108</v>
      </c>
      <c r="D735" s="1" t="s">
        <v>344</v>
      </c>
      <c r="E735" s="1">
        <v>2034</v>
      </c>
      <c r="F735" s="1">
        <v>90.978308391101876</v>
      </c>
      <c r="G735" s="1">
        <v>2.9616065233319308E-5</v>
      </c>
      <c r="H735" s="1">
        <v>12.59427847600227</v>
      </c>
      <c r="I735" s="1">
        <v>7.1436583167160806E-11</v>
      </c>
      <c r="J735" s="1">
        <v>4.1726127996084394E-12</v>
      </c>
      <c r="K735" s="1">
        <v>65.244217357782873</v>
      </c>
      <c r="L735" s="1">
        <v>7.2104479090339182E-11</v>
      </c>
      <c r="M735" s="1">
        <v>65.417894707420913</v>
      </c>
      <c r="N735" s="1">
        <v>11.452092362073129</v>
      </c>
      <c r="O735" s="1">
        <v>61.200000000001161</v>
      </c>
      <c r="P735" s="1">
        <v>10.590000000400535</v>
      </c>
      <c r="Q735" s="1">
        <v>9.8880000000002113</v>
      </c>
      <c r="R735" s="1">
        <v>1401.5168207247789</v>
      </c>
      <c r="S735" s="1">
        <v>31.392000000000341</v>
      </c>
      <c r="T735" s="1">
        <v>443.10051200393394</v>
      </c>
      <c r="U735" s="1">
        <v>22.904184724150852</v>
      </c>
      <c r="V735" s="1">
        <f>0.45*2600*PS[[#This Row],[Transform File.REC_y]]</f>
        <v>3.4650796322983589E-2</v>
      </c>
      <c r="W735" s="1">
        <f>0.45*_xlfn.XLOOKUP(PS[[#This Row],[Transform File.Year]],Graphs!$R$2:$R$41,Graphs!$S$2:$S$41)*_xlfn.XLOOKUP(PS[[#This Row],[Transform File.Year]],Graphs!$R$2:$R$41,Graphs!$T$2:$T$41)*PS[[#This Row],[Transform File.REC_y]]</f>
        <v>1.9672320307735521E-2</v>
      </c>
    </row>
    <row r="736" spans="1:23" hidden="1" x14ac:dyDescent="0.25">
      <c r="A736" s="1" t="s">
        <v>105</v>
      </c>
      <c r="B736">
        <v>1</v>
      </c>
      <c r="C736" s="1" t="s">
        <v>108</v>
      </c>
      <c r="D736" s="1" t="s">
        <v>344</v>
      </c>
      <c r="E736" s="1">
        <v>2035</v>
      </c>
      <c r="F736" s="1">
        <v>92.273840549780587</v>
      </c>
      <c r="G736" s="1">
        <v>-4.1709587555003382E-9</v>
      </c>
      <c r="H736" s="1">
        <v>3.4800127768242392E-12</v>
      </c>
      <c r="I736" s="1">
        <v>7.5832318305876338E-11</v>
      </c>
      <c r="J736" s="1">
        <v>2.8304990826734859E-12</v>
      </c>
      <c r="K736" s="1">
        <v>23.419124822572659</v>
      </c>
      <c r="L736" s="1">
        <v>6.3399161447725293E-11</v>
      </c>
      <c r="M736" s="1">
        <v>67.89669373688622</v>
      </c>
      <c r="N736" s="1">
        <v>17.178138543096253</v>
      </c>
      <c r="O736" s="1">
        <v>53.55000000000215</v>
      </c>
      <c r="P736" s="1">
        <v>9.8840000004636366</v>
      </c>
      <c r="Q736" s="1">
        <v>6.5920000000002856</v>
      </c>
      <c r="R736" s="1">
        <v>1455.7697047492286</v>
      </c>
      <c r="S736" s="1">
        <v>27.468000000000451</v>
      </c>
      <c r="T736" s="1">
        <v>501.12907337802147</v>
      </c>
      <c r="U736" s="1">
        <v>34.356277086223983</v>
      </c>
      <c r="V736" s="1">
        <f>0.45*2600*PS[[#This Row],[Transform File.REC_y]]</f>
        <v>-4.8800217439353959E-6</v>
      </c>
      <c r="W736" s="1">
        <f>0.45*_xlfn.XLOOKUP(PS[[#This Row],[Transform File.Year]],Graphs!$R$2:$R$41,Graphs!$S$2:$S$41)*_xlfn.XLOOKUP(PS[[#This Row],[Transform File.Year]],Graphs!$R$2:$R$41,Graphs!$T$2:$T$41)*PS[[#This Row],[Transform File.REC_y]]</f>
        <v>-2.6581081470347851E-6</v>
      </c>
    </row>
    <row r="737" spans="1:23" hidden="1" x14ac:dyDescent="0.25">
      <c r="A737" s="1" t="s">
        <v>105</v>
      </c>
      <c r="B737">
        <v>1</v>
      </c>
      <c r="C737" s="1" t="s">
        <v>108</v>
      </c>
      <c r="D737" s="1" t="s">
        <v>344</v>
      </c>
      <c r="E737" s="1">
        <v>2036</v>
      </c>
      <c r="F737" s="1">
        <v>95.451346179887963</v>
      </c>
      <c r="G737" s="1">
        <v>1.27304321089915E-5</v>
      </c>
      <c r="H737" s="1">
        <v>1.2423306665841182E-12</v>
      </c>
      <c r="I737" s="1">
        <v>7.4994304973999246E-11</v>
      </c>
      <c r="J737" s="1">
        <v>2.2870096672739063E-12</v>
      </c>
      <c r="K737" s="1">
        <v>3.4002284769463348E-11</v>
      </c>
      <c r="L737" s="1">
        <v>8.9665174115766594E-11</v>
      </c>
      <c r="M737" s="1">
        <v>65.203520532704175</v>
      </c>
      <c r="N737" s="1">
        <v>4.5667166393634311</v>
      </c>
      <c r="O737" s="1">
        <v>45.900000000006251</v>
      </c>
      <c r="P737" s="1">
        <v>9.1780000005350733</v>
      </c>
      <c r="Q737" s="1">
        <v>3.2960000000006051</v>
      </c>
      <c r="R737" s="1">
        <v>1468.1974962384679</v>
      </c>
      <c r="S737" s="1">
        <v>23.544000000000612</v>
      </c>
      <c r="T737" s="1">
        <v>561.6364337815744</v>
      </c>
      <c r="U737" s="1">
        <v>51.534415629320236</v>
      </c>
      <c r="V737" s="1">
        <f>0.45*2600*PS[[#This Row],[Transform File.REC_y]]</f>
        <v>1.4894605567520055E-2</v>
      </c>
      <c r="W737" s="1">
        <f>0.45*_xlfn.XLOOKUP(PS[[#This Row],[Transform File.Year]],Graphs!$R$2:$R$41,Graphs!$S$2:$S$41)*_xlfn.XLOOKUP(PS[[#This Row],[Transform File.Year]],Graphs!$R$2:$R$41,Graphs!$T$2:$T$41)*PS[[#This Row],[Transform File.REC_y]]</f>
        <v>7.7833228306601028E-3</v>
      </c>
    </row>
    <row r="738" spans="1:23" hidden="1" x14ac:dyDescent="0.25">
      <c r="A738" s="1" t="s">
        <v>105</v>
      </c>
      <c r="B738">
        <v>1</v>
      </c>
      <c r="C738" s="1" t="s">
        <v>108</v>
      </c>
      <c r="D738" s="1" t="s">
        <v>344</v>
      </c>
      <c r="E738" s="1">
        <v>2037</v>
      </c>
      <c r="F738" s="1">
        <v>104.73741547315436</v>
      </c>
      <c r="G738" s="1">
        <v>-1.8254682079370637E-4</v>
      </c>
      <c r="H738" s="1">
        <v>1.9704627969188844E-12</v>
      </c>
      <c r="I738" s="1">
        <v>8.8286430071529132E-11</v>
      </c>
      <c r="J738" s="1">
        <v>1.7595031795024642E-12</v>
      </c>
      <c r="K738" s="1">
        <v>19.477380868569544</v>
      </c>
      <c r="L738" s="1">
        <v>7.7594818550318211E-11</v>
      </c>
      <c r="M738" s="1">
        <v>51.730301180409711</v>
      </c>
      <c r="N738" s="1">
        <v>11.45277932067882</v>
      </c>
      <c r="O738" s="1">
        <v>50.844278476008526</v>
      </c>
      <c r="P738" s="1">
        <v>8.4720000006109064</v>
      </c>
      <c r="Q738" s="1">
        <v>6.7553679229416513E-11</v>
      </c>
      <c r="R738" s="1">
        <v>1457.2061629051686</v>
      </c>
      <c r="S738" s="1">
        <v>19.620000000000822</v>
      </c>
      <c r="T738" s="1">
        <v>619.45062098094525</v>
      </c>
      <c r="U738" s="1">
        <v>56.101132268683671</v>
      </c>
      <c r="V738" s="1">
        <f>0.45*2600*PS[[#This Row],[Transform File.REC_y]]</f>
        <v>-0.21357978032863645</v>
      </c>
      <c r="W738" s="1">
        <f>0.45*_xlfn.XLOOKUP(PS[[#This Row],[Transform File.Year]],Graphs!$R$2:$R$41,Graphs!$S$2:$S$41)*_xlfn.XLOOKUP(PS[[#This Row],[Transform File.Year]],Graphs!$R$2:$R$41,Graphs!$T$2:$T$41)*PS[[#This Row],[Transform File.REC_y]]</f>
        <v>-0.10706765365771849</v>
      </c>
    </row>
    <row r="739" spans="1:23" hidden="1" x14ac:dyDescent="0.25">
      <c r="A739" s="1" t="s">
        <v>105</v>
      </c>
      <c r="B739">
        <v>1</v>
      </c>
      <c r="C739" s="1" t="s">
        <v>108</v>
      </c>
      <c r="D739" s="1" t="s">
        <v>344</v>
      </c>
      <c r="E739" s="1">
        <v>2038</v>
      </c>
      <c r="F739" s="1">
        <v>109.83675671160468</v>
      </c>
      <c r="G739" s="1">
        <v>1.371476150545024E-7</v>
      </c>
      <c r="H739" s="1">
        <v>1.7330734282252058E-12</v>
      </c>
      <c r="I739" s="1">
        <v>1.0461812265521368E-10</v>
      </c>
      <c r="J739" s="1">
        <v>1.2175499584345016E-12</v>
      </c>
      <c r="K739" s="1">
        <v>67.869633331890441</v>
      </c>
      <c r="L739" s="1">
        <v>1.3163972093440986E-10</v>
      </c>
      <c r="M739" s="1">
        <v>36.978732353452152</v>
      </c>
      <c r="N739" s="1">
        <v>4.8812152611709188</v>
      </c>
      <c r="O739" s="1">
        <v>43.194278476012002</v>
      </c>
      <c r="P739" s="1">
        <v>7.7660000006859002</v>
      </c>
      <c r="Q739" s="1">
        <v>7.475400126898739E-11</v>
      </c>
      <c r="R739" s="1">
        <v>1476.6835437737382</v>
      </c>
      <c r="S739" s="1">
        <v>15.69600000000111</v>
      </c>
      <c r="T739" s="1">
        <v>671.18092216135494</v>
      </c>
      <c r="U739" s="1">
        <v>67.553911589362485</v>
      </c>
      <c r="V739" s="1">
        <f>0.45*2600*PS[[#This Row],[Transform File.REC_y]]</f>
        <v>1.6046270961376781E-4</v>
      </c>
      <c r="W739" s="1">
        <f>0.45*_xlfn.XLOOKUP(PS[[#This Row],[Transform File.Year]],Graphs!$R$2:$R$41,Graphs!$S$2:$S$41)*_xlfn.XLOOKUP(PS[[#This Row],[Transform File.Year]],Graphs!$R$2:$R$41,Graphs!$T$2:$T$41)*PS[[#This Row],[Transform File.REC_y]]</f>
        <v>7.7163457821441097E-5</v>
      </c>
    </row>
    <row r="740" spans="1:23" hidden="1" x14ac:dyDescent="0.25">
      <c r="A740" s="1" t="s">
        <v>105</v>
      </c>
      <c r="B740">
        <v>1</v>
      </c>
      <c r="C740" s="1" t="s">
        <v>108</v>
      </c>
      <c r="D740" s="1" t="s">
        <v>344</v>
      </c>
      <c r="E740" s="1">
        <v>2039</v>
      </c>
      <c r="F740" s="1">
        <v>107.61067367237069</v>
      </c>
      <c r="G740" s="1">
        <v>3.9317171623929824E-7</v>
      </c>
      <c r="H740" s="1">
        <v>6.2361740154792093E-13</v>
      </c>
      <c r="I740" s="1">
        <v>1.2705341967199086E-10</v>
      </c>
      <c r="J740" s="1">
        <v>9.451828512122819E-13</v>
      </c>
      <c r="K740" s="1">
        <v>66.972286329225184</v>
      </c>
      <c r="L740" s="1">
        <v>1.5634704102651173E-10</v>
      </c>
      <c r="M740" s="1">
        <v>36.073407177377462</v>
      </c>
      <c r="N740" s="1">
        <v>6.6544569444705832</v>
      </c>
      <c r="O740" s="1">
        <v>35.544278476013247</v>
      </c>
      <c r="P740" s="1">
        <v>7.0600000007741865</v>
      </c>
      <c r="Q740" s="1">
        <v>8.030436281177208E-11</v>
      </c>
      <c r="R740" s="1">
        <v>1544.5531771056285</v>
      </c>
      <c r="S740" s="1">
        <v>11.772000000001524</v>
      </c>
      <c r="T740" s="1">
        <v>708.15965451480713</v>
      </c>
      <c r="U740" s="1">
        <v>72.435126850533408</v>
      </c>
      <c r="V740" s="1">
        <f>0.45*2600*PS[[#This Row],[Transform File.REC_y]]</f>
        <v>4.6001090799997892E-4</v>
      </c>
      <c r="W740" s="1">
        <f>0.45*_xlfn.XLOOKUP(PS[[#This Row],[Transform File.Year]],Graphs!$R$2:$R$41,Graphs!$S$2:$S$41)*_xlfn.XLOOKUP(PS[[#This Row],[Transform File.Year]],Graphs!$R$2:$R$41,Graphs!$T$2:$T$41)*PS[[#This Row],[Transform File.REC_y]]</f>
        <v>2.1218892876901369E-4</v>
      </c>
    </row>
    <row r="741" spans="1:23" hidden="1" x14ac:dyDescent="0.25">
      <c r="A741" s="1" t="s">
        <v>105</v>
      </c>
      <c r="B741">
        <v>1</v>
      </c>
      <c r="C741" s="1" t="s">
        <v>108</v>
      </c>
      <c r="D741" s="1" t="s">
        <v>344</v>
      </c>
      <c r="E741" s="1">
        <v>2040</v>
      </c>
      <c r="F741" s="1">
        <v>105.81822564360684</v>
      </c>
      <c r="G741" s="1">
        <v>-1.5936190799938552E-6</v>
      </c>
      <c r="H741" s="1">
        <v>3.3271366213635496E-13</v>
      </c>
      <c r="I741" s="1">
        <v>1.6005779199107651E-10</v>
      </c>
      <c r="J741" s="1">
        <v>8.1099430519406459E-13</v>
      </c>
      <c r="K741" s="1">
        <v>107.17496149462798</v>
      </c>
      <c r="L741" s="1">
        <v>1.6382181943376975E-10</v>
      </c>
      <c r="M741" s="1">
        <v>1.5560118465389196E-8</v>
      </c>
      <c r="N741" s="1">
        <v>4.9494323113111827E-12</v>
      </c>
      <c r="O741" s="1">
        <v>27.894278476015216</v>
      </c>
      <c r="P741" s="1">
        <v>6.3540000008788056</v>
      </c>
      <c r="Q741" s="1">
        <v>8.6974969114240794E-11</v>
      </c>
      <c r="R741" s="1">
        <v>1611.5254634348537</v>
      </c>
      <c r="S741" s="1">
        <v>7.8480000000022025</v>
      </c>
      <c r="T741" s="1">
        <v>744.23306169218461</v>
      </c>
      <c r="U741" s="1">
        <v>79.089583795003989</v>
      </c>
      <c r="V741" s="1">
        <f>0.45*2600*PS[[#This Row],[Transform File.REC_y]]</f>
        <v>-1.8645343235928107E-3</v>
      </c>
      <c r="W741" s="1">
        <f>0.45*_xlfn.XLOOKUP(PS[[#This Row],[Transform File.Year]],Graphs!$R$2:$R$41,Graphs!$S$2:$S$41)*_xlfn.XLOOKUP(PS[[#This Row],[Transform File.Year]],Graphs!$R$2:$R$41,Graphs!$T$2:$T$41)*PS[[#This Row],[Transform File.REC_y]]</f>
        <v>-8.2493540481942413E-4</v>
      </c>
    </row>
    <row r="742" spans="1:23" hidden="1" x14ac:dyDescent="0.25">
      <c r="A742" s="1" t="s">
        <v>105</v>
      </c>
      <c r="B742">
        <v>1</v>
      </c>
      <c r="C742" s="1" t="s">
        <v>108</v>
      </c>
      <c r="D742" s="1" t="s">
        <v>344</v>
      </c>
      <c r="E742" s="1">
        <v>2041</v>
      </c>
      <c r="F742" s="1">
        <v>106.04885596016953</v>
      </c>
      <c r="G742" s="1">
        <v>1.186271744867545E-5</v>
      </c>
      <c r="H742" s="1">
        <v>2.7807757091534071E-13</v>
      </c>
      <c r="I742" s="1">
        <v>2.1090557088063588E-10</v>
      </c>
      <c r="J742" s="1">
        <v>6.748303889193786E-13</v>
      </c>
      <c r="K742" s="1">
        <v>142.2415812956659</v>
      </c>
      <c r="L742" s="1">
        <v>1.8756504340047005E-10</v>
      </c>
      <c r="M742" s="1">
        <v>5.865041884198301E-10</v>
      </c>
      <c r="N742" s="1">
        <v>7.5438565256879717E-13</v>
      </c>
      <c r="O742" s="1">
        <v>20.244278476016952</v>
      </c>
      <c r="P742" s="1">
        <v>6.3540000010058586</v>
      </c>
      <c r="Q742" s="1">
        <v>9.6650824901536984E-11</v>
      </c>
      <c r="R742" s="1">
        <v>1718.7004249294816</v>
      </c>
      <c r="S742" s="1">
        <v>3.9240000000037027</v>
      </c>
      <c r="T742" s="1">
        <v>744.2330617077447</v>
      </c>
      <c r="U742" s="1">
        <v>79.089583795008934</v>
      </c>
      <c r="V742" s="1">
        <f>0.45*2600*PS[[#This Row],[Transform File.REC_y]]</f>
        <v>1.3879379414950276E-2</v>
      </c>
      <c r="W742" s="1">
        <f>0.45*_xlfn.XLOOKUP(PS[[#This Row],[Transform File.Year]],Graphs!$R$2:$R$41,Graphs!$S$2:$S$41)*_xlfn.XLOOKUP(PS[[#This Row],[Transform File.Year]],Graphs!$R$2:$R$41,Graphs!$T$2:$T$41)*PS[[#This Row],[Transform File.REC_y]]</f>
        <v>5.8896953294214202E-3</v>
      </c>
    </row>
    <row r="743" spans="1:23" hidden="1" x14ac:dyDescent="0.25">
      <c r="A743" s="1" t="s">
        <v>105</v>
      </c>
      <c r="B743">
        <v>1</v>
      </c>
      <c r="C743" s="1" t="s">
        <v>108</v>
      </c>
      <c r="D743" s="1" t="s">
        <v>344</v>
      </c>
      <c r="E743" s="1">
        <v>2042</v>
      </c>
      <c r="F743" s="1">
        <v>104.76954871319442</v>
      </c>
      <c r="G743" s="1">
        <v>-2.6091392725873173E-6</v>
      </c>
      <c r="H743" s="1">
        <v>2.7833789592333224E-13</v>
      </c>
      <c r="I743" s="1">
        <v>2.8394771464161065E-10</v>
      </c>
      <c r="J743" s="1">
        <v>6.6666284248922623E-13</v>
      </c>
      <c r="K743" s="1">
        <v>39.914849345316995</v>
      </c>
      <c r="L743" s="1">
        <v>1.1233724504947375E-10</v>
      </c>
      <c r="M743" s="1">
        <v>30.423498472765541</v>
      </c>
      <c r="N743" s="1">
        <v>3.5141159474939809E-13</v>
      </c>
      <c r="O743" s="1">
        <v>12.594278476017573</v>
      </c>
      <c r="P743" s="1">
        <v>6.3540000011659163</v>
      </c>
      <c r="Q743" s="1">
        <v>1.0082343770114542E-10</v>
      </c>
      <c r="R743" s="1">
        <v>1860.9420062251475</v>
      </c>
      <c r="S743" s="1">
        <v>6.8695802650010834E-10</v>
      </c>
      <c r="T743" s="1">
        <v>744.23306170833121</v>
      </c>
      <c r="U743" s="1">
        <v>79.089583795009688</v>
      </c>
      <c r="V743" s="1">
        <f>0.45*2600*PS[[#This Row],[Transform File.REC_y]]</f>
        <v>-3.0526929489271613E-3</v>
      </c>
      <c r="W743" s="1">
        <f>0.45*_xlfn.XLOOKUP(PS[[#This Row],[Transform File.Year]],Graphs!$R$2:$R$41,Graphs!$S$2:$S$41)*_xlfn.XLOOKUP(PS[[#This Row],[Transform File.Year]],Graphs!$R$2:$R$41,Graphs!$T$2:$T$41)*PS[[#This Row],[Transform File.REC_y]]</f>
        <v>-1.2423892389621743E-3</v>
      </c>
    </row>
    <row r="744" spans="1:23" hidden="1" x14ac:dyDescent="0.25">
      <c r="A744" s="1" t="s">
        <v>105</v>
      </c>
      <c r="B744">
        <v>1</v>
      </c>
      <c r="C744" s="1" t="s">
        <v>108</v>
      </c>
      <c r="D744" s="1" t="s">
        <v>344</v>
      </c>
      <c r="E744" s="1">
        <v>2043</v>
      </c>
      <c r="F744" s="1">
        <v>100.21529487048154</v>
      </c>
      <c r="G744" s="1">
        <v>1.8153998352607002E-6</v>
      </c>
      <c r="H744" s="1">
        <v>2.949247773875858E-13</v>
      </c>
      <c r="I744" s="1">
        <v>4.0906755069844625E-10</v>
      </c>
      <c r="J744" s="1">
        <v>6.4004002894132516E-13</v>
      </c>
      <c r="K744" s="1">
        <v>46.956514976847004</v>
      </c>
      <c r="L744" s="1">
        <v>3.5472987570882713E-11</v>
      </c>
      <c r="M744" s="1">
        <v>37.965320398685847</v>
      </c>
      <c r="N744" s="1">
        <v>2.8896406238100144E-13</v>
      </c>
      <c r="O744" s="1">
        <v>12.594278476017905</v>
      </c>
      <c r="P744" s="1">
        <v>6.3540000013768223</v>
      </c>
      <c r="Q744" s="1">
        <v>1.0365393678381891E-10</v>
      </c>
      <c r="R744" s="1">
        <v>1900.8568555704644</v>
      </c>
      <c r="S744" s="1">
        <v>7.6283773886610866E-10</v>
      </c>
      <c r="T744" s="1">
        <v>774.65656018109678</v>
      </c>
      <c r="U744" s="1">
        <v>79.089583795010043</v>
      </c>
      <c r="V744" s="1">
        <f>0.45*2600*PS[[#This Row],[Transform File.REC_y]]</f>
        <v>2.1240178072550191E-3</v>
      </c>
      <c r="W744" s="1">
        <f>0.45*_xlfn.XLOOKUP(PS[[#This Row],[Transform File.Year]],Graphs!$R$2:$R$41,Graphs!$S$2:$S$41)*_xlfn.XLOOKUP(PS[[#This Row],[Transform File.Year]],Graphs!$R$2:$R$41,Graphs!$T$2:$T$41)*PS[[#This Row],[Transform File.REC_y]]</f>
        <v>8.2901681663304116E-4</v>
      </c>
    </row>
    <row r="745" spans="1:23" hidden="1" x14ac:dyDescent="0.25">
      <c r="A745" s="1" t="s">
        <v>105</v>
      </c>
      <c r="B745">
        <v>1</v>
      </c>
      <c r="C745" s="1" t="s">
        <v>108</v>
      </c>
      <c r="D745" s="1" t="s">
        <v>344</v>
      </c>
      <c r="E745" s="1">
        <v>2044</v>
      </c>
      <c r="F745" s="1">
        <v>95.699276170537559</v>
      </c>
      <c r="G745" s="1">
        <v>1.3891211981829144E-5</v>
      </c>
      <c r="H745" s="1">
        <v>3.3010553237067599E-13</v>
      </c>
      <c r="I745" s="1">
        <v>6.4708452156601924E-10</v>
      </c>
      <c r="J745" s="1">
        <v>5.8907138999581436E-13</v>
      </c>
      <c r="K745" s="1">
        <v>35.164884462149317</v>
      </c>
      <c r="L745" s="1">
        <v>1.4153885625869419E-11</v>
      </c>
      <c r="M745" s="1">
        <v>29.407850608490751</v>
      </c>
      <c r="N745" s="1">
        <v>2.8820078838935848E-13</v>
      </c>
      <c r="O745" s="1">
        <v>12.594278476018184</v>
      </c>
      <c r="P745" s="1">
        <v>6.3540000016607703</v>
      </c>
      <c r="Q745" s="1">
        <v>1.0594094645109282E-10</v>
      </c>
      <c r="R745" s="1">
        <v>1947.8133705473115</v>
      </c>
      <c r="S745" s="1">
        <v>8.3494221795644779E-10</v>
      </c>
      <c r="T745" s="1">
        <v>812.62188057978267</v>
      </c>
      <c r="U745" s="1">
        <v>79.089583795010327</v>
      </c>
      <c r="V745" s="1">
        <f>0.45*2600*PS[[#This Row],[Transform File.REC_y]]</f>
        <v>1.6252718018740099E-2</v>
      </c>
      <c r="W745" s="1">
        <f>0.45*_xlfn.XLOOKUP(PS[[#This Row],[Transform File.Year]],Graphs!$R$2:$R$41,Graphs!$S$2:$S$41)*_xlfn.XLOOKUP(PS[[#This Row],[Transform File.Year]],Graphs!$R$2:$R$41,Graphs!$T$2:$T$41)*PS[[#This Row],[Transform File.REC_y]]</f>
        <v>6.0833242019267229E-3</v>
      </c>
    </row>
    <row r="746" spans="1:23" hidden="1" x14ac:dyDescent="0.25">
      <c r="A746" s="1" t="s">
        <v>105</v>
      </c>
      <c r="B746">
        <v>1</v>
      </c>
      <c r="C746" s="1" t="s">
        <v>108</v>
      </c>
      <c r="D746" s="1" t="s">
        <v>344</v>
      </c>
      <c r="E746" s="1">
        <v>2045</v>
      </c>
      <c r="F746" s="1">
        <v>92.193255566218596</v>
      </c>
      <c r="G746" s="1">
        <v>1.9838363628896711E-3</v>
      </c>
      <c r="H746" s="1">
        <v>3.8130917208779115E-13</v>
      </c>
      <c r="I746" s="1">
        <v>1.3468062633717889E-9</v>
      </c>
      <c r="J746" s="1">
        <v>5.7065043019132175E-13</v>
      </c>
      <c r="K746" s="1">
        <v>57.487641314413359</v>
      </c>
      <c r="L746" s="1">
        <v>7.640263817707109E-12</v>
      </c>
      <c r="M746" s="1">
        <v>18.061241832062812</v>
      </c>
      <c r="N746" s="1">
        <v>3.0866540715351802E-13</v>
      </c>
      <c r="O746" s="1">
        <v>12.594278476018463</v>
      </c>
      <c r="P746" s="1">
        <v>6.3540000020698377</v>
      </c>
      <c r="Q746" s="1">
        <v>1.0770044963059528E-10</v>
      </c>
      <c r="R746" s="1">
        <v>1982.9782550094608</v>
      </c>
      <c r="S746" s="1">
        <v>8.9834137940417309E-10</v>
      </c>
      <c r="T746" s="1">
        <v>842.02973118827344</v>
      </c>
      <c r="U746" s="1">
        <v>79.089583795010611</v>
      </c>
      <c r="V746" s="1">
        <f>0.45*2600*PS[[#This Row],[Transform File.REC_y]]</f>
        <v>2.3210885445809151</v>
      </c>
      <c r="W746" s="1">
        <f>0.45*_xlfn.XLOOKUP(PS[[#This Row],[Transform File.Year]],Graphs!$R$2:$R$41,Graphs!$S$2:$S$41)*_xlfn.XLOOKUP(PS[[#This Row],[Transform File.Year]],Graphs!$R$2:$R$41,Graphs!$T$2:$T$41)*PS[[#This Row],[Transform File.REC_y]]</f>
        <v>0.83309758615189</v>
      </c>
    </row>
    <row r="747" spans="1:23" hidden="1" x14ac:dyDescent="0.25">
      <c r="A747" s="1" t="s">
        <v>105</v>
      </c>
      <c r="B747">
        <v>1</v>
      </c>
      <c r="C747" s="1" t="s">
        <v>108</v>
      </c>
      <c r="D747" s="1" t="s">
        <v>344</v>
      </c>
      <c r="E747" s="1">
        <v>2046</v>
      </c>
      <c r="F747" s="1">
        <v>88.287203578552749</v>
      </c>
      <c r="G747" s="1">
        <v>3.9825179192901853E-3</v>
      </c>
      <c r="H747" s="1">
        <v>4.4615323595566705E-13</v>
      </c>
      <c r="I747" s="1">
        <v>6.6621387604774853E-7</v>
      </c>
      <c r="J747" s="1">
        <v>5.2242628158410009E-13</v>
      </c>
      <c r="K747" s="1">
        <v>112.9963975756466</v>
      </c>
      <c r="L747" s="1">
        <v>5.2327105288374049E-12</v>
      </c>
      <c r="M747" s="1">
        <v>42.087960142299274</v>
      </c>
      <c r="N747" s="1">
        <v>3.5034493980016302E-13</v>
      </c>
      <c r="O747" s="1">
        <v>12.594278476018758</v>
      </c>
      <c r="P747" s="1">
        <v>6.3540000027169219</v>
      </c>
      <c r="Q747" s="1">
        <v>1.0891799958902978E-10</v>
      </c>
      <c r="R747" s="1">
        <v>2040.4658963238742</v>
      </c>
      <c r="S747" s="1">
        <v>9.8800655351993963E-10</v>
      </c>
      <c r="T747" s="1">
        <v>860.09097302033626</v>
      </c>
      <c r="U747" s="1">
        <v>79.089583795010924</v>
      </c>
      <c r="V747" s="1">
        <f>0.45*2600*PS[[#This Row],[Transform File.REC_y]]</f>
        <v>4.6595459655695164</v>
      </c>
      <c r="W747" s="1">
        <f>0.45*_xlfn.XLOOKUP(PS[[#This Row],[Transform File.Year]],Graphs!$R$2:$R$41,Graphs!$S$2:$S$41)*_xlfn.XLOOKUP(PS[[#This Row],[Transform File.Year]],Graphs!$R$2:$R$41,Graphs!$T$2:$T$41)*PS[[#This Row],[Transform File.REC_y]]</f>
        <v>1.6036762085699461</v>
      </c>
    </row>
    <row r="748" spans="1:23" hidden="1" x14ac:dyDescent="0.25">
      <c r="A748" s="1" t="s">
        <v>105</v>
      </c>
      <c r="B748">
        <v>1</v>
      </c>
      <c r="C748" s="1" t="s">
        <v>108</v>
      </c>
      <c r="D748" s="1" t="s">
        <v>344</v>
      </c>
      <c r="E748" s="1">
        <v>2047</v>
      </c>
      <c r="F748" s="1">
        <v>85.159682131830124</v>
      </c>
      <c r="G748" s="1">
        <v>1.2947942752789316E-2</v>
      </c>
      <c r="H748" s="1">
        <v>5.2600281627021611E-13</v>
      </c>
      <c r="I748" s="1">
        <v>1.6170866498637893E-7</v>
      </c>
      <c r="J748" s="1">
        <v>5.185087770965261E-13</v>
      </c>
      <c r="K748" s="1">
        <v>201.22935472480981</v>
      </c>
      <c r="L748" s="1">
        <v>3.9269049987422265E-12</v>
      </c>
      <c r="M748" s="1">
        <v>29.444429365735537</v>
      </c>
      <c r="N748" s="1">
        <v>4.1634134225353736E-13</v>
      </c>
      <c r="O748" s="1">
        <v>12.594278476019088</v>
      </c>
      <c r="P748" s="1">
        <v>6.3540000040637281</v>
      </c>
      <c r="Q748" s="1">
        <v>1.0986318244024206E-10</v>
      </c>
      <c r="R748" s="1">
        <v>2071.0272938995208</v>
      </c>
      <c r="S748" s="1">
        <v>1.0656013720702579E-9</v>
      </c>
      <c r="T748" s="1">
        <v>902.17893316263553</v>
      </c>
      <c r="U748" s="1">
        <v>79.089583795011222</v>
      </c>
      <c r="V748" s="1">
        <f>0.45*2600*PS[[#This Row],[Transform File.REC_y]]</f>
        <v>15.1490930207635</v>
      </c>
      <c r="W748" s="1">
        <f>0.45*_xlfn.XLOOKUP(PS[[#This Row],[Transform File.Year]],Graphs!$R$2:$R$41,Graphs!$S$2:$S$41)*_xlfn.XLOOKUP(PS[[#This Row],[Transform File.Year]],Graphs!$R$2:$R$41,Graphs!$T$2:$T$41)*PS[[#This Row],[Transform File.REC_y]]</f>
        <v>4.9992933646644699</v>
      </c>
    </row>
    <row r="749" spans="1:23" hidden="1" x14ac:dyDescent="0.25">
      <c r="A749" s="1" t="s">
        <v>105</v>
      </c>
      <c r="B749">
        <v>1</v>
      </c>
      <c r="C749" s="1" t="s">
        <v>108</v>
      </c>
      <c r="D749" s="1" t="s">
        <v>344</v>
      </c>
      <c r="E749" s="1">
        <v>2048</v>
      </c>
      <c r="F749" s="1">
        <v>81.950641096665521</v>
      </c>
      <c r="G749" s="1">
        <v>9.8054701055809088E-3</v>
      </c>
      <c r="H749" s="1">
        <v>6.3405299320197671E-13</v>
      </c>
      <c r="I749" s="1">
        <v>1.6847476563790983E-7</v>
      </c>
      <c r="J749" s="1">
        <v>5.0885533847051757E-13</v>
      </c>
      <c r="K749" s="1">
        <v>233.1314826174941</v>
      </c>
      <c r="L749" s="1">
        <v>2.9924279343985772E-12</v>
      </c>
      <c r="M749" s="1">
        <v>65.94007429041595</v>
      </c>
      <c r="N749" s="1">
        <v>4.9810394221713267E-13</v>
      </c>
      <c r="O749" s="1">
        <v>12.59427847601947</v>
      </c>
      <c r="P749" s="1">
        <v>6.7030277564752034E-7</v>
      </c>
      <c r="Q749" s="1">
        <v>1.1067417674543613E-10</v>
      </c>
      <c r="R749" s="1">
        <v>2148.6041486243312</v>
      </c>
      <c r="S749" s="1">
        <v>1.1972410930046678E-9</v>
      </c>
      <c r="T749" s="1">
        <v>931.6233625283711</v>
      </c>
      <c r="U749" s="1">
        <v>79.089583795011578</v>
      </c>
      <c r="V749" s="1">
        <f>0.45*2600*PS[[#This Row],[Transform File.REC_y]]</f>
        <v>11.472400023529664</v>
      </c>
      <c r="W749" s="1">
        <f>0.45*_xlfn.XLOOKUP(PS[[#This Row],[Transform File.Year]],Graphs!$R$2:$R$41,Graphs!$S$2:$S$41)*_xlfn.XLOOKUP(PS[[#This Row],[Transform File.Year]],Graphs!$R$2:$R$41,Graphs!$T$2:$T$41)*PS[[#This Row],[Transform File.REC_y]]</f>
        <v>3.6299900216487715</v>
      </c>
    </row>
    <row r="750" spans="1:23" hidden="1" x14ac:dyDescent="0.25">
      <c r="A750" s="1" t="s">
        <v>105</v>
      </c>
      <c r="B750">
        <v>1</v>
      </c>
      <c r="C750" s="1" t="s">
        <v>108</v>
      </c>
      <c r="D750" s="1" t="s">
        <v>344</v>
      </c>
      <c r="E750" s="1">
        <v>2049</v>
      </c>
      <c r="F750" s="1">
        <v>78.740711398415982</v>
      </c>
      <c r="G750" s="1">
        <v>2.6807515375755021E-2</v>
      </c>
      <c r="H750" s="1">
        <v>7.5931575454738019E-13</v>
      </c>
      <c r="I750" s="1">
        <v>2.2173425825206801E-7</v>
      </c>
      <c r="J750" s="1">
        <v>4.893134493852554E-13</v>
      </c>
      <c r="K750" s="1">
        <v>350.32919173315639</v>
      </c>
      <c r="L750" s="1">
        <v>2.359552095893131E-12</v>
      </c>
      <c r="M750" s="1">
        <v>19.005791597138909</v>
      </c>
      <c r="N750" s="1">
        <v>6.0046765572010259E-13</v>
      </c>
      <c r="O750" s="1">
        <v>12.594278476019895</v>
      </c>
      <c r="P750" s="1">
        <v>8.3194467734839185E-7</v>
      </c>
      <c r="Q750" s="1">
        <v>1.1134900713435551E-10</v>
      </c>
      <c r="R750" s="1">
        <v>2196.2568812418276</v>
      </c>
      <c r="S750" s="1">
        <v>1.3535881340311795E-9</v>
      </c>
      <c r="T750" s="1">
        <v>997.56343681878707</v>
      </c>
      <c r="U750" s="1">
        <v>79.089583795012018</v>
      </c>
      <c r="V750" s="1">
        <f>0.45*2600*PS[[#This Row],[Transform File.REC_y]]</f>
        <v>31.364792989633376</v>
      </c>
      <c r="W750" s="1">
        <f>0.45*_xlfn.XLOOKUP(PS[[#This Row],[Transform File.Year]],Graphs!$R$2:$R$41,Graphs!$S$2:$S$41)*_xlfn.XLOOKUP(PS[[#This Row],[Transform File.Year]],Graphs!$R$2:$R$41,Graphs!$T$2:$T$41)*PS[[#This Row],[Transform File.REC_y]]</f>
        <v>9.5148786370739256</v>
      </c>
    </row>
    <row r="751" spans="1:23" hidden="1" x14ac:dyDescent="0.25">
      <c r="A751" s="1" t="s">
        <v>105</v>
      </c>
      <c r="B751">
        <v>1</v>
      </c>
      <c r="C751" s="1" t="s">
        <v>108</v>
      </c>
      <c r="D751" s="1" t="s">
        <v>344</v>
      </c>
      <c r="E751" s="1">
        <v>2050</v>
      </c>
      <c r="F751" s="1">
        <v>75.367222252359923</v>
      </c>
      <c r="G751" s="1">
        <v>5.6506491949551915E-3</v>
      </c>
      <c r="H751" s="1">
        <v>9.1308665061033952E-13</v>
      </c>
      <c r="I751" s="1">
        <v>6.2419417880433629E-8</v>
      </c>
      <c r="J751" s="1">
        <v>5.0666476507539463E-13</v>
      </c>
      <c r="K751" s="1">
        <v>110.30765527546218</v>
      </c>
      <c r="L751" s="1">
        <v>0</v>
      </c>
      <c r="M751" s="1">
        <v>45.024395031631663</v>
      </c>
      <c r="N751" s="1">
        <v>7.3053979925276038E-13</v>
      </c>
      <c r="O751" s="1">
        <v>12.594278476020397</v>
      </c>
      <c r="P751" s="1">
        <v>1.0003991949434927E-6</v>
      </c>
      <c r="Q751" s="1">
        <v>1.1201566997684473E-10</v>
      </c>
      <c r="R751" s="1">
        <v>2273.8636146424751</v>
      </c>
      <c r="S751" s="1">
        <v>1.5174099534649492E-9</v>
      </c>
      <c r="T751" s="1">
        <v>1016.569228415926</v>
      </c>
      <c r="U751" s="1">
        <v>79.089583795012544</v>
      </c>
      <c r="V751" s="1">
        <f>0.45*2600*PS[[#This Row],[Transform File.REC_y]]</f>
        <v>6.6112595580975739</v>
      </c>
      <c r="W751" s="1">
        <f>0.45*_xlfn.XLOOKUP(PS[[#This Row],[Transform File.Year]],Graphs!$R$2:$R$41,Graphs!$S$2:$S$41)*_xlfn.XLOOKUP(PS[[#This Row],[Transform File.Year]],Graphs!$R$2:$R$41,Graphs!$T$2:$T$41)*PS[[#This Row],[Transform File.REC_y]]</f>
        <v>1.9228060987663822</v>
      </c>
    </row>
    <row r="752" spans="1:23" hidden="1" x14ac:dyDescent="0.25">
      <c r="A752" s="1" t="s">
        <v>105</v>
      </c>
      <c r="B752">
        <v>1</v>
      </c>
      <c r="C752" s="1" t="s">
        <v>108</v>
      </c>
      <c r="D752" s="1" t="s">
        <v>344</v>
      </c>
      <c r="E752" s="1">
        <v>2051</v>
      </c>
      <c r="F752" s="1">
        <v>72.256548416931082</v>
      </c>
      <c r="G752" s="1">
        <v>4.0479409687829383E-3</v>
      </c>
      <c r="H752" s="1">
        <v>1.1191378233187885E-12</v>
      </c>
      <c r="I752" s="1">
        <v>1.9941206832338288E-8</v>
      </c>
      <c r="J752" s="1">
        <v>5.9264149566416262E-13</v>
      </c>
      <c r="K752" s="1">
        <v>105.32982670524446</v>
      </c>
      <c r="L752" s="1">
        <v>0</v>
      </c>
      <c r="M752" s="1">
        <v>79.627999283242559</v>
      </c>
      <c r="N752" s="1">
        <v>8.988796162862598E-13</v>
      </c>
      <c r="O752" s="1">
        <v>12.59427847602101</v>
      </c>
      <c r="P752" s="1">
        <v>1.2221106785358274E-6</v>
      </c>
      <c r="Q752" s="1">
        <v>1.1265571000578606E-10</v>
      </c>
      <c r="R752" s="1">
        <v>2302.5289740257408</v>
      </c>
      <c r="S752" s="1">
        <v>1.7049749968654192E-9</v>
      </c>
      <c r="T752" s="1">
        <v>1061.5936234475575</v>
      </c>
      <c r="U752" s="1">
        <v>79.089583795013169</v>
      </c>
      <c r="V752" s="1">
        <f>0.45*2600*PS[[#This Row],[Transform File.REC_y]]</f>
        <v>4.7360909334760377</v>
      </c>
      <c r="W752" s="1">
        <f>0.45*_xlfn.XLOOKUP(PS[[#This Row],[Transform File.Year]],Graphs!$R$2:$R$41,Graphs!$S$2:$S$41)*_xlfn.XLOOKUP(PS[[#This Row],[Transform File.Year]],Graphs!$R$2:$R$41,Graphs!$T$2:$T$41)*PS[[#This Row],[Transform File.REC_y]]</f>
        <v>1.3205133650985617</v>
      </c>
    </row>
    <row r="753" spans="1:23" hidden="1" x14ac:dyDescent="0.25">
      <c r="A753" s="1" t="s">
        <v>105</v>
      </c>
      <c r="B753">
        <v>1</v>
      </c>
      <c r="C753" s="1" t="s">
        <v>108</v>
      </c>
      <c r="D753" s="1" t="s">
        <v>344</v>
      </c>
      <c r="E753" s="1">
        <v>2052</v>
      </c>
      <c r="F753" s="1">
        <v>69.230412467661168</v>
      </c>
      <c r="G753" s="1">
        <v>3.4991283816130486E-6</v>
      </c>
      <c r="H753" s="1">
        <v>1.4132028116836601E-12</v>
      </c>
      <c r="I753" s="1">
        <v>1.6274207177860622E-7</v>
      </c>
      <c r="J753" s="1">
        <v>0</v>
      </c>
      <c r="K753" s="1">
        <v>132.07315332232105</v>
      </c>
      <c r="L753" s="1">
        <v>0</v>
      </c>
      <c r="M753" s="1">
        <v>98.245750206905782</v>
      </c>
      <c r="N753" s="1">
        <v>1.1218528152315246E-12</v>
      </c>
      <c r="O753" s="1">
        <v>12.59427847602174</v>
      </c>
      <c r="P753" s="1">
        <v>1.2845044539661409E-6</v>
      </c>
      <c r="Q753" s="1">
        <v>1.1324478139578187E-10</v>
      </c>
      <c r="R753" s="1">
        <v>2345.898226916705</v>
      </c>
      <c r="S753" s="1">
        <v>1.817312241914893E-9</v>
      </c>
      <c r="T753" s="1">
        <v>1085.8016227308005</v>
      </c>
      <c r="U753" s="1">
        <v>79.089583795013908</v>
      </c>
      <c r="V753" s="1">
        <f>0.45*2600*PS[[#This Row],[Transform File.REC_y]]</f>
        <v>4.0939802064872671E-3</v>
      </c>
      <c r="W753" s="1">
        <f>0.45*_xlfn.XLOOKUP(PS[[#This Row],[Transform File.Year]],Graphs!$R$2:$R$41,Graphs!$S$2:$S$41)*_xlfn.XLOOKUP(PS[[#This Row],[Transform File.Year]],Graphs!$R$2:$R$41,Graphs!$T$2:$T$41)*PS[[#This Row],[Transform File.REC_y]]</f>
        <v>1.0942618840394458E-3</v>
      </c>
    </row>
    <row r="754" spans="1:23" hidden="1" x14ac:dyDescent="0.25">
      <c r="A754" s="1" t="s">
        <v>105</v>
      </c>
      <c r="B754">
        <v>1</v>
      </c>
      <c r="C754" s="1" t="s">
        <v>108</v>
      </c>
      <c r="D754" s="1" t="s">
        <v>344</v>
      </c>
      <c r="E754" s="1">
        <v>2053</v>
      </c>
      <c r="F754" s="1">
        <v>66.254964689677337</v>
      </c>
      <c r="G754" s="1">
        <v>1.3925184536475123E-3</v>
      </c>
      <c r="H754" s="1">
        <v>1.8285426123207006E-12</v>
      </c>
      <c r="I754" s="1">
        <v>2.7128876444601426E-7</v>
      </c>
      <c r="J754" s="1">
        <v>0</v>
      </c>
      <c r="K754" s="1">
        <v>110.82244325623489</v>
      </c>
      <c r="L754" s="1">
        <v>0</v>
      </c>
      <c r="M754" s="1">
        <v>150.73655799111407</v>
      </c>
      <c r="N754" s="1">
        <v>1.4262099225741739E-12</v>
      </c>
      <c r="O754" s="1">
        <v>12.59427847602262</v>
      </c>
      <c r="P754" s="1">
        <v>1.3044168127638494E-6</v>
      </c>
      <c r="Q754" s="1">
        <v>1.1381543182597319E-10</v>
      </c>
      <c r="R754" s="1">
        <v>2414.0978987994581</v>
      </c>
      <c r="S754" s="1">
        <v>1.8527852294857757E-9</v>
      </c>
      <c r="T754" s="1">
        <v>1100.9173729377078</v>
      </c>
      <c r="U754" s="1">
        <v>79.08958379501469</v>
      </c>
      <c r="V754" s="1">
        <f>0.45*2600*PS[[#This Row],[Transform File.REC_y]]</f>
        <v>1.6292465907675893</v>
      </c>
      <c r="W754" s="1">
        <f>0.45*_xlfn.XLOOKUP(PS[[#This Row],[Transform File.Year]],Graphs!$R$2:$R$41,Graphs!$S$2:$S$41)*_xlfn.XLOOKUP(PS[[#This Row],[Transform File.Year]],Graphs!$R$2:$R$41,Graphs!$T$2:$T$41)*PS[[#This Row],[Transform File.REC_y]]</f>
        <v>0.41744247892342773</v>
      </c>
    </row>
    <row r="755" spans="1:23" hidden="1" x14ac:dyDescent="0.25">
      <c r="A755" s="1" t="s">
        <v>105</v>
      </c>
      <c r="B755">
        <v>1</v>
      </c>
      <c r="C755" s="1" t="s">
        <v>108</v>
      </c>
      <c r="D755" s="1" t="s">
        <v>344</v>
      </c>
      <c r="E755" s="1">
        <v>2054</v>
      </c>
      <c r="F755" s="1">
        <v>63.199792227206913</v>
      </c>
      <c r="G755" s="1">
        <v>9.9367297132683732E-3</v>
      </c>
      <c r="H755" s="1">
        <v>2.3217658800929548E-12</v>
      </c>
      <c r="I755" s="1">
        <v>3.3544231164623834E-8</v>
      </c>
      <c r="J755" s="1">
        <v>0</v>
      </c>
      <c r="K755" s="1">
        <v>175.54088404950872</v>
      </c>
      <c r="L755" s="1">
        <v>0</v>
      </c>
      <c r="M755" s="1">
        <v>4.6688141388283274E-8</v>
      </c>
      <c r="N755" s="1">
        <v>1.8588092273447604E-12</v>
      </c>
      <c r="O755" s="1">
        <v>12.594278476023693</v>
      </c>
      <c r="P755" s="1">
        <v>1.4671265158844426E-6</v>
      </c>
      <c r="Q755" s="1">
        <v>1.1433785810755729E-10</v>
      </c>
      <c r="R755" s="1">
        <v>2454.2002760720452</v>
      </c>
      <c r="S755" s="1">
        <v>1.866939115111645E-9</v>
      </c>
      <c r="T755" s="1">
        <v>1126.9589309288397</v>
      </c>
      <c r="U755" s="1">
        <v>78.80137016879037</v>
      </c>
      <c r="V755" s="1">
        <f>0.45*2600*PS[[#This Row],[Transform File.REC_y]]</f>
        <v>11.625973764523996</v>
      </c>
      <c r="W755" s="1">
        <f>0.45*_xlfn.XLOOKUP(PS[[#This Row],[Transform File.Year]],Graphs!$R$2:$R$41,Graphs!$S$2:$S$41)*_xlfn.XLOOKUP(PS[[#This Row],[Transform File.Year]],Graphs!$R$2:$R$41,Graphs!$T$2:$T$41)*PS[[#This Row],[Transform File.REC_y]]</f>
        <v>2.8553227516685111</v>
      </c>
    </row>
    <row r="756" spans="1:23" hidden="1" x14ac:dyDescent="0.25">
      <c r="A756" s="1" t="s">
        <v>105</v>
      </c>
      <c r="B756">
        <v>1</v>
      </c>
      <c r="C756" s="1" t="s">
        <v>108</v>
      </c>
      <c r="D756" s="1" t="s">
        <v>344</v>
      </c>
      <c r="E756" s="1">
        <v>2055</v>
      </c>
      <c r="F756" s="1">
        <v>60.27268654758965</v>
      </c>
      <c r="G756" s="1">
        <v>1.8970278141025042E-2</v>
      </c>
      <c r="H756" s="1">
        <v>2.8302502411477253E-12</v>
      </c>
      <c r="I756" s="1">
        <v>1.4975179010476554E-8</v>
      </c>
      <c r="J756" s="1">
        <v>0</v>
      </c>
      <c r="K756" s="1">
        <v>114.41459307557874</v>
      </c>
      <c r="L756" s="1">
        <v>0</v>
      </c>
      <c r="M756" s="1">
        <v>31.930507136165627</v>
      </c>
      <c r="N756" s="1">
        <v>2.5097402638270896E-12</v>
      </c>
      <c r="O756" s="1">
        <v>12.594278476025043</v>
      </c>
      <c r="P756" s="1">
        <v>1.7383789552082254E-6</v>
      </c>
      <c r="Q756" s="1">
        <v>1.1485636688465382E-10</v>
      </c>
      <c r="R756" s="1">
        <v>2539.1343465738832</v>
      </c>
      <c r="S756" s="1">
        <v>1.8745793789293521E-9</v>
      </c>
      <c r="T756" s="1">
        <v>1098.8082299258458</v>
      </c>
      <c r="U756" s="1">
        <v>76.379263355679498</v>
      </c>
      <c r="V756" s="1">
        <f>0.45*2600*PS[[#This Row],[Transform File.REC_y]]</f>
        <v>22.1952254249993</v>
      </c>
      <c r="W756" s="1">
        <f>0.45*_xlfn.XLOOKUP(PS[[#This Row],[Transform File.Year]],Graphs!$R$2:$R$41,Graphs!$S$2:$S$41)*_xlfn.XLOOKUP(PS[[#This Row],[Transform File.Year]],Graphs!$R$2:$R$41,Graphs!$T$2:$T$41)*PS[[#This Row],[Transform File.REC_y]]</f>
        <v>5.2249660147684311</v>
      </c>
    </row>
    <row r="757" spans="1:23" hidden="1" x14ac:dyDescent="0.25">
      <c r="A757" s="1" t="s">
        <v>105</v>
      </c>
      <c r="B757">
        <v>1</v>
      </c>
      <c r="C757" s="1" t="s">
        <v>108</v>
      </c>
      <c r="D757" s="1" t="s">
        <v>344</v>
      </c>
      <c r="E757" s="1">
        <v>2056</v>
      </c>
      <c r="F757" s="1">
        <v>57.020203876460812</v>
      </c>
      <c r="G757" s="1">
        <v>8.1825773114289277E-3</v>
      </c>
      <c r="H757" s="1">
        <v>3.5736802716989479E-12</v>
      </c>
      <c r="I757" s="1">
        <v>6.885480509859405E-9</v>
      </c>
      <c r="J757" s="1">
        <v>0</v>
      </c>
      <c r="K757" s="1">
        <v>114.12083152340882</v>
      </c>
      <c r="L757" s="1">
        <v>0</v>
      </c>
      <c r="M757" s="1">
        <v>24.803453605580501</v>
      </c>
      <c r="N757" s="1">
        <v>3.5769336586788641E-12</v>
      </c>
      <c r="O757" s="1">
        <v>12.59427847602678</v>
      </c>
      <c r="P757" s="1">
        <v>1.7718826950551877E-6</v>
      </c>
      <c r="Q757" s="1">
        <v>1.1536522222312434E-10</v>
      </c>
      <c r="R757" s="1">
        <v>2567.5445984127787</v>
      </c>
      <c r="S757" s="1">
        <v>1.8798120894581896E-9</v>
      </c>
      <c r="T757" s="1">
        <v>1097.1317246358042</v>
      </c>
      <c r="U757" s="1">
        <v>73.315603136012811</v>
      </c>
      <c r="V757" s="1">
        <f>0.45*2600*PS[[#This Row],[Transform File.REC_y]]</f>
        <v>9.5736154543718452</v>
      </c>
      <c r="W757" s="1">
        <f>0.45*_xlfn.XLOOKUP(PS[[#This Row],[Transform File.Year]],Graphs!$R$2:$R$41,Graphs!$S$2:$S$41)*_xlfn.XLOOKUP(PS[[#This Row],[Transform File.Year]],Graphs!$R$2:$R$41,Graphs!$T$2:$T$41)*PS[[#This Row],[Transform File.REC_y]]</f>
        <v>2.1601313296816471</v>
      </c>
    </row>
    <row r="758" spans="1:23" hidden="1" x14ac:dyDescent="0.25">
      <c r="A758" s="1" t="s">
        <v>105</v>
      </c>
      <c r="B758">
        <v>1</v>
      </c>
      <c r="C758" s="1" t="s">
        <v>108</v>
      </c>
      <c r="D758" s="1" t="s">
        <v>344</v>
      </c>
      <c r="E758" s="1">
        <v>2057</v>
      </c>
      <c r="F758" s="1">
        <v>53.788124673997331</v>
      </c>
      <c r="G758" s="1">
        <v>1.1646189434578186E-4</v>
      </c>
      <c r="H758" s="1">
        <v>0</v>
      </c>
      <c r="I758" s="1">
        <v>7.2808869803245739E-9</v>
      </c>
      <c r="J758" s="1">
        <v>0</v>
      </c>
      <c r="K758" s="1">
        <v>239.12160587293167</v>
      </c>
      <c r="L758" s="1">
        <v>0</v>
      </c>
      <c r="M758" s="1">
        <v>7.2712240733170854E-9</v>
      </c>
      <c r="N758" s="1">
        <v>5.5961211494693544E-12</v>
      </c>
      <c r="O758" s="1">
        <v>12.594278476028963</v>
      </c>
      <c r="P758" s="1">
        <v>1.7868124387772734E-6</v>
      </c>
      <c r="Q758" s="1">
        <v>1.1585453567250959E-10</v>
      </c>
      <c r="R758" s="1">
        <v>2592.4709729320662</v>
      </c>
      <c r="S758" s="1">
        <v>1.8837389944569317E-9</v>
      </c>
      <c r="T758" s="1">
        <v>1102.1326673639264</v>
      </c>
      <c r="U758" s="1">
        <v>69.289612806512622</v>
      </c>
      <c r="V758" s="1">
        <f>0.45*2600*PS[[#This Row],[Transform File.REC_y]]</f>
        <v>0.13626041638456479</v>
      </c>
      <c r="W758" s="1">
        <f>0.45*_xlfn.XLOOKUP(PS[[#This Row],[Transform File.Year]],Graphs!$R$2:$R$41,Graphs!$S$2:$S$41)*_xlfn.XLOOKUP(PS[[#This Row],[Transform File.Year]],Graphs!$R$2:$R$41,Graphs!$T$2:$T$41)*PS[[#This Row],[Transform File.REC_y]]</f>
        <v>2.9467046289282817E-2</v>
      </c>
    </row>
    <row r="759" spans="1:23" hidden="1" x14ac:dyDescent="0.25">
      <c r="A759" s="1" t="s">
        <v>105</v>
      </c>
      <c r="B759">
        <v>1</v>
      </c>
      <c r="C759" s="1" t="s">
        <v>108</v>
      </c>
      <c r="D759" s="1" t="s">
        <v>344</v>
      </c>
      <c r="E759" s="1">
        <v>2058</v>
      </c>
      <c r="F759" s="1">
        <v>50.760803959414666</v>
      </c>
      <c r="G759" s="1">
        <v>4.628944948949343E-3</v>
      </c>
      <c r="H759" s="1">
        <v>0</v>
      </c>
      <c r="I759" s="1">
        <v>0</v>
      </c>
      <c r="J759" s="1">
        <v>0</v>
      </c>
      <c r="K759" s="1">
        <v>44.52672162491335</v>
      </c>
      <c r="L759" s="1">
        <v>0</v>
      </c>
      <c r="M759" s="1">
        <v>6.1118147965201464E-9</v>
      </c>
      <c r="N759" s="1">
        <v>1.0695765068339624E-11</v>
      </c>
      <c r="O759" s="1">
        <v>12.594278476031565</v>
      </c>
      <c r="P759" s="1">
        <v>1.7936472657717727E-6</v>
      </c>
      <c r="Q759" s="1">
        <v>1.1636120043758499E-10</v>
      </c>
      <c r="R759" s="1">
        <v>2749.1165133090894</v>
      </c>
      <c r="S759" s="1">
        <v>1.8867314223913302E-9</v>
      </c>
      <c r="T759" s="1">
        <v>1084.726615111925</v>
      </c>
      <c r="U759" s="1">
        <v>63.820127312262734</v>
      </c>
      <c r="V759" s="1">
        <f>0.45*2600*PS[[#This Row],[Transform File.REC_y]]</f>
        <v>5.4158655902707311</v>
      </c>
      <c r="W759" s="1">
        <f>0.45*_xlfn.XLOOKUP(PS[[#This Row],[Transform File.Year]],Graphs!$R$2:$R$41,Graphs!$S$2:$S$41)*_xlfn.XLOOKUP(PS[[#This Row],[Transform File.Year]],Graphs!$R$2:$R$41,Graphs!$T$2:$T$41)*PS[[#This Row],[Transform File.REC_y]]</f>
        <v>1.1224839993886737</v>
      </c>
    </row>
    <row r="760" spans="1:23" hidden="1" x14ac:dyDescent="0.25">
      <c r="A760" s="1" t="s">
        <v>105</v>
      </c>
      <c r="B760">
        <v>1</v>
      </c>
      <c r="C760" s="1" t="s">
        <v>108</v>
      </c>
      <c r="D760" s="1" t="s">
        <v>344</v>
      </c>
      <c r="E760" s="1">
        <v>2059</v>
      </c>
      <c r="F760" s="1">
        <v>55.073338429088047</v>
      </c>
      <c r="G760" s="1">
        <v>3.244453677393289E-3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12.594278476034676</v>
      </c>
      <c r="P760" s="1">
        <v>1.8008719961891855E-6</v>
      </c>
      <c r="Q760" s="1">
        <v>1.1695384193324914E-10</v>
      </c>
      <c r="R760" s="1">
        <v>2715.8672169558058</v>
      </c>
      <c r="S760" s="1">
        <v>1.8890909744872233E-9</v>
      </c>
      <c r="T760" s="1">
        <v>1065.6879955874849</v>
      </c>
      <c r="U760" s="1">
        <v>56.185399070890369</v>
      </c>
      <c r="V760" s="1">
        <f>0.45*2600*PS[[#This Row],[Transform File.REC_y]]</f>
        <v>3.796010802550148</v>
      </c>
      <c r="W760" s="1">
        <f>0.45*_xlfn.XLOOKUP(PS[[#This Row],[Transform File.Year]],Graphs!$R$2:$R$41,Graphs!$S$2:$S$41)*_xlfn.XLOOKUP(PS[[#This Row],[Transform File.Year]],Graphs!$R$2:$R$41,Graphs!$T$2:$T$41)*PS[[#This Row],[Transform File.REC_y]]</f>
        <v>0.75399418531844953</v>
      </c>
    </row>
    <row r="761" spans="1:23" hidden="1" x14ac:dyDescent="0.25">
      <c r="A761" s="1" t="s">
        <v>105</v>
      </c>
      <c r="B761">
        <v>1</v>
      </c>
      <c r="C761" s="1" t="s">
        <v>108</v>
      </c>
      <c r="D761" s="1" t="s">
        <v>344</v>
      </c>
      <c r="E761" s="1">
        <v>2060</v>
      </c>
      <c r="F761" s="1">
        <v>69.405823091378721</v>
      </c>
      <c r="G761" s="1">
        <v>8.992909917859641E-3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12.594278476033681</v>
      </c>
      <c r="P761" s="1">
        <v>1.8008088941187772E-6</v>
      </c>
      <c r="Q761" s="1">
        <v>1.1695384193324914E-10</v>
      </c>
      <c r="R761" s="1">
        <v>2650.6229995980229</v>
      </c>
      <c r="S761" s="1">
        <v>1.8890909744872233E-9</v>
      </c>
      <c r="T761" s="1">
        <v>1052.9212991997115</v>
      </c>
      <c r="U761" s="1">
        <v>44.733306708817238</v>
      </c>
      <c r="V761" s="1">
        <f>0.45*2600*PS[[#This Row],[Transform File.REC_y]]</f>
        <v>10.521704603895779</v>
      </c>
      <c r="W761" s="1">
        <f>0.45*_xlfn.XLOOKUP(PS[[#This Row],[Transform File.Year]],Graphs!$R$2:$R$41,Graphs!$S$2:$S$41)*_xlfn.XLOOKUP(PS[[#This Row],[Transform File.Year]],Graphs!$R$2:$R$41,Graphs!$T$2:$T$41)*PS[[#This Row],[Transform File.REC_y]]</f>
        <v>2.0028020998963023</v>
      </c>
    </row>
    <row r="762" spans="1:23" hidden="1" x14ac:dyDescent="0.25">
      <c r="A762" s="1" t="s">
        <v>105</v>
      </c>
      <c r="B762">
        <v>1</v>
      </c>
      <c r="C762" s="1" t="s">
        <v>108</v>
      </c>
      <c r="D762" s="1" t="s">
        <v>371</v>
      </c>
      <c r="E762" s="1">
        <v>2021</v>
      </c>
      <c r="F762" s="1">
        <v>196.34989532976363</v>
      </c>
      <c r="G762" s="1">
        <v>-2.0195846416346443E-9</v>
      </c>
      <c r="H762" s="1">
        <v>3.0485458340843317E-13</v>
      </c>
      <c r="I762" s="1">
        <v>6.3539999999971313</v>
      </c>
      <c r="J762" s="1">
        <v>2.7892511497509131E-14</v>
      </c>
      <c r="K762" s="1">
        <v>82.434999999999988</v>
      </c>
      <c r="L762" s="1">
        <v>4.4245272863775813E-15</v>
      </c>
      <c r="M762" s="1">
        <v>55.419999999999391</v>
      </c>
      <c r="N762" s="1">
        <v>3.2805657994753014E-11</v>
      </c>
      <c r="O762" s="1">
        <v>153</v>
      </c>
      <c r="P762" s="1">
        <v>12.708</v>
      </c>
      <c r="Q762" s="1">
        <v>49.44</v>
      </c>
      <c r="R762" s="1">
        <v>164.87</v>
      </c>
      <c r="S762" s="1">
        <v>78.48</v>
      </c>
      <c r="T762" s="1">
        <v>110.84</v>
      </c>
      <c r="U762" s="1">
        <v>11.39</v>
      </c>
      <c r="V762" s="1">
        <f>0.45*2600*PS[[#This Row],[Transform File.REC_y]]</f>
        <v>-2.362914030712534E-6</v>
      </c>
      <c r="W762" s="1">
        <f>0.45*_xlfn.XLOOKUP(PS[[#This Row],[Transform File.Year]],Graphs!$R$2:$R$41,Graphs!$S$2:$S$41)*_xlfn.XLOOKUP(PS[[#This Row],[Transform File.Year]],Graphs!$R$2:$R$41,Graphs!$T$2:$T$41)*PS[[#This Row],[Transform File.REC_y]]</f>
        <v>-1.9213699335682147E-6</v>
      </c>
    </row>
    <row r="763" spans="1:23" hidden="1" x14ac:dyDescent="0.25">
      <c r="A763" s="1" t="s">
        <v>105</v>
      </c>
      <c r="B763">
        <v>1</v>
      </c>
      <c r="C763" s="1" t="s">
        <v>108</v>
      </c>
      <c r="D763" s="1" t="s">
        <v>371</v>
      </c>
      <c r="E763" s="1">
        <v>2022</v>
      </c>
      <c r="F763" s="1">
        <v>319.88983942239298</v>
      </c>
      <c r="G763" s="1">
        <v>-2.8595165190304019E-8</v>
      </c>
      <c r="H763" s="1">
        <v>3.1030102076115999E-13</v>
      </c>
      <c r="I763" s="1">
        <v>3.2181734631151233E-12</v>
      </c>
      <c r="J763" s="1">
        <v>2.8889316280151733E-14</v>
      </c>
      <c r="K763" s="1">
        <v>123.65249999999996</v>
      </c>
      <c r="L763" s="1">
        <v>4.065571395529706E-15</v>
      </c>
      <c r="M763" s="1">
        <v>83.129999999996897</v>
      </c>
      <c r="N763" s="1">
        <v>3.5077351241079281E-11</v>
      </c>
      <c r="O763" s="1">
        <v>153</v>
      </c>
      <c r="P763" s="1">
        <v>12.708</v>
      </c>
      <c r="Q763" s="1">
        <v>49.44</v>
      </c>
      <c r="R763" s="1">
        <v>247.30500000000001</v>
      </c>
      <c r="S763" s="1">
        <v>78.48</v>
      </c>
      <c r="T763" s="1">
        <v>166.25999999999939</v>
      </c>
      <c r="U763" s="1">
        <v>11.390000000032806</v>
      </c>
      <c r="V763" s="1">
        <f>0.45*2600*PS[[#This Row],[Transform File.REC_y]]</f>
        <v>-3.3456343272655702E-5</v>
      </c>
      <c r="W763" s="1">
        <f>0.45*_xlfn.XLOOKUP(PS[[#This Row],[Transform File.Year]],Graphs!$R$2:$R$41,Graphs!$S$2:$S$41)*_xlfn.XLOOKUP(PS[[#This Row],[Transform File.Year]],Graphs!$R$2:$R$41,Graphs!$T$2:$T$41)*PS[[#This Row],[Transform File.REC_y]]</f>
        <v>-2.7684728337691073E-5</v>
      </c>
    </row>
    <row r="764" spans="1:23" hidden="1" x14ac:dyDescent="0.25">
      <c r="A764" s="1" t="s">
        <v>105</v>
      </c>
      <c r="B764">
        <v>1</v>
      </c>
      <c r="C764" s="1" t="s">
        <v>108</v>
      </c>
      <c r="D764" s="1" t="s">
        <v>371</v>
      </c>
      <c r="E764" s="1">
        <v>2023</v>
      </c>
      <c r="F764" s="1">
        <v>117.72711977459122</v>
      </c>
      <c r="G764" s="1">
        <v>-8.9578767388984766E-8</v>
      </c>
      <c r="H764" s="1">
        <v>3.1515861141703645E-13</v>
      </c>
      <c r="I764" s="1">
        <v>1.3514741359337033E-12</v>
      </c>
      <c r="J764" s="1">
        <v>3.0202945423642395E-14</v>
      </c>
      <c r="K764" s="1">
        <v>185.47874999999971</v>
      </c>
      <c r="L764" s="1">
        <v>3.8032100757162168E-15</v>
      </c>
      <c r="M764" s="1">
        <v>105.53233141939729</v>
      </c>
      <c r="N764" s="1">
        <v>3.3451541071655867E-11</v>
      </c>
      <c r="O764" s="1">
        <v>145.35</v>
      </c>
      <c r="P764" s="1">
        <v>18.355999999997131</v>
      </c>
      <c r="Q764" s="1">
        <v>46.144000000000005</v>
      </c>
      <c r="R764" s="1">
        <v>359.9661666666666</v>
      </c>
      <c r="S764" s="1">
        <v>74.555999999999997</v>
      </c>
      <c r="T764" s="1">
        <v>242.00066666666297</v>
      </c>
      <c r="U764" s="1">
        <v>10.251000000067883</v>
      </c>
      <c r="V764" s="1">
        <f>0.45*2600*PS[[#This Row],[Transform File.REC_y]]</f>
        <v>-1.0480715784511217E-4</v>
      </c>
      <c r="W764" s="1">
        <f>0.45*_xlfn.XLOOKUP(PS[[#This Row],[Transform File.Year]],Graphs!$R$2:$R$41,Graphs!$S$2:$S$41)*_xlfn.XLOOKUP(PS[[#This Row],[Transform File.Year]],Graphs!$R$2:$R$41,Graphs!$T$2:$T$41)*PS[[#This Row],[Transform File.REC_y]]</f>
        <v>-8.8230917316767306E-5</v>
      </c>
    </row>
    <row r="765" spans="1:23" hidden="1" x14ac:dyDescent="0.25">
      <c r="A765" s="1" t="s">
        <v>105</v>
      </c>
      <c r="B765">
        <v>1</v>
      </c>
      <c r="C765" s="1" t="s">
        <v>108</v>
      </c>
      <c r="D765" s="1" t="s">
        <v>371</v>
      </c>
      <c r="E765" s="1">
        <v>2024</v>
      </c>
      <c r="F765" s="1">
        <v>93.894150728508151</v>
      </c>
      <c r="G765" s="1">
        <v>3.3047896718716646E-9</v>
      </c>
      <c r="H765" s="1">
        <v>3.956008738707831E-13</v>
      </c>
      <c r="I765" s="1">
        <v>1.5206692679213738E-12</v>
      </c>
      <c r="J765" s="1">
        <v>3.8843002763758333E-14</v>
      </c>
      <c r="K765" s="1">
        <v>170.01734028677231</v>
      </c>
      <c r="L765" s="1">
        <v>4.7377530001454608E-15</v>
      </c>
      <c r="M765" s="1">
        <v>1.4164573693584651E-9</v>
      </c>
      <c r="N765" s="1">
        <v>4.4724017502357036E-11</v>
      </c>
      <c r="O765" s="1">
        <v>137.70000000000033</v>
      </c>
      <c r="P765" s="1">
        <v>17.650000000000347</v>
      </c>
      <c r="Q765" s="1">
        <v>42.848000000000006</v>
      </c>
      <c r="R765" s="1">
        <v>534.45358333333297</v>
      </c>
      <c r="S765" s="1">
        <v>70.632000000000005</v>
      </c>
      <c r="T765" s="1">
        <v>340.14366475272692</v>
      </c>
      <c r="U765" s="1">
        <v>9.1120000001013342</v>
      </c>
      <c r="V765" s="1">
        <f>0.45*2600*PS[[#This Row],[Transform File.REC_y]]</f>
        <v>3.8666039160898479E-6</v>
      </c>
      <c r="W765" s="1">
        <f>0.45*_xlfn.XLOOKUP(PS[[#This Row],[Transform File.Year]],Graphs!$R$2:$R$41,Graphs!$S$2:$S$41)*_xlfn.XLOOKUP(PS[[#This Row],[Transform File.Year]],Graphs!$R$2:$R$41,Graphs!$T$2:$T$41)*PS[[#This Row],[Transform File.REC_y]]</f>
        <v>3.1529133993419348E-6</v>
      </c>
    </row>
    <row r="766" spans="1:23" hidden="1" x14ac:dyDescent="0.25">
      <c r="A766" s="1" t="s">
        <v>105</v>
      </c>
      <c r="B766">
        <v>1</v>
      </c>
      <c r="C766" s="1" t="s">
        <v>108</v>
      </c>
      <c r="D766" s="1" t="s">
        <v>371</v>
      </c>
      <c r="E766" s="1">
        <v>2025</v>
      </c>
      <c r="F766" s="1">
        <v>78.815827886627474</v>
      </c>
      <c r="G766" s="1">
        <v>1.531046590519123E-6</v>
      </c>
      <c r="H766" s="1">
        <v>5.1402698566559801E-13</v>
      </c>
      <c r="I766" s="1">
        <v>1.7101017879708685E-12</v>
      </c>
      <c r="J766" s="1">
        <v>5.1916044122661207E-14</v>
      </c>
      <c r="K766" s="1">
        <v>118.47691014477422</v>
      </c>
      <c r="L766" s="1">
        <v>6.0122093791856881E-15</v>
      </c>
      <c r="M766" s="1">
        <v>50.901925168890578</v>
      </c>
      <c r="N766" s="1">
        <v>6.3388575336180765E-11</v>
      </c>
      <c r="O766" s="1">
        <v>130.05000000000064</v>
      </c>
      <c r="P766" s="1">
        <v>16.944000000001701</v>
      </c>
      <c r="Q766" s="1">
        <v>39.552</v>
      </c>
      <c r="R766" s="1">
        <v>693.47959028677201</v>
      </c>
      <c r="S766" s="1">
        <v>66.707999999999998</v>
      </c>
      <c r="T766" s="1">
        <v>332.75433142081005</v>
      </c>
      <c r="U766" s="1">
        <v>7.9730000001460573</v>
      </c>
      <c r="V766" s="1">
        <f>0.45*2600*PS[[#This Row],[Transform File.REC_y]]</f>
        <v>1.7913245109073739E-3</v>
      </c>
      <c r="W766" s="1">
        <f>0.45*_xlfn.XLOOKUP(PS[[#This Row],[Transform File.Year]],Graphs!$R$2:$R$41,Graphs!$S$2:$S$41)*_xlfn.XLOOKUP(PS[[#This Row],[Transform File.Year]],Graphs!$R$2:$R$41,Graphs!$T$2:$T$41)*PS[[#This Row],[Transform File.REC_y]]</f>
        <v>1.414448292451931E-3</v>
      </c>
    </row>
    <row r="767" spans="1:23" hidden="1" x14ac:dyDescent="0.25">
      <c r="A767" s="1" t="s">
        <v>105</v>
      </c>
      <c r="B767">
        <v>1</v>
      </c>
      <c r="C767" s="1" t="s">
        <v>108</v>
      </c>
      <c r="D767" s="1" t="s">
        <v>371</v>
      </c>
      <c r="E767" s="1">
        <v>2026</v>
      </c>
      <c r="F767" s="1">
        <v>79.824369752825575</v>
      </c>
      <c r="G767" s="1">
        <v>2.0583378833320349E-6</v>
      </c>
      <c r="H767" s="1">
        <v>7.0487764457074631E-13</v>
      </c>
      <c r="I767" s="1">
        <v>1.9144155382654164E-12</v>
      </c>
      <c r="J767" s="1">
        <v>7.4099022179382067E-14</v>
      </c>
      <c r="K767" s="1">
        <v>68.869465511628832</v>
      </c>
      <c r="L767" s="1">
        <v>7.8444916831595523E-15</v>
      </c>
      <c r="M767" s="1">
        <v>28.41856135781299</v>
      </c>
      <c r="N767" s="1">
        <v>1.144491207340756E-10</v>
      </c>
      <c r="O767" s="1">
        <v>122.40000000000093</v>
      </c>
      <c r="P767" s="1">
        <v>16.238000000003218</v>
      </c>
      <c r="Q767" s="1">
        <v>36.255999999999993</v>
      </c>
      <c r="R767" s="1">
        <v>800.96516709821287</v>
      </c>
      <c r="S767" s="1">
        <v>62.784000000000006</v>
      </c>
      <c r="T767" s="1">
        <v>376.26692325636731</v>
      </c>
      <c r="U767" s="1">
        <v>6.8340000002094463</v>
      </c>
      <c r="V767" s="1">
        <f>0.45*2600*PS[[#This Row],[Transform File.REC_y]]</f>
        <v>2.4082553234984808E-3</v>
      </c>
      <c r="W767" s="1">
        <f>0.45*_xlfn.XLOOKUP(PS[[#This Row],[Transform File.Year]],Graphs!$R$2:$R$41,Graphs!$S$2:$S$41)*_xlfn.XLOOKUP(PS[[#This Row],[Transform File.Year]],Graphs!$R$2:$R$41,Graphs!$T$2:$T$41)*PS[[#This Row],[Transform File.REC_y]]</f>
        <v>1.8408895227449225E-3</v>
      </c>
    </row>
    <row r="768" spans="1:23" hidden="1" x14ac:dyDescent="0.25">
      <c r="A768" s="1" t="s">
        <v>105</v>
      </c>
      <c r="B768">
        <v>1</v>
      </c>
      <c r="C768" s="1" t="s">
        <v>108</v>
      </c>
      <c r="D768" s="1" t="s">
        <v>371</v>
      </c>
      <c r="E768" s="1">
        <v>2027</v>
      </c>
      <c r="F768" s="1">
        <v>80.269398051770921</v>
      </c>
      <c r="G768" s="1">
        <v>1.1639911548774494E-6</v>
      </c>
      <c r="H768" s="1">
        <v>1.0331225821426131E-12</v>
      </c>
      <c r="I768" s="1">
        <v>2.140057175447159E-12</v>
      </c>
      <c r="J768" s="1">
        <v>1.1755953718915628E-13</v>
      </c>
      <c r="K768" s="1">
        <v>67.456394511305334</v>
      </c>
      <c r="L768" s="1">
        <v>1.0606497359855864E-14</v>
      </c>
      <c r="M768" s="1">
        <v>37.169781948689284</v>
      </c>
      <c r="N768" s="1">
        <v>1.6977500706743242E-9</v>
      </c>
      <c r="O768" s="1">
        <v>114.75000000000132</v>
      </c>
      <c r="P768" s="1">
        <v>15.532000000004931</v>
      </c>
      <c r="Q768" s="1">
        <v>32.96</v>
      </c>
      <c r="R768" s="1">
        <v>858.84329927650833</v>
      </c>
      <c r="S768" s="1">
        <v>58.86</v>
      </c>
      <c r="T768" s="1">
        <v>397.29615128084697</v>
      </c>
      <c r="U768" s="1">
        <v>5.6950000003238967</v>
      </c>
      <c r="V768" s="1">
        <f>0.45*2600*PS[[#This Row],[Transform File.REC_y]]</f>
        <v>1.3618696512066157E-3</v>
      </c>
      <c r="W768" s="1">
        <f>0.45*_xlfn.XLOOKUP(PS[[#This Row],[Transform File.Year]],Graphs!$R$2:$R$41,Graphs!$S$2:$S$41)*_xlfn.XLOOKUP(PS[[#This Row],[Transform File.Year]],Graphs!$R$2:$R$41,Graphs!$T$2:$T$41)*PS[[#This Row],[Transform File.REC_y]]</f>
        <v>1.0075320405339779E-3</v>
      </c>
    </row>
    <row r="769" spans="1:23" hidden="1" x14ac:dyDescent="0.25">
      <c r="A769" s="1" t="s">
        <v>105</v>
      </c>
      <c r="B769">
        <v>1</v>
      </c>
      <c r="C769" s="1" t="s">
        <v>108</v>
      </c>
      <c r="D769" s="1" t="s">
        <v>371</v>
      </c>
      <c r="E769" s="1">
        <v>2028</v>
      </c>
      <c r="F769" s="1">
        <v>80.698816311311646</v>
      </c>
      <c r="G769" s="1">
        <v>1.6283386596291033E-6</v>
      </c>
      <c r="H769" s="1">
        <v>1.5443733315139687E-12</v>
      </c>
      <c r="I769" s="1">
        <v>2.3966544092433237E-12</v>
      </c>
      <c r="J769" s="1">
        <v>2.5272489577668576E-13</v>
      </c>
      <c r="K769" s="1">
        <v>72.520246449105386</v>
      </c>
      <c r="L769" s="1">
        <v>1.4537069751306757E-14</v>
      </c>
      <c r="M769" s="1">
        <v>28.388113440457115</v>
      </c>
      <c r="N769" s="1">
        <v>1.011773484305772</v>
      </c>
      <c r="O769" s="1">
        <v>107.10000000000183</v>
      </c>
      <c r="P769" s="1">
        <v>14.826000000006845</v>
      </c>
      <c r="Q769" s="1">
        <v>29.664000000000001</v>
      </c>
      <c r="R769" s="1">
        <v>915.30836045448041</v>
      </c>
      <c r="S769" s="1">
        <v>54.935999999999993</v>
      </c>
      <c r="T769" s="1">
        <v>427.07659989620294</v>
      </c>
      <c r="U769" s="1">
        <v>4.556000002021646</v>
      </c>
      <c r="V769" s="1">
        <f>0.45*2600*PS[[#This Row],[Transform File.REC_y]]</f>
        <v>1.9051562317660509E-3</v>
      </c>
      <c r="W769" s="1">
        <f>0.45*_xlfn.XLOOKUP(PS[[#This Row],[Transform File.Year]],Graphs!$R$2:$R$41,Graphs!$S$2:$S$41)*_xlfn.XLOOKUP(PS[[#This Row],[Transform File.Year]],Graphs!$R$2:$R$41,Graphs!$T$2:$T$41)*PS[[#This Row],[Transform File.REC_y]]</f>
        <v>1.3637708490923228E-3</v>
      </c>
    </row>
    <row r="770" spans="1:23" hidden="1" x14ac:dyDescent="0.25">
      <c r="A770" s="1" t="s">
        <v>105</v>
      </c>
      <c r="B770">
        <v>1</v>
      </c>
      <c r="C770" s="1" t="s">
        <v>108</v>
      </c>
      <c r="D770" s="1" t="s">
        <v>371</v>
      </c>
      <c r="E770" s="1">
        <v>2029</v>
      </c>
      <c r="F770" s="1">
        <v>81.66511143528443</v>
      </c>
      <c r="G770" s="1">
        <v>1.9602181031618456E-6</v>
      </c>
      <c r="H770" s="1">
        <v>2.5375629320958586E-12</v>
      </c>
      <c r="I770" s="1">
        <v>2.6565222968797384E-12</v>
      </c>
      <c r="J770" s="1">
        <v>1.0599629570687586E-10</v>
      </c>
      <c r="K770" s="1">
        <v>94.087070263571846</v>
      </c>
      <c r="L770" s="1">
        <v>2.0937467529261819E-14</v>
      </c>
      <c r="M770" s="1">
        <v>0.67727008925408982</v>
      </c>
      <c r="N770" s="1">
        <v>2.7838867428034346</v>
      </c>
      <c r="O770" s="1">
        <v>99.450000000002547</v>
      </c>
      <c r="P770" s="1">
        <v>14.120000000008986</v>
      </c>
      <c r="Q770" s="1">
        <v>26.368000000000031</v>
      </c>
      <c r="R770" s="1">
        <v>976.83727357025236</v>
      </c>
      <c r="S770" s="1">
        <v>51.012</v>
      </c>
      <c r="T770" s="1">
        <v>448.0753800033267</v>
      </c>
      <c r="U770" s="1">
        <v>4.428773486327418</v>
      </c>
      <c r="V770" s="1">
        <f>0.45*2600*PS[[#This Row],[Transform File.REC_y]]</f>
        <v>2.2934551806993594E-3</v>
      </c>
      <c r="W770" s="1">
        <f>0.45*_xlfn.XLOOKUP(PS[[#This Row],[Transform File.Year]],Graphs!$R$2:$R$41,Graphs!$S$2:$S$41)*_xlfn.XLOOKUP(PS[[#This Row],[Transform File.Year]],Graphs!$R$2:$R$41,Graphs!$T$2:$T$41)*PS[[#This Row],[Transform File.REC_y]]</f>
        <v>1.5881128277277065E-3</v>
      </c>
    </row>
    <row r="771" spans="1:23" hidden="1" x14ac:dyDescent="0.25">
      <c r="A771" s="1" t="s">
        <v>105</v>
      </c>
      <c r="B771">
        <v>1</v>
      </c>
      <c r="C771" s="1" t="s">
        <v>108</v>
      </c>
      <c r="D771" s="1" t="s">
        <v>371</v>
      </c>
      <c r="E771" s="1">
        <v>2030</v>
      </c>
      <c r="F771" s="1">
        <v>83.737471521040746</v>
      </c>
      <c r="G771" s="1">
        <v>1.888731091324556E-3</v>
      </c>
      <c r="H771" s="1">
        <v>4.4788895745356058E-12</v>
      </c>
      <c r="I771" s="1">
        <v>2.9400753138243786E-12</v>
      </c>
      <c r="J771" s="1">
        <v>1.200937267191914E-11</v>
      </c>
      <c r="K771" s="1">
        <v>93.865960503716124</v>
      </c>
      <c r="L771" s="1">
        <v>3.477565315631391E-14</v>
      </c>
      <c r="M771" s="1">
        <v>3.2246028952175973E-10</v>
      </c>
      <c r="N771" s="1">
        <v>3.6063301142579562</v>
      </c>
      <c r="O771" s="1">
        <v>91.800000000003578</v>
      </c>
      <c r="P771" s="1">
        <v>13.414000000011381</v>
      </c>
      <c r="Q771" s="1">
        <v>23.07200000000006</v>
      </c>
      <c r="R771" s="1">
        <v>1059.9330105004908</v>
      </c>
      <c r="S771" s="1">
        <v>47.088000000000001</v>
      </c>
      <c r="T771" s="1">
        <v>441.36331675924748</v>
      </c>
      <c r="U771" s="1">
        <v>6.0736602291308532</v>
      </c>
      <c r="V771" s="1">
        <f>0.45*2600*PS[[#This Row],[Transform File.REC_y]]</f>
        <v>2.2098153768497304</v>
      </c>
      <c r="W771" s="1">
        <f>0.45*_xlfn.XLOOKUP(PS[[#This Row],[Transform File.Year]],Graphs!$R$2:$R$41,Graphs!$S$2:$S$41)*_xlfn.XLOOKUP(PS[[#This Row],[Transform File.Year]],Graphs!$R$2:$R$41,Graphs!$T$2:$T$41)*PS[[#This Row],[Transform File.REC_y]]</f>
        <v>1.4798696809052607</v>
      </c>
    </row>
    <row r="772" spans="1:23" hidden="1" x14ac:dyDescent="0.25">
      <c r="A772" s="1" t="s">
        <v>105</v>
      </c>
      <c r="B772">
        <v>1</v>
      </c>
      <c r="C772" s="1" t="s">
        <v>108</v>
      </c>
      <c r="D772" s="1" t="s">
        <v>371</v>
      </c>
      <c r="E772" s="1">
        <v>2031</v>
      </c>
      <c r="F772" s="1">
        <v>85.084208051453899</v>
      </c>
      <c r="G772" s="1">
        <v>5.4535162338913883E-4</v>
      </c>
      <c r="H772" s="1">
        <v>9.7682967197757151E-12</v>
      </c>
      <c r="I772" s="1">
        <v>3.2591129987044756E-12</v>
      </c>
      <c r="J772" s="1">
        <v>1.0385729711992131E-11</v>
      </c>
      <c r="K772" s="1">
        <v>91.549530602447945</v>
      </c>
      <c r="L772" s="1">
        <v>7.8381409369918192E-14</v>
      </c>
      <c r="M772" s="1">
        <v>7.8649790798008876E-11</v>
      </c>
      <c r="N772" s="1">
        <v>4.8399951713648637</v>
      </c>
      <c r="O772" s="1">
        <v>84.150000000005136</v>
      </c>
      <c r="P772" s="1">
        <v>12.708000000014039</v>
      </c>
      <c r="Q772" s="1">
        <v>19.776000000000085</v>
      </c>
      <c r="R772" s="1">
        <v>1142.8076376708739</v>
      </c>
      <c r="S772" s="1">
        <v>43.164000000000009</v>
      </c>
      <c r="T772" s="1">
        <v>433.9739834262366</v>
      </c>
      <c r="U772" s="1">
        <v>8.5409903433888079</v>
      </c>
      <c r="V772" s="1">
        <f>0.45*2600*PS[[#This Row],[Transform File.REC_y]]</f>
        <v>0.63806139936529238</v>
      </c>
      <c r="W772" s="1">
        <f>0.45*_xlfn.XLOOKUP(PS[[#This Row],[Transform File.Year]],Graphs!$R$2:$R$41,Graphs!$S$2:$S$41)*_xlfn.XLOOKUP(PS[[#This Row],[Transform File.Year]],Graphs!$R$2:$R$41,Graphs!$T$2:$T$41)*PS[[#This Row],[Transform File.REC_y]]</f>
        <v>0.41004877585324245</v>
      </c>
    </row>
    <row r="773" spans="1:23" hidden="1" x14ac:dyDescent="0.25">
      <c r="A773" s="1" t="s">
        <v>105</v>
      </c>
      <c r="B773">
        <v>1</v>
      </c>
      <c r="C773" s="1" t="s">
        <v>108</v>
      </c>
      <c r="D773" s="1" t="s">
        <v>371</v>
      </c>
      <c r="E773" s="1">
        <v>2032</v>
      </c>
      <c r="F773" s="1">
        <v>86.627403889284849</v>
      </c>
      <c r="G773" s="1">
        <v>1.2354804220673714E-2</v>
      </c>
      <c r="H773" s="1">
        <v>1.5777241012500534E-11</v>
      </c>
      <c r="I773" s="1">
        <v>3.6536326036412668E-12</v>
      </c>
      <c r="J773" s="1">
        <v>1.0907623159772645E-11</v>
      </c>
      <c r="K773" s="1">
        <v>86.02776453091154</v>
      </c>
      <c r="L773" s="1">
        <v>3.495337450489643E-11</v>
      </c>
      <c r="M773" s="1">
        <v>3.5463821095894471E-10</v>
      </c>
      <c r="N773" s="1">
        <v>6.6904927569425796</v>
      </c>
      <c r="O773" s="1">
        <v>76.50000000000766</v>
      </c>
      <c r="P773" s="1">
        <v>12.002000000016977</v>
      </c>
      <c r="Q773" s="1">
        <v>16.480000000000125</v>
      </c>
      <c r="R773" s="1">
        <v>1223.3658349399884</v>
      </c>
      <c r="S773" s="1">
        <v>39.240000000000009</v>
      </c>
      <c r="T773" s="1">
        <v>426.58465009298192</v>
      </c>
      <c r="U773" s="1">
        <v>12.241985514753672</v>
      </c>
      <c r="V773" s="1">
        <f>0.45*2600*PS[[#This Row],[Transform File.REC_y]]</f>
        <v>14.455120938188246</v>
      </c>
      <c r="W773" s="1">
        <f>0.45*_xlfn.XLOOKUP(PS[[#This Row],[Transform File.Year]],Graphs!$R$2:$R$41,Graphs!$S$2:$S$41)*_xlfn.XLOOKUP(PS[[#This Row],[Transform File.Year]],Graphs!$R$2:$R$41,Graphs!$T$2:$T$41)*PS[[#This Row],[Transform File.REC_y]]</f>
        <v>8.9140596208103382</v>
      </c>
    </row>
    <row r="774" spans="1:23" hidden="1" x14ac:dyDescent="0.25">
      <c r="A774" s="1" t="s">
        <v>105</v>
      </c>
      <c r="B774">
        <v>1</v>
      </c>
      <c r="C774" s="1" t="s">
        <v>108</v>
      </c>
      <c r="D774" s="1" t="s">
        <v>371</v>
      </c>
      <c r="E774" s="1">
        <v>2033</v>
      </c>
      <c r="F774" s="1">
        <v>87.583379817747144</v>
      </c>
      <c r="G774" s="1">
        <v>8.0542855921395158E-3</v>
      </c>
      <c r="H774" s="1">
        <v>3.648041446676355E-11</v>
      </c>
      <c r="I774" s="1">
        <v>4.1087516713450152E-12</v>
      </c>
      <c r="J774" s="1">
        <v>1.4695991159720231E-11</v>
      </c>
      <c r="K774" s="1">
        <v>68.466670030788549</v>
      </c>
      <c r="L774" s="1">
        <v>4.3400523191297044E-12</v>
      </c>
      <c r="M774" s="1">
        <v>22.776164520047189</v>
      </c>
      <c r="N774" s="1">
        <v>9.466239135276215</v>
      </c>
      <c r="O774" s="1">
        <v>68.850000000012145</v>
      </c>
      <c r="P774" s="1">
        <v>11.296000000020236</v>
      </c>
      <c r="Q774" s="1">
        <v>13.184000000000179</v>
      </c>
      <c r="R774" s="1">
        <v>1298.4022661375666</v>
      </c>
      <c r="S774" s="1">
        <v>35.316000000000017</v>
      </c>
      <c r="T774" s="1">
        <v>419.19531676000327</v>
      </c>
      <c r="U774" s="1">
        <v>18.932478271696251</v>
      </c>
      <c r="V774" s="1">
        <f>0.45*2600*PS[[#This Row],[Transform File.REC_y]]</f>
        <v>9.4235141428032332</v>
      </c>
      <c r="W774" s="1">
        <f>0.45*_xlfn.XLOOKUP(PS[[#This Row],[Transform File.Year]],Graphs!$R$2:$R$41,Graphs!$S$2:$S$41)*_xlfn.XLOOKUP(PS[[#This Row],[Transform File.Year]],Graphs!$R$2:$R$41,Graphs!$T$2:$T$41)*PS[[#This Row],[Transform File.REC_y]]</f>
        <v>5.5760031529353977</v>
      </c>
    </row>
    <row r="775" spans="1:23" hidden="1" x14ac:dyDescent="0.25">
      <c r="A775" s="1" t="s">
        <v>105</v>
      </c>
      <c r="B775">
        <v>1</v>
      </c>
      <c r="C775" s="1" t="s">
        <v>108</v>
      </c>
      <c r="D775" s="1" t="s">
        <v>371</v>
      </c>
      <c r="E775" s="1">
        <v>2034</v>
      </c>
      <c r="F775" s="1">
        <v>89.407297293466854</v>
      </c>
      <c r="G775" s="1">
        <v>6.4523920891707059E-3</v>
      </c>
      <c r="H775" s="1">
        <v>6.3715465518342382</v>
      </c>
      <c r="I775" s="1">
        <v>4.6409885368307806E-12</v>
      </c>
      <c r="J775" s="1">
        <v>7.9855196116165641E-12</v>
      </c>
      <c r="K775" s="1">
        <v>48.126340191202516</v>
      </c>
      <c r="L775" s="1">
        <v>3.7277373966576367E-12</v>
      </c>
      <c r="M775" s="1">
        <v>54.293304264121716</v>
      </c>
      <c r="N775" s="1">
        <v>14.199358701498614</v>
      </c>
      <c r="O775" s="1">
        <v>61.200000000021909</v>
      </c>
      <c r="P775" s="1">
        <v>10.59000000002389</v>
      </c>
      <c r="Q775" s="1">
        <v>9.8880000000002521</v>
      </c>
      <c r="R775" s="1">
        <v>1355.8776028350217</v>
      </c>
      <c r="S775" s="1">
        <v>31.392000000000021</v>
      </c>
      <c r="T775" s="1">
        <v>434.5821479467171</v>
      </c>
      <c r="U775" s="1">
        <v>28.398717406972466</v>
      </c>
      <c r="V775" s="1">
        <f>0.45*2600*PS[[#This Row],[Transform File.REC_y]]</f>
        <v>7.5492987443297261</v>
      </c>
      <c r="W775" s="1">
        <f>0.45*_xlfn.XLOOKUP(PS[[#This Row],[Transform File.Year]],Graphs!$R$2:$R$41,Graphs!$S$2:$S$41)*_xlfn.XLOOKUP(PS[[#This Row],[Transform File.Year]],Graphs!$R$2:$R$41,Graphs!$T$2:$T$41)*PS[[#This Row],[Transform File.REC_y]]</f>
        <v>4.28596854204857</v>
      </c>
    </row>
    <row r="776" spans="1:23" hidden="1" x14ac:dyDescent="0.25">
      <c r="A776" s="1" t="s">
        <v>105</v>
      </c>
      <c r="B776">
        <v>1</v>
      </c>
      <c r="C776" s="1" t="s">
        <v>108</v>
      </c>
      <c r="D776" s="1" t="s">
        <v>371</v>
      </c>
      <c r="E776" s="1">
        <v>2035</v>
      </c>
      <c r="F776" s="1">
        <v>90.20400225699602</v>
      </c>
      <c r="G776" s="1">
        <v>5.2916694238453283E-3</v>
      </c>
      <c r="H776" s="1">
        <v>4.4022005309506332E-11</v>
      </c>
      <c r="I776" s="1">
        <v>4.9632107053443334E-12</v>
      </c>
      <c r="J776" s="1">
        <v>5.6961150699360303E-12</v>
      </c>
      <c r="K776" s="1">
        <v>46.723171376048022</v>
      </c>
      <c r="L776" s="1">
        <v>3.087487397903772E-12</v>
      </c>
      <c r="M776" s="1">
        <v>73.077655547509593</v>
      </c>
      <c r="N776" s="1">
        <v>12.303181110547968</v>
      </c>
      <c r="O776" s="1">
        <v>53.550000000037684</v>
      </c>
      <c r="P776" s="1">
        <v>9.8840000000279993</v>
      </c>
      <c r="Q776" s="1">
        <v>6.59200000000037</v>
      </c>
      <c r="R776" s="1">
        <v>1393.0126096928909</v>
      </c>
      <c r="S776" s="1">
        <v>27.468000000000018</v>
      </c>
      <c r="T776" s="1">
        <v>481.48611887750548</v>
      </c>
      <c r="U776" s="1">
        <v>42.598076108471076</v>
      </c>
      <c r="V776" s="1">
        <f>0.45*2600*PS[[#This Row],[Transform File.REC_y]]</f>
        <v>6.1912532258990343</v>
      </c>
      <c r="W776" s="1">
        <f>0.45*_xlfn.XLOOKUP(PS[[#This Row],[Transform File.Year]],Graphs!$R$2:$R$41,Graphs!$S$2:$S$41)*_xlfn.XLOOKUP(PS[[#This Row],[Transform File.Year]],Graphs!$R$2:$R$41,Graphs!$T$2:$T$41)*PS[[#This Row],[Transform File.REC_y]]</f>
        <v>3.3723252689538596</v>
      </c>
    </row>
    <row r="777" spans="1:23" hidden="1" x14ac:dyDescent="0.25">
      <c r="A777" s="1" t="s">
        <v>105</v>
      </c>
      <c r="B777">
        <v>1</v>
      </c>
      <c r="C777" s="1" t="s">
        <v>108</v>
      </c>
      <c r="D777" s="1" t="s">
        <v>371</v>
      </c>
      <c r="E777" s="1">
        <v>2036</v>
      </c>
      <c r="F777" s="1">
        <v>92.29458295047435</v>
      </c>
      <c r="G777" s="1">
        <v>-3.4458993710119764E-3</v>
      </c>
      <c r="H777" s="1">
        <v>1.7769250283715713E-11</v>
      </c>
      <c r="I777" s="1">
        <v>4.8725320540589345E-12</v>
      </c>
      <c r="J777" s="1">
        <v>4.7995458526129797E-12</v>
      </c>
      <c r="K777" s="1">
        <v>2.5960586205575213E-12</v>
      </c>
      <c r="L777" s="1">
        <v>4.885155583204153E-12</v>
      </c>
      <c r="M777" s="1">
        <v>72.193141626162969</v>
      </c>
      <c r="N777" s="1">
        <v>9.3892122682217902</v>
      </c>
      <c r="O777" s="1">
        <v>45.900000000074165</v>
      </c>
      <c r="P777" s="1">
        <v>9.1780000000326396</v>
      </c>
      <c r="Q777" s="1">
        <v>3.2960000000006224</v>
      </c>
      <c r="R777" s="1">
        <v>1428.7444477356055</v>
      </c>
      <c r="S777" s="1">
        <v>23.544000000000032</v>
      </c>
      <c r="T777" s="1">
        <v>547.17444109168173</v>
      </c>
      <c r="U777" s="1">
        <v>54.901257219019044</v>
      </c>
      <c r="V777" s="1">
        <f>0.45*2600*PS[[#This Row],[Transform File.REC_y]]</f>
        <v>-4.0317022640840126</v>
      </c>
      <c r="W777" s="1">
        <f>0.45*_xlfn.XLOOKUP(PS[[#This Row],[Transform File.Year]],Graphs!$R$2:$R$41,Graphs!$S$2:$S$41)*_xlfn.XLOOKUP(PS[[#This Row],[Transform File.Year]],Graphs!$R$2:$R$41,Graphs!$T$2:$T$41)*PS[[#This Row],[Transform File.REC_y]]</f>
        <v>-2.1068057248120793</v>
      </c>
    </row>
    <row r="778" spans="1:23" hidden="1" x14ac:dyDescent="0.25">
      <c r="A778" s="1" t="s">
        <v>105</v>
      </c>
      <c r="B778">
        <v>1</v>
      </c>
      <c r="C778" s="1" t="s">
        <v>108</v>
      </c>
      <c r="D778" s="1" t="s">
        <v>371</v>
      </c>
      <c r="E778" s="1">
        <v>2037</v>
      </c>
      <c r="F778" s="1">
        <v>103.81010116223952</v>
      </c>
      <c r="G778" s="1">
        <v>-3.5669298392678322E-3</v>
      </c>
      <c r="H778" s="1">
        <v>3.5406081219323673E-11</v>
      </c>
      <c r="I778" s="1">
        <v>5.7645205924615607E-12</v>
      </c>
      <c r="J778" s="1">
        <v>3.6554919555880192E-12</v>
      </c>
      <c r="K778" s="1">
        <v>23.837473457853452</v>
      </c>
      <c r="L778" s="1">
        <v>3.9507636836444887E-12</v>
      </c>
      <c r="M778" s="1">
        <v>48.219794847702687</v>
      </c>
      <c r="N778" s="1">
        <v>12.220349665963433</v>
      </c>
      <c r="O778" s="1">
        <v>44.621546551908402</v>
      </c>
      <c r="P778" s="1">
        <v>8.4720000000376032</v>
      </c>
      <c r="Q778" s="1">
        <v>1.0661842298210881E-10</v>
      </c>
      <c r="R778" s="1">
        <v>1417.7531144022746</v>
      </c>
      <c r="S778" s="1">
        <v>19.620000000000044</v>
      </c>
      <c r="T778" s="1">
        <v>611.9782493845114</v>
      </c>
      <c r="U778" s="1">
        <v>64.290469487240841</v>
      </c>
      <c r="V778" s="1">
        <f>0.45*2600*PS[[#This Row],[Transform File.REC_y]]</f>
        <v>-4.1733079119433638</v>
      </c>
      <c r="W778" s="1">
        <f>0.45*_xlfn.XLOOKUP(PS[[#This Row],[Transform File.Year]],Graphs!$R$2:$R$41,Graphs!$S$2:$S$41)*_xlfn.XLOOKUP(PS[[#This Row],[Transform File.Year]],Graphs!$R$2:$R$41,Graphs!$T$2:$T$41)*PS[[#This Row],[Transform File.REC_y]]</f>
        <v>-2.0920814013172699</v>
      </c>
    </row>
    <row r="779" spans="1:23" hidden="1" x14ac:dyDescent="0.25">
      <c r="A779" s="1" t="s">
        <v>105</v>
      </c>
      <c r="B779">
        <v>1</v>
      </c>
      <c r="C779" s="1" t="s">
        <v>108</v>
      </c>
      <c r="D779" s="1" t="s">
        <v>371</v>
      </c>
      <c r="E779" s="1">
        <v>2038</v>
      </c>
      <c r="F779" s="1">
        <v>107.84000727070665</v>
      </c>
      <c r="G779" s="1">
        <v>-4.1917598468240802E-3</v>
      </c>
      <c r="H779" s="1">
        <v>2.6394838175951359E-11</v>
      </c>
      <c r="I779" s="1">
        <v>6.875533173103731E-12</v>
      </c>
      <c r="J779" s="1">
        <v>2.4314022865140448E-12</v>
      </c>
      <c r="K779" s="1">
        <v>67.399327846076318</v>
      </c>
      <c r="L779" s="1">
        <v>7.3643637276478105E-12</v>
      </c>
      <c r="M779" s="1">
        <v>35.842997339617135</v>
      </c>
      <c r="N779" s="1">
        <v>4.1854692246239065</v>
      </c>
      <c r="O779" s="1">
        <v>36.971546551952429</v>
      </c>
      <c r="P779" s="1">
        <v>7.7660000000424754</v>
      </c>
      <c r="Q779" s="1">
        <v>1.1862779565402796E-10</v>
      </c>
      <c r="R779" s="1">
        <v>1441.5905878601282</v>
      </c>
      <c r="S779" s="1">
        <v>15.696000000000058</v>
      </c>
      <c r="T779" s="1">
        <v>660.1980442322141</v>
      </c>
      <c r="U779" s="1">
        <v>76.510819153204267</v>
      </c>
      <c r="V779" s="1">
        <f>0.45*2600*PS[[#This Row],[Transform File.REC_y]]</f>
        <v>-4.9043590207841739</v>
      </c>
      <c r="W779" s="1">
        <f>0.45*_xlfn.XLOOKUP(PS[[#This Row],[Transform File.Year]],Graphs!$R$2:$R$41,Graphs!$S$2:$S$41)*_xlfn.XLOOKUP(PS[[#This Row],[Transform File.Year]],Graphs!$R$2:$R$41,Graphs!$T$2:$T$41)*PS[[#This Row],[Transform File.REC_y]]</f>
        <v>-2.3584127511767603</v>
      </c>
    </row>
    <row r="780" spans="1:23" hidden="1" x14ac:dyDescent="0.25">
      <c r="A780" s="1" t="s">
        <v>105</v>
      </c>
      <c r="B780">
        <v>1</v>
      </c>
      <c r="C780" s="1" t="s">
        <v>108</v>
      </c>
      <c r="D780" s="1" t="s">
        <v>371</v>
      </c>
      <c r="E780" s="1">
        <v>2039</v>
      </c>
      <c r="F780" s="1">
        <v>105.53289694772093</v>
      </c>
      <c r="G780" s="1">
        <v>-4.7924401313611887E-3</v>
      </c>
      <c r="H780" s="1">
        <v>8.3571185334730378E-12</v>
      </c>
      <c r="I780" s="1">
        <v>8.3195978145111751E-12</v>
      </c>
      <c r="J780" s="1">
        <v>1.83873882928587E-12</v>
      </c>
      <c r="K780" s="1">
        <v>75.498415082568911</v>
      </c>
      <c r="L780" s="1">
        <v>7.9462330339432004E-12</v>
      </c>
      <c r="M780" s="1">
        <v>39.691980616186875</v>
      </c>
      <c r="N780" s="1">
        <v>6.5815708028019673</v>
      </c>
      <c r="O780" s="1">
        <v>29.321546551970194</v>
      </c>
      <c r="P780" s="1">
        <v>7.0600000000482392</v>
      </c>
      <c r="Q780" s="1">
        <v>1.2901352536602009E-10</v>
      </c>
      <c r="R780" s="1">
        <v>1508.9899157062046</v>
      </c>
      <c r="S780" s="1">
        <v>11.772000000000077</v>
      </c>
      <c r="T780" s="1">
        <v>696.04104157183122</v>
      </c>
      <c r="U780" s="1">
        <v>80.696288377828168</v>
      </c>
      <c r="V780" s="1">
        <f>0.45*2600*PS[[#This Row],[Transform File.REC_y]]</f>
        <v>-5.6071549536925911</v>
      </c>
      <c r="W780" s="1">
        <f>0.45*_xlfn.XLOOKUP(PS[[#This Row],[Transform File.Year]],Graphs!$R$2:$R$41,Graphs!$S$2:$S$41)*_xlfn.XLOOKUP(PS[[#This Row],[Transform File.Year]],Graphs!$R$2:$R$41,Graphs!$T$2:$T$41)*PS[[#This Row],[Transform File.REC_y]]</f>
        <v>-2.5864086750437534</v>
      </c>
    </row>
    <row r="781" spans="1:23" hidden="1" x14ac:dyDescent="0.25">
      <c r="A781" s="1" t="s">
        <v>105</v>
      </c>
      <c r="B781">
        <v>1</v>
      </c>
      <c r="C781" s="1" t="s">
        <v>108</v>
      </c>
      <c r="D781" s="1" t="s">
        <v>371</v>
      </c>
      <c r="E781" s="1">
        <v>2040</v>
      </c>
      <c r="F781" s="1">
        <v>104.01288960869563</v>
      </c>
      <c r="G781" s="1">
        <v>-5.6450285132249294E-3</v>
      </c>
      <c r="H781" s="1">
        <v>4.3817908521417711E-12</v>
      </c>
      <c r="I781" s="1">
        <v>1.0497719117511705E-11</v>
      </c>
      <c r="J781" s="1">
        <v>1.5023729729078586E-12</v>
      </c>
      <c r="K781" s="1">
        <v>108.67190532729524</v>
      </c>
      <c r="L781" s="1">
        <v>8.6244638568789454E-12</v>
      </c>
      <c r="M781" s="1">
        <v>6.4300888165561065E-9</v>
      </c>
      <c r="N781" s="1">
        <v>2.1214311639604568E-9</v>
      </c>
      <c r="O781" s="1">
        <v>21.671546552005601</v>
      </c>
      <c r="P781" s="1">
        <v>6.3540000000551151</v>
      </c>
      <c r="Q781" s="1">
        <v>1.3992114852579274E-10</v>
      </c>
      <c r="R781" s="1">
        <v>1584.4883307887735</v>
      </c>
      <c r="S781" s="1">
        <v>7.8480000000001127</v>
      </c>
      <c r="T781" s="1">
        <v>735.73302218801814</v>
      </c>
      <c r="U781" s="1">
        <v>87.277859180630131</v>
      </c>
      <c r="V781" s="1">
        <f>0.45*2600*PS[[#This Row],[Transform File.REC_y]]</f>
        <v>-6.6046833604731674</v>
      </c>
      <c r="W781" s="1">
        <f>0.45*_xlfn.XLOOKUP(PS[[#This Row],[Transform File.Year]],Graphs!$R$2:$R$41,Graphs!$S$2:$S$41)*_xlfn.XLOOKUP(PS[[#This Row],[Transform File.Year]],Graphs!$R$2:$R$41,Graphs!$T$2:$T$41)*PS[[#This Row],[Transform File.REC_y]]</f>
        <v>-2.9221436541738415</v>
      </c>
    </row>
    <row r="782" spans="1:23" hidden="1" x14ac:dyDescent="0.25">
      <c r="A782" s="1" t="s">
        <v>105</v>
      </c>
      <c r="B782">
        <v>1</v>
      </c>
      <c r="C782" s="1" t="s">
        <v>108</v>
      </c>
      <c r="D782" s="1" t="s">
        <v>371</v>
      </c>
      <c r="E782" s="1">
        <v>2041</v>
      </c>
      <c r="F782" s="1">
        <v>104.15200414154167</v>
      </c>
      <c r="G782" s="1">
        <v>-6.4594080674520013E-3</v>
      </c>
      <c r="H782" s="1">
        <v>3.665915218025887E-12</v>
      </c>
      <c r="I782" s="1">
        <v>1.3846580909395308E-11</v>
      </c>
      <c r="J782" s="1">
        <v>1.2304466955641062E-12</v>
      </c>
      <c r="K782" s="1">
        <v>136.39833440950315</v>
      </c>
      <c r="L782" s="1">
        <v>9.982744762014789E-12</v>
      </c>
      <c r="M782" s="1">
        <v>1.0248972798305106E-9</v>
      </c>
      <c r="N782" s="1">
        <v>4.2875385025203054E-10</v>
      </c>
      <c r="O782" s="1">
        <v>14.021546552031996</v>
      </c>
      <c r="P782" s="1">
        <v>6.3540000000634347</v>
      </c>
      <c r="Q782" s="1">
        <v>1.5461713968551297E-10</v>
      </c>
      <c r="R782" s="1">
        <v>1693.1602361160687</v>
      </c>
      <c r="S782" s="1">
        <v>3.9240000000001904</v>
      </c>
      <c r="T782" s="1">
        <v>735.73302219444827</v>
      </c>
      <c r="U782" s="1">
        <v>87.277859182751556</v>
      </c>
      <c r="V782" s="1">
        <f>0.45*2600*PS[[#This Row],[Transform File.REC_y]]</f>
        <v>-7.5575074389188419</v>
      </c>
      <c r="W782" s="1">
        <f>0.45*_xlfn.XLOOKUP(PS[[#This Row],[Transform File.Year]],Graphs!$R$2:$R$41,Graphs!$S$2:$S$41)*_xlfn.XLOOKUP(PS[[#This Row],[Transform File.Year]],Graphs!$R$2:$R$41,Graphs!$T$2:$T$41)*PS[[#This Row],[Transform File.REC_y]]</f>
        <v>-3.2070177588143554</v>
      </c>
    </row>
    <row r="783" spans="1:23" hidden="1" x14ac:dyDescent="0.25">
      <c r="A783" s="1" t="s">
        <v>105</v>
      </c>
      <c r="B783">
        <v>1</v>
      </c>
      <c r="C783" s="1" t="s">
        <v>108</v>
      </c>
      <c r="D783" s="1" t="s">
        <v>371</v>
      </c>
      <c r="E783" s="1">
        <v>2042</v>
      </c>
      <c r="F783" s="1">
        <v>103.78451529020282</v>
      </c>
      <c r="G783" s="1">
        <v>-7.2369000796507817E-3</v>
      </c>
      <c r="H783" s="1">
        <v>3.592641434908977E-12</v>
      </c>
      <c r="I783" s="1">
        <v>1.8717994943420407E-11</v>
      </c>
      <c r="J783" s="1">
        <v>1.2162002100089279E-12</v>
      </c>
      <c r="K783" s="1">
        <v>40.72594880934777</v>
      </c>
      <c r="L783" s="1">
        <v>5.8303309804189139E-12</v>
      </c>
      <c r="M783" s="1">
        <v>25.502784215093143</v>
      </c>
      <c r="N783" s="1">
        <v>2.0479202049788702E-10</v>
      </c>
      <c r="O783" s="1">
        <v>6.3715465520403516</v>
      </c>
      <c r="P783" s="1">
        <v>6.3540000000739321</v>
      </c>
      <c r="Q783" s="1">
        <v>1.6260265929712953E-10</v>
      </c>
      <c r="R783" s="1">
        <v>1829.5585705255719</v>
      </c>
      <c r="S783" s="1">
        <v>3.5143500364883203E-11</v>
      </c>
      <c r="T783" s="1">
        <v>735.73302219547315</v>
      </c>
      <c r="U783" s="1">
        <v>87.277859183180311</v>
      </c>
      <c r="V783" s="1">
        <f>0.45*2600*PS[[#This Row],[Transform File.REC_y]]</f>
        <v>-8.4671730931914144</v>
      </c>
      <c r="W783" s="1">
        <f>0.45*_xlfn.XLOOKUP(PS[[#This Row],[Transform File.Year]],Graphs!$R$2:$R$41,Graphs!$S$2:$S$41)*_xlfn.XLOOKUP(PS[[#This Row],[Transform File.Year]],Graphs!$R$2:$R$41,Graphs!$T$2:$T$41)*PS[[#This Row],[Transform File.REC_y]]</f>
        <v>-3.4459819285487141</v>
      </c>
    </row>
    <row r="784" spans="1:23" hidden="1" x14ac:dyDescent="0.25">
      <c r="A784" s="1" t="s">
        <v>105</v>
      </c>
      <c r="B784">
        <v>1</v>
      </c>
      <c r="C784" s="1" t="s">
        <v>108</v>
      </c>
      <c r="D784" s="1" t="s">
        <v>371</v>
      </c>
      <c r="E784" s="1">
        <v>2043</v>
      </c>
      <c r="F784" s="1">
        <v>99.326382765479622</v>
      </c>
      <c r="G784" s="1">
        <v>-8.0692451881885733E-3</v>
      </c>
      <c r="H784" s="1">
        <v>3.8370185025254899E-12</v>
      </c>
      <c r="I784" s="1">
        <v>2.6730113291115749E-11</v>
      </c>
      <c r="J784" s="1">
        <v>1.1635569701252871E-12</v>
      </c>
      <c r="K784" s="1">
        <v>44.398916974220022</v>
      </c>
      <c r="L784" s="1">
        <v>1.7292173569245154E-12</v>
      </c>
      <c r="M784" s="1">
        <v>54.538977462028235</v>
      </c>
      <c r="N784" s="1">
        <v>1.6967233383906613E-10</v>
      </c>
      <c r="O784" s="1">
        <v>6.371546552044733</v>
      </c>
      <c r="P784" s="1">
        <v>6.3540000000877788</v>
      </c>
      <c r="Q784" s="1">
        <v>1.6829877436706556E-10</v>
      </c>
      <c r="R784" s="1">
        <v>1870.2845193349197</v>
      </c>
      <c r="S784" s="1">
        <v>3.9483552684012907E-11</v>
      </c>
      <c r="T784" s="1">
        <v>761.23580641056628</v>
      </c>
      <c r="U784" s="1">
        <v>87.277859183385104</v>
      </c>
      <c r="V784" s="1">
        <f>0.45*2600*PS[[#This Row],[Transform File.REC_y]]</f>
        <v>-9.441016870180631</v>
      </c>
      <c r="W784" s="1">
        <f>0.45*_xlfn.XLOOKUP(PS[[#This Row],[Transform File.Year]],Graphs!$R$2:$R$41,Graphs!$S$2:$S$41)*_xlfn.XLOOKUP(PS[[#This Row],[Transform File.Year]],Graphs!$R$2:$R$41,Graphs!$T$2:$T$41)*PS[[#This Row],[Transform File.REC_y]]</f>
        <v>-3.6848851854076132</v>
      </c>
    </row>
    <row r="785" spans="1:23" hidden="1" x14ac:dyDescent="0.25">
      <c r="A785" s="1" t="s">
        <v>105</v>
      </c>
      <c r="B785">
        <v>1</v>
      </c>
      <c r="C785" s="1" t="s">
        <v>108</v>
      </c>
      <c r="D785" s="1" t="s">
        <v>371</v>
      </c>
      <c r="E785" s="1">
        <v>2044</v>
      </c>
      <c r="F785" s="1">
        <v>95.199788503288005</v>
      </c>
      <c r="G785" s="1">
        <v>-2.3164595827795102E-4</v>
      </c>
      <c r="H785" s="1">
        <v>4.2764834456199053E-12</v>
      </c>
      <c r="I785" s="1">
        <v>4.1889019751425944E-11</v>
      </c>
      <c r="J785" s="1">
        <v>1.069667701283427E-12</v>
      </c>
      <c r="K785" s="1">
        <v>64.341566864034135</v>
      </c>
      <c r="L785" s="1">
        <v>7.5519123490737932E-13</v>
      </c>
      <c r="M785" s="1">
        <v>25.445892250700986</v>
      </c>
      <c r="N785" s="1">
        <v>1.6791425429626878E-10</v>
      </c>
      <c r="O785" s="1">
        <v>6.3715465520483985</v>
      </c>
      <c r="P785" s="1">
        <v>6.3540000001064971</v>
      </c>
      <c r="Q785" s="1">
        <v>1.7309832021967856E-10</v>
      </c>
      <c r="R785" s="1">
        <v>1914.6834363091398</v>
      </c>
      <c r="S785" s="1">
        <v>4.3211290080670544E-11</v>
      </c>
      <c r="T785" s="1">
        <v>815.77478387259453</v>
      </c>
      <c r="U785" s="1">
        <v>87.277859183554781</v>
      </c>
      <c r="V785" s="1">
        <f>0.45*2600*PS[[#This Row],[Transform File.REC_y]]</f>
        <v>-0.27102577118520271</v>
      </c>
      <c r="W785" s="1">
        <f>0.45*_xlfn.XLOOKUP(PS[[#This Row],[Transform File.Year]],Graphs!$R$2:$R$41,Graphs!$S$2:$S$41)*_xlfn.XLOOKUP(PS[[#This Row],[Transform File.Year]],Graphs!$R$2:$R$41,Graphs!$T$2:$T$41)*PS[[#This Row],[Transform File.REC_y]]</f>
        <v>-0.10144380966283491</v>
      </c>
    </row>
    <row r="786" spans="1:23" hidden="1" x14ac:dyDescent="0.25">
      <c r="A786" s="1" t="s">
        <v>105</v>
      </c>
      <c r="B786">
        <v>1</v>
      </c>
      <c r="C786" s="1" t="s">
        <v>108</v>
      </c>
      <c r="D786" s="1" t="s">
        <v>371</v>
      </c>
      <c r="E786" s="1">
        <v>2045</v>
      </c>
      <c r="F786" s="1">
        <v>91.629657360347863</v>
      </c>
      <c r="G786" s="1">
        <v>4.6845868305422873E-2</v>
      </c>
      <c r="H786" s="1">
        <v>4.9104083115236265E-12</v>
      </c>
      <c r="I786" s="1">
        <v>8.7755430545518817E-11</v>
      </c>
      <c r="J786" s="1">
        <v>1.0337431830649126E-12</v>
      </c>
      <c r="K786" s="1">
        <v>45.956025467266144</v>
      </c>
      <c r="L786" s="1">
        <v>4.0135613747157335E-13</v>
      </c>
      <c r="M786" s="1">
        <v>15.092858542813026</v>
      </c>
      <c r="N786" s="1">
        <v>1.8177574242141265E-10</v>
      </c>
      <c r="O786" s="1">
        <v>6.3715465520519912</v>
      </c>
      <c r="P786" s="1">
        <v>6.3540000001332269</v>
      </c>
      <c r="Q786" s="1">
        <v>1.7675381217526658E-10</v>
      </c>
      <c r="R786" s="1">
        <v>1979.0250031731739</v>
      </c>
      <c r="S786" s="1">
        <v>4.6298777478574316E-11</v>
      </c>
      <c r="T786" s="1">
        <v>841.22067612329556</v>
      </c>
      <c r="U786" s="1">
        <v>87.277859183722697</v>
      </c>
      <c r="V786" s="1">
        <f>0.45*2600*PS[[#This Row],[Transform File.REC_y]]</f>
        <v>54.809665917344759</v>
      </c>
      <c r="W786" s="1">
        <f>0.45*_xlfn.XLOOKUP(PS[[#This Row],[Transform File.Year]],Graphs!$R$2:$R$41,Graphs!$S$2:$S$41)*_xlfn.XLOOKUP(PS[[#This Row],[Transform File.Year]],Graphs!$R$2:$R$41,Graphs!$T$2:$T$41)*PS[[#This Row],[Transform File.REC_y]]</f>
        <v>19.672580126311345</v>
      </c>
    </row>
    <row r="787" spans="1:23" hidden="1" x14ac:dyDescent="0.25">
      <c r="A787" s="1" t="s">
        <v>105</v>
      </c>
      <c r="B787">
        <v>1</v>
      </c>
      <c r="C787" s="1" t="s">
        <v>108</v>
      </c>
      <c r="D787" s="1" t="s">
        <v>371</v>
      </c>
      <c r="E787" s="1">
        <v>2046</v>
      </c>
      <c r="F787" s="1">
        <v>88.06878329709005</v>
      </c>
      <c r="G787" s="1">
        <v>3.311123421651084E-2</v>
      </c>
      <c r="H787" s="1">
        <v>5.6973905050139227E-12</v>
      </c>
      <c r="I787" s="1">
        <v>6.0238820983476055E-8</v>
      </c>
      <c r="J787" s="1">
        <v>9.3971298813014679E-13</v>
      </c>
      <c r="K787" s="1">
        <v>128.10814243638126</v>
      </c>
      <c r="L787" s="1">
        <v>2.7490019003360542E-13</v>
      </c>
      <c r="M787" s="1">
        <v>41.164664908345088</v>
      </c>
      <c r="N787" s="1">
        <v>2.062067696823235E-10</v>
      </c>
      <c r="O787" s="1">
        <v>6.3715465520558281</v>
      </c>
      <c r="P787" s="1">
        <v>6.354000000175116</v>
      </c>
      <c r="Q787" s="1">
        <v>1.7918521446178063E-10</v>
      </c>
      <c r="R787" s="1">
        <v>2024.9810286404399</v>
      </c>
      <c r="S787" s="1">
        <v>5.1183933061778469E-11</v>
      </c>
      <c r="T787" s="1">
        <v>856.31353466610858</v>
      </c>
      <c r="U787" s="1">
        <v>87.277859183904468</v>
      </c>
      <c r="V787" s="1">
        <f>0.45*2600*PS[[#This Row],[Transform File.REC_y]]</f>
        <v>38.740144033317684</v>
      </c>
      <c r="W787" s="1">
        <f>0.45*_xlfn.XLOOKUP(PS[[#This Row],[Transform File.Year]],Graphs!$R$2:$R$41,Graphs!$S$2:$S$41)*_xlfn.XLOOKUP(PS[[#This Row],[Transform File.Year]],Graphs!$R$2:$R$41,Graphs!$T$2:$T$41)*PS[[#This Row],[Transform File.REC_y]]</f>
        <v>13.333197646696256</v>
      </c>
    </row>
    <row r="788" spans="1:23" hidden="1" x14ac:dyDescent="0.25">
      <c r="A788" s="1" t="s">
        <v>105</v>
      </c>
      <c r="B788">
        <v>1</v>
      </c>
      <c r="C788" s="1" t="s">
        <v>108</v>
      </c>
      <c r="D788" s="1" t="s">
        <v>371</v>
      </c>
      <c r="E788" s="1">
        <v>2047</v>
      </c>
      <c r="F788" s="1">
        <v>84.867663594754518</v>
      </c>
      <c r="G788" s="1">
        <v>6.4475122156299067E-2</v>
      </c>
      <c r="H788" s="1">
        <v>6.6753036196116378E-12</v>
      </c>
      <c r="I788" s="1">
        <v>1.4798730496970005E-8</v>
      </c>
      <c r="J788" s="1">
        <v>8.4714641779057049E-13</v>
      </c>
      <c r="K788" s="1">
        <v>212.18112690471858</v>
      </c>
      <c r="L788" s="1">
        <v>2.0516102651474955E-13</v>
      </c>
      <c r="M788" s="1">
        <v>24.377998916217365</v>
      </c>
      <c r="N788" s="1">
        <v>2.4449896078493779E-10</v>
      </c>
      <c r="O788" s="1">
        <v>6.3715465520601047</v>
      </c>
      <c r="P788" s="1">
        <v>6.3540000002628716</v>
      </c>
      <c r="Q788" s="1">
        <v>1.8102395329106649E-10</v>
      </c>
      <c r="R788" s="1">
        <v>2070.6541710768211</v>
      </c>
      <c r="S788" s="1">
        <v>5.5134696745422958E-11</v>
      </c>
      <c r="T788" s="1">
        <v>897.4781995744537</v>
      </c>
      <c r="U788" s="1">
        <v>87.277859184077883</v>
      </c>
      <c r="V788" s="1">
        <f>0.45*2600*PS[[#This Row],[Transform File.REC_y]]</f>
        <v>75.435892922869911</v>
      </c>
      <c r="W788" s="1">
        <f>0.45*_xlfn.XLOOKUP(PS[[#This Row],[Transform File.Year]],Graphs!$R$2:$R$41,Graphs!$S$2:$S$41)*_xlfn.XLOOKUP(PS[[#This Row],[Transform File.Year]],Graphs!$R$2:$R$41,Graphs!$T$2:$T$41)*PS[[#This Row],[Transform File.REC_y]]</f>
        <v>24.894306109940054</v>
      </c>
    </row>
    <row r="789" spans="1:23" hidden="1" x14ac:dyDescent="0.25">
      <c r="A789" s="1" t="s">
        <v>105</v>
      </c>
      <c r="B789">
        <v>1</v>
      </c>
      <c r="C789" s="1" t="s">
        <v>108</v>
      </c>
      <c r="D789" s="1" t="s">
        <v>371</v>
      </c>
      <c r="E789" s="1">
        <v>2048</v>
      </c>
      <c r="F789" s="1">
        <v>81.926217532560415</v>
      </c>
      <c r="G789" s="1">
        <v>5.998138748797549E-2</v>
      </c>
      <c r="H789" s="1">
        <v>8.0310736608385877E-12</v>
      </c>
      <c r="I789" s="1">
        <v>1.0237433524018809E-9</v>
      </c>
      <c r="J789" s="1">
        <v>8.2783159868531984E-13</v>
      </c>
      <c r="K789" s="1">
        <v>252.65948478567094</v>
      </c>
      <c r="L789" s="1">
        <v>1.5631478573868701E-13</v>
      </c>
      <c r="M789" s="1">
        <v>47.118015708079533</v>
      </c>
      <c r="N789" s="1">
        <v>2.9175250180726631E-10</v>
      </c>
      <c r="O789" s="1">
        <v>6.3715465520650154</v>
      </c>
      <c r="P789" s="1">
        <v>6.0504563865573044E-8</v>
      </c>
      <c r="Q789" s="1">
        <v>1.8252632626397435E-10</v>
      </c>
      <c r="R789" s="1">
        <v>2159.1827979815398</v>
      </c>
      <c r="S789" s="1">
        <v>6.2499060473070762E-11</v>
      </c>
      <c r="T789" s="1">
        <v>921.85619849067109</v>
      </c>
      <c r="U789" s="1">
        <v>87.277859184287308</v>
      </c>
      <c r="V789" s="1">
        <f>0.45*2600*PS[[#This Row],[Transform File.REC_y]]</f>
        <v>70.178223360931327</v>
      </c>
      <c r="W789" s="1">
        <f>0.45*_xlfn.XLOOKUP(PS[[#This Row],[Transform File.Year]],Graphs!$R$2:$R$41,Graphs!$S$2:$S$41)*_xlfn.XLOOKUP(PS[[#This Row],[Transform File.Year]],Graphs!$R$2:$R$41,Graphs!$T$2:$T$41)*PS[[#This Row],[Transform File.REC_y]]</f>
        <v>22.205140163761719</v>
      </c>
    </row>
    <row r="790" spans="1:23" hidden="1" x14ac:dyDescent="0.25">
      <c r="A790" s="1" t="s">
        <v>105</v>
      </c>
      <c r="B790">
        <v>1</v>
      </c>
      <c r="C790" s="1" t="s">
        <v>108</v>
      </c>
      <c r="D790" s="1" t="s">
        <v>371</v>
      </c>
      <c r="E790" s="1">
        <v>2049</v>
      </c>
      <c r="F790" s="1">
        <v>78.73540339314421</v>
      </c>
      <c r="G790" s="1">
        <v>4.5590909995982684E-2</v>
      </c>
      <c r="H790" s="1">
        <v>9.4849463715900051E-12</v>
      </c>
      <c r="I790" s="1">
        <v>4.6855604317184642E-10</v>
      </c>
      <c r="J790" s="1">
        <v>7.9298745861589749E-13</v>
      </c>
      <c r="K790" s="1">
        <v>225.23890517515017</v>
      </c>
      <c r="L790" s="1">
        <v>1.2309032471246731E-13</v>
      </c>
      <c r="M790" s="1">
        <v>41.156735137260846</v>
      </c>
      <c r="N790" s="1">
        <v>3.5056517710268906E-10</v>
      </c>
      <c r="O790" s="1">
        <v>6.3715465520704084</v>
      </c>
      <c r="P790" s="1">
        <v>7.5300076189079939E-8</v>
      </c>
      <c r="Q790" s="1">
        <v>1.8375677295953845E-10</v>
      </c>
      <c r="R790" s="1">
        <v>2226.3635327672114</v>
      </c>
      <c r="S790" s="1">
        <v>7.0445293507013962E-11</v>
      </c>
      <c r="T790" s="1">
        <v>968.97421419875059</v>
      </c>
      <c r="U790" s="1">
        <v>87.277859184545605</v>
      </c>
      <c r="V790" s="1">
        <f>0.45*2600*PS[[#This Row],[Transform File.REC_y]]</f>
        <v>53.341364695299738</v>
      </c>
      <c r="W790" s="1">
        <f>0.45*_xlfn.XLOOKUP(PS[[#This Row],[Transform File.Year]],Graphs!$R$2:$R$41,Graphs!$S$2:$S$41)*_xlfn.XLOOKUP(PS[[#This Row],[Transform File.Year]],Graphs!$R$2:$R$41,Graphs!$T$2:$T$41)*PS[[#This Row],[Transform File.REC_y]]</f>
        <v>16.181729991950743</v>
      </c>
    </row>
    <row r="791" spans="1:23" hidden="1" x14ac:dyDescent="0.25">
      <c r="A791" s="1" t="s">
        <v>105</v>
      </c>
      <c r="B791">
        <v>1</v>
      </c>
      <c r="C791" s="1" t="s">
        <v>108</v>
      </c>
      <c r="D791" s="1" t="s">
        <v>371</v>
      </c>
      <c r="E791" s="1">
        <v>2050</v>
      </c>
      <c r="F791" s="1">
        <v>75.401938407069466</v>
      </c>
      <c r="G791" s="1">
        <v>3.3379072781952311E-2</v>
      </c>
      <c r="H791" s="1">
        <v>1.1411461641162685E-11</v>
      </c>
      <c r="I791" s="1">
        <v>4.1346488504639044E-10</v>
      </c>
      <c r="J791" s="1">
        <v>8.3202365684602989E-13</v>
      </c>
      <c r="K791" s="1">
        <v>154.10793479638599</v>
      </c>
      <c r="L791" s="1">
        <v>0</v>
      </c>
      <c r="M791" s="1">
        <v>40.870617689061511</v>
      </c>
      <c r="N791" s="1">
        <v>4.2474962538006353E-10</v>
      </c>
      <c r="O791" s="1">
        <v>6.3715465520767731</v>
      </c>
      <c r="P791" s="1">
        <v>7.6322468067345886E-8</v>
      </c>
      <c r="Q791" s="1">
        <v>1.8497297316954738E-10</v>
      </c>
      <c r="R791" s="1">
        <v>2281.5850976555894</v>
      </c>
      <c r="S791" s="1">
        <v>7.9069757363892907E-11</v>
      </c>
      <c r="T791" s="1">
        <v>1010.1309493360114</v>
      </c>
      <c r="U791" s="1">
        <v>87.277859184851437</v>
      </c>
      <c r="V791" s="1">
        <f>0.45*2600*PS[[#This Row],[Transform File.REC_y]]</f>
        <v>39.053515154884202</v>
      </c>
      <c r="W791" s="1">
        <f>0.45*_xlfn.XLOOKUP(PS[[#This Row],[Transform File.Year]],Graphs!$R$2:$R$41,Graphs!$S$2:$S$41)*_xlfn.XLOOKUP(PS[[#This Row],[Transform File.Year]],Graphs!$R$2:$R$41,Graphs!$T$2:$T$41)*PS[[#This Row],[Transform File.REC_y]]</f>
        <v>11.358249734137637</v>
      </c>
    </row>
    <row r="792" spans="1:23" hidden="1" x14ac:dyDescent="0.25">
      <c r="A792" s="1" t="s">
        <v>105</v>
      </c>
      <c r="B792">
        <v>1</v>
      </c>
      <c r="C792" s="1" t="s">
        <v>108</v>
      </c>
      <c r="D792" s="1" t="s">
        <v>371</v>
      </c>
      <c r="E792" s="1">
        <v>2051</v>
      </c>
      <c r="F792" s="1">
        <v>72.374025250964607</v>
      </c>
      <c r="G792" s="1">
        <v>3.642337028916743E-3</v>
      </c>
      <c r="H792" s="1">
        <v>1.3864867566351478E-11</v>
      </c>
      <c r="I792" s="1">
        <v>7.1545858736553155E-10</v>
      </c>
      <c r="J792" s="1">
        <v>9.6954231905276128E-13</v>
      </c>
      <c r="K792" s="1">
        <v>146.35428291419709</v>
      </c>
      <c r="L792" s="1">
        <v>0</v>
      </c>
      <c r="M792" s="1">
        <v>63.082779122526944</v>
      </c>
      <c r="N792" s="1">
        <v>5.1985790182620309E-10</v>
      </c>
      <c r="O792" s="1">
        <v>6.3715465520844896</v>
      </c>
      <c r="P792" s="1">
        <v>7.6789503441249808E-8</v>
      </c>
      <c r="Q792" s="1">
        <v>1.8613653013967267E-10</v>
      </c>
      <c r="R792" s="1">
        <v>2317.2161223072007</v>
      </c>
      <c r="S792" s="1">
        <v>8.9052502125907696E-11</v>
      </c>
      <c r="T792" s="1">
        <v>1051.001567025073</v>
      </c>
      <c r="U792" s="1">
        <v>87.277859185212805</v>
      </c>
      <c r="V792" s="1">
        <f>0.45*2600*PS[[#This Row],[Transform File.REC_y]]</f>
        <v>4.2615343238325893</v>
      </c>
      <c r="W792" s="1">
        <f>0.45*_xlfn.XLOOKUP(PS[[#This Row],[Transform File.Year]],Graphs!$R$2:$R$41,Graphs!$S$2:$S$41)*_xlfn.XLOOKUP(PS[[#This Row],[Transform File.Year]],Graphs!$R$2:$R$41,Graphs!$T$2:$T$41)*PS[[#This Row],[Transform File.REC_y]]</f>
        <v>1.1881978427971136</v>
      </c>
    </row>
    <row r="793" spans="1:23" hidden="1" x14ac:dyDescent="0.25">
      <c r="A793" s="1" t="s">
        <v>105</v>
      </c>
      <c r="B793">
        <v>1</v>
      </c>
      <c r="C793" s="1" t="s">
        <v>108</v>
      </c>
      <c r="D793" s="1" t="s">
        <v>371</v>
      </c>
      <c r="E793" s="1">
        <v>2052</v>
      </c>
      <c r="F793" s="1">
        <v>69.52761202121647</v>
      </c>
      <c r="G793" s="1">
        <v>2.0884970822802135E-2</v>
      </c>
      <c r="H793" s="1">
        <v>1.7426166836679058E-11</v>
      </c>
      <c r="I793" s="1">
        <v>4.4464917790372648E-9</v>
      </c>
      <c r="J793" s="1">
        <v>0</v>
      </c>
      <c r="K793" s="1">
        <v>98.701036134128159</v>
      </c>
      <c r="L793" s="1">
        <v>0</v>
      </c>
      <c r="M793" s="1">
        <v>123.11326263468072</v>
      </c>
      <c r="N793" s="1">
        <v>6.4429270566250261E-10</v>
      </c>
      <c r="O793" s="1">
        <v>6.3715465520935783</v>
      </c>
      <c r="P793" s="1">
        <v>7.7201258224508227E-8</v>
      </c>
      <c r="Q793" s="1">
        <v>1.872061978409561E-10</v>
      </c>
      <c r="R793" s="1">
        <v>2394.700939709769</v>
      </c>
      <c r="S793" s="1">
        <v>9.488283310632661E-11</v>
      </c>
      <c r="T793" s="1">
        <v>1058.6643461476006</v>
      </c>
      <c r="U793" s="1">
        <v>87.277859185618212</v>
      </c>
      <c r="V793" s="1">
        <f>0.45*2600*PS[[#This Row],[Transform File.REC_y]]</f>
        <v>24.435415862678497</v>
      </c>
      <c r="W793" s="1">
        <f>0.45*_xlfn.XLOOKUP(PS[[#This Row],[Transform File.Year]],Graphs!$R$2:$R$41,Graphs!$S$2:$S$41)*_xlfn.XLOOKUP(PS[[#This Row],[Transform File.Year]],Graphs!$R$2:$R$41,Graphs!$T$2:$T$41)*PS[[#This Row],[Transform File.REC_y]]</f>
        <v>6.5312343613220385</v>
      </c>
    </row>
    <row r="794" spans="1:23" hidden="1" x14ac:dyDescent="0.25">
      <c r="A794" s="1" t="s">
        <v>105</v>
      </c>
      <c r="B794">
        <v>1</v>
      </c>
      <c r="C794" s="1" t="s">
        <v>108</v>
      </c>
      <c r="D794" s="1" t="s">
        <v>371</v>
      </c>
      <c r="E794" s="1">
        <v>2053</v>
      </c>
      <c r="F794" s="1">
        <v>66.45151096359281</v>
      </c>
      <c r="G794" s="1">
        <v>2.7154547515343699E-2</v>
      </c>
      <c r="H794" s="1">
        <v>2.2288299380924183E-11</v>
      </c>
      <c r="I794" s="1">
        <v>3.5019730039233592E-9</v>
      </c>
      <c r="J794" s="1">
        <v>0</v>
      </c>
      <c r="K794" s="1">
        <v>135.59636738683906</v>
      </c>
      <c r="L794" s="1">
        <v>0</v>
      </c>
      <c r="M794" s="1">
        <v>102.45830315724996</v>
      </c>
      <c r="N794" s="1">
        <v>8.1136298685498803E-10</v>
      </c>
      <c r="O794" s="1">
        <v>6.3715465521044754</v>
      </c>
      <c r="P794" s="1">
        <v>7.7914802396335494E-8</v>
      </c>
      <c r="Q794" s="1">
        <v>1.8823994102402101E-10</v>
      </c>
      <c r="R794" s="1">
        <v>2425.9455813325922</v>
      </c>
      <c r="S794" s="1">
        <v>9.6612050463251126E-11</v>
      </c>
      <c r="T794" s="1">
        <v>1098.6476087822844</v>
      </c>
      <c r="U794" s="1">
        <v>87.277859184564761</v>
      </c>
      <c r="V794" s="1">
        <f>0.45*2600*PS[[#This Row],[Transform File.REC_y]]</f>
        <v>31.770820592952127</v>
      </c>
      <c r="W794" s="1">
        <f>0.45*_xlfn.XLOOKUP(PS[[#This Row],[Transform File.Year]],Graphs!$R$2:$R$41,Graphs!$S$2:$S$41)*_xlfn.XLOOKUP(PS[[#This Row],[Transform File.Year]],Graphs!$R$2:$R$41,Graphs!$T$2:$T$41)*PS[[#This Row],[Transform File.REC_y]]</f>
        <v>8.1402595413779846</v>
      </c>
    </row>
    <row r="795" spans="1:23" hidden="1" x14ac:dyDescent="0.25">
      <c r="A795" s="1" t="s">
        <v>105</v>
      </c>
      <c r="B795">
        <v>1</v>
      </c>
      <c r="C795" s="1" t="s">
        <v>108</v>
      </c>
      <c r="D795" s="1" t="s">
        <v>371</v>
      </c>
      <c r="E795" s="1">
        <v>2054</v>
      </c>
      <c r="F795" s="1">
        <v>63.309630897732283</v>
      </c>
      <c r="G795" s="1">
        <v>3.179125319107403E-2</v>
      </c>
      <c r="H795" s="1">
        <v>2.7860363361771503E-11</v>
      </c>
      <c r="I795" s="1">
        <v>3.3905342048721237E-8</v>
      </c>
      <c r="J795" s="1">
        <v>0</v>
      </c>
      <c r="K795" s="1">
        <v>150.75090098600234</v>
      </c>
      <c r="L795" s="1">
        <v>0</v>
      </c>
      <c r="M795" s="1">
        <v>2.184924119613572E-8</v>
      </c>
      <c r="N795" s="1">
        <v>1.0434871121479674E-9</v>
      </c>
      <c r="O795" s="1">
        <v>6.3715465521176355</v>
      </c>
      <c r="P795" s="1">
        <v>8.2359154118197313E-8</v>
      </c>
      <c r="Q795" s="1">
        <v>1.8917965401215116E-10</v>
      </c>
      <c r="R795" s="1">
        <v>2489.0217022703255</v>
      </c>
      <c r="S795" s="1">
        <v>9.7367241698158505E-11</v>
      </c>
      <c r="T795" s="1">
        <v>1095.5735805201368</v>
      </c>
      <c r="U795" s="1">
        <v>86.266085701070352</v>
      </c>
      <c r="V795" s="1">
        <f>0.45*2600*PS[[#This Row],[Transform File.REC_y]]</f>
        <v>37.195766233556618</v>
      </c>
      <c r="W795" s="1">
        <f>0.45*_xlfn.XLOOKUP(PS[[#This Row],[Transform File.Year]],Graphs!$R$2:$R$41,Graphs!$S$2:$S$41)*_xlfn.XLOOKUP(PS[[#This Row],[Transform File.Year]],Graphs!$R$2:$R$41,Graphs!$T$2:$T$41)*PS[[#This Row],[Transform File.REC_y]]</f>
        <v>9.1352277016570369</v>
      </c>
    </row>
    <row r="796" spans="1:23" hidden="1" x14ac:dyDescent="0.25">
      <c r="A796" s="1" t="s">
        <v>105</v>
      </c>
      <c r="B796">
        <v>1</v>
      </c>
      <c r="C796" s="1" t="s">
        <v>108</v>
      </c>
      <c r="D796" s="1" t="s">
        <v>371</v>
      </c>
      <c r="E796" s="1">
        <v>2055</v>
      </c>
      <c r="F796" s="1">
        <v>60.393634608600301</v>
      </c>
      <c r="G796" s="1">
        <v>9.4420840055873118E-2</v>
      </c>
      <c r="H796" s="1">
        <v>3.3358333105957923E-11</v>
      </c>
      <c r="I796" s="1">
        <v>7.6967735422501539E-9</v>
      </c>
      <c r="J796" s="1">
        <v>0</v>
      </c>
      <c r="K796" s="1">
        <v>120.40309900451142</v>
      </c>
      <c r="L796" s="1">
        <v>0</v>
      </c>
      <c r="M796" s="1">
        <v>46.885892145945348</v>
      </c>
      <c r="N796" s="1">
        <v>1.3813947623202863E-9</v>
      </c>
      <c r="O796" s="1">
        <v>6.3715465521340287</v>
      </c>
      <c r="P796" s="1">
        <v>8.5858730467711425E-8</v>
      </c>
      <c r="Q796" s="1">
        <v>1.9002680042994173E-10</v>
      </c>
      <c r="R796" s="1">
        <v>2545.6855329927562</v>
      </c>
      <c r="S796" s="1">
        <v>9.7768597835630081E-11</v>
      </c>
      <c r="T796" s="1">
        <v>1095.5735805405698</v>
      </c>
      <c r="U796" s="1">
        <v>83.482198959310409</v>
      </c>
      <c r="V796" s="1">
        <f>0.45*2600*PS[[#This Row],[Transform File.REC_y]]</f>
        <v>110.47238286537154</v>
      </c>
      <c r="W796" s="1">
        <f>0.45*_xlfn.XLOOKUP(PS[[#This Row],[Transform File.Year]],Graphs!$R$2:$R$41,Graphs!$S$2:$S$41)*_xlfn.XLOOKUP(PS[[#This Row],[Transform File.Year]],Graphs!$R$2:$R$41,Graphs!$T$2:$T$41)*PS[[#This Row],[Transform File.REC_y]]</f>
        <v>26.006243910094053</v>
      </c>
    </row>
    <row r="797" spans="1:23" hidden="1" x14ac:dyDescent="0.25">
      <c r="A797" s="1" t="s">
        <v>105</v>
      </c>
      <c r="B797">
        <v>1</v>
      </c>
      <c r="C797" s="1" t="s">
        <v>108</v>
      </c>
      <c r="D797" s="1" t="s">
        <v>371</v>
      </c>
      <c r="E797" s="1">
        <v>2056</v>
      </c>
      <c r="F797" s="1">
        <v>57.156650600235054</v>
      </c>
      <c r="G797" s="1">
        <v>6.6834095299170857E-4</v>
      </c>
      <c r="H797" s="1">
        <v>4.0876937209773366E-11</v>
      </c>
      <c r="I797" s="1">
        <v>1.3441710758982022E-9</v>
      </c>
      <c r="J797" s="1">
        <v>0</v>
      </c>
      <c r="K797" s="1">
        <v>147.83666324549694</v>
      </c>
      <c r="L797" s="1">
        <v>0</v>
      </c>
      <c r="M797" s="1">
        <v>38.265438287011399</v>
      </c>
      <c r="N797" s="1">
        <v>1.9078019613893425E-9</v>
      </c>
      <c r="O797" s="1">
        <v>6.3715465521547721</v>
      </c>
      <c r="P797" s="1">
        <v>1.1976141599413579E-7</v>
      </c>
      <c r="Q797" s="1">
        <v>1.9085463202862704E-10</v>
      </c>
      <c r="R797" s="1">
        <v>2572.2226714935509</v>
      </c>
      <c r="S797" s="1">
        <v>9.8043498025663687E-11</v>
      </c>
      <c r="T797" s="1">
        <v>1091.5575475176242</v>
      </c>
      <c r="U797" s="1">
        <v>79.875868846433846</v>
      </c>
      <c r="V797" s="1">
        <f>0.45*2600*PS[[#This Row],[Transform File.REC_y]]</f>
        <v>0.78195891500029902</v>
      </c>
      <c r="W797" s="1">
        <f>0.45*_xlfn.XLOOKUP(PS[[#This Row],[Transform File.Year]],Graphs!$R$2:$R$41,Graphs!$S$2:$S$41)*_xlfn.XLOOKUP(PS[[#This Row],[Transform File.Year]],Graphs!$R$2:$R$41,Graphs!$T$2:$T$41)*PS[[#This Row],[Transform File.REC_y]]</f>
        <v>0.17643636919265035</v>
      </c>
    </row>
    <row r="798" spans="1:23" hidden="1" x14ac:dyDescent="0.25">
      <c r="A798" s="1" t="s">
        <v>105</v>
      </c>
      <c r="B798">
        <v>1</v>
      </c>
      <c r="C798" s="1" t="s">
        <v>108</v>
      </c>
      <c r="D798" s="1" t="s">
        <v>371</v>
      </c>
      <c r="E798" s="1">
        <v>2057</v>
      </c>
      <c r="F798" s="1">
        <v>54.001688279078479</v>
      </c>
      <c r="G798" s="1">
        <v>1.7934673516103211E-3</v>
      </c>
      <c r="H798" s="1">
        <v>0</v>
      </c>
      <c r="I798" s="1">
        <v>4.3502121714455936E-10</v>
      </c>
      <c r="J798" s="1">
        <v>0</v>
      </c>
      <c r="K798" s="1">
        <v>242.8944341541542</v>
      </c>
      <c r="L798" s="1">
        <v>0</v>
      </c>
      <c r="M798" s="1">
        <v>2.0338448741299694E-8</v>
      </c>
      <c r="N798" s="1">
        <v>2.820458989414198E-9</v>
      </c>
      <c r="O798" s="1">
        <v>6.3715465521800949</v>
      </c>
      <c r="P798" s="1">
        <v>1.2745524946107212E-7</v>
      </c>
      <c r="Q798" s="1">
        <v>1.9164761948724294E-10</v>
      </c>
      <c r="R798" s="1">
        <v>2628.5098041366</v>
      </c>
      <c r="S798" s="1">
        <v>9.8248659052178441E-11</v>
      </c>
      <c r="T798" s="1">
        <v>1101.4044244468228</v>
      </c>
      <c r="U798" s="1">
        <v>75.035873676976792</v>
      </c>
      <c r="V798" s="1">
        <f>0.45*2600*PS[[#This Row],[Transform File.REC_y]]</f>
        <v>2.0983568013840759</v>
      </c>
      <c r="W798" s="1">
        <f>0.45*_xlfn.XLOOKUP(PS[[#This Row],[Transform File.Year]],Graphs!$R$2:$R$41,Graphs!$S$2:$S$41)*_xlfn.XLOOKUP(PS[[#This Row],[Transform File.Year]],Graphs!$R$2:$R$41,Graphs!$T$2:$T$41)*PS[[#This Row],[Transform File.REC_y]]</f>
        <v>0.45378091920185998</v>
      </c>
    </row>
    <row r="799" spans="1:23" hidden="1" x14ac:dyDescent="0.25">
      <c r="A799" s="1" t="s">
        <v>105</v>
      </c>
      <c r="B799">
        <v>1</v>
      </c>
      <c r="C799" s="1" t="s">
        <v>108</v>
      </c>
      <c r="D799" s="1" t="s">
        <v>371</v>
      </c>
      <c r="E799" s="1">
        <v>2058</v>
      </c>
      <c r="F799" s="1">
        <v>51.041723524826693</v>
      </c>
      <c r="G799" s="1">
        <v>3.4043102892799805E-2</v>
      </c>
      <c r="H799" s="1">
        <v>0</v>
      </c>
      <c r="I799" s="1">
        <v>0</v>
      </c>
      <c r="J799" s="1">
        <v>0</v>
      </c>
      <c r="K799" s="1">
        <v>41.823996699092952</v>
      </c>
      <c r="L799" s="1">
        <v>0</v>
      </c>
      <c r="M799" s="1">
        <v>1.9300779943773785E-8</v>
      </c>
      <c r="N799" s="1">
        <v>4.7385397503749163E-9</v>
      </c>
      <c r="O799" s="1">
        <v>6.371546552208974</v>
      </c>
      <c r="P799" s="1">
        <v>1.2879616142397161E-7</v>
      </c>
      <c r="Q799" s="1">
        <v>1.9247964314408897E-10</v>
      </c>
      <c r="R799" s="1">
        <v>2785.3764737598422</v>
      </c>
      <c r="S799" s="1">
        <v>9.8404973837917132E-11</v>
      </c>
      <c r="T799" s="1">
        <v>1064.2346425184717</v>
      </c>
      <c r="U799" s="1">
        <v>68.345380922854673</v>
      </c>
      <c r="V799" s="1">
        <f>0.45*2600*PS[[#This Row],[Transform File.REC_y]]</f>
        <v>39.83043038457577</v>
      </c>
      <c r="W799" s="1">
        <f>0.45*_xlfn.XLOOKUP(PS[[#This Row],[Transform File.Year]],Graphs!$R$2:$R$41,Graphs!$S$2:$S$41)*_xlfn.XLOOKUP(PS[[#This Row],[Transform File.Year]],Graphs!$R$2:$R$41,Graphs!$T$2:$T$41)*PS[[#This Row],[Transform File.REC_y]]</f>
        <v>8.2551939390386195</v>
      </c>
    </row>
    <row r="800" spans="1:23" hidden="1" x14ac:dyDescent="0.25">
      <c r="A800" s="1" t="s">
        <v>105</v>
      </c>
      <c r="B800">
        <v>1</v>
      </c>
      <c r="C800" s="1" t="s">
        <v>108</v>
      </c>
      <c r="D800" s="1" t="s">
        <v>371</v>
      </c>
      <c r="E800" s="1">
        <v>2059</v>
      </c>
      <c r="F800" s="1">
        <v>56.19577261920481</v>
      </c>
      <c r="G800" s="1">
        <v>3.9811049260193132E-2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6.3715465522400825</v>
      </c>
      <c r="P800" s="1">
        <v>1.2922752900851253E-7</v>
      </c>
      <c r="Q800" s="1">
        <v>1.9344918546314174E-10</v>
      </c>
      <c r="R800" s="1">
        <v>2758.7338004281464</v>
      </c>
      <c r="S800" s="1">
        <v>9.8528064162629604E-11</v>
      </c>
      <c r="T800" s="1">
        <v>1035.8465290973154</v>
      </c>
      <c r="U800" s="1">
        <v>58.879141792316993</v>
      </c>
      <c r="V800" s="1">
        <f>0.45*2600*PS[[#This Row],[Transform File.REC_y]]</f>
        <v>46.578927634425966</v>
      </c>
      <c r="W800" s="1">
        <f>0.45*_xlfn.XLOOKUP(PS[[#This Row],[Transform File.Year]],Graphs!$R$2:$R$41,Graphs!$S$2:$S$41)*_xlfn.XLOOKUP(PS[[#This Row],[Transform File.Year]],Graphs!$R$2:$R$41,Graphs!$T$2:$T$41)*PS[[#This Row],[Transform File.REC_y]]</f>
        <v>9.2518810987398528</v>
      </c>
    </row>
    <row r="801" spans="1:23" hidden="1" x14ac:dyDescent="0.25">
      <c r="A801" s="1" t="s">
        <v>105</v>
      </c>
      <c r="B801">
        <v>1</v>
      </c>
      <c r="C801" s="1" t="s">
        <v>108</v>
      </c>
      <c r="D801" s="1" t="s">
        <v>371</v>
      </c>
      <c r="E801" s="1">
        <v>2060</v>
      </c>
      <c r="F801" s="1">
        <v>68.373068821820965</v>
      </c>
      <c r="G801" s="1">
        <v>8.9076288313862662E-2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6.3715465522243049</v>
      </c>
      <c r="P801" s="1">
        <v>1.2922342025684118E-7</v>
      </c>
      <c r="Q801" s="1">
        <v>1.9344918546314174E-10</v>
      </c>
      <c r="R801" s="1">
        <v>2710.6074602369445</v>
      </c>
      <c r="S801" s="1">
        <v>9.8528064162629604E-11</v>
      </c>
      <c r="T801" s="1">
        <v>1035.1692590080613</v>
      </c>
      <c r="U801" s="1">
        <v>44.679783090818376</v>
      </c>
      <c r="V801" s="1">
        <f>0.45*2600*PS[[#This Row],[Transform File.REC_y]]</f>
        <v>104.21925732721931</v>
      </c>
      <c r="W801" s="1">
        <f>0.45*_xlfn.XLOOKUP(PS[[#This Row],[Transform File.Year]],Graphs!$R$2:$R$41,Graphs!$S$2:$S$41)*_xlfn.XLOOKUP(PS[[#This Row],[Transform File.Year]],Graphs!$R$2:$R$41,Graphs!$T$2:$T$41)*PS[[#This Row],[Transform File.REC_y]]</f>
        <v>19.838092332235128</v>
      </c>
    </row>
    <row r="802" spans="1:23" hidden="1" x14ac:dyDescent="0.25">
      <c r="A802" s="1" t="s">
        <v>105</v>
      </c>
      <c r="B802">
        <v>1</v>
      </c>
      <c r="C802" s="1" t="s">
        <v>108</v>
      </c>
      <c r="D802" s="1" t="s">
        <v>382</v>
      </c>
      <c r="E802" s="1">
        <v>2021</v>
      </c>
      <c r="F802" s="1">
        <v>193.73592936259573</v>
      </c>
      <c r="G802" s="1">
        <v>-2.9077008093586283E-11</v>
      </c>
      <c r="H802" s="1">
        <v>3.2650075684102106E-14</v>
      </c>
      <c r="I802" s="1">
        <v>6.3539999999941372</v>
      </c>
      <c r="J802" s="1">
        <v>2.0430612855357291E-13</v>
      </c>
      <c r="K802" s="1">
        <v>82.43499999999996</v>
      </c>
      <c r="L802" s="1">
        <v>8.2570028995522409E-14</v>
      </c>
      <c r="M802" s="1">
        <v>55.419999999997728</v>
      </c>
      <c r="N802" s="1">
        <v>1.0078678356507042E-12</v>
      </c>
      <c r="O802" s="1">
        <v>153</v>
      </c>
      <c r="P802" s="1">
        <v>12.708</v>
      </c>
      <c r="Q802" s="1">
        <v>49.44</v>
      </c>
      <c r="R802" s="1">
        <v>164.87</v>
      </c>
      <c r="S802" s="1">
        <v>78.48</v>
      </c>
      <c r="T802" s="1">
        <v>110.84</v>
      </c>
      <c r="U802" s="1">
        <v>11.39</v>
      </c>
      <c r="V802" s="1">
        <f>0.45*2600*PS[[#This Row],[Transform File.REC_y]]</f>
        <v>-3.4020099469495955E-8</v>
      </c>
      <c r="W802" s="1">
        <f>0.45*_xlfn.XLOOKUP(PS[[#This Row],[Transform File.Year]],Graphs!$R$2:$R$41,Graphs!$S$2:$S$41)*_xlfn.XLOOKUP(PS[[#This Row],[Transform File.Year]],Graphs!$R$2:$R$41,Graphs!$T$2:$T$41)*PS[[#This Row],[Transform File.REC_y]]</f>
        <v>-2.766295997572908E-8</v>
      </c>
    </row>
    <row r="803" spans="1:23" hidden="1" x14ac:dyDescent="0.25">
      <c r="A803" s="1" t="s">
        <v>105</v>
      </c>
      <c r="B803">
        <v>1</v>
      </c>
      <c r="C803" s="1" t="s">
        <v>108</v>
      </c>
      <c r="D803" s="1" t="s">
        <v>382</v>
      </c>
      <c r="E803" s="1">
        <v>2022</v>
      </c>
      <c r="F803" s="1">
        <v>316.33817277371213</v>
      </c>
      <c r="G803" s="1">
        <v>8.6148866844842166E-8</v>
      </c>
      <c r="H803" s="1">
        <v>3.4147013369219505E-14</v>
      </c>
      <c r="I803" s="1">
        <v>4.2458486324951693E-12</v>
      </c>
      <c r="J803" s="1">
        <v>8.3774508992061051E-14</v>
      </c>
      <c r="K803" s="1">
        <v>123.65249999999983</v>
      </c>
      <c r="L803" s="1">
        <v>6.7632366404223764E-14</v>
      </c>
      <c r="M803" s="1">
        <v>83.129999999987888</v>
      </c>
      <c r="N803" s="1">
        <v>1.0143219312851553E-12</v>
      </c>
      <c r="O803" s="1">
        <v>153</v>
      </c>
      <c r="P803" s="1">
        <v>12.708</v>
      </c>
      <c r="Q803" s="1">
        <v>49.44</v>
      </c>
      <c r="R803" s="1">
        <v>247.30499999999995</v>
      </c>
      <c r="S803" s="1">
        <v>78.48</v>
      </c>
      <c r="T803" s="1">
        <v>166.25999999999772</v>
      </c>
      <c r="U803" s="1">
        <v>11.390000000001008</v>
      </c>
      <c r="V803" s="1">
        <f>0.45*2600*PS[[#This Row],[Transform File.REC_y]]</f>
        <v>1.0079417420846533E-4</v>
      </c>
      <c r="W803" s="1">
        <f>0.45*_xlfn.XLOOKUP(PS[[#This Row],[Transform File.Year]],Graphs!$R$2:$R$41,Graphs!$S$2:$S$41)*_xlfn.XLOOKUP(PS[[#This Row],[Transform File.Year]],Graphs!$R$2:$R$41,Graphs!$T$2:$T$41)*PS[[#This Row],[Transform File.REC_y]]</f>
        <v>8.3405986967617854E-5</v>
      </c>
    </row>
    <row r="804" spans="1:23" hidden="1" x14ac:dyDescent="0.25">
      <c r="A804" s="1" t="s">
        <v>105</v>
      </c>
      <c r="B804">
        <v>1</v>
      </c>
      <c r="C804" s="1" t="s">
        <v>108</v>
      </c>
      <c r="D804" s="1" t="s">
        <v>382</v>
      </c>
      <c r="E804" s="1">
        <v>2023</v>
      </c>
      <c r="F804" s="1">
        <v>111.95640564731683</v>
      </c>
      <c r="G804" s="1">
        <v>7.8518000574086765E-4</v>
      </c>
      <c r="H804" s="1">
        <v>3.370685355348033E-14</v>
      </c>
      <c r="I804" s="1">
        <v>2.0531011312610089E-12</v>
      </c>
      <c r="J804" s="1">
        <v>7.8974767518291861E-14</v>
      </c>
      <c r="K804" s="1">
        <v>185.478749999998</v>
      </c>
      <c r="L804" s="1">
        <v>4.8702329121730036E-14</v>
      </c>
      <c r="M804" s="1">
        <v>83.84063663212838</v>
      </c>
      <c r="N804" s="1">
        <v>1.0212862404364264E-12</v>
      </c>
      <c r="O804" s="1">
        <v>145.35</v>
      </c>
      <c r="P804" s="1">
        <v>18.355999999994136</v>
      </c>
      <c r="Q804" s="1">
        <v>46.144000000000005</v>
      </c>
      <c r="R804" s="1">
        <v>359.96616666666648</v>
      </c>
      <c r="S804" s="1">
        <v>74.555999999999997</v>
      </c>
      <c r="T804" s="1">
        <v>242.00066666665231</v>
      </c>
      <c r="U804" s="1">
        <v>10.251000000002021</v>
      </c>
      <c r="V804" s="1">
        <f>0.45*2600*PS[[#This Row],[Transform File.REC_y]]</f>
        <v>0.91866060671681515</v>
      </c>
      <c r="W804" s="1">
        <f>0.45*_xlfn.XLOOKUP(PS[[#This Row],[Transform File.Year]],Graphs!$R$2:$R$41,Graphs!$S$2:$S$41)*_xlfn.XLOOKUP(PS[[#This Row],[Transform File.Year]],Graphs!$R$2:$R$41,Graphs!$T$2:$T$41)*PS[[#This Row],[Transform File.REC_y]]</f>
        <v>0.77336576718536298</v>
      </c>
    </row>
    <row r="805" spans="1:23" hidden="1" x14ac:dyDescent="0.25">
      <c r="A805" s="1" t="s">
        <v>105</v>
      </c>
      <c r="B805">
        <v>1</v>
      </c>
      <c r="C805" s="1" t="s">
        <v>108</v>
      </c>
      <c r="D805" s="1" t="s">
        <v>382</v>
      </c>
      <c r="E805" s="1">
        <v>2024</v>
      </c>
      <c r="F805" s="1">
        <v>87.102980406903839</v>
      </c>
      <c r="G805" s="1">
        <v>2.6961785542777167E-6</v>
      </c>
      <c r="H805" s="1">
        <v>4.1891584465517855E-14</v>
      </c>
      <c r="I805" s="1">
        <v>2.2998911077322643E-12</v>
      </c>
      <c r="J805" s="1">
        <v>1.0401855354252958E-13</v>
      </c>
      <c r="K805" s="1">
        <v>99.966376524349641</v>
      </c>
      <c r="L805" s="1">
        <v>6.0712832126908657E-14</v>
      </c>
      <c r="M805" s="1">
        <v>9.123131457805764E-10</v>
      </c>
      <c r="N805" s="1">
        <v>1.2783676892740579E-12</v>
      </c>
      <c r="O805" s="1">
        <v>137.70000000000005</v>
      </c>
      <c r="P805" s="1">
        <v>17.649999999998382</v>
      </c>
      <c r="Q805" s="1">
        <v>42.848000000000006</v>
      </c>
      <c r="R805" s="1">
        <v>534.45358333333115</v>
      </c>
      <c r="S805" s="1">
        <v>70.632000000000005</v>
      </c>
      <c r="T805" s="1">
        <v>318.45196996544735</v>
      </c>
      <c r="U805" s="1">
        <v>9.112000000003043</v>
      </c>
      <c r="V805" s="1">
        <f>0.45*2600*PS[[#This Row],[Transform File.REC_y]]</f>
        <v>3.1545289085049286E-3</v>
      </c>
      <c r="W805" s="1">
        <f>0.45*_xlfn.XLOOKUP(PS[[#This Row],[Transform File.Year]],Graphs!$R$2:$R$41,Graphs!$S$2:$S$41)*_xlfn.XLOOKUP(PS[[#This Row],[Transform File.Year]],Graphs!$R$2:$R$41,Graphs!$T$2:$T$41)*PS[[#This Row],[Transform File.REC_y]]</f>
        <v>2.5722718644258379E-3</v>
      </c>
    </row>
    <row r="806" spans="1:23" hidden="1" x14ac:dyDescent="0.25">
      <c r="A806" s="1" t="s">
        <v>105</v>
      </c>
      <c r="B806">
        <v>1</v>
      </c>
      <c r="C806" s="1" t="s">
        <v>108</v>
      </c>
      <c r="D806" s="1" t="s">
        <v>382</v>
      </c>
      <c r="E806" s="1">
        <v>2025</v>
      </c>
      <c r="F806" s="1">
        <v>78.019580854442637</v>
      </c>
      <c r="G806" s="1">
        <v>-3.502706437777782E-8</v>
      </c>
      <c r="H806" s="1">
        <v>5.3275719907687839E-14</v>
      </c>
      <c r="I806" s="1">
        <v>2.5937221541526591E-12</v>
      </c>
      <c r="J806" s="1">
        <v>1.4834947034374739E-13</v>
      </c>
      <c r="K806" s="1">
        <v>114.1043898729779</v>
      </c>
      <c r="L806" s="1">
        <v>7.9396103289288568E-14</v>
      </c>
      <c r="M806" s="1">
        <v>41.595249738052871</v>
      </c>
      <c r="N806" s="1">
        <v>1.6561305656741821E-12</v>
      </c>
      <c r="O806" s="1">
        <v>130.05000000000007</v>
      </c>
      <c r="P806" s="1">
        <v>16.944000000000436</v>
      </c>
      <c r="Q806" s="1">
        <v>39.552</v>
      </c>
      <c r="R806" s="1">
        <v>623.42862652434746</v>
      </c>
      <c r="S806" s="1">
        <v>66.707999999999998</v>
      </c>
      <c r="T806" s="1">
        <v>311.06263663302633</v>
      </c>
      <c r="U806" s="1">
        <v>7.9730000000043209</v>
      </c>
      <c r="V806" s="1">
        <f>0.45*2600*PS[[#This Row],[Transform File.REC_y]]</f>
        <v>-4.0981665322000048E-5</v>
      </c>
      <c r="W806" s="1">
        <f>0.45*_xlfn.XLOOKUP(PS[[#This Row],[Transform File.Year]],Graphs!$R$2:$R$41,Graphs!$S$2:$S$41)*_xlfn.XLOOKUP(PS[[#This Row],[Transform File.Year]],Graphs!$R$2:$R$41,Graphs!$T$2:$T$41)*PS[[#This Row],[Transform File.REC_y]]</f>
        <v>-3.2359545232358414E-5</v>
      </c>
    </row>
    <row r="807" spans="1:23" hidden="1" x14ac:dyDescent="0.25">
      <c r="A807" s="1" t="s">
        <v>105</v>
      </c>
      <c r="B807">
        <v>1</v>
      </c>
      <c r="C807" s="1" t="s">
        <v>108</v>
      </c>
      <c r="D807" s="1" t="s">
        <v>382</v>
      </c>
      <c r="E807" s="1">
        <v>2026</v>
      </c>
      <c r="F807" s="1">
        <v>79.094822188959739</v>
      </c>
      <c r="G807" s="1">
        <v>4.6119169002898319E-9</v>
      </c>
      <c r="H807" s="1">
        <v>7.0624891441822934E-14</v>
      </c>
      <c r="I807" s="1">
        <v>2.909322198949761E-12</v>
      </c>
      <c r="J807" s="1">
        <v>3.0508365218812762E-13</v>
      </c>
      <c r="K807" s="1">
        <v>70.320319528706108</v>
      </c>
      <c r="L807" s="1">
        <v>1.029065187023913E-13</v>
      </c>
      <c r="M807" s="1">
        <v>32.544877668307507</v>
      </c>
      <c r="N807" s="1">
        <v>2.2594550790822948E-12</v>
      </c>
      <c r="O807" s="1">
        <v>122.40000000000011</v>
      </c>
      <c r="P807" s="1">
        <v>16.238000000002735</v>
      </c>
      <c r="Q807" s="1">
        <v>36.255999999999993</v>
      </c>
      <c r="R807" s="1">
        <v>726.54168306399208</v>
      </c>
      <c r="S807" s="1">
        <v>62.784000000000006</v>
      </c>
      <c r="T807" s="1">
        <v>345.2685530377459</v>
      </c>
      <c r="U807" s="1">
        <v>6.8340000000059771</v>
      </c>
      <c r="V807" s="1">
        <f>0.45*2600*PS[[#This Row],[Transform File.REC_y]]</f>
        <v>5.3959427733391032E-6</v>
      </c>
      <c r="W807" s="1">
        <f>0.45*_xlfn.XLOOKUP(PS[[#This Row],[Transform File.Year]],Graphs!$R$2:$R$41,Graphs!$S$2:$S$41)*_xlfn.XLOOKUP(PS[[#This Row],[Transform File.Year]],Graphs!$R$2:$R$41,Graphs!$T$2:$T$41)*PS[[#This Row],[Transform File.REC_y]]</f>
        <v>4.1247015712357881E-6</v>
      </c>
    </row>
    <row r="808" spans="1:23" hidden="1" x14ac:dyDescent="0.25">
      <c r="A808" s="1" t="s">
        <v>105</v>
      </c>
      <c r="B808">
        <v>1</v>
      </c>
      <c r="C808" s="1" t="s">
        <v>108</v>
      </c>
      <c r="D808" s="1" t="s">
        <v>382</v>
      </c>
      <c r="E808" s="1">
        <v>2027</v>
      </c>
      <c r="F808" s="1">
        <v>79.333793764985643</v>
      </c>
      <c r="G808" s="1">
        <v>1.5074808823351011E-9</v>
      </c>
      <c r="H808" s="1">
        <v>1.0307345613466895E-13</v>
      </c>
      <c r="I808" s="1">
        <v>3.261409310373342E-12</v>
      </c>
      <c r="J808" s="1">
        <v>7.636995163279368E-13</v>
      </c>
      <c r="K808" s="1">
        <v>54.456166458476353</v>
      </c>
      <c r="L808" s="1">
        <v>3.1795228105768271E-13</v>
      </c>
      <c r="M808" s="1">
        <v>33.244720541012676</v>
      </c>
      <c r="N808" s="1">
        <v>3.340907798917297E-12</v>
      </c>
      <c r="O808" s="1">
        <v>114.75000000000014</v>
      </c>
      <c r="P808" s="1">
        <v>15.532000000005329</v>
      </c>
      <c r="Q808" s="1">
        <v>32.96</v>
      </c>
      <c r="R808" s="1">
        <v>785.87066925936483</v>
      </c>
      <c r="S808" s="1">
        <v>58.86</v>
      </c>
      <c r="T808" s="1">
        <v>370.42409737272004</v>
      </c>
      <c r="U808" s="1">
        <v>5.6950000000082381</v>
      </c>
      <c r="V808" s="1">
        <f>0.45*2600*PS[[#This Row],[Transform File.REC_y]]</f>
        <v>1.7637526323320683E-6</v>
      </c>
      <c r="W808" s="1">
        <f>0.45*_xlfn.XLOOKUP(PS[[#This Row],[Transform File.Year]],Graphs!$R$2:$R$41,Graphs!$S$2:$S$41)*_xlfn.XLOOKUP(PS[[#This Row],[Transform File.Year]],Graphs!$R$2:$R$41,Graphs!$T$2:$T$41)*PS[[#This Row],[Transform File.REC_y]]</f>
        <v>1.3048512293935396E-6</v>
      </c>
    </row>
    <row r="809" spans="1:23" hidden="1" x14ac:dyDescent="0.25">
      <c r="A809" s="1" t="s">
        <v>105</v>
      </c>
      <c r="B809">
        <v>1</v>
      </c>
      <c r="C809" s="1" t="s">
        <v>108</v>
      </c>
      <c r="D809" s="1" t="s">
        <v>382</v>
      </c>
      <c r="E809" s="1">
        <v>2028</v>
      </c>
      <c r="F809" s="1">
        <v>79.756788315630487</v>
      </c>
      <c r="G809" s="1">
        <v>7.343944147574667E-7</v>
      </c>
      <c r="H809" s="1">
        <v>1.433125341764226E-13</v>
      </c>
      <c r="I809" s="1">
        <v>3.6638697118872426E-12</v>
      </c>
      <c r="J809" s="1">
        <v>9.7598630168823998E-12</v>
      </c>
      <c r="K809" s="1">
        <v>63.180364206650893</v>
      </c>
      <c r="L809" s="1">
        <v>6.1438141143278723E-13</v>
      </c>
      <c r="M809" s="1">
        <v>22.822563210065468</v>
      </c>
      <c r="N809" s="1">
        <v>6.4003258880486967E-12</v>
      </c>
      <c r="O809" s="1">
        <v>107.10000000000019</v>
      </c>
      <c r="P809" s="1">
        <v>14.826000000008239</v>
      </c>
      <c r="Q809" s="1">
        <v>29.664000000000001</v>
      </c>
      <c r="R809" s="1">
        <v>829.33550238450789</v>
      </c>
      <c r="S809" s="1">
        <v>54.935999999999993</v>
      </c>
      <c r="T809" s="1">
        <v>396.27948458039941</v>
      </c>
      <c r="U809" s="1">
        <v>4.5560000000115783</v>
      </c>
      <c r="V809" s="1">
        <f>0.45*2600*PS[[#This Row],[Transform File.REC_y]]</f>
        <v>8.5924146526623608E-4</v>
      </c>
      <c r="W809" s="1">
        <f>0.45*_xlfn.XLOOKUP(PS[[#This Row],[Transform File.Year]],Graphs!$R$2:$R$41,Graphs!$S$2:$S$41)*_xlfn.XLOOKUP(PS[[#This Row],[Transform File.Year]],Graphs!$R$2:$R$41,Graphs!$T$2:$T$41)*PS[[#This Row],[Transform File.REC_y]]</f>
        <v>6.1507210963754799E-4</v>
      </c>
    </row>
    <row r="810" spans="1:23" hidden="1" x14ac:dyDescent="0.25">
      <c r="A810" s="1" t="s">
        <v>105</v>
      </c>
      <c r="B810">
        <v>1</v>
      </c>
      <c r="C810" s="1" t="s">
        <v>108</v>
      </c>
      <c r="D810" s="1" t="s">
        <v>382</v>
      </c>
      <c r="E810" s="1">
        <v>2029</v>
      </c>
      <c r="F810" s="1">
        <v>80.227426511892972</v>
      </c>
      <c r="G810" s="1">
        <v>1.645844676423713E-7</v>
      </c>
      <c r="H810" s="1">
        <v>2.3405685971852211E-13</v>
      </c>
      <c r="I810" s="1">
        <v>4.0748982580078585E-12</v>
      </c>
      <c r="J810" s="1">
        <v>2.7541691624573677E-10</v>
      </c>
      <c r="K810" s="1">
        <v>73.898861350696237</v>
      </c>
      <c r="L810" s="1">
        <v>4.0403511379676471E-13</v>
      </c>
      <c r="M810" s="1">
        <v>12.275369487788867</v>
      </c>
      <c r="N810" s="1">
        <v>2.0457087278869079</v>
      </c>
      <c r="O810" s="1">
        <v>99.450000000000273</v>
      </c>
      <c r="P810" s="1">
        <v>14.120000000011501</v>
      </c>
      <c r="Q810" s="1">
        <v>26.368000000000208</v>
      </c>
      <c r="R810" s="1">
        <v>881.5245332578254</v>
      </c>
      <c r="S810" s="1">
        <v>51.012</v>
      </c>
      <c r="T810" s="1">
        <v>411.71271445713154</v>
      </c>
      <c r="U810" s="1">
        <v>3.4170000000179779</v>
      </c>
      <c r="V810" s="1">
        <f>0.45*2600*PS[[#This Row],[Transform File.REC_y]]</f>
        <v>1.9256382714157442E-4</v>
      </c>
      <c r="W810" s="1">
        <f>0.45*_xlfn.XLOOKUP(PS[[#This Row],[Transform File.Year]],Graphs!$R$2:$R$41,Graphs!$S$2:$S$41)*_xlfn.XLOOKUP(PS[[#This Row],[Transform File.Year]],Graphs!$R$2:$R$41,Graphs!$T$2:$T$41)*PS[[#This Row],[Transform File.REC_y]]</f>
        <v>1.3334164391502141E-4</v>
      </c>
    </row>
    <row r="811" spans="1:23" hidden="1" x14ac:dyDescent="0.25">
      <c r="A811" s="1" t="s">
        <v>105</v>
      </c>
      <c r="B811">
        <v>1</v>
      </c>
      <c r="C811" s="1" t="s">
        <v>108</v>
      </c>
      <c r="D811" s="1" t="s">
        <v>382</v>
      </c>
      <c r="E811" s="1">
        <v>2030</v>
      </c>
      <c r="F811" s="1">
        <v>82.165533631302395</v>
      </c>
      <c r="G811" s="1">
        <v>2.391465119858847E-9</v>
      </c>
      <c r="H811" s="1">
        <v>3.8889280797215225E-13</v>
      </c>
      <c r="I811" s="1">
        <v>4.524120263187934E-12</v>
      </c>
      <c r="J811" s="1">
        <v>3.1829276787557527E-11</v>
      </c>
      <c r="K811" s="1">
        <v>88.662276235914732</v>
      </c>
      <c r="L811" s="1">
        <v>4.5679206068341777E-13</v>
      </c>
      <c r="M811" s="1">
        <v>3.509651428192639E-9</v>
      </c>
      <c r="N811" s="1">
        <v>2.7313543639199724</v>
      </c>
      <c r="O811" s="1">
        <v>91.800000000000367</v>
      </c>
      <c r="P811" s="1">
        <v>13.414000000015164</v>
      </c>
      <c r="Q811" s="1">
        <v>23.07200000000029</v>
      </c>
      <c r="R811" s="1">
        <v>944.4320612751884</v>
      </c>
      <c r="S811" s="1">
        <v>47.088000000000001</v>
      </c>
      <c r="T811" s="1">
        <v>416.59875061158709</v>
      </c>
      <c r="U811" s="1">
        <v>4.3237087279048865</v>
      </c>
      <c r="V811" s="1">
        <f>0.45*2600*PS[[#This Row],[Transform File.REC_y]]</f>
        <v>2.7980141902348511E-6</v>
      </c>
      <c r="W811" s="1">
        <f>0.45*_xlfn.XLOOKUP(PS[[#This Row],[Transform File.Year]],Graphs!$R$2:$R$41,Graphs!$S$2:$S$41)*_xlfn.XLOOKUP(PS[[#This Row],[Transform File.Year]],Graphs!$R$2:$R$41,Graphs!$T$2:$T$41)*PS[[#This Row],[Transform File.REC_y]]</f>
        <v>1.8737748004876932E-6</v>
      </c>
    </row>
    <row r="812" spans="1:23" hidden="1" x14ac:dyDescent="0.25">
      <c r="A812" s="1" t="s">
        <v>105</v>
      </c>
      <c r="B812">
        <v>1</v>
      </c>
      <c r="C812" s="1" t="s">
        <v>108</v>
      </c>
      <c r="D812" s="1" t="s">
        <v>382</v>
      </c>
      <c r="E812" s="1">
        <v>2031</v>
      </c>
      <c r="F812" s="1">
        <v>83.695131615024735</v>
      </c>
      <c r="G812" s="1">
        <v>4.9995683654036453E-10</v>
      </c>
      <c r="H812" s="1">
        <v>7.617224322362801E-13</v>
      </c>
      <c r="I812" s="1">
        <v>5.0345907716760772E-12</v>
      </c>
      <c r="J812" s="1">
        <v>1.6293091353883696E-11</v>
      </c>
      <c r="K812" s="1">
        <v>80.598245658270869</v>
      </c>
      <c r="L812" s="1">
        <v>1.2699930067838391E-11</v>
      </c>
      <c r="M812" s="1">
        <v>3.1586596261470991E-10</v>
      </c>
      <c r="N812" s="1">
        <v>3.5275315458911169</v>
      </c>
      <c r="O812" s="1">
        <v>84.150000000000531</v>
      </c>
      <c r="P812" s="1">
        <v>12.70800000001924</v>
      </c>
      <c r="Q812" s="1">
        <v>19.776000000000366</v>
      </c>
      <c r="R812" s="1">
        <v>1022.1030041777698</v>
      </c>
      <c r="S812" s="1">
        <v>43.164000000000087</v>
      </c>
      <c r="T812" s="1">
        <v>409.20941728176336</v>
      </c>
      <c r="U812" s="1">
        <v>5.9160630918248591</v>
      </c>
      <c r="V812" s="1">
        <f>0.45*2600*PS[[#This Row],[Transform File.REC_y]]</f>
        <v>5.8494949875222655E-7</v>
      </c>
      <c r="W812" s="1">
        <f>0.45*_xlfn.XLOOKUP(PS[[#This Row],[Transform File.Year]],Graphs!$R$2:$R$41,Graphs!$S$2:$S$41)*_xlfn.XLOOKUP(PS[[#This Row],[Transform File.Year]],Graphs!$R$2:$R$41,Graphs!$T$2:$T$41)*PS[[#This Row],[Transform File.REC_y]]</f>
        <v>3.7591652799858339E-7</v>
      </c>
    </row>
    <row r="813" spans="1:23" hidden="1" x14ac:dyDescent="0.25">
      <c r="A813" s="1" t="s">
        <v>105</v>
      </c>
      <c r="B813">
        <v>1</v>
      </c>
      <c r="C813" s="1" t="s">
        <v>108</v>
      </c>
      <c r="D813" s="1" t="s">
        <v>382</v>
      </c>
      <c r="E813" s="1">
        <v>2032</v>
      </c>
      <c r="F813" s="1">
        <v>85.08639475127076</v>
      </c>
      <c r="G813" s="1">
        <v>6.6900997407188158E-10</v>
      </c>
      <c r="H813" s="1">
        <v>1.3923166880171942E-12</v>
      </c>
      <c r="I813" s="1">
        <v>5.6118983583322026E-12</v>
      </c>
      <c r="J813" s="1">
        <v>2.8251365981174513E-11</v>
      </c>
      <c r="K813" s="1">
        <v>75.073660333388375</v>
      </c>
      <c r="L813" s="1">
        <v>4.6826727874355148E-10</v>
      </c>
      <c r="M813" s="1">
        <v>1.6837732140547822E-9</v>
      </c>
      <c r="N813" s="1">
        <v>4.7217973188325812</v>
      </c>
      <c r="O813" s="1">
        <v>76.500000000000753</v>
      </c>
      <c r="P813" s="1">
        <v>12.002000000023763</v>
      </c>
      <c r="Q813" s="1">
        <v>16.480000000000473</v>
      </c>
      <c r="R813" s="1">
        <v>1091.7099165027073</v>
      </c>
      <c r="S813" s="1">
        <v>39.240000000000151</v>
      </c>
      <c r="T813" s="1">
        <v>401.82008394874589</v>
      </c>
      <c r="U813" s="1">
        <v>8.3045946377159758</v>
      </c>
      <c r="V813" s="1">
        <f>0.45*2600*PS[[#This Row],[Transform File.REC_y]]</f>
        <v>7.8274166966410146E-7</v>
      </c>
      <c r="W813" s="1">
        <f>0.45*_xlfn.XLOOKUP(PS[[#This Row],[Transform File.Year]],Graphs!$R$2:$R$41,Graphs!$S$2:$S$41)*_xlfn.XLOOKUP(PS[[#This Row],[Transform File.Year]],Graphs!$R$2:$R$41,Graphs!$T$2:$T$41)*PS[[#This Row],[Transform File.REC_y]]</f>
        <v>4.8269439881648995E-7</v>
      </c>
    </row>
    <row r="814" spans="1:23" hidden="1" x14ac:dyDescent="0.25">
      <c r="A814" s="1" t="s">
        <v>105</v>
      </c>
      <c r="B814">
        <v>1</v>
      </c>
      <c r="C814" s="1" t="s">
        <v>108</v>
      </c>
      <c r="D814" s="1" t="s">
        <v>382</v>
      </c>
      <c r="E814" s="1">
        <v>2033</v>
      </c>
      <c r="F814" s="1">
        <v>85.688070120971346</v>
      </c>
      <c r="G814" s="1">
        <v>-3.697924813027355E-11</v>
      </c>
      <c r="H814" s="1">
        <v>3.492532431317039E-12</v>
      </c>
      <c r="I814" s="1">
        <v>6.2834908686851639E-12</v>
      </c>
      <c r="J814" s="1">
        <v>3.8154312647404875E-11</v>
      </c>
      <c r="K814" s="1">
        <v>64.459878331572895</v>
      </c>
      <c r="L814" s="1">
        <v>5.0226729454374559E-11</v>
      </c>
      <c r="M814" s="1">
        <v>30.189928536014889</v>
      </c>
      <c r="N814" s="1">
        <v>6.5131959782451192</v>
      </c>
      <c r="O814" s="1">
        <v>68.850000000001145</v>
      </c>
      <c r="P814" s="1">
        <v>11.296000000028798</v>
      </c>
      <c r="Q814" s="1">
        <v>13.184000000000621</v>
      </c>
      <c r="R814" s="1">
        <v>1155.7922435027624</v>
      </c>
      <c r="S814" s="1">
        <v>35.316000000000201</v>
      </c>
      <c r="T814" s="1">
        <v>394.43075061709635</v>
      </c>
      <c r="U814" s="1">
        <v>13.026391956548558</v>
      </c>
      <c r="V814" s="1">
        <f>0.45*2600*PS[[#This Row],[Transform File.REC_y]]</f>
        <v>-4.3265720312420051E-8</v>
      </c>
      <c r="W814" s="1">
        <f>0.45*_xlfn.XLOOKUP(PS[[#This Row],[Transform File.Year]],Graphs!$R$2:$R$41,Graphs!$S$2:$S$41)*_xlfn.XLOOKUP(PS[[#This Row],[Transform File.Year]],Graphs!$R$2:$R$41,Graphs!$T$2:$T$41)*PS[[#This Row],[Transform File.REC_y]]</f>
        <v>-2.5600830987272249E-8</v>
      </c>
    </row>
    <row r="815" spans="1:23" hidden="1" x14ac:dyDescent="0.25">
      <c r="A815" s="1" t="s">
        <v>105</v>
      </c>
      <c r="B815">
        <v>1</v>
      </c>
      <c r="C815" s="1" t="s">
        <v>108</v>
      </c>
      <c r="D815" s="1" t="s">
        <v>382</v>
      </c>
      <c r="E815" s="1">
        <v>2034</v>
      </c>
      <c r="F815" s="1">
        <v>87.478335069632365</v>
      </c>
      <c r="G815" s="1">
        <v>2.5933344148010218E-10</v>
      </c>
      <c r="H815" s="1">
        <v>3.5909855351483745E-8</v>
      </c>
      <c r="I815" s="1">
        <v>7.1124319253136009E-12</v>
      </c>
      <c r="J815" s="1">
        <v>2.9294029422968288E-11</v>
      </c>
      <c r="K815" s="1">
        <v>49.343765556088215</v>
      </c>
      <c r="L815" s="1">
        <v>2.9622606683453653E-11</v>
      </c>
      <c r="M815" s="1">
        <v>43.891768839366982</v>
      </c>
      <c r="N815" s="1">
        <v>9.7697939673157848</v>
      </c>
      <c r="O815" s="1">
        <v>61.2000000000019</v>
      </c>
      <c r="P815" s="1">
        <v>10.590000000034408</v>
      </c>
      <c r="Q815" s="1">
        <v>9.8880000000009236</v>
      </c>
      <c r="R815" s="1">
        <v>1209.2607885010018</v>
      </c>
      <c r="S815" s="1">
        <v>31.392000000000262</v>
      </c>
      <c r="T815" s="1">
        <v>417.23134581977786</v>
      </c>
      <c r="U815" s="1">
        <v>19.539587934793676</v>
      </c>
      <c r="V815" s="1">
        <f>0.45*2600*PS[[#This Row],[Transform File.REC_y]]</f>
        <v>3.0342012653171957E-7</v>
      </c>
      <c r="W815" s="1">
        <f>0.45*_xlfn.XLOOKUP(PS[[#This Row],[Transform File.Year]],Graphs!$R$2:$R$41,Graphs!$S$2:$S$41)*_xlfn.XLOOKUP(PS[[#This Row],[Transform File.Year]],Graphs!$R$2:$R$41,Graphs!$T$2:$T$41)*PS[[#This Row],[Transform File.REC_y]]</f>
        <v>1.7226091606404016E-7</v>
      </c>
    </row>
    <row r="816" spans="1:23" hidden="1" x14ac:dyDescent="0.25">
      <c r="A816" s="1" t="s">
        <v>105</v>
      </c>
      <c r="B816">
        <v>1</v>
      </c>
      <c r="C816" s="1" t="s">
        <v>108</v>
      </c>
      <c r="D816" s="1" t="s">
        <v>382</v>
      </c>
      <c r="E816" s="1">
        <v>2035</v>
      </c>
      <c r="F816" s="1">
        <v>88.599239795637416</v>
      </c>
      <c r="G816" s="1">
        <v>1.5272919630342425E-2</v>
      </c>
      <c r="H816" s="1">
        <v>5.7076680682722276E-12</v>
      </c>
      <c r="I816" s="1">
        <v>7.5785433377976405E-12</v>
      </c>
      <c r="J816" s="1">
        <v>1.3584461847173287E-11</v>
      </c>
      <c r="K816" s="1">
        <v>34.849948539699938</v>
      </c>
      <c r="L816" s="1">
        <v>5.9382671279993299E-11</v>
      </c>
      <c r="M816" s="1">
        <v>59.408655959270632</v>
      </c>
      <c r="N816" s="1">
        <v>14.654690948873183</v>
      </c>
      <c r="O816" s="1">
        <v>53.550000000003287</v>
      </c>
      <c r="P816" s="1">
        <v>9.8840000000406931</v>
      </c>
      <c r="Q816" s="1">
        <v>6.592000000001689</v>
      </c>
      <c r="R816" s="1">
        <v>1247.613220723757</v>
      </c>
      <c r="S816" s="1">
        <v>27.468000000000334</v>
      </c>
      <c r="T816" s="1">
        <v>453.73378132581149</v>
      </c>
      <c r="U816" s="1">
        <v>29.309381902109461</v>
      </c>
      <c r="V816" s="1">
        <f>0.45*2600*PS[[#This Row],[Transform File.REC_y]]</f>
        <v>17.869315967500636</v>
      </c>
      <c r="W816" s="1">
        <f>0.45*_xlfn.XLOOKUP(PS[[#This Row],[Transform File.Year]],Graphs!$R$2:$R$41,Graphs!$S$2:$S$41)*_xlfn.XLOOKUP(PS[[#This Row],[Transform File.Year]],Graphs!$R$2:$R$41,Graphs!$T$2:$T$41)*PS[[#This Row],[Transform File.REC_y]]</f>
        <v>9.7332710482654416</v>
      </c>
    </row>
    <row r="817" spans="1:23" hidden="1" x14ac:dyDescent="0.25">
      <c r="A817" s="1" t="s">
        <v>105</v>
      </c>
      <c r="B817">
        <v>1</v>
      </c>
      <c r="C817" s="1" t="s">
        <v>108</v>
      </c>
      <c r="D817" s="1" t="s">
        <v>382</v>
      </c>
      <c r="E817" s="1">
        <v>2036</v>
      </c>
      <c r="F817" s="1">
        <v>91.038998449170947</v>
      </c>
      <c r="G817" s="1">
        <v>2.3361943265755883E-4</v>
      </c>
      <c r="H817" s="1">
        <v>2.2521180100983372E-12</v>
      </c>
      <c r="I817" s="1">
        <v>7.4383524324435175E-12</v>
      </c>
      <c r="J817" s="1">
        <v>1.2964429553554142E-11</v>
      </c>
      <c r="K817" s="1">
        <v>1.0559179549971928E-11</v>
      </c>
      <c r="L817" s="1">
        <v>7.6071837979408751E-11</v>
      </c>
      <c r="M817" s="1">
        <v>60.844304721858421</v>
      </c>
      <c r="N817" s="1">
        <v>17.156973914487217</v>
      </c>
      <c r="O817" s="1">
        <v>45.900000000006784</v>
      </c>
      <c r="P817" s="1">
        <v>9.1780000000478061</v>
      </c>
      <c r="Q817" s="1">
        <v>3.2960000000114484</v>
      </c>
      <c r="R817" s="1">
        <v>1271.4718359301235</v>
      </c>
      <c r="S817" s="1">
        <v>23.544000000000441</v>
      </c>
      <c r="T817" s="1">
        <v>505.75310395174881</v>
      </c>
      <c r="U817" s="1">
        <v>43.964072850982646</v>
      </c>
      <c r="V817" s="1">
        <f>0.45*2600*PS[[#This Row],[Transform File.REC_y]]</f>
        <v>0.27333473620934384</v>
      </c>
      <c r="W817" s="1">
        <f>0.45*_xlfn.XLOOKUP(PS[[#This Row],[Transform File.Year]],Graphs!$R$2:$R$41,Graphs!$S$2:$S$41)*_xlfn.XLOOKUP(PS[[#This Row],[Transform File.Year]],Graphs!$R$2:$R$41,Graphs!$T$2:$T$41)*PS[[#This Row],[Transform File.REC_y]]</f>
        <v>0.14283375837691703</v>
      </c>
    </row>
    <row r="818" spans="1:23" hidden="1" x14ac:dyDescent="0.25">
      <c r="A818" s="1" t="s">
        <v>105</v>
      </c>
      <c r="B818">
        <v>1</v>
      </c>
      <c r="C818" s="1" t="s">
        <v>108</v>
      </c>
      <c r="D818" s="1" t="s">
        <v>382</v>
      </c>
      <c r="E818" s="1">
        <v>2037</v>
      </c>
      <c r="F818" s="1">
        <v>102.1140766588767</v>
      </c>
      <c r="G818" s="1">
        <v>-1.131954085935971E-2</v>
      </c>
      <c r="H818" s="1">
        <v>5.4834550581864184E-12</v>
      </c>
      <c r="I818" s="1">
        <v>8.7793536699816344E-12</v>
      </c>
      <c r="J818" s="1">
        <v>1.1329288622503718E-11</v>
      </c>
      <c r="K818" s="1">
        <v>21.526458341759952</v>
      </c>
      <c r="L818" s="1">
        <v>8.5707005470556481E-11</v>
      </c>
      <c r="M818" s="1">
        <v>52.322621134664324</v>
      </c>
      <c r="N818" s="1">
        <v>10.003517980874735</v>
      </c>
      <c r="O818" s="1">
        <v>38.250000035916635</v>
      </c>
      <c r="P818" s="1">
        <v>8.4720000000553846</v>
      </c>
      <c r="Q818" s="1">
        <v>2.8686498586008545E-10</v>
      </c>
      <c r="R818" s="1">
        <v>1260.4805025968005</v>
      </c>
      <c r="S818" s="1">
        <v>19.620000000000761</v>
      </c>
      <c r="T818" s="1">
        <v>559.20807534027392</v>
      </c>
      <c r="U818" s="1">
        <v>61.121046765469863</v>
      </c>
      <c r="V818" s="1">
        <f>0.45*2600*PS[[#This Row],[Transform File.REC_y]]</f>
        <v>-13.24386280545086</v>
      </c>
      <c r="W818" s="1">
        <f>0.45*_xlfn.XLOOKUP(PS[[#This Row],[Transform File.Year]],Graphs!$R$2:$R$41,Graphs!$S$2:$S$41)*_xlfn.XLOOKUP(PS[[#This Row],[Transform File.Year]],Graphs!$R$2:$R$41,Graphs!$T$2:$T$41)*PS[[#This Row],[Transform File.REC_y]]</f>
        <v>-6.639155231653878</v>
      </c>
    </row>
    <row r="819" spans="1:23" hidden="1" x14ac:dyDescent="0.25">
      <c r="A819" s="1" t="s">
        <v>105</v>
      </c>
      <c r="B819">
        <v>1</v>
      </c>
      <c r="C819" s="1" t="s">
        <v>108</v>
      </c>
      <c r="D819" s="1" t="s">
        <v>382</v>
      </c>
      <c r="E819" s="1">
        <v>2038</v>
      </c>
      <c r="F819" s="1">
        <v>106.20652049049046</v>
      </c>
      <c r="G819" s="1">
        <v>-1.2072368257991831E-2</v>
      </c>
      <c r="H819" s="1">
        <v>4.8261722101930671E-12</v>
      </c>
      <c r="I819" s="1">
        <v>1.0431098810926498E-11</v>
      </c>
      <c r="J819" s="1">
        <v>7.6255625912688448E-12</v>
      </c>
      <c r="K819" s="1">
        <v>57.240183117877919</v>
      </c>
      <c r="L819" s="1">
        <v>5.699451844646351E-11</v>
      </c>
      <c r="M819" s="1">
        <v>34.41258851047607</v>
      </c>
      <c r="N819" s="1">
        <v>4.1293673713805479</v>
      </c>
      <c r="O819" s="1">
        <v>30.600000035922346</v>
      </c>
      <c r="P819" s="1">
        <v>7.7660000000628227</v>
      </c>
      <c r="Q819" s="1">
        <v>3.1869426264764298E-10</v>
      </c>
      <c r="R819" s="1">
        <v>1282.0069609385605</v>
      </c>
      <c r="S819" s="1">
        <v>15.696000000001376</v>
      </c>
      <c r="T819" s="1">
        <v>611.53069647493828</v>
      </c>
      <c r="U819" s="1">
        <v>71.124564746344603</v>
      </c>
      <c r="V819" s="1">
        <f>0.45*2600*PS[[#This Row],[Transform File.REC_y]]</f>
        <v>-14.124670861850442</v>
      </c>
      <c r="W819" s="1">
        <f>0.45*_xlfn.XLOOKUP(PS[[#This Row],[Transform File.Year]],Graphs!$R$2:$R$41,Graphs!$S$2:$S$41)*_xlfn.XLOOKUP(PS[[#This Row],[Transform File.Year]],Graphs!$R$2:$R$41,Graphs!$T$2:$T$41)*PS[[#This Row],[Transform File.REC_y]]</f>
        <v>-6.7922849297106707</v>
      </c>
    </row>
    <row r="820" spans="1:23" hidden="1" x14ac:dyDescent="0.25">
      <c r="A820" s="1" t="s">
        <v>105</v>
      </c>
      <c r="B820">
        <v>1</v>
      </c>
      <c r="C820" s="1" t="s">
        <v>108</v>
      </c>
      <c r="D820" s="1" t="s">
        <v>382</v>
      </c>
      <c r="E820" s="1">
        <v>2039</v>
      </c>
      <c r="F820" s="1">
        <v>103.76304932982656</v>
      </c>
      <c r="G820" s="1">
        <v>-1.4253437744582331E-2</v>
      </c>
      <c r="H820" s="1">
        <v>1.1310951684904278E-12</v>
      </c>
      <c r="I820" s="1">
        <v>1.26813024916169E-11</v>
      </c>
      <c r="J820" s="1">
        <v>5.3159043205368574E-12</v>
      </c>
      <c r="K820" s="1">
        <v>65.796950445222819</v>
      </c>
      <c r="L820" s="1">
        <v>5.602299354617939E-11</v>
      </c>
      <c r="M820" s="1">
        <v>30.918686035511779</v>
      </c>
      <c r="N820" s="1">
        <v>5.942664953348066</v>
      </c>
      <c r="O820" s="1">
        <v>22.950000035924596</v>
      </c>
      <c r="P820" s="1">
        <v>7.0600000000716019</v>
      </c>
      <c r="Q820" s="1">
        <v>3.3498735400152667E-10</v>
      </c>
      <c r="R820" s="1">
        <v>1339.2471440564384</v>
      </c>
      <c r="S820" s="1">
        <v>11.772000000001778</v>
      </c>
      <c r="T820" s="1">
        <v>645.94328498541438</v>
      </c>
      <c r="U820" s="1">
        <v>75.253932117725157</v>
      </c>
      <c r="V820" s="1">
        <f>0.45*2600*PS[[#This Row],[Transform File.REC_y]]</f>
        <v>-16.676522161161326</v>
      </c>
      <c r="W820" s="1">
        <f>0.45*_xlfn.XLOOKUP(PS[[#This Row],[Transform File.Year]],Graphs!$R$2:$R$41,Graphs!$S$2:$S$41)*_xlfn.XLOOKUP(PS[[#This Row],[Transform File.Year]],Graphs!$R$2:$R$41,Graphs!$T$2:$T$41)*PS[[#This Row],[Transform File.REC_y]]</f>
        <v>-7.6923684013373466</v>
      </c>
    </row>
    <row r="821" spans="1:23" hidden="1" x14ac:dyDescent="0.25">
      <c r="A821" s="1" t="s">
        <v>105</v>
      </c>
      <c r="B821">
        <v>1</v>
      </c>
      <c r="C821" s="1" t="s">
        <v>108</v>
      </c>
      <c r="D821" s="1" t="s">
        <v>382</v>
      </c>
      <c r="E821" s="1">
        <v>2040</v>
      </c>
      <c r="F821" s="1">
        <v>101.92117479067431</v>
      </c>
      <c r="G821" s="1">
        <v>-1.7314850254370025E-2</v>
      </c>
      <c r="H821" s="1">
        <v>5.2612162134573892E-13</v>
      </c>
      <c r="I821" s="1">
        <v>1.6094142876688839E-11</v>
      </c>
      <c r="J821" s="1">
        <v>4.6755628208348325E-12</v>
      </c>
      <c r="K821" s="1">
        <v>105.2677131655927</v>
      </c>
      <c r="L821" s="1">
        <v>1.1301490134947787E-10</v>
      </c>
      <c r="M821" s="1">
        <v>24.624003719944998</v>
      </c>
      <c r="N821" s="1">
        <v>1.0722740462231034E-10</v>
      </c>
      <c r="O821" s="1">
        <v>15.300000035930081</v>
      </c>
      <c r="P821" s="1">
        <v>6.3540000000820331</v>
      </c>
      <c r="Q821" s="1">
        <v>3.6323871998270119E-10</v>
      </c>
      <c r="R821" s="1">
        <v>1405.0440945016612</v>
      </c>
      <c r="S821" s="1">
        <v>7.8480000000022354</v>
      </c>
      <c r="T821" s="1">
        <v>676.86197102092615</v>
      </c>
      <c r="U821" s="1">
        <v>81.196597071073228</v>
      </c>
      <c r="V821" s="1">
        <f>0.45*2600*PS[[#This Row],[Transform File.REC_y]]</f>
        <v>-20.25837479761293</v>
      </c>
      <c r="W821" s="1">
        <f>0.45*_xlfn.XLOOKUP(PS[[#This Row],[Transform File.Year]],Graphs!$R$2:$R$41,Graphs!$S$2:$S$41)*_xlfn.XLOOKUP(PS[[#This Row],[Transform File.Year]],Graphs!$R$2:$R$41,Graphs!$T$2:$T$41)*PS[[#This Row],[Transform File.REC_y]]</f>
        <v>-8.9630158067833392</v>
      </c>
    </row>
    <row r="822" spans="1:23" hidden="1" x14ac:dyDescent="0.25">
      <c r="A822" s="1" t="s">
        <v>105</v>
      </c>
      <c r="B822">
        <v>1</v>
      </c>
      <c r="C822" s="1" t="s">
        <v>108</v>
      </c>
      <c r="D822" s="1" t="s">
        <v>382</v>
      </c>
      <c r="E822" s="1">
        <v>2041</v>
      </c>
      <c r="F822" s="1">
        <v>101.89193619202995</v>
      </c>
      <c r="G822" s="1">
        <v>-1.1539251140053461E-2</v>
      </c>
      <c r="H822" s="1">
        <v>4.3104973077067985E-13</v>
      </c>
      <c r="I822" s="1">
        <v>2.1411061970811574E-11</v>
      </c>
      <c r="J822" s="1">
        <v>3.5609263444424822E-12</v>
      </c>
      <c r="K822" s="1">
        <v>122.57199956259197</v>
      </c>
      <c r="L822" s="1">
        <v>1.3694440610848264E-10</v>
      </c>
      <c r="M822" s="1">
        <v>5.2428348439189591E-9</v>
      </c>
      <c r="N822" s="1">
        <v>1.7194367308444291E-11</v>
      </c>
      <c r="O822" s="1">
        <v>7.650000035934907</v>
      </c>
      <c r="P822" s="1">
        <v>6.3540000000947146</v>
      </c>
      <c r="Q822" s="1">
        <v>4.0139303263010606E-10</v>
      </c>
      <c r="R822" s="1">
        <v>1510.311807667254</v>
      </c>
      <c r="S822" s="1">
        <v>3.9240000000149355</v>
      </c>
      <c r="T822" s="1">
        <v>701.48597474087114</v>
      </c>
      <c r="U822" s="1">
        <v>81.196597071180449</v>
      </c>
      <c r="V822" s="1">
        <f>0.45*2600*PS[[#This Row],[Transform File.REC_y]]</f>
        <v>-13.500923833862549</v>
      </c>
      <c r="W822" s="1">
        <f>0.45*_xlfn.XLOOKUP(PS[[#This Row],[Transform File.Year]],Graphs!$R$2:$R$41,Graphs!$S$2:$S$41)*_xlfn.XLOOKUP(PS[[#This Row],[Transform File.Year]],Graphs!$R$2:$R$41,Graphs!$T$2:$T$41)*PS[[#This Row],[Transform File.REC_y]]</f>
        <v>-5.7290982305392548</v>
      </c>
    </row>
    <row r="823" spans="1:23" hidden="1" x14ac:dyDescent="0.25">
      <c r="A823" s="1" t="s">
        <v>105</v>
      </c>
      <c r="B823">
        <v>1</v>
      </c>
      <c r="C823" s="1" t="s">
        <v>108</v>
      </c>
      <c r="D823" s="1" t="s">
        <v>382</v>
      </c>
      <c r="E823" s="1">
        <v>2042</v>
      </c>
      <c r="F823" s="1">
        <v>102.06450254052834</v>
      </c>
      <c r="G823" s="1">
        <v>-1.7830421369341959E-2</v>
      </c>
      <c r="H823" s="1">
        <v>4.2497714582066596E-13</v>
      </c>
      <c r="I823" s="1">
        <v>2.9314849959817293E-11</v>
      </c>
      <c r="J823" s="1">
        <v>2.9530028294738427E-12</v>
      </c>
      <c r="K823" s="1">
        <v>29.36957534119632</v>
      </c>
      <c r="L823" s="1">
        <v>1.1083984309798135E-10</v>
      </c>
      <c r="M823" s="1">
        <v>31.183274723932527</v>
      </c>
      <c r="N823" s="1">
        <v>7.7145774927273644E-12</v>
      </c>
      <c r="O823" s="1">
        <v>3.5936038063346977E-8</v>
      </c>
      <c r="P823" s="1">
        <v>6.3540000001108083</v>
      </c>
      <c r="Q823" s="1">
        <v>4.3068706205307435E-10</v>
      </c>
      <c r="R823" s="1">
        <v>1632.8838072298461</v>
      </c>
      <c r="S823" s="1">
        <v>4.8320228985700054E-10</v>
      </c>
      <c r="T823" s="1">
        <v>701.48597474611392</v>
      </c>
      <c r="U823" s="1">
        <v>81.196597071197644</v>
      </c>
      <c r="V823" s="1">
        <f>0.45*2600*PS[[#This Row],[Transform File.REC_y]]</f>
        <v>-20.861593002130093</v>
      </c>
      <c r="W823" s="1">
        <f>0.45*_xlfn.XLOOKUP(PS[[#This Row],[Transform File.Year]],Graphs!$R$2:$R$41,Graphs!$S$2:$S$41)*_xlfn.XLOOKUP(PS[[#This Row],[Transform File.Year]],Graphs!$R$2:$R$41,Graphs!$T$2:$T$41)*PS[[#This Row],[Transform File.REC_y]]</f>
        <v>-8.4902802499556085</v>
      </c>
    </row>
    <row r="824" spans="1:23" hidden="1" x14ac:dyDescent="0.25">
      <c r="A824" s="1" t="s">
        <v>105</v>
      </c>
      <c r="B824">
        <v>1</v>
      </c>
      <c r="C824" s="1" t="s">
        <v>108</v>
      </c>
      <c r="D824" s="1" t="s">
        <v>382</v>
      </c>
      <c r="E824" s="1">
        <v>2043</v>
      </c>
      <c r="F824" s="1">
        <v>97.341897351096165</v>
      </c>
      <c r="G824" s="1">
        <v>-9.0494554848489193E-3</v>
      </c>
      <c r="H824" s="1">
        <v>4.5301348167785281E-13</v>
      </c>
      <c r="I824" s="1">
        <v>4.2167609681907668E-11</v>
      </c>
      <c r="J824" s="1">
        <v>2.9277810860252344E-12</v>
      </c>
      <c r="K824" s="1">
        <v>34.640425066620331</v>
      </c>
      <c r="L824" s="1">
        <v>3.645153689026789E-11</v>
      </c>
      <c r="M824" s="1">
        <v>34.37211670563785</v>
      </c>
      <c r="N824" s="1">
        <v>6.2921043734699896E-12</v>
      </c>
      <c r="O824" s="1">
        <v>3.5936564184968325E-8</v>
      </c>
      <c r="P824" s="1">
        <v>6.3540000001322197</v>
      </c>
      <c r="Q824" s="1">
        <v>4.4427152390024764E-10</v>
      </c>
      <c r="R824" s="1">
        <v>1662.2533825710425</v>
      </c>
      <c r="S824" s="1">
        <v>5.334290193113751E-10</v>
      </c>
      <c r="T824" s="1">
        <v>732.66924947004645</v>
      </c>
      <c r="U824" s="1">
        <v>81.19659707120536</v>
      </c>
      <c r="V824" s="1">
        <f>0.45*2600*PS[[#This Row],[Transform File.REC_y]]</f>
        <v>-10.587862917273236</v>
      </c>
      <c r="W824" s="1">
        <f>0.45*_xlfn.XLOOKUP(PS[[#This Row],[Transform File.Year]],Graphs!$R$2:$R$41,Graphs!$S$2:$S$41)*_xlfn.XLOOKUP(PS[[#This Row],[Transform File.Year]],Graphs!$R$2:$R$41,Graphs!$T$2:$T$41)*PS[[#This Row],[Transform File.REC_y]]</f>
        <v>-4.1325060367401214</v>
      </c>
    </row>
    <row r="825" spans="1:23" hidden="1" x14ac:dyDescent="0.25">
      <c r="A825" s="1" t="s">
        <v>105</v>
      </c>
      <c r="B825">
        <v>1</v>
      </c>
      <c r="C825" s="1" t="s">
        <v>108</v>
      </c>
      <c r="D825" s="1" t="s">
        <v>382</v>
      </c>
      <c r="E825" s="1">
        <v>2044</v>
      </c>
      <c r="F825" s="1">
        <v>93.18743975052115</v>
      </c>
      <c r="G825" s="1">
        <v>-9.0904652343269405E-3</v>
      </c>
      <c r="H825" s="1">
        <v>5.1224251046785966E-13</v>
      </c>
      <c r="I825" s="1">
        <v>6.6494628187784996E-11</v>
      </c>
      <c r="J825" s="1">
        <v>2.8441534409052705E-12</v>
      </c>
      <c r="K825" s="1">
        <v>30.120355576206439</v>
      </c>
      <c r="L825" s="1">
        <v>1.4951106932155457E-11</v>
      </c>
      <c r="M825" s="1">
        <v>32.809983368100191</v>
      </c>
      <c r="N825" s="1">
        <v>6.2757550947149867E-12</v>
      </c>
      <c r="O825" s="1">
        <v>3.5936995234699093E-8</v>
      </c>
      <c r="P825" s="1">
        <v>6.3540000001615349</v>
      </c>
      <c r="Q825" s="1">
        <v>4.5723595345380178E-10</v>
      </c>
      <c r="R825" s="1">
        <v>1696.8938076376628</v>
      </c>
      <c r="S825" s="1">
        <v>5.6305162599482876E-10</v>
      </c>
      <c r="T825" s="1">
        <v>767.04136617568429</v>
      </c>
      <c r="U825" s="1">
        <v>81.196597071211656</v>
      </c>
      <c r="V825" s="1">
        <f>0.45*2600*PS[[#This Row],[Transform File.REC_y]]</f>
        <v>-10.63584432416252</v>
      </c>
      <c r="W825" s="1">
        <f>0.45*_xlfn.XLOOKUP(PS[[#This Row],[Transform File.Year]],Graphs!$R$2:$R$41,Graphs!$S$2:$S$41)*_xlfn.XLOOKUP(PS[[#This Row],[Transform File.Year]],Graphs!$R$2:$R$41,Graphs!$T$2:$T$41)*PS[[#This Row],[Transform File.REC_y]]</f>
        <v>-3.980951931270782</v>
      </c>
    </row>
    <row r="826" spans="1:23" hidden="1" x14ac:dyDescent="0.25">
      <c r="A826" s="1" t="s">
        <v>105</v>
      </c>
      <c r="B826">
        <v>1</v>
      </c>
      <c r="C826" s="1" t="s">
        <v>108</v>
      </c>
      <c r="D826" s="1" t="s">
        <v>382</v>
      </c>
      <c r="E826" s="1">
        <v>2045</v>
      </c>
      <c r="F826" s="1">
        <v>89.648301585682162</v>
      </c>
      <c r="G826" s="1">
        <v>-1.1245613060830986E-2</v>
      </c>
      <c r="H826" s="1">
        <v>5.9292966454392673E-13</v>
      </c>
      <c r="I826" s="1">
        <v>1.3830697745173436E-10</v>
      </c>
      <c r="J826" s="1">
        <v>2.8770515395764837E-12</v>
      </c>
      <c r="K826" s="1">
        <v>43.973448140820651</v>
      </c>
      <c r="L826" s="1">
        <v>7.2171008811551896E-12</v>
      </c>
      <c r="M826" s="1">
        <v>45.207469795527878</v>
      </c>
      <c r="N826" s="1">
        <v>6.7547310249499645E-12</v>
      </c>
      <c r="O826" s="1">
        <v>3.5937420211844913E-8</v>
      </c>
      <c r="P826" s="1">
        <v>6.3540000002037029</v>
      </c>
      <c r="Q826" s="1">
        <v>4.685652420763055E-10</v>
      </c>
      <c r="R826" s="1">
        <v>1727.0141632138693</v>
      </c>
      <c r="S826" s="1">
        <v>6.2243429727482206E-10</v>
      </c>
      <c r="T826" s="1">
        <v>799.85134954378452</v>
      </c>
      <c r="U826" s="1">
        <v>81.196597071217937</v>
      </c>
      <c r="V826" s="1">
        <f>0.45*2600*PS[[#This Row],[Transform File.REC_y]]</f>
        <v>-13.157367281172254</v>
      </c>
      <c r="W826" s="1">
        <f>0.45*_xlfn.XLOOKUP(PS[[#This Row],[Transform File.Year]],Graphs!$R$2:$R$41,Graphs!$S$2:$S$41)*_xlfn.XLOOKUP(PS[[#This Row],[Transform File.Year]],Graphs!$R$2:$R$41,Graphs!$T$2:$T$41)*PS[[#This Row],[Transform File.REC_y]]</f>
        <v>-4.7225130414133316</v>
      </c>
    </row>
    <row r="827" spans="1:23" hidden="1" x14ac:dyDescent="0.25">
      <c r="A827" s="1" t="s">
        <v>105</v>
      </c>
      <c r="B827">
        <v>1</v>
      </c>
      <c r="C827" s="1" t="s">
        <v>108</v>
      </c>
      <c r="D827" s="1" t="s">
        <v>382</v>
      </c>
      <c r="E827" s="1">
        <v>2046</v>
      </c>
      <c r="F827" s="1">
        <v>86.092981765174471</v>
      </c>
      <c r="G827" s="1">
        <v>-9.2924648708613538E-3</v>
      </c>
      <c r="H827" s="1">
        <v>6.927414037609436E-13</v>
      </c>
      <c r="I827" s="1">
        <v>7.6961387226511934E-8</v>
      </c>
      <c r="J827" s="1">
        <v>2.7079793088528774E-12</v>
      </c>
      <c r="K827" s="1">
        <v>134.03723100368728</v>
      </c>
      <c r="L827" s="1">
        <v>4.2027487201701232E-12</v>
      </c>
      <c r="M827" s="1">
        <v>38.246222231769977</v>
      </c>
      <c r="N827" s="1">
        <v>7.7327235713370454E-12</v>
      </c>
      <c r="O827" s="1">
        <v>3.5937873225326589E-8</v>
      </c>
      <c r="P827" s="1">
        <v>6.3540000002701973</v>
      </c>
      <c r="Q827" s="1">
        <v>4.7619080466757437E-10</v>
      </c>
      <c r="R827" s="1">
        <v>1770.98761135469</v>
      </c>
      <c r="S827" s="1">
        <v>6.9850613525423081E-10</v>
      </c>
      <c r="T827" s="1">
        <v>845.05881933931244</v>
      </c>
      <c r="U827" s="1">
        <v>81.196597071224687</v>
      </c>
      <c r="V827" s="1">
        <f>0.45*2600*PS[[#This Row],[Transform File.REC_y]]</f>
        <v>-10.872183898907783</v>
      </c>
      <c r="W827" s="1">
        <f>0.45*_xlfn.XLOOKUP(PS[[#This Row],[Transform File.Year]],Graphs!$R$2:$R$41,Graphs!$S$2:$S$41)*_xlfn.XLOOKUP(PS[[#This Row],[Transform File.Year]],Graphs!$R$2:$R$41,Graphs!$T$2:$T$41)*PS[[#This Row],[Transform File.REC_y]]</f>
        <v>-3.7418801708815388</v>
      </c>
    </row>
    <row r="828" spans="1:23" hidden="1" x14ac:dyDescent="0.25">
      <c r="A828" s="1" t="s">
        <v>105</v>
      </c>
      <c r="B828">
        <v>1</v>
      </c>
      <c r="C828" s="1" t="s">
        <v>108</v>
      </c>
      <c r="D828" s="1" t="s">
        <v>382</v>
      </c>
      <c r="E828" s="1">
        <v>2047</v>
      </c>
      <c r="F828" s="1">
        <v>82.763857685812269</v>
      </c>
      <c r="G828" s="1">
        <v>-8.2455573489278022E-3</v>
      </c>
      <c r="H828" s="1">
        <v>8.0930361737202743E-13</v>
      </c>
      <c r="I828" s="1">
        <v>5.0027412307354231E-9</v>
      </c>
      <c r="J828" s="1">
        <v>2.7838024197056524E-12</v>
      </c>
      <c r="K828" s="1">
        <v>167.95288096598912</v>
      </c>
      <c r="L828" s="1">
        <v>2.8822270741125591E-12</v>
      </c>
      <c r="M828" s="1">
        <v>51.774716274639353</v>
      </c>
      <c r="N828" s="1">
        <v>9.1731192034719322E-12</v>
      </c>
      <c r="O828" s="1">
        <v>3.5938385467837057E-8</v>
      </c>
      <c r="P828" s="1">
        <v>6.3540000004085044</v>
      </c>
      <c r="Q828" s="1">
        <v>4.8150670898811125E-10</v>
      </c>
      <c r="R828" s="1">
        <v>1822.5898423583774</v>
      </c>
      <c r="S828" s="1">
        <v>7.8421314072478729E-10</v>
      </c>
      <c r="T828" s="1">
        <v>883.30504157108237</v>
      </c>
      <c r="U828" s="1">
        <v>81.196597071231409</v>
      </c>
      <c r="V828" s="1">
        <f>0.45*2600*PS[[#This Row],[Transform File.REC_y]]</f>
        <v>-9.6473020982455289</v>
      </c>
      <c r="W828" s="1">
        <f>0.45*_xlfn.XLOOKUP(PS[[#This Row],[Transform File.Year]],Graphs!$R$2:$R$41,Graphs!$S$2:$S$41)*_xlfn.XLOOKUP(PS[[#This Row],[Transform File.Year]],Graphs!$R$2:$R$41,Graphs!$T$2:$T$41)*PS[[#This Row],[Transform File.REC_y]]</f>
        <v>-3.1836687054841097</v>
      </c>
    </row>
    <row r="829" spans="1:23" hidden="1" x14ac:dyDescent="0.25">
      <c r="A829" s="1" t="s">
        <v>105</v>
      </c>
      <c r="B829">
        <v>1</v>
      </c>
      <c r="C829" s="1" t="s">
        <v>108</v>
      </c>
      <c r="D829" s="1" t="s">
        <v>382</v>
      </c>
      <c r="E829" s="1">
        <v>2048</v>
      </c>
      <c r="F829" s="1">
        <v>79.989868938932602</v>
      </c>
      <c r="G829" s="1">
        <v>-1.3129017821822428E-2</v>
      </c>
      <c r="H829" s="1">
        <v>9.5889397258822693E-13</v>
      </c>
      <c r="I829" s="1">
        <v>2.6052137894582592E-9</v>
      </c>
      <c r="J829" s="1">
        <v>2.7808555728334163E-12</v>
      </c>
      <c r="K829" s="1">
        <v>215.32977635160449</v>
      </c>
      <c r="L829" s="1">
        <v>2.0931203380811054E-12</v>
      </c>
      <c r="M829" s="1">
        <v>29.172305383096294</v>
      </c>
      <c r="N829" s="1">
        <v>1.0945842448382985E-11</v>
      </c>
      <c r="O829" s="1">
        <v>3.5938978397501598E-8</v>
      </c>
      <c r="P829" s="1">
        <v>7.7375753742075501E-8</v>
      </c>
      <c r="Q829" s="1">
        <v>4.8618227180894603E-10</v>
      </c>
      <c r="R829" s="1">
        <v>1866.8902233243666</v>
      </c>
      <c r="S829" s="1">
        <v>8.412076591712508E-10</v>
      </c>
      <c r="T829" s="1">
        <v>935.0797578457217</v>
      </c>
      <c r="U829" s="1">
        <v>81.196597071239566</v>
      </c>
      <c r="V829" s="1">
        <f>0.45*2600*PS[[#This Row],[Transform File.REC_y]]</f>
        <v>-15.360950851532241</v>
      </c>
      <c r="W829" s="1">
        <f>0.45*_xlfn.XLOOKUP(PS[[#This Row],[Transform File.Year]],Graphs!$R$2:$R$41,Graphs!$S$2:$S$41)*_xlfn.XLOOKUP(PS[[#This Row],[Transform File.Year]],Graphs!$R$2:$R$41,Graphs!$T$2:$T$41)*PS[[#This Row],[Transform File.REC_y]]</f>
        <v>-4.8603690770663839</v>
      </c>
    </row>
    <row r="830" spans="1:23" hidden="1" x14ac:dyDescent="0.25">
      <c r="A830" s="1" t="s">
        <v>105</v>
      </c>
      <c r="B830">
        <v>1</v>
      </c>
      <c r="C830" s="1" t="s">
        <v>108</v>
      </c>
      <c r="D830" s="1" t="s">
        <v>382</v>
      </c>
      <c r="E830" s="1">
        <v>2049</v>
      </c>
      <c r="F830" s="1">
        <v>77.126152942336716</v>
      </c>
      <c r="G830" s="1">
        <v>-1.5849396346606051E-2</v>
      </c>
      <c r="H830" s="1">
        <v>1.1410661793596307E-12</v>
      </c>
      <c r="I830" s="1">
        <v>1.3914839066513819E-8</v>
      </c>
      <c r="J830" s="1">
        <v>2.6756193670044717E-12</v>
      </c>
      <c r="K830" s="1">
        <v>169.09833368485863</v>
      </c>
      <c r="L830" s="1">
        <v>1.6605222651833525E-12</v>
      </c>
      <c r="M830" s="1">
        <v>48.485255686246298</v>
      </c>
      <c r="N830" s="1">
        <v>1.3152157453240975E-11</v>
      </c>
      <c r="O830" s="1">
        <v>3.5939638488829675E-8</v>
      </c>
      <c r="P830" s="1">
        <v>8.2374249124178428E-8</v>
      </c>
      <c r="Q830" s="1">
        <v>4.8974319815338855E-10</v>
      </c>
      <c r="R830" s="1">
        <v>1896.741249675973</v>
      </c>
      <c r="S830" s="1">
        <v>8.9723065271743019E-10</v>
      </c>
      <c r="T830" s="1">
        <v>964.25206322881797</v>
      </c>
      <c r="U830" s="1">
        <v>81.196597071249485</v>
      </c>
      <c r="V830" s="1">
        <f>0.45*2600*PS[[#This Row],[Transform File.REC_y]]</f>
        <v>-18.543793725529081</v>
      </c>
      <c r="W830" s="1">
        <f>0.45*_xlfn.XLOOKUP(PS[[#This Row],[Transform File.Year]],Graphs!$R$2:$R$41,Graphs!$S$2:$S$41)*_xlfn.XLOOKUP(PS[[#This Row],[Transform File.Year]],Graphs!$R$2:$R$41,Graphs!$T$2:$T$41)*PS[[#This Row],[Transform File.REC_y]]</f>
        <v>-5.6254778033338004</v>
      </c>
    </row>
    <row r="831" spans="1:23" hidden="1" x14ac:dyDescent="0.25">
      <c r="A831" s="1" t="s">
        <v>105</v>
      </c>
      <c r="B831">
        <v>1</v>
      </c>
      <c r="C831" s="1" t="s">
        <v>108</v>
      </c>
      <c r="D831" s="1" t="s">
        <v>382</v>
      </c>
      <c r="E831" s="1">
        <v>2050</v>
      </c>
      <c r="F831" s="1">
        <v>74.377747988819721</v>
      </c>
      <c r="G831" s="1">
        <v>-2.0860306015304954E-2</v>
      </c>
      <c r="H831" s="1">
        <v>1.340520115964371E-12</v>
      </c>
      <c r="I831" s="1">
        <v>6.3274504902551447E-9</v>
      </c>
      <c r="J831" s="1">
        <v>2.5645593493796393E-12</v>
      </c>
      <c r="K831" s="1">
        <v>142.08369811451209</v>
      </c>
      <c r="L831" s="1">
        <v>0</v>
      </c>
      <c r="M831" s="1">
        <v>32.336364841119</v>
      </c>
      <c r="N831" s="1">
        <v>1.5934378142077108E-11</v>
      </c>
      <c r="O831" s="1">
        <v>3.5940413645433678E-8</v>
      </c>
      <c r="P831" s="1">
        <v>8.4977409812505431E-8</v>
      </c>
      <c r="Q831" s="1">
        <v>4.9269620098286241E-10</v>
      </c>
      <c r="R831" s="1">
        <v>1965.873206836482</v>
      </c>
      <c r="S831" s="1">
        <v>1.0102455540669081E-9</v>
      </c>
      <c r="T831" s="1">
        <v>1012.7373189150643</v>
      </c>
      <c r="U831" s="1">
        <v>81.196597071261365</v>
      </c>
      <c r="V831" s="1">
        <f>0.45*2600*PS[[#This Row],[Transform File.REC_y]]</f>
        <v>-24.406558037906795</v>
      </c>
      <c r="W831" s="1">
        <f>0.45*_xlfn.XLOOKUP(PS[[#This Row],[Transform File.Year]],Graphs!$R$2:$R$41,Graphs!$S$2:$S$41)*_xlfn.XLOOKUP(PS[[#This Row],[Transform File.Year]],Graphs!$R$2:$R$41,Graphs!$T$2:$T$41)*PS[[#This Row],[Transform File.REC_y]]</f>
        <v>-7.0983567099106528</v>
      </c>
    </row>
    <row r="832" spans="1:23" hidden="1" x14ac:dyDescent="0.25">
      <c r="A832" s="1" t="s">
        <v>105</v>
      </c>
      <c r="B832">
        <v>1</v>
      </c>
      <c r="C832" s="1" t="s">
        <v>108</v>
      </c>
      <c r="D832" s="1" t="s">
        <v>382</v>
      </c>
      <c r="E832" s="1">
        <v>2051</v>
      </c>
      <c r="F832" s="1">
        <v>71.302656907764884</v>
      </c>
      <c r="G832" s="1">
        <v>-7.0082679545790919E-5</v>
      </c>
      <c r="H832" s="1">
        <v>1.6247593242045011E-12</v>
      </c>
      <c r="I832" s="1">
        <v>3.0096361252418114E-8</v>
      </c>
      <c r="J832" s="1">
        <v>2.7228206844287203E-12</v>
      </c>
      <c r="K832" s="1">
        <v>99.938829517617364</v>
      </c>
      <c r="L832" s="1">
        <v>0</v>
      </c>
      <c r="M832" s="1">
        <v>93.222982536254847</v>
      </c>
      <c r="N832" s="1">
        <v>1.9500985632368337E-11</v>
      </c>
      <c r="O832" s="1">
        <v>3.594133883255272E-8</v>
      </c>
      <c r="P832" s="1">
        <v>9.8889948987911511E-8</v>
      </c>
      <c r="Q832" s="1">
        <v>4.9562398206888763E-10</v>
      </c>
      <c r="R832" s="1">
        <v>1993.8525150780165</v>
      </c>
      <c r="S832" s="1">
        <v>1.1471899601753907E-9</v>
      </c>
      <c r="T832" s="1">
        <v>1045.0736837561833</v>
      </c>
      <c r="U832" s="1">
        <v>81.196597071275647</v>
      </c>
      <c r="V832" s="1">
        <f>0.45*2600*PS[[#This Row],[Transform File.REC_y]]</f>
        <v>-8.1996735068575369E-2</v>
      </c>
      <c r="W832" s="1">
        <f>0.45*_xlfn.XLOOKUP(PS[[#This Row],[Transform File.Year]],Graphs!$R$2:$R$41,Graphs!$S$2:$S$41)*_xlfn.XLOOKUP(PS[[#This Row],[Transform File.Year]],Graphs!$R$2:$R$41,Graphs!$T$2:$T$41)*PS[[#This Row],[Transform File.REC_y]]</f>
        <v>-2.2862268920379365E-2</v>
      </c>
    </row>
    <row r="833" spans="1:23" hidden="1" x14ac:dyDescent="0.25">
      <c r="A833" s="1" t="s">
        <v>105</v>
      </c>
      <c r="B833">
        <v>1</v>
      </c>
      <c r="C833" s="1" t="s">
        <v>108</v>
      </c>
      <c r="D833" s="1" t="s">
        <v>382</v>
      </c>
      <c r="E833" s="1">
        <v>2052</v>
      </c>
      <c r="F833" s="1">
        <v>68.423289889546538</v>
      </c>
      <c r="G833" s="1">
        <v>-2.1738105737881925E-4</v>
      </c>
      <c r="H833" s="1">
        <v>1.9734986019320266E-12</v>
      </c>
      <c r="I833" s="1">
        <v>3.9233422593949548E-8</v>
      </c>
      <c r="J833" s="1">
        <v>0</v>
      </c>
      <c r="K833" s="1">
        <v>107.67233333328056</v>
      </c>
      <c r="L833" s="1">
        <v>0</v>
      </c>
      <c r="M833" s="1">
        <v>91.093613596637269</v>
      </c>
      <c r="N833" s="1">
        <v>2.4166652084093235E-11</v>
      </c>
      <c r="O833" s="1">
        <v>3.5942438007147614E-8</v>
      </c>
      <c r="P833" s="1">
        <v>1.0521480575601251E-7</v>
      </c>
      <c r="Q833" s="1">
        <v>4.9846813550979286E-10</v>
      </c>
      <c r="R833" s="1">
        <v>2023.4710250669273</v>
      </c>
      <c r="S833" s="1">
        <v>1.258029803273372E-9</v>
      </c>
      <c r="T833" s="1">
        <v>1082.8766662924404</v>
      </c>
      <c r="U833" s="1">
        <v>81.196597071292885</v>
      </c>
      <c r="V833" s="1">
        <f>0.45*2600*PS[[#This Row],[Transform File.REC_y]]</f>
        <v>-0.2543358371332185</v>
      </c>
      <c r="W833" s="1">
        <f>0.45*_xlfn.XLOOKUP(PS[[#This Row],[Transform File.Year]],Graphs!$R$2:$R$41,Graphs!$S$2:$S$41)*_xlfn.XLOOKUP(PS[[#This Row],[Transform File.Year]],Graphs!$R$2:$R$41,Graphs!$T$2:$T$41)*PS[[#This Row],[Transform File.REC_y]]</f>
        <v>-6.798030236666483E-2</v>
      </c>
    </row>
    <row r="834" spans="1:23" hidden="1" x14ac:dyDescent="0.25">
      <c r="A834" s="1" t="s">
        <v>105</v>
      </c>
      <c r="B834">
        <v>1</v>
      </c>
      <c r="C834" s="1" t="s">
        <v>108</v>
      </c>
      <c r="D834" s="1" t="s">
        <v>382</v>
      </c>
      <c r="E834" s="1">
        <v>2053</v>
      </c>
      <c r="F834" s="1">
        <v>65.369394798356851</v>
      </c>
      <c r="G834" s="1">
        <v>-6.0874436721609026E-4</v>
      </c>
      <c r="H834" s="1">
        <v>2.4367984796303061E-12</v>
      </c>
      <c r="I834" s="1">
        <v>9.912853504483546E-9</v>
      </c>
      <c r="J834" s="1">
        <v>0</v>
      </c>
      <c r="K834" s="1">
        <v>100.25937117213786</v>
      </c>
      <c r="L834" s="1">
        <v>0</v>
      </c>
      <c r="M834" s="1">
        <v>104.91855506297092</v>
      </c>
      <c r="N834" s="1">
        <v>3.0430112807006536E-11</v>
      </c>
      <c r="O834" s="1">
        <v>3.5943725251543675E-8</v>
      </c>
      <c r="P834" s="1">
        <v>1.3530825768623167E-7</v>
      </c>
      <c r="Q834" s="1">
        <v>5.0134518704936932E-10</v>
      </c>
      <c r="R834" s="1">
        <v>2076.6871919417313</v>
      </c>
      <c r="S834" s="1">
        <v>1.2944813401636399E-9</v>
      </c>
      <c r="T834" s="1">
        <v>1090.8402798890895</v>
      </c>
      <c r="U834" s="1">
        <v>81.196597071313718</v>
      </c>
      <c r="V834" s="1">
        <f>0.45*2600*PS[[#This Row],[Transform File.REC_y]]</f>
        <v>-0.71223090964282565</v>
      </c>
      <c r="W834" s="1">
        <f>0.45*_xlfn.XLOOKUP(PS[[#This Row],[Transform File.Year]],Graphs!$R$2:$R$41,Graphs!$S$2:$S$41)*_xlfn.XLOOKUP(PS[[#This Row],[Transform File.Year]],Graphs!$R$2:$R$41,Graphs!$T$2:$T$41)*PS[[#This Row],[Transform File.REC_y]]</f>
        <v>-0.18248645611534736</v>
      </c>
    </row>
    <row r="835" spans="1:23" hidden="1" x14ac:dyDescent="0.25">
      <c r="A835" s="1" t="s">
        <v>105</v>
      </c>
      <c r="B835">
        <v>1</v>
      </c>
      <c r="C835" s="1" t="s">
        <v>108</v>
      </c>
      <c r="D835" s="1" t="s">
        <v>382</v>
      </c>
      <c r="E835" s="1">
        <v>2054</v>
      </c>
      <c r="F835" s="1">
        <v>62.199463603385709</v>
      </c>
      <c r="G835" s="1">
        <v>-1.5502990083011042E-3</v>
      </c>
      <c r="H835" s="1">
        <v>3.065582743232034E-12</v>
      </c>
      <c r="I835" s="1">
        <v>4.0380072195397152E-9</v>
      </c>
      <c r="J835" s="1">
        <v>0</v>
      </c>
      <c r="K835" s="1">
        <v>120.20762401190161</v>
      </c>
      <c r="L835" s="1">
        <v>0</v>
      </c>
      <c r="M835" s="1">
        <v>1.1974060181334829</v>
      </c>
      <c r="N835" s="1">
        <v>3.9129735864428356E-11</v>
      </c>
      <c r="O835" s="1">
        <v>3.5945279385976432E-8</v>
      </c>
      <c r="P835" s="1">
        <v>1.7453841887087084E-7</v>
      </c>
      <c r="Q835" s="1">
        <v>5.0405316635822216E-10</v>
      </c>
      <c r="R835" s="1">
        <v>2113.7661989072185</v>
      </c>
      <c r="S835" s="1">
        <v>1.3094324470957954E-9</v>
      </c>
      <c r="T835" s="1">
        <v>1111.9181983199326</v>
      </c>
      <c r="U835" s="1">
        <v>81.196597071337735</v>
      </c>
      <c r="V835" s="1">
        <f>0.45*2600*PS[[#This Row],[Transform File.REC_y]]</f>
        <v>-1.813849839712292</v>
      </c>
      <c r="W835" s="1">
        <f>0.45*_xlfn.XLOOKUP(PS[[#This Row],[Transform File.Year]],Graphs!$R$2:$R$41,Graphs!$S$2:$S$41)*_xlfn.XLOOKUP(PS[[#This Row],[Transform File.Year]],Graphs!$R$2:$R$41,Graphs!$T$2:$T$41)*PS[[#This Row],[Transform File.REC_y]]</f>
        <v>-0.44547896118986624</v>
      </c>
    </row>
    <row r="836" spans="1:23" hidden="1" x14ac:dyDescent="0.25">
      <c r="A836" s="1" t="s">
        <v>105</v>
      </c>
      <c r="B836">
        <v>1</v>
      </c>
      <c r="C836" s="1" t="s">
        <v>108</v>
      </c>
      <c r="D836" s="1" t="s">
        <v>382</v>
      </c>
      <c r="E836" s="1">
        <v>2055</v>
      </c>
      <c r="F836" s="1">
        <v>58.915054989667695</v>
      </c>
      <c r="G836" s="1">
        <v>-3.597247476100364E-3</v>
      </c>
      <c r="H836" s="1">
        <v>3.7171896940480777E-12</v>
      </c>
      <c r="I836" s="1">
        <v>7.0062646912948836E-9</v>
      </c>
      <c r="J836" s="1">
        <v>0</v>
      </c>
      <c r="K836" s="1">
        <v>109.77523569152321</v>
      </c>
      <c r="L836" s="1">
        <v>0</v>
      </c>
      <c r="M836" s="1">
        <v>57.241760166682113</v>
      </c>
      <c r="N836" s="1">
        <v>5.1792382645121496E-11</v>
      </c>
      <c r="O836" s="1">
        <v>3.5947149811122226E-8</v>
      </c>
      <c r="P836" s="1">
        <v>1.844476085056425E-7</v>
      </c>
      <c r="Q836" s="1">
        <v>5.0683696877792784E-10</v>
      </c>
      <c r="R836" s="1">
        <v>2160.074961568424</v>
      </c>
      <c r="S836" s="1">
        <v>1.3166495479769506E-9</v>
      </c>
      <c r="T836" s="1">
        <v>1113.1156043371536</v>
      </c>
      <c r="U836" s="1">
        <v>79.150888343489967</v>
      </c>
      <c r="V836" s="1">
        <f>0.45*2600*PS[[#This Row],[Transform File.REC_y]]</f>
        <v>-4.2087795470374258</v>
      </c>
      <c r="W836" s="1">
        <f>0.45*_xlfn.XLOOKUP(PS[[#This Row],[Transform File.Year]],Graphs!$R$2:$R$41,Graphs!$S$2:$S$41)*_xlfn.XLOOKUP(PS[[#This Row],[Transform File.Year]],Graphs!$R$2:$R$41,Graphs!$T$2:$T$41)*PS[[#This Row],[Transform File.REC_y]]</f>
        <v>-0.99078651718283761</v>
      </c>
    </row>
    <row r="837" spans="1:23" hidden="1" x14ac:dyDescent="0.25">
      <c r="A837" s="1" t="s">
        <v>105</v>
      </c>
      <c r="B837">
        <v>1</v>
      </c>
      <c r="C837" s="1" t="s">
        <v>108</v>
      </c>
      <c r="D837" s="1" t="s">
        <v>382</v>
      </c>
      <c r="E837" s="1">
        <v>2056</v>
      </c>
      <c r="F837" s="1">
        <v>55.778470714431286</v>
      </c>
      <c r="G837" s="1">
        <v>-7.8436637360895217E-3</v>
      </c>
      <c r="H837" s="1">
        <v>4.6269624105088568E-12</v>
      </c>
      <c r="I837" s="1">
        <v>1.7687910147647938E-9</v>
      </c>
      <c r="J837" s="1">
        <v>0</v>
      </c>
      <c r="K837" s="1">
        <v>101.48020508402992</v>
      </c>
      <c r="L837" s="1">
        <v>0</v>
      </c>
      <c r="M837" s="1">
        <v>39.351633915062955</v>
      </c>
      <c r="N837" s="1">
        <v>7.1510443804856479E-11</v>
      </c>
      <c r="O837" s="1">
        <v>3.5949443297067682E-8</v>
      </c>
      <c r="P837" s="1">
        <v>1.8848154082692421E-7</v>
      </c>
      <c r="Q837" s="1">
        <v>5.0961782435076121E-10</v>
      </c>
      <c r="R837" s="1">
        <v>2181.1879210240322</v>
      </c>
      <c r="S837" s="1">
        <v>1.3208522966971207E-9</v>
      </c>
      <c r="T837" s="1">
        <v>1128.7621147657828</v>
      </c>
      <c r="U837" s="1">
        <v>76.419533979621789</v>
      </c>
      <c r="V837" s="1">
        <f>0.45*2600*PS[[#This Row],[Transform File.REC_y]]</f>
        <v>-9.1770865712247396</v>
      </c>
      <c r="W837" s="1">
        <f>0.45*_xlfn.XLOOKUP(PS[[#This Row],[Transform File.Year]],Graphs!$R$2:$R$41,Graphs!$S$2:$S$41)*_xlfn.XLOOKUP(PS[[#This Row],[Transform File.Year]],Graphs!$R$2:$R$41,Graphs!$T$2:$T$41)*PS[[#This Row],[Transform File.REC_y]]</f>
        <v>-2.0706610070337299</v>
      </c>
    </row>
    <row r="838" spans="1:23" hidden="1" x14ac:dyDescent="0.25">
      <c r="A838" s="1" t="s">
        <v>105</v>
      </c>
      <c r="B838">
        <v>1</v>
      </c>
      <c r="C838" s="1" t="s">
        <v>108</v>
      </c>
      <c r="D838" s="1" t="s">
        <v>382</v>
      </c>
      <c r="E838" s="1">
        <v>2057</v>
      </c>
      <c r="F838" s="1">
        <v>52.826178170068999</v>
      </c>
      <c r="G838" s="1">
        <v>-1.5800242540940881E-2</v>
      </c>
      <c r="H838" s="1">
        <v>0</v>
      </c>
      <c r="I838" s="1">
        <v>9.8021717913115554E-10</v>
      </c>
      <c r="J838" s="1">
        <v>0</v>
      </c>
      <c r="K838" s="1">
        <v>200.77002399143328</v>
      </c>
      <c r="L838" s="1">
        <v>0</v>
      </c>
      <c r="M838" s="1">
        <v>4.1512924110012367E-7</v>
      </c>
      <c r="N838" s="1">
        <v>1.0564239844930063E-10</v>
      </c>
      <c r="O838" s="1">
        <v>3.5952274822951196E-8</v>
      </c>
      <c r="P838" s="1">
        <v>1.9548328139795592E-7</v>
      </c>
      <c r="Q838" s="1">
        <v>5.1229344371776566E-10</v>
      </c>
      <c r="R838" s="1">
        <v>2202.0698804497911</v>
      </c>
      <c r="S838" s="1">
        <v>1.3237345237712333E-9</v>
      </c>
      <c r="T838" s="1">
        <v>1135.568871012538</v>
      </c>
      <c r="U838" s="1">
        <v>72.892002433802176</v>
      </c>
      <c r="V838" s="1">
        <f>0.45*2600*PS[[#This Row],[Transform File.REC_y]]</f>
        <v>-18.48628377290083</v>
      </c>
      <c r="W838" s="1">
        <f>0.45*_xlfn.XLOOKUP(PS[[#This Row],[Transform File.Year]],Graphs!$R$2:$R$41,Graphs!$S$2:$S$41)*_xlfn.XLOOKUP(PS[[#This Row],[Transform File.Year]],Graphs!$R$2:$R$41,Graphs!$T$2:$T$41)*PS[[#This Row],[Transform File.REC_y]]</f>
        <v>-3.9977580731552269</v>
      </c>
    </row>
    <row r="839" spans="1:23" hidden="1" x14ac:dyDescent="0.25">
      <c r="A839" s="1" t="s">
        <v>105</v>
      </c>
      <c r="B839">
        <v>1</v>
      </c>
      <c r="C839" s="1" t="s">
        <v>108</v>
      </c>
      <c r="D839" s="1" t="s">
        <v>382</v>
      </c>
      <c r="E839" s="1">
        <v>2058</v>
      </c>
      <c r="F839" s="1">
        <v>50.089611400760077</v>
      </c>
      <c r="G839" s="1">
        <v>-2.9781120710280721E-2</v>
      </c>
      <c r="H839" s="1">
        <v>0</v>
      </c>
      <c r="I839" s="1">
        <v>0</v>
      </c>
      <c r="J839" s="1">
        <v>0</v>
      </c>
      <c r="K839" s="1">
        <v>30.487028453237468</v>
      </c>
      <c r="L839" s="1">
        <v>0</v>
      </c>
      <c r="M839" s="1">
        <v>1.0293218971621473E-7</v>
      </c>
      <c r="N839" s="1">
        <v>1.7697106680658991E-10</v>
      </c>
      <c r="O839" s="1">
        <v>3.5955603119837272E-8</v>
      </c>
      <c r="P839" s="1">
        <v>1.9724703782194901E-7</v>
      </c>
      <c r="Q839" s="1">
        <v>5.1485800306714528E-10</v>
      </c>
      <c r="R839" s="1">
        <v>2327.7662441078364</v>
      </c>
      <c r="S839" s="1">
        <v>1.3258276441093144E-9</v>
      </c>
      <c r="T839" s="1">
        <v>1102.3241508866547</v>
      </c>
      <c r="U839" s="1">
        <v>68.170205115075234</v>
      </c>
      <c r="V839" s="1">
        <f>0.45*2600*PS[[#This Row],[Transform File.REC_y]]</f>
        <v>-34.843911231028443</v>
      </c>
      <c r="W839" s="1">
        <f>0.45*_xlfn.XLOOKUP(PS[[#This Row],[Transform File.Year]],Graphs!$R$2:$R$41,Graphs!$S$2:$S$41)*_xlfn.XLOOKUP(PS[[#This Row],[Transform File.Year]],Graphs!$R$2:$R$41,Graphs!$T$2:$T$41)*PS[[#This Row],[Transform File.REC_y]]</f>
        <v>-7.2216956239110788</v>
      </c>
    </row>
    <row r="840" spans="1:23" hidden="1" x14ac:dyDescent="0.25">
      <c r="A840" s="1" t="s">
        <v>105</v>
      </c>
      <c r="B840">
        <v>1</v>
      </c>
      <c r="C840" s="1" t="s">
        <v>108</v>
      </c>
      <c r="D840" s="1" t="s">
        <v>382</v>
      </c>
      <c r="E840" s="1">
        <v>2059</v>
      </c>
      <c r="F840" s="1">
        <v>55.55522946690769</v>
      </c>
      <c r="G840" s="1">
        <v>-5.3070893222649233E-2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3.5959468359815548E-8</v>
      </c>
      <c r="P840" s="1">
        <v>1.9822164310272184E-7</v>
      </c>
      <c r="Q840" s="1">
        <v>5.1758082375157398E-10</v>
      </c>
      <c r="R840" s="1">
        <v>2293.7933942295008</v>
      </c>
      <c r="S840" s="1">
        <v>1.3274881663744978E-9</v>
      </c>
      <c r="T840" s="1">
        <v>1079.5015877795215</v>
      </c>
      <c r="U840" s="1">
        <v>61.657009137007073</v>
      </c>
      <c r="V840" s="1">
        <f>0.45*2600*PS[[#This Row],[Transform File.REC_y]]</f>
        <v>-62.092945070499603</v>
      </c>
      <c r="W840" s="1">
        <f>0.45*_xlfn.XLOOKUP(PS[[#This Row],[Transform File.Year]],Graphs!$R$2:$R$41,Graphs!$S$2:$S$41)*_xlfn.XLOOKUP(PS[[#This Row],[Transform File.Year]],Graphs!$R$2:$R$41,Graphs!$T$2:$T$41)*PS[[#This Row],[Transform File.REC_y]]</f>
        <v>-12.333399973730998</v>
      </c>
    </row>
    <row r="841" spans="1:23" hidden="1" x14ac:dyDescent="0.25">
      <c r="A841" s="1" t="s">
        <v>105</v>
      </c>
      <c r="B841">
        <v>1</v>
      </c>
      <c r="C841" s="1" t="s">
        <v>108</v>
      </c>
      <c r="D841" s="1" t="s">
        <v>382</v>
      </c>
      <c r="E841" s="1">
        <v>2060</v>
      </c>
      <c r="F841" s="1">
        <v>66.3779422474407</v>
      </c>
      <c r="G841" s="1">
        <v>-8.949123437671283E-2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3.5958076043127531E-8</v>
      </c>
      <c r="P841" s="1">
        <v>1.9821535961185317E-7</v>
      </c>
      <c r="Q841" s="1">
        <v>5.1758082375157398E-10</v>
      </c>
      <c r="R841" s="1">
        <v>2244.4496286734129</v>
      </c>
      <c r="S841" s="1">
        <v>1.3274881663744978E-9</v>
      </c>
      <c r="T841" s="1">
        <v>1067.2262182917327</v>
      </c>
      <c r="U841" s="1">
        <v>51.887215169691288</v>
      </c>
      <c r="V841" s="1">
        <f>0.45*2600*PS[[#This Row],[Transform File.REC_y]]</f>
        <v>-104.70474422075401</v>
      </c>
      <c r="W841" s="1">
        <f>0.45*_xlfn.XLOOKUP(PS[[#This Row],[Transform File.Year]],Graphs!$R$2:$R$41,Graphs!$S$2:$S$41)*_xlfn.XLOOKUP(PS[[#This Row],[Transform File.Year]],Graphs!$R$2:$R$41,Graphs!$T$2:$T$41)*PS[[#This Row],[Transform File.REC_y]]</f>
        <v>-19.930504560714095</v>
      </c>
    </row>
    <row r="842" spans="1:23" hidden="1" x14ac:dyDescent="0.25">
      <c r="A842" s="1" t="s">
        <v>105</v>
      </c>
      <c r="B842">
        <v>1</v>
      </c>
      <c r="C842" s="1" t="s">
        <v>108</v>
      </c>
      <c r="D842" s="1" t="s">
        <v>383</v>
      </c>
      <c r="E842" s="1">
        <v>2021</v>
      </c>
      <c r="F842" s="1">
        <v>199.30645682299664</v>
      </c>
      <c r="G842" s="1">
        <v>-1.3565704087984888E-8</v>
      </c>
      <c r="H842" s="1">
        <v>4.2603365012435663E-14</v>
      </c>
      <c r="I842" s="1">
        <v>6.3539999999587966</v>
      </c>
      <c r="J842" s="1">
        <v>9.8019867973954967E-13</v>
      </c>
      <c r="K842" s="1">
        <v>82.434999999999988</v>
      </c>
      <c r="L842" s="1">
        <v>1.9757418143394926E-14</v>
      </c>
      <c r="M842" s="1">
        <v>55.419999999996165</v>
      </c>
      <c r="N842" s="1">
        <v>2.2369125322884086E-12</v>
      </c>
      <c r="O842" s="1">
        <v>153</v>
      </c>
      <c r="P842" s="1">
        <v>12.708</v>
      </c>
      <c r="Q842" s="1">
        <v>49.44</v>
      </c>
      <c r="R842" s="1">
        <v>164.87</v>
      </c>
      <c r="S842" s="1">
        <v>78.48</v>
      </c>
      <c r="T842" s="1">
        <v>110.84</v>
      </c>
      <c r="U842" s="1">
        <v>11.39</v>
      </c>
      <c r="V842" s="1">
        <f>0.45*2600*PS[[#This Row],[Transform File.REC_y]]</f>
        <v>-1.587187378294232E-5</v>
      </c>
      <c r="W842" s="1">
        <f>0.45*_xlfn.XLOOKUP(PS[[#This Row],[Transform File.Year]],Graphs!$R$2:$R$41,Graphs!$S$2:$S$41)*_xlfn.XLOOKUP(PS[[#This Row],[Transform File.Year]],Graphs!$R$2:$R$41,Graphs!$T$2:$T$41)*PS[[#This Row],[Transform File.REC_y]]</f>
        <v>-1.2905988402269134E-5</v>
      </c>
    </row>
    <row r="843" spans="1:23" hidden="1" x14ac:dyDescent="0.25">
      <c r="A843" s="1" t="s">
        <v>105</v>
      </c>
      <c r="B843">
        <v>1</v>
      </c>
      <c r="C843" s="1" t="s">
        <v>108</v>
      </c>
      <c r="D843" s="1" t="s">
        <v>383</v>
      </c>
      <c r="E843" s="1">
        <v>2022</v>
      </c>
      <c r="F843" s="1">
        <v>322.704964724977</v>
      </c>
      <c r="G843" s="1">
        <v>1.412825103040101E-6</v>
      </c>
      <c r="H843" s="1">
        <v>4.3621428115840516E-14</v>
      </c>
      <c r="I843" s="1">
        <v>7.5776344173409657E-11</v>
      </c>
      <c r="J843" s="1">
        <v>1.0355814151904667E-12</v>
      </c>
      <c r="K843" s="1">
        <v>123.65249999999993</v>
      </c>
      <c r="L843" s="1">
        <v>1.7484377790673271E-14</v>
      </c>
      <c r="M843" s="1">
        <v>83.129999999982076</v>
      </c>
      <c r="N843" s="1">
        <v>2.2702234653776175E-12</v>
      </c>
      <c r="O843" s="1">
        <v>153</v>
      </c>
      <c r="P843" s="1">
        <v>12.708</v>
      </c>
      <c r="Q843" s="1">
        <v>49.44</v>
      </c>
      <c r="R843" s="1">
        <v>247.30500000000001</v>
      </c>
      <c r="S843" s="1">
        <v>78.48</v>
      </c>
      <c r="T843" s="1">
        <v>166.25999999999618</v>
      </c>
      <c r="U843" s="1">
        <v>11.390000000002237</v>
      </c>
      <c r="V843" s="1">
        <f>0.45*2600*PS[[#This Row],[Transform File.REC_y]]</f>
        <v>1.6530053705569182E-3</v>
      </c>
      <c r="W843" s="1">
        <f>0.45*_xlfn.XLOOKUP(PS[[#This Row],[Transform File.Year]],Graphs!$R$2:$R$41,Graphs!$S$2:$S$41)*_xlfn.XLOOKUP(PS[[#This Row],[Transform File.Year]],Graphs!$R$2:$R$41,Graphs!$T$2:$T$41)*PS[[#This Row],[Transform File.REC_y]]</f>
        <v>1.3678423924474536E-3</v>
      </c>
    </row>
    <row r="844" spans="1:23" hidden="1" x14ac:dyDescent="0.25">
      <c r="A844" s="1" t="s">
        <v>105</v>
      </c>
      <c r="B844">
        <v>1</v>
      </c>
      <c r="C844" s="1" t="s">
        <v>108</v>
      </c>
      <c r="D844" s="1" t="s">
        <v>383</v>
      </c>
      <c r="E844" s="1">
        <v>2023</v>
      </c>
      <c r="F844" s="1">
        <v>121.31530761703263</v>
      </c>
      <c r="G844" s="1">
        <v>1.3412297967393787E-7</v>
      </c>
      <c r="H844" s="1">
        <v>4.4615362973295151E-14</v>
      </c>
      <c r="I844" s="1">
        <v>2.6119748445476199E-11</v>
      </c>
      <c r="J844" s="1">
        <v>1.0911660041710136E-12</v>
      </c>
      <c r="K844" s="1">
        <v>185.47874999999962</v>
      </c>
      <c r="L844" s="1">
        <v>1.5934436880331912E-14</v>
      </c>
      <c r="M844" s="1">
        <v>124.69499999973844</v>
      </c>
      <c r="N844" s="1">
        <v>2.2953626581654661E-12</v>
      </c>
      <c r="O844" s="1">
        <v>145.35</v>
      </c>
      <c r="P844" s="1">
        <v>18.355999999958797</v>
      </c>
      <c r="Q844" s="1">
        <v>46.144000000000005</v>
      </c>
      <c r="R844" s="1">
        <v>359.9661666666666</v>
      </c>
      <c r="S844" s="1">
        <v>74.555999999999997</v>
      </c>
      <c r="T844" s="1">
        <v>242.00066666664492</v>
      </c>
      <c r="U844" s="1">
        <v>10.251000000004506</v>
      </c>
      <c r="V844" s="1">
        <f>0.45*2600*PS[[#This Row],[Transform File.REC_y]]</f>
        <v>1.569238862185073E-4</v>
      </c>
      <c r="W844" s="1">
        <f>0.45*_xlfn.XLOOKUP(PS[[#This Row],[Transform File.Year]],Graphs!$R$2:$R$41,Graphs!$S$2:$S$41)*_xlfn.XLOOKUP(PS[[#This Row],[Transform File.Year]],Graphs!$R$2:$R$41,Graphs!$T$2:$T$41)*PS[[#This Row],[Transform File.REC_y]]</f>
        <v>1.3210489354584311E-4</v>
      </c>
    </row>
    <row r="845" spans="1:23" hidden="1" x14ac:dyDescent="0.25">
      <c r="A845" s="1" t="s">
        <v>105</v>
      </c>
      <c r="B845">
        <v>1</v>
      </c>
      <c r="C845" s="1" t="s">
        <v>108</v>
      </c>
      <c r="D845" s="1" t="s">
        <v>383</v>
      </c>
      <c r="E845" s="1">
        <v>2024</v>
      </c>
      <c r="F845" s="1">
        <v>96.234819222544061</v>
      </c>
      <c r="G845" s="1">
        <v>6.1333555976944758E-8</v>
      </c>
      <c r="H845" s="1">
        <v>5.486855668143156E-14</v>
      </c>
      <c r="I845" s="1">
        <v>2.8246768525485278E-11</v>
      </c>
      <c r="J845" s="1">
        <v>1.3897686419781334E-12</v>
      </c>
      <c r="K845" s="1">
        <v>272.72245833332823</v>
      </c>
      <c r="L845" s="1">
        <v>1.9899249465446562E-14</v>
      </c>
      <c r="M845" s="1">
        <v>25.227322946497214</v>
      </c>
      <c r="N845" s="1">
        <v>2.993607260806663E-12</v>
      </c>
      <c r="O845" s="1">
        <v>137.70000000000005</v>
      </c>
      <c r="P845" s="1">
        <v>17.650000000034574</v>
      </c>
      <c r="Q845" s="1">
        <v>42.848000000000006</v>
      </c>
      <c r="R845" s="1">
        <v>534.45358333333286</v>
      </c>
      <c r="S845" s="1">
        <v>70.632000000000005</v>
      </c>
      <c r="T845" s="1">
        <v>359.30633333305002</v>
      </c>
      <c r="U845" s="1">
        <v>9.1120000000068018</v>
      </c>
      <c r="V845" s="1">
        <f>0.45*2600*PS[[#This Row],[Transform File.REC_y]]</f>
        <v>7.1760260493025361E-5</v>
      </c>
      <c r="W845" s="1">
        <f>0.45*_xlfn.XLOOKUP(PS[[#This Row],[Transform File.Year]],Graphs!$R$2:$R$41,Graphs!$S$2:$S$41)*_xlfn.XLOOKUP(PS[[#This Row],[Transform File.Year]],Graphs!$R$2:$R$41,Graphs!$T$2:$T$41)*PS[[#This Row],[Transform File.REC_y]]</f>
        <v>5.8514885868508997E-5</v>
      </c>
    </row>
    <row r="846" spans="1:23" hidden="1" x14ac:dyDescent="0.25">
      <c r="A846" s="1" t="s">
        <v>105</v>
      </c>
      <c r="B846">
        <v>1</v>
      </c>
      <c r="C846" s="1" t="s">
        <v>108</v>
      </c>
      <c r="D846" s="1" t="s">
        <v>383</v>
      </c>
      <c r="E846" s="1">
        <v>2025</v>
      </c>
      <c r="F846" s="1">
        <v>71.728849830341716</v>
      </c>
      <c r="G846" s="1">
        <v>1.1911466281901559E-8</v>
      </c>
      <c r="H846" s="1">
        <v>6.9605920580936831E-14</v>
      </c>
      <c r="I846" s="1">
        <v>3.1329711804453649E-11</v>
      </c>
      <c r="J846" s="1">
        <v>1.8374209518734892E-12</v>
      </c>
      <c r="K846" s="1">
        <v>101.76226044163377</v>
      </c>
      <c r="L846" s="1">
        <v>2.5309618278055093E-14</v>
      </c>
      <c r="M846" s="1">
        <v>40.26780558749936</v>
      </c>
      <c r="N846" s="1">
        <v>4.1624527775625537E-12</v>
      </c>
      <c r="O846" s="1">
        <v>130.0500000000001</v>
      </c>
      <c r="P846" s="1">
        <v>16.944000000060694</v>
      </c>
      <c r="Q846" s="1">
        <v>39.552</v>
      </c>
      <c r="R846" s="1">
        <v>796.18470833332776</v>
      </c>
      <c r="S846" s="1">
        <v>66.707999999999998</v>
      </c>
      <c r="T846" s="1">
        <v>377.14432294621395</v>
      </c>
      <c r="U846" s="1">
        <v>7.9730000000097947</v>
      </c>
      <c r="V846" s="1">
        <f>0.45*2600*PS[[#This Row],[Transform File.REC_y]]</f>
        <v>1.3936415549824824E-5</v>
      </c>
      <c r="W846" s="1">
        <f>0.45*_xlfn.XLOOKUP(PS[[#This Row],[Transform File.Year]],Graphs!$R$2:$R$41,Graphs!$S$2:$S$41)*_xlfn.XLOOKUP(PS[[#This Row],[Transform File.Year]],Graphs!$R$2:$R$41,Graphs!$T$2:$T$41)*PS[[#This Row],[Transform File.REC_y]]</f>
        <v>1.1004337325438154E-5</v>
      </c>
    </row>
    <row r="847" spans="1:23" hidden="1" x14ac:dyDescent="0.25">
      <c r="A847" s="1" t="s">
        <v>105</v>
      </c>
      <c r="B847">
        <v>1</v>
      </c>
      <c r="C847" s="1" t="s">
        <v>108</v>
      </c>
      <c r="D847" s="1" t="s">
        <v>383</v>
      </c>
      <c r="E847" s="1">
        <v>2026</v>
      </c>
      <c r="F847" s="1">
        <v>70.878034071025468</v>
      </c>
      <c r="G847" s="1">
        <v>9.0824647664766106E-9</v>
      </c>
      <c r="H847" s="1">
        <v>9.2411315963181827E-14</v>
      </c>
      <c r="I847" s="1">
        <v>3.4826546567904501E-11</v>
      </c>
      <c r="J847" s="1">
        <v>2.5966674030935826E-12</v>
      </c>
      <c r="K847" s="1">
        <v>71.084357070087819</v>
      </c>
      <c r="L847" s="1">
        <v>3.3326876213106447E-14</v>
      </c>
      <c r="M847" s="1">
        <v>32.473237062065479</v>
      </c>
      <c r="N847" s="1">
        <v>6.5082082255916029E-12</v>
      </c>
      <c r="O847" s="1">
        <v>122.40000000000013</v>
      </c>
      <c r="P847" s="1">
        <v>16.238000000088938</v>
      </c>
      <c r="Q847" s="1">
        <v>36.255999999999993</v>
      </c>
      <c r="R847" s="1">
        <v>886.95563544162826</v>
      </c>
      <c r="S847" s="1">
        <v>62.784000000000006</v>
      </c>
      <c r="T847" s="1">
        <v>410.02279520037996</v>
      </c>
      <c r="U847" s="1">
        <v>6.8340000000139574</v>
      </c>
      <c r="V847" s="1">
        <f>0.45*2600*PS[[#This Row],[Transform File.REC_y]]</f>
        <v>1.0626483776777635E-5</v>
      </c>
      <c r="W847" s="1">
        <f>0.45*_xlfn.XLOOKUP(PS[[#This Row],[Transform File.Year]],Graphs!$R$2:$R$41,Graphs!$S$2:$S$41)*_xlfn.XLOOKUP(PS[[#This Row],[Transform File.Year]],Graphs!$R$2:$R$41,Graphs!$T$2:$T$41)*PS[[#This Row],[Transform File.REC_y]]</f>
        <v>8.1229687140775389E-6</v>
      </c>
    </row>
    <row r="848" spans="1:23" hidden="1" x14ac:dyDescent="0.25">
      <c r="A848" s="1" t="s">
        <v>105</v>
      </c>
      <c r="B848">
        <v>1</v>
      </c>
      <c r="C848" s="1" t="s">
        <v>108</v>
      </c>
      <c r="D848" s="1" t="s">
        <v>383</v>
      </c>
      <c r="E848" s="1">
        <v>2027</v>
      </c>
      <c r="F848" s="1">
        <v>70.946699578760487</v>
      </c>
      <c r="G848" s="1">
        <v>7.5014168548677116E-9</v>
      </c>
      <c r="H848" s="1">
        <v>1.3231803603463386E-13</v>
      </c>
      <c r="I848" s="1">
        <v>3.8600089782648822E-11</v>
      </c>
      <c r="J848" s="1">
        <v>4.0873434235511182E-12</v>
      </c>
      <c r="K848" s="1">
        <v>65.445536347023804</v>
      </c>
      <c r="L848" s="1">
        <v>4.5173221645867982E-14</v>
      </c>
      <c r="M848" s="1">
        <v>28.665361261810496</v>
      </c>
      <c r="N848" s="1">
        <v>1.3572969929392878E-11</v>
      </c>
      <c r="O848" s="1">
        <v>114.75000000000018</v>
      </c>
      <c r="P848" s="1">
        <v>15.532000000120268</v>
      </c>
      <c r="Q848" s="1">
        <v>32.96</v>
      </c>
      <c r="R848" s="1">
        <v>947.04865917838265</v>
      </c>
      <c r="S848" s="1">
        <v>58.86</v>
      </c>
      <c r="T848" s="1">
        <v>435.1066989291121</v>
      </c>
      <c r="U848" s="1">
        <v>5.6950000000204675</v>
      </c>
      <c r="V848" s="1">
        <f>0.45*2600*PS[[#This Row],[Transform File.REC_y]]</f>
        <v>8.7766577201952226E-6</v>
      </c>
      <c r="W848" s="1">
        <f>0.45*_xlfn.XLOOKUP(PS[[#This Row],[Transform File.Year]],Graphs!$R$2:$R$41,Graphs!$S$2:$S$41)*_xlfn.XLOOKUP(PS[[#This Row],[Transform File.Year]],Graphs!$R$2:$R$41,Graphs!$T$2:$T$41)*PS[[#This Row],[Transform File.REC_y]]</f>
        <v>6.4931058960465842E-6</v>
      </c>
    </row>
    <row r="849" spans="1:23" hidden="1" x14ac:dyDescent="0.25">
      <c r="A849" s="1" t="s">
        <v>105</v>
      </c>
      <c r="B849">
        <v>1</v>
      </c>
      <c r="C849" s="1" t="s">
        <v>108</v>
      </c>
      <c r="D849" s="1" t="s">
        <v>383</v>
      </c>
      <c r="E849" s="1">
        <v>2028</v>
      </c>
      <c r="F849" s="1">
        <v>71.247868216347271</v>
      </c>
      <c r="G849" s="1">
        <v>7.3196498656969131E-9</v>
      </c>
      <c r="H849" s="1">
        <v>1.946300630633843E-13</v>
      </c>
      <c r="I849" s="1">
        <v>4.314709487579406E-11</v>
      </c>
      <c r="J849" s="1">
        <v>8.4796824326643319E-12</v>
      </c>
      <c r="K849" s="1">
        <v>65.845806111357064</v>
      </c>
      <c r="L849" s="1">
        <v>6.3075614636731581E-14</v>
      </c>
      <c r="M849" s="1">
        <v>17.009864812836053</v>
      </c>
      <c r="N849" s="1">
        <v>0.20695918120057247</v>
      </c>
      <c r="O849" s="1">
        <v>107.10000000000025</v>
      </c>
      <c r="P849" s="1">
        <v>14.826000000155094</v>
      </c>
      <c r="Q849" s="1">
        <v>29.664000000000001</v>
      </c>
      <c r="R849" s="1">
        <v>1001.5028621920732</v>
      </c>
      <c r="S849" s="1">
        <v>54.935999999999993</v>
      </c>
      <c r="T849" s="1">
        <v>456.38272685758932</v>
      </c>
      <c r="U849" s="1">
        <v>4.5560000000340395</v>
      </c>
      <c r="V849" s="1">
        <f>0.45*2600*PS[[#This Row],[Transform File.REC_y]]</f>
        <v>8.5639903428653886E-6</v>
      </c>
      <c r="W849" s="1">
        <f>0.45*_xlfn.XLOOKUP(PS[[#This Row],[Transform File.Year]],Graphs!$R$2:$R$41,Graphs!$S$2:$S$41)*_xlfn.XLOOKUP(PS[[#This Row],[Transform File.Year]],Graphs!$R$2:$R$41,Graphs!$T$2:$T$41)*PS[[#This Row],[Transform File.REC_y]]</f>
        <v>6.1303740799679353E-6</v>
      </c>
    </row>
    <row r="850" spans="1:23" hidden="1" x14ac:dyDescent="0.25">
      <c r="A850" s="1" t="s">
        <v>105</v>
      </c>
      <c r="B850">
        <v>1</v>
      </c>
      <c r="C850" s="1" t="s">
        <v>108</v>
      </c>
      <c r="D850" s="1" t="s">
        <v>383</v>
      </c>
      <c r="E850" s="1">
        <v>2029</v>
      </c>
      <c r="F850" s="1">
        <v>71.38439209810717</v>
      </c>
      <c r="G850" s="1">
        <v>7.2061616437076044E-9</v>
      </c>
      <c r="H850" s="1">
        <v>3.0827622966119447E-13</v>
      </c>
      <c r="I850" s="1">
        <v>4.7567116062371783E-11</v>
      </c>
      <c r="J850" s="1">
        <v>3.4026353882923639E-9</v>
      </c>
      <c r="K850" s="1">
        <v>76.114594715841861</v>
      </c>
      <c r="L850" s="1">
        <v>9.0504346652854197E-14</v>
      </c>
      <c r="M850" s="1">
        <v>2.1717976697046515</v>
      </c>
      <c r="N850" s="1">
        <v>2.3814795905952937</v>
      </c>
      <c r="O850" s="1">
        <v>99.450000000000344</v>
      </c>
      <c r="P850" s="1">
        <v>14.120000000193697</v>
      </c>
      <c r="Q850" s="1">
        <v>26.368000000000983</v>
      </c>
      <c r="R850" s="1">
        <v>1056.3573349700969</v>
      </c>
      <c r="S850" s="1">
        <v>51.012</v>
      </c>
      <c r="T850" s="1">
        <v>466.00325833709201</v>
      </c>
      <c r="U850" s="1">
        <v>3.6239591812346115</v>
      </c>
      <c r="V850" s="1">
        <f>0.45*2600*PS[[#This Row],[Transform File.REC_y]]</f>
        <v>8.431209123137897E-6</v>
      </c>
      <c r="W850" s="1">
        <f>0.45*_xlfn.XLOOKUP(PS[[#This Row],[Transform File.Year]],Graphs!$R$2:$R$41,Graphs!$S$2:$S$41)*_xlfn.XLOOKUP(PS[[#This Row],[Transform File.Year]],Graphs!$R$2:$R$41,Graphs!$T$2:$T$41)*PS[[#This Row],[Transform File.REC_y]]</f>
        <v>5.8382267394591706E-6</v>
      </c>
    </row>
    <row r="851" spans="1:23" hidden="1" x14ac:dyDescent="0.25">
      <c r="A851" s="1" t="s">
        <v>105</v>
      </c>
      <c r="B851">
        <v>1</v>
      </c>
      <c r="C851" s="1" t="s">
        <v>108</v>
      </c>
      <c r="D851" s="1" t="s">
        <v>383</v>
      </c>
      <c r="E851" s="1">
        <v>2030</v>
      </c>
      <c r="F851" s="1">
        <v>72.166423146361666</v>
      </c>
      <c r="G851" s="1">
        <v>6.8712437048462675E-9</v>
      </c>
      <c r="H851" s="1">
        <v>5.1704832254599094E-13</v>
      </c>
      <c r="I851" s="1">
        <v>5.2880631795318221E-11</v>
      </c>
      <c r="J851" s="1">
        <v>3.2665400914876558E-10</v>
      </c>
      <c r="K851" s="1">
        <v>93.57260722691791</v>
      </c>
      <c r="L851" s="1">
        <v>3.3466614519747421E-13</v>
      </c>
      <c r="M851" s="1">
        <v>2.5752352104416277E-8</v>
      </c>
      <c r="N851" s="1">
        <v>3.0027193858965995</v>
      </c>
      <c r="O851" s="1">
        <v>91.80000000000048</v>
      </c>
      <c r="P851" s="1">
        <v>13.414000000236843</v>
      </c>
      <c r="Q851" s="1">
        <v>23.072000000002017</v>
      </c>
      <c r="R851" s="1">
        <v>1121.4805963526053</v>
      </c>
      <c r="S851" s="1">
        <v>47.088000000000001</v>
      </c>
      <c r="T851" s="1">
        <v>460.78572267346328</v>
      </c>
      <c r="U851" s="1">
        <v>4.8664387718299054</v>
      </c>
      <c r="V851" s="1">
        <f>0.45*2600*PS[[#This Row],[Transform File.REC_y]]</f>
        <v>8.0393551346701324E-6</v>
      </c>
      <c r="W851" s="1">
        <f>0.45*_xlfn.XLOOKUP(PS[[#This Row],[Transform File.Year]],Graphs!$R$2:$R$41,Graphs!$S$2:$S$41)*_xlfn.XLOOKUP(PS[[#This Row],[Transform File.Year]],Graphs!$R$2:$R$41,Graphs!$T$2:$T$41)*PS[[#This Row],[Transform File.REC_y]]</f>
        <v>5.3837972359431994E-6</v>
      </c>
    </row>
    <row r="852" spans="1:23" hidden="1" x14ac:dyDescent="0.25">
      <c r="A852" s="1" t="s">
        <v>105</v>
      </c>
      <c r="B852">
        <v>1</v>
      </c>
      <c r="C852" s="1" t="s">
        <v>108</v>
      </c>
      <c r="D852" s="1" t="s">
        <v>383</v>
      </c>
      <c r="E852" s="1">
        <v>2031</v>
      </c>
      <c r="F852" s="1">
        <v>73.183007793484478</v>
      </c>
      <c r="G852" s="1">
        <v>-7.8513043425721655E-10</v>
      </c>
      <c r="H852" s="1">
        <v>1.1543155443882602E-12</v>
      </c>
      <c r="I852" s="1">
        <v>5.7739464055464218E-11</v>
      </c>
      <c r="J852" s="1">
        <v>2.5842736016452553E-10</v>
      </c>
      <c r="K852" s="1">
        <v>82.096097287767563</v>
      </c>
      <c r="L852" s="1">
        <v>3.3471909244963178E-13</v>
      </c>
      <c r="M852" s="1">
        <v>5.7508106497451718E-10</v>
      </c>
      <c r="N852" s="1">
        <v>3.9345790788435826</v>
      </c>
      <c r="O852" s="1">
        <v>84.150000000000688</v>
      </c>
      <c r="P852" s="1">
        <v>12.708000000284411</v>
      </c>
      <c r="Q852" s="1">
        <v>19.776000000003108</v>
      </c>
      <c r="R852" s="1">
        <v>1204.06187024619</v>
      </c>
      <c r="S852" s="1">
        <v>43.164000000000023</v>
      </c>
      <c r="T852" s="1">
        <v>453.39638936588233</v>
      </c>
      <c r="U852" s="1">
        <v>6.7301581577265059</v>
      </c>
      <c r="V852" s="1">
        <f>0.45*2600*PS[[#This Row],[Transform File.REC_y]]</f>
        <v>-9.1860260808094333E-7</v>
      </c>
      <c r="W852" s="1">
        <f>0.45*_xlfn.XLOOKUP(PS[[#This Row],[Transform File.Year]],Graphs!$R$2:$R$41,Graphs!$S$2:$S$41)*_xlfn.XLOOKUP(PS[[#This Row],[Transform File.Year]],Graphs!$R$2:$R$41,Graphs!$T$2:$T$41)*PS[[#This Row],[Transform File.REC_y]]</f>
        <v>-5.9033797580276551E-7</v>
      </c>
    </row>
    <row r="853" spans="1:23" hidden="1" x14ac:dyDescent="0.25">
      <c r="A853" s="1" t="s">
        <v>105</v>
      </c>
      <c r="B853">
        <v>1</v>
      </c>
      <c r="C853" s="1" t="s">
        <v>108</v>
      </c>
      <c r="D853" s="1" t="s">
        <v>383</v>
      </c>
      <c r="E853" s="1">
        <v>2032</v>
      </c>
      <c r="F853" s="1">
        <v>74.18888551345286</v>
      </c>
      <c r="G853" s="1">
        <v>-3.994784711041513E-10</v>
      </c>
      <c r="H853" s="1">
        <v>2.1726938369841514E-12</v>
      </c>
      <c r="I853" s="1">
        <v>6.3897679322714607E-11</v>
      </c>
      <c r="J853" s="1">
        <v>3.0711021900156564E-10</v>
      </c>
      <c r="K853" s="1">
        <v>85.553796799173526</v>
      </c>
      <c r="L853" s="1">
        <v>1.4686683584745191E-10</v>
      </c>
      <c r="M853" s="1">
        <v>3.4917065565336621E-9</v>
      </c>
      <c r="N853" s="1">
        <v>5.3323686182575134</v>
      </c>
      <c r="O853" s="1">
        <v>76.500000000000981</v>
      </c>
      <c r="P853" s="1">
        <v>12.00200000033729</v>
      </c>
      <c r="Q853" s="1">
        <v>16.480000000004498</v>
      </c>
      <c r="R853" s="1">
        <v>1275.1666342006242</v>
      </c>
      <c r="S853" s="1">
        <v>39.240000000000038</v>
      </c>
      <c r="T853" s="1">
        <v>446.00705603312406</v>
      </c>
      <c r="U853" s="1">
        <v>9.5257372365700874</v>
      </c>
      <c r="V853" s="1">
        <f>0.45*2600*PS[[#This Row],[Transform File.REC_y]]</f>
        <v>-4.6738981119185699E-7</v>
      </c>
      <c r="W853" s="1">
        <f>0.45*_xlfn.XLOOKUP(PS[[#This Row],[Transform File.Year]],Graphs!$R$2:$R$41,Graphs!$S$2:$S$41)*_xlfn.XLOOKUP(PS[[#This Row],[Transform File.Year]],Graphs!$R$2:$R$41,Graphs!$T$2:$T$41)*PS[[#This Row],[Transform File.REC_y]]</f>
        <v>-2.8822592774832193E-7</v>
      </c>
    </row>
    <row r="854" spans="1:23" hidden="1" x14ac:dyDescent="0.25">
      <c r="A854" s="1" t="s">
        <v>105</v>
      </c>
      <c r="B854">
        <v>1</v>
      </c>
      <c r="C854" s="1" t="s">
        <v>108</v>
      </c>
      <c r="D854" s="1" t="s">
        <v>383</v>
      </c>
      <c r="E854" s="1">
        <v>2033</v>
      </c>
      <c r="F854" s="1">
        <v>74.59533357251351</v>
      </c>
      <c r="G854" s="1">
        <v>-3.3046928131892516E-12</v>
      </c>
      <c r="H854" s="1">
        <v>8.1741319241329749E-12</v>
      </c>
      <c r="I854" s="1">
        <v>7.1183990984563249E-11</v>
      </c>
      <c r="J854" s="1">
        <v>3.6172445492402342E-10</v>
      </c>
      <c r="K854" s="1">
        <v>75.240566946654184</v>
      </c>
      <c r="L854" s="1">
        <v>1.0389760942876264E-11</v>
      </c>
      <c r="M854" s="1">
        <v>42.899195724674179</v>
      </c>
      <c r="N854" s="1">
        <v>7.4290529273771213</v>
      </c>
      <c r="O854" s="1">
        <v>68.850000000001515</v>
      </c>
      <c r="P854" s="1">
        <v>11.296000000395029</v>
      </c>
      <c r="Q854" s="1">
        <v>13.184000000006336</v>
      </c>
      <c r="R854" s="1">
        <v>1349.7290976664644</v>
      </c>
      <c r="S854" s="1">
        <v>35.316000000000052</v>
      </c>
      <c r="T854" s="1">
        <v>438.61772270328242</v>
      </c>
      <c r="U854" s="1">
        <v>14.858105854827601</v>
      </c>
      <c r="V854" s="1">
        <f>0.45*2600*PS[[#This Row],[Transform File.REC_y]]</f>
        <v>-3.8664905914314244E-9</v>
      </c>
      <c r="W854" s="1">
        <f>0.45*_xlfn.XLOOKUP(PS[[#This Row],[Transform File.Year]],Graphs!$R$2:$R$41,Graphs!$S$2:$S$41)*_xlfn.XLOOKUP(PS[[#This Row],[Transform File.Year]],Graphs!$R$2:$R$41,Graphs!$T$2:$T$41)*PS[[#This Row],[Transform File.REC_y]]</f>
        <v>-2.2878475483672701E-9</v>
      </c>
    </row>
    <row r="855" spans="1:23" hidden="1" x14ac:dyDescent="0.25">
      <c r="A855" s="1" t="s">
        <v>105</v>
      </c>
      <c r="B855">
        <v>1</v>
      </c>
      <c r="C855" s="1" t="s">
        <v>108</v>
      </c>
      <c r="D855" s="1" t="s">
        <v>383</v>
      </c>
      <c r="E855" s="1">
        <v>2034</v>
      </c>
      <c r="F855" s="1">
        <v>76.174448260112086</v>
      </c>
      <c r="G855" s="1">
        <v>-4.2750868898174724E-12</v>
      </c>
      <c r="H855" s="1">
        <v>12.018210870811599</v>
      </c>
      <c r="I855" s="1">
        <v>7.9951399197766275E-11</v>
      </c>
      <c r="J855" s="1">
        <v>1.2840411431656841E-10</v>
      </c>
      <c r="K855" s="1">
        <v>41.583818828470143</v>
      </c>
      <c r="L855" s="1">
        <v>7.3959356285634654E-12</v>
      </c>
      <c r="M855" s="1">
        <v>57.292911565339999</v>
      </c>
      <c r="N855" s="1">
        <v>11.143579390972224</v>
      </c>
      <c r="O855" s="1">
        <v>61.20000000000266</v>
      </c>
      <c r="P855" s="1">
        <v>10.590000000458927</v>
      </c>
      <c r="Q855" s="1">
        <v>9.8880000000089314</v>
      </c>
      <c r="R855" s="1">
        <v>1413.9783312797852</v>
      </c>
      <c r="S855" s="1">
        <v>31.392000000000078</v>
      </c>
      <c r="T855" s="1">
        <v>474.12758509462333</v>
      </c>
      <c r="U855" s="1">
        <v>22.28715878220472</v>
      </c>
      <c r="V855" s="1">
        <f>0.45*2600*PS[[#This Row],[Transform File.REC_y]]</f>
        <v>-5.0018516610864426E-9</v>
      </c>
      <c r="W855" s="1">
        <f>0.45*_xlfn.XLOOKUP(PS[[#This Row],[Transform File.Year]],Graphs!$R$2:$R$41,Graphs!$S$2:$S$41)*_xlfn.XLOOKUP(PS[[#This Row],[Transform File.Year]],Graphs!$R$2:$R$41,Graphs!$T$2:$T$41)*PS[[#This Row],[Transform File.REC_y]]</f>
        <v>-2.8397046662793395E-9</v>
      </c>
    </row>
    <row r="856" spans="1:23" hidden="1" x14ac:dyDescent="0.25">
      <c r="A856" s="1" t="s">
        <v>105</v>
      </c>
      <c r="B856">
        <v>1</v>
      </c>
      <c r="C856" s="1" t="s">
        <v>108</v>
      </c>
      <c r="D856" s="1" t="s">
        <v>383</v>
      </c>
      <c r="E856" s="1">
        <v>2035</v>
      </c>
      <c r="F856" s="1">
        <v>78.127602113910456</v>
      </c>
      <c r="G856" s="1">
        <v>1.3801818516017483E-9</v>
      </c>
      <c r="H856" s="1">
        <v>3.9509397440913564E-12</v>
      </c>
      <c r="I856" s="1">
        <v>8.2077961945918611E-11</v>
      </c>
      <c r="J856" s="1">
        <v>6.3335640532432096E-11</v>
      </c>
      <c r="K856" s="1">
        <v>36.760835255296449</v>
      </c>
      <c r="L856" s="1">
        <v>5.0753117909165858E-12</v>
      </c>
      <c r="M856" s="1">
        <v>53.150389042832813</v>
      </c>
      <c r="N856" s="1">
        <v>16.715369083659716</v>
      </c>
      <c r="O856" s="1">
        <v>53.550000000004822</v>
      </c>
      <c r="P856" s="1">
        <v>9.8840000005301114</v>
      </c>
      <c r="Q856" s="1">
        <v>6.5920000000130194</v>
      </c>
      <c r="R856" s="1">
        <v>1444.5708167749222</v>
      </c>
      <c r="S856" s="1">
        <v>27.468000000000096</v>
      </c>
      <c r="T856" s="1">
        <v>524.03116332663001</v>
      </c>
      <c r="U856" s="1">
        <v>33.430738173176948</v>
      </c>
      <c r="V856" s="1">
        <f>0.45*2600*PS[[#This Row],[Transform File.REC_y]]</f>
        <v>1.6148127663740454E-6</v>
      </c>
      <c r="W856" s="1">
        <f>0.45*_xlfn.XLOOKUP(PS[[#This Row],[Transform File.Year]],Graphs!$R$2:$R$41,Graphs!$S$2:$S$41)*_xlfn.XLOOKUP(PS[[#This Row],[Transform File.Year]],Graphs!$R$2:$R$41,Graphs!$T$2:$T$41)*PS[[#This Row],[Transform File.REC_y]]</f>
        <v>8.7957537803369535E-7</v>
      </c>
    </row>
    <row r="857" spans="1:23" hidden="1" x14ac:dyDescent="0.25">
      <c r="A857" s="1" t="s">
        <v>105</v>
      </c>
      <c r="B857">
        <v>1</v>
      </c>
      <c r="C857" s="1" t="s">
        <v>108</v>
      </c>
      <c r="D857" s="1" t="s">
        <v>383</v>
      </c>
      <c r="E857" s="1">
        <v>2036</v>
      </c>
      <c r="F857" s="1">
        <v>79.052474861024507</v>
      </c>
      <c r="G857" s="1">
        <v>1.1091658602103623E-8</v>
      </c>
      <c r="H857" s="1">
        <v>1.5334976932259269E-12</v>
      </c>
      <c r="I857" s="1">
        <v>7.8500091514655254E-11</v>
      </c>
      <c r="J857" s="1">
        <v>4.4258176194641794E-11</v>
      </c>
      <c r="K857" s="1">
        <v>4.3350711792184631E-12</v>
      </c>
      <c r="L857" s="1">
        <v>6.1601684506251998E-12</v>
      </c>
      <c r="M857" s="1">
        <v>68.655705454734061</v>
      </c>
      <c r="N857" s="1">
        <v>6.0183123659733599</v>
      </c>
      <c r="O857" s="1">
        <v>45.900000000013002</v>
      </c>
      <c r="P857" s="1">
        <v>9.1780000006100622</v>
      </c>
      <c r="Q857" s="1">
        <v>3.2960000000214982</v>
      </c>
      <c r="R857" s="1">
        <v>1470.3403186968851</v>
      </c>
      <c r="S857" s="1">
        <v>23.544000000000132</v>
      </c>
      <c r="T857" s="1">
        <v>569.79221903612938</v>
      </c>
      <c r="U857" s="1">
        <v>50.146107256836665</v>
      </c>
      <c r="V857" s="1">
        <f>0.45*2600*PS[[#This Row],[Transform File.REC_y]]</f>
        <v>1.2977240564461238E-5</v>
      </c>
      <c r="W857" s="1">
        <f>0.45*_xlfn.XLOOKUP(PS[[#This Row],[Transform File.Year]],Graphs!$R$2:$R$41,Graphs!$S$2:$S$41)*_xlfn.XLOOKUP(PS[[#This Row],[Transform File.Year]],Graphs!$R$2:$R$41,Graphs!$T$2:$T$41)*PS[[#This Row],[Transform File.REC_y]]</f>
        <v>6.7813848649069674E-6</v>
      </c>
    </row>
    <row r="858" spans="1:23" hidden="1" x14ac:dyDescent="0.25">
      <c r="A858" s="1" t="s">
        <v>105</v>
      </c>
      <c r="B858">
        <v>1</v>
      </c>
      <c r="C858" s="1" t="s">
        <v>108</v>
      </c>
      <c r="D858" s="1" t="s">
        <v>383</v>
      </c>
      <c r="E858" s="1">
        <v>2037</v>
      </c>
      <c r="F858" s="1">
        <v>86.913750206677193</v>
      </c>
      <c r="G858" s="1">
        <v>1.7605661208471643E-8</v>
      </c>
      <c r="H858" s="1">
        <v>2.4545645031733203E-12</v>
      </c>
      <c r="I858" s="1">
        <v>9.0901029537364505E-11</v>
      </c>
      <c r="J858" s="1">
        <v>3.6382156042094147E-11</v>
      </c>
      <c r="K858" s="1">
        <v>7.0637415824466387</v>
      </c>
      <c r="L858" s="1">
        <v>1.1927227195533722E-11</v>
      </c>
      <c r="M858" s="1">
        <v>80.420137299312756</v>
      </c>
      <c r="N858" s="1">
        <v>12.826198080688632</v>
      </c>
      <c r="O858" s="1">
        <v>50.268210870824603</v>
      </c>
      <c r="P858" s="1">
        <v>8.472000000692141</v>
      </c>
      <c r="Q858" s="1">
        <v>3.4241332172446255E-9</v>
      </c>
      <c r="R858" s="1">
        <v>1459.348985363556</v>
      </c>
      <c r="S858" s="1">
        <v>19.620000000000179</v>
      </c>
      <c r="T858" s="1">
        <v>631.05859115753015</v>
      </c>
      <c r="U858" s="1">
        <v>56.164419622810023</v>
      </c>
      <c r="V858" s="1">
        <f>0.45*2600*PS[[#This Row],[Transform File.REC_y]]</f>
        <v>2.0598623613911824E-5</v>
      </c>
      <c r="W858" s="1">
        <f>0.45*_xlfn.XLOOKUP(PS[[#This Row],[Transform File.Year]],Graphs!$R$2:$R$41,Graphs!$S$2:$S$41)*_xlfn.XLOOKUP(PS[[#This Row],[Transform File.Year]],Graphs!$R$2:$R$41,Graphs!$T$2:$T$41)*PS[[#This Row],[Transform File.REC_y]]</f>
        <v>1.0326100605246806E-5</v>
      </c>
    </row>
    <row r="859" spans="1:23" hidden="1" x14ac:dyDescent="0.25">
      <c r="A859" s="1" t="s">
        <v>105</v>
      </c>
      <c r="B859">
        <v>1</v>
      </c>
      <c r="C859" s="1" t="s">
        <v>108</v>
      </c>
      <c r="D859" s="1" t="s">
        <v>383</v>
      </c>
      <c r="E859" s="1">
        <v>2038</v>
      </c>
      <c r="F859" s="1">
        <v>92.922864651679163</v>
      </c>
      <c r="G859" s="1">
        <v>1.6571588114297199E-8</v>
      </c>
      <c r="H859" s="1">
        <v>2.6318505144700387E-12</v>
      </c>
      <c r="I859" s="1">
        <v>1.0647717944141618E-10</v>
      </c>
      <c r="J859" s="1">
        <v>2.8092057487619761E-11</v>
      </c>
      <c r="K859" s="1">
        <v>62.254820167927321</v>
      </c>
      <c r="L859" s="1">
        <v>1.6745418415186298E-11</v>
      </c>
      <c r="M859" s="1">
        <v>39.785316764388966</v>
      </c>
      <c r="N859" s="1">
        <v>7.3249430728753762</v>
      </c>
      <c r="O859" s="1">
        <v>42.618210870828548</v>
      </c>
      <c r="P859" s="1">
        <v>7.7660000007706405</v>
      </c>
      <c r="Q859" s="1">
        <v>3.7507872263933911E-9</v>
      </c>
      <c r="R859" s="1">
        <v>1466.4127269460027</v>
      </c>
      <c r="S859" s="1">
        <v>15.696000000000241</v>
      </c>
      <c r="T859" s="1">
        <v>711.47872845684287</v>
      </c>
      <c r="U859" s="1">
        <v>68.990617703498657</v>
      </c>
      <c r="V859" s="1">
        <f>0.45*2600*PS[[#This Row],[Transform File.REC_y]]</f>
        <v>1.9388758093727721E-5</v>
      </c>
      <c r="W859" s="1">
        <f>0.45*_xlfn.XLOOKUP(PS[[#This Row],[Transform File.Year]],Graphs!$R$2:$R$41,Graphs!$S$2:$S$41)*_xlfn.XLOOKUP(PS[[#This Row],[Transform File.Year]],Graphs!$R$2:$R$41,Graphs!$T$2:$T$41)*PS[[#This Row],[Transform File.REC_y]]</f>
        <v>9.3236841193607571E-6</v>
      </c>
    </row>
    <row r="860" spans="1:23" hidden="1" x14ac:dyDescent="0.25">
      <c r="A860" s="1" t="s">
        <v>105</v>
      </c>
      <c r="B860">
        <v>1</v>
      </c>
      <c r="C860" s="1" t="s">
        <v>108</v>
      </c>
      <c r="D860" s="1" t="s">
        <v>383</v>
      </c>
      <c r="E860" s="1">
        <v>2039</v>
      </c>
      <c r="F860" s="1">
        <v>91.113977382456213</v>
      </c>
      <c r="G860" s="1">
        <v>1.5921408328443529E-8</v>
      </c>
      <c r="H860" s="1">
        <v>8.813133733364953E-13</v>
      </c>
      <c r="I860" s="1">
        <v>1.2783511738762427E-10</v>
      </c>
      <c r="J860" s="1">
        <v>2.4603013466913366E-11</v>
      </c>
      <c r="K860" s="1">
        <v>56.466475825337703</v>
      </c>
      <c r="L860" s="1">
        <v>1.6550295094652707E-11</v>
      </c>
      <c r="M860" s="1">
        <v>34.791535310106475</v>
      </c>
      <c r="N860" s="1">
        <v>6.7153744778794353</v>
      </c>
      <c r="O860" s="1">
        <v>34.968210870830085</v>
      </c>
      <c r="P860" s="1">
        <v>7.0600000008615407</v>
      </c>
      <c r="Q860" s="1">
        <v>4.0092145865579166E-9</v>
      </c>
      <c r="R860" s="1">
        <v>1528.6675471139301</v>
      </c>
      <c r="S860" s="1">
        <v>11.772000000000331</v>
      </c>
      <c r="T860" s="1">
        <v>751.26404522123187</v>
      </c>
      <c r="U860" s="1">
        <v>76.315560776374028</v>
      </c>
      <c r="V860" s="1">
        <f>0.45*2600*PS[[#This Row],[Transform File.REC_y]]</f>
        <v>1.862804774427893E-5</v>
      </c>
      <c r="W860" s="1">
        <f>0.45*_xlfn.XLOOKUP(PS[[#This Row],[Transform File.Year]],Graphs!$R$2:$R$41,Graphs!$S$2:$S$41)*_xlfn.XLOOKUP(PS[[#This Row],[Transform File.Year]],Graphs!$R$2:$R$41,Graphs!$T$2:$T$41)*PS[[#This Row],[Transform File.REC_y]]</f>
        <v>8.5925473226316814E-6</v>
      </c>
    </row>
    <row r="861" spans="1:23" hidden="1" x14ac:dyDescent="0.25">
      <c r="A861" s="1" t="s">
        <v>105</v>
      </c>
      <c r="B861">
        <v>1</v>
      </c>
      <c r="C861" s="1" t="s">
        <v>108</v>
      </c>
      <c r="D861" s="1" t="s">
        <v>383</v>
      </c>
      <c r="E861" s="1">
        <v>2040</v>
      </c>
      <c r="F861" s="1">
        <v>89.221862345136444</v>
      </c>
      <c r="G861" s="1">
        <v>1.7198658013628989E-8</v>
      </c>
      <c r="H861" s="1">
        <v>4.4740764592061044E-13</v>
      </c>
      <c r="I861" s="1">
        <v>1.6026833970390073E-10</v>
      </c>
      <c r="J861" s="1">
        <v>2.1769286907713865E-11</v>
      </c>
      <c r="K861" s="1">
        <v>94.644373126966499</v>
      </c>
      <c r="L861" s="1">
        <v>9.1653777965357868E-12</v>
      </c>
      <c r="M861" s="1">
        <v>28.290956000073951</v>
      </c>
      <c r="N861" s="1">
        <v>3.3416143647164064E-10</v>
      </c>
      <c r="O861" s="1">
        <v>27.318210870832537</v>
      </c>
      <c r="P861" s="1">
        <v>6.3540000009680186</v>
      </c>
      <c r="Q861" s="1">
        <v>4.3163248055594823E-9</v>
      </c>
      <c r="R861" s="1">
        <v>1585.1340229392679</v>
      </c>
      <c r="S861" s="1">
        <v>7.848000000000666</v>
      </c>
      <c r="T861" s="1">
        <v>786.05558053133836</v>
      </c>
      <c r="U861" s="1">
        <v>83.030935254253464</v>
      </c>
      <c r="V861" s="1">
        <f>0.45*2600*PS[[#This Row],[Transform File.REC_y]]</f>
        <v>2.0122429875945917E-5</v>
      </c>
      <c r="W861" s="1">
        <f>0.45*_xlfn.XLOOKUP(PS[[#This Row],[Transform File.Year]],Graphs!$R$2:$R$41,Graphs!$S$2:$S$41)*_xlfn.XLOOKUP(PS[[#This Row],[Transform File.Year]],Graphs!$R$2:$R$41,Graphs!$T$2:$T$41)*PS[[#This Row],[Transform File.REC_y]]</f>
        <v>8.9028690036006415E-6</v>
      </c>
    </row>
    <row r="862" spans="1:23" hidden="1" x14ac:dyDescent="0.25">
      <c r="A862" s="1" t="s">
        <v>105</v>
      </c>
      <c r="B862">
        <v>1</v>
      </c>
      <c r="C862" s="1" t="s">
        <v>108</v>
      </c>
      <c r="D862" s="1" t="s">
        <v>383</v>
      </c>
      <c r="E862" s="1">
        <v>2041</v>
      </c>
      <c r="F862" s="1">
        <v>89.808361515544405</v>
      </c>
      <c r="G862" s="1">
        <v>2.4058599883382607E-8</v>
      </c>
      <c r="H862" s="1">
        <v>3.6318339758299442E-13</v>
      </c>
      <c r="I862" s="1">
        <v>2.1036461457554309E-10</v>
      </c>
      <c r="J862" s="1">
        <v>2.1443395804619062E-11</v>
      </c>
      <c r="K862" s="1">
        <v>141.02279275500609</v>
      </c>
      <c r="L862" s="1">
        <v>4.200186482444704E-12</v>
      </c>
      <c r="M862" s="1">
        <v>5.8630521927660452E-9</v>
      </c>
      <c r="N862" s="1">
        <v>2.3835766920949384E-11</v>
      </c>
      <c r="O862" s="1">
        <v>19.668210870835171</v>
      </c>
      <c r="P862" s="1">
        <v>6.3540000010958542</v>
      </c>
      <c r="Q862" s="1">
        <v>4.6780492604835057E-9</v>
      </c>
      <c r="R862" s="1">
        <v>1679.7783960662343</v>
      </c>
      <c r="S862" s="1">
        <v>3.924000000001</v>
      </c>
      <c r="T862" s="1">
        <v>814.34653653141231</v>
      </c>
      <c r="U862" s="1">
        <v>83.030935254587632</v>
      </c>
      <c r="V862" s="1">
        <f>0.45*2600*PS[[#This Row],[Transform File.REC_y]]</f>
        <v>2.8148561863557649E-5</v>
      </c>
      <c r="W862" s="1">
        <f>0.45*_xlfn.XLOOKUP(PS[[#This Row],[Transform File.Year]],Graphs!$R$2:$R$41,Graphs!$S$2:$S$41)*_xlfn.XLOOKUP(PS[[#This Row],[Transform File.Year]],Graphs!$R$2:$R$41,Graphs!$T$2:$T$41)*PS[[#This Row],[Transform File.REC_y]]</f>
        <v>1.1944803033422898E-5</v>
      </c>
    </row>
    <row r="863" spans="1:23" hidden="1" x14ac:dyDescent="0.25">
      <c r="A863" s="1" t="s">
        <v>105</v>
      </c>
      <c r="B863">
        <v>1</v>
      </c>
      <c r="C863" s="1" t="s">
        <v>108</v>
      </c>
      <c r="D863" s="1" t="s">
        <v>383</v>
      </c>
      <c r="E863" s="1">
        <v>2042</v>
      </c>
      <c r="F863" s="1">
        <v>89.787327028290576</v>
      </c>
      <c r="G863" s="1">
        <v>1.1491871157439742E-7</v>
      </c>
      <c r="H863" s="1">
        <v>3.4637408056065765E-13</v>
      </c>
      <c r="I863" s="1">
        <v>2.8284348548072836E-10</v>
      </c>
      <c r="J863" s="1">
        <v>2.2529417550813978E-11</v>
      </c>
      <c r="K863" s="1">
        <v>32.592648274428797</v>
      </c>
      <c r="L863" s="1">
        <v>1.9733001439682129E-12</v>
      </c>
      <c r="M863" s="1">
        <v>24.401306674040089</v>
      </c>
      <c r="N863" s="1">
        <v>1.008539801876067E-11</v>
      </c>
      <c r="O863" s="1">
        <v>12.018210870836052</v>
      </c>
      <c r="P863" s="1">
        <v>6.3540000012561224</v>
      </c>
      <c r="Q863" s="1">
        <v>4.8064533748000741E-9</v>
      </c>
      <c r="R863" s="1">
        <v>1820.8011888212404</v>
      </c>
      <c r="S863" s="1">
        <v>1.4786668624480549E-10</v>
      </c>
      <c r="T863" s="1">
        <v>814.34653653727537</v>
      </c>
      <c r="U863" s="1">
        <v>83.030935254611464</v>
      </c>
      <c r="V863" s="1">
        <f>0.45*2600*PS[[#This Row],[Transform File.REC_y]]</f>
        <v>1.3445489254204499E-4</v>
      </c>
      <c r="W863" s="1">
        <f>0.45*_xlfn.XLOOKUP(PS[[#This Row],[Transform File.Year]],Graphs!$R$2:$R$41,Graphs!$S$2:$S$41)*_xlfn.XLOOKUP(PS[[#This Row],[Transform File.Year]],Graphs!$R$2:$R$41,Graphs!$T$2:$T$41)*PS[[#This Row],[Transform File.REC_y]]</f>
        <v>5.4720639911969724E-5</v>
      </c>
    </row>
    <row r="864" spans="1:23" hidden="1" x14ac:dyDescent="0.25">
      <c r="A864" s="1" t="s">
        <v>105</v>
      </c>
      <c r="B864">
        <v>1</v>
      </c>
      <c r="C864" s="1" t="s">
        <v>108</v>
      </c>
      <c r="D864" s="1" t="s">
        <v>383</v>
      </c>
      <c r="E864" s="1">
        <v>2043</v>
      </c>
      <c r="F864" s="1">
        <v>85.888433396257625</v>
      </c>
      <c r="G864" s="1">
        <v>3.9530916023178102E-4</v>
      </c>
      <c r="H864" s="1">
        <v>3.5539766553751681E-13</v>
      </c>
      <c r="I864" s="1">
        <v>4.0680616026545551E-10</v>
      </c>
      <c r="J864" s="1">
        <v>2.3044251585279717E-11</v>
      </c>
      <c r="K864" s="1">
        <v>21.450462372800235</v>
      </c>
      <c r="L864" s="1">
        <v>1.0930225218333704E-12</v>
      </c>
      <c r="M864" s="1">
        <v>50.794875614175993</v>
      </c>
      <c r="N864" s="1">
        <v>7.9844731871265542E-12</v>
      </c>
      <c r="O864" s="1">
        <v>12.0182108708365</v>
      </c>
      <c r="P864" s="1">
        <v>6.3540000014664866</v>
      </c>
      <c r="Q864" s="1">
        <v>4.8697890153325062E-9</v>
      </c>
      <c r="R864" s="1">
        <v>1853.3938370956691</v>
      </c>
      <c r="S864" s="1">
        <v>1.5825644718768175E-10</v>
      </c>
      <c r="T864" s="1">
        <v>838.74784321131551</v>
      </c>
      <c r="U864" s="1">
        <v>83.030935254621554</v>
      </c>
      <c r="V864" s="1">
        <f>0.45*2600*PS[[#This Row],[Transform File.REC_y]]</f>
        <v>0.4625117174711838</v>
      </c>
      <c r="W864" s="1">
        <f>0.45*_xlfn.XLOOKUP(PS[[#This Row],[Transform File.Year]],Graphs!$R$2:$R$41,Graphs!$S$2:$S$41)*_xlfn.XLOOKUP(PS[[#This Row],[Transform File.Year]],Graphs!$R$2:$R$41,Graphs!$T$2:$T$41)*PS[[#This Row],[Transform File.REC_y]]</f>
        <v>0.18052108149176405</v>
      </c>
    </row>
    <row r="865" spans="1:23" hidden="1" x14ac:dyDescent="0.25">
      <c r="A865" s="1" t="s">
        <v>105</v>
      </c>
      <c r="B865">
        <v>1</v>
      </c>
      <c r="C865" s="1" t="s">
        <v>108</v>
      </c>
      <c r="D865" s="1" t="s">
        <v>383</v>
      </c>
      <c r="E865" s="1">
        <v>2044</v>
      </c>
      <c r="F865" s="1">
        <v>82.139644656300405</v>
      </c>
      <c r="G865" s="1">
        <v>1.0275959999164438E-7</v>
      </c>
      <c r="H865" s="1">
        <v>3.8290304732699337E-13</v>
      </c>
      <c r="I865" s="1">
        <v>6.5222796888517579E-10</v>
      </c>
      <c r="J865" s="1">
        <v>2.290719661089029E-11</v>
      </c>
      <c r="K865" s="1">
        <v>37.611485330379033</v>
      </c>
      <c r="L865" s="1">
        <v>6.9688979573570558E-13</v>
      </c>
      <c r="M865" s="1">
        <v>35.735694498968179</v>
      </c>
      <c r="N865" s="1">
        <v>7.6584613970899783E-12</v>
      </c>
      <c r="O865" s="1">
        <v>12.018210870836862</v>
      </c>
      <c r="P865" s="1">
        <v>6.3540000017493297</v>
      </c>
      <c r="Q865" s="1">
        <v>4.914047191527148E-9</v>
      </c>
      <c r="R865" s="1">
        <v>1874.8442994684694</v>
      </c>
      <c r="S865" s="1">
        <v>1.6565238281624522E-10</v>
      </c>
      <c r="T865" s="1">
        <v>889.54271882549153</v>
      </c>
      <c r="U865" s="1">
        <v>83.03093525462954</v>
      </c>
      <c r="V865" s="1">
        <f>0.45*2600*PS[[#This Row],[Transform File.REC_y]]</f>
        <v>1.2022873199022393E-4</v>
      </c>
      <c r="W865" s="1">
        <f>0.45*_xlfn.XLOOKUP(PS[[#This Row],[Transform File.Year]],Graphs!$R$2:$R$41,Graphs!$S$2:$S$41)*_xlfn.XLOOKUP(PS[[#This Row],[Transform File.Year]],Graphs!$R$2:$R$41,Graphs!$T$2:$T$41)*PS[[#This Row],[Transform File.REC_y]]</f>
        <v>4.5001110229056187E-5</v>
      </c>
    </row>
    <row r="866" spans="1:23" hidden="1" x14ac:dyDescent="0.25">
      <c r="A866" s="1" t="s">
        <v>105</v>
      </c>
      <c r="B866">
        <v>1</v>
      </c>
      <c r="C866" s="1" t="s">
        <v>108</v>
      </c>
      <c r="D866" s="1" t="s">
        <v>383</v>
      </c>
      <c r="E866" s="1">
        <v>2045</v>
      </c>
      <c r="F866" s="1">
        <v>79.220618424049221</v>
      </c>
      <c r="G866" s="1">
        <v>8.0236077863673019E-4</v>
      </c>
      <c r="H866" s="1">
        <v>4.274816810360822E-13</v>
      </c>
      <c r="I866" s="1">
        <v>1.3630058198492002E-9</v>
      </c>
      <c r="J866" s="1">
        <v>2.2698966073315829E-11</v>
      </c>
      <c r="K866" s="1">
        <v>67.62328904969489</v>
      </c>
      <c r="L866" s="1">
        <v>4.9472731860521282E-13</v>
      </c>
      <c r="M866" s="1">
        <v>12.941452659493889</v>
      </c>
      <c r="N866" s="1">
        <v>7.9911604430068009E-12</v>
      </c>
      <c r="O866" s="1">
        <v>12.018210870837208</v>
      </c>
      <c r="P866" s="1">
        <v>6.3540000021561358</v>
      </c>
      <c r="Q866" s="1">
        <v>4.9504293475692421E-9</v>
      </c>
      <c r="R866" s="1">
        <v>1912.4557847988485</v>
      </c>
      <c r="S866" s="1">
        <v>1.707276946071618E-10</v>
      </c>
      <c r="T866" s="1">
        <v>925.27841332445973</v>
      </c>
      <c r="U866" s="1">
        <v>83.0309352546372</v>
      </c>
      <c r="V866" s="1">
        <f>0.45*2600*PS[[#This Row],[Transform File.REC_y]]</f>
        <v>0.93876211100497431</v>
      </c>
      <c r="W866" s="1">
        <f>0.45*_xlfn.XLOOKUP(PS[[#This Row],[Transform File.Year]],Graphs!$R$2:$R$41,Graphs!$S$2:$S$41)*_xlfn.XLOOKUP(PS[[#This Row],[Transform File.Year]],Graphs!$R$2:$R$41,Graphs!$T$2:$T$41)*PS[[#This Row],[Transform File.REC_y]]</f>
        <v>0.33694554672420113</v>
      </c>
    </row>
    <row r="867" spans="1:23" hidden="1" x14ac:dyDescent="0.25">
      <c r="A867" s="1" t="s">
        <v>105</v>
      </c>
      <c r="B867">
        <v>1</v>
      </c>
      <c r="C867" s="1" t="s">
        <v>108</v>
      </c>
      <c r="D867" s="1" t="s">
        <v>383</v>
      </c>
      <c r="E867" s="1">
        <v>2046</v>
      </c>
      <c r="F867" s="1">
        <v>76.560640014545271</v>
      </c>
      <c r="G867" s="1">
        <v>6.4887285946026314E-9</v>
      </c>
      <c r="H867" s="1">
        <v>4.8562210070065036E-13</v>
      </c>
      <c r="I867" s="1">
        <v>9.0985110696423758E-7</v>
      </c>
      <c r="J867" s="1">
        <v>2.2198766454875417E-11</v>
      </c>
      <c r="K867" s="1">
        <v>128.21281809803278</v>
      </c>
      <c r="L867" s="1">
        <v>3.7062132637091317E-13</v>
      </c>
      <c r="M867" s="1">
        <v>61.737041344258394</v>
      </c>
      <c r="N867" s="1">
        <v>8.8494286647681258E-12</v>
      </c>
      <c r="O867" s="1">
        <v>12.018210870837564</v>
      </c>
      <c r="P867" s="1">
        <v>6.3540000028083634</v>
      </c>
      <c r="Q867" s="1">
        <v>4.9785214050568619E-9</v>
      </c>
      <c r="R867" s="1">
        <v>1980.0790738485434</v>
      </c>
      <c r="S867" s="1">
        <v>1.76887863057787E-10</v>
      </c>
      <c r="T867" s="1">
        <v>938.21986598395358</v>
      </c>
      <c r="U867" s="1">
        <v>83.030935254645186</v>
      </c>
      <c r="V867" s="1">
        <f>0.45*2600*PS[[#This Row],[Transform File.REC_y]]</f>
        <v>7.5918124556850784E-6</v>
      </c>
      <c r="W867" s="1">
        <f>0.45*_xlfn.XLOOKUP(PS[[#This Row],[Transform File.Year]],Graphs!$R$2:$R$41,Graphs!$S$2:$S$41)*_xlfn.XLOOKUP(PS[[#This Row],[Transform File.Year]],Graphs!$R$2:$R$41,Graphs!$T$2:$T$41)*PS[[#This Row],[Transform File.REC_y]]</f>
        <v>2.6128745386502614E-6</v>
      </c>
    </row>
    <row r="868" spans="1:23" hidden="1" x14ac:dyDescent="0.25">
      <c r="A868" s="1" t="s">
        <v>105</v>
      </c>
      <c r="B868">
        <v>1</v>
      </c>
      <c r="C868" s="1" t="s">
        <v>108</v>
      </c>
      <c r="D868" s="1" t="s">
        <v>383</v>
      </c>
      <c r="E868" s="1">
        <v>2047</v>
      </c>
      <c r="F868" s="1">
        <v>73.773504850250191</v>
      </c>
      <c r="G868" s="1">
        <v>1.359916398107211E-5</v>
      </c>
      <c r="H868" s="1">
        <v>5.6000629412208005E-13</v>
      </c>
      <c r="I868" s="1">
        <v>6.478934523982636E-8</v>
      </c>
      <c r="J868" s="1">
        <v>2.2297967483908141E-11</v>
      </c>
      <c r="K868" s="1">
        <v>169.32874600350328</v>
      </c>
      <c r="L868" s="1">
        <v>3.0428313751257834E-13</v>
      </c>
      <c r="M868" s="1">
        <v>61.732636164918887</v>
      </c>
      <c r="N868" s="1">
        <v>1.0192167581036332E-11</v>
      </c>
      <c r="O868" s="1">
        <v>12.018210870837947</v>
      </c>
      <c r="P868" s="1">
        <v>6.3540000041713691</v>
      </c>
      <c r="Q868" s="1">
        <v>5.0031244185237753E-9</v>
      </c>
      <c r="R868" s="1">
        <v>2025.8568919465763</v>
      </c>
      <c r="S868" s="1">
        <v>1.8881509025332072E-10</v>
      </c>
      <c r="T868" s="1">
        <v>999.95690732821197</v>
      </c>
      <c r="U868" s="1">
        <v>83.030935254651794</v>
      </c>
      <c r="V868" s="1">
        <f>0.45*2600*PS[[#This Row],[Transform File.REC_y]]</f>
        <v>1.5911021857854368E-2</v>
      </c>
      <c r="W868" s="1">
        <f>0.45*_xlfn.XLOOKUP(PS[[#This Row],[Transform File.Year]],Graphs!$R$2:$R$41,Graphs!$S$2:$S$41)*_xlfn.XLOOKUP(PS[[#This Row],[Transform File.Year]],Graphs!$R$2:$R$41,Graphs!$T$2:$T$41)*PS[[#This Row],[Transform File.REC_y]]</f>
        <v>5.2507345416639185E-3</v>
      </c>
    </row>
    <row r="869" spans="1:23" hidden="1" x14ac:dyDescent="0.25">
      <c r="A869" s="1" t="s">
        <v>105</v>
      </c>
      <c r="B869">
        <v>1</v>
      </c>
      <c r="C869" s="1" t="s">
        <v>108</v>
      </c>
      <c r="D869" s="1" t="s">
        <v>383</v>
      </c>
      <c r="E869" s="1">
        <v>2048</v>
      </c>
      <c r="F869" s="1">
        <v>71.047790339440198</v>
      </c>
      <c r="G869" s="1">
        <v>6.2018702581556277E-9</v>
      </c>
      <c r="H869" s="1">
        <v>6.4526580764749129E-13</v>
      </c>
      <c r="I869" s="1">
        <v>2.6029161071439407E-7</v>
      </c>
      <c r="J869" s="1">
        <v>2.2372672128225184E-11</v>
      </c>
      <c r="K869" s="1">
        <v>258.97945282171264</v>
      </c>
      <c r="L869" s="1">
        <v>2.5243957911622788E-13</v>
      </c>
      <c r="M869" s="1">
        <v>42.915937929535538</v>
      </c>
      <c r="N869" s="1">
        <v>1.1979447660608762E-11</v>
      </c>
      <c r="O869" s="1">
        <v>12.018210870838375</v>
      </c>
      <c r="P869" s="1">
        <v>9.1406368131841793E-7</v>
      </c>
      <c r="Q869" s="1">
        <v>5.0248937054314891E-9</v>
      </c>
      <c r="R869" s="1">
        <v>2071.5331379500794</v>
      </c>
      <c r="S869" s="1">
        <v>2.0556050866850702E-10</v>
      </c>
      <c r="T869" s="1">
        <v>1061.6895434931309</v>
      </c>
      <c r="U869" s="1">
        <v>83.030935254659724</v>
      </c>
      <c r="V869" s="1">
        <f>0.45*2600*PS[[#This Row],[Transform File.REC_y]]</f>
        <v>7.2561882020420843E-6</v>
      </c>
      <c r="W869" s="1">
        <f>0.45*_xlfn.XLOOKUP(PS[[#This Row],[Transform File.Year]],Graphs!$R$2:$R$41,Graphs!$S$2:$S$41)*_xlfn.XLOOKUP(PS[[#This Row],[Transform File.Year]],Graphs!$R$2:$R$41,Graphs!$T$2:$T$41)*PS[[#This Row],[Transform File.REC_y]]</f>
        <v>2.2959355247895571E-6</v>
      </c>
    </row>
    <row r="870" spans="1:23" hidden="1" x14ac:dyDescent="0.25">
      <c r="A870" s="1" t="s">
        <v>105</v>
      </c>
      <c r="B870">
        <v>1</v>
      </c>
      <c r="C870" s="1" t="s">
        <v>108</v>
      </c>
      <c r="D870" s="1" t="s">
        <v>383</v>
      </c>
      <c r="E870" s="1">
        <v>2049</v>
      </c>
      <c r="F870" s="1">
        <v>68.443085461543419</v>
      </c>
      <c r="G870" s="1">
        <v>3.1722200371106128E-4</v>
      </c>
      <c r="H870" s="1">
        <v>7.5858398081032024E-13</v>
      </c>
      <c r="I870" s="1">
        <v>5.019243566008954E-8</v>
      </c>
      <c r="J870" s="1">
        <v>2.1664640095521262E-11</v>
      </c>
      <c r="K870" s="1">
        <v>311.79417562398822</v>
      </c>
      <c r="L870" s="1">
        <v>2.1149515587691195E-13</v>
      </c>
      <c r="M870" s="1">
        <v>48.530361421108957</v>
      </c>
      <c r="N870" s="1">
        <v>1.4346455027800387E-11</v>
      </c>
      <c r="O870" s="1">
        <v>12.018210870838818</v>
      </c>
      <c r="P870" s="1">
        <v>9.7877725021407075E-7</v>
      </c>
      <c r="Q870" s="1">
        <v>5.0463371012361082E-9</v>
      </c>
      <c r="R870" s="1">
        <v>2145.0338407717927</v>
      </c>
      <c r="S870" s="1">
        <v>2.2211080376315973E-10</v>
      </c>
      <c r="T870" s="1">
        <v>1104.6054814226666</v>
      </c>
      <c r="U870" s="1">
        <v>83.030935254669402</v>
      </c>
      <c r="V870" s="1">
        <f>0.45*2600*PS[[#This Row],[Transform File.REC_y]]</f>
        <v>0.3711497443419417</v>
      </c>
      <c r="W870" s="1">
        <f>0.45*_xlfn.XLOOKUP(PS[[#This Row],[Transform File.Year]],Graphs!$R$2:$R$41,Graphs!$S$2:$S$41)*_xlfn.XLOOKUP(PS[[#This Row],[Transform File.Year]],Graphs!$R$2:$R$41,Graphs!$T$2:$T$41)*PS[[#This Row],[Transform File.REC_y]]</f>
        <v>0.11259263769927626</v>
      </c>
    </row>
    <row r="871" spans="1:23" hidden="1" x14ac:dyDescent="0.25">
      <c r="A871" s="1" t="s">
        <v>105</v>
      </c>
      <c r="B871">
        <v>1</v>
      </c>
      <c r="C871" s="1" t="s">
        <v>108</v>
      </c>
      <c r="D871" s="1" t="s">
        <v>383</v>
      </c>
      <c r="E871" s="1">
        <v>2050</v>
      </c>
      <c r="F871" s="1">
        <v>65.655823256582821</v>
      </c>
      <c r="G871" s="1">
        <v>1.2209177665133526E-4</v>
      </c>
      <c r="H871" s="1">
        <v>8.9586282813136672E-13</v>
      </c>
      <c r="I871" s="1">
        <v>1.6114780628330395E-8</v>
      </c>
      <c r="J871" s="1">
        <v>2.2993261011393513E-11</v>
      </c>
      <c r="K871" s="1">
        <v>166.80110230022458</v>
      </c>
      <c r="L871" s="1">
        <v>0</v>
      </c>
      <c r="M871" s="1">
        <v>6.486053282194403</v>
      </c>
      <c r="N871" s="1">
        <v>1.7391982354714173E-11</v>
      </c>
      <c r="O871" s="1">
        <v>12.018210870839333</v>
      </c>
      <c r="P871" s="1">
        <v>1.2390427411800193E-6</v>
      </c>
      <c r="Q871" s="1">
        <v>5.0688665187869222E-9</v>
      </c>
      <c r="R871" s="1">
        <v>2184.1055580624525</v>
      </c>
      <c r="S871" s="1">
        <v>2.3127618155969552E-10</v>
      </c>
      <c r="T871" s="1">
        <v>1153.1358428437754</v>
      </c>
      <c r="U871" s="1">
        <v>83.03093525468077</v>
      </c>
      <c r="V871" s="1">
        <f>0.45*2600*PS[[#This Row],[Transform File.REC_y]]</f>
        <v>0.14284737868206226</v>
      </c>
      <c r="W871" s="1">
        <f>0.45*_xlfn.XLOOKUP(PS[[#This Row],[Transform File.Year]],Graphs!$R$2:$R$41,Graphs!$S$2:$S$41)*_xlfn.XLOOKUP(PS[[#This Row],[Transform File.Year]],Graphs!$R$2:$R$41,Graphs!$T$2:$T$41)*PS[[#This Row],[Transform File.REC_y]]</f>
        <v>4.1545458699506481E-2</v>
      </c>
    </row>
    <row r="872" spans="1:23" hidden="1" x14ac:dyDescent="0.25">
      <c r="A872" s="1" t="s">
        <v>105</v>
      </c>
      <c r="B872">
        <v>1</v>
      </c>
      <c r="C872" s="1" t="s">
        <v>108</v>
      </c>
      <c r="D872" s="1" t="s">
        <v>383</v>
      </c>
      <c r="E872" s="1">
        <v>2051</v>
      </c>
      <c r="F872" s="1">
        <v>63.251540979429812</v>
      </c>
      <c r="G872" s="1">
        <v>1.3893713563254133E-4</v>
      </c>
      <c r="H872" s="1">
        <v>1.074208326255293E-12</v>
      </c>
      <c r="I872" s="1">
        <v>8.0896751159191064E-9</v>
      </c>
      <c r="J872" s="1">
        <v>2.4069744230409255E-11</v>
      </c>
      <c r="K872" s="1">
        <v>126.06863966014366</v>
      </c>
      <c r="L872" s="1">
        <v>0</v>
      </c>
      <c r="M872" s="1">
        <v>65.652832567177569</v>
      </c>
      <c r="N872" s="1">
        <v>2.1413633888441716E-11</v>
      </c>
      <c r="O872" s="1">
        <v>12.018210870839933</v>
      </c>
      <c r="P872" s="1">
        <v>1.2892069300715834E-6</v>
      </c>
      <c r="Q872" s="1">
        <v>5.0919107703722019E-9</v>
      </c>
      <c r="R872" s="1">
        <v>2249.1443999210433</v>
      </c>
      <c r="S872" s="1">
        <v>2.3547636804214022E-10</v>
      </c>
      <c r="T872" s="1">
        <v>1159.6218961259699</v>
      </c>
      <c r="U872" s="1">
        <v>83.030935254694</v>
      </c>
      <c r="V872" s="1">
        <f>0.45*2600*PS[[#This Row],[Transform File.REC_y]]</f>
        <v>0.16255644869007335</v>
      </c>
      <c r="W872" s="1">
        <f>0.45*_xlfn.XLOOKUP(PS[[#This Row],[Transform File.Year]],Graphs!$R$2:$R$41,Graphs!$S$2:$S$41)*_xlfn.XLOOKUP(PS[[#This Row],[Transform File.Year]],Graphs!$R$2:$R$41,Graphs!$T$2:$T$41)*PS[[#This Row],[Transform File.REC_y]]</f>
        <v>4.5323868585574849E-2</v>
      </c>
    </row>
    <row r="873" spans="1:23" hidden="1" x14ac:dyDescent="0.25">
      <c r="A873" s="1" t="s">
        <v>105</v>
      </c>
      <c r="B873">
        <v>1</v>
      </c>
      <c r="C873" s="1" t="s">
        <v>108</v>
      </c>
      <c r="D873" s="1" t="s">
        <v>383</v>
      </c>
      <c r="E873" s="1">
        <v>2052</v>
      </c>
      <c r="F873" s="1">
        <v>60.766154178653949</v>
      </c>
      <c r="G873" s="1">
        <v>6.6738118779600399E-4</v>
      </c>
      <c r="H873" s="1">
        <v>1.3035643402612495E-12</v>
      </c>
      <c r="I873" s="1">
        <v>2.3866539597984674E-8</v>
      </c>
      <c r="J873" s="1">
        <v>0</v>
      </c>
      <c r="K873" s="1">
        <v>98.662313569993813</v>
      </c>
      <c r="L873" s="1">
        <v>0</v>
      </c>
      <c r="M873" s="1">
        <v>120.68291696038017</v>
      </c>
      <c r="N873" s="1">
        <v>2.6907922697249967E-11</v>
      </c>
      <c r="O873" s="1">
        <v>12.018210870840637</v>
      </c>
      <c r="P873" s="1">
        <v>1.3052903809881095E-6</v>
      </c>
      <c r="Q873" s="1">
        <v>5.1148179669830922E-9</v>
      </c>
      <c r="R873" s="1">
        <v>2304.1286825110992</v>
      </c>
      <c r="S873" s="1">
        <v>2.3744966818610843E-10</v>
      </c>
      <c r="T873" s="1">
        <v>1169.8547286931509</v>
      </c>
      <c r="U873" s="1">
        <v>83.030935254708908</v>
      </c>
      <c r="V873" s="1">
        <f>0.45*2600*PS[[#This Row],[Transform File.REC_y]]</f>
        <v>0.78083598972132462</v>
      </c>
      <c r="W873" s="1">
        <f>0.45*_xlfn.XLOOKUP(PS[[#This Row],[Transform File.Year]],Graphs!$R$2:$R$41,Graphs!$S$2:$S$41)*_xlfn.XLOOKUP(PS[[#This Row],[Transform File.Year]],Graphs!$R$2:$R$41,Graphs!$T$2:$T$41)*PS[[#This Row],[Transform File.REC_y]]</f>
        <v>0.20870620231244139</v>
      </c>
    </row>
    <row r="874" spans="1:23" hidden="1" x14ac:dyDescent="0.25">
      <c r="A874" s="1" t="s">
        <v>105</v>
      </c>
      <c r="B874">
        <v>1</v>
      </c>
      <c r="C874" s="1" t="s">
        <v>108</v>
      </c>
      <c r="D874" s="1" t="s">
        <v>383</v>
      </c>
      <c r="E874" s="1">
        <v>2053</v>
      </c>
      <c r="F874" s="1">
        <v>58.267058761394459</v>
      </c>
      <c r="G874" s="1">
        <v>7.1714770662330155E-4</v>
      </c>
      <c r="H874" s="1">
        <v>1.5942771724248017E-12</v>
      </c>
      <c r="I874" s="1">
        <v>8.1012309374738196E-9</v>
      </c>
      <c r="J874" s="1">
        <v>0</v>
      </c>
      <c r="K874" s="1">
        <v>109.38363283900577</v>
      </c>
      <c r="L874" s="1">
        <v>0</v>
      </c>
      <c r="M874" s="1">
        <v>112.61189628372242</v>
      </c>
      <c r="N874" s="1">
        <v>3.4769214412728021E-11</v>
      </c>
      <c r="O874" s="1">
        <v>12.018210870841463</v>
      </c>
      <c r="P874" s="1">
        <v>1.3133452295574608E-6</v>
      </c>
      <c r="Q874" s="1">
        <v>5.137516933056408E-9</v>
      </c>
      <c r="R874" s="1">
        <v>2337.3454597340692</v>
      </c>
      <c r="S874" s="1">
        <v>2.3854269070794178E-10</v>
      </c>
      <c r="T874" s="1">
        <v>1207.4076456535493</v>
      </c>
      <c r="U874" s="1">
        <v>83.030935254722237</v>
      </c>
      <c r="V874" s="1">
        <f>0.45*2600*PS[[#This Row],[Transform File.REC_y]]</f>
        <v>0.83906281674926286</v>
      </c>
      <c r="W874" s="1">
        <f>0.45*_xlfn.XLOOKUP(PS[[#This Row],[Transform File.Year]],Graphs!$R$2:$R$41,Graphs!$S$2:$S$41)*_xlfn.XLOOKUP(PS[[#This Row],[Transform File.Year]],Graphs!$R$2:$R$41,Graphs!$T$2:$T$41)*PS[[#This Row],[Transform File.REC_y]]</f>
        <v>0.21498308738597224</v>
      </c>
    </row>
    <row r="875" spans="1:23" hidden="1" x14ac:dyDescent="0.25">
      <c r="A875" s="1" t="s">
        <v>105</v>
      </c>
      <c r="B875">
        <v>1</v>
      </c>
      <c r="C875" s="1" t="s">
        <v>108</v>
      </c>
      <c r="D875" s="1" t="s">
        <v>383</v>
      </c>
      <c r="E875" s="1">
        <v>2054</v>
      </c>
      <c r="F875" s="1">
        <v>55.764103371328638</v>
      </c>
      <c r="G875" s="1">
        <v>8.23095666604787E-5</v>
      </c>
      <c r="H875" s="1">
        <v>2.0239008259829834E-12</v>
      </c>
      <c r="I875" s="1">
        <v>6.0957288379535976E-8</v>
      </c>
      <c r="J875" s="1">
        <v>0</v>
      </c>
      <c r="K875" s="1">
        <v>119.25122991779426</v>
      </c>
      <c r="L875" s="1">
        <v>0</v>
      </c>
      <c r="M875" s="1">
        <v>24.453442417763814</v>
      </c>
      <c r="N875" s="1">
        <v>4.6787256659660428E-11</v>
      </c>
      <c r="O875" s="1">
        <v>12.018210870842445</v>
      </c>
      <c r="P875" s="1">
        <v>1.3371731690656627E-6</v>
      </c>
      <c r="Q875" s="1">
        <v>5.1597156995112834E-9</v>
      </c>
      <c r="R875" s="1">
        <v>2380.8832864617179</v>
      </c>
      <c r="S875" s="1">
        <v>2.392395805036775E-10</v>
      </c>
      <c r="T875" s="1">
        <v>1195.3245419375332</v>
      </c>
      <c r="U875" s="1">
        <v>82.823976073556437</v>
      </c>
      <c r="V875" s="1">
        <f>0.45*2600*PS[[#This Row],[Transform File.REC_y]]</f>
        <v>9.6302192992760077E-2</v>
      </c>
      <c r="W875" s="1">
        <f>0.45*_xlfn.XLOOKUP(PS[[#This Row],[Transform File.Year]],Graphs!$R$2:$R$41,Graphs!$S$2:$S$41)*_xlfn.XLOOKUP(PS[[#This Row],[Transform File.Year]],Graphs!$R$2:$R$41,Graphs!$T$2:$T$41)*PS[[#This Row],[Transform File.REC_y]]</f>
        <v>2.3651682711246683E-2</v>
      </c>
    </row>
    <row r="876" spans="1:23" hidden="1" x14ac:dyDescent="0.25">
      <c r="A876" s="1" t="s">
        <v>105</v>
      </c>
      <c r="B876">
        <v>1</v>
      </c>
      <c r="C876" s="1" t="s">
        <v>108</v>
      </c>
      <c r="D876" s="1" t="s">
        <v>383</v>
      </c>
      <c r="E876" s="1">
        <v>2055</v>
      </c>
      <c r="F876" s="1">
        <v>53.33596786712944</v>
      </c>
      <c r="G876" s="1">
        <v>3.0248265720340001E-4</v>
      </c>
      <c r="H876" s="1">
        <v>2.6677326010316544E-12</v>
      </c>
      <c r="I876" s="1">
        <v>9.5695150212581843E-9</v>
      </c>
      <c r="J876" s="1">
        <v>0</v>
      </c>
      <c r="K876" s="1">
        <v>153.90937496444056</v>
      </c>
      <c r="L876" s="1">
        <v>0</v>
      </c>
      <c r="M876" s="1">
        <v>24.78587036908737</v>
      </c>
      <c r="N876" s="1">
        <v>6.7140174311494037E-11</v>
      </c>
      <c r="O876" s="1">
        <v>12.018210870843617</v>
      </c>
      <c r="P876" s="1">
        <v>1.3452312529082609E-6</v>
      </c>
      <c r="Q876" s="1">
        <v>5.1820136669951916E-9</v>
      </c>
      <c r="R876" s="1">
        <v>2424.0199216636702</v>
      </c>
      <c r="S876" s="1">
        <v>2.3973430782228272E-10</v>
      </c>
      <c r="T876" s="1">
        <v>1194.5506614087999</v>
      </c>
      <c r="U876" s="1">
        <v>80.442496483007915</v>
      </c>
      <c r="V876" s="1">
        <f>0.45*2600*PS[[#This Row],[Transform File.REC_y]]</f>
        <v>0.35390470892797804</v>
      </c>
      <c r="W876" s="1">
        <f>0.45*_xlfn.XLOOKUP(PS[[#This Row],[Transform File.Year]],Graphs!$R$2:$R$41,Graphs!$S$2:$S$41)*_xlfn.XLOOKUP(PS[[#This Row],[Transform File.Year]],Graphs!$R$2:$R$41,Graphs!$T$2:$T$41)*PS[[#This Row],[Transform File.REC_y]]</f>
        <v>8.3312516147389271E-2</v>
      </c>
    </row>
    <row r="877" spans="1:23" hidden="1" x14ac:dyDescent="0.25">
      <c r="A877" s="1" t="s">
        <v>105</v>
      </c>
      <c r="B877">
        <v>1</v>
      </c>
      <c r="C877" s="1" t="s">
        <v>108</v>
      </c>
      <c r="D877" s="1" t="s">
        <v>383</v>
      </c>
      <c r="E877" s="1">
        <v>2056</v>
      </c>
      <c r="F877" s="1">
        <v>50.788676615916941</v>
      </c>
      <c r="G877" s="1">
        <v>6.076369363173435E-8</v>
      </c>
      <c r="H877" s="1">
        <v>3.5622130850183372E-12</v>
      </c>
      <c r="I877" s="1">
        <v>2.9097819254769821E-8</v>
      </c>
      <c r="J877" s="1">
        <v>0</v>
      </c>
      <c r="K877" s="1">
        <v>122.87586398534918</v>
      </c>
      <c r="L877" s="1">
        <v>0</v>
      </c>
      <c r="M877" s="1">
        <v>41.950182418035638</v>
      </c>
      <c r="N877" s="1">
        <v>1.0836970068184541E-10</v>
      </c>
      <c r="O877" s="1">
        <v>12.018210870845015</v>
      </c>
      <c r="P877" s="1">
        <v>1.4061409741717344E-6</v>
      </c>
      <c r="Q877" s="1">
        <v>5.2043863391234167E-9</v>
      </c>
      <c r="R877" s="1">
        <v>2484.3566894011933</v>
      </c>
      <c r="S877" s="1">
        <v>2.4010492914865363E-10</v>
      </c>
      <c r="T877" s="1">
        <v>1179.0687261903879</v>
      </c>
      <c r="U877" s="1">
        <v>77.439777097178478</v>
      </c>
      <c r="V877" s="1">
        <f>0.45*2600*PS[[#This Row],[Transform File.REC_y]]</f>
        <v>7.1093521549129193E-5</v>
      </c>
      <c r="W877" s="1">
        <f>0.45*_xlfn.XLOOKUP(PS[[#This Row],[Transform File.Year]],Graphs!$R$2:$R$41,Graphs!$S$2:$S$41)*_xlfn.XLOOKUP(PS[[#This Row],[Transform File.Year]],Graphs!$R$2:$R$41,Graphs!$T$2:$T$41)*PS[[#This Row],[Transform File.REC_y]]</f>
        <v>1.6041102127779955E-5</v>
      </c>
    </row>
    <row r="878" spans="1:23" hidden="1" x14ac:dyDescent="0.25">
      <c r="A878" s="1" t="s">
        <v>105</v>
      </c>
      <c r="B878">
        <v>1</v>
      </c>
      <c r="C878" s="1" t="s">
        <v>108</v>
      </c>
      <c r="D878" s="1" t="s">
        <v>383</v>
      </c>
      <c r="E878" s="1">
        <v>2057</v>
      </c>
      <c r="F878" s="1">
        <v>48.167771626811998</v>
      </c>
      <c r="G878" s="1">
        <v>5.06970340474078E-4</v>
      </c>
      <c r="H878" s="1">
        <v>0</v>
      </c>
      <c r="I878" s="1">
        <v>4.482702231237406E-9</v>
      </c>
      <c r="J878" s="1">
        <v>0</v>
      </c>
      <c r="K878" s="1">
        <v>122.15942416560918</v>
      </c>
      <c r="L878" s="1">
        <v>0</v>
      </c>
      <c r="M878" s="1">
        <v>31.187114646865918</v>
      </c>
      <c r="N878" s="1">
        <v>2.3325419238301434E-10</v>
      </c>
      <c r="O878" s="1">
        <v>12.018210870846731</v>
      </c>
      <c r="P878" s="1">
        <v>1.415657608561197E-6</v>
      </c>
      <c r="Q878" s="1">
        <v>5.226050979218938E-9</v>
      </c>
      <c r="R878" s="1">
        <v>2525.1364560987745</v>
      </c>
      <c r="S878" s="1">
        <v>2.4040921228616622E-10</v>
      </c>
      <c r="T878" s="1">
        <v>1188.5456715463579</v>
      </c>
      <c r="U878" s="1">
        <v>73.505198018443267</v>
      </c>
      <c r="V878" s="1">
        <f>0.45*2600*PS[[#This Row],[Transform File.REC_y]]</f>
        <v>0.59315529835467129</v>
      </c>
      <c r="W878" s="1">
        <f>0.45*_xlfn.XLOOKUP(PS[[#This Row],[Transform File.Year]],Graphs!$R$2:$R$41,Graphs!$S$2:$S$41)*_xlfn.XLOOKUP(PS[[#This Row],[Transform File.Year]],Graphs!$R$2:$R$41,Graphs!$T$2:$T$41)*PS[[#This Row],[Transform File.REC_y]]</f>
        <v>0.12827301645711381</v>
      </c>
    </row>
    <row r="879" spans="1:23" hidden="1" x14ac:dyDescent="0.25">
      <c r="A879" s="1" t="s">
        <v>105</v>
      </c>
      <c r="B879">
        <v>1</v>
      </c>
      <c r="C879" s="1" t="s">
        <v>108</v>
      </c>
      <c r="D879" s="1" t="s">
        <v>383</v>
      </c>
      <c r="E879" s="1">
        <v>2058</v>
      </c>
      <c r="F879" s="1">
        <v>45.599121158057173</v>
      </c>
      <c r="G879" s="1">
        <v>3.0715265724181991E-8</v>
      </c>
      <c r="H879" s="1">
        <v>0</v>
      </c>
      <c r="I879" s="1">
        <v>0</v>
      </c>
      <c r="J879" s="1">
        <v>0</v>
      </c>
      <c r="K879" s="1">
        <v>93.410431257015134</v>
      </c>
      <c r="L879" s="1">
        <v>0</v>
      </c>
      <c r="M879" s="1">
        <v>2.6366296271316513E-8</v>
      </c>
      <c r="N879" s="1">
        <v>0.93392911945599688</v>
      </c>
      <c r="O879" s="1">
        <v>12.018210870848883</v>
      </c>
      <c r="P879" s="1">
        <v>1.4446976883519115E-6</v>
      </c>
      <c r="Q879" s="1">
        <v>5.2490442402303315E-9</v>
      </c>
      <c r="R879" s="1">
        <v>2561.7420834652103</v>
      </c>
      <c r="S879" s="1">
        <v>2.4066165186528244E-10</v>
      </c>
      <c r="T879" s="1">
        <v>1191.0674249314134</v>
      </c>
      <c r="U879" s="1">
        <v>68.172829400419005</v>
      </c>
      <c r="V879" s="1">
        <f>0.45*2600*PS[[#This Row],[Transform File.REC_y]]</f>
        <v>3.593686089729293E-5</v>
      </c>
      <c r="W879" s="1">
        <f>0.45*_xlfn.XLOOKUP(PS[[#This Row],[Transform File.Year]],Graphs!$R$2:$R$41,Graphs!$S$2:$S$41)*_xlfn.XLOOKUP(PS[[#This Row],[Transform File.Year]],Graphs!$R$2:$R$41,Graphs!$T$2:$T$41)*PS[[#This Row],[Transform File.REC_y]]</f>
        <v>7.4482186961828458E-6</v>
      </c>
    </row>
    <row r="880" spans="1:23" hidden="1" x14ac:dyDescent="0.25">
      <c r="A880" s="1" t="s">
        <v>105</v>
      </c>
      <c r="B880">
        <v>1</v>
      </c>
      <c r="C880" s="1" t="s">
        <v>108</v>
      </c>
      <c r="D880" s="1" t="s">
        <v>383</v>
      </c>
      <c r="E880" s="1">
        <v>2059</v>
      </c>
      <c r="F880" s="1">
        <v>48.964429905808529</v>
      </c>
      <c r="G880" s="1">
        <v>6.6928161486535146E-8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12.01821087085129</v>
      </c>
      <c r="P880" s="1">
        <v>1.4491164929038264E-6</v>
      </c>
      <c r="Q880" s="1">
        <v>5.2731139844607408E-9</v>
      </c>
      <c r="R880" s="1">
        <v>2579.9119477755717</v>
      </c>
      <c r="S880" s="1">
        <v>2.4087314702115934E-10</v>
      </c>
      <c r="T880" s="1">
        <v>1174.0575601449436</v>
      </c>
      <c r="U880" s="1">
        <v>61.677705592497873</v>
      </c>
      <c r="V880" s="1">
        <f>0.45*2600*PS[[#This Row],[Transform File.REC_y]]</f>
        <v>7.8305948939246127E-5</v>
      </c>
      <c r="W880" s="1">
        <f>0.45*_xlfn.XLOOKUP(PS[[#This Row],[Transform File.Year]],Graphs!$R$2:$R$41,Graphs!$S$2:$S$41)*_xlfn.XLOOKUP(PS[[#This Row],[Transform File.Year]],Graphs!$R$2:$R$41,Graphs!$T$2:$T$41)*PS[[#This Row],[Transform File.REC_y]]</f>
        <v>1.5553757153791712E-5</v>
      </c>
    </row>
    <row r="881" spans="1:23" hidden="1" x14ac:dyDescent="0.25">
      <c r="A881" s="1" t="s">
        <v>105</v>
      </c>
      <c r="B881">
        <v>1</v>
      </c>
      <c r="C881" s="1" t="s">
        <v>108</v>
      </c>
      <c r="D881" s="1" t="s">
        <v>383</v>
      </c>
      <c r="E881" s="1">
        <v>2060</v>
      </c>
      <c r="F881" s="1">
        <v>66.434452449013506</v>
      </c>
      <c r="G881" s="1">
        <v>2.5327709646830018E-5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12.018210870849117</v>
      </c>
      <c r="P881" s="1">
        <v>1.4490453089128415E-6</v>
      </c>
      <c r="Q881" s="1">
        <v>5.2731139844607408E-9</v>
      </c>
      <c r="R881" s="1">
        <v>2538.328128947101</v>
      </c>
      <c r="S881" s="1">
        <v>2.4087314702115934E-10</v>
      </c>
      <c r="T881" s="1">
        <v>1171.8857624752388</v>
      </c>
      <c r="U881" s="1">
        <v>50.534126201525645</v>
      </c>
      <c r="V881" s="1">
        <f>0.45*2600*PS[[#This Row],[Transform File.REC_y]]</f>
        <v>2.9633420286791123E-2</v>
      </c>
      <c r="W881" s="1">
        <f>0.45*_xlfn.XLOOKUP(PS[[#This Row],[Transform File.Year]],Graphs!$R$2:$R$41,Graphs!$S$2:$S$41)*_xlfn.XLOOKUP(PS[[#This Row],[Transform File.Year]],Graphs!$R$2:$R$41,Graphs!$T$2:$T$41)*PS[[#This Row],[Transform File.REC_y]]</f>
        <v>5.6407092397861057E-3</v>
      </c>
    </row>
    <row r="882" spans="1:23" hidden="1" x14ac:dyDescent="0.25">
      <c r="A882" s="1" t="s">
        <v>105</v>
      </c>
      <c r="B882">
        <v>1</v>
      </c>
      <c r="C882" s="1" t="s">
        <v>108</v>
      </c>
      <c r="D882" s="1" t="s">
        <v>384</v>
      </c>
      <c r="E882" s="1">
        <v>2021</v>
      </c>
      <c r="F882" s="1">
        <v>210.41120438470344</v>
      </c>
      <c r="G882" s="1">
        <v>-8.4549135445992425E-10</v>
      </c>
      <c r="H882" s="1">
        <v>5.3800113041895326E-13</v>
      </c>
      <c r="I882" s="1">
        <v>3.1769999999998553</v>
      </c>
      <c r="J882" s="1">
        <v>2.1350286427269519E-13</v>
      </c>
      <c r="K882" s="1">
        <v>41.217499999999973</v>
      </c>
      <c r="L882" s="1">
        <v>1.3513517239432878E-13</v>
      </c>
      <c r="M882" s="1">
        <v>27.709999999999859</v>
      </c>
      <c r="N882" s="1">
        <v>1.7547273089141009E-9</v>
      </c>
      <c r="O882" s="1">
        <v>153</v>
      </c>
      <c r="P882" s="1">
        <v>12.708</v>
      </c>
      <c r="Q882" s="1">
        <v>49.44</v>
      </c>
      <c r="R882" s="1">
        <v>164.87</v>
      </c>
      <c r="S882" s="1">
        <v>78.48</v>
      </c>
      <c r="T882" s="1">
        <v>110.84</v>
      </c>
      <c r="U882" s="1">
        <v>11.39</v>
      </c>
      <c r="V882" s="1">
        <f>0.45*2600*PS[[#This Row],[Transform File.REC_y]]</f>
        <v>-9.892248847181114E-7</v>
      </c>
      <c r="W882" s="1">
        <f>0.45*_xlfn.XLOOKUP(PS[[#This Row],[Transform File.Year]],Graphs!$R$2:$R$41,Graphs!$S$2:$S$41)*_xlfn.XLOOKUP(PS[[#This Row],[Transform File.Year]],Graphs!$R$2:$R$41,Graphs!$T$2:$T$41)*PS[[#This Row],[Transform File.REC_y]]</f>
        <v>-8.0437414409940206E-7</v>
      </c>
    </row>
    <row r="883" spans="1:23" hidden="1" x14ac:dyDescent="0.25">
      <c r="A883" s="1" t="s">
        <v>105</v>
      </c>
      <c r="B883">
        <v>1</v>
      </c>
      <c r="C883" s="1" t="s">
        <v>108</v>
      </c>
      <c r="D883" s="1" t="s">
        <v>384</v>
      </c>
      <c r="E883" s="1">
        <v>2022</v>
      </c>
      <c r="F883" s="1">
        <v>343.67017924606483</v>
      </c>
      <c r="G883" s="1">
        <v>-6.6976923007617764E-6</v>
      </c>
      <c r="H883" s="1">
        <v>4.5740908842029179E-13</v>
      </c>
      <c r="I883" s="1">
        <v>3.1769999999997509</v>
      </c>
      <c r="J883" s="1">
        <v>2.2254314703518857E-13</v>
      </c>
      <c r="K883" s="1">
        <v>51.521874999999945</v>
      </c>
      <c r="L883" s="1">
        <v>5.0322689871892008E-14</v>
      </c>
      <c r="M883" s="1">
        <v>34.637499999999697</v>
      </c>
      <c r="N883" s="1">
        <v>5.5826003755193344E-9</v>
      </c>
      <c r="O883" s="1">
        <v>153</v>
      </c>
      <c r="P883" s="1">
        <v>12.708</v>
      </c>
      <c r="Q883" s="1">
        <v>49.44</v>
      </c>
      <c r="R883" s="1">
        <v>206.08749999999998</v>
      </c>
      <c r="S883" s="1">
        <v>78.48</v>
      </c>
      <c r="T883" s="1">
        <v>138.54999999999987</v>
      </c>
      <c r="U883" s="1">
        <v>11.390000001754728</v>
      </c>
      <c r="V883" s="1">
        <f>0.45*2600*PS[[#This Row],[Transform File.REC_y]]</f>
        <v>-7.8362999918912789E-3</v>
      </c>
      <c r="W883" s="1">
        <f>0.45*_xlfn.XLOOKUP(PS[[#This Row],[Transform File.Year]],Graphs!$R$2:$R$41,Graphs!$S$2:$S$41)*_xlfn.XLOOKUP(PS[[#This Row],[Transform File.Year]],Graphs!$R$2:$R$41,Graphs!$T$2:$T$41)*PS[[#This Row],[Transform File.REC_y]]</f>
        <v>-6.4844455558140269E-3</v>
      </c>
    </row>
    <row r="884" spans="1:23" hidden="1" x14ac:dyDescent="0.25">
      <c r="A884" s="1" t="s">
        <v>105</v>
      </c>
      <c r="B884">
        <v>1</v>
      </c>
      <c r="C884" s="1" t="s">
        <v>108</v>
      </c>
      <c r="D884" s="1" t="s">
        <v>384</v>
      </c>
      <c r="E884" s="1">
        <v>2023</v>
      </c>
      <c r="F884" s="1">
        <v>145.82703645448322</v>
      </c>
      <c r="G884" s="1">
        <v>-1.8211785737962689E-9</v>
      </c>
      <c r="H884" s="1">
        <v>3.5666514763493388E-13</v>
      </c>
      <c r="I884" s="1">
        <v>3.9712499999992779</v>
      </c>
      <c r="J884" s="1">
        <v>2.3324112388366157E-13</v>
      </c>
      <c r="K884" s="1">
        <v>64.402343749999915</v>
      </c>
      <c r="L884" s="1">
        <v>4.3968463144726081E-14</v>
      </c>
      <c r="M884" s="1">
        <v>43.296874999999424</v>
      </c>
      <c r="N884" s="1">
        <v>5.6595766335521098</v>
      </c>
      <c r="O884" s="1">
        <v>145.35</v>
      </c>
      <c r="P884" s="1">
        <v>15.178999999999855</v>
      </c>
      <c r="Q884" s="1">
        <v>46.144000000000005</v>
      </c>
      <c r="R884" s="1">
        <v>246.61804166666658</v>
      </c>
      <c r="S884" s="1">
        <v>74.555999999999997</v>
      </c>
      <c r="T884" s="1">
        <v>165.79816666666625</v>
      </c>
      <c r="U884" s="1">
        <v>10.251000007337327</v>
      </c>
      <c r="V884" s="1">
        <f>0.45*2600*PS[[#This Row],[Transform File.REC_y]]</f>
        <v>-2.1307789313416346E-6</v>
      </c>
      <c r="W884" s="1">
        <f>0.45*_xlfn.XLOOKUP(PS[[#This Row],[Transform File.Year]],Graphs!$R$2:$R$41,Graphs!$S$2:$S$41)*_xlfn.XLOOKUP(PS[[#This Row],[Transform File.Year]],Graphs!$R$2:$R$41,Graphs!$T$2:$T$41)*PS[[#This Row],[Transform File.REC_y]]</f>
        <v>-1.7937761463711061E-6</v>
      </c>
    </row>
    <row r="885" spans="1:23" hidden="1" x14ac:dyDescent="0.25">
      <c r="A885" s="1" t="s">
        <v>105</v>
      </c>
      <c r="B885">
        <v>1</v>
      </c>
      <c r="C885" s="1" t="s">
        <v>108</v>
      </c>
      <c r="D885" s="1" t="s">
        <v>384</v>
      </c>
      <c r="E885" s="1">
        <v>2024</v>
      </c>
      <c r="F885" s="1">
        <v>156.51260778713754</v>
      </c>
      <c r="G885" s="1">
        <v>-1.6264272971212218E-7</v>
      </c>
      <c r="H885" s="1">
        <v>4.0054280361257383E-13</v>
      </c>
      <c r="I885" s="1">
        <v>4.5889999999978057</v>
      </c>
      <c r="J885" s="1">
        <v>3.0017030078083638E-13</v>
      </c>
      <c r="K885" s="1">
        <v>77.755096354166525</v>
      </c>
      <c r="L885" s="1">
        <v>5.4929029871929313E-14</v>
      </c>
      <c r="M885" s="1">
        <v>52.273760416665581</v>
      </c>
      <c r="N885" s="1">
        <v>7.9552883204216318</v>
      </c>
      <c r="O885" s="1">
        <v>137.70000000000056</v>
      </c>
      <c r="P885" s="1">
        <v>17.649999999999608</v>
      </c>
      <c r="Q885" s="1">
        <v>42.848000000000006</v>
      </c>
      <c r="R885" s="1">
        <v>300.02905208333317</v>
      </c>
      <c r="S885" s="1">
        <v>70.632000000000005</v>
      </c>
      <c r="T885" s="1">
        <v>201.70570833333232</v>
      </c>
      <c r="U885" s="1">
        <v>14.771576640889439</v>
      </c>
      <c r="V885" s="1">
        <f>0.45*2600*PS[[#This Row],[Transform File.REC_y]]</f>
        <v>-1.9029199376318295E-4</v>
      </c>
      <c r="W885" s="1">
        <f>0.45*_xlfn.XLOOKUP(PS[[#This Row],[Transform File.Year]],Graphs!$R$2:$R$41,Graphs!$S$2:$S$41)*_xlfn.XLOOKUP(PS[[#This Row],[Transform File.Year]],Graphs!$R$2:$R$41,Graphs!$T$2:$T$41)*PS[[#This Row],[Transform File.REC_y]]</f>
        <v>-1.5516825357435706E-4</v>
      </c>
    </row>
    <row r="886" spans="1:23" hidden="1" x14ac:dyDescent="0.25">
      <c r="A886" s="1" t="s">
        <v>105</v>
      </c>
      <c r="B886">
        <v>1</v>
      </c>
      <c r="C886" s="1" t="s">
        <v>108</v>
      </c>
      <c r="D886" s="1" t="s">
        <v>384</v>
      </c>
      <c r="E886" s="1">
        <v>2025</v>
      </c>
      <c r="F886" s="1">
        <v>151.18872453906687</v>
      </c>
      <c r="G886" s="1">
        <v>-3.856523456651539E-7</v>
      </c>
      <c r="H886" s="1">
        <v>4.1373955988032542E-13</v>
      </c>
      <c r="I886" s="1">
        <v>2.3707509591299506E-12</v>
      </c>
      <c r="J886" s="1">
        <v>4.0130039161384721E-13</v>
      </c>
      <c r="K886" s="1">
        <v>94.446037109374757</v>
      </c>
      <c r="L886" s="1">
        <v>7.30786863743768E-14</v>
      </c>
      <c r="M886" s="1">
        <v>63.494867187497682</v>
      </c>
      <c r="N886" s="1">
        <v>4.1506933399184147</v>
      </c>
      <c r="O886" s="1">
        <v>130.05000000000101</v>
      </c>
      <c r="P886" s="1">
        <v>20.915249999998885</v>
      </c>
      <c r="Q886" s="1">
        <v>39.552</v>
      </c>
      <c r="R886" s="1">
        <v>366.79281510416638</v>
      </c>
      <c r="S886" s="1">
        <v>66.707999999999998</v>
      </c>
      <c r="T886" s="1">
        <v>246.59013541666457</v>
      </c>
      <c r="U886" s="1">
        <v>21.58786496131107</v>
      </c>
      <c r="V886" s="1">
        <f>0.45*2600*PS[[#This Row],[Transform File.REC_y]]</f>
        <v>-4.5121324442823005E-4</v>
      </c>
      <c r="W886" s="1">
        <f>0.45*_xlfn.XLOOKUP(PS[[#This Row],[Transform File.Year]],Graphs!$R$2:$R$41,Graphs!$S$2:$S$41)*_xlfn.XLOOKUP(PS[[#This Row],[Transform File.Year]],Graphs!$R$2:$R$41,Graphs!$T$2:$T$41)*PS[[#This Row],[Transform File.REC_y]]</f>
        <v>-3.5628262731129837E-4</v>
      </c>
    </row>
    <row r="887" spans="1:23" hidden="1" x14ac:dyDescent="0.25">
      <c r="A887" s="1" t="s">
        <v>105</v>
      </c>
      <c r="B887">
        <v>1</v>
      </c>
      <c r="C887" s="1" t="s">
        <v>108</v>
      </c>
      <c r="D887" s="1" t="s">
        <v>384</v>
      </c>
      <c r="E887" s="1">
        <v>2026</v>
      </c>
      <c r="F887" s="1">
        <v>154.64286181678543</v>
      </c>
      <c r="G887" s="1">
        <v>1.2493992170237947E-8</v>
      </c>
      <c r="H887" s="1">
        <v>4.5376744706775069E-13</v>
      </c>
      <c r="I887" s="1">
        <v>9.761273694166382E-13</v>
      </c>
      <c r="J887" s="1">
        <v>5.717735769357817E-13</v>
      </c>
      <c r="K887" s="1">
        <v>115.30971305338498</v>
      </c>
      <c r="L887" s="1">
        <v>9.5448040885425317E-14</v>
      </c>
      <c r="M887" s="1">
        <v>77.521250651034777</v>
      </c>
      <c r="N887" s="1">
        <v>1.6745302800617784E-11</v>
      </c>
      <c r="O887" s="1">
        <v>122.40000000000136</v>
      </c>
      <c r="P887" s="1">
        <v>24.798249999996692</v>
      </c>
      <c r="Q887" s="1">
        <v>36.255999999999993</v>
      </c>
      <c r="R887" s="1">
        <v>450.24751888020774</v>
      </c>
      <c r="S887" s="1">
        <v>62.784000000000006</v>
      </c>
      <c r="T887" s="1">
        <v>302.69566927082889</v>
      </c>
      <c r="U887" s="1">
        <v>24.599558301229486</v>
      </c>
      <c r="V887" s="1">
        <f>0.45*2600*PS[[#This Row],[Transform File.REC_y]]</f>
        <v>1.4617970839178398E-5</v>
      </c>
      <c r="W887" s="1">
        <f>0.45*_xlfn.XLOOKUP(PS[[#This Row],[Transform File.Year]],Graphs!$R$2:$R$41,Graphs!$S$2:$S$41)*_xlfn.XLOOKUP(PS[[#This Row],[Transform File.Year]],Graphs!$R$2:$R$41,Graphs!$T$2:$T$41)*PS[[#This Row],[Transform File.REC_y]]</f>
        <v>1.1174093169881159E-5</v>
      </c>
    </row>
    <row r="888" spans="1:23" hidden="1" x14ac:dyDescent="0.25">
      <c r="A888" s="1" t="s">
        <v>105</v>
      </c>
      <c r="B888">
        <v>1</v>
      </c>
      <c r="C888" s="1" t="s">
        <v>108</v>
      </c>
      <c r="D888" s="1" t="s">
        <v>384</v>
      </c>
      <c r="E888" s="1">
        <v>2027</v>
      </c>
      <c r="F888" s="1">
        <v>142.26549689817946</v>
      </c>
      <c r="G888" s="1">
        <v>9.0557943458897825E-10</v>
      </c>
      <c r="H888" s="1">
        <v>5.6383420990498784E-13</v>
      </c>
      <c r="I888" s="1">
        <v>7.5917620553098379E-13</v>
      </c>
      <c r="J888" s="1">
        <v>9.1215929057866892E-13</v>
      </c>
      <c r="K888" s="1">
        <v>141.38930798339752</v>
      </c>
      <c r="L888" s="1">
        <v>2.0356198491369696E-13</v>
      </c>
      <c r="M888" s="1">
        <v>95.054229980434059</v>
      </c>
      <c r="N888" s="1">
        <v>5.9944625176043398E-12</v>
      </c>
      <c r="O888" s="1">
        <v>114.75000000000175</v>
      </c>
      <c r="P888" s="1">
        <v>24.092249999999062</v>
      </c>
      <c r="Q888" s="1">
        <v>32.96</v>
      </c>
      <c r="R888" s="1">
        <v>554.5658986002594</v>
      </c>
      <c r="S888" s="1">
        <v>58.86</v>
      </c>
      <c r="T888" s="1">
        <v>372.82758658853032</v>
      </c>
      <c r="U888" s="1">
        <v>23.46055830124623</v>
      </c>
      <c r="V888" s="1">
        <f>0.45*2600*PS[[#This Row],[Transform File.REC_y]]</f>
        <v>1.0595279384691045E-6</v>
      </c>
      <c r="W888" s="1">
        <f>0.45*_xlfn.XLOOKUP(PS[[#This Row],[Transform File.Year]],Graphs!$R$2:$R$41,Graphs!$S$2:$S$41)*_xlfn.XLOOKUP(PS[[#This Row],[Transform File.Year]],Graphs!$R$2:$R$41,Graphs!$T$2:$T$41)*PS[[#This Row],[Transform File.REC_y]]</f>
        <v>7.8385500763800996E-7</v>
      </c>
    </row>
    <row r="889" spans="1:23" hidden="1" x14ac:dyDescent="0.25">
      <c r="A889" s="1" t="s">
        <v>105</v>
      </c>
      <c r="B889">
        <v>1</v>
      </c>
      <c r="C889" s="1" t="s">
        <v>108</v>
      </c>
      <c r="D889" s="1" t="s">
        <v>384</v>
      </c>
      <c r="E889" s="1">
        <v>2028</v>
      </c>
      <c r="F889" s="1">
        <v>122.77096872640982</v>
      </c>
      <c r="G889" s="1">
        <v>-2.3605917797749048E-9</v>
      </c>
      <c r="H889" s="1">
        <v>7.8049671442937442E-13</v>
      </c>
      <c r="I889" s="1">
        <v>7.2544967823792552E-13</v>
      </c>
      <c r="J889" s="1">
        <v>1.9375980625549035E-12</v>
      </c>
      <c r="K889" s="1">
        <v>173.98880164591222</v>
      </c>
      <c r="L889" s="1">
        <v>7.7466786235571873E-13</v>
      </c>
      <c r="M889" s="1">
        <v>1.9928137734761751</v>
      </c>
      <c r="N889" s="1">
        <v>4.8417330731118496E-12</v>
      </c>
      <c r="O889" s="1">
        <v>107.10000000000215</v>
      </c>
      <c r="P889" s="1">
        <v>23.38625000000004</v>
      </c>
      <c r="Q889" s="1">
        <v>29.664000000000001</v>
      </c>
      <c r="R889" s="1">
        <v>684.96387325032367</v>
      </c>
      <c r="S889" s="1">
        <v>54.935999999999993</v>
      </c>
      <c r="T889" s="1">
        <v>460.49248323563108</v>
      </c>
      <c r="U889" s="1">
        <v>22.321558301252225</v>
      </c>
      <c r="V889" s="1">
        <f>0.45*2600*PS[[#This Row],[Transform File.REC_y]]</f>
        <v>-2.7618923823366387E-6</v>
      </c>
      <c r="W889" s="1">
        <f>0.45*_xlfn.XLOOKUP(PS[[#This Row],[Transform File.Year]],Graphs!$R$2:$R$41,Graphs!$S$2:$S$41)*_xlfn.XLOOKUP(PS[[#This Row],[Transform File.Year]],Graphs!$R$2:$R$41,Graphs!$T$2:$T$41)*PS[[#This Row],[Transform File.REC_y]]</f>
        <v>-1.9770495755454581E-6</v>
      </c>
    </row>
    <row r="890" spans="1:23" hidden="1" x14ac:dyDescent="0.25">
      <c r="A890" s="1" t="s">
        <v>105</v>
      </c>
      <c r="B890">
        <v>1</v>
      </c>
      <c r="C890" s="1" t="s">
        <v>108</v>
      </c>
      <c r="D890" s="1" t="s">
        <v>384</v>
      </c>
      <c r="E890" s="1">
        <v>2029</v>
      </c>
      <c r="F890" s="1">
        <v>105.21545371639193</v>
      </c>
      <c r="G890" s="1">
        <v>1.2218586594068279E-9</v>
      </c>
      <c r="H890" s="1">
        <v>1.1918484132450925E-12</v>
      </c>
      <c r="I890" s="1">
        <v>7.6093120120365155E-13</v>
      </c>
      <c r="J890" s="1">
        <v>7.5318873276891957E-10</v>
      </c>
      <c r="K890" s="1">
        <v>214.7381687240493</v>
      </c>
      <c r="L890" s="1">
        <v>1.5459425832236021E-12</v>
      </c>
      <c r="M890" s="1">
        <v>4.693198818791894E-11</v>
      </c>
      <c r="N890" s="1">
        <v>6.3782315849189029E-12</v>
      </c>
      <c r="O890" s="1">
        <v>99.450000000002618</v>
      </c>
      <c r="P890" s="1">
        <v>22.6802500000008</v>
      </c>
      <c r="Q890" s="1">
        <v>26.368000000000215</v>
      </c>
      <c r="R890" s="1">
        <v>847.96134156290248</v>
      </c>
      <c r="S890" s="1">
        <v>51.012</v>
      </c>
      <c r="T890" s="1">
        <v>455.09596367577393</v>
      </c>
      <c r="U890" s="1">
        <v>21.182558301257064</v>
      </c>
      <c r="V890" s="1">
        <f>0.45*2600*PS[[#This Row],[Transform File.REC_y]]</f>
        <v>1.4295746315059887E-6</v>
      </c>
      <c r="W890" s="1">
        <f>0.45*_xlfn.XLOOKUP(PS[[#This Row],[Transform File.Year]],Graphs!$R$2:$R$41,Graphs!$S$2:$S$41)*_xlfn.XLOOKUP(PS[[#This Row],[Transform File.Year]],Graphs!$R$2:$R$41,Graphs!$T$2:$T$41)*PS[[#This Row],[Transform File.REC_y]]</f>
        <v>9.8991505462795382E-7</v>
      </c>
    </row>
    <row r="891" spans="1:23" hidden="1" x14ac:dyDescent="0.25">
      <c r="A891" s="1" t="s">
        <v>105</v>
      </c>
      <c r="B891">
        <v>1</v>
      </c>
      <c r="C891" s="1" t="s">
        <v>108</v>
      </c>
      <c r="D891" s="1" t="s">
        <v>384</v>
      </c>
      <c r="E891" s="1">
        <v>2030</v>
      </c>
      <c r="F891" s="1">
        <v>93.00692405894074</v>
      </c>
      <c r="G891" s="1">
        <v>4.8855884078963863E-9</v>
      </c>
      <c r="H891" s="1">
        <v>1.9372549493623105E-12</v>
      </c>
      <c r="I891" s="1">
        <v>8.5408070753844178E-13</v>
      </c>
      <c r="J891" s="1">
        <v>8.775118462108959E-11</v>
      </c>
      <c r="K891" s="1">
        <v>120.43846553737288</v>
      </c>
      <c r="L891" s="1">
        <v>6.0594679501562736E-13</v>
      </c>
      <c r="M891" s="1">
        <v>3.1181128656640237E-11</v>
      </c>
      <c r="N891" s="1">
        <v>1.0662254838498628E-11</v>
      </c>
      <c r="O891" s="1">
        <v>91.80000000000318</v>
      </c>
      <c r="P891" s="1">
        <v>21.974250000001522</v>
      </c>
      <c r="Q891" s="1">
        <v>23.07200000000044</v>
      </c>
      <c r="R891" s="1">
        <v>1051.7081769536185</v>
      </c>
      <c r="S891" s="1">
        <v>47.088000000000001</v>
      </c>
      <c r="T891" s="1">
        <v>447.70663034248753</v>
      </c>
      <c r="U891" s="1">
        <v>20.043558301263442</v>
      </c>
      <c r="V891" s="1">
        <f>0.45*2600*PS[[#This Row],[Transform File.REC_y]]</f>
        <v>5.7161384372387716E-6</v>
      </c>
      <c r="W891" s="1">
        <f>0.45*_xlfn.XLOOKUP(PS[[#This Row],[Transform File.Year]],Graphs!$R$2:$R$41,Graphs!$S$2:$S$41)*_xlfn.XLOOKUP(PS[[#This Row],[Transform File.Year]],Graphs!$R$2:$R$41,Graphs!$T$2:$T$41)*PS[[#This Row],[Transform File.REC_y]]</f>
        <v>3.827984932019987E-6</v>
      </c>
    </row>
    <row r="892" spans="1:23" hidden="1" x14ac:dyDescent="0.25">
      <c r="A892" s="1" t="s">
        <v>105</v>
      </c>
      <c r="B892">
        <v>1</v>
      </c>
      <c r="C892" s="1" t="s">
        <v>108</v>
      </c>
      <c r="D892" s="1" t="s">
        <v>384</v>
      </c>
      <c r="E892" s="1">
        <v>2031</v>
      </c>
      <c r="F892" s="1">
        <v>87.146508484090646</v>
      </c>
      <c r="G892" s="1">
        <v>-7.5599551649026947E-4</v>
      </c>
      <c r="H892" s="1">
        <v>3.5622946116535256E-12</v>
      </c>
      <c r="I892" s="1">
        <v>9.4710581793364766E-13</v>
      </c>
      <c r="J892" s="1">
        <v>7.8092136445852448E-11</v>
      </c>
      <c r="K892" s="1">
        <v>91.36236475889595</v>
      </c>
      <c r="L892" s="1">
        <v>1.8357922045555787E-12</v>
      </c>
      <c r="M892" s="1">
        <v>2.4056082571057596E-11</v>
      </c>
      <c r="N892" s="1">
        <v>2.5947803119562395E-11</v>
      </c>
      <c r="O892" s="1">
        <v>84.150000000003985</v>
      </c>
      <c r="P892" s="1">
        <v>21.268250000002283</v>
      </c>
      <c r="Q892" s="1">
        <v>19.776000000000668</v>
      </c>
      <c r="R892" s="1">
        <v>1161.1553091576582</v>
      </c>
      <c r="S892" s="1">
        <v>43.164000000000136</v>
      </c>
      <c r="T892" s="1">
        <v>440.31729700918544</v>
      </c>
      <c r="U892" s="1">
        <v>18.904558301274104</v>
      </c>
      <c r="V892" s="1">
        <f>0.45*2600*PS[[#This Row],[Transform File.REC_y]]</f>
        <v>-0.88451475429361526</v>
      </c>
      <c r="W892" s="1">
        <f>0.45*_xlfn.XLOOKUP(PS[[#This Row],[Transform File.Year]],Graphs!$R$2:$R$41,Graphs!$S$2:$S$41)*_xlfn.XLOOKUP(PS[[#This Row],[Transform File.Year]],Graphs!$R$2:$R$41,Graphs!$T$2:$T$41)*PS[[#This Row],[Transform File.REC_y]]</f>
        <v>-0.56843149042242058</v>
      </c>
    </row>
    <row r="893" spans="1:23" hidden="1" x14ac:dyDescent="0.25">
      <c r="A893" s="1" t="s">
        <v>105</v>
      </c>
      <c r="B893">
        <v>1</v>
      </c>
      <c r="C893" s="1" t="s">
        <v>108</v>
      </c>
      <c r="D893" s="1" t="s">
        <v>384</v>
      </c>
      <c r="E893" s="1">
        <v>2032</v>
      </c>
      <c r="F893" s="1">
        <v>88.297239602124023</v>
      </c>
      <c r="G893" s="1">
        <v>-7.4307527887776913E-4</v>
      </c>
      <c r="H893" s="1">
        <v>6.6301099406913887E-12</v>
      </c>
      <c r="I893" s="1">
        <v>1.043596282577575E-12</v>
      </c>
      <c r="J893" s="1">
        <v>7.5079559008331956E-11</v>
      </c>
      <c r="K893" s="1">
        <v>86.578805477011883</v>
      </c>
      <c r="L893" s="1">
        <v>4.0155561937233487E-10</v>
      </c>
      <c r="M893" s="1">
        <v>8.1664886039749953E-11</v>
      </c>
      <c r="N893" s="1">
        <v>1.0217238259738241E-10</v>
      </c>
      <c r="O893" s="1">
        <v>76.500000000005159</v>
      </c>
      <c r="P893" s="1">
        <v>20.562250000003139</v>
      </c>
      <c r="Q893" s="1">
        <v>16.48000000000097</v>
      </c>
      <c r="R893" s="1">
        <v>1241.5263405832206</v>
      </c>
      <c r="S893" s="1">
        <v>39.240000000000187</v>
      </c>
      <c r="T893" s="1">
        <v>432.92796367587613</v>
      </c>
      <c r="U893" s="1">
        <v>17.765558301300054</v>
      </c>
      <c r="V893" s="1">
        <f>0.45*2600*PS[[#This Row],[Transform File.REC_y]]</f>
        <v>-0.86939807628698984</v>
      </c>
      <c r="W893" s="1">
        <f>0.45*_xlfn.XLOOKUP(PS[[#This Row],[Transform File.Year]],Graphs!$R$2:$R$41,Graphs!$S$2:$S$41)*_xlfn.XLOOKUP(PS[[#This Row],[Transform File.Year]],Graphs!$R$2:$R$41,Graphs!$T$2:$T$41)*PS[[#This Row],[Transform File.REC_y]]</f>
        <v>-0.53613292613595964</v>
      </c>
    </row>
    <row r="894" spans="1:23" hidden="1" x14ac:dyDescent="0.25">
      <c r="A894" s="1" t="s">
        <v>105</v>
      </c>
      <c r="B894">
        <v>1</v>
      </c>
      <c r="C894" s="1" t="s">
        <v>108</v>
      </c>
      <c r="D894" s="1" t="s">
        <v>384</v>
      </c>
      <c r="E894" s="1">
        <v>2033</v>
      </c>
      <c r="F894" s="1">
        <v>89.559027252886693</v>
      </c>
      <c r="G894" s="1">
        <v>-1.2850721213316346E-3</v>
      </c>
      <c r="H894" s="1">
        <v>2.2710731130288863E-11</v>
      </c>
      <c r="I894" s="1">
        <v>1.1556182256793532E-12</v>
      </c>
      <c r="J894" s="1">
        <v>7.4873878070066125E-11</v>
      </c>
      <c r="K894" s="1">
        <v>80.590981447079002</v>
      </c>
      <c r="L894" s="1">
        <v>4.3079841230574192E-11</v>
      </c>
      <c r="M894" s="1">
        <v>9.526894299155984</v>
      </c>
      <c r="N894" s="1">
        <v>8.8827791503208999</v>
      </c>
      <c r="O894" s="1">
        <v>68.8500000000071</v>
      </c>
      <c r="P894" s="1">
        <v>19.856250000004085</v>
      </c>
      <c r="Q894" s="1">
        <v>13.184000000001372</v>
      </c>
      <c r="R894" s="1">
        <v>1317.1138127268991</v>
      </c>
      <c r="S894" s="1">
        <v>35.31600000000023</v>
      </c>
      <c r="T894" s="1">
        <v>425.53863034262451</v>
      </c>
      <c r="U894" s="1">
        <v>17.765558301402226</v>
      </c>
      <c r="V894" s="1">
        <f>0.45*2600*PS[[#This Row],[Transform File.REC_y]]</f>
        <v>-1.5035343819580125</v>
      </c>
      <c r="W894" s="1">
        <f>0.45*_xlfn.XLOOKUP(PS[[#This Row],[Transform File.Year]],Graphs!$R$2:$R$41,Graphs!$S$2:$S$41)*_xlfn.XLOOKUP(PS[[#This Row],[Transform File.Year]],Graphs!$R$2:$R$41,Graphs!$T$2:$T$41)*PS[[#This Row],[Transform File.REC_y]]</f>
        <v>-0.88965881806919334</v>
      </c>
    </row>
    <row r="895" spans="1:23" hidden="1" x14ac:dyDescent="0.25">
      <c r="A895" s="1" t="s">
        <v>105</v>
      </c>
      <c r="B895">
        <v>1</v>
      </c>
      <c r="C895" s="1" t="s">
        <v>108</v>
      </c>
      <c r="D895" s="1" t="s">
        <v>384</v>
      </c>
      <c r="E895" s="1">
        <v>2034</v>
      </c>
      <c r="F895" s="1">
        <v>91.548421418705004</v>
      </c>
      <c r="G895" s="1">
        <v>4.0234667046221527E-9</v>
      </c>
      <c r="H895" s="1">
        <v>9.7768783591564983</v>
      </c>
      <c r="I895" s="1">
        <v>1.3001115205522857E-12</v>
      </c>
      <c r="J895" s="1">
        <v>8.1880480390491596E-11</v>
      </c>
      <c r="K895" s="1">
        <v>83.081714996840702</v>
      </c>
      <c r="L895" s="1">
        <v>3.4721412935397161E-11</v>
      </c>
      <c r="M895" s="1">
        <v>48.327215701483212</v>
      </c>
      <c r="N895" s="1">
        <v>7.6869860590411081</v>
      </c>
      <c r="O895" s="1">
        <v>61.200000000010661</v>
      </c>
      <c r="P895" s="1">
        <v>19.150250000005126</v>
      </c>
      <c r="Q895" s="1">
        <v>9.8880000000019432</v>
      </c>
      <c r="R895" s="1">
        <v>1386.7134608406448</v>
      </c>
      <c r="S895" s="1">
        <v>31.392000000000287</v>
      </c>
      <c r="T895" s="1">
        <v>427.67619130844713</v>
      </c>
      <c r="U895" s="1">
        <v>26.648337451723126</v>
      </c>
      <c r="V895" s="1">
        <f>0.45*2600*PS[[#This Row],[Transform File.REC_y]]</f>
        <v>4.7074560444079188E-6</v>
      </c>
      <c r="W895" s="1">
        <f>0.45*_xlfn.XLOOKUP(PS[[#This Row],[Transform File.Year]],Graphs!$R$2:$R$41,Graphs!$S$2:$S$41)*_xlfn.XLOOKUP(PS[[#This Row],[Transform File.Year]],Graphs!$R$2:$R$41,Graphs!$T$2:$T$41)*PS[[#This Row],[Transform File.REC_y]]</f>
        <v>2.6725672413696601E-6</v>
      </c>
    </row>
    <row r="896" spans="1:23" hidden="1" x14ac:dyDescent="0.25">
      <c r="A896" s="1" t="s">
        <v>105</v>
      </c>
      <c r="B896">
        <v>1</v>
      </c>
      <c r="C896" s="1" t="s">
        <v>108</v>
      </c>
      <c r="D896" s="1" t="s">
        <v>384</v>
      </c>
      <c r="E896" s="1">
        <v>2035</v>
      </c>
      <c r="F896" s="1">
        <v>92.80251716476532</v>
      </c>
      <c r="G896" s="1">
        <v>-4.0989366456502415E-5</v>
      </c>
      <c r="H896" s="1">
        <v>2.4943614140846213E-11</v>
      </c>
      <c r="I896" s="1">
        <v>1.3787668067508778E-12</v>
      </c>
      <c r="J896" s="1">
        <v>3.6438037678073607E-11</v>
      </c>
      <c r="K896" s="1">
        <v>34.645449247966091</v>
      </c>
      <c r="L896" s="1">
        <v>4.8818447939939942E-11</v>
      </c>
      <c r="M896" s="1">
        <v>75.634940655275329</v>
      </c>
      <c r="N896" s="1">
        <v>13.733466743840703</v>
      </c>
      <c r="O896" s="1">
        <v>53.550000000017285</v>
      </c>
      <c r="P896" s="1">
        <v>18.444250000006285</v>
      </c>
      <c r="Q896" s="1">
        <v>6.5920000000028551</v>
      </c>
      <c r="R896" s="1">
        <v>1458.8038425041523</v>
      </c>
      <c r="S896" s="1">
        <v>27.468000000000355</v>
      </c>
      <c r="T896" s="1">
        <v>468.614073676597</v>
      </c>
      <c r="U896" s="1">
        <v>34.335323510764233</v>
      </c>
      <c r="V896" s="1">
        <f>0.45*2600*PS[[#This Row],[Transform File.REC_y]]</f>
        <v>-4.7957558754107822E-2</v>
      </c>
      <c r="W896" s="1">
        <f>0.45*_xlfn.XLOOKUP(PS[[#This Row],[Transform File.Year]],Graphs!$R$2:$R$41,Graphs!$S$2:$S$41)*_xlfn.XLOOKUP(PS[[#This Row],[Transform File.Year]],Graphs!$R$2:$R$41,Graphs!$T$2:$T$41)*PS[[#This Row],[Transform File.REC_y]]</f>
        <v>-2.6122092139161786E-2</v>
      </c>
    </row>
    <row r="897" spans="1:23" hidden="1" x14ac:dyDescent="0.25">
      <c r="A897" s="1" t="s">
        <v>105</v>
      </c>
      <c r="B897">
        <v>1</v>
      </c>
      <c r="C897" s="1" t="s">
        <v>108</v>
      </c>
      <c r="D897" s="1" t="s">
        <v>384</v>
      </c>
      <c r="E897" s="1">
        <v>2036</v>
      </c>
      <c r="F897" s="1">
        <v>96.616003864696495</v>
      </c>
      <c r="G897" s="1">
        <v>-1.3136621612141735E-3</v>
      </c>
      <c r="H897" s="1">
        <v>9.5572224831504082E-12</v>
      </c>
      <c r="I897" s="1">
        <v>1.3768158682995049E-12</v>
      </c>
      <c r="J897" s="1">
        <v>2.4434264639346939E-11</v>
      </c>
      <c r="K897" s="1">
        <v>1.6677254083256471E-11</v>
      </c>
      <c r="L897" s="1">
        <v>3.9013000101068626E-11</v>
      </c>
      <c r="M897" s="1">
        <v>66.310456583826252</v>
      </c>
      <c r="N897" s="1">
        <v>8.5380814838402745</v>
      </c>
      <c r="O897" s="1">
        <v>45.900000000039995</v>
      </c>
      <c r="P897" s="1">
        <v>17.738250000007582</v>
      </c>
      <c r="Q897" s="1">
        <v>3.2960000000047924</v>
      </c>
      <c r="R897" s="1">
        <v>1482.457958418785</v>
      </c>
      <c r="S897" s="1">
        <v>23.544000000000452</v>
      </c>
      <c r="T897" s="1">
        <v>536.85968099853903</v>
      </c>
      <c r="U897" s="1">
        <v>48.068790254604934</v>
      </c>
      <c r="V897" s="1">
        <f>0.45*2600*PS[[#This Row],[Transform File.REC_y]]</f>
        <v>-1.5369847286205829</v>
      </c>
      <c r="W897" s="1">
        <f>0.45*_xlfn.XLOOKUP(PS[[#This Row],[Transform File.Year]],Graphs!$R$2:$R$41,Graphs!$S$2:$S$41)*_xlfn.XLOOKUP(PS[[#This Row],[Transform File.Year]],Graphs!$R$2:$R$41,Graphs!$T$2:$T$41)*PS[[#This Row],[Transform File.REC_y]]</f>
        <v>-0.80316650712357973</v>
      </c>
    </row>
    <row r="898" spans="1:23" hidden="1" x14ac:dyDescent="0.25">
      <c r="A898" s="1" t="s">
        <v>105</v>
      </c>
      <c r="B898">
        <v>1</v>
      </c>
      <c r="C898" s="1" t="s">
        <v>108</v>
      </c>
      <c r="D898" s="1" t="s">
        <v>384</v>
      </c>
      <c r="E898" s="1">
        <v>2037</v>
      </c>
      <c r="F898" s="1">
        <v>106.33824894884867</v>
      </c>
      <c r="G898" s="1">
        <v>-1.4160153267561452E-3</v>
      </c>
      <c r="H898" s="1">
        <v>1.3755517772897224E-11</v>
      </c>
      <c r="I898" s="1">
        <v>1.5836497975078239E-12</v>
      </c>
      <c r="J898" s="1">
        <v>1.670254966250208E-11</v>
      </c>
      <c r="K898" s="1">
        <v>20.742636375061309</v>
      </c>
      <c r="L898" s="1">
        <v>7.1396630751506473E-11</v>
      </c>
      <c r="M898" s="1">
        <v>46.783693664055008</v>
      </c>
      <c r="N898" s="1">
        <v>11.337202043568313</v>
      </c>
      <c r="O898" s="1">
        <v>48.026878359196495</v>
      </c>
      <c r="P898" s="1">
        <v>17.032250000008961</v>
      </c>
      <c r="Q898" s="1">
        <v>7.5798102152657516E-10</v>
      </c>
      <c r="R898" s="1">
        <v>1471.4666250854682</v>
      </c>
      <c r="S898" s="1">
        <v>19.620000000000658</v>
      </c>
      <c r="T898" s="1">
        <v>595.78080424903203</v>
      </c>
      <c r="U898" s="1">
        <v>56.606871738445207</v>
      </c>
      <c r="V898" s="1">
        <f>0.45*2600*PS[[#This Row],[Transform File.REC_y]]</f>
        <v>-1.6567379323046898</v>
      </c>
      <c r="W898" s="1">
        <f>0.45*_xlfn.XLOOKUP(PS[[#This Row],[Transform File.Year]],Graphs!$R$2:$R$41,Graphs!$S$2:$S$41)*_xlfn.XLOOKUP(PS[[#This Row],[Transform File.Year]],Graphs!$R$2:$R$41,Graphs!$T$2:$T$41)*PS[[#This Row],[Transform File.REC_y]]</f>
        <v>-0.8305235770196171</v>
      </c>
    </row>
    <row r="899" spans="1:23" hidden="1" x14ac:dyDescent="0.25">
      <c r="A899" s="1" t="s">
        <v>105</v>
      </c>
      <c r="B899">
        <v>1</v>
      </c>
      <c r="C899" s="1" t="s">
        <v>108</v>
      </c>
      <c r="D899" s="1" t="s">
        <v>384</v>
      </c>
      <c r="E899" s="1">
        <v>2038</v>
      </c>
      <c r="F899" s="1">
        <v>111.92441193465676</v>
      </c>
      <c r="G899" s="1">
        <v>-1.7188659700510583E-3</v>
      </c>
      <c r="H899" s="1">
        <v>1.1421813241636625E-11</v>
      </c>
      <c r="I899" s="1">
        <v>1.8314268673009573E-12</v>
      </c>
      <c r="J899" s="1">
        <v>1.3044465078579522E-11</v>
      </c>
      <c r="K899" s="1">
        <v>73.23506860615926</v>
      </c>
      <c r="L899" s="1">
        <v>7.6969474301486745E-11</v>
      </c>
      <c r="M899" s="1">
        <v>24.14924563312228</v>
      </c>
      <c r="N899" s="1">
        <v>5.4276335654633101</v>
      </c>
      <c r="O899" s="1">
        <v>40.376878359221436</v>
      </c>
      <c r="P899" s="1">
        <v>16.32625000001034</v>
      </c>
      <c r="Q899" s="1">
        <v>8.4573220614766475E-10</v>
      </c>
      <c r="R899" s="1">
        <v>1492.2092614605294</v>
      </c>
      <c r="S899" s="1">
        <v>15.696000000001433</v>
      </c>
      <c r="T899" s="1">
        <v>642.56449791308705</v>
      </c>
      <c r="U899" s="1">
        <v>67.944073782013518</v>
      </c>
      <c r="V899" s="1">
        <f>0.45*2600*PS[[#This Row],[Transform File.REC_y]]</f>
        <v>-2.0110731849597383</v>
      </c>
      <c r="W899" s="1">
        <f>0.45*_xlfn.XLOOKUP(PS[[#This Row],[Transform File.Year]],Graphs!$R$2:$R$41,Graphs!$S$2:$S$41)*_xlfn.XLOOKUP(PS[[#This Row],[Transform File.Year]],Graphs!$R$2:$R$41,Graphs!$T$2:$T$41)*PS[[#This Row],[Transform File.REC_y]]</f>
        <v>-0.96708675340826544</v>
      </c>
    </row>
    <row r="900" spans="1:23" hidden="1" x14ac:dyDescent="0.25">
      <c r="A900" s="1" t="s">
        <v>105</v>
      </c>
      <c r="B900">
        <v>1</v>
      </c>
      <c r="C900" s="1" t="s">
        <v>108</v>
      </c>
      <c r="D900" s="1" t="s">
        <v>384</v>
      </c>
      <c r="E900" s="1">
        <v>2039</v>
      </c>
      <c r="F900" s="1">
        <v>109.86876651845638</v>
      </c>
      <c r="G900" s="1">
        <v>-1.7863378447233128E-3</v>
      </c>
      <c r="H900" s="1">
        <v>5.5090354323553711E-12</v>
      </c>
      <c r="I900" s="1">
        <v>2.1686771497616278E-12</v>
      </c>
      <c r="J900" s="1">
        <v>1.0330220298517E-11</v>
      </c>
      <c r="K900" s="1">
        <v>98.51667474857426</v>
      </c>
      <c r="L900" s="1">
        <v>8.7102000403434654E-11</v>
      </c>
      <c r="M900" s="1">
        <v>25.480938535036309</v>
      </c>
      <c r="N900" s="1">
        <v>3.0836594612030797</v>
      </c>
      <c r="O900" s="1">
        <v>32.726878359230994</v>
      </c>
      <c r="P900" s="1">
        <v>15.620250000011923</v>
      </c>
      <c r="Q900" s="1">
        <v>9.2382434259351719E-10</v>
      </c>
      <c r="R900" s="1">
        <v>1565.4443300666887</v>
      </c>
      <c r="S900" s="1">
        <v>11.772000000002977</v>
      </c>
      <c r="T900" s="1">
        <v>666.71374354620934</v>
      </c>
      <c r="U900" s="1">
        <v>73.371707347476828</v>
      </c>
      <c r="V900" s="1">
        <f>0.45*2600*PS[[#This Row],[Transform File.REC_y]]</f>
        <v>-2.090015278326276</v>
      </c>
      <c r="W900" s="1">
        <f>0.45*_xlfn.XLOOKUP(PS[[#This Row],[Transform File.Year]],Graphs!$R$2:$R$41,Graphs!$S$2:$S$41)*_xlfn.XLOOKUP(PS[[#This Row],[Transform File.Year]],Graphs!$R$2:$R$41,Graphs!$T$2:$T$41)*PS[[#This Row],[Transform File.REC_y]]</f>
        <v>-0.96405997185385184</v>
      </c>
    </row>
    <row r="901" spans="1:23" hidden="1" x14ac:dyDescent="0.25">
      <c r="A901" s="1" t="s">
        <v>105</v>
      </c>
      <c r="B901">
        <v>1</v>
      </c>
      <c r="C901" s="1" t="s">
        <v>108</v>
      </c>
      <c r="D901" s="1" t="s">
        <v>384</v>
      </c>
      <c r="E901" s="1">
        <v>2040</v>
      </c>
      <c r="F901" s="1">
        <v>108.59538392074765</v>
      </c>
      <c r="G901" s="1">
        <v>-1.1647029303753088E-3</v>
      </c>
      <c r="H901" s="1">
        <v>2.743722483889522E-12</v>
      </c>
      <c r="I901" s="1">
        <v>2.5983196568850511E-12</v>
      </c>
      <c r="J901" s="1">
        <v>8.914526491084554E-12</v>
      </c>
      <c r="K901" s="1">
        <v>144.3126409046279</v>
      </c>
      <c r="L901" s="1">
        <v>1.0600940372250543E-10</v>
      </c>
      <c r="M901" s="1">
        <v>2.3557313735015999</v>
      </c>
      <c r="N901" s="1">
        <v>1.0753663265106661E-10</v>
      </c>
      <c r="O901" s="1">
        <v>25.076878359244752</v>
      </c>
      <c r="P901" s="1">
        <v>14.914250000013755</v>
      </c>
      <c r="Q901" s="1">
        <v>9.9890390160184925E-10</v>
      </c>
      <c r="R901" s="1">
        <v>1663.9610048152631</v>
      </c>
      <c r="S901" s="1">
        <v>7.8480000000035837</v>
      </c>
      <c r="T901" s="1">
        <v>692.19468208124567</v>
      </c>
      <c r="U901" s="1">
        <v>76.455366808679912</v>
      </c>
      <c r="V901" s="1">
        <f>0.45*2600*PS[[#This Row],[Transform File.REC_y]]</f>
        <v>-1.3627024285391114</v>
      </c>
      <c r="W901" s="1">
        <f>0.45*_xlfn.XLOOKUP(PS[[#This Row],[Transform File.Year]],Graphs!$R$2:$R$41,Graphs!$S$2:$S$41)*_xlfn.XLOOKUP(PS[[#This Row],[Transform File.Year]],Graphs!$R$2:$R$41,Graphs!$T$2:$T$41)*PS[[#This Row],[Transform File.REC_y]]</f>
        <v>-0.60290736690177538</v>
      </c>
    </row>
    <row r="902" spans="1:23" hidden="1" x14ac:dyDescent="0.25">
      <c r="A902" s="1" t="s">
        <v>105</v>
      </c>
      <c r="B902">
        <v>1</v>
      </c>
      <c r="C902" s="1" t="s">
        <v>108</v>
      </c>
      <c r="D902" s="1" t="s">
        <v>384</v>
      </c>
      <c r="E902" s="1">
        <v>2041</v>
      </c>
      <c r="F902" s="1">
        <v>108.2007600252239</v>
      </c>
      <c r="G902" s="1">
        <v>-2.3704869926305344E-3</v>
      </c>
      <c r="H902" s="1">
        <v>2.2554575578914424E-12</v>
      </c>
      <c r="I902" s="1">
        <v>3.1931613212102842E-12</v>
      </c>
      <c r="J902" s="1">
        <v>8.2209780447271623E-12</v>
      </c>
      <c r="K902" s="1">
        <v>120.72106636326511</v>
      </c>
      <c r="L902" s="1">
        <v>9.0247607915909013E-11</v>
      </c>
      <c r="M902" s="1">
        <v>1.4618648846197958E-9</v>
      </c>
      <c r="N902" s="1">
        <v>2.2633351043929423E-11</v>
      </c>
      <c r="O902" s="1">
        <v>17.426878359256172</v>
      </c>
      <c r="P902" s="1">
        <v>14.914250000015924</v>
      </c>
      <c r="Q902" s="1">
        <v>1.0737777796719154E-9</v>
      </c>
      <c r="R902" s="1">
        <v>1808.273645719891</v>
      </c>
      <c r="S902" s="1">
        <v>3.9240000000054192</v>
      </c>
      <c r="T902" s="1">
        <v>694.55041345474729</v>
      </c>
      <c r="U902" s="1">
        <v>76.455366808787446</v>
      </c>
      <c r="V902" s="1">
        <f>0.45*2600*PS[[#This Row],[Transform File.REC_y]]</f>
        <v>-2.7734697813777252</v>
      </c>
      <c r="W902" s="1">
        <f>0.45*_xlfn.XLOOKUP(PS[[#This Row],[Transform File.Year]],Graphs!$R$2:$R$41,Graphs!$S$2:$S$41)*_xlfn.XLOOKUP(PS[[#This Row],[Transform File.Year]],Graphs!$R$2:$R$41,Graphs!$T$2:$T$41)*PS[[#This Row],[Transform File.REC_y]]</f>
        <v>-1.1769180400152894</v>
      </c>
    </row>
    <row r="903" spans="1:23" hidden="1" x14ac:dyDescent="0.25">
      <c r="A903" s="1" t="s">
        <v>105</v>
      </c>
      <c r="B903">
        <v>1</v>
      </c>
      <c r="C903" s="1" t="s">
        <v>108</v>
      </c>
      <c r="D903" s="1" t="s">
        <v>384</v>
      </c>
      <c r="E903" s="1">
        <v>2042</v>
      </c>
      <c r="F903" s="1">
        <v>107.10233820537375</v>
      </c>
      <c r="G903" s="1">
        <v>-2.6999106051979354E-3</v>
      </c>
      <c r="H903" s="1">
        <v>2.2024181829348015E-12</v>
      </c>
      <c r="I903" s="1">
        <v>3.9591085841440213E-12</v>
      </c>
      <c r="J903" s="1">
        <v>8.2264382505450515E-12</v>
      </c>
      <c r="K903" s="1">
        <v>32.333140339804579</v>
      </c>
      <c r="L903" s="1">
        <v>3.7672846625898863E-11</v>
      </c>
      <c r="M903" s="1">
        <v>37.777498343970485</v>
      </c>
      <c r="N903" s="1">
        <v>9.397205433386648E-12</v>
      </c>
      <c r="O903" s="1">
        <v>9.7768783592616817</v>
      </c>
      <c r="P903" s="1">
        <v>14.914250000018523</v>
      </c>
      <c r="Q903" s="1">
        <v>1.1556582600624069E-9</v>
      </c>
      <c r="R903" s="1">
        <v>1928.9947120831562</v>
      </c>
      <c r="S903" s="1">
        <v>4.0697441288494179E-10</v>
      </c>
      <c r="T903" s="1">
        <v>694.55041345620918</v>
      </c>
      <c r="U903" s="1">
        <v>76.455366808810084</v>
      </c>
      <c r="V903" s="1">
        <f>0.45*2600*PS[[#This Row],[Transform File.REC_y]]</f>
        <v>-3.1588954080815843</v>
      </c>
      <c r="W903" s="1">
        <f>0.45*_xlfn.XLOOKUP(PS[[#This Row],[Transform File.Year]],Graphs!$R$2:$R$41,Graphs!$S$2:$S$41)*_xlfn.XLOOKUP(PS[[#This Row],[Transform File.Year]],Graphs!$R$2:$R$41,Graphs!$T$2:$T$41)*PS[[#This Row],[Transform File.REC_y]]</f>
        <v>-1.2856116640839494</v>
      </c>
    </row>
    <row r="904" spans="1:23" hidden="1" x14ac:dyDescent="0.25">
      <c r="A904" s="1" t="s">
        <v>105</v>
      </c>
      <c r="B904">
        <v>1</v>
      </c>
      <c r="C904" s="1" t="s">
        <v>108</v>
      </c>
      <c r="D904" s="1" t="s">
        <v>384</v>
      </c>
      <c r="E904" s="1">
        <v>2043</v>
      </c>
      <c r="F904" s="1">
        <v>102.55153289026921</v>
      </c>
      <c r="G904" s="1">
        <v>-2.2798598823522381E-3</v>
      </c>
      <c r="H904" s="1">
        <v>2.2995177142356012E-12</v>
      </c>
      <c r="I904" s="1">
        <v>4.9942284024622825E-12</v>
      </c>
      <c r="J904" s="1">
        <v>7.6949601307190115E-12</v>
      </c>
      <c r="K904" s="1">
        <v>56.481462204900375</v>
      </c>
      <c r="L904" s="1">
        <v>1.2236604491580493E-11</v>
      </c>
      <c r="M904" s="1">
        <v>23.047239713070045</v>
      </c>
      <c r="N904" s="1">
        <v>7.5308720596514171E-12</v>
      </c>
      <c r="O904" s="1">
        <v>9.7768783592644262</v>
      </c>
      <c r="P904" s="1">
        <v>14.914250000021717</v>
      </c>
      <c r="Q904" s="1">
        <v>1.1920962977404806E-9</v>
      </c>
      <c r="R904" s="1">
        <v>1961.3278524229609</v>
      </c>
      <c r="S904" s="1">
        <v>4.5005425411551598E-10</v>
      </c>
      <c r="T904" s="1">
        <v>732.32791180017966</v>
      </c>
      <c r="U904" s="1">
        <v>76.455366808819477</v>
      </c>
      <c r="V904" s="1">
        <f>0.45*2600*PS[[#This Row],[Transform File.REC_y]]</f>
        <v>-2.6674360623521185</v>
      </c>
      <c r="W904" s="1">
        <f>0.45*_xlfn.XLOOKUP(PS[[#This Row],[Transform File.Year]],Graphs!$R$2:$R$41,Graphs!$S$2:$S$41)*_xlfn.XLOOKUP(PS[[#This Row],[Transform File.Year]],Graphs!$R$2:$R$41,Graphs!$T$2:$T$41)*PS[[#This Row],[Transform File.REC_y]]</f>
        <v>-1.0411162022418123</v>
      </c>
    </row>
    <row r="905" spans="1:23" hidden="1" x14ac:dyDescent="0.25">
      <c r="A905" s="1" t="s">
        <v>105</v>
      </c>
      <c r="B905">
        <v>1</v>
      </c>
      <c r="C905" s="1" t="s">
        <v>108</v>
      </c>
      <c r="D905" s="1" t="s">
        <v>384</v>
      </c>
      <c r="E905" s="1">
        <v>2044</v>
      </c>
      <c r="F905" s="1">
        <v>98.307758618903307</v>
      </c>
      <c r="G905" s="1">
        <v>-3.3713715586603148E-3</v>
      </c>
      <c r="H905" s="1">
        <v>2.5869203146462508E-12</v>
      </c>
      <c r="I905" s="1">
        <v>6.5737456942661749E-12</v>
      </c>
      <c r="J905" s="1">
        <v>6.8796865124309508E-12</v>
      </c>
      <c r="K905" s="1">
        <v>35.521611583083256</v>
      </c>
      <c r="L905" s="1">
        <v>5.9270222842501217E-12</v>
      </c>
      <c r="M905" s="1">
        <v>35.776778346605745</v>
      </c>
      <c r="N905" s="1">
        <v>7.419346747820474E-12</v>
      </c>
      <c r="O905" s="1">
        <v>9.7768783592666821</v>
      </c>
      <c r="P905" s="1">
        <v>14.914250000025676</v>
      </c>
      <c r="Q905" s="1">
        <v>1.2165305623798275E-9</v>
      </c>
      <c r="R905" s="1">
        <v>2017.8093146278613</v>
      </c>
      <c r="S905" s="1">
        <v>4.8477566705091314E-10</v>
      </c>
      <c r="T905" s="1">
        <v>755.37515151324976</v>
      </c>
      <c r="U905" s="1">
        <v>76.455366808827009</v>
      </c>
      <c r="V905" s="1">
        <f>0.45*2600*PS[[#This Row],[Transform File.REC_y]]</f>
        <v>-3.9445047236325683</v>
      </c>
      <c r="W905" s="1">
        <f>0.45*_xlfn.XLOOKUP(PS[[#This Row],[Transform File.Year]],Graphs!$R$2:$R$41,Graphs!$S$2:$S$41)*_xlfn.XLOOKUP(PS[[#This Row],[Transform File.Year]],Graphs!$R$2:$R$41,Graphs!$T$2:$T$41)*PS[[#This Row],[Transform File.REC_y]]</f>
        <v>-1.4764115775724518</v>
      </c>
    </row>
    <row r="906" spans="1:23" hidden="1" x14ac:dyDescent="0.25">
      <c r="A906" s="1" t="s">
        <v>105</v>
      </c>
      <c r="B906">
        <v>1</v>
      </c>
      <c r="C906" s="1" t="s">
        <v>108</v>
      </c>
      <c r="D906" s="1" t="s">
        <v>384</v>
      </c>
      <c r="E906" s="1">
        <v>2045</v>
      </c>
      <c r="F906" s="1">
        <v>94.598543148680037</v>
      </c>
      <c r="G906" s="1">
        <v>-3.5514600695300763E-3</v>
      </c>
      <c r="H906" s="1">
        <v>2.9840598369245638E-12</v>
      </c>
      <c r="I906" s="1">
        <v>8.8106028347296357E-12</v>
      </c>
      <c r="J906" s="1">
        <v>6.4723227482511685E-12</v>
      </c>
      <c r="K906" s="1">
        <v>49.122857997575053</v>
      </c>
      <c r="L906" s="1">
        <v>3.9086230973587729E-12</v>
      </c>
      <c r="M906" s="1">
        <v>11.808210300228421</v>
      </c>
      <c r="N906" s="1">
        <v>7.9285576381894423E-12</v>
      </c>
      <c r="O906" s="1">
        <v>9.7768783592688848</v>
      </c>
      <c r="P906" s="1">
        <v>14.914250000030671</v>
      </c>
      <c r="Q906" s="1">
        <v>1.2332331120423295E-9</v>
      </c>
      <c r="R906" s="1">
        <v>2053.3309262109447</v>
      </c>
      <c r="S906" s="1">
        <v>5.3359411499085308E-10</v>
      </c>
      <c r="T906" s="1">
        <v>791.1519298598555</v>
      </c>
      <c r="U906" s="1">
        <v>76.455366808834427</v>
      </c>
      <c r="V906" s="1">
        <f>0.45*2600*PS[[#This Row],[Transform File.REC_y]]</f>
        <v>-4.1552082813501894</v>
      </c>
      <c r="W906" s="1">
        <f>0.45*_xlfn.XLOOKUP(PS[[#This Row],[Transform File.Year]],Graphs!$R$2:$R$41,Graphs!$S$2:$S$41)*_xlfn.XLOOKUP(PS[[#This Row],[Transform File.Year]],Graphs!$R$2:$R$41,Graphs!$T$2:$T$41)*PS[[#This Row],[Transform File.REC_y]]</f>
        <v>-1.4914097082738449</v>
      </c>
    </row>
    <row r="907" spans="1:23" hidden="1" x14ac:dyDescent="0.25">
      <c r="A907" s="1" t="s">
        <v>105</v>
      </c>
      <c r="B907">
        <v>1</v>
      </c>
      <c r="C907" s="1" t="s">
        <v>108</v>
      </c>
      <c r="D907" s="1" t="s">
        <v>384</v>
      </c>
      <c r="E907" s="1">
        <v>2046</v>
      </c>
      <c r="F907" s="1">
        <v>90.927978143368506</v>
      </c>
      <c r="G907" s="1">
        <v>-4.1060507559721919E-3</v>
      </c>
      <c r="H907" s="1">
        <v>3.5164681945242788E-12</v>
      </c>
      <c r="I907" s="1">
        <v>1.2387075659223961E-11</v>
      </c>
      <c r="J907" s="1">
        <v>6.0001851258303937E-12</v>
      </c>
      <c r="K907" s="1">
        <v>109.36802158499195</v>
      </c>
      <c r="L907" s="1">
        <v>2.6725597380322943E-12</v>
      </c>
      <c r="M907" s="1">
        <v>51.054495803292298</v>
      </c>
      <c r="N907" s="1">
        <v>9.1691655460378279E-12</v>
      </c>
      <c r="O907" s="1">
        <v>9.7768783592711852</v>
      </c>
      <c r="P907" s="1">
        <v>14.914250000037246</v>
      </c>
      <c r="Q907" s="1">
        <v>1.2462775771209091E-9</v>
      </c>
      <c r="R907" s="1">
        <v>2102.4537842085197</v>
      </c>
      <c r="S907" s="1">
        <v>5.7260711509192171E-10</v>
      </c>
      <c r="T907" s="1">
        <v>802.96014016008394</v>
      </c>
      <c r="U907" s="1">
        <v>76.455366808842356</v>
      </c>
      <c r="V907" s="1">
        <f>0.45*2600*PS[[#This Row],[Transform File.REC_y]]</f>
        <v>-4.8040793844874647</v>
      </c>
      <c r="W907" s="1">
        <f>0.45*_xlfn.XLOOKUP(PS[[#This Row],[Transform File.Year]],Graphs!$R$2:$R$41,Graphs!$S$2:$S$41)*_xlfn.XLOOKUP(PS[[#This Row],[Transform File.Year]],Graphs!$R$2:$R$41,Graphs!$T$2:$T$41)*PS[[#This Row],[Transform File.REC_y]]</f>
        <v>-1.65342028384567</v>
      </c>
    </row>
    <row r="908" spans="1:23" hidden="1" x14ac:dyDescent="0.25">
      <c r="A908" s="1" t="s">
        <v>105</v>
      </c>
      <c r="B908">
        <v>1</v>
      </c>
      <c r="C908" s="1" t="s">
        <v>108</v>
      </c>
      <c r="D908" s="1" t="s">
        <v>384</v>
      </c>
      <c r="E908" s="1">
        <v>2047</v>
      </c>
      <c r="F908" s="1">
        <v>87.632476090974805</v>
      </c>
      <c r="G908" s="1">
        <v>6.2410622555010326E-8</v>
      </c>
      <c r="H908" s="1">
        <v>4.1046625876706539E-12</v>
      </c>
      <c r="I908" s="1">
        <v>1.9111732150243597E-11</v>
      </c>
      <c r="J908" s="1">
        <v>5.3425842156802199E-12</v>
      </c>
      <c r="K908" s="1">
        <v>113.31703949235761</v>
      </c>
      <c r="L908" s="1">
        <v>1.907701002944434E-12</v>
      </c>
      <c r="M908" s="1">
        <v>45.185703657335594</v>
      </c>
      <c r="N908" s="1">
        <v>1.084063122558807E-11</v>
      </c>
      <c r="O908" s="1">
        <v>9.7768783592737716</v>
      </c>
      <c r="P908" s="1">
        <v>14.914250000046056</v>
      </c>
      <c r="Q908" s="1">
        <v>1.256607797419426E-9</v>
      </c>
      <c r="R908" s="1">
        <v>2170.6043057935117</v>
      </c>
      <c r="S908" s="1">
        <v>6.4400374584342818E-10</v>
      </c>
      <c r="T908" s="1">
        <v>854.01463596337624</v>
      </c>
      <c r="U908" s="1">
        <v>76.455366807096794</v>
      </c>
      <c r="V908" s="1">
        <f>0.45*2600*PS[[#This Row],[Transform File.REC_y]]</f>
        <v>7.3020428389362086E-5</v>
      </c>
      <c r="W908" s="1">
        <f>0.45*_xlfn.XLOOKUP(PS[[#This Row],[Transform File.Year]],Graphs!$R$2:$R$41,Graphs!$S$2:$S$41)*_xlfn.XLOOKUP(PS[[#This Row],[Transform File.Year]],Graphs!$R$2:$R$41,Graphs!$T$2:$T$41)*PS[[#This Row],[Transform File.REC_y]]</f>
        <v>2.4097188038356688E-5</v>
      </c>
    </row>
    <row r="909" spans="1:23" hidden="1" x14ac:dyDescent="0.25">
      <c r="A909" s="1" t="s">
        <v>105</v>
      </c>
      <c r="B909">
        <v>1</v>
      </c>
      <c r="C909" s="1" t="s">
        <v>108</v>
      </c>
      <c r="D909" s="1" t="s">
        <v>384</v>
      </c>
      <c r="E909" s="1">
        <v>2048</v>
      </c>
      <c r="F909" s="1">
        <v>84.308361180028882</v>
      </c>
      <c r="G909" s="1">
        <v>-4.1980902586241507E-4</v>
      </c>
      <c r="H909" s="1">
        <v>4.8195239849673098E-12</v>
      </c>
      <c r="I909" s="1">
        <v>4.2571895592784152E-11</v>
      </c>
      <c r="J909" s="1">
        <v>5.1366221387165306E-12</v>
      </c>
      <c r="K909" s="1">
        <v>105.06072224601331</v>
      </c>
      <c r="L909" s="1">
        <v>1.561702949952781E-12</v>
      </c>
      <c r="M909" s="1">
        <v>44.534806054862088</v>
      </c>
      <c r="N909" s="1">
        <v>1.2882708649101911E-11</v>
      </c>
      <c r="O909" s="1">
        <v>9.7768783592767559</v>
      </c>
      <c r="P909" s="1">
        <v>11.737250000058586</v>
      </c>
      <c r="Q909" s="1">
        <v>1.2655223239105106E-9</v>
      </c>
      <c r="R909" s="1">
        <v>2232.399470285869</v>
      </c>
      <c r="S909" s="1">
        <v>7.2097322014491493E-10</v>
      </c>
      <c r="T909" s="1">
        <v>899.20033962071182</v>
      </c>
      <c r="U909" s="1">
        <v>76.455366801525045</v>
      </c>
      <c r="V909" s="1">
        <f>0.45*2600*PS[[#This Row],[Transform File.REC_y]]</f>
        <v>-0.49117656025902562</v>
      </c>
      <c r="W909" s="1">
        <f>0.45*_xlfn.XLOOKUP(PS[[#This Row],[Transform File.Year]],Graphs!$R$2:$R$41,Graphs!$S$2:$S$41)*_xlfn.XLOOKUP(PS[[#This Row],[Transform File.Year]],Graphs!$R$2:$R$41,Graphs!$T$2:$T$41)*PS[[#This Row],[Transform File.REC_y]]</f>
        <v>-0.15541351495338393</v>
      </c>
    </row>
    <row r="910" spans="1:23" hidden="1" x14ac:dyDescent="0.25">
      <c r="A910" s="1" t="s">
        <v>105</v>
      </c>
      <c r="B910">
        <v>1</v>
      </c>
      <c r="C910" s="1" t="s">
        <v>108</v>
      </c>
      <c r="D910" s="1" t="s">
        <v>384</v>
      </c>
      <c r="E910" s="1">
        <v>2049</v>
      </c>
      <c r="F910" s="1">
        <v>80.68557002266401</v>
      </c>
      <c r="G910" s="1">
        <v>2.3812814959311953E-3</v>
      </c>
      <c r="H910" s="1">
        <v>5.6820122259405052E-12</v>
      </c>
      <c r="I910" s="1">
        <v>2.4512751195277225E-8</v>
      </c>
      <c r="J910" s="1">
        <v>5.4759363803270247E-12</v>
      </c>
      <c r="K910" s="1">
        <v>151.19862074820978</v>
      </c>
      <c r="L910" s="1">
        <v>1.2905468857478899E-12</v>
      </c>
      <c r="M910" s="1">
        <v>38.934109353641333</v>
      </c>
      <c r="N910" s="1">
        <v>1.5401270963896859E-11</v>
      </c>
      <c r="O910" s="1">
        <v>9.7768783592797348</v>
      </c>
      <c r="P910" s="1">
        <v>8.5602500000779465</v>
      </c>
      <c r="Q910" s="1">
        <v>1.2737433019552378E-9</v>
      </c>
      <c r="R910" s="1">
        <v>2273.057848781883</v>
      </c>
      <c r="S910" s="1">
        <v>8.0807522054834958E-10</v>
      </c>
      <c r="T910" s="1">
        <v>943.7351456755739</v>
      </c>
      <c r="U910" s="1">
        <v>70.795790167985828</v>
      </c>
      <c r="V910" s="1">
        <f>0.45*2600*PS[[#This Row],[Transform File.REC_y]]</f>
        <v>2.7860993502394984</v>
      </c>
      <c r="W910" s="1">
        <f>0.45*_xlfn.XLOOKUP(PS[[#This Row],[Transform File.Year]],Graphs!$R$2:$R$41,Graphs!$S$2:$S$41)*_xlfn.XLOOKUP(PS[[#This Row],[Transform File.Year]],Graphs!$R$2:$R$41,Graphs!$T$2:$T$41)*PS[[#This Row],[Transform File.REC_y]]</f>
        <v>0.84519598765154225</v>
      </c>
    </row>
    <row r="911" spans="1:23" hidden="1" x14ac:dyDescent="0.25">
      <c r="A911" s="1" t="s">
        <v>105</v>
      </c>
      <c r="B911">
        <v>1</v>
      </c>
      <c r="C911" s="1" t="s">
        <v>108</v>
      </c>
      <c r="D911" s="1" t="s">
        <v>384</v>
      </c>
      <c r="E911" s="1">
        <v>2050</v>
      </c>
      <c r="F911" s="1">
        <v>77.38162036267893</v>
      </c>
      <c r="G911" s="1">
        <v>-2.4604203487841084E-4</v>
      </c>
      <c r="H911" s="1">
        <v>7.0075751524590152E-12</v>
      </c>
      <c r="I911" s="1">
        <v>1.0699076377189059E-9</v>
      </c>
      <c r="J911" s="1">
        <v>6.3758324574278667E-12</v>
      </c>
      <c r="K911" s="1">
        <v>154.49562579124151</v>
      </c>
      <c r="L911" s="1">
        <v>0</v>
      </c>
      <c r="M911" s="1">
        <v>27.384463822193979</v>
      </c>
      <c r="N911" s="1">
        <v>1.8543968893338968E-11</v>
      </c>
      <c r="O911" s="1">
        <v>9.7768783592833834</v>
      </c>
      <c r="P911" s="1">
        <v>4.5890000001212385</v>
      </c>
      <c r="Q911" s="1">
        <v>1.2819697402057828E-9</v>
      </c>
      <c r="R911" s="1">
        <v>2346.5013731759259</v>
      </c>
      <c r="S911" s="1">
        <v>9.1408462427085501E-10</v>
      </c>
      <c r="T911" s="1">
        <v>982.66925502921526</v>
      </c>
      <c r="U911" s="1">
        <v>62.840501847579581</v>
      </c>
      <c r="V911" s="1">
        <f>0.45*2600*PS[[#This Row],[Transform File.REC_y]]</f>
        <v>-0.28786918080774071</v>
      </c>
      <c r="W911" s="1">
        <f>0.45*_xlfn.XLOOKUP(PS[[#This Row],[Transform File.Year]],Graphs!$R$2:$R$41,Graphs!$S$2:$S$41)*_xlfn.XLOOKUP(PS[[#This Row],[Transform File.Year]],Graphs!$R$2:$R$41,Graphs!$T$2:$T$41)*PS[[#This Row],[Transform File.REC_y]]</f>
        <v>-8.3723322559019847E-2</v>
      </c>
    </row>
    <row r="912" spans="1:23" hidden="1" x14ac:dyDescent="0.25">
      <c r="A912" s="1" t="s">
        <v>105</v>
      </c>
      <c r="B912">
        <v>1</v>
      </c>
      <c r="C912" s="1" t="s">
        <v>108</v>
      </c>
      <c r="D912" s="1" t="s">
        <v>384</v>
      </c>
      <c r="E912" s="1">
        <v>2051</v>
      </c>
      <c r="F912" s="1">
        <v>74.533661493762722</v>
      </c>
      <c r="G912" s="1">
        <v>2.8991193875703173E-3</v>
      </c>
      <c r="H912" s="1">
        <v>8.5875818976266342E-12</v>
      </c>
      <c r="I912" s="1">
        <v>2.3107096871344183E-10</v>
      </c>
      <c r="J912" s="1">
        <v>7.4554285229015553E-12</v>
      </c>
      <c r="K912" s="1">
        <v>154.22295062706257</v>
      </c>
      <c r="L912" s="1">
        <v>0</v>
      </c>
      <c r="M912" s="1">
        <v>59.885532643528073</v>
      </c>
      <c r="N912" s="1">
        <v>2.2505725115270555E-11</v>
      </c>
      <c r="O912" s="1">
        <v>9.7768783592878457</v>
      </c>
      <c r="P912" s="1">
        <v>2.4636183349630595E-8</v>
      </c>
      <c r="Q912" s="1">
        <v>1.2896647003365017E-9</v>
      </c>
      <c r="R912" s="1">
        <v>2406.5509618577926</v>
      </c>
      <c r="S912" s="1">
        <v>1.004332232186764E-9</v>
      </c>
      <c r="T912" s="1">
        <v>1010.0537188514093</v>
      </c>
      <c r="U912" s="1">
        <v>58.689808507679707</v>
      </c>
      <c r="V912" s="1">
        <f>0.45*2600*PS[[#This Row],[Transform File.REC_y]]</f>
        <v>3.3919696834572712</v>
      </c>
      <c r="W912" s="1">
        <f>0.45*_xlfn.XLOOKUP(PS[[#This Row],[Transform File.Year]],Graphs!$R$2:$R$41,Graphs!$S$2:$S$41)*_xlfn.XLOOKUP(PS[[#This Row],[Transform File.Year]],Graphs!$R$2:$R$41,Graphs!$T$2:$T$41)*PS[[#This Row],[Transform File.REC_y]]</f>
        <v>0.94574647402874368</v>
      </c>
    </row>
    <row r="913" spans="1:23" hidden="1" x14ac:dyDescent="0.25">
      <c r="A913" s="1" t="s">
        <v>105</v>
      </c>
      <c r="B913">
        <v>1</v>
      </c>
      <c r="C913" s="1" t="s">
        <v>108</v>
      </c>
      <c r="D913" s="1" t="s">
        <v>384</v>
      </c>
      <c r="E913" s="1">
        <v>2052</v>
      </c>
      <c r="F913" s="1">
        <v>71.464070932461993</v>
      </c>
      <c r="G913" s="1">
        <v>1.0663275119363097E-2</v>
      </c>
      <c r="H913" s="1">
        <v>1.0265987008385308E-11</v>
      </c>
      <c r="I913" s="1">
        <v>5.5374977253723955E-9</v>
      </c>
      <c r="J913" s="1">
        <v>0</v>
      </c>
      <c r="K913" s="1">
        <v>217.69915052299822</v>
      </c>
      <c r="L913" s="1">
        <v>0</v>
      </c>
      <c r="M913" s="1">
        <v>35.201570845577699</v>
      </c>
      <c r="N913" s="1">
        <v>2.7591242270544656E-11</v>
      </c>
      <c r="O913" s="1">
        <v>9.7768783592931285</v>
      </c>
      <c r="P913" s="1">
        <v>2.5703720236390372E-8</v>
      </c>
      <c r="Q913" s="1">
        <v>1.2965443868489327E-9</v>
      </c>
      <c r="R913" s="1">
        <v>2445.4641994314698</v>
      </c>
      <c r="S913" s="1">
        <v>1.0420050788126629E-9</v>
      </c>
      <c r="T913" s="1">
        <v>1042.2292514949374</v>
      </c>
      <c r="U913" s="1">
        <v>58.689808507685463</v>
      </c>
      <c r="V913" s="1">
        <f>0.45*2600*PS[[#This Row],[Transform File.REC_y]]</f>
        <v>12.476031889654823</v>
      </c>
      <c r="W913" s="1">
        <f>0.45*_xlfn.XLOOKUP(PS[[#This Row],[Transform File.Year]],Graphs!$R$2:$R$41,Graphs!$S$2:$S$41)*_xlfn.XLOOKUP(PS[[#This Row],[Transform File.Year]],Graphs!$R$2:$R$41,Graphs!$T$2:$T$41)*PS[[#This Row],[Transform File.REC_y]]</f>
        <v>3.334663450320801</v>
      </c>
    </row>
    <row r="914" spans="1:23" hidden="1" x14ac:dyDescent="0.25">
      <c r="A914" s="1" t="s">
        <v>105</v>
      </c>
      <c r="B914">
        <v>1</v>
      </c>
      <c r="C914" s="1" t="s">
        <v>108</v>
      </c>
      <c r="D914" s="1" t="s">
        <v>384</v>
      </c>
      <c r="E914" s="1">
        <v>2053</v>
      </c>
      <c r="F914" s="1">
        <v>68.441692463930266</v>
      </c>
      <c r="G914" s="1">
        <v>5.9255840396874628E-3</v>
      </c>
      <c r="H914" s="1">
        <v>1.1808829118148222E-11</v>
      </c>
      <c r="I914" s="1">
        <v>3.7058519305905198E-10</v>
      </c>
      <c r="J914" s="1">
        <v>0</v>
      </c>
      <c r="K914" s="1">
        <v>191.69869903464956</v>
      </c>
      <c r="L914" s="1">
        <v>0</v>
      </c>
      <c r="M914" s="1">
        <v>52.784594389073398</v>
      </c>
      <c r="N914" s="1">
        <v>3.4246356346427895E-11</v>
      </c>
      <c r="O914" s="1">
        <v>9.7768783592997224</v>
      </c>
      <c r="P914" s="1">
        <v>2.5933815077734397E-8</v>
      </c>
      <c r="Q914" s="1">
        <v>1.3030167095971839E-9</v>
      </c>
      <c r="R914" s="1">
        <v>2521.7740419710708</v>
      </c>
      <c r="S914" s="1">
        <v>1.0542416833042434E-9</v>
      </c>
      <c r="T914" s="1">
        <v>1042.7933223405155</v>
      </c>
      <c r="U914" s="1">
        <v>58.689808507707063</v>
      </c>
      <c r="V914" s="1">
        <f>0.45*2600*PS[[#This Row],[Transform File.REC_y]]</f>
        <v>6.9329333264343314</v>
      </c>
      <c r="W914" s="1">
        <f>0.45*_xlfn.XLOOKUP(PS[[#This Row],[Transform File.Year]],Graphs!$R$2:$R$41,Graphs!$S$2:$S$41)*_xlfn.XLOOKUP(PS[[#This Row],[Transform File.Year]],Graphs!$R$2:$R$41,Graphs!$T$2:$T$41)*PS[[#This Row],[Transform File.REC_y]]</f>
        <v>1.7763430596678991</v>
      </c>
    </row>
    <row r="915" spans="1:23" hidden="1" x14ac:dyDescent="0.25">
      <c r="A915" s="1" t="s">
        <v>105</v>
      </c>
      <c r="B915">
        <v>1</v>
      </c>
      <c r="C915" s="1" t="s">
        <v>108</v>
      </c>
      <c r="D915" s="1" t="s">
        <v>384</v>
      </c>
      <c r="E915" s="1">
        <v>2054</v>
      </c>
      <c r="F915" s="1">
        <v>65.369067632683794</v>
      </c>
      <c r="G915" s="1">
        <v>2.4666103620557935E-3</v>
      </c>
      <c r="H915" s="1">
        <v>1.3787530383789568E-11</v>
      </c>
      <c r="I915" s="1">
        <v>2.2564313443694956E-9</v>
      </c>
      <c r="J915" s="1">
        <v>0</v>
      </c>
      <c r="K915" s="1">
        <v>252.38258103141365</v>
      </c>
      <c r="L915" s="1">
        <v>0</v>
      </c>
      <c r="M915" s="1">
        <v>69.345813479906838</v>
      </c>
      <c r="N915" s="1">
        <v>4.3177052752982955E-11</v>
      </c>
      <c r="O915" s="1">
        <v>9.7768783593078545</v>
      </c>
      <c r="P915" s="1">
        <v>3.1470553626901258E-8</v>
      </c>
      <c r="Q915" s="1">
        <v>1.3090168947230142E-9</v>
      </c>
      <c r="R915" s="1">
        <v>2539.4839393598086</v>
      </c>
      <c r="S915" s="1">
        <v>1.0601687055884935E-9</v>
      </c>
      <c r="T915" s="1">
        <v>1052.2810417295896</v>
      </c>
      <c r="U915" s="1">
        <v>58.689808507736466</v>
      </c>
      <c r="V915" s="1">
        <f>0.45*2600*PS[[#This Row],[Transform File.REC_y]]</f>
        <v>2.8859341236052782</v>
      </c>
      <c r="W915" s="1">
        <f>0.45*_xlfn.XLOOKUP(PS[[#This Row],[Transform File.Year]],Graphs!$R$2:$R$41,Graphs!$S$2:$S$41)*_xlfn.XLOOKUP(PS[[#This Row],[Transform File.Year]],Graphs!$R$2:$R$41,Graphs!$T$2:$T$41)*PS[[#This Row],[Transform File.REC_y]]</f>
        <v>0.70878134854315655</v>
      </c>
    </row>
    <row r="916" spans="1:23" hidden="1" x14ac:dyDescent="0.25">
      <c r="A916" s="1" t="s">
        <v>105</v>
      </c>
      <c r="B916">
        <v>1</v>
      </c>
      <c r="C916" s="1" t="s">
        <v>108</v>
      </c>
      <c r="D916" s="1" t="s">
        <v>384</v>
      </c>
      <c r="E916" s="1">
        <v>2055</v>
      </c>
      <c r="F916" s="1">
        <v>62.207569371660199</v>
      </c>
      <c r="G916" s="1">
        <v>9.674584123866277E-4</v>
      </c>
      <c r="H916" s="1">
        <v>1.6492624515525559E-11</v>
      </c>
      <c r="I916" s="1">
        <v>2.138747448828689E-10</v>
      </c>
      <c r="J916" s="1">
        <v>0</v>
      </c>
      <c r="K916" s="1">
        <v>318.28491299740404</v>
      </c>
      <c r="L916" s="1">
        <v>0</v>
      </c>
      <c r="M916" s="1">
        <v>2.8725951408726481E-8</v>
      </c>
      <c r="N916" s="1">
        <v>5.5568773391775671E-11</v>
      </c>
      <c r="O916" s="1">
        <v>9.776878359317557</v>
      </c>
      <c r="P916" s="1">
        <v>3.1840413370282076E-8</v>
      </c>
      <c r="Q916" s="1">
        <v>1.3143594789386946E-9</v>
      </c>
      <c r="R916" s="1">
        <v>2577.1283516671724</v>
      </c>
      <c r="S916" s="1">
        <v>1.0640773286858522E-9</v>
      </c>
      <c r="T916" s="1">
        <v>1069.3530947928307</v>
      </c>
      <c r="U916" s="1">
        <v>58.689808507773272</v>
      </c>
      <c r="V916" s="1">
        <f>0.45*2600*PS[[#This Row],[Transform File.REC_y]]</f>
        <v>1.1319263424923545</v>
      </c>
      <c r="W916" s="1">
        <f>0.45*_xlfn.XLOOKUP(PS[[#This Row],[Transform File.Year]],Graphs!$R$2:$R$41,Graphs!$S$2:$S$41)*_xlfn.XLOOKUP(PS[[#This Row],[Transform File.Year]],Graphs!$R$2:$R$41,Graphs!$T$2:$T$41)*PS[[#This Row],[Transform File.REC_y]]</f>
        <v>0.26646616817336832</v>
      </c>
    </row>
    <row r="917" spans="1:23" hidden="1" x14ac:dyDescent="0.25">
      <c r="A917" s="1" t="s">
        <v>105</v>
      </c>
      <c r="B917">
        <v>1</v>
      </c>
      <c r="C917" s="1" t="s">
        <v>108</v>
      </c>
      <c r="D917" s="1" t="s">
        <v>384</v>
      </c>
      <c r="E917" s="1">
        <v>2056</v>
      </c>
      <c r="F917" s="1">
        <v>59.281340871589748</v>
      </c>
      <c r="G917" s="1">
        <v>1.1307684627641158E-2</v>
      </c>
      <c r="H917" s="1">
        <v>2.0791530867074478E-11</v>
      </c>
      <c r="I917" s="1">
        <v>2.1063950991232392E-10</v>
      </c>
      <c r="J917" s="1">
        <v>0</v>
      </c>
      <c r="K917" s="1">
        <v>189.85092848478189</v>
      </c>
      <c r="L917" s="1">
        <v>0</v>
      </c>
      <c r="M917" s="1">
        <v>45.569275025254825</v>
      </c>
      <c r="N917" s="1">
        <v>7.3580075812985461E-11</v>
      </c>
      <c r="O917" s="1">
        <v>9.7768783593285846</v>
      </c>
      <c r="P917" s="1">
        <v>3.4096083783450366E-8</v>
      </c>
      <c r="Q917" s="1">
        <v>1.3194961010774111E-9</v>
      </c>
      <c r="R917" s="1">
        <v>2774.9747991272043</v>
      </c>
      <c r="S917" s="1">
        <v>1.0667498884238845E-9</v>
      </c>
      <c r="T917" s="1">
        <v>1005.8582276340587</v>
      </c>
      <c r="U917" s="1">
        <v>58.689808507818178</v>
      </c>
      <c r="V917" s="1">
        <f>0.45*2600*PS[[#This Row],[Transform File.REC_y]]</f>
        <v>13.229991014340154</v>
      </c>
      <c r="W917" s="1">
        <f>0.45*_xlfn.XLOOKUP(PS[[#This Row],[Transform File.Year]],Graphs!$R$2:$R$41,Graphs!$S$2:$S$41)*_xlfn.XLOOKUP(PS[[#This Row],[Transform File.Year]],Graphs!$R$2:$R$41,Graphs!$T$2:$T$41)*PS[[#This Row],[Transform File.REC_y]]</f>
        <v>2.9851332777767148</v>
      </c>
    </row>
    <row r="918" spans="1:23" hidden="1" x14ac:dyDescent="0.25">
      <c r="A918" s="1" t="s">
        <v>105</v>
      </c>
      <c r="B918">
        <v>1</v>
      </c>
      <c r="C918" s="1" t="s">
        <v>108</v>
      </c>
      <c r="D918" s="1" t="s">
        <v>384</v>
      </c>
      <c r="E918" s="1">
        <v>2057</v>
      </c>
      <c r="F918" s="1">
        <v>56.039161496626861</v>
      </c>
      <c r="G918" s="1">
        <v>9.7336936750996752E-4</v>
      </c>
      <c r="H918" s="1">
        <v>0</v>
      </c>
      <c r="I918" s="1">
        <v>1.8231526169026896E-10</v>
      </c>
      <c r="J918" s="1">
        <v>0</v>
      </c>
      <c r="K918" s="1">
        <v>202.81851655883722</v>
      </c>
      <c r="L918" s="1">
        <v>0</v>
      </c>
      <c r="M918" s="1">
        <v>50.109830432302438</v>
      </c>
      <c r="N918" s="1">
        <v>1.0149337912163427E-10</v>
      </c>
      <c r="O918" s="1">
        <v>9.7768783593411808</v>
      </c>
      <c r="P918" s="1">
        <v>3.4309104447625698E-8</v>
      </c>
      <c r="Q918" s="1">
        <v>1.3249720374577382E-9</v>
      </c>
      <c r="R918" s="1">
        <v>2873.4633628530896</v>
      </c>
      <c r="S918" s="1">
        <v>1.0686575894268289E-9</v>
      </c>
      <c r="T918" s="1">
        <v>973.90625200827878</v>
      </c>
      <c r="U918" s="1">
        <v>58.689808507865806</v>
      </c>
      <c r="V918" s="1">
        <f>0.45*2600*PS[[#This Row],[Transform File.REC_y]]</f>
        <v>1.1388421599866621</v>
      </c>
      <c r="W918" s="1">
        <f>0.45*_xlfn.XLOOKUP(PS[[#This Row],[Transform File.Year]],Graphs!$R$2:$R$41,Graphs!$S$2:$S$41)*_xlfn.XLOOKUP(PS[[#This Row],[Transform File.Year]],Graphs!$R$2:$R$41,Graphs!$T$2:$T$41)*PS[[#This Row],[Transform File.REC_y]]</f>
        <v>0.24628072873198115</v>
      </c>
    </row>
    <row r="919" spans="1:23" hidden="1" x14ac:dyDescent="0.25">
      <c r="A919" s="1" t="s">
        <v>105</v>
      </c>
      <c r="B919">
        <v>1</v>
      </c>
      <c r="C919" s="1" t="s">
        <v>108</v>
      </c>
      <c r="D919" s="1" t="s">
        <v>384</v>
      </c>
      <c r="E919" s="1">
        <v>2058</v>
      </c>
      <c r="F919" s="1">
        <v>52.702044391223012</v>
      </c>
      <c r="G919" s="1">
        <v>5.813598795332147E-3</v>
      </c>
      <c r="H919" s="1">
        <v>0</v>
      </c>
      <c r="I919" s="1">
        <v>0</v>
      </c>
      <c r="J919" s="1">
        <v>0</v>
      </c>
      <c r="K919" s="1">
        <v>90.80042741090125</v>
      </c>
      <c r="L919" s="1">
        <v>0</v>
      </c>
      <c r="M919" s="1">
        <v>3.1476478467693209E-9</v>
      </c>
      <c r="N919" s="1">
        <v>1.4935791869699845E-10</v>
      </c>
      <c r="O919" s="1">
        <v>9.776878359355738</v>
      </c>
      <c r="P919" s="1">
        <v>3.4518796851720091E-8</v>
      </c>
      <c r="Q919" s="1">
        <v>1.331347869915166E-9</v>
      </c>
      <c r="R919" s="1">
        <v>2989.7030739349148</v>
      </c>
      <c r="S919" s="1">
        <v>1.0702192923767817E-9</v>
      </c>
      <c r="T919" s="1">
        <v>928.96185246014727</v>
      </c>
      <c r="U919" s="1">
        <v>58.689808507865131</v>
      </c>
      <c r="V919" s="1">
        <f>0.45*2600*PS[[#This Row],[Transform File.REC_y]]</f>
        <v>6.8019105905386121</v>
      </c>
      <c r="W919" s="1">
        <f>0.45*_xlfn.XLOOKUP(PS[[#This Row],[Transform File.Year]],Graphs!$R$2:$R$41,Graphs!$S$2:$S$41)*_xlfn.XLOOKUP(PS[[#This Row],[Transform File.Year]],Graphs!$R$2:$R$41,Graphs!$T$2:$T$41)*PS[[#This Row],[Transform File.REC_y]]</f>
        <v>1.4097535612530392</v>
      </c>
    </row>
    <row r="920" spans="1:23" hidden="1" x14ac:dyDescent="0.25">
      <c r="A920" s="1" t="s">
        <v>105</v>
      </c>
      <c r="B920">
        <v>1</v>
      </c>
      <c r="C920" s="1" t="s">
        <v>108</v>
      </c>
      <c r="D920" s="1" t="s">
        <v>384</v>
      </c>
      <c r="E920" s="1">
        <v>2059</v>
      </c>
      <c r="F920" s="1">
        <v>57.102723808469172</v>
      </c>
      <c r="G920" s="1">
        <v>1.5099382843569313E-2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9.7768783593729669</v>
      </c>
      <c r="P920" s="1">
        <v>3.4700068517127784E-8</v>
      </c>
      <c r="Q920" s="1">
        <v>1.3388032984380675E-9</v>
      </c>
      <c r="R920" s="1">
        <v>2999.9125198987372</v>
      </c>
      <c r="S920" s="1">
        <v>1.0715098392625295E-9</v>
      </c>
      <c r="T920" s="1">
        <v>926.96903868981872</v>
      </c>
      <c r="U920" s="1">
        <v>49.807029357693587</v>
      </c>
      <c r="V920" s="1">
        <f>0.45*2600*PS[[#This Row],[Transform File.REC_y]]</f>
        <v>17.666277926976097</v>
      </c>
      <c r="W920" s="1">
        <f>0.45*_xlfn.XLOOKUP(PS[[#This Row],[Transform File.Year]],Graphs!$R$2:$R$41,Graphs!$S$2:$S$41)*_xlfn.XLOOKUP(PS[[#This Row],[Transform File.Year]],Graphs!$R$2:$R$41,Graphs!$T$2:$T$41)*PS[[#This Row],[Transform File.REC_y]]</f>
        <v>3.5090181577489536</v>
      </c>
    </row>
    <row r="921" spans="1:23" hidden="1" x14ac:dyDescent="0.25">
      <c r="A921" s="1" t="s">
        <v>105</v>
      </c>
      <c r="B921">
        <v>1</v>
      </c>
      <c r="C921" s="1" t="s">
        <v>108</v>
      </c>
      <c r="D921" s="1" t="s">
        <v>384</v>
      </c>
      <c r="E921" s="1">
        <v>2060</v>
      </c>
      <c r="F921" s="1">
        <v>71.585218651746189</v>
      </c>
      <c r="G921" s="1">
        <v>1.1352717400355908E-2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9.7768783593663375</v>
      </c>
      <c r="P921" s="1">
        <v>3.4698912898902105E-8</v>
      </c>
      <c r="Q921" s="1">
        <v>1.3388032984380675E-9</v>
      </c>
      <c r="R921" s="1">
        <v>2916.8308049018965</v>
      </c>
      <c r="S921" s="1">
        <v>1.0715098392625295E-9</v>
      </c>
      <c r="T921" s="1">
        <v>926.96903868977176</v>
      </c>
      <c r="U921" s="1">
        <v>42.120043298652483</v>
      </c>
      <c r="V921" s="1">
        <f>0.45*2600*PS[[#This Row],[Transform File.REC_y]]</f>
        <v>13.282679358416413</v>
      </c>
      <c r="W921" s="1">
        <f>0.45*_xlfn.XLOOKUP(PS[[#This Row],[Transform File.Year]],Graphs!$R$2:$R$41,Graphs!$S$2:$S$41)*_xlfn.XLOOKUP(PS[[#This Row],[Transform File.Year]],Graphs!$R$2:$R$41,Graphs!$T$2:$T$41)*PS[[#This Row],[Transform File.REC_y]]</f>
        <v>2.5283524973164284</v>
      </c>
    </row>
    <row r="922" spans="1:23" hidden="1" x14ac:dyDescent="0.25">
      <c r="A922" s="1" t="s">
        <v>105</v>
      </c>
      <c r="B922">
        <v>1</v>
      </c>
      <c r="C922" s="1" t="s">
        <v>108</v>
      </c>
      <c r="D922" s="1" t="s">
        <v>385</v>
      </c>
      <c r="E922" s="1">
        <v>2021</v>
      </c>
      <c r="F922" s="1">
        <v>193.73592936259573</v>
      </c>
      <c r="G922" s="1">
        <v>-2.9077008093586283E-11</v>
      </c>
      <c r="H922" s="1">
        <v>3.2650075684102106E-14</v>
      </c>
      <c r="I922" s="1">
        <v>6.3539999999941372</v>
      </c>
      <c r="J922" s="1">
        <v>2.0430612855357291E-13</v>
      </c>
      <c r="K922" s="1">
        <v>82.43499999999996</v>
      </c>
      <c r="L922" s="1">
        <v>8.2570028995522409E-14</v>
      </c>
      <c r="M922" s="1">
        <v>55.419999999997728</v>
      </c>
      <c r="N922" s="1">
        <v>1.0078678356507042E-12</v>
      </c>
      <c r="O922" s="1">
        <v>153</v>
      </c>
      <c r="P922" s="1">
        <v>12.708</v>
      </c>
      <c r="Q922" s="1">
        <v>49.44</v>
      </c>
      <c r="R922" s="1">
        <v>164.87</v>
      </c>
      <c r="S922" s="1">
        <v>78.48</v>
      </c>
      <c r="T922" s="1">
        <v>110.84</v>
      </c>
      <c r="U922" s="1">
        <v>11.39</v>
      </c>
      <c r="V922" s="1">
        <f>0.45*2600*PS[[#This Row],[Transform File.REC_y]]</f>
        <v>-3.4020099469495955E-8</v>
      </c>
      <c r="W922" s="1">
        <f>0.45*_xlfn.XLOOKUP(PS[[#This Row],[Transform File.Year]],Graphs!$R$2:$R$41,Graphs!$S$2:$S$41)*_xlfn.XLOOKUP(PS[[#This Row],[Transform File.Year]],Graphs!$R$2:$R$41,Graphs!$T$2:$T$41)*PS[[#This Row],[Transform File.REC_y]]</f>
        <v>-2.766295997572908E-8</v>
      </c>
    </row>
    <row r="923" spans="1:23" hidden="1" x14ac:dyDescent="0.25">
      <c r="A923" s="1" t="s">
        <v>105</v>
      </c>
      <c r="B923">
        <v>1</v>
      </c>
      <c r="C923" s="1" t="s">
        <v>108</v>
      </c>
      <c r="D923" s="1" t="s">
        <v>385</v>
      </c>
      <c r="E923" s="1">
        <v>2022</v>
      </c>
      <c r="F923" s="1">
        <v>316.33817277371213</v>
      </c>
      <c r="G923" s="1">
        <v>8.6148866844842166E-8</v>
      </c>
      <c r="H923" s="1">
        <v>3.4147013369219505E-14</v>
      </c>
      <c r="I923" s="1">
        <v>4.2458486324951693E-12</v>
      </c>
      <c r="J923" s="1">
        <v>8.3774508992061051E-14</v>
      </c>
      <c r="K923" s="1">
        <v>123.65249999999983</v>
      </c>
      <c r="L923" s="1">
        <v>6.7632366404223764E-14</v>
      </c>
      <c r="M923" s="1">
        <v>83.129999999987888</v>
      </c>
      <c r="N923" s="1">
        <v>1.0143219312851553E-12</v>
      </c>
      <c r="O923" s="1">
        <v>153</v>
      </c>
      <c r="P923" s="1">
        <v>12.708</v>
      </c>
      <c r="Q923" s="1">
        <v>49.44</v>
      </c>
      <c r="R923" s="1">
        <v>247.30499999999995</v>
      </c>
      <c r="S923" s="1">
        <v>78.48</v>
      </c>
      <c r="T923" s="1">
        <v>166.25999999999772</v>
      </c>
      <c r="U923" s="1">
        <v>11.390000000001008</v>
      </c>
      <c r="V923" s="1">
        <f>0.45*2600*PS[[#This Row],[Transform File.REC_y]]</f>
        <v>1.0079417420846533E-4</v>
      </c>
      <c r="W923" s="1">
        <f>0.45*_xlfn.XLOOKUP(PS[[#This Row],[Transform File.Year]],Graphs!$R$2:$R$41,Graphs!$S$2:$S$41)*_xlfn.XLOOKUP(PS[[#This Row],[Transform File.Year]],Graphs!$R$2:$R$41,Graphs!$T$2:$T$41)*PS[[#This Row],[Transform File.REC_y]]</f>
        <v>8.3405986967617854E-5</v>
      </c>
    </row>
    <row r="924" spans="1:23" hidden="1" x14ac:dyDescent="0.25">
      <c r="A924" s="1" t="s">
        <v>105</v>
      </c>
      <c r="B924">
        <v>1</v>
      </c>
      <c r="C924" s="1" t="s">
        <v>108</v>
      </c>
      <c r="D924" s="1" t="s">
        <v>385</v>
      </c>
      <c r="E924" s="1">
        <v>2023</v>
      </c>
      <c r="F924" s="1">
        <v>111.95640564731683</v>
      </c>
      <c r="G924" s="1">
        <v>7.8518000574086765E-4</v>
      </c>
      <c r="H924" s="1">
        <v>3.370685355348033E-14</v>
      </c>
      <c r="I924" s="1">
        <v>2.0531011312610089E-12</v>
      </c>
      <c r="J924" s="1">
        <v>7.8974767518291861E-14</v>
      </c>
      <c r="K924" s="1">
        <v>185.478749999998</v>
      </c>
      <c r="L924" s="1">
        <v>4.8702329121730036E-14</v>
      </c>
      <c r="M924" s="1">
        <v>83.84063663212838</v>
      </c>
      <c r="N924" s="1">
        <v>1.0212862404364264E-12</v>
      </c>
      <c r="O924" s="1">
        <v>145.35</v>
      </c>
      <c r="P924" s="1">
        <v>18.355999999994136</v>
      </c>
      <c r="Q924" s="1">
        <v>46.144000000000005</v>
      </c>
      <c r="R924" s="1">
        <v>359.96616666666648</v>
      </c>
      <c r="S924" s="1">
        <v>74.555999999999997</v>
      </c>
      <c r="T924" s="1">
        <v>242.00066666665231</v>
      </c>
      <c r="U924" s="1">
        <v>10.251000000002021</v>
      </c>
      <c r="V924" s="1">
        <f>0.45*2600*PS[[#This Row],[Transform File.REC_y]]</f>
        <v>0.91866060671681515</v>
      </c>
      <c r="W924" s="1">
        <f>0.45*_xlfn.XLOOKUP(PS[[#This Row],[Transform File.Year]],Graphs!$R$2:$R$41,Graphs!$S$2:$S$41)*_xlfn.XLOOKUP(PS[[#This Row],[Transform File.Year]],Graphs!$R$2:$R$41,Graphs!$T$2:$T$41)*PS[[#This Row],[Transform File.REC_y]]</f>
        <v>0.77336576718536298</v>
      </c>
    </row>
    <row r="925" spans="1:23" hidden="1" x14ac:dyDescent="0.25">
      <c r="A925" s="1" t="s">
        <v>105</v>
      </c>
      <c r="B925">
        <v>1</v>
      </c>
      <c r="C925" s="1" t="s">
        <v>108</v>
      </c>
      <c r="D925" s="1" t="s">
        <v>385</v>
      </c>
      <c r="E925" s="1">
        <v>2024</v>
      </c>
      <c r="F925" s="1">
        <v>87.102980406903839</v>
      </c>
      <c r="G925" s="1">
        <v>2.6961785542777167E-6</v>
      </c>
      <c r="H925" s="1">
        <v>4.1891584465517855E-14</v>
      </c>
      <c r="I925" s="1">
        <v>2.2998911077322643E-12</v>
      </c>
      <c r="J925" s="1">
        <v>1.0401855354252958E-13</v>
      </c>
      <c r="K925" s="1">
        <v>99.966376524349641</v>
      </c>
      <c r="L925" s="1">
        <v>6.0712832126908657E-14</v>
      </c>
      <c r="M925" s="1">
        <v>9.123131457805764E-10</v>
      </c>
      <c r="N925" s="1">
        <v>1.2783676892740579E-12</v>
      </c>
      <c r="O925" s="1">
        <v>137.70000000000005</v>
      </c>
      <c r="P925" s="1">
        <v>17.649999999998382</v>
      </c>
      <c r="Q925" s="1">
        <v>42.848000000000006</v>
      </c>
      <c r="R925" s="1">
        <v>534.45358333333115</v>
      </c>
      <c r="S925" s="1">
        <v>70.632000000000005</v>
      </c>
      <c r="T925" s="1">
        <v>318.45196996544735</v>
      </c>
      <c r="U925" s="1">
        <v>9.112000000003043</v>
      </c>
      <c r="V925" s="1">
        <f>0.45*2600*PS[[#This Row],[Transform File.REC_y]]</f>
        <v>3.1545289085049286E-3</v>
      </c>
      <c r="W925" s="1">
        <f>0.45*_xlfn.XLOOKUP(PS[[#This Row],[Transform File.Year]],Graphs!$R$2:$R$41,Graphs!$S$2:$S$41)*_xlfn.XLOOKUP(PS[[#This Row],[Transform File.Year]],Graphs!$R$2:$R$41,Graphs!$T$2:$T$41)*PS[[#This Row],[Transform File.REC_y]]</f>
        <v>2.5722718644258379E-3</v>
      </c>
    </row>
    <row r="926" spans="1:23" hidden="1" x14ac:dyDescent="0.25">
      <c r="A926" s="1" t="s">
        <v>105</v>
      </c>
      <c r="B926">
        <v>1</v>
      </c>
      <c r="C926" s="1" t="s">
        <v>108</v>
      </c>
      <c r="D926" s="1" t="s">
        <v>385</v>
      </c>
      <c r="E926" s="1">
        <v>2025</v>
      </c>
      <c r="F926" s="1">
        <v>78.019580854442637</v>
      </c>
      <c r="G926" s="1">
        <v>-3.502706437777782E-8</v>
      </c>
      <c r="H926" s="1">
        <v>5.3275719907687839E-14</v>
      </c>
      <c r="I926" s="1">
        <v>2.5937221541526591E-12</v>
      </c>
      <c r="J926" s="1">
        <v>1.4834947034374739E-13</v>
      </c>
      <c r="K926" s="1">
        <v>114.1043898729779</v>
      </c>
      <c r="L926" s="1">
        <v>7.9396103289288568E-14</v>
      </c>
      <c r="M926" s="1">
        <v>41.595249738052871</v>
      </c>
      <c r="N926" s="1">
        <v>1.6561305656741821E-12</v>
      </c>
      <c r="O926" s="1">
        <v>130.05000000000007</v>
      </c>
      <c r="P926" s="1">
        <v>16.944000000000436</v>
      </c>
      <c r="Q926" s="1">
        <v>39.552</v>
      </c>
      <c r="R926" s="1">
        <v>623.42862652434746</v>
      </c>
      <c r="S926" s="1">
        <v>66.707999999999998</v>
      </c>
      <c r="T926" s="1">
        <v>311.06263663302633</v>
      </c>
      <c r="U926" s="1">
        <v>7.9730000000043209</v>
      </c>
      <c r="V926" s="1">
        <f>0.45*2600*PS[[#This Row],[Transform File.REC_y]]</f>
        <v>-4.0981665322000048E-5</v>
      </c>
      <c r="W926" s="1">
        <f>0.45*_xlfn.XLOOKUP(PS[[#This Row],[Transform File.Year]],Graphs!$R$2:$R$41,Graphs!$S$2:$S$41)*_xlfn.XLOOKUP(PS[[#This Row],[Transform File.Year]],Graphs!$R$2:$R$41,Graphs!$T$2:$T$41)*PS[[#This Row],[Transform File.REC_y]]</f>
        <v>-3.2359545232358414E-5</v>
      </c>
    </row>
    <row r="927" spans="1:23" hidden="1" x14ac:dyDescent="0.25">
      <c r="A927" s="1" t="s">
        <v>105</v>
      </c>
      <c r="B927">
        <v>1</v>
      </c>
      <c r="C927" s="1" t="s">
        <v>108</v>
      </c>
      <c r="D927" s="1" t="s">
        <v>385</v>
      </c>
      <c r="E927" s="1">
        <v>2026</v>
      </c>
      <c r="F927" s="1">
        <v>79.094822188959739</v>
      </c>
      <c r="G927" s="1">
        <v>4.6119169002898319E-9</v>
      </c>
      <c r="H927" s="1">
        <v>7.0624891441822934E-14</v>
      </c>
      <c r="I927" s="1">
        <v>2.909322198949761E-12</v>
      </c>
      <c r="J927" s="1">
        <v>3.0508365218812762E-13</v>
      </c>
      <c r="K927" s="1">
        <v>70.320319528706108</v>
      </c>
      <c r="L927" s="1">
        <v>1.029065187023913E-13</v>
      </c>
      <c r="M927" s="1">
        <v>32.544877668307507</v>
      </c>
      <c r="N927" s="1">
        <v>2.2594550790822948E-12</v>
      </c>
      <c r="O927" s="1">
        <v>122.40000000000011</v>
      </c>
      <c r="P927" s="1">
        <v>16.238000000002735</v>
      </c>
      <c r="Q927" s="1">
        <v>36.255999999999993</v>
      </c>
      <c r="R927" s="1">
        <v>726.54168306399208</v>
      </c>
      <c r="S927" s="1">
        <v>62.784000000000006</v>
      </c>
      <c r="T927" s="1">
        <v>345.2685530377459</v>
      </c>
      <c r="U927" s="1">
        <v>6.8340000000059771</v>
      </c>
      <c r="V927" s="1">
        <f>0.45*2600*PS[[#This Row],[Transform File.REC_y]]</f>
        <v>5.3959427733391032E-6</v>
      </c>
      <c r="W927" s="1">
        <f>0.45*_xlfn.XLOOKUP(PS[[#This Row],[Transform File.Year]],Graphs!$R$2:$R$41,Graphs!$S$2:$S$41)*_xlfn.XLOOKUP(PS[[#This Row],[Transform File.Year]],Graphs!$R$2:$R$41,Graphs!$T$2:$T$41)*PS[[#This Row],[Transform File.REC_y]]</f>
        <v>4.1247015712357881E-6</v>
      </c>
    </row>
    <row r="928" spans="1:23" hidden="1" x14ac:dyDescent="0.25">
      <c r="A928" s="1" t="s">
        <v>105</v>
      </c>
      <c r="B928">
        <v>1</v>
      </c>
      <c r="C928" s="1" t="s">
        <v>108</v>
      </c>
      <c r="D928" s="1" t="s">
        <v>385</v>
      </c>
      <c r="E928" s="1">
        <v>2027</v>
      </c>
      <c r="F928" s="1">
        <v>79.333793764985643</v>
      </c>
      <c r="G928" s="1">
        <v>1.5074808823351011E-9</v>
      </c>
      <c r="H928" s="1">
        <v>1.0307345613466895E-13</v>
      </c>
      <c r="I928" s="1">
        <v>3.261409310373342E-12</v>
      </c>
      <c r="J928" s="1">
        <v>7.636995163279368E-13</v>
      </c>
      <c r="K928" s="1">
        <v>54.456166458476353</v>
      </c>
      <c r="L928" s="1">
        <v>3.1795228105768271E-13</v>
      </c>
      <c r="M928" s="1">
        <v>33.244720541012676</v>
      </c>
      <c r="N928" s="1">
        <v>3.340907798917297E-12</v>
      </c>
      <c r="O928" s="1">
        <v>114.75000000000014</v>
      </c>
      <c r="P928" s="1">
        <v>15.532000000005329</v>
      </c>
      <c r="Q928" s="1">
        <v>32.96</v>
      </c>
      <c r="R928" s="1">
        <v>785.87066925936483</v>
      </c>
      <c r="S928" s="1">
        <v>58.86</v>
      </c>
      <c r="T928" s="1">
        <v>370.42409737272004</v>
      </c>
      <c r="U928" s="1">
        <v>5.6950000000082381</v>
      </c>
      <c r="V928" s="1">
        <f>0.45*2600*PS[[#This Row],[Transform File.REC_y]]</f>
        <v>1.7637526323320683E-6</v>
      </c>
      <c r="W928" s="1">
        <f>0.45*_xlfn.XLOOKUP(PS[[#This Row],[Transform File.Year]],Graphs!$R$2:$R$41,Graphs!$S$2:$S$41)*_xlfn.XLOOKUP(PS[[#This Row],[Transform File.Year]],Graphs!$R$2:$R$41,Graphs!$T$2:$T$41)*PS[[#This Row],[Transform File.REC_y]]</f>
        <v>1.3048512293935396E-6</v>
      </c>
    </row>
    <row r="929" spans="1:23" hidden="1" x14ac:dyDescent="0.25">
      <c r="A929" s="1" t="s">
        <v>105</v>
      </c>
      <c r="B929">
        <v>1</v>
      </c>
      <c r="C929" s="1" t="s">
        <v>108</v>
      </c>
      <c r="D929" s="1" t="s">
        <v>385</v>
      </c>
      <c r="E929" s="1">
        <v>2028</v>
      </c>
      <c r="F929" s="1">
        <v>79.756788315630487</v>
      </c>
      <c r="G929" s="1">
        <v>7.343944147574667E-7</v>
      </c>
      <c r="H929" s="1">
        <v>1.433125341764226E-13</v>
      </c>
      <c r="I929" s="1">
        <v>3.6638697118872426E-12</v>
      </c>
      <c r="J929" s="1">
        <v>9.7598630168823998E-12</v>
      </c>
      <c r="K929" s="1">
        <v>63.180364206650893</v>
      </c>
      <c r="L929" s="1">
        <v>6.1438141143278723E-13</v>
      </c>
      <c r="M929" s="1">
        <v>22.822563210065468</v>
      </c>
      <c r="N929" s="1">
        <v>6.4003258880486967E-12</v>
      </c>
      <c r="O929" s="1">
        <v>107.10000000000019</v>
      </c>
      <c r="P929" s="1">
        <v>14.826000000008239</v>
      </c>
      <c r="Q929" s="1">
        <v>29.664000000000001</v>
      </c>
      <c r="R929" s="1">
        <v>829.33550238450789</v>
      </c>
      <c r="S929" s="1">
        <v>54.935999999999993</v>
      </c>
      <c r="T929" s="1">
        <v>396.27948458039941</v>
      </c>
      <c r="U929" s="1">
        <v>4.5560000000115783</v>
      </c>
      <c r="V929" s="1">
        <f>0.45*2600*PS[[#This Row],[Transform File.REC_y]]</f>
        <v>8.5924146526623608E-4</v>
      </c>
      <c r="W929" s="1">
        <f>0.45*_xlfn.XLOOKUP(PS[[#This Row],[Transform File.Year]],Graphs!$R$2:$R$41,Graphs!$S$2:$S$41)*_xlfn.XLOOKUP(PS[[#This Row],[Transform File.Year]],Graphs!$R$2:$R$41,Graphs!$T$2:$T$41)*PS[[#This Row],[Transform File.REC_y]]</f>
        <v>6.1507210963754799E-4</v>
      </c>
    </row>
    <row r="930" spans="1:23" hidden="1" x14ac:dyDescent="0.25">
      <c r="A930" s="1" t="s">
        <v>105</v>
      </c>
      <c r="B930">
        <v>1</v>
      </c>
      <c r="C930" s="1" t="s">
        <v>108</v>
      </c>
      <c r="D930" s="1" t="s">
        <v>385</v>
      </c>
      <c r="E930" s="1">
        <v>2029</v>
      </c>
      <c r="F930" s="1">
        <v>80.227426511892972</v>
      </c>
      <c r="G930" s="1">
        <v>1.645844676423713E-7</v>
      </c>
      <c r="H930" s="1">
        <v>2.3405685971852211E-13</v>
      </c>
      <c r="I930" s="1">
        <v>4.0748982580078585E-12</v>
      </c>
      <c r="J930" s="1">
        <v>2.7541691624573677E-10</v>
      </c>
      <c r="K930" s="1">
        <v>73.898861350696237</v>
      </c>
      <c r="L930" s="1">
        <v>4.0403511379676471E-13</v>
      </c>
      <c r="M930" s="1">
        <v>12.275369487788867</v>
      </c>
      <c r="N930" s="1">
        <v>2.0457087278869079</v>
      </c>
      <c r="O930" s="1">
        <v>99.450000000000273</v>
      </c>
      <c r="P930" s="1">
        <v>14.120000000011501</v>
      </c>
      <c r="Q930" s="1">
        <v>26.368000000000208</v>
      </c>
      <c r="R930" s="1">
        <v>881.5245332578254</v>
      </c>
      <c r="S930" s="1">
        <v>51.012</v>
      </c>
      <c r="T930" s="1">
        <v>411.71271445713154</v>
      </c>
      <c r="U930" s="1">
        <v>3.4170000000179779</v>
      </c>
      <c r="V930" s="1">
        <f>0.45*2600*PS[[#This Row],[Transform File.REC_y]]</f>
        <v>1.9256382714157442E-4</v>
      </c>
      <c r="W930" s="1">
        <f>0.45*_xlfn.XLOOKUP(PS[[#This Row],[Transform File.Year]],Graphs!$R$2:$R$41,Graphs!$S$2:$S$41)*_xlfn.XLOOKUP(PS[[#This Row],[Transform File.Year]],Graphs!$R$2:$R$41,Graphs!$T$2:$T$41)*PS[[#This Row],[Transform File.REC_y]]</f>
        <v>1.3334164391502141E-4</v>
      </c>
    </row>
    <row r="931" spans="1:23" hidden="1" x14ac:dyDescent="0.25">
      <c r="A931" s="1" t="s">
        <v>105</v>
      </c>
      <c r="B931">
        <v>1</v>
      </c>
      <c r="C931" s="1" t="s">
        <v>108</v>
      </c>
      <c r="D931" s="1" t="s">
        <v>385</v>
      </c>
      <c r="E931" s="1">
        <v>2030</v>
      </c>
      <c r="F931" s="1">
        <v>82.165533631302395</v>
      </c>
      <c r="G931" s="1">
        <v>2.391465119858847E-9</v>
      </c>
      <c r="H931" s="1">
        <v>3.8889280797215225E-13</v>
      </c>
      <c r="I931" s="1">
        <v>4.524120263187934E-12</v>
      </c>
      <c r="J931" s="1">
        <v>3.1829276787557527E-11</v>
      </c>
      <c r="K931" s="1">
        <v>88.662276235914732</v>
      </c>
      <c r="L931" s="1">
        <v>4.5679206068341777E-13</v>
      </c>
      <c r="M931" s="1">
        <v>3.509651428192639E-9</v>
      </c>
      <c r="N931" s="1">
        <v>2.7313543639199724</v>
      </c>
      <c r="O931" s="1">
        <v>91.800000000000367</v>
      </c>
      <c r="P931" s="1">
        <v>13.414000000015164</v>
      </c>
      <c r="Q931" s="1">
        <v>23.07200000000029</v>
      </c>
      <c r="R931" s="1">
        <v>944.4320612751884</v>
      </c>
      <c r="S931" s="1">
        <v>47.088000000000001</v>
      </c>
      <c r="T931" s="1">
        <v>416.59875061158709</v>
      </c>
      <c r="U931" s="1">
        <v>4.3237087279048865</v>
      </c>
      <c r="V931" s="1">
        <f>0.45*2600*PS[[#This Row],[Transform File.REC_y]]</f>
        <v>2.7980141902348511E-6</v>
      </c>
      <c r="W931" s="1">
        <f>0.45*_xlfn.XLOOKUP(PS[[#This Row],[Transform File.Year]],Graphs!$R$2:$R$41,Graphs!$S$2:$S$41)*_xlfn.XLOOKUP(PS[[#This Row],[Transform File.Year]],Graphs!$R$2:$R$41,Graphs!$T$2:$T$41)*PS[[#This Row],[Transform File.REC_y]]</f>
        <v>1.8737748004876932E-6</v>
      </c>
    </row>
    <row r="932" spans="1:23" hidden="1" x14ac:dyDescent="0.25">
      <c r="A932" s="1" t="s">
        <v>105</v>
      </c>
      <c r="B932">
        <v>1</v>
      </c>
      <c r="C932" s="1" t="s">
        <v>108</v>
      </c>
      <c r="D932" s="1" t="s">
        <v>385</v>
      </c>
      <c r="E932" s="1">
        <v>2031</v>
      </c>
      <c r="F932" s="1">
        <v>83.695131615024735</v>
      </c>
      <c r="G932" s="1">
        <v>4.9995683654036453E-10</v>
      </c>
      <c r="H932" s="1">
        <v>7.617224322362801E-13</v>
      </c>
      <c r="I932" s="1">
        <v>5.0345907716760772E-12</v>
      </c>
      <c r="J932" s="1">
        <v>1.6293091353883696E-11</v>
      </c>
      <c r="K932" s="1">
        <v>80.598245658270869</v>
      </c>
      <c r="L932" s="1">
        <v>1.2699930067838391E-11</v>
      </c>
      <c r="M932" s="1">
        <v>3.1586596261470991E-10</v>
      </c>
      <c r="N932" s="1">
        <v>3.5275315458911169</v>
      </c>
      <c r="O932" s="1">
        <v>84.150000000000531</v>
      </c>
      <c r="P932" s="1">
        <v>12.70800000001924</v>
      </c>
      <c r="Q932" s="1">
        <v>19.776000000000366</v>
      </c>
      <c r="R932" s="1">
        <v>1022.1030041777698</v>
      </c>
      <c r="S932" s="1">
        <v>43.164000000000087</v>
      </c>
      <c r="T932" s="1">
        <v>409.20941728176336</v>
      </c>
      <c r="U932" s="1">
        <v>5.9160630918248591</v>
      </c>
      <c r="V932" s="1">
        <f>0.45*2600*PS[[#This Row],[Transform File.REC_y]]</f>
        <v>5.8494949875222655E-7</v>
      </c>
      <c r="W932" s="1">
        <f>0.45*_xlfn.XLOOKUP(PS[[#This Row],[Transform File.Year]],Graphs!$R$2:$R$41,Graphs!$S$2:$S$41)*_xlfn.XLOOKUP(PS[[#This Row],[Transform File.Year]],Graphs!$R$2:$R$41,Graphs!$T$2:$T$41)*PS[[#This Row],[Transform File.REC_y]]</f>
        <v>3.7591652799858339E-7</v>
      </c>
    </row>
    <row r="933" spans="1:23" hidden="1" x14ac:dyDescent="0.25">
      <c r="A933" s="1" t="s">
        <v>105</v>
      </c>
      <c r="B933">
        <v>1</v>
      </c>
      <c r="C933" s="1" t="s">
        <v>108</v>
      </c>
      <c r="D933" s="1" t="s">
        <v>385</v>
      </c>
      <c r="E933" s="1">
        <v>2032</v>
      </c>
      <c r="F933" s="1">
        <v>85.08639475127076</v>
      </c>
      <c r="G933" s="1">
        <v>6.6900997407188158E-10</v>
      </c>
      <c r="H933" s="1">
        <v>1.3923166880171942E-12</v>
      </c>
      <c r="I933" s="1">
        <v>5.6118983583322026E-12</v>
      </c>
      <c r="J933" s="1">
        <v>2.8251365981174513E-11</v>
      </c>
      <c r="K933" s="1">
        <v>75.073660333388375</v>
      </c>
      <c r="L933" s="1">
        <v>4.6826727874355148E-10</v>
      </c>
      <c r="M933" s="1">
        <v>1.6837732140547822E-9</v>
      </c>
      <c r="N933" s="1">
        <v>4.7217973188325812</v>
      </c>
      <c r="O933" s="1">
        <v>76.500000000000753</v>
      </c>
      <c r="P933" s="1">
        <v>12.002000000023763</v>
      </c>
      <c r="Q933" s="1">
        <v>16.480000000000473</v>
      </c>
      <c r="R933" s="1">
        <v>1091.7099165027073</v>
      </c>
      <c r="S933" s="1">
        <v>39.240000000000151</v>
      </c>
      <c r="T933" s="1">
        <v>401.82008394874589</v>
      </c>
      <c r="U933" s="1">
        <v>8.3045946377159758</v>
      </c>
      <c r="V933" s="1">
        <f>0.45*2600*PS[[#This Row],[Transform File.REC_y]]</f>
        <v>7.8274166966410146E-7</v>
      </c>
      <c r="W933" s="1">
        <f>0.45*_xlfn.XLOOKUP(PS[[#This Row],[Transform File.Year]],Graphs!$R$2:$R$41,Graphs!$S$2:$S$41)*_xlfn.XLOOKUP(PS[[#This Row],[Transform File.Year]],Graphs!$R$2:$R$41,Graphs!$T$2:$T$41)*PS[[#This Row],[Transform File.REC_y]]</f>
        <v>4.8269439881648995E-7</v>
      </c>
    </row>
    <row r="934" spans="1:23" hidden="1" x14ac:dyDescent="0.25">
      <c r="A934" s="1" t="s">
        <v>105</v>
      </c>
      <c r="B934">
        <v>1</v>
      </c>
      <c r="C934" s="1" t="s">
        <v>108</v>
      </c>
      <c r="D934" s="1" t="s">
        <v>385</v>
      </c>
      <c r="E934" s="1">
        <v>2033</v>
      </c>
      <c r="F934" s="1">
        <v>85.688070120971346</v>
      </c>
      <c r="G934" s="1">
        <v>-3.697924813027355E-11</v>
      </c>
      <c r="H934" s="1">
        <v>3.492532431317039E-12</v>
      </c>
      <c r="I934" s="1">
        <v>6.2834908686851639E-12</v>
      </c>
      <c r="J934" s="1">
        <v>3.8154312647404875E-11</v>
      </c>
      <c r="K934" s="1">
        <v>64.459878331572895</v>
      </c>
      <c r="L934" s="1">
        <v>5.0226729454374559E-11</v>
      </c>
      <c r="M934" s="1">
        <v>30.189928536014889</v>
      </c>
      <c r="N934" s="1">
        <v>6.5131959782451192</v>
      </c>
      <c r="O934" s="1">
        <v>68.850000000001145</v>
      </c>
      <c r="P934" s="1">
        <v>11.296000000028798</v>
      </c>
      <c r="Q934" s="1">
        <v>13.184000000000621</v>
      </c>
      <c r="R934" s="1">
        <v>1155.7922435027624</v>
      </c>
      <c r="S934" s="1">
        <v>35.316000000000201</v>
      </c>
      <c r="T934" s="1">
        <v>394.43075061709635</v>
      </c>
      <c r="U934" s="1">
        <v>13.026391956548558</v>
      </c>
      <c r="V934" s="1">
        <f>0.45*2600*PS[[#This Row],[Transform File.REC_y]]</f>
        <v>-4.3265720312420051E-8</v>
      </c>
      <c r="W934" s="1">
        <f>0.45*_xlfn.XLOOKUP(PS[[#This Row],[Transform File.Year]],Graphs!$R$2:$R$41,Graphs!$S$2:$S$41)*_xlfn.XLOOKUP(PS[[#This Row],[Transform File.Year]],Graphs!$R$2:$R$41,Graphs!$T$2:$T$41)*PS[[#This Row],[Transform File.REC_y]]</f>
        <v>-2.5600830987272249E-8</v>
      </c>
    </row>
    <row r="935" spans="1:23" hidden="1" x14ac:dyDescent="0.25">
      <c r="A935" s="1" t="s">
        <v>105</v>
      </c>
      <c r="B935">
        <v>1</v>
      </c>
      <c r="C935" s="1" t="s">
        <v>108</v>
      </c>
      <c r="D935" s="1" t="s">
        <v>385</v>
      </c>
      <c r="E935" s="1">
        <v>2034</v>
      </c>
      <c r="F935" s="1">
        <v>87.478335069632365</v>
      </c>
      <c r="G935" s="1">
        <v>2.5933344148010218E-10</v>
      </c>
      <c r="H935" s="1">
        <v>3.5909855351483745E-8</v>
      </c>
      <c r="I935" s="1">
        <v>7.1124319253136009E-12</v>
      </c>
      <c r="J935" s="1">
        <v>2.9294029422968288E-11</v>
      </c>
      <c r="K935" s="1">
        <v>49.343765556088215</v>
      </c>
      <c r="L935" s="1">
        <v>2.9622606683453653E-11</v>
      </c>
      <c r="M935" s="1">
        <v>43.891768839366982</v>
      </c>
      <c r="N935" s="1">
        <v>9.7697939673157848</v>
      </c>
      <c r="O935" s="1">
        <v>61.2000000000019</v>
      </c>
      <c r="P935" s="1">
        <v>10.590000000034408</v>
      </c>
      <c r="Q935" s="1">
        <v>9.8880000000009236</v>
      </c>
      <c r="R935" s="1">
        <v>1209.2607885010018</v>
      </c>
      <c r="S935" s="1">
        <v>31.392000000000262</v>
      </c>
      <c r="T935" s="1">
        <v>417.23134581977786</v>
      </c>
      <c r="U935" s="1">
        <v>19.539587934793676</v>
      </c>
      <c r="V935" s="1">
        <f>0.45*2600*PS[[#This Row],[Transform File.REC_y]]</f>
        <v>3.0342012653171957E-7</v>
      </c>
      <c r="W935" s="1">
        <f>0.45*_xlfn.XLOOKUP(PS[[#This Row],[Transform File.Year]],Graphs!$R$2:$R$41,Graphs!$S$2:$S$41)*_xlfn.XLOOKUP(PS[[#This Row],[Transform File.Year]],Graphs!$R$2:$R$41,Graphs!$T$2:$T$41)*PS[[#This Row],[Transform File.REC_y]]</f>
        <v>1.7226091606404016E-7</v>
      </c>
    </row>
    <row r="936" spans="1:23" hidden="1" x14ac:dyDescent="0.25">
      <c r="A936" s="1" t="s">
        <v>105</v>
      </c>
      <c r="B936">
        <v>1</v>
      </c>
      <c r="C936" s="1" t="s">
        <v>108</v>
      </c>
      <c r="D936" s="1" t="s">
        <v>385</v>
      </c>
      <c r="E936" s="1">
        <v>2035</v>
      </c>
      <c r="F936" s="1">
        <v>88.599239795637416</v>
      </c>
      <c r="G936" s="1">
        <v>1.5272919630342425E-2</v>
      </c>
      <c r="H936" s="1">
        <v>5.7076680682722276E-12</v>
      </c>
      <c r="I936" s="1">
        <v>7.5785433377976405E-12</v>
      </c>
      <c r="J936" s="1">
        <v>1.3584461847173287E-11</v>
      </c>
      <c r="K936" s="1">
        <v>34.849948539699938</v>
      </c>
      <c r="L936" s="1">
        <v>5.9382671279993299E-11</v>
      </c>
      <c r="M936" s="1">
        <v>59.408655959270632</v>
      </c>
      <c r="N936" s="1">
        <v>14.654690948873183</v>
      </c>
      <c r="O936" s="1">
        <v>53.550000000003287</v>
      </c>
      <c r="P936" s="1">
        <v>9.8840000000406931</v>
      </c>
      <c r="Q936" s="1">
        <v>6.592000000001689</v>
      </c>
      <c r="R936" s="1">
        <v>1247.613220723757</v>
      </c>
      <c r="S936" s="1">
        <v>27.468000000000334</v>
      </c>
      <c r="T936" s="1">
        <v>453.73378132581149</v>
      </c>
      <c r="U936" s="1">
        <v>29.309381902109461</v>
      </c>
      <c r="V936" s="1">
        <f>0.45*2600*PS[[#This Row],[Transform File.REC_y]]</f>
        <v>17.869315967500636</v>
      </c>
      <c r="W936" s="1">
        <f>0.45*_xlfn.XLOOKUP(PS[[#This Row],[Transform File.Year]],Graphs!$R$2:$R$41,Graphs!$S$2:$S$41)*_xlfn.XLOOKUP(PS[[#This Row],[Transform File.Year]],Graphs!$R$2:$R$41,Graphs!$T$2:$T$41)*PS[[#This Row],[Transform File.REC_y]]</f>
        <v>9.7332710482654416</v>
      </c>
    </row>
    <row r="937" spans="1:23" hidden="1" x14ac:dyDescent="0.25">
      <c r="A937" s="1" t="s">
        <v>105</v>
      </c>
      <c r="B937">
        <v>1</v>
      </c>
      <c r="C937" s="1" t="s">
        <v>108</v>
      </c>
      <c r="D937" s="1" t="s">
        <v>385</v>
      </c>
      <c r="E937" s="1">
        <v>2036</v>
      </c>
      <c r="F937" s="1">
        <v>91.038998449170947</v>
      </c>
      <c r="G937" s="1">
        <v>2.3361943265755883E-4</v>
      </c>
      <c r="H937" s="1">
        <v>2.2521180100983372E-12</v>
      </c>
      <c r="I937" s="1">
        <v>7.4383524324435175E-12</v>
      </c>
      <c r="J937" s="1">
        <v>1.2964429553554142E-11</v>
      </c>
      <c r="K937" s="1">
        <v>1.0559179549971928E-11</v>
      </c>
      <c r="L937" s="1">
        <v>7.6071837979408751E-11</v>
      </c>
      <c r="M937" s="1">
        <v>60.844304721858421</v>
      </c>
      <c r="N937" s="1">
        <v>17.156973914487217</v>
      </c>
      <c r="O937" s="1">
        <v>45.900000000006784</v>
      </c>
      <c r="P937" s="1">
        <v>9.1780000000478061</v>
      </c>
      <c r="Q937" s="1">
        <v>3.2960000000114484</v>
      </c>
      <c r="R937" s="1">
        <v>1271.4718359301235</v>
      </c>
      <c r="S937" s="1">
        <v>23.544000000000441</v>
      </c>
      <c r="T937" s="1">
        <v>505.75310395174881</v>
      </c>
      <c r="U937" s="1">
        <v>43.964072850982646</v>
      </c>
      <c r="V937" s="1">
        <f>0.45*2600*PS[[#This Row],[Transform File.REC_y]]</f>
        <v>0.27333473620934384</v>
      </c>
      <c r="W937" s="1">
        <f>0.45*_xlfn.XLOOKUP(PS[[#This Row],[Transform File.Year]],Graphs!$R$2:$R$41,Graphs!$S$2:$S$41)*_xlfn.XLOOKUP(PS[[#This Row],[Transform File.Year]],Graphs!$R$2:$R$41,Graphs!$T$2:$T$41)*PS[[#This Row],[Transform File.REC_y]]</f>
        <v>0.14283375837691703</v>
      </c>
    </row>
    <row r="938" spans="1:23" hidden="1" x14ac:dyDescent="0.25">
      <c r="A938" s="1" t="s">
        <v>105</v>
      </c>
      <c r="B938">
        <v>1</v>
      </c>
      <c r="C938" s="1" t="s">
        <v>108</v>
      </c>
      <c r="D938" s="1" t="s">
        <v>385</v>
      </c>
      <c r="E938" s="1">
        <v>2037</v>
      </c>
      <c r="F938" s="1">
        <v>102.1140766588767</v>
      </c>
      <c r="G938" s="1">
        <v>-1.131954085935971E-2</v>
      </c>
      <c r="H938" s="1">
        <v>5.4834550581864184E-12</v>
      </c>
      <c r="I938" s="1">
        <v>8.7793536699816344E-12</v>
      </c>
      <c r="J938" s="1">
        <v>1.1329288622503718E-11</v>
      </c>
      <c r="K938" s="1">
        <v>21.526458341759952</v>
      </c>
      <c r="L938" s="1">
        <v>8.5707005470556481E-11</v>
      </c>
      <c r="M938" s="1">
        <v>52.322621134664324</v>
      </c>
      <c r="N938" s="1">
        <v>10.003517980874735</v>
      </c>
      <c r="O938" s="1">
        <v>38.250000035916635</v>
      </c>
      <c r="P938" s="1">
        <v>8.4720000000553846</v>
      </c>
      <c r="Q938" s="1">
        <v>2.8686498586008545E-10</v>
      </c>
      <c r="R938" s="1">
        <v>1260.4805025968005</v>
      </c>
      <c r="S938" s="1">
        <v>19.620000000000761</v>
      </c>
      <c r="T938" s="1">
        <v>559.20807534027392</v>
      </c>
      <c r="U938" s="1">
        <v>61.121046765469863</v>
      </c>
      <c r="V938" s="1">
        <f>0.45*2600*PS[[#This Row],[Transform File.REC_y]]</f>
        <v>-13.24386280545086</v>
      </c>
      <c r="W938" s="1">
        <f>0.45*_xlfn.XLOOKUP(PS[[#This Row],[Transform File.Year]],Graphs!$R$2:$R$41,Graphs!$S$2:$S$41)*_xlfn.XLOOKUP(PS[[#This Row],[Transform File.Year]],Graphs!$R$2:$R$41,Graphs!$T$2:$T$41)*PS[[#This Row],[Transform File.REC_y]]</f>
        <v>-6.639155231653878</v>
      </c>
    </row>
    <row r="939" spans="1:23" hidden="1" x14ac:dyDescent="0.25">
      <c r="A939" s="1" t="s">
        <v>105</v>
      </c>
      <c r="B939">
        <v>1</v>
      </c>
      <c r="C939" s="1" t="s">
        <v>108</v>
      </c>
      <c r="D939" s="1" t="s">
        <v>385</v>
      </c>
      <c r="E939" s="1">
        <v>2038</v>
      </c>
      <c r="F939" s="1">
        <v>106.20652049049046</v>
      </c>
      <c r="G939" s="1">
        <v>-1.2072368257991831E-2</v>
      </c>
      <c r="H939" s="1">
        <v>4.8261722101930671E-12</v>
      </c>
      <c r="I939" s="1">
        <v>1.0431098810926498E-11</v>
      </c>
      <c r="J939" s="1">
        <v>7.6255625912688448E-12</v>
      </c>
      <c r="K939" s="1">
        <v>57.240183117877919</v>
      </c>
      <c r="L939" s="1">
        <v>5.699451844646351E-11</v>
      </c>
      <c r="M939" s="1">
        <v>34.41258851047607</v>
      </c>
      <c r="N939" s="1">
        <v>4.1293673713805479</v>
      </c>
      <c r="O939" s="1">
        <v>30.600000035922346</v>
      </c>
      <c r="P939" s="1">
        <v>7.7660000000628227</v>
      </c>
      <c r="Q939" s="1">
        <v>3.1869426264764298E-10</v>
      </c>
      <c r="R939" s="1">
        <v>1282.0069609385605</v>
      </c>
      <c r="S939" s="1">
        <v>15.696000000001376</v>
      </c>
      <c r="T939" s="1">
        <v>611.53069647493828</v>
      </c>
      <c r="U939" s="1">
        <v>71.124564746344603</v>
      </c>
      <c r="V939" s="1">
        <f>0.45*2600*PS[[#This Row],[Transform File.REC_y]]</f>
        <v>-14.124670861850442</v>
      </c>
      <c r="W939" s="1">
        <f>0.45*_xlfn.XLOOKUP(PS[[#This Row],[Transform File.Year]],Graphs!$R$2:$R$41,Graphs!$S$2:$S$41)*_xlfn.XLOOKUP(PS[[#This Row],[Transform File.Year]],Graphs!$R$2:$R$41,Graphs!$T$2:$T$41)*PS[[#This Row],[Transform File.REC_y]]</f>
        <v>-6.7922849297106707</v>
      </c>
    </row>
    <row r="940" spans="1:23" hidden="1" x14ac:dyDescent="0.25">
      <c r="A940" s="1" t="s">
        <v>105</v>
      </c>
      <c r="B940">
        <v>1</v>
      </c>
      <c r="C940" s="1" t="s">
        <v>108</v>
      </c>
      <c r="D940" s="1" t="s">
        <v>385</v>
      </c>
      <c r="E940" s="1">
        <v>2039</v>
      </c>
      <c r="F940" s="1">
        <v>103.76304932982656</v>
      </c>
      <c r="G940" s="1">
        <v>-1.4253437744582331E-2</v>
      </c>
      <c r="H940" s="1">
        <v>1.1310951684904278E-12</v>
      </c>
      <c r="I940" s="1">
        <v>1.26813024916169E-11</v>
      </c>
      <c r="J940" s="1">
        <v>5.3159043205368574E-12</v>
      </c>
      <c r="K940" s="1">
        <v>65.796950445222819</v>
      </c>
      <c r="L940" s="1">
        <v>5.602299354617939E-11</v>
      </c>
      <c r="M940" s="1">
        <v>30.918686035511779</v>
      </c>
      <c r="N940" s="1">
        <v>5.942664953348066</v>
      </c>
      <c r="O940" s="1">
        <v>22.950000035924596</v>
      </c>
      <c r="P940" s="1">
        <v>7.0600000000716019</v>
      </c>
      <c r="Q940" s="1">
        <v>3.3498735400152667E-10</v>
      </c>
      <c r="R940" s="1">
        <v>1339.2471440564384</v>
      </c>
      <c r="S940" s="1">
        <v>11.772000000001778</v>
      </c>
      <c r="T940" s="1">
        <v>645.94328498541438</v>
      </c>
      <c r="U940" s="1">
        <v>75.253932117725157</v>
      </c>
      <c r="V940" s="1">
        <f>0.45*2600*PS[[#This Row],[Transform File.REC_y]]</f>
        <v>-16.676522161161326</v>
      </c>
      <c r="W940" s="1">
        <f>0.45*_xlfn.XLOOKUP(PS[[#This Row],[Transform File.Year]],Graphs!$R$2:$R$41,Graphs!$S$2:$S$41)*_xlfn.XLOOKUP(PS[[#This Row],[Transform File.Year]],Graphs!$R$2:$R$41,Graphs!$T$2:$T$41)*PS[[#This Row],[Transform File.REC_y]]</f>
        <v>-7.6923684013373466</v>
      </c>
    </row>
    <row r="941" spans="1:23" hidden="1" x14ac:dyDescent="0.25">
      <c r="A941" s="1" t="s">
        <v>105</v>
      </c>
      <c r="B941">
        <v>1</v>
      </c>
      <c r="C941" s="1" t="s">
        <v>108</v>
      </c>
      <c r="D941" s="1" t="s">
        <v>385</v>
      </c>
      <c r="E941" s="1">
        <v>2040</v>
      </c>
      <c r="F941" s="1">
        <v>101.92117479067431</v>
      </c>
      <c r="G941" s="1">
        <v>-1.7314850254370025E-2</v>
      </c>
      <c r="H941" s="1">
        <v>5.2612162134573892E-13</v>
      </c>
      <c r="I941" s="1">
        <v>1.6094142876688839E-11</v>
      </c>
      <c r="J941" s="1">
        <v>4.6755628208348325E-12</v>
      </c>
      <c r="K941" s="1">
        <v>105.2677131655927</v>
      </c>
      <c r="L941" s="1">
        <v>1.1301490134947787E-10</v>
      </c>
      <c r="M941" s="1">
        <v>24.624003719944998</v>
      </c>
      <c r="N941" s="1">
        <v>1.0722740462231034E-10</v>
      </c>
      <c r="O941" s="1">
        <v>15.300000035930081</v>
      </c>
      <c r="P941" s="1">
        <v>6.3540000000820331</v>
      </c>
      <c r="Q941" s="1">
        <v>3.6323871998270119E-10</v>
      </c>
      <c r="R941" s="1">
        <v>1405.0440945016612</v>
      </c>
      <c r="S941" s="1">
        <v>7.8480000000022354</v>
      </c>
      <c r="T941" s="1">
        <v>676.86197102092615</v>
      </c>
      <c r="U941" s="1">
        <v>81.196597071073228</v>
      </c>
      <c r="V941" s="1">
        <f>0.45*2600*PS[[#This Row],[Transform File.REC_y]]</f>
        <v>-20.25837479761293</v>
      </c>
      <c r="W941" s="1">
        <f>0.45*_xlfn.XLOOKUP(PS[[#This Row],[Transform File.Year]],Graphs!$R$2:$R$41,Graphs!$S$2:$S$41)*_xlfn.XLOOKUP(PS[[#This Row],[Transform File.Year]],Graphs!$R$2:$R$41,Graphs!$T$2:$T$41)*PS[[#This Row],[Transform File.REC_y]]</f>
        <v>-8.9630158067833392</v>
      </c>
    </row>
    <row r="942" spans="1:23" hidden="1" x14ac:dyDescent="0.25">
      <c r="A942" s="1" t="s">
        <v>105</v>
      </c>
      <c r="B942">
        <v>1</v>
      </c>
      <c r="C942" s="1" t="s">
        <v>108</v>
      </c>
      <c r="D942" s="1" t="s">
        <v>385</v>
      </c>
      <c r="E942" s="1">
        <v>2041</v>
      </c>
      <c r="F942" s="1">
        <v>101.89193619202995</v>
      </c>
      <c r="G942" s="1">
        <v>-1.1539251140053461E-2</v>
      </c>
      <c r="H942" s="1">
        <v>4.3104973077067985E-13</v>
      </c>
      <c r="I942" s="1">
        <v>2.1411061970811574E-11</v>
      </c>
      <c r="J942" s="1">
        <v>3.5609263444424822E-12</v>
      </c>
      <c r="K942" s="1">
        <v>122.57199956259197</v>
      </c>
      <c r="L942" s="1">
        <v>1.3694440610848264E-10</v>
      </c>
      <c r="M942" s="1">
        <v>5.2428348439189591E-9</v>
      </c>
      <c r="N942" s="1">
        <v>1.7194367308444291E-11</v>
      </c>
      <c r="O942" s="1">
        <v>7.650000035934907</v>
      </c>
      <c r="P942" s="1">
        <v>6.3540000000947146</v>
      </c>
      <c r="Q942" s="1">
        <v>4.0139303263010606E-10</v>
      </c>
      <c r="R942" s="1">
        <v>1510.311807667254</v>
      </c>
      <c r="S942" s="1">
        <v>3.9240000000149355</v>
      </c>
      <c r="T942" s="1">
        <v>701.48597474087114</v>
      </c>
      <c r="U942" s="1">
        <v>81.196597071180449</v>
      </c>
      <c r="V942" s="1">
        <f>0.45*2600*PS[[#This Row],[Transform File.REC_y]]</f>
        <v>-13.500923833862549</v>
      </c>
      <c r="W942" s="1">
        <f>0.45*_xlfn.XLOOKUP(PS[[#This Row],[Transform File.Year]],Graphs!$R$2:$R$41,Graphs!$S$2:$S$41)*_xlfn.XLOOKUP(PS[[#This Row],[Transform File.Year]],Graphs!$R$2:$R$41,Graphs!$T$2:$T$41)*PS[[#This Row],[Transform File.REC_y]]</f>
        <v>-5.7290982305392548</v>
      </c>
    </row>
    <row r="943" spans="1:23" hidden="1" x14ac:dyDescent="0.25">
      <c r="A943" s="1" t="s">
        <v>105</v>
      </c>
      <c r="B943">
        <v>1</v>
      </c>
      <c r="C943" s="1" t="s">
        <v>108</v>
      </c>
      <c r="D943" s="1" t="s">
        <v>385</v>
      </c>
      <c r="E943" s="1">
        <v>2042</v>
      </c>
      <c r="F943" s="1">
        <v>102.06450254052834</v>
      </c>
      <c r="G943" s="1">
        <v>-1.7830421369341959E-2</v>
      </c>
      <c r="H943" s="1">
        <v>4.2497714582066596E-13</v>
      </c>
      <c r="I943" s="1">
        <v>2.9314849959817293E-11</v>
      </c>
      <c r="J943" s="1">
        <v>2.9530028294738427E-12</v>
      </c>
      <c r="K943" s="1">
        <v>29.36957534119632</v>
      </c>
      <c r="L943" s="1">
        <v>1.1083984309798135E-10</v>
      </c>
      <c r="M943" s="1">
        <v>31.183274723932527</v>
      </c>
      <c r="N943" s="1">
        <v>7.7145774927273644E-12</v>
      </c>
      <c r="O943" s="1">
        <v>3.5936038063346977E-8</v>
      </c>
      <c r="P943" s="1">
        <v>6.3540000001108083</v>
      </c>
      <c r="Q943" s="1">
        <v>4.3068706205307435E-10</v>
      </c>
      <c r="R943" s="1">
        <v>1632.8838072298461</v>
      </c>
      <c r="S943" s="1">
        <v>4.8320228985700054E-10</v>
      </c>
      <c r="T943" s="1">
        <v>701.48597474611392</v>
      </c>
      <c r="U943" s="1">
        <v>81.196597071197644</v>
      </c>
      <c r="V943" s="1">
        <f>0.45*2600*PS[[#This Row],[Transform File.REC_y]]</f>
        <v>-20.861593002130093</v>
      </c>
      <c r="W943" s="1">
        <f>0.45*_xlfn.XLOOKUP(PS[[#This Row],[Transform File.Year]],Graphs!$R$2:$R$41,Graphs!$S$2:$S$41)*_xlfn.XLOOKUP(PS[[#This Row],[Transform File.Year]],Graphs!$R$2:$R$41,Graphs!$T$2:$T$41)*PS[[#This Row],[Transform File.REC_y]]</f>
        <v>-8.4902802499556085</v>
      </c>
    </row>
    <row r="944" spans="1:23" hidden="1" x14ac:dyDescent="0.25">
      <c r="A944" s="1" t="s">
        <v>105</v>
      </c>
      <c r="B944">
        <v>1</v>
      </c>
      <c r="C944" s="1" t="s">
        <v>108</v>
      </c>
      <c r="D944" s="1" t="s">
        <v>385</v>
      </c>
      <c r="E944" s="1">
        <v>2043</v>
      </c>
      <c r="F944" s="1">
        <v>97.341897351096165</v>
      </c>
      <c r="G944" s="1">
        <v>-9.0494554848489193E-3</v>
      </c>
      <c r="H944" s="1">
        <v>4.5301348167785281E-13</v>
      </c>
      <c r="I944" s="1">
        <v>4.2167609681907668E-11</v>
      </c>
      <c r="J944" s="1">
        <v>2.9277810860252344E-12</v>
      </c>
      <c r="K944" s="1">
        <v>34.640425066620331</v>
      </c>
      <c r="L944" s="1">
        <v>3.645153689026789E-11</v>
      </c>
      <c r="M944" s="1">
        <v>34.37211670563785</v>
      </c>
      <c r="N944" s="1">
        <v>6.2921043734699896E-12</v>
      </c>
      <c r="O944" s="1">
        <v>3.5936564184968325E-8</v>
      </c>
      <c r="P944" s="1">
        <v>6.3540000001322197</v>
      </c>
      <c r="Q944" s="1">
        <v>4.4427152390024764E-10</v>
      </c>
      <c r="R944" s="1">
        <v>1662.2533825710425</v>
      </c>
      <c r="S944" s="1">
        <v>5.334290193113751E-10</v>
      </c>
      <c r="T944" s="1">
        <v>732.66924947004645</v>
      </c>
      <c r="U944" s="1">
        <v>81.19659707120536</v>
      </c>
      <c r="V944" s="1">
        <f>0.45*2600*PS[[#This Row],[Transform File.REC_y]]</f>
        <v>-10.587862917273236</v>
      </c>
      <c r="W944" s="1">
        <f>0.45*_xlfn.XLOOKUP(PS[[#This Row],[Transform File.Year]],Graphs!$R$2:$R$41,Graphs!$S$2:$S$41)*_xlfn.XLOOKUP(PS[[#This Row],[Transform File.Year]],Graphs!$R$2:$R$41,Graphs!$T$2:$T$41)*PS[[#This Row],[Transform File.REC_y]]</f>
        <v>-4.1325060367401214</v>
      </c>
    </row>
    <row r="945" spans="1:23" hidden="1" x14ac:dyDescent="0.25">
      <c r="A945" s="1" t="s">
        <v>105</v>
      </c>
      <c r="B945">
        <v>1</v>
      </c>
      <c r="C945" s="1" t="s">
        <v>108</v>
      </c>
      <c r="D945" s="1" t="s">
        <v>385</v>
      </c>
      <c r="E945" s="1">
        <v>2044</v>
      </c>
      <c r="F945" s="1">
        <v>93.18743975052115</v>
      </c>
      <c r="G945" s="1">
        <v>-9.0904652343269405E-3</v>
      </c>
      <c r="H945" s="1">
        <v>5.1224251046785966E-13</v>
      </c>
      <c r="I945" s="1">
        <v>6.6494628187784996E-11</v>
      </c>
      <c r="J945" s="1">
        <v>2.8441534409052705E-12</v>
      </c>
      <c r="K945" s="1">
        <v>30.120355576206439</v>
      </c>
      <c r="L945" s="1">
        <v>1.4951106932155457E-11</v>
      </c>
      <c r="M945" s="1">
        <v>32.809983368100191</v>
      </c>
      <c r="N945" s="1">
        <v>6.2757550947149867E-12</v>
      </c>
      <c r="O945" s="1">
        <v>3.5936995234699093E-8</v>
      </c>
      <c r="P945" s="1">
        <v>6.3540000001615349</v>
      </c>
      <c r="Q945" s="1">
        <v>4.5723595345380178E-10</v>
      </c>
      <c r="R945" s="1">
        <v>1696.8938076376628</v>
      </c>
      <c r="S945" s="1">
        <v>5.6305162599482876E-10</v>
      </c>
      <c r="T945" s="1">
        <v>767.04136617568429</v>
      </c>
      <c r="U945" s="1">
        <v>81.196597071211656</v>
      </c>
      <c r="V945" s="1">
        <f>0.45*2600*PS[[#This Row],[Transform File.REC_y]]</f>
        <v>-10.63584432416252</v>
      </c>
      <c r="W945" s="1">
        <f>0.45*_xlfn.XLOOKUP(PS[[#This Row],[Transform File.Year]],Graphs!$R$2:$R$41,Graphs!$S$2:$S$41)*_xlfn.XLOOKUP(PS[[#This Row],[Transform File.Year]],Graphs!$R$2:$R$41,Graphs!$T$2:$T$41)*PS[[#This Row],[Transform File.REC_y]]</f>
        <v>-3.980951931270782</v>
      </c>
    </row>
    <row r="946" spans="1:23" hidden="1" x14ac:dyDescent="0.25">
      <c r="A946" s="1" t="s">
        <v>105</v>
      </c>
      <c r="B946">
        <v>1</v>
      </c>
      <c r="C946" s="1" t="s">
        <v>108</v>
      </c>
      <c r="D946" s="1" t="s">
        <v>385</v>
      </c>
      <c r="E946" s="1">
        <v>2045</v>
      </c>
      <c r="F946" s="1">
        <v>89.648301585682162</v>
      </c>
      <c r="G946" s="1">
        <v>-1.1245613060830986E-2</v>
      </c>
      <c r="H946" s="1">
        <v>5.9292966454392673E-13</v>
      </c>
      <c r="I946" s="1">
        <v>1.3830697745173436E-10</v>
      </c>
      <c r="J946" s="1">
        <v>2.8770515395764837E-12</v>
      </c>
      <c r="K946" s="1">
        <v>43.973448140820651</v>
      </c>
      <c r="L946" s="1">
        <v>7.2171008811551896E-12</v>
      </c>
      <c r="M946" s="1">
        <v>45.207469795527878</v>
      </c>
      <c r="N946" s="1">
        <v>6.7547310249499645E-12</v>
      </c>
      <c r="O946" s="1">
        <v>3.5937420211844913E-8</v>
      </c>
      <c r="P946" s="1">
        <v>6.3540000002037029</v>
      </c>
      <c r="Q946" s="1">
        <v>4.685652420763055E-10</v>
      </c>
      <c r="R946" s="1">
        <v>1727.0141632138693</v>
      </c>
      <c r="S946" s="1">
        <v>6.2243429727482206E-10</v>
      </c>
      <c r="T946" s="1">
        <v>799.85134954378452</v>
      </c>
      <c r="U946" s="1">
        <v>81.196597071217937</v>
      </c>
      <c r="V946" s="1">
        <f>0.45*2600*PS[[#This Row],[Transform File.REC_y]]</f>
        <v>-13.157367281172254</v>
      </c>
      <c r="W946" s="1">
        <f>0.45*_xlfn.XLOOKUP(PS[[#This Row],[Transform File.Year]],Graphs!$R$2:$R$41,Graphs!$S$2:$S$41)*_xlfn.XLOOKUP(PS[[#This Row],[Transform File.Year]],Graphs!$R$2:$R$41,Graphs!$T$2:$T$41)*PS[[#This Row],[Transform File.REC_y]]</f>
        <v>-4.7225130414133316</v>
      </c>
    </row>
    <row r="947" spans="1:23" hidden="1" x14ac:dyDescent="0.25">
      <c r="A947" s="1" t="s">
        <v>105</v>
      </c>
      <c r="B947">
        <v>1</v>
      </c>
      <c r="C947" s="1" t="s">
        <v>108</v>
      </c>
      <c r="D947" s="1" t="s">
        <v>385</v>
      </c>
      <c r="E947" s="1">
        <v>2046</v>
      </c>
      <c r="F947" s="1">
        <v>86.092981765174471</v>
      </c>
      <c r="G947" s="1">
        <v>-9.2924648708613538E-3</v>
      </c>
      <c r="H947" s="1">
        <v>6.927414037609436E-13</v>
      </c>
      <c r="I947" s="1">
        <v>7.6961387226511934E-8</v>
      </c>
      <c r="J947" s="1">
        <v>2.7079793088528774E-12</v>
      </c>
      <c r="K947" s="1">
        <v>134.03723100368728</v>
      </c>
      <c r="L947" s="1">
        <v>4.2027487201701232E-12</v>
      </c>
      <c r="M947" s="1">
        <v>38.246222231769977</v>
      </c>
      <c r="N947" s="1">
        <v>7.7327235713370454E-12</v>
      </c>
      <c r="O947" s="1">
        <v>3.5937873225326589E-8</v>
      </c>
      <c r="P947" s="1">
        <v>6.3540000002701973</v>
      </c>
      <c r="Q947" s="1">
        <v>4.7619080466757437E-10</v>
      </c>
      <c r="R947" s="1">
        <v>1770.98761135469</v>
      </c>
      <c r="S947" s="1">
        <v>6.9850613525423081E-10</v>
      </c>
      <c r="T947" s="1">
        <v>845.05881933931244</v>
      </c>
      <c r="U947" s="1">
        <v>81.196597071224687</v>
      </c>
      <c r="V947" s="1">
        <f>0.45*2600*PS[[#This Row],[Transform File.REC_y]]</f>
        <v>-10.872183898907783</v>
      </c>
      <c r="W947" s="1">
        <f>0.45*_xlfn.XLOOKUP(PS[[#This Row],[Transform File.Year]],Graphs!$R$2:$R$41,Graphs!$S$2:$S$41)*_xlfn.XLOOKUP(PS[[#This Row],[Transform File.Year]],Graphs!$R$2:$R$41,Graphs!$T$2:$T$41)*PS[[#This Row],[Transform File.REC_y]]</f>
        <v>-3.7418801708815388</v>
      </c>
    </row>
    <row r="948" spans="1:23" hidden="1" x14ac:dyDescent="0.25">
      <c r="A948" s="1" t="s">
        <v>105</v>
      </c>
      <c r="B948">
        <v>1</v>
      </c>
      <c r="C948" s="1" t="s">
        <v>108</v>
      </c>
      <c r="D948" s="1" t="s">
        <v>385</v>
      </c>
      <c r="E948" s="1">
        <v>2047</v>
      </c>
      <c r="F948" s="1">
        <v>82.763857685812269</v>
      </c>
      <c r="G948" s="1">
        <v>-8.2455573489278022E-3</v>
      </c>
      <c r="H948" s="1">
        <v>8.0930361737202743E-13</v>
      </c>
      <c r="I948" s="1">
        <v>5.0027412307354231E-9</v>
      </c>
      <c r="J948" s="1">
        <v>2.7838024197056524E-12</v>
      </c>
      <c r="K948" s="1">
        <v>167.95288096598912</v>
      </c>
      <c r="L948" s="1">
        <v>2.8822270741125591E-12</v>
      </c>
      <c r="M948" s="1">
        <v>51.774716274639353</v>
      </c>
      <c r="N948" s="1">
        <v>9.1731192034719322E-12</v>
      </c>
      <c r="O948" s="1">
        <v>3.5938385467837057E-8</v>
      </c>
      <c r="P948" s="1">
        <v>6.3540000004085044</v>
      </c>
      <c r="Q948" s="1">
        <v>4.8150670898811125E-10</v>
      </c>
      <c r="R948" s="1">
        <v>1822.5898423583774</v>
      </c>
      <c r="S948" s="1">
        <v>7.8421314072478729E-10</v>
      </c>
      <c r="T948" s="1">
        <v>883.30504157108237</v>
      </c>
      <c r="U948" s="1">
        <v>81.196597071231409</v>
      </c>
      <c r="V948" s="1">
        <f>0.45*2600*PS[[#This Row],[Transform File.REC_y]]</f>
        <v>-9.6473020982455289</v>
      </c>
      <c r="W948" s="1">
        <f>0.45*_xlfn.XLOOKUP(PS[[#This Row],[Transform File.Year]],Graphs!$R$2:$R$41,Graphs!$S$2:$S$41)*_xlfn.XLOOKUP(PS[[#This Row],[Transform File.Year]],Graphs!$R$2:$R$41,Graphs!$T$2:$T$41)*PS[[#This Row],[Transform File.REC_y]]</f>
        <v>-3.1836687054841097</v>
      </c>
    </row>
    <row r="949" spans="1:23" hidden="1" x14ac:dyDescent="0.25">
      <c r="A949" s="1" t="s">
        <v>105</v>
      </c>
      <c r="B949">
        <v>1</v>
      </c>
      <c r="C949" s="1" t="s">
        <v>108</v>
      </c>
      <c r="D949" s="1" t="s">
        <v>385</v>
      </c>
      <c r="E949" s="1">
        <v>2048</v>
      </c>
      <c r="F949" s="1">
        <v>79.989868938932602</v>
      </c>
      <c r="G949" s="1">
        <v>-1.3129017821822428E-2</v>
      </c>
      <c r="H949" s="1">
        <v>9.5889397258822693E-13</v>
      </c>
      <c r="I949" s="1">
        <v>2.6052137894582592E-9</v>
      </c>
      <c r="J949" s="1">
        <v>2.7808555728334163E-12</v>
      </c>
      <c r="K949" s="1">
        <v>215.32977635160449</v>
      </c>
      <c r="L949" s="1">
        <v>2.0931203380811054E-12</v>
      </c>
      <c r="M949" s="1">
        <v>29.172305383096294</v>
      </c>
      <c r="N949" s="1">
        <v>1.0945842448382985E-11</v>
      </c>
      <c r="O949" s="1">
        <v>3.5938978397501598E-8</v>
      </c>
      <c r="P949" s="1">
        <v>7.7375753742075501E-8</v>
      </c>
      <c r="Q949" s="1">
        <v>4.8618227180894603E-10</v>
      </c>
      <c r="R949" s="1">
        <v>1866.8902233243666</v>
      </c>
      <c r="S949" s="1">
        <v>8.412076591712508E-10</v>
      </c>
      <c r="T949" s="1">
        <v>935.0797578457217</v>
      </c>
      <c r="U949" s="1">
        <v>81.196597071239566</v>
      </c>
      <c r="V949" s="1">
        <f>0.45*2600*PS[[#This Row],[Transform File.REC_y]]</f>
        <v>-15.360950851532241</v>
      </c>
      <c r="W949" s="1">
        <f>0.45*_xlfn.XLOOKUP(PS[[#This Row],[Transform File.Year]],Graphs!$R$2:$R$41,Graphs!$S$2:$S$41)*_xlfn.XLOOKUP(PS[[#This Row],[Transform File.Year]],Graphs!$R$2:$R$41,Graphs!$T$2:$T$41)*PS[[#This Row],[Transform File.REC_y]]</f>
        <v>-4.8603690770663839</v>
      </c>
    </row>
    <row r="950" spans="1:23" hidden="1" x14ac:dyDescent="0.25">
      <c r="A950" s="1" t="s">
        <v>105</v>
      </c>
      <c r="B950">
        <v>1</v>
      </c>
      <c r="C950" s="1" t="s">
        <v>108</v>
      </c>
      <c r="D950" s="1" t="s">
        <v>385</v>
      </c>
      <c r="E950" s="1">
        <v>2049</v>
      </c>
      <c r="F950" s="1">
        <v>77.126152942336716</v>
      </c>
      <c r="G950" s="1">
        <v>-1.5849396346606051E-2</v>
      </c>
      <c r="H950" s="1">
        <v>1.1410661793596307E-12</v>
      </c>
      <c r="I950" s="1">
        <v>1.3914839066513819E-8</v>
      </c>
      <c r="J950" s="1">
        <v>2.6756193670044717E-12</v>
      </c>
      <c r="K950" s="1">
        <v>169.09833368485863</v>
      </c>
      <c r="L950" s="1">
        <v>1.6605222651833525E-12</v>
      </c>
      <c r="M950" s="1">
        <v>48.485255686246298</v>
      </c>
      <c r="N950" s="1">
        <v>1.3152157453240975E-11</v>
      </c>
      <c r="O950" s="1">
        <v>3.5939638488829675E-8</v>
      </c>
      <c r="P950" s="1">
        <v>8.2374249124178428E-8</v>
      </c>
      <c r="Q950" s="1">
        <v>4.8974319815338855E-10</v>
      </c>
      <c r="R950" s="1">
        <v>1896.741249675973</v>
      </c>
      <c r="S950" s="1">
        <v>8.9723065271743019E-10</v>
      </c>
      <c r="T950" s="1">
        <v>964.25206322881797</v>
      </c>
      <c r="U950" s="1">
        <v>81.196597071249485</v>
      </c>
      <c r="V950" s="1">
        <f>0.45*2600*PS[[#This Row],[Transform File.REC_y]]</f>
        <v>-18.543793725529081</v>
      </c>
      <c r="W950" s="1">
        <f>0.45*_xlfn.XLOOKUP(PS[[#This Row],[Transform File.Year]],Graphs!$R$2:$R$41,Graphs!$S$2:$S$41)*_xlfn.XLOOKUP(PS[[#This Row],[Transform File.Year]],Graphs!$R$2:$R$41,Graphs!$T$2:$T$41)*PS[[#This Row],[Transform File.REC_y]]</f>
        <v>-5.6254778033338004</v>
      </c>
    </row>
    <row r="951" spans="1:23" hidden="1" x14ac:dyDescent="0.25">
      <c r="A951" s="1" t="s">
        <v>105</v>
      </c>
      <c r="B951">
        <v>1</v>
      </c>
      <c r="C951" s="1" t="s">
        <v>108</v>
      </c>
      <c r="D951" s="1" t="s">
        <v>385</v>
      </c>
      <c r="E951" s="1">
        <v>2050</v>
      </c>
      <c r="F951" s="1">
        <v>74.377747988819721</v>
      </c>
      <c r="G951" s="1">
        <v>-2.0860306015304954E-2</v>
      </c>
      <c r="H951" s="1">
        <v>1.340520115964371E-12</v>
      </c>
      <c r="I951" s="1">
        <v>6.3274504902551447E-9</v>
      </c>
      <c r="J951" s="1">
        <v>2.5645593493796393E-12</v>
      </c>
      <c r="K951" s="1">
        <v>142.08369811451209</v>
      </c>
      <c r="L951" s="1">
        <v>0</v>
      </c>
      <c r="M951" s="1">
        <v>32.336364841119</v>
      </c>
      <c r="N951" s="1">
        <v>1.5934378142077108E-11</v>
      </c>
      <c r="O951" s="1">
        <v>3.5940413645433678E-8</v>
      </c>
      <c r="P951" s="1">
        <v>8.4977409812505431E-8</v>
      </c>
      <c r="Q951" s="1">
        <v>4.9269620098286241E-10</v>
      </c>
      <c r="R951" s="1">
        <v>1965.873206836482</v>
      </c>
      <c r="S951" s="1">
        <v>1.0102455540669081E-9</v>
      </c>
      <c r="T951" s="1">
        <v>1012.7373189150643</v>
      </c>
      <c r="U951" s="1">
        <v>81.196597071261365</v>
      </c>
      <c r="V951" s="1">
        <f>0.45*2600*PS[[#This Row],[Transform File.REC_y]]</f>
        <v>-24.406558037906795</v>
      </c>
      <c r="W951" s="1">
        <f>0.45*_xlfn.XLOOKUP(PS[[#This Row],[Transform File.Year]],Graphs!$R$2:$R$41,Graphs!$S$2:$S$41)*_xlfn.XLOOKUP(PS[[#This Row],[Transform File.Year]],Graphs!$R$2:$R$41,Graphs!$T$2:$T$41)*PS[[#This Row],[Transform File.REC_y]]</f>
        <v>-7.0983567099106528</v>
      </c>
    </row>
    <row r="952" spans="1:23" hidden="1" x14ac:dyDescent="0.25">
      <c r="A952" s="1" t="s">
        <v>105</v>
      </c>
      <c r="B952">
        <v>1</v>
      </c>
      <c r="C952" s="1" t="s">
        <v>108</v>
      </c>
      <c r="D952" s="1" t="s">
        <v>385</v>
      </c>
      <c r="E952" s="1">
        <v>2051</v>
      </c>
      <c r="F952" s="1">
        <v>71.302656907764884</v>
      </c>
      <c r="G952" s="1">
        <v>-7.0082679545790919E-5</v>
      </c>
      <c r="H952" s="1">
        <v>1.6247593242045011E-12</v>
      </c>
      <c r="I952" s="1">
        <v>3.0096361252418114E-8</v>
      </c>
      <c r="J952" s="1">
        <v>2.7228206844287203E-12</v>
      </c>
      <c r="K952" s="1">
        <v>99.938829517617364</v>
      </c>
      <c r="L952" s="1">
        <v>0</v>
      </c>
      <c r="M952" s="1">
        <v>93.222982536254847</v>
      </c>
      <c r="N952" s="1">
        <v>1.9500985632368337E-11</v>
      </c>
      <c r="O952" s="1">
        <v>3.594133883255272E-8</v>
      </c>
      <c r="P952" s="1">
        <v>9.8889948987911511E-8</v>
      </c>
      <c r="Q952" s="1">
        <v>4.9562398206888763E-10</v>
      </c>
      <c r="R952" s="1">
        <v>1993.8525150780165</v>
      </c>
      <c r="S952" s="1">
        <v>1.1471899601753907E-9</v>
      </c>
      <c r="T952" s="1">
        <v>1045.0736837561833</v>
      </c>
      <c r="U952" s="1">
        <v>81.196597071275647</v>
      </c>
      <c r="V952" s="1">
        <f>0.45*2600*PS[[#This Row],[Transform File.REC_y]]</f>
        <v>-8.1996735068575369E-2</v>
      </c>
      <c r="W952" s="1">
        <f>0.45*_xlfn.XLOOKUP(PS[[#This Row],[Transform File.Year]],Graphs!$R$2:$R$41,Graphs!$S$2:$S$41)*_xlfn.XLOOKUP(PS[[#This Row],[Transform File.Year]],Graphs!$R$2:$R$41,Graphs!$T$2:$T$41)*PS[[#This Row],[Transform File.REC_y]]</f>
        <v>-2.2862268920379365E-2</v>
      </c>
    </row>
    <row r="953" spans="1:23" hidden="1" x14ac:dyDescent="0.25">
      <c r="A953" s="1" t="s">
        <v>105</v>
      </c>
      <c r="B953">
        <v>1</v>
      </c>
      <c r="C953" s="1" t="s">
        <v>108</v>
      </c>
      <c r="D953" s="1" t="s">
        <v>385</v>
      </c>
      <c r="E953" s="1">
        <v>2052</v>
      </c>
      <c r="F953" s="1">
        <v>68.423289889546538</v>
      </c>
      <c r="G953" s="1">
        <v>-2.1738105737881925E-4</v>
      </c>
      <c r="H953" s="1">
        <v>1.9734986019320266E-12</v>
      </c>
      <c r="I953" s="1">
        <v>3.9233422593949548E-8</v>
      </c>
      <c r="J953" s="1">
        <v>0</v>
      </c>
      <c r="K953" s="1">
        <v>107.67233333328056</v>
      </c>
      <c r="L953" s="1">
        <v>0</v>
      </c>
      <c r="M953" s="1">
        <v>91.093613596637269</v>
      </c>
      <c r="N953" s="1">
        <v>2.4166652084093235E-11</v>
      </c>
      <c r="O953" s="1">
        <v>3.5942438007147614E-8</v>
      </c>
      <c r="P953" s="1">
        <v>1.0521480575601251E-7</v>
      </c>
      <c r="Q953" s="1">
        <v>4.9846813550979286E-10</v>
      </c>
      <c r="R953" s="1">
        <v>2023.4710250669273</v>
      </c>
      <c r="S953" s="1">
        <v>1.258029803273372E-9</v>
      </c>
      <c r="T953" s="1">
        <v>1082.8766662924404</v>
      </c>
      <c r="U953" s="1">
        <v>81.196597071292885</v>
      </c>
      <c r="V953" s="1">
        <f>0.45*2600*PS[[#This Row],[Transform File.REC_y]]</f>
        <v>-0.2543358371332185</v>
      </c>
      <c r="W953" s="1">
        <f>0.45*_xlfn.XLOOKUP(PS[[#This Row],[Transform File.Year]],Graphs!$R$2:$R$41,Graphs!$S$2:$S$41)*_xlfn.XLOOKUP(PS[[#This Row],[Transform File.Year]],Graphs!$R$2:$R$41,Graphs!$T$2:$T$41)*PS[[#This Row],[Transform File.REC_y]]</f>
        <v>-6.798030236666483E-2</v>
      </c>
    </row>
    <row r="954" spans="1:23" hidden="1" x14ac:dyDescent="0.25">
      <c r="A954" s="1" t="s">
        <v>105</v>
      </c>
      <c r="B954">
        <v>1</v>
      </c>
      <c r="C954" s="1" t="s">
        <v>108</v>
      </c>
      <c r="D954" s="1" t="s">
        <v>385</v>
      </c>
      <c r="E954" s="1">
        <v>2053</v>
      </c>
      <c r="F954" s="1">
        <v>65.369394798356851</v>
      </c>
      <c r="G954" s="1">
        <v>-6.0874436721609026E-4</v>
      </c>
      <c r="H954" s="1">
        <v>2.4367984796303061E-12</v>
      </c>
      <c r="I954" s="1">
        <v>9.912853504483546E-9</v>
      </c>
      <c r="J954" s="1">
        <v>0</v>
      </c>
      <c r="K954" s="1">
        <v>100.25937117213786</v>
      </c>
      <c r="L954" s="1">
        <v>0</v>
      </c>
      <c r="M954" s="1">
        <v>104.91855506297092</v>
      </c>
      <c r="N954" s="1">
        <v>3.0430112807006536E-11</v>
      </c>
      <c r="O954" s="1">
        <v>3.5943725251543675E-8</v>
      </c>
      <c r="P954" s="1">
        <v>1.3530825768623167E-7</v>
      </c>
      <c r="Q954" s="1">
        <v>5.0134518704936932E-10</v>
      </c>
      <c r="R954" s="1">
        <v>2076.6871919417313</v>
      </c>
      <c r="S954" s="1">
        <v>1.2944813401636399E-9</v>
      </c>
      <c r="T954" s="1">
        <v>1090.8402798890895</v>
      </c>
      <c r="U954" s="1">
        <v>81.196597071313718</v>
      </c>
      <c r="V954" s="1">
        <f>0.45*2600*PS[[#This Row],[Transform File.REC_y]]</f>
        <v>-0.71223090964282565</v>
      </c>
      <c r="W954" s="1">
        <f>0.45*_xlfn.XLOOKUP(PS[[#This Row],[Transform File.Year]],Graphs!$R$2:$R$41,Graphs!$S$2:$S$41)*_xlfn.XLOOKUP(PS[[#This Row],[Transform File.Year]],Graphs!$R$2:$R$41,Graphs!$T$2:$T$41)*PS[[#This Row],[Transform File.REC_y]]</f>
        <v>-0.18248645611534736</v>
      </c>
    </row>
    <row r="955" spans="1:23" hidden="1" x14ac:dyDescent="0.25">
      <c r="A955" s="1" t="s">
        <v>105</v>
      </c>
      <c r="B955">
        <v>1</v>
      </c>
      <c r="C955" s="1" t="s">
        <v>108</v>
      </c>
      <c r="D955" s="1" t="s">
        <v>385</v>
      </c>
      <c r="E955" s="1">
        <v>2054</v>
      </c>
      <c r="F955" s="1">
        <v>62.199463603385709</v>
      </c>
      <c r="G955" s="1">
        <v>-1.5502990083011042E-3</v>
      </c>
      <c r="H955" s="1">
        <v>3.065582743232034E-12</v>
      </c>
      <c r="I955" s="1">
        <v>4.0380072195397152E-9</v>
      </c>
      <c r="J955" s="1">
        <v>0</v>
      </c>
      <c r="K955" s="1">
        <v>120.20762401190161</v>
      </c>
      <c r="L955" s="1">
        <v>0</v>
      </c>
      <c r="M955" s="1">
        <v>1.1974060181334829</v>
      </c>
      <c r="N955" s="1">
        <v>3.9129735864428356E-11</v>
      </c>
      <c r="O955" s="1">
        <v>3.5945279385976432E-8</v>
      </c>
      <c r="P955" s="1">
        <v>1.7453841887087084E-7</v>
      </c>
      <c r="Q955" s="1">
        <v>5.0405316635822216E-10</v>
      </c>
      <c r="R955" s="1">
        <v>2113.7661989072185</v>
      </c>
      <c r="S955" s="1">
        <v>1.3094324470957954E-9</v>
      </c>
      <c r="T955" s="1">
        <v>1111.9181983199326</v>
      </c>
      <c r="U955" s="1">
        <v>81.196597071337735</v>
      </c>
      <c r="V955" s="1">
        <f>0.45*2600*PS[[#This Row],[Transform File.REC_y]]</f>
        <v>-1.813849839712292</v>
      </c>
      <c r="W955" s="1">
        <f>0.45*_xlfn.XLOOKUP(PS[[#This Row],[Transform File.Year]],Graphs!$R$2:$R$41,Graphs!$S$2:$S$41)*_xlfn.XLOOKUP(PS[[#This Row],[Transform File.Year]],Graphs!$R$2:$R$41,Graphs!$T$2:$T$41)*PS[[#This Row],[Transform File.REC_y]]</f>
        <v>-0.44547896118986624</v>
      </c>
    </row>
    <row r="956" spans="1:23" hidden="1" x14ac:dyDescent="0.25">
      <c r="A956" s="1" t="s">
        <v>105</v>
      </c>
      <c r="B956">
        <v>1</v>
      </c>
      <c r="C956" s="1" t="s">
        <v>108</v>
      </c>
      <c r="D956" s="1" t="s">
        <v>385</v>
      </c>
      <c r="E956" s="1">
        <v>2055</v>
      </c>
      <c r="F956" s="1">
        <v>58.915054989667695</v>
      </c>
      <c r="G956" s="1">
        <v>-3.597247476100364E-3</v>
      </c>
      <c r="H956" s="1">
        <v>3.7171896940480777E-12</v>
      </c>
      <c r="I956" s="1">
        <v>7.0062646912948836E-9</v>
      </c>
      <c r="J956" s="1">
        <v>0</v>
      </c>
      <c r="K956" s="1">
        <v>109.77523569152321</v>
      </c>
      <c r="L956" s="1">
        <v>0</v>
      </c>
      <c r="M956" s="1">
        <v>57.241760166682113</v>
      </c>
      <c r="N956" s="1">
        <v>5.1792382645121496E-11</v>
      </c>
      <c r="O956" s="1">
        <v>3.5947149811122226E-8</v>
      </c>
      <c r="P956" s="1">
        <v>1.844476085056425E-7</v>
      </c>
      <c r="Q956" s="1">
        <v>5.0683696877792784E-10</v>
      </c>
      <c r="R956" s="1">
        <v>2160.074961568424</v>
      </c>
      <c r="S956" s="1">
        <v>1.3166495479769506E-9</v>
      </c>
      <c r="T956" s="1">
        <v>1113.1156043371536</v>
      </c>
      <c r="U956" s="1">
        <v>79.150888343489967</v>
      </c>
      <c r="V956" s="1">
        <f>0.45*2600*PS[[#This Row],[Transform File.REC_y]]</f>
        <v>-4.2087795470374258</v>
      </c>
      <c r="W956" s="1">
        <f>0.45*_xlfn.XLOOKUP(PS[[#This Row],[Transform File.Year]],Graphs!$R$2:$R$41,Graphs!$S$2:$S$41)*_xlfn.XLOOKUP(PS[[#This Row],[Transform File.Year]],Graphs!$R$2:$R$41,Graphs!$T$2:$T$41)*PS[[#This Row],[Transform File.REC_y]]</f>
        <v>-0.99078651718283761</v>
      </c>
    </row>
    <row r="957" spans="1:23" hidden="1" x14ac:dyDescent="0.25">
      <c r="A957" s="1" t="s">
        <v>105</v>
      </c>
      <c r="B957">
        <v>1</v>
      </c>
      <c r="C957" s="1" t="s">
        <v>108</v>
      </c>
      <c r="D957" s="1" t="s">
        <v>385</v>
      </c>
      <c r="E957" s="1">
        <v>2056</v>
      </c>
      <c r="F957" s="1">
        <v>55.778470714431286</v>
      </c>
      <c r="G957" s="1">
        <v>-7.8436637360895217E-3</v>
      </c>
      <c r="H957" s="1">
        <v>4.6269624105088568E-12</v>
      </c>
      <c r="I957" s="1">
        <v>1.7687910147647938E-9</v>
      </c>
      <c r="J957" s="1">
        <v>0</v>
      </c>
      <c r="K957" s="1">
        <v>101.48020508402992</v>
      </c>
      <c r="L957" s="1">
        <v>0</v>
      </c>
      <c r="M957" s="1">
        <v>39.351633915062955</v>
      </c>
      <c r="N957" s="1">
        <v>7.1510443804856479E-11</v>
      </c>
      <c r="O957" s="1">
        <v>3.5949443297067682E-8</v>
      </c>
      <c r="P957" s="1">
        <v>1.8848154082692421E-7</v>
      </c>
      <c r="Q957" s="1">
        <v>5.0961782435076121E-10</v>
      </c>
      <c r="R957" s="1">
        <v>2181.1879210240322</v>
      </c>
      <c r="S957" s="1">
        <v>1.3208522966971207E-9</v>
      </c>
      <c r="T957" s="1">
        <v>1128.7621147657828</v>
      </c>
      <c r="U957" s="1">
        <v>76.419533979621789</v>
      </c>
      <c r="V957" s="1">
        <f>0.45*2600*PS[[#This Row],[Transform File.REC_y]]</f>
        <v>-9.1770865712247396</v>
      </c>
      <c r="W957" s="1">
        <f>0.45*_xlfn.XLOOKUP(PS[[#This Row],[Transform File.Year]],Graphs!$R$2:$R$41,Graphs!$S$2:$S$41)*_xlfn.XLOOKUP(PS[[#This Row],[Transform File.Year]],Graphs!$R$2:$R$41,Graphs!$T$2:$T$41)*PS[[#This Row],[Transform File.REC_y]]</f>
        <v>-2.0706610070337299</v>
      </c>
    </row>
    <row r="958" spans="1:23" hidden="1" x14ac:dyDescent="0.25">
      <c r="A958" s="1" t="s">
        <v>105</v>
      </c>
      <c r="B958">
        <v>1</v>
      </c>
      <c r="C958" s="1" t="s">
        <v>108</v>
      </c>
      <c r="D958" s="1" t="s">
        <v>385</v>
      </c>
      <c r="E958" s="1">
        <v>2057</v>
      </c>
      <c r="F958" s="1">
        <v>52.826178170068999</v>
      </c>
      <c r="G958" s="1">
        <v>-1.5800242540940881E-2</v>
      </c>
      <c r="H958" s="1">
        <v>0</v>
      </c>
      <c r="I958" s="1">
        <v>9.8021717913115554E-10</v>
      </c>
      <c r="J958" s="1">
        <v>0</v>
      </c>
      <c r="K958" s="1">
        <v>200.77002399143328</v>
      </c>
      <c r="L958" s="1">
        <v>0</v>
      </c>
      <c r="M958" s="1">
        <v>4.1512924110012367E-7</v>
      </c>
      <c r="N958" s="1">
        <v>1.0564239844930063E-10</v>
      </c>
      <c r="O958" s="1">
        <v>3.5952274822951196E-8</v>
      </c>
      <c r="P958" s="1">
        <v>1.9548328139795592E-7</v>
      </c>
      <c r="Q958" s="1">
        <v>5.1229344371776566E-10</v>
      </c>
      <c r="R958" s="1">
        <v>2202.0698804497911</v>
      </c>
      <c r="S958" s="1">
        <v>1.3237345237712333E-9</v>
      </c>
      <c r="T958" s="1">
        <v>1135.568871012538</v>
      </c>
      <c r="U958" s="1">
        <v>72.892002433802176</v>
      </c>
      <c r="V958" s="1">
        <f>0.45*2600*PS[[#This Row],[Transform File.REC_y]]</f>
        <v>-18.48628377290083</v>
      </c>
      <c r="W958" s="1">
        <f>0.45*_xlfn.XLOOKUP(PS[[#This Row],[Transform File.Year]],Graphs!$R$2:$R$41,Graphs!$S$2:$S$41)*_xlfn.XLOOKUP(PS[[#This Row],[Transform File.Year]],Graphs!$R$2:$R$41,Graphs!$T$2:$T$41)*PS[[#This Row],[Transform File.REC_y]]</f>
        <v>-3.9977580731552269</v>
      </c>
    </row>
    <row r="959" spans="1:23" hidden="1" x14ac:dyDescent="0.25">
      <c r="A959" s="1" t="s">
        <v>105</v>
      </c>
      <c r="B959">
        <v>1</v>
      </c>
      <c r="C959" s="1" t="s">
        <v>108</v>
      </c>
      <c r="D959" s="1" t="s">
        <v>385</v>
      </c>
      <c r="E959" s="1">
        <v>2058</v>
      </c>
      <c r="F959" s="1">
        <v>50.089611400760077</v>
      </c>
      <c r="G959" s="1">
        <v>-2.9781120710280721E-2</v>
      </c>
      <c r="H959" s="1">
        <v>0</v>
      </c>
      <c r="I959" s="1">
        <v>0</v>
      </c>
      <c r="J959" s="1">
        <v>0</v>
      </c>
      <c r="K959" s="1">
        <v>30.487028453237468</v>
      </c>
      <c r="L959" s="1">
        <v>0</v>
      </c>
      <c r="M959" s="1">
        <v>1.0293218971621473E-7</v>
      </c>
      <c r="N959" s="1">
        <v>1.7697106680658991E-10</v>
      </c>
      <c r="O959" s="1">
        <v>3.5955603119837272E-8</v>
      </c>
      <c r="P959" s="1">
        <v>1.9724703782194901E-7</v>
      </c>
      <c r="Q959" s="1">
        <v>5.1485800306714528E-10</v>
      </c>
      <c r="R959" s="1">
        <v>2327.7662441078364</v>
      </c>
      <c r="S959" s="1">
        <v>1.3258276441093144E-9</v>
      </c>
      <c r="T959" s="1">
        <v>1102.3241508866547</v>
      </c>
      <c r="U959" s="1">
        <v>68.170205115075234</v>
      </c>
      <c r="V959" s="1">
        <f>0.45*2600*PS[[#This Row],[Transform File.REC_y]]</f>
        <v>-34.843911231028443</v>
      </c>
      <c r="W959" s="1">
        <f>0.45*_xlfn.XLOOKUP(PS[[#This Row],[Transform File.Year]],Graphs!$R$2:$R$41,Graphs!$S$2:$S$41)*_xlfn.XLOOKUP(PS[[#This Row],[Transform File.Year]],Graphs!$R$2:$R$41,Graphs!$T$2:$T$41)*PS[[#This Row],[Transform File.REC_y]]</f>
        <v>-7.2216956239110788</v>
      </c>
    </row>
    <row r="960" spans="1:23" hidden="1" x14ac:dyDescent="0.25">
      <c r="A960" s="1" t="s">
        <v>105</v>
      </c>
      <c r="B960">
        <v>1</v>
      </c>
      <c r="C960" s="1" t="s">
        <v>108</v>
      </c>
      <c r="D960" s="1" t="s">
        <v>385</v>
      </c>
      <c r="E960" s="1">
        <v>2059</v>
      </c>
      <c r="F960" s="1">
        <v>55.55522946690769</v>
      </c>
      <c r="G960" s="1">
        <v>-5.3070893222649233E-2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3.5959468359815548E-8</v>
      </c>
      <c r="P960" s="1">
        <v>1.9822164310272184E-7</v>
      </c>
      <c r="Q960" s="1">
        <v>5.1758082375157398E-10</v>
      </c>
      <c r="R960" s="1">
        <v>2293.7933942295008</v>
      </c>
      <c r="S960" s="1">
        <v>1.3274881663744978E-9</v>
      </c>
      <c r="T960" s="1">
        <v>1079.5015877795215</v>
      </c>
      <c r="U960" s="1">
        <v>61.657009137007073</v>
      </c>
      <c r="V960" s="1">
        <f>0.45*2600*PS[[#This Row],[Transform File.REC_y]]</f>
        <v>-62.092945070499603</v>
      </c>
      <c r="W960" s="1">
        <f>0.45*_xlfn.XLOOKUP(PS[[#This Row],[Transform File.Year]],Graphs!$R$2:$R$41,Graphs!$S$2:$S$41)*_xlfn.XLOOKUP(PS[[#This Row],[Transform File.Year]],Graphs!$R$2:$R$41,Graphs!$T$2:$T$41)*PS[[#This Row],[Transform File.REC_y]]</f>
        <v>-12.333399973730998</v>
      </c>
    </row>
    <row r="961" spans="1:23" hidden="1" x14ac:dyDescent="0.25">
      <c r="A961" s="1" t="s">
        <v>105</v>
      </c>
      <c r="B961">
        <v>1</v>
      </c>
      <c r="C961" s="1" t="s">
        <v>108</v>
      </c>
      <c r="D961" s="1" t="s">
        <v>385</v>
      </c>
      <c r="E961" s="1">
        <v>2060</v>
      </c>
      <c r="F961" s="1">
        <v>66.3779422474407</v>
      </c>
      <c r="G961" s="1">
        <v>-8.949123437671283E-2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3.5958076043127531E-8</v>
      </c>
      <c r="P961" s="1">
        <v>1.9821535961185317E-7</v>
      </c>
      <c r="Q961" s="1">
        <v>5.1758082375157398E-10</v>
      </c>
      <c r="R961" s="1">
        <v>2244.4496286734129</v>
      </c>
      <c r="S961" s="1">
        <v>1.3274881663744978E-9</v>
      </c>
      <c r="T961" s="1">
        <v>1067.2262182917327</v>
      </c>
      <c r="U961" s="1">
        <v>51.887215169691288</v>
      </c>
      <c r="V961" s="1">
        <f>0.45*2600*PS[[#This Row],[Transform File.REC_y]]</f>
        <v>-104.70474422075401</v>
      </c>
      <c r="W961" s="1">
        <f>0.45*_xlfn.XLOOKUP(PS[[#This Row],[Transform File.Year]],Graphs!$R$2:$R$41,Graphs!$S$2:$S$41)*_xlfn.XLOOKUP(PS[[#This Row],[Transform File.Year]],Graphs!$R$2:$R$41,Graphs!$T$2:$T$41)*PS[[#This Row],[Transform File.REC_y]]</f>
        <v>-19.930504560714095</v>
      </c>
    </row>
    <row r="962" spans="1:23" hidden="1" x14ac:dyDescent="0.25">
      <c r="A962" s="1" t="s">
        <v>105</v>
      </c>
      <c r="B962">
        <v>1</v>
      </c>
      <c r="C962" s="1" t="s">
        <v>108</v>
      </c>
      <c r="D962" s="1" t="s">
        <v>337</v>
      </c>
      <c r="E962" s="1">
        <v>2021</v>
      </c>
      <c r="F962" s="1">
        <v>199.29460319633557</v>
      </c>
      <c r="G962" s="1">
        <v>1.8923171675055318E-11</v>
      </c>
      <c r="H962" s="1">
        <v>9.9366743310908305E-14</v>
      </c>
      <c r="I962" s="1">
        <v>6.3539999999998553</v>
      </c>
      <c r="J962" s="1">
        <v>2.0795815899574054E-12</v>
      </c>
      <c r="K962" s="1">
        <v>82.434999999999917</v>
      </c>
      <c r="L962" s="1">
        <v>4.4455111726587339E-15</v>
      </c>
      <c r="M962" s="1">
        <v>55.419999999998858</v>
      </c>
      <c r="N962" s="1">
        <v>3.5137524993612751E-13</v>
      </c>
      <c r="O962" s="1">
        <v>153</v>
      </c>
      <c r="P962" s="1">
        <v>12.708</v>
      </c>
      <c r="Q962" s="1">
        <v>49.44</v>
      </c>
      <c r="R962" s="1">
        <v>164.87</v>
      </c>
      <c r="S962" s="1">
        <v>78.48</v>
      </c>
      <c r="T962" s="1">
        <v>110.84</v>
      </c>
      <c r="U962" s="1">
        <v>11.39</v>
      </c>
      <c r="V962" s="1">
        <f>0.45*2600*PS[[#This Row],[Transform File.REC_y]]</f>
        <v>2.2140110859814721E-8</v>
      </c>
      <c r="W962" s="1">
        <f>0.45*_xlfn.XLOOKUP(PS[[#This Row],[Transform File.Year]],Graphs!$R$2:$R$41,Graphs!$S$2:$S$41)*_xlfn.XLOOKUP(PS[[#This Row],[Transform File.Year]],Graphs!$R$2:$R$41,Graphs!$T$2:$T$41)*PS[[#This Row],[Transform File.REC_y]]</f>
        <v>1.8002916220818848E-8</v>
      </c>
    </row>
    <row r="963" spans="1:23" hidden="1" x14ac:dyDescent="0.25">
      <c r="A963" s="1" t="s">
        <v>105</v>
      </c>
      <c r="B963">
        <v>1</v>
      </c>
      <c r="C963" s="1" t="s">
        <v>108</v>
      </c>
      <c r="D963" s="1" t="s">
        <v>337</v>
      </c>
      <c r="E963" s="1">
        <v>2022</v>
      </c>
      <c r="F963" s="1">
        <v>322.86847671242037</v>
      </c>
      <c r="G963" s="1">
        <v>5.1862716725327546E-9</v>
      </c>
      <c r="H963" s="1">
        <v>1.016503361463812E-13</v>
      </c>
      <c r="I963" s="1">
        <v>8.5043803876606156E-14</v>
      </c>
      <c r="J963" s="1">
        <v>2.1669387744817957E-12</v>
      </c>
      <c r="K963" s="1">
        <v>123.65249999999962</v>
      </c>
      <c r="L963" s="1">
        <v>4.0207433854512877E-15</v>
      </c>
      <c r="M963" s="1">
        <v>83.129999999994013</v>
      </c>
      <c r="N963" s="1">
        <v>3.5437886157592909E-13</v>
      </c>
      <c r="O963" s="1">
        <v>153</v>
      </c>
      <c r="P963" s="1">
        <v>12.708</v>
      </c>
      <c r="Q963" s="1">
        <v>49.44</v>
      </c>
      <c r="R963" s="1">
        <v>247.30499999999992</v>
      </c>
      <c r="S963" s="1">
        <v>78.48</v>
      </c>
      <c r="T963" s="1">
        <v>166.25999999999885</v>
      </c>
      <c r="U963" s="1">
        <v>11.390000000000352</v>
      </c>
      <c r="V963" s="1">
        <f>0.45*2600*PS[[#This Row],[Transform File.REC_y]]</f>
        <v>6.0679378568633231E-6</v>
      </c>
      <c r="W963" s="1">
        <f>0.45*_xlfn.XLOOKUP(PS[[#This Row],[Transform File.Year]],Graphs!$R$2:$R$41,Graphs!$S$2:$S$41)*_xlfn.XLOOKUP(PS[[#This Row],[Transform File.Year]],Graphs!$R$2:$R$41,Graphs!$T$2:$T$41)*PS[[#This Row],[Transform File.REC_y]]</f>
        <v>5.0211468052024743E-6</v>
      </c>
    </row>
    <row r="964" spans="1:23" hidden="1" x14ac:dyDescent="0.25">
      <c r="A964" s="1" t="s">
        <v>105</v>
      </c>
      <c r="B964">
        <v>1</v>
      </c>
      <c r="C964" s="1" t="s">
        <v>108</v>
      </c>
      <c r="D964" s="1" t="s">
        <v>337</v>
      </c>
      <c r="E964" s="1">
        <v>2023</v>
      </c>
      <c r="F964" s="1">
        <v>104.31392536542832</v>
      </c>
      <c r="G964" s="1">
        <v>5.9786875433429445E-9</v>
      </c>
      <c r="H964" s="1">
        <v>1.0303565454078823E-13</v>
      </c>
      <c r="I964" s="1">
        <v>4.6420274958593991E-14</v>
      </c>
      <c r="J964" s="1">
        <v>2.2552391869173812E-12</v>
      </c>
      <c r="K964" s="1">
        <v>185.47874999999607</v>
      </c>
      <c r="L964" s="1">
        <v>3.7725885837366293E-15</v>
      </c>
      <c r="M964" s="1">
        <v>74.394681695785607</v>
      </c>
      <c r="N964" s="1">
        <v>3.5764969597638471E-13</v>
      </c>
      <c r="O964" s="1">
        <v>145.35</v>
      </c>
      <c r="P964" s="1">
        <v>18.355999999999852</v>
      </c>
      <c r="Q964" s="1">
        <v>46.144000000000005</v>
      </c>
      <c r="R964" s="1">
        <v>359.9661666666662</v>
      </c>
      <c r="S964" s="1">
        <v>74.555999999999997</v>
      </c>
      <c r="T964" s="1">
        <v>242.00066666665955</v>
      </c>
      <c r="U964" s="1">
        <v>10.251000000000705</v>
      </c>
      <c r="V964" s="1">
        <f>0.45*2600*PS[[#This Row],[Transform File.REC_y]]</f>
        <v>6.9950644257112453E-6</v>
      </c>
      <c r="W964" s="1">
        <f>0.45*_xlfn.XLOOKUP(PS[[#This Row],[Transform File.Year]],Graphs!$R$2:$R$41,Graphs!$S$2:$S$41)*_xlfn.XLOOKUP(PS[[#This Row],[Transform File.Year]],Graphs!$R$2:$R$41,Graphs!$T$2:$T$41)*PS[[#This Row],[Transform File.REC_y]]</f>
        <v>5.8887290110708055E-6</v>
      </c>
    </row>
    <row r="965" spans="1:23" hidden="1" x14ac:dyDescent="0.25">
      <c r="A965" s="1" t="s">
        <v>105</v>
      </c>
      <c r="B965">
        <v>1</v>
      </c>
      <c r="C965" s="1" t="s">
        <v>108</v>
      </c>
      <c r="D965" s="1" t="s">
        <v>337</v>
      </c>
      <c r="E965" s="1">
        <v>2024</v>
      </c>
      <c r="F965" s="1">
        <v>85.551785554203818</v>
      </c>
      <c r="G965" s="1">
        <v>-7.5846882802539624E-10</v>
      </c>
      <c r="H965" s="1">
        <v>1.3836366490433103E-13</v>
      </c>
      <c r="I965" s="1">
        <v>5.2404965582547618E-14</v>
      </c>
      <c r="J965" s="1">
        <v>2.8868777555789308E-12</v>
      </c>
      <c r="K965" s="1">
        <v>102.82057202389619</v>
      </c>
      <c r="L965" s="1">
        <v>4.7116361708106462E-15</v>
      </c>
      <c r="M965" s="1">
        <v>4.1686212840235053E-9</v>
      </c>
      <c r="N965" s="1">
        <v>5.0230181867374028E-13</v>
      </c>
      <c r="O965" s="1">
        <v>137.7000000000001</v>
      </c>
      <c r="P965" s="1">
        <v>17.649999999999942</v>
      </c>
      <c r="Q965" s="1">
        <v>42.848000000000006</v>
      </c>
      <c r="R965" s="1">
        <v>534.45358333332888</v>
      </c>
      <c r="S965" s="1">
        <v>70.632000000000005</v>
      </c>
      <c r="T965" s="1">
        <v>309.00601502911184</v>
      </c>
      <c r="U965" s="1">
        <v>9.1120000000010641</v>
      </c>
      <c r="V965" s="1">
        <f>0.45*2600*PS[[#This Row],[Transform File.REC_y]]</f>
        <v>-8.8740852878971358E-7</v>
      </c>
      <c r="W965" s="1">
        <f>0.45*_xlfn.XLOOKUP(PS[[#This Row],[Transform File.Year]],Graphs!$R$2:$R$41,Graphs!$S$2:$S$41)*_xlfn.XLOOKUP(PS[[#This Row],[Transform File.Year]],Graphs!$R$2:$R$41,Graphs!$T$2:$T$41)*PS[[#This Row],[Transform File.REC_y]]</f>
        <v>-7.2361232281087529E-7</v>
      </c>
    </row>
    <row r="966" spans="1:23" hidden="1" x14ac:dyDescent="0.25">
      <c r="A966" s="1" t="s">
        <v>105</v>
      </c>
      <c r="B966">
        <v>1</v>
      </c>
      <c r="C966" s="1" t="s">
        <v>108</v>
      </c>
      <c r="D966" s="1" t="s">
        <v>337</v>
      </c>
      <c r="E966" s="1">
        <v>2025</v>
      </c>
      <c r="F966" s="1">
        <v>76.973613851142076</v>
      </c>
      <c r="G966" s="1">
        <v>-5.3462206935181587E-10</v>
      </c>
      <c r="H966" s="1">
        <v>1.9766078423356053E-13</v>
      </c>
      <c r="I966" s="1">
        <v>5.9035449219401528E-14</v>
      </c>
      <c r="J966" s="1">
        <v>3.8377063241326007E-12</v>
      </c>
      <c r="K966" s="1">
        <v>92.268834556664729</v>
      </c>
      <c r="L966" s="1">
        <v>5.9519732101418236E-15</v>
      </c>
      <c r="M966" s="1">
        <v>26.243411881557602</v>
      </c>
      <c r="N966" s="1">
        <v>7.9308068814418758E-13</v>
      </c>
      <c r="O966" s="1">
        <v>130.05000000000021</v>
      </c>
      <c r="P966" s="1">
        <v>16.943999999999988</v>
      </c>
      <c r="Q966" s="1">
        <v>39.552</v>
      </c>
      <c r="R966" s="1">
        <v>626.28282202389187</v>
      </c>
      <c r="S966" s="1">
        <v>66.707999999999998</v>
      </c>
      <c r="T966" s="1">
        <v>301.61668169994709</v>
      </c>
      <c r="U966" s="1">
        <v>7.9730000000015648</v>
      </c>
      <c r="V966" s="1">
        <f>0.45*2600*PS[[#This Row],[Transform File.REC_y]]</f>
        <v>-6.2550782114162452E-7</v>
      </c>
      <c r="W966" s="1">
        <f>0.45*_xlfn.XLOOKUP(PS[[#This Row],[Transform File.Year]],Graphs!$R$2:$R$41,Graphs!$S$2:$S$41)*_xlfn.XLOOKUP(PS[[#This Row],[Transform File.Year]],Graphs!$R$2:$R$41,Graphs!$T$2:$T$41)*PS[[#This Row],[Transform File.REC_y]]</f>
        <v>-4.9390742109643774E-7</v>
      </c>
    </row>
    <row r="967" spans="1:23" hidden="1" x14ac:dyDescent="0.25">
      <c r="A967" s="1" t="s">
        <v>105</v>
      </c>
      <c r="B967">
        <v>1</v>
      </c>
      <c r="C967" s="1" t="s">
        <v>108</v>
      </c>
      <c r="D967" s="1" t="s">
        <v>337</v>
      </c>
      <c r="E967" s="1">
        <v>2026</v>
      </c>
      <c r="F967" s="1">
        <v>78.459333456228649</v>
      </c>
      <c r="G967" s="1">
        <v>-8.0969902725309265E-10</v>
      </c>
      <c r="H967" s="1">
        <v>2.969645637251714E-13</v>
      </c>
      <c r="I967" s="1">
        <v>6.6598240479285585E-14</v>
      </c>
      <c r="J967" s="1">
        <v>5.4505093079569326E-12</v>
      </c>
      <c r="K967" s="1">
        <v>56.578528791650079</v>
      </c>
      <c r="L967" s="1">
        <v>7.7249955524626493E-15</v>
      </c>
      <c r="M967" s="1">
        <v>23.498492961955822</v>
      </c>
      <c r="N967" s="1">
        <v>1.6715790907390954E-12</v>
      </c>
      <c r="O967" s="1">
        <v>122.4000000000003</v>
      </c>
      <c r="P967" s="1">
        <v>16.238000000000039</v>
      </c>
      <c r="Q967" s="1">
        <v>36.255999999999993</v>
      </c>
      <c r="R967" s="1">
        <v>707.56032324722321</v>
      </c>
      <c r="S967" s="1">
        <v>62.784000000000006</v>
      </c>
      <c r="T967" s="1">
        <v>320.47076024817136</v>
      </c>
      <c r="U967" s="1">
        <v>6.8340000000023577</v>
      </c>
      <c r="V967" s="1">
        <f>0.45*2600*PS[[#This Row],[Transform File.REC_y]]</f>
        <v>-9.4734786188611843E-7</v>
      </c>
      <c r="W967" s="1">
        <f>0.45*_xlfn.XLOOKUP(PS[[#This Row],[Transform File.Year]],Graphs!$R$2:$R$41,Graphs!$S$2:$S$41)*_xlfn.XLOOKUP(PS[[#This Row],[Transform File.Year]],Graphs!$R$2:$R$41,Graphs!$T$2:$T$41)*PS[[#This Row],[Transform File.REC_y]]</f>
        <v>-7.2416024012250433E-7</v>
      </c>
    </row>
    <row r="968" spans="1:23" hidden="1" x14ac:dyDescent="0.25">
      <c r="A968" s="1" t="s">
        <v>105</v>
      </c>
      <c r="B968">
        <v>1</v>
      </c>
      <c r="C968" s="1" t="s">
        <v>108</v>
      </c>
      <c r="D968" s="1" t="s">
        <v>337</v>
      </c>
      <c r="E968" s="1">
        <v>2027</v>
      </c>
      <c r="F968" s="1">
        <v>78.955108043512226</v>
      </c>
      <c r="G968" s="1">
        <v>2.3509665064186322E-10</v>
      </c>
      <c r="H968" s="1">
        <v>4.1502360961835644E-13</v>
      </c>
      <c r="I968" s="1">
        <v>7.4785211400011738E-14</v>
      </c>
      <c r="J968" s="1">
        <v>8.701821114334317E-12</v>
      </c>
      <c r="K968" s="1">
        <v>69.116242081881936</v>
      </c>
      <c r="L968" s="1">
        <v>3.3279871901303437E-14</v>
      </c>
      <c r="M968" s="1">
        <v>26.610303813769818</v>
      </c>
      <c r="N968" s="1">
        <v>1.0223522434644619</v>
      </c>
      <c r="O968" s="1">
        <v>114.75000000000044</v>
      </c>
      <c r="P968" s="1">
        <v>15.532000000000096</v>
      </c>
      <c r="Q968" s="1">
        <v>32.96</v>
      </c>
      <c r="R968" s="1">
        <v>753.14751870553994</v>
      </c>
      <c r="S968" s="1">
        <v>58.86</v>
      </c>
      <c r="T968" s="1">
        <v>336.57991987679384</v>
      </c>
      <c r="U968" s="1">
        <v>5.6950000000040308</v>
      </c>
      <c r="V968" s="1">
        <f>0.45*2600*PS[[#This Row],[Transform File.REC_y]]</f>
        <v>2.7506308125097997E-7</v>
      </c>
      <c r="W968" s="1">
        <f>0.45*_xlfn.XLOOKUP(PS[[#This Row],[Transform File.Year]],Graphs!$R$2:$R$41,Graphs!$S$2:$S$41)*_xlfn.XLOOKUP(PS[[#This Row],[Transform File.Year]],Graphs!$R$2:$R$41,Graphs!$T$2:$T$41)*PS[[#This Row],[Transform File.REC_y]]</f>
        <v>2.0349588323876801E-7</v>
      </c>
    </row>
    <row r="969" spans="1:23" hidden="1" x14ac:dyDescent="0.25">
      <c r="A969" s="1" t="s">
        <v>105</v>
      </c>
      <c r="B969">
        <v>1</v>
      </c>
      <c r="C969" s="1" t="s">
        <v>108</v>
      </c>
      <c r="D969" s="1" t="s">
        <v>337</v>
      </c>
      <c r="E969" s="1">
        <v>2028</v>
      </c>
      <c r="F969" s="1">
        <v>80.272087097046892</v>
      </c>
      <c r="G969" s="1">
        <v>1.2925026433258136E-6</v>
      </c>
      <c r="H969" s="1">
        <v>5.5164167381237545E-13</v>
      </c>
      <c r="I969" s="1">
        <v>8.1104244299204259E-14</v>
      </c>
      <c r="J969" s="1">
        <v>1.8639514507365824E-11</v>
      </c>
      <c r="K969" s="1">
        <v>88.502848301865484</v>
      </c>
      <c r="L969" s="1">
        <v>4.4872875750010511E-14</v>
      </c>
      <c r="M969" s="1">
        <v>35.566796764391633</v>
      </c>
      <c r="N969" s="1">
        <v>3.3586761217308769</v>
      </c>
      <c r="O969" s="1">
        <v>107.10000000000063</v>
      </c>
      <c r="P969" s="1">
        <v>14.826000000000164</v>
      </c>
      <c r="Q969" s="1">
        <v>29.664000000000001</v>
      </c>
      <c r="R969" s="1">
        <v>811.27242745408864</v>
      </c>
      <c r="S969" s="1">
        <v>54.935999999999993</v>
      </c>
      <c r="T969" s="1">
        <v>355.80089035723034</v>
      </c>
      <c r="U969" s="1">
        <v>5.5783522434684922</v>
      </c>
      <c r="V969" s="1">
        <f>0.45*2600*PS[[#This Row],[Transform File.REC_y]]</f>
        <v>1.5122280926912019E-3</v>
      </c>
      <c r="W969" s="1">
        <f>0.45*_xlfn.XLOOKUP(PS[[#This Row],[Transform File.Year]],Graphs!$R$2:$R$41,Graphs!$S$2:$S$41)*_xlfn.XLOOKUP(PS[[#This Row],[Transform File.Year]],Graphs!$R$2:$R$41,Graphs!$T$2:$T$41)*PS[[#This Row],[Transform File.REC_y]]</f>
        <v>1.0825005086742903E-3</v>
      </c>
    </row>
    <row r="970" spans="1:23" hidden="1" x14ac:dyDescent="0.25">
      <c r="A970" s="1" t="s">
        <v>105</v>
      </c>
      <c r="B970">
        <v>1</v>
      </c>
      <c r="C970" s="1" t="s">
        <v>108</v>
      </c>
      <c r="D970" s="1" t="s">
        <v>337</v>
      </c>
      <c r="E970" s="1">
        <v>2029</v>
      </c>
      <c r="F970" s="1">
        <v>82.900855742997209</v>
      </c>
      <c r="G970" s="1">
        <v>1.3241907383830115E-3</v>
      </c>
      <c r="H970" s="1">
        <v>7.545362032828298E-13</v>
      </c>
      <c r="I970" s="1">
        <v>9.1161816752903503E-14</v>
      </c>
      <c r="J970" s="1">
        <v>7.6705307817072042E-9</v>
      </c>
      <c r="K970" s="1">
        <v>119.44095163929479</v>
      </c>
      <c r="L970" s="1">
        <v>2.7265171303056188E-14</v>
      </c>
      <c r="M970" s="1">
        <v>1.1495241969935958E-8</v>
      </c>
      <c r="N970" s="1">
        <v>4.4685141825964232</v>
      </c>
      <c r="O970" s="1">
        <v>99.450000000000941</v>
      </c>
      <c r="P970" s="1">
        <v>14.120000000000239</v>
      </c>
      <c r="Q970" s="1">
        <v>26.36800000000208</v>
      </c>
      <c r="R970" s="1">
        <v>888.78394242262073</v>
      </c>
      <c r="S970" s="1">
        <v>51.012</v>
      </c>
      <c r="T970" s="1">
        <v>383.97835378828864</v>
      </c>
      <c r="U970" s="1">
        <v>7.798028365199368</v>
      </c>
      <c r="V970" s="1">
        <f>0.45*2600*PS[[#This Row],[Transform File.REC_y]]</f>
        <v>1.5493031639081234</v>
      </c>
      <c r="W970" s="1">
        <f>0.45*_xlfn.XLOOKUP(PS[[#This Row],[Transform File.Year]],Graphs!$R$2:$R$41,Graphs!$S$2:$S$41)*_xlfn.XLOOKUP(PS[[#This Row],[Transform File.Year]],Graphs!$R$2:$R$41,Graphs!$T$2:$T$41)*PS[[#This Row],[Transform File.REC_y]]</f>
        <v>1.0728215878591203</v>
      </c>
    </row>
    <row r="971" spans="1:23" hidden="1" x14ac:dyDescent="0.25">
      <c r="A971" s="1" t="s">
        <v>105</v>
      </c>
      <c r="B971">
        <v>1</v>
      </c>
      <c r="C971" s="1" t="s">
        <v>108</v>
      </c>
      <c r="D971" s="1" t="s">
        <v>337</v>
      </c>
      <c r="E971" s="1">
        <v>2030</v>
      </c>
      <c r="F971" s="1">
        <v>84.663505682663086</v>
      </c>
      <c r="G971" s="1">
        <v>1.5358712797474193E-3</v>
      </c>
      <c r="H971" s="1">
        <v>1.0093140218978519E-12</v>
      </c>
      <c r="I971" s="1">
        <v>9.9341914691221791E-14</v>
      </c>
      <c r="J971" s="1">
        <v>8.9946110090250043E-10</v>
      </c>
      <c r="K971" s="1">
        <v>105.60552494932772</v>
      </c>
      <c r="L971" s="1">
        <v>5.1637875051064221E-14</v>
      </c>
      <c r="M971" s="1">
        <v>5.9222995151966574E-10</v>
      </c>
      <c r="N971" s="1">
        <v>6.1332712738925679</v>
      </c>
      <c r="O971" s="1">
        <v>91.800000000001347</v>
      </c>
      <c r="P971" s="1">
        <v>13.414000000000319</v>
      </c>
      <c r="Q971" s="1">
        <v>23.072000000004248</v>
      </c>
      <c r="R971" s="1">
        <v>997.23356072858223</v>
      </c>
      <c r="S971" s="1">
        <v>47.088000000000001</v>
      </c>
      <c r="T971" s="1">
        <v>376.58902046645051</v>
      </c>
      <c r="U971" s="1">
        <v>11.127542547795793</v>
      </c>
      <c r="V971" s="1">
        <f>0.45*2600*PS[[#This Row],[Transform File.REC_y]]</f>
        <v>1.7969693973044807</v>
      </c>
      <c r="W971" s="1">
        <f>0.45*_xlfn.XLOOKUP(PS[[#This Row],[Transform File.Year]],Graphs!$R$2:$R$41,Graphs!$S$2:$S$41)*_xlfn.XLOOKUP(PS[[#This Row],[Transform File.Year]],Graphs!$R$2:$R$41,Graphs!$T$2:$T$41)*PS[[#This Row],[Transform File.REC_y]]</f>
        <v>1.2033948882990029</v>
      </c>
    </row>
    <row r="972" spans="1:23" hidden="1" x14ac:dyDescent="0.25">
      <c r="A972" s="1" t="s">
        <v>105</v>
      </c>
      <c r="B972">
        <v>1</v>
      </c>
      <c r="C972" s="1" t="s">
        <v>108</v>
      </c>
      <c r="D972" s="1" t="s">
        <v>337</v>
      </c>
      <c r="E972" s="1">
        <v>2031</v>
      </c>
      <c r="F972" s="1">
        <v>85.439425483218002</v>
      </c>
      <c r="G972" s="1">
        <v>4.9170563886696199E-4</v>
      </c>
      <c r="H972" s="1">
        <v>1.5878440352098803E-12</v>
      </c>
      <c r="I972" s="1">
        <v>1.1041557962937943E-13</v>
      </c>
      <c r="J972" s="1">
        <v>6.5258447556476792E-10</v>
      </c>
      <c r="K972" s="1">
        <v>102.75118648055691</v>
      </c>
      <c r="L972" s="1">
        <v>3.2560014601874149E-12</v>
      </c>
      <c r="M972" s="1">
        <v>1.6509335649341509E-10</v>
      </c>
      <c r="N972" s="1">
        <v>8.6304069108330346</v>
      </c>
      <c r="O972" s="1">
        <v>84.150000000001924</v>
      </c>
      <c r="P972" s="1">
        <v>12.708000000000411</v>
      </c>
      <c r="Q972" s="1">
        <v>19.776000000006501</v>
      </c>
      <c r="R972" s="1">
        <v>1091.8477523445767</v>
      </c>
      <c r="S972" s="1">
        <v>43.164000000000009</v>
      </c>
      <c r="T972" s="1">
        <v>369.19968713370946</v>
      </c>
      <c r="U972" s="1">
        <v>16.12181382168836</v>
      </c>
      <c r="V972" s="1">
        <f>0.45*2600*PS[[#This Row],[Transform File.REC_y]]</f>
        <v>0.57529559747434555</v>
      </c>
      <c r="W972" s="1">
        <f>0.45*_xlfn.XLOOKUP(PS[[#This Row],[Transform File.Year]],Graphs!$R$2:$R$41,Graphs!$S$2:$S$41)*_xlfn.XLOOKUP(PS[[#This Row],[Transform File.Year]],Graphs!$R$2:$R$41,Graphs!$T$2:$T$41)*PS[[#This Row],[Transform File.REC_y]]</f>
        <v>0.36971246925887447</v>
      </c>
    </row>
    <row r="973" spans="1:23" hidden="1" x14ac:dyDescent="0.25">
      <c r="A973" s="1" t="s">
        <v>105</v>
      </c>
      <c r="B973">
        <v>1</v>
      </c>
      <c r="C973" s="1" t="s">
        <v>108</v>
      </c>
      <c r="D973" s="1" t="s">
        <v>337</v>
      </c>
      <c r="E973" s="1">
        <v>2032</v>
      </c>
      <c r="F973" s="1">
        <v>86.616470979160667</v>
      </c>
      <c r="G973" s="1">
        <v>1.321338603273052E-6</v>
      </c>
      <c r="H973" s="1">
        <v>3.0195871143782962E-12</v>
      </c>
      <c r="I973" s="1">
        <v>1.2193200872616013E-13</v>
      </c>
      <c r="J973" s="1">
        <v>7.3125356496480801E-10</v>
      </c>
      <c r="K973" s="1">
        <v>91.325567671128638</v>
      </c>
      <c r="L973" s="1">
        <v>3.609819555149479E-11</v>
      </c>
      <c r="M973" s="1">
        <v>1.9321307196864559E-9</v>
      </c>
      <c r="N973" s="1">
        <v>5.4756047538494412</v>
      </c>
      <c r="O973" s="1">
        <v>76.500000000002657</v>
      </c>
      <c r="P973" s="1">
        <v>12.00200000000051</v>
      </c>
      <c r="Q973" s="1">
        <v>16.48000000000939</v>
      </c>
      <c r="R973" s="1">
        <v>1183.6076054918003</v>
      </c>
      <c r="S973" s="1">
        <v>39.240000000000009</v>
      </c>
      <c r="T973" s="1">
        <v>361.81035380054118</v>
      </c>
      <c r="U973" s="1">
        <v>23.613220732521395</v>
      </c>
      <c r="V973" s="1">
        <f>0.45*2600*PS[[#This Row],[Transform File.REC_y]]</f>
        <v>1.5459661658294708E-3</v>
      </c>
      <c r="W973" s="1">
        <f>0.45*_xlfn.XLOOKUP(PS[[#This Row],[Transform File.Year]],Graphs!$R$2:$R$41,Graphs!$S$2:$S$41)*_xlfn.XLOOKUP(PS[[#This Row],[Transform File.Year]],Graphs!$R$2:$R$41,Graphs!$T$2:$T$41)*PS[[#This Row],[Transform File.REC_y]]</f>
        <v>9.5335311498865303E-4</v>
      </c>
    </row>
    <row r="974" spans="1:23" hidden="1" x14ac:dyDescent="0.25">
      <c r="A974" s="1" t="s">
        <v>105</v>
      </c>
      <c r="B974">
        <v>1</v>
      </c>
      <c r="C974" s="1" t="s">
        <v>108</v>
      </c>
      <c r="D974" s="1" t="s">
        <v>337</v>
      </c>
      <c r="E974" s="1">
        <v>2033</v>
      </c>
      <c r="F974" s="1">
        <v>87.044857185930042</v>
      </c>
      <c r="G974" s="1">
        <v>1.9832396422736086E-4</v>
      </c>
      <c r="H974" s="1">
        <v>1.0015382566061734E-11</v>
      </c>
      <c r="I974" s="1">
        <v>1.3488122832182792E-13</v>
      </c>
      <c r="J974" s="1">
        <v>6.5054429859741501E-10</v>
      </c>
      <c r="K974" s="1">
        <v>71.703440396762971</v>
      </c>
      <c r="L974" s="1">
        <v>3.0641739075256853E-12</v>
      </c>
      <c r="M974" s="1">
        <v>39.094510521881787</v>
      </c>
      <c r="N974" s="1">
        <v>5.1724852777683603</v>
      </c>
      <c r="O974" s="1">
        <v>68.850000000003675</v>
      </c>
      <c r="P974" s="1">
        <v>11.296000000000621</v>
      </c>
      <c r="Q974" s="1">
        <v>13.184000000013228</v>
      </c>
      <c r="R974" s="1">
        <v>1263.9418398295957</v>
      </c>
      <c r="S974" s="1">
        <v>35.316000000000017</v>
      </c>
      <c r="T974" s="1">
        <v>354.42102046913999</v>
      </c>
      <c r="U974" s="1">
        <v>29.088825486370837</v>
      </c>
      <c r="V974" s="1">
        <f>0.45*2600*PS[[#This Row],[Transform File.REC_y]]</f>
        <v>0.23203903814601221</v>
      </c>
      <c r="W974" s="1">
        <f>0.45*_xlfn.XLOOKUP(PS[[#This Row],[Transform File.Year]],Graphs!$R$2:$R$41,Graphs!$S$2:$S$41)*_xlfn.XLOOKUP(PS[[#This Row],[Transform File.Year]],Graphs!$R$2:$R$41,Graphs!$T$2:$T$41)*PS[[#This Row],[Transform File.REC_y]]</f>
        <v>0.13730020337417104</v>
      </c>
    </row>
    <row r="975" spans="1:23" hidden="1" x14ac:dyDescent="0.25">
      <c r="A975" s="1" t="s">
        <v>105</v>
      </c>
      <c r="B975">
        <v>1</v>
      </c>
      <c r="C975" s="1" t="s">
        <v>108</v>
      </c>
      <c r="D975" s="1" t="s">
        <v>337</v>
      </c>
      <c r="E975" s="1">
        <v>2034</v>
      </c>
      <c r="F975" s="1">
        <v>87.670011385577311</v>
      </c>
      <c r="G975" s="1">
        <v>5.7691559262372687E-5</v>
      </c>
      <c r="H975" s="1">
        <v>7.1375930239658389</v>
      </c>
      <c r="I975" s="1">
        <v>1.431426688334829E-13</v>
      </c>
      <c r="J975" s="1">
        <v>2.7234009761254659E-10</v>
      </c>
      <c r="K975" s="1">
        <v>56.365222650626144</v>
      </c>
      <c r="L975" s="1">
        <v>2.475536433713112E-12</v>
      </c>
      <c r="M975" s="1">
        <v>50.958132692767627</v>
      </c>
      <c r="N975" s="1">
        <v>11.294882411250324</v>
      </c>
      <c r="O975" s="1">
        <v>61.200000000005261</v>
      </c>
      <c r="P975" s="1">
        <v>10.590000000000742</v>
      </c>
      <c r="Q975" s="1">
        <v>9.8880000000186765</v>
      </c>
      <c r="R975" s="1">
        <v>1324.6539468930252</v>
      </c>
      <c r="S975" s="1">
        <v>31.392000000000021</v>
      </c>
      <c r="T975" s="1">
        <v>386.12619765768841</v>
      </c>
      <c r="U975" s="1">
        <v>34.261310764139196</v>
      </c>
      <c r="V975" s="1">
        <f>0.45*2600*PS[[#This Row],[Transform File.REC_y]]</f>
        <v>6.7499124336976038E-2</v>
      </c>
      <c r="W975" s="1">
        <f>0.45*_xlfn.XLOOKUP(PS[[#This Row],[Transform File.Year]],Graphs!$R$2:$R$41,Graphs!$S$2:$S$41)*_xlfn.XLOOKUP(PS[[#This Row],[Transform File.Year]],Graphs!$R$2:$R$41,Graphs!$T$2:$T$41)*PS[[#This Row],[Transform File.REC_y]]</f>
        <v>3.8321324048991544E-2</v>
      </c>
    </row>
    <row r="976" spans="1:23" hidden="1" x14ac:dyDescent="0.25">
      <c r="A976" s="1" t="s">
        <v>105</v>
      </c>
      <c r="B976">
        <v>1</v>
      </c>
      <c r="C976" s="1" t="s">
        <v>108</v>
      </c>
      <c r="D976" s="1" t="s">
        <v>337</v>
      </c>
      <c r="E976" s="1">
        <v>2035</v>
      </c>
      <c r="F976" s="1">
        <v>88.636609910731764</v>
      </c>
      <c r="G976" s="1">
        <v>2.7937150992279241E-3</v>
      </c>
      <c r="H976" s="1">
        <v>1.1013295466573013E-11</v>
      </c>
      <c r="I976" s="1">
        <v>1.6257544461774386E-13</v>
      </c>
      <c r="J976" s="1">
        <v>2.5962997506869513E-10</v>
      </c>
      <c r="K976" s="1">
        <v>39.084438633911446</v>
      </c>
      <c r="L976" s="1">
        <v>4.5262283746167125E-12</v>
      </c>
      <c r="M976" s="1">
        <v>48.527755305433857</v>
      </c>
      <c r="N976" s="1">
        <v>13.54567099299471</v>
      </c>
      <c r="O976" s="1">
        <v>53.550000000008275</v>
      </c>
      <c r="P976" s="1">
        <v>9.8840000000008779</v>
      </c>
      <c r="Q976" s="1">
        <v>6.5920000000273795</v>
      </c>
      <c r="R976" s="1">
        <v>1370.0278362103181</v>
      </c>
      <c r="S976" s="1">
        <v>27.468000000000018</v>
      </c>
      <c r="T976" s="1">
        <v>429.69499701712266</v>
      </c>
      <c r="U976" s="1">
        <v>45.556193175389524</v>
      </c>
      <c r="V976" s="1">
        <f>0.45*2600*PS[[#This Row],[Transform File.REC_y]]</f>
        <v>3.2686466660966711</v>
      </c>
      <c r="W976" s="1">
        <f>0.45*_xlfn.XLOOKUP(PS[[#This Row],[Transform File.Year]],Graphs!$R$2:$R$41,Graphs!$S$2:$S$41)*_xlfn.XLOOKUP(PS[[#This Row],[Transform File.Year]],Graphs!$R$2:$R$41,Graphs!$T$2:$T$41)*PS[[#This Row],[Transform File.REC_y]]</f>
        <v>1.780405249982155</v>
      </c>
    </row>
    <row r="977" spans="1:23" hidden="1" x14ac:dyDescent="0.25">
      <c r="A977" s="1" t="s">
        <v>105</v>
      </c>
      <c r="B977">
        <v>1</v>
      </c>
      <c r="C977" s="1" t="s">
        <v>108</v>
      </c>
      <c r="D977" s="1" t="s">
        <v>337</v>
      </c>
      <c r="E977" s="1">
        <v>2036</v>
      </c>
      <c r="F977" s="1">
        <v>92.023456476307302</v>
      </c>
      <c r="G977" s="1">
        <v>3.8731660228439364E-6</v>
      </c>
      <c r="H977" s="1">
        <v>4.3374954479128568E-12</v>
      </c>
      <c r="I977" s="1">
        <v>1.6438045286905294E-13</v>
      </c>
      <c r="J977" s="1">
        <v>3.641284499783688E-10</v>
      </c>
      <c r="K977" s="1">
        <v>1.9997161404514524E-11</v>
      </c>
      <c r="L977" s="1">
        <v>5.6047479679761545E-12</v>
      </c>
      <c r="M977" s="1">
        <v>97.089939233476045</v>
      </c>
      <c r="N977" s="1">
        <v>11.235907717516675</v>
      </c>
      <c r="O977" s="1">
        <v>45.900000000018288</v>
      </c>
      <c r="P977" s="1">
        <v>9.1780000000010205</v>
      </c>
      <c r="Q977" s="1">
        <v>3.2960000000460186</v>
      </c>
      <c r="R977" s="1">
        <v>1398.1209415108963</v>
      </c>
      <c r="S977" s="1">
        <v>23.544000000000032</v>
      </c>
      <c r="T977" s="1">
        <v>470.83341898922322</v>
      </c>
      <c r="U977" s="1">
        <v>59.101864168384232</v>
      </c>
      <c r="V977" s="1">
        <f>0.45*2600*PS[[#This Row],[Transform File.REC_y]]</f>
        <v>4.5316042467274057E-3</v>
      </c>
      <c r="W977" s="1">
        <f>0.45*_xlfn.XLOOKUP(PS[[#This Row],[Transform File.Year]],Graphs!$R$2:$R$41,Graphs!$S$2:$S$41)*_xlfn.XLOOKUP(PS[[#This Row],[Transform File.Year]],Graphs!$R$2:$R$41,Graphs!$T$2:$T$41)*PS[[#This Row],[Transform File.REC_y]]</f>
        <v>2.3680344291884653E-3</v>
      </c>
    </row>
    <row r="978" spans="1:23" hidden="1" x14ac:dyDescent="0.25">
      <c r="A978" s="1" t="s">
        <v>105</v>
      </c>
      <c r="B978">
        <v>1</v>
      </c>
      <c r="C978" s="1" t="s">
        <v>108</v>
      </c>
      <c r="D978" s="1" t="s">
        <v>337</v>
      </c>
      <c r="E978" s="1">
        <v>2037</v>
      </c>
      <c r="F978" s="1">
        <v>102.15522521619712</v>
      </c>
      <c r="G978" s="1">
        <v>3.8834762044599599E-7</v>
      </c>
      <c r="H978" s="1">
        <v>8.6049804829161393E-12</v>
      </c>
      <c r="I978" s="1">
        <v>1.9378039312093281E-13</v>
      </c>
      <c r="J978" s="1">
        <v>4.4091334027738041E-10</v>
      </c>
      <c r="K978" s="1">
        <v>15.377454468006247</v>
      </c>
      <c r="L978" s="1">
        <v>4.5933538218189802E-12</v>
      </c>
      <c r="M978" s="1">
        <v>51.714256343385053</v>
      </c>
      <c r="N978" s="1">
        <v>11.936405151933103</v>
      </c>
      <c r="O978" s="1">
        <v>45.387593023984131</v>
      </c>
      <c r="P978" s="1">
        <v>8.4720000000011826</v>
      </c>
      <c r="Q978" s="1">
        <v>7.71654897026793E-9</v>
      </c>
      <c r="R978" s="1">
        <v>1387.1296081775829</v>
      </c>
      <c r="S978" s="1">
        <v>19.620000000000065</v>
      </c>
      <c r="T978" s="1">
        <v>560.53402488936592</v>
      </c>
      <c r="U978" s="1">
        <v>70.337771885900906</v>
      </c>
      <c r="V978" s="1">
        <f>0.45*2600*PS[[#This Row],[Transform File.REC_y]]</f>
        <v>4.5436671592181531E-4</v>
      </c>
      <c r="W978" s="1">
        <f>0.45*_xlfn.XLOOKUP(PS[[#This Row],[Transform File.Year]],Graphs!$R$2:$R$41,Graphs!$S$2:$S$41)*_xlfn.XLOOKUP(PS[[#This Row],[Transform File.Year]],Graphs!$R$2:$R$41,Graphs!$T$2:$T$41)*PS[[#This Row],[Transform File.REC_y]]</f>
        <v>2.2777426823389818E-4</v>
      </c>
    </row>
    <row r="979" spans="1:23" hidden="1" x14ac:dyDescent="0.25">
      <c r="A979" s="1" t="s">
        <v>105</v>
      </c>
      <c r="B979">
        <v>1</v>
      </c>
      <c r="C979" s="1" t="s">
        <v>108</v>
      </c>
      <c r="D979" s="1" t="s">
        <v>337</v>
      </c>
      <c r="E979" s="1">
        <v>2038</v>
      </c>
      <c r="F979" s="1">
        <v>107.48825169975372</v>
      </c>
      <c r="G979" s="1">
        <v>6.385880936145568E-10</v>
      </c>
      <c r="H979" s="1">
        <v>6.4474861303006798E-12</v>
      </c>
      <c r="I979" s="1">
        <v>2.3113043190033854E-13</v>
      </c>
      <c r="J979" s="1">
        <v>5.4302043805687948E-10</v>
      </c>
      <c r="K979" s="1">
        <v>84.927656471582665</v>
      </c>
      <c r="L979" s="1">
        <v>4.89119368081424E-12</v>
      </c>
      <c r="M979" s="1">
        <v>28.419436322230947</v>
      </c>
      <c r="N979" s="1">
        <v>3.511224572660419</v>
      </c>
      <c r="O979" s="1">
        <v>37.737593023995146</v>
      </c>
      <c r="P979" s="1">
        <v>7.7660000000013474</v>
      </c>
      <c r="Q979" s="1">
        <v>8.6160100711704304E-9</v>
      </c>
      <c r="R979" s="1">
        <v>1402.507062645589</v>
      </c>
      <c r="S979" s="1">
        <v>15.69600000000011</v>
      </c>
      <c r="T979" s="1">
        <v>612.24828123275097</v>
      </c>
      <c r="U979" s="1">
        <v>82.274177037834008</v>
      </c>
      <c r="V979" s="1">
        <f>0.45*2600*PS[[#This Row],[Transform File.REC_y]]</f>
        <v>7.4714806952903147E-7</v>
      </c>
      <c r="W979" s="1">
        <f>0.45*_xlfn.XLOOKUP(PS[[#This Row],[Transform File.Year]],Graphs!$R$2:$R$41,Graphs!$S$2:$S$41)*_xlfn.XLOOKUP(PS[[#This Row],[Transform File.Year]],Graphs!$R$2:$R$41,Graphs!$T$2:$T$41)*PS[[#This Row],[Transform File.REC_y]]</f>
        <v>3.5928926221078802E-7</v>
      </c>
    </row>
    <row r="980" spans="1:23" hidden="1" x14ac:dyDescent="0.25">
      <c r="A980" s="1" t="s">
        <v>105</v>
      </c>
      <c r="B980">
        <v>1</v>
      </c>
      <c r="C980" s="1" t="s">
        <v>108</v>
      </c>
      <c r="D980" s="1" t="s">
        <v>337</v>
      </c>
      <c r="E980" s="1">
        <v>2039</v>
      </c>
      <c r="F980" s="1">
        <v>105.6565044160571</v>
      </c>
      <c r="G980" s="1">
        <v>2.1481397049426526E-6</v>
      </c>
      <c r="H980" s="1">
        <v>2.1228023384337196E-12</v>
      </c>
      <c r="I980" s="1">
        <v>2.8009611498573243E-13</v>
      </c>
      <c r="J980" s="1">
        <v>5.3714547030072051E-10</v>
      </c>
      <c r="K980" s="1">
        <v>78.750646236398254</v>
      </c>
      <c r="L980" s="1">
        <v>7.8401063262345975E-12</v>
      </c>
      <c r="M980" s="1">
        <v>17.427194299906574</v>
      </c>
      <c r="N980" s="1">
        <v>3.1991865586279138</v>
      </c>
      <c r="O980" s="1">
        <v>30.087593023999482</v>
      </c>
      <c r="P980" s="1">
        <v>7.0600000000015406</v>
      </c>
      <c r="Q980" s="1">
        <v>9.2685945467351983E-9</v>
      </c>
      <c r="R980" s="1">
        <v>1487.4347191171717</v>
      </c>
      <c r="S980" s="1">
        <v>11.772000000000137</v>
      </c>
      <c r="T980" s="1">
        <v>640.66771755498189</v>
      </c>
      <c r="U980" s="1">
        <v>85.785401610494432</v>
      </c>
      <c r="V980" s="1">
        <f>0.45*2600*PS[[#This Row],[Transform File.REC_y]]</f>
        <v>2.5133234547829036E-3</v>
      </c>
      <c r="W980" s="1">
        <f>0.45*_xlfn.XLOOKUP(PS[[#This Row],[Transform File.Year]],Graphs!$R$2:$R$41,Graphs!$S$2:$S$41)*_xlfn.XLOOKUP(PS[[#This Row],[Transform File.Year]],Graphs!$R$2:$R$41,Graphs!$T$2:$T$41)*PS[[#This Row],[Transform File.REC_y]]</f>
        <v>1.1593190558004014E-3</v>
      </c>
    </row>
    <row r="981" spans="1:23" hidden="1" x14ac:dyDescent="0.25">
      <c r="A981" s="1" t="s">
        <v>105</v>
      </c>
      <c r="B981">
        <v>1</v>
      </c>
      <c r="C981" s="1" t="s">
        <v>108</v>
      </c>
      <c r="D981" s="1" t="s">
        <v>337</v>
      </c>
      <c r="E981" s="1">
        <v>2040</v>
      </c>
      <c r="F981" s="1">
        <v>104.03697395981108</v>
      </c>
      <c r="G981" s="1">
        <v>1.1934047431100775E-8</v>
      </c>
      <c r="H981" s="1">
        <v>1.0876102455092443E-12</v>
      </c>
      <c r="I981" s="1">
        <v>3.509985722128113E-13</v>
      </c>
      <c r="J981" s="1">
        <v>2.0445005137184437E-10</v>
      </c>
      <c r="K981" s="1">
        <v>111.93593791833379</v>
      </c>
      <c r="L981" s="1">
        <v>8.4136109316379397E-12</v>
      </c>
      <c r="M981" s="1">
        <v>10.888398772452915</v>
      </c>
      <c r="N981" s="1">
        <v>1.7651943137500814E-11</v>
      </c>
      <c r="O981" s="1">
        <v>22.437593024008088</v>
      </c>
      <c r="P981" s="1">
        <v>6.354000000001772</v>
      </c>
      <c r="Q981" s="1">
        <v>9.9998481117000063E-9</v>
      </c>
      <c r="R981" s="1">
        <v>1566.18536535357</v>
      </c>
      <c r="S981" s="1">
        <v>7.8480000000001882</v>
      </c>
      <c r="T981" s="1">
        <v>658.09491185488844</v>
      </c>
      <c r="U981" s="1">
        <v>88.984588169122347</v>
      </c>
      <c r="V981" s="1">
        <f>0.45*2600*PS[[#This Row],[Transform File.REC_y]]</f>
        <v>1.3962835494387907E-5</v>
      </c>
      <c r="W981" s="1">
        <f>0.45*_xlfn.XLOOKUP(PS[[#This Row],[Transform File.Year]],Graphs!$R$2:$R$41,Graphs!$S$2:$S$41)*_xlfn.XLOOKUP(PS[[#This Row],[Transform File.Year]],Graphs!$R$2:$R$41,Graphs!$T$2:$T$41)*PS[[#This Row],[Transform File.REC_y]]</f>
        <v>6.1776483303320434E-6</v>
      </c>
    </row>
    <row r="982" spans="1:23" hidden="1" x14ac:dyDescent="0.25">
      <c r="A982" s="1" t="s">
        <v>105</v>
      </c>
      <c r="B982">
        <v>1</v>
      </c>
      <c r="C982" s="1" t="s">
        <v>108</v>
      </c>
      <c r="D982" s="1" t="s">
        <v>337</v>
      </c>
      <c r="E982" s="1">
        <v>2041</v>
      </c>
      <c r="F982" s="1">
        <v>103.94487020539403</v>
      </c>
      <c r="G982" s="1">
        <v>3.3999524585076601E-5</v>
      </c>
      <c r="H982" s="1">
        <v>9.1948166832398905E-13</v>
      </c>
      <c r="I982" s="1">
        <v>4.3549461574931613E-13</v>
      </c>
      <c r="J982" s="1">
        <v>1.2186512801049387E-10</v>
      </c>
      <c r="K982" s="1">
        <v>135.02941020256935</v>
      </c>
      <c r="L982" s="1">
        <v>9.7671059331580474E-12</v>
      </c>
      <c r="M982" s="1">
        <v>1.9916613282281622E-9</v>
      </c>
      <c r="N982" s="1">
        <v>3.6613335670610971E-12</v>
      </c>
      <c r="O982" s="1">
        <v>14.787593024014534</v>
      </c>
      <c r="P982" s="1">
        <v>6.3540000000020518</v>
      </c>
      <c r="Q982" s="1">
        <v>1.0650392410297421E-8</v>
      </c>
      <c r="R982" s="1">
        <v>1678.1213032719038</v>
      </c>
      <c r="S982" s="1">
        <v>3.9240000000034438</v>
      </c>
      <c r="T982" s="1">
        <v>668.98331062734133</v>
      </c>
      <c r="U982" s="1">
        <v>88.984588169139997</v>
      </c>
      <c r="V982" s="1">
        <f>0.45*2600*PS[[#This Row],[Transform File.REC_y]]</f>
        <v>3.9779443764539624E-2</v>
      </c>
      <c r="W982" s="1">
        <f>0.45*_xlfn.XLOOKUP(PS[[#This Row],[Transform File.Year]],Graphs!$R$2:$R$41,Graphs!$S$2:$S$41)*_xlfn.XLOOKUP(PS[[#This Row],[Transform File.Year]],Graphs!$R$2:$R$41,Graphs!$T$2:$T$41)*PS[[#This Row],[Transform File.REC_y]]</f>
        <v>1.6880351573545508E-2</v>
      </c>
    </row>
    <row r="983" spans="1:23" hidden="1" x14ac:dyDescent="0.25">
      <c r="A983" s="1" t="s">
        <v>105</v>
      </c>
      <c r="B983">
        <v>1</v>
      </c>
      <c r="C983" s="1" t="s">
        <v>108</v>
      </c>
      <c r="D983" s="1" t="s">
        <v>337</v>
      </c>
      <c r="E983" s="1">
        <v>2042</v>
      </c>
      <c r="F983" s="1">
        <v>102.99571280074152</v>
      </c>
      <c r="G983" s="1">
        <v>3.5900421593426173E-6</v>
      </c>
      <c r="H983" s="1">
        <v>8.9994486196010297E-13</v>
      </c>
      <c r="I983" s="1">
        <v>6.041790407292798E-13</v>
      </c>
      <c r="J983" s="1">
        <v>9.151193057032567E-11</v>
      </c>
      <c r="K983" s="1">
        <v>57.122135430171994</v>
      </c>
      <c r="L983" s="1">
        <v>5.1599481318926115E-12</v>
      </c>
      <c r="M983" s="1">
        <v>9.7502125900536818</v>
      </c>
      <c r="N983" s="1">
        <v>1.785666816229226E-12</v>
      </c>
      <c r="O983" s="1">
        <v>7.1375930240166552</v>
      </c>
      <c r="P983" s="1">
        <v>6.3540000000024026</v>
      </c>
      <c r="Q983" s="1">
        <v>1.0922732507909968E-8</v>
      </c>
      <c r="R983" s="1">
        <v>1813.1507134744732</v>
      </c>
      <c r="S983" s="1">
        <v>3.9541880253762901E-11</v>
      </c>
      <c r="T983" s="1">
        <v>668.983310629333</v>
      </c>
      <c r="U983" s="1">
        <v>88.984588169143663</v>
      </c>
      <c r="V983" s="1">
        <f>0.45*2600*PS[[#This Row],[Transform File.REC_y]]</f>
        <v>4.2003493264308623E-3</v>
      </c>
      <c r="W983" s="1">
        <f>0.45*_xlfn.XLOOKUP(PS[[#This Row],[Transform File.Year]],Graphs!$R$2:$R$41,Graphs!$S$2:$S$41)*_xlfn.XLOOKUP(PS[[#This Row],[Transform File.Year]],Graphs!$R$2:$R$41,Graphs!$T$2:$T$41)*PS[[#This Row],[Transform File.REC_y]]</f>
        <v>1.7094640340010938E-3</v>
      </c>
    </row>
    <row r="984" spans="1:23" hidden="1" x14ac:dyDescent="0.25">
      <c r="A984" s="1" t="s">
        <v>105</v>
      </c>
      <c r="B984">
        <v>1</v>
      </c>
      <c r="C984" s="1" t="s">
        <v>108</v>
      </c>
      <c r="D984" s="1" t="s">
        <v>337</v>
      </c>
      <c r="E984" s="1">
        <v>2043</v>
      </c>
      <c r="F984" s="1">
        <v>98.8975418707156</v>
      </c>
      <c r="G984" s="1">
        <v>1.1196757115417686E-6</v>
      </c>
      <c r="H984" s="1">
        <v>9.6140864597557858E-13</v>
      </c>
      <c r="I984" s="1">
        <v>8.6420600296616196E-13</v>
      </c>
      <c r="J984" s="1">
        <v>8.722749722674542E-11</v>
      </c>
      <c r="K984" s="1">
        <v>23.975265638733013</v>
      </c>
      <c r="L984" s="1">
        <v>1.5424468125033317E-12</v>
      </c>
      <c r="M984" s="1">
        <v>53.705123058179893</v>
      </c>
      <c r="N984" s="1">
        <v>1.501887311822778E-12</v>
      </c>
      <c r="O984" s="1">
        <v>7.1375930240177432</v>
      </c>
      <c r="P984" s="1">
        <v>6.3540000000028378</v>
      </c>
      <c r="Q984" s="1">
        <v>1.1182362482978663E-8</v>
      </c>
      <c r="R984" s="1">
        <v>1870.2728489046451</v>
      </c>
      <c r="S984" s="1">
        <v>4.2606054161288586E-11</v>
      </c>
      <c r="T984" s="1">
        <v>678.73352321938671</v>
      </c>
      <c r="U984" s="1">
        <v>88.984588169145454</v>
      </c>
      <c r="V984" s="1">
        <f>0.45*2600*PS[[#This Row],[Transform File.REC_y]]</f>
        <v>1.3100205825038692E-3</v>
      </c>
      <c r="W984" s="1">
        <f>0.45*_xlfn.XLOOKUP(PS[[#This Row],[Transform File.Year]],Graphs!$R$2:$R$41,Graphs!$S$2:$S$41)*_xlfn.XLOOKUP(PS[[#This Row],[Transform File.Year]],Graphs!$R$2:$R$41,Graphs!$T$2:$T$41)*PS[[#This Row],[Transform File.REC_y]]</f>
        <v>5.1130884558574057E-4</v>
      </c>
    </row>
    <row r="985" spans="1:23" hidden="1" x14ac:dyDescent="0.25">
      <c r="A985" s="1" t="s">
        <v>105</v>
      </c>
      <c r="B985">
        <v>1</v>
      </c>
      <c r="C985" s="1" t="s">
        <v>108</v>
      </c>
      <c r="D985" s="1" t="s">
        <v>337</v>
      </c>
      <c r="E985" s="1">
        <v>2044</v>
      </c>
      <c r="F985" s="1">
        <v>94.994441521269877</v>
      </c>
      <c r="G985" s="1">
        <v>1.6166372202103014E-4</v>
      </c>
      <c r="H985" s="1">
        <v>1.0939741953875E-12</v>
      </c>
      <c r="I985" s="1">
        <v>1.3741641074526911E-12</v>
      </c>
      <c r="J985" s="1">
        <v>7.9956468369168333E-11</v>
      </c>
      <c r="K985" s="1">
        <v>74.967472143342249</v>
      </c>
      <c r="L985" s="1">
        <v>6.8643259269166726E-13</v>
      </c>
      <c r="M985" s="1">
        <v>43.196878250990892</v>
      </c>
      <c r="N985" s="1">
        <v>1.4955154839244822E-12</v>
      </c>
      <c r="O985" s="1">
        <v>7.1375930240186625</v>
      </c>
      <c r="P985" s="1">
        <v>6.3540000000034418</v>
      </c>
      <c r="Q985" s="1">
        <v>1.1546490932957032E-8</v>
      </c>
      <c r="R985" s="1">
        <v>1894.2481145433781</v>
      </c>
      <c r="S985" s="1">
        <v>4.5081590595001698E-11</v>
      </c>
      <c r="T985" s="1">
        <v>732.43864627756659</v>
      </c>
      <c r="U985" s="1">
        <v>88.98458816914696</v>
      </c>
      <c r="V985" s="1">
        <f>0.45*2600*PS[[#This Row],[Transform File.REC_y]]</f>
        <v>0.18914655476460526</v>
      </c>
      <c r="W985" s="1">
        <f>0.45*_xlfn.XLOOKUP(PS[[#This Row],[Transform File.Year]],Graphs!$R$2:$R$41,Graphs!$S$2:$S$41)*_xlfn.XLOOKUP(PS[[#This Row],[Transform File.Year]],Graphs!$R$2:$R$41,Graphs!$T$2:$T$41)*PS[[#This Row],[Transform File.REC_y]]</f>
        <v>7.0796762300548335E-2</v>
      </c>
    </row>
    <row r="986" spans="1:23" hidden="1" x14ac:dyDescent="0.25">
      <c r="A986" s="1" t="s">
        <v>105</v>
      </c>
      <c r="B986">
        <v>1</v>
      </c>
      <c r="C986" s="1" t="s">
        <v>108</v>
      </c>
      <c r="D986" s="1" t="s">
        <v>337</v>
      </c>
      <c r="E986" s="1">
        <v>2045</v>
      </c>
      <c r="F986" s="1">
        <v>91.492889630402715</v>
      </c>
      <c r="G986" s="1">
        <v>1.2411339156084255E-5</v>
      </c>
      <c r="H986" s="1">
        <v>1.2597898479684094E-12</v>
      </c>
      <c r="I986" s="1">
        <v>2.6580308944223125E-12</v>
      </c>
      <c r="J986" s="1">
        <v>7.6714683423235679E-11</v>
      </c>
      <c r="K986" s="1">
        <v>47.429891319732448</v>
      </c>
      <c r="L986" s="1">
        <v>4.3894908371319315E-13</v>
      </c>
      <c r="M986" s="1">
        <v>55.220622916065004</v>
      </c>
      <c r="N986" s="1">
        <v>1.6274700702149211E-12</v>
      </c>
      <c r="O986" s="1">
        <v>7.1375930240195622</v>
      </c>
      <c r="P986" s="1">
        <v>6.354000000004306</v>
      </c>
      <c r="Q986" s="1">
        <v>1.1987404273234412E-8</v>
      </c>
      <c r="R986" s="1">
        <v>1969.2155866867204</v>
      </c>
      <c r="S986" s="1">
        <v>4.9607818969618411E-11</v>
      </c>
      <c r="T986" s="1">
        <v>775.63552452855743</v>
      </c>
      <c r="U986" s="1">
        <v>88.984588169148452</v>
      </c>
      <c r="V986" s="1">
        <f>0.45*2600*PS[[#This Row],[Transform File.REC_y]]</f>
        <v>1.4521266812618578E-2</v>
      </c>
      <c r="W986" s="1">
        <f>0.45*_xlfn.XLOOKUP(PS[[#This Row],[Transform File.Year]],Graphs!$R$2:$R$41,Graphs!$S$2:$S$41)*_xlfn.XLOOKUP(PS[[#This Row],[Transform File.Year]],Graphs!$R$2:$R$41,Graphs!$T$2:$T$41)*PS[[#This Row],[Transform File.REC_y]]</f>
        <v>5.2120511980056228E-3</v>
      </c>
    </row>
    <row r="987" spans="1:23" hidden="1" x14ac:dyDescent="0.25">
      <c r="A987" s="1" t="s">
        <v>105</v>
      </c>
      <c r="B987">
        <v>1</v>
      </c>
      <c r="C987" s="1" t="s">
        <v>108</v>
      </c>
      <c r="D987" s="1" t="s">
        <v>337</v>
      </c>
      <c r="E987" s="1">
        <v>2046</v>
      </c>
      <c r="F987" s="1">
        <v>87.685871315031505</v>
      </c>
      <c r="G987" s="1">
        <v>2.5440904171019495E-3</v>
      </c>
      <c r="H987" s="1">
        <v>1.4662980563271025E-12</v>
      </c>
      <c r="I987" s="1">
        <v>1.9572328845895577E-9</v>
      </c>
      <c r="J987" s="1">
        <v>6.9290590723158326E-11</v>
      </c>
      <c r="K987" s="1">
        <v>152.79247498934842</v>
      </c>
      <c r="L987" s="1">
        <v>2.8954515445214187E-13</v>
      </c>
      <c r="M987" s="1">
        <v>7.5726482679820766</v>
      </c>
      <c r="N987" s="1">
        <v>1.8925883963139548E-12</v>
      </c>
      <c r="O987" s="1">
        <v>7.1375930240205232</v>
      </c>
      <c r="P987" s="1">
        <v>6.35400000000568</v>
      </c>
      <c r="Q987" s="1">
        <v>1.2530424711291292E-8</v>
      </c>
      <c r="R987" s="1">
        <v>2016.6454780064528</v>
      </c>
      <c r="S987" s="1">
        <v>5.5212566937594565E-11</v>
      </c>
      <c r="T987" s="1">
        <v>830.85614744462248</v>
      </c>
      <c r="U987" s="1">
        <v>88.984588169150086</v>
      </c>
      <c r="V987" s="1">
        <f>0.45*2600*PS[[#This Row],[Transform File.REC_y]]</f>
        <v>2.976585788009281</v>
      </c>
      <c r="W987" s="1">
        <f>0.45*_xlfn.XLOOKUP(PS[[#This Row],[Transform File.Year]],Graphs!$R$2:$R$41,Graphs!$S$2:$S$41)*_xlfn.XLOOKUP(PS[[#This Row],[Transform File.Year]],Graphs!$R$2:$R$41,Graphs!$T$2:$T$41)*PS[[#This Row],[Transform File.REC_y]]</f>
        <v>1.0244517054387436</v>
      </c>
    </row>
    <row r="988" spans="1:23" hidden="1" x14ac:dyDescent="0.25">
      <c r="A988" s="1" t="s">
        <v>105</v>
      </c>
      <c r="B988">
        <v>1</v>
      </c>
      <c r="C988" s="1" t="s">
        <v>108</v>
      </c>
      <c r="D988" s="1" t="s">
        <v>337</v>
      </c>
      <c r="E988" s="1">
        <v>2047</v>
      </c>
      <c r="F988" s="1">
        <v>84.58828788173517</v>
      </c>
      <c r="G988" s="1">
        <v>5.8277858339770738E-6</v>
      </c>
      <c r="H988" s="1">
        <v>1.7204058363675222E-12</v>
      </c>
      <c r="I988" s="1">
        <v>3.756255463351582E-10</v>
      </c>
      <c r="J988" s="1">
        <v>6.2486594747780729E-11</v>
      </c>
      <c r="K988" s="1">
        <v>195.61392714882851</v>
      </c>
      <c r="L988" s="1">
        <v>2.0452191285943332E-13</v>
      </c>
      <c r="M988" s="1">
        <v>31.217403543489468</v>
      </c>
      <c r="N988" s="1">
        <v>2.2445159962644519E-12</v>
      </c>
      <c r="O988" s="1">
        <v>7.1375930240216174</v>
      </c>
      <c r="P988" s="1">
        <v>6.3540000000083383</v>
      </c>
      <c r="Q988" s="1">
        <v>1.3067570181592012E-8</v>
      </c>
      <c r="R988" s="1">
        <v>2087.002952995801</v>
      </c>
      <c r="S988" s="1">
        <v>5.9805920759413552E-11</v>
      </c>
      <c r="T988" s="1">
        <v>838.4287957126046</v>
      </c>
      <c r="U988" s="1">
        <v>88.984588169151621</v>
      </c>
      <c r="V988" s="1">
        <f>0.45*2600*PS[[#This Row],[Transform File.REC_y]]</f>
        <v>6.8185094257531761E-3</v>
      </c>
      <c r="W988" s="1">
        <f>0.45*_xlfn.XLOOKUP(PS[[#This Row],[Transform File.Year]],Graphs!$R$2:$R$41,Graphs!$S$2:$S$41)*_xlfn.XLOOKUP(PS[[#This Row],[Transform File.Year]],Graphs!$R$2:$R$41,Graphs!$T$2:$T$41)*PS[[#This Row],[Transform File.REC_y]]</f>
        <v>2.2501498196855099E-3</v>
      </c>
    </row>
    <row r="989" spans="1:23" hidden="1" x14ac:dyDescent="0.25">
      <c r="A989" s="1" t="s">
        <v>105</v>
      </c>
      <c r="B989">
        <v>1</v>
      </c>
      <c r="C989" s="1" t="s">
        <v>108</v>
      </c>
      <c r="D989" s="1" t="s">
        <v>337</v>
      </c>
      <c r="E989" s="1">
        <v>2048</v>
      </c>
      <c r="F989" s="1">
        <v>81.871526969501375</v>
      </c>
      <c r="G989" s="1">
        <v>9.494748372897205E-5</v>
      </c>
      <c r="H989" s="1">
        <v>2.0716236297536342E-12</v>
      </c>
      <c r="I989" s="1">
        <v>4.2833061958208993E-11</v>
      </c>
      <c r="J989" s="1">
        <v>6.0839106479811654E-11</v>
      </c>
      <c r="K989" s="1">
        <v>248.69656724814675</v>
      </c>
      <c r="L989" s="1">
        <v>1.5511794015783377E-13</v>
      </c>
      <c r="M989" s="1">
        <v>50.304883643405205</v>
      </c>
      <c r="N989" s="1">
        <v>2.6774921616582179E-12</v>
      </c>
      <c r="O989" s="1">
        <v>7.1375930240228769</v>
      </c>
      <c r="P989" s="1">
        <v>1.9657181880673547E-9</v>
      </c>
      <c r="Q989" s="1">
        <v>1.3272020232963857E-8</v>
      </c>
      <c r="R989" s="1">
        <v>2158.96438014463</v>
      </c>
      <c r="S989" s="1">
        <v>6.4697114440227792E-11</v>
      </c>
      <c r="T989" s="1">
        <v>869.64619925609406</v>
      </c>
      <c r="U989" s="1">
        <v>88.984588169153511</v>
      </c>
      <c r="V989" s="1">
        <f>0.45*2600*PS[[#This Row],[Transform File.REC_y]]</f>
        <v>0.1110885559628973</v>
      </c>
      <c r="W989" s="1">
        <f>0.45*_xlfn.XLOOKUP(PS[[#This Row],[Transform File.Year]],Graphs!$R$2:$R$41,Graphs!$S$2:$S$41)*_xlfn.XLOOKUP(PS[[#This Row],[Transform File.Year]],Graphs!$R$2:$R$41,Graphs!$T$2:$T$41)*PS[[#This Row],[Transform File.REC_y]]</f>
        <v>3.5149606781286383E-2</v>
      </c>
    </row>
    <row r="990" spans="1:23" hidden="1" x14ac:dyDescent="0.25">
      <c r="A990" s="1" t="s">
        <v>105</v>
      </c>
      <c r="B990">
        <v>1</v>
      </c>
      <c r="C990" s="1" t="s">
        <v>108</v>
      </c>
      <c r="D990" s="1" t="s">
        <v>337</v>
      </c>
      <c r="E990" s="1">
        <v>2049</v>
      </c>
      <c r="F990" s="1">
        <v>78.912448176717675</v>
      </c>
      <c r="G990" s="1">
        <v>3.0900808369928878E-2</v>
      </c>
      <c r="H990" s="1">
        <v>2.4568710270815414E-12</v>
      </c>
      <c r="I990" s="1">
        <v>2.227706954513134E-11</v>
      </c>
      <c r="J990" s="1">
        <v>5.8368587277794721E-11</v>
      </c>
      <c r="K990" s="1">
        <v>170.39718842247066</v>
      </c>
      <c r="L990" s="1">
        <v>1.2734117761728792E-13</v>
      </c>
      <c r="M990" s="1">
        <v>86.746569882647137</v>
      </c>
      <c r="N990" s="1">
        <v>3.216042849430187E-12</v>
      </c>
      <c r="O990" s="1">
        <v>7.1375930240242438</v>
      </c>
      <c r="P990" s="1">
        <v>2.3412586905986364E-9</v>
      </c>
      <c r="Q990" s="1">
        <v>1.339388536097435E-8</v>
      </c>
      <c r="R990" s="1">
        <v>2222.1821973927808</v>
      </c>
      <c r="S990" s="1">
        <v>7.2537220766462389E-11</v>
      </c>
      <c r="T990" s="1">
        <v>919.95108289949928</v>
      </c>
      <c r="U990" s="1">
        <v>88.984588169155828</v>
      </c>
      <c r="V990" s="1">
        <f>0.45*2600*PS[[#This Row],[Transform File.REC_y]]</f>
        <v>36.153945792816785</v>
      </c>
      <c r="W990" s="1">
        <f>0.45*_xlfn.XLOOKUP(PS[[#This Row],[Transform File.Year]],Graphs!$R$2:$R$41,Graphs!$S$2:$S$41)*_xlfn.XLOOKUP(PS[[#This Row],[Transform File.Year]],Graphs!$R$2:$R$41,Graphs!$T$2:$T$41)*PS[[#This Row],[Transform File.REC_y]]</f>
        <v>10.967724434964371</v>
      </c>
    </row>
    <row r="991" spans="1:23" hidden="1" x14ac:dyDescent="0.25">
      <c r="A991" s="1" t="s">
        <v>105</v>
      </c>
      <c r="B991">
        <v>1</v>
      </c>
      <c r="C991" s="1" t="s">
        <v>108</v>
      </c>
      <c r="D991" s="1" t="s">
        <v>337</v>
      </c>
      <c r="E991" s="1">
        <v>2050</v>
      </c>
      <c r="F991" s="1">
        <v>75.576330692100129</v>
      </c>
      <c r="G991" s="1">
        <v>6.5733277409182325E-3</v>
      </c>
      <c r="H991" s="1">
        <v>2.9751981813369857E-12</v>
      </c>
      <c r="I991" s="1">
        <v>2.0086475175868724E-11</v>
      </c>
      <c r="J991" s="1">
        <v>6.170267564742592E-11</v>
      </c>
      <c r="K991" s="1">
        <v>126.09109891276808</v>
      </c>
      <c r="L991" s="1">
        <v>0</v>
      </c>
      <c r="M991" s="1">
        <v>41.223349064160828</v>
      </c>
      <c r="N991" s="1">
        <v>3.8947762530350694E-12</v>
      </c>
      <c r="O991" s="1">
        <v>7.1375930240258629</v>
      </c>
      <c r="P991" s="1">
        <v>2.3840453322818868E-9</v>
      </c>
      <c r="Q991" s="1">
        <v>1.3485397291544676E-8</v>
      </c>
      <c r="R991" s="1">
        <v>2289.7588137913554</v>
      </c>
      <c r="S991" s="1">
        <v>8.0950831698100329E-11</v>
      </c>
      <c r="T991" s="1">
        <v>1006.6976527821464</v>
      </c>
      <c r="U991" s="1">
        <v>88.984588169158542</v>
      </c>
      <c r="V991" s="1">
        <f>0.45*2600*PS[[#This Row],[Transform File.REC_y]]</f>
        <v>7.6907934568743324</v>
      </c>
      <c r="W991" s="1">
        <f>0.45*_xlfn.XLOOKUP(PS[[#This Row],[Transform File.Year]],Graphs!$R$2:$R$41,Graphs!$S$2:$S$41)*_xlfn.XLOOKUP(PS[[#This Row],[Transform File.Year]],Graphs!$R$2:$R$41,Graphs!$T$2:$T$41)*PS[[#This Row],[Transform File.REC_y]]</f>
        <v>2.2367756753882242</v>
      </c>
    </row>
    <row r="992" spans="1:23" hidden="1" x14ac:dyDescent="0.25">
      <c r="A992" s="1" t="s">
        <v>105</v>
      </c>
      <c r="B992">
        <v>1</v>
      </c>
      <c r="C992" s="1" t="s">
        <v>108</v>
      </c>
      <c r="D992" s="1" t="s">
        <v>337</v>
      </c>
      <c r="E992" s="1">
        <v>2051</v>
      </c>
      <c r="F992" s="1">
        <v>72.575299462224109</v>
      </c>
      <c r="G992" s="1">
        <v>3.772146088939265E-4</v>
      </c>
      <c r="H992" s="1">
        <v>3.5948341676274946E-12</v>
      </c>
      <c r="I992" s="1">
        <v>2.913630900720334E-10</v>
      </c>
      <c r="J992" s="1">
        <v>7.1772015748062061E-11</v>
      </c>
      <c r="K992" s="1">
        <v>133.72705624021867</v>
      </c>
      <c r="L992" s="1">
        <v>0</v>
      </c>
      <c r="M992" s="1">
        <v>63.521481237763616</v>
      </c>
      <c r="N992" s="1">
        <v>4.7640267401997559E-12</v>
      </c>
      <c r="O992" s="1">
        <v>7.1375930240278311</v>
      </c>
      <c r="P992" s="1">
        <v>2.4062699968614354E-9</v>
      </c>
      <c r="Q992" s="1">
        <v>1.3572624788771422E-8</v>
      </c>
      <c r="R992" s="1">
        <v>2323.5810781474584</v>
      </c>
      <c r="S992" s="1">
        <v>9.0717937631258376E-11</v>
      </c>
      <c r="T992" s="1">
        <v>1047.9210018463073</v>
      </c>
      <c r="U992" s="1">
        <v>88.98458816916164</v>
      </c>
      <c r="V992" s="1">
        <f>0.45*2600*PS[[#This Row],[Transform File.REC_y]]</f>
        <v>0.44134109240589403</v>
      </c>
      <c r="W992" s="1">
        <f>0.45*_xlfn.XLOOKUP(PS[[#This Row],[Transform File.Year]],Graphs!$R$2:$R$41,Graphs!$S$2:$S$41)*_xlfn.XLOOKUP(PS[[#This Row],[Transform File.Year]],Graphs!$R$2:$R$41,Graphs!$T$2:$T$41)*PS[[#This Row],[Transform File.REC_y]]</f>
        <v>0.12305439639467408</v>
      </c>
    </row>
    <row r="993" spans="1:23" hidden="1" x14ac:dyDescent="0.25">
      <c r="A993" s="1" t="s">
        <v>105</v>
      </c>
      <c r="B993">
        <v>1</v>
      </c>
      <c r="C993" s="1" t="s">
        <v>108</v>
      </c>
      <c r="D993" s="1" t="s">
        <v>337</v>
      </c>
      <c r="E993" s="1">
        <v>2052</v>
      </c>
      <c r="F993" s="1">
        <v>69.727880585821168</v>
      </c>
      <c r="G993" s="1">
        <v>6.8560765057616557E-3</v>
      </c>
      <c r="H993" s="1">
        <v>4.6135639470007932E-12</v>
      </c>
      <c r="I993" s="1">
        <v>1.3042881074958219E-11</v>
      </c>
      <c r="J993" s="1">
        <v>0</v>
      </c>
      <c r="K993" s="1">
        <v>97.81683767961556</v>
      </c>
      <c r="L993" s="1">
        <v>0</v>
      </c>
      <c r="M993" s="1">
        <v>114.46496739227287</v>
      </c>
      <c r="N993" s="1">
        <v>5.8997503744807139E-12</v>
      </c>
      <c r="O993" s="1">
        <v>7.1375930240301493</v>
      </c>
      <c r="P993" s="1">
        <v>2.4262974365880847E-9</v>
      </c>
      <c r="Q993" s="1">
        <v>1.365258125714059E-8</v>
      </c>
      <c r="R993" s="1">
        <v>2400.7296055960264</v>
      </c>
      <c r="S993" s="1">
        <v>9.5877885763150988E-11</v>
      </c>
      <c r="T993" s="1">
        <v>1056.0224830840721</v>
      </c>
      <c r="U993" s="1">
        <v>88.984588169164724</v>
      </c>
      <c r="V993" s="1">
        <f>0.45*2600*PS[[#This Row],[Transform File.REC_y]]</f>
        <v>8.0216095117411363</v>
      </c>
      <c r="W993" s="1">
        <f>0.45*_xlfn.XLOOKUP(PS[[#This Row],[Transform File.Year]],Graphs!$R$2:$R$41,Graphs!$S$2:$S$41)*_xlfn.XLOOKUP(PS[[#This Row],[Transform File.Year]],Graphs!$R$2:$R$41,Graphs!$T$2:$T$41)*PS[[#This Row],[Transform File.REC_y]]</f>
        <v>2.1440605705512454</v>
      </c>
    </row>
    <row r="994" spans="1:23" hidden="1" x14ac:dyDescent="0.25">
      <c r="A994" s="1" t="s">
        <v>105</v>
      </c>
      <c r="B994">
        <v>1</v>
      </c>
      <c r="C994" s="1" t="s">
        <v>108</v>
      </c>
      <c r="D994" s="1" t="s">
        <v>337</v>
      </c>
      <c r="E994" s="1">
        <v>2053</v>
      </c>
      <c r="F994" s="1">
        <v>66.69020193223605</v>
      </c>
      <c r="G994" s="1">
        <v>1.7467637166062406E-3</v>
      </c>
      <c r="H994" s="1">
        <v>5.8983248419538795E-12</v>
      </c>
      <c r="I994" s="1">
        <v>1.9107772199819157E-11</v>
      </c>
      <c r="J994" s="1">
        <v>0</v>
      </c>
      <c r="K994" s="1">
        <v>175.80308537259802</v>
      </c>
      <c r="L994" s="1">
        <v>0</v>
      </c>
      <c r="M994" s="1">
        <v>60.509381382028209</v>
      </c>
      <c r="N994" s="1">
        <v>7.4219441164893089E-12</v>
      </c>
      <c r="O994" s="1">
        <v>7.1375930240329266</v>
      </c>
      <c r="P994" s="1">
        <v>2.717593928419639E-9</v>
      </c>
      <c r="Q994" s="1">
        <v>1.3729295940563826E-8</v>
      </c>
      <c r="R994" s="1">
        <v>2429.4302011937602</v>
      </c>
      <c r="S994" s="1">
        <v>9.7420332575654319E-11</v>
      </c>
      <c r="T994" s="1">
        <v>1087.357450476351</v>
      </c>
      <c r="U994" s="1">
        <v>87.962235925706167</v>
      </c>
      <c r="V994" s="1">
        <f>0.45*2600*PS[[#This Row],[Transform File.REC_y]]</f>
        <v>2.0437135484293014</v>
      </c>
      <c r="W994" s="1">
        <f>0.45*_xlfn.XLOOKUP(PS[[#This Row],[Transform File.Year]],Graphs!$R$2:$R$41,Graphs!$S$2:$S$41)*_xlfn.XLOOKUP(PS[[#This Row],[Transform File.Year]],Graphs!$R$2:$R$41,Graphs!$T$2:$T$41)*PS[[#This Row],[Transform File.REC_y]]</f>
        <v>0.52363641863677901</v>
      </c>
    </row>
    <row r="995" spans="1:23" hidden="1" x14ac:dyDescent="0.25">
      <c r="A995" s="1" t="s">
        <v>105</v>
      </c>
      <c r="B995">
        <v>1</v>
      </c>
      <c r="C995" s="1" t="s">
        <v>108</v>
      </c>
      <c r="D995" s="1" t="s">
        <v>337</v>
      </c>
      <c r="E995" s="1">
        <v>2054</v>
      </c>
      <c r="F995" s="1">
        <v>63.856648302808907</v>
      </c>
      <c r="G995" s="1">
        <v>5.0809215833345833E-3</v>
      </c>
      <c r="H995" s="1">
        <v>7.3275534776332319E-12</v>
      </c>
      <c r="I995" s="1">
        <v>3.1258781258944591E-11</v>
      </c>
      <c r="J995" s="1">
        <v>0</v>
      </c>
      <c r="K995" s="1">
        <v>154.78571684564159</v>
      </c>
      <c r="L995" s="1">
        <v>0</v>
      </c>
      <c r="M995" s="1">
        <v>9.6373586828274735</v>
      </c>
      <c r="N995" s="1">
        <v>9.5315864551508227E-12</v>
      </c>
      <c r="O995" s="1">
        <v>7.1375930240362244</v>
      </c>
      <c r="P995" s="1">
        <v>2.7305620242831971E-9</v>
      </c>
      <c r="Q995" s="1">
        <v>1.3798586531286984E-8</v>
      </c>
      <c r="R995" s="1">
        <v>2516.7304382644934</v>
      </c>
      <c r="S995" s="1">
        <v>9.8106765168345987E-11</v>
      </c>
      <c r="T995" s="1">
        <v>1073.4721501625936</v>
      </c>
      <c r="U995" s="1">
        <v>84.603559803982705</v>
      </c>
      <c r="V995" s="1">
        <f>0.45*2600*PS[[#This Row],[Transform File.REC_y]]</f>
        <v>5.9446782525014621</v>
      </c>
      <c r="W995" s="1">
        <f>0.45*_xlfn.XLOOKUP(PS[[#This Row],[Transform File.Year]],Graphs!$R$2:$R$41,Graphs!$S$2:$S$41)*_xlfn.XLOOKUP(PS[[#This Row],[Transform File.Year]],Graphs!$R$2:$R$41,Graphs!$T$2:$T$41)*PS[[#This Row],[Transform File.REC_y]]</f>
        <v>1.4600045905411863</v>
      </c>
    </row>
    <row r="996" spans="1:23" hidden="1" x14ac:dyDescent="0.25">
      <c r="A996" s="1" t="s">
        <v>105</v>
      </c>
      <c r="B996">
        <v>1</v>
      </c>
      <c r="C996" s="1" t="s">
        <v>108</v>
      </c>
      <c r="D996" s="1" t="s">
        <v>337</v>
      </c>
      <c r="E996" s="1">
        <v>2055</v>
      </c>
      <c r="F996" s="1">
        <v>60.669841006980612</v>
      </c>
      <c r="G996" s="1">
        <v>2.5440045655452819E-3</v>
      </c>
      <c r="H996" s="1">
        <v>8.6493036204354348E-12</v>
      </c>
      <c r="I996" s="1">
        <v>3.6484625196616373E-11</v>
      </c>
      <c r="J996" s="1">
        <v>0</v>
      </c>
      <c r="K996" s="1">
        <v>126.45366048719815</v>
      </c>
      <c r="L996" s="1">
        <v>0</v>
      </c>
      <c r="M996" s="1">
        <v>35.418070192959092</v>
      </c>
      <c r="N996" s="1">
        <v>1.2592199607282132E-11</v>
      </c>
      <c r="O996" s="1">
        <v>7.1375930240404228</v>
      </c>
      <c r="P996" s="1">
        <v>2.7495886922387171E-9</v>
      </c>
      <c r="Q996" s="1">
        <v>1.3861073126034765E-8</v>
      </c>
      <c r="R996" s="1">
        <v>2552.0752034708403</v>
      </c>
      <c r="S996" s="1">
        <v>9.854571425205918E-11</v>
      </c>
      <c r="T996" s="1">
        <v>1083.1095088412526</v>
      </c>
      <c r="U996" s="1">
        <v>80.135045621395818</v>
      </c>
      <c r="V996" s="1">
        <f>0.45*2600*PS[[#This Row],[Transform File.REC_y]]</f>
        <v>2.97648534168798</v>
      </c>
      <c r="W996" s="1">
        <f>0.45*_xlfn.XLOOKUP(PS[[#This Row],[Transform File.Year]],Graphs!$R$2:$R$41,Graphs!$S$2:$S$41)*_xlfn.XLOOKUP(PS[[#This Row],[Transform File.Year]],Graphs!$R$2:$R$41,Graphs!$T$2:$T$41)*PS[[#This Row],[Transform File.REC_y]]</f>
        <v>0.70069280469029471</v>
      </c>
    </row>
    <row r="997" spans="1:23" hidden="1" x14ac:dyDescent="0.25">
      <c r="A997" s="1" t="s">
        <v>105</v>
      </c>
      <c r="B997">
        <v>1</v>
      </c>
      <c r="C997" s="1" t="s">
        <v>108</v>
      </c>
      <c r="D997" s="1" t="s">
        <v>337</v>
      </c>
      <c r="E997" s="1">
        <v>2056</v>
      </c>
      <c r="F997" s="1">
        <v>57.407169536405846</v>
      </c>
      <c r="G997" s="1">
        <v>4.750650169489154E-3</v>
      </c>
      <c r="H997" s="1">
        <v>1.0591511614646298E-11</v>
      </c>
      <c r="I997" s="1">
        <v>3.8863559017866689E-11</v>
      </c>
      <c r="J997" s="1">
        <v>0</v>
      </c>
      <c r="K997" s="1">
        <v>192.16279112762388</v>
      </c>
      <c r="L997" s="1">
        <v>0</v>
      </c>
      <c r="M997" s="1">
        <v>6.9961910354047774E-8</v>
      </c>
      <c r="N997" s="1">
        <v>1.7334761575498589E-11</v>
      </c>
      <c r="O997" s="1">
        <v>7.1375930240457697</v>
      </c>
      <c r="P997" s="1">
        <v>2.7807563116809089E-9</v>
      </c>
      <c r="Q997" s="1">
        <v>1.3921912232514576E-8</v>
      </c>
      <c r="R997" s="1">
        <v>2572.9233390087106</v>
      </c>
      <c r="S997" s="1">
        <v>9.8835259406511322E-11</v>
      </c>
      <c r="T997" s="1">
        <v>1092.2841671526539</v>
      </c>
      <c r="U997" s="1">
        <v>74.001774347515848</v>
      </c>
      <c r="V997" s="1">
        <f>0.45*2600*PS[[#This Row],[Transform File.REC_y]]</f>
        <v>5.55826069830231</v>
      </c>
      <c r="W997" s="1">
        <f>0.45*_xlfn.XLOOKUP(PS[[#This Row],[Transform File.Year]],Graphs!$R$2:$R$41,Graphs!$S$2:$S$41)*_xlfn.XLOOKUP(PS[[#This Row],[Transform File.Year]],Graphs!$R$2:$R$41,Graphs!$T$2:$T$41)*PS[[#This Row],[Transform File.REC_y]]</f>
        <v>1.2541315378881381</v>
      </c>
    </row>
    <row r="998" spans="1:23" hidden="1" x14ac:dyDescent="0.25">
      <c r="A998" s="1" t="s">
        <v>105</v>
      </c>
      <c r="B998">
        <v>1</v>
      </c>
      <c r="C998" s="1" t="s">
        <v>108</v>
      </c>
      <c r="D998" s="1" t="s">
        <v>337</v>
      </c>
      <c r="E998" s="1">
        <v>2057</v>
      </c>
      <c r="F998" s="1">
        <v>54.444092030150522</v>
      </c>
      <c r="G998" s="1">
        <v>2.7306901675918501E-3</v>
      </c>
      <c r="H998" s="1">
        <v>0</v>
      </c>
      <c r="I998" s="1">
        <v>3.8118810160631591E-11</v>
      </c>
      <c r="J998" s="1">
        <v>0</v>
      </c>
      <c r="K998" s="1">
        <v>261.94188556558487</v>
      </c>
      <c r="L998" s="1">
        <v>0</v>
      </c>
      <c r="M998" s="1">
        <v>1.9806815449495454E-8</v>
      </c>
      <c r="N998" s="1">
        <v>2.5476935339766602E-11</v>
      </c>
      <c r="O998" s="1">
        <v>7.1375930240523422</v>
      </c>
      <c r="P998" s="1">
        <v>2.8171415949628338E-9</v>
      </c>
      <c r="Q998" s="1">
        <v>1.3980280819792371E-8</v>
      </c>
      <c r="R998" s="1">
        <v>2662.3349436557774</v>
      </c>
      <c r="S998" s="1">
        <v>9.9039781319370762E-11</v>
      </c>
      <c r="T998" s="1">
        <v>1068.78567426066</v>
      </c>
      <c r="U998" s="1">
        <v>65.371367436700126</v>
      </c>
      <c r="V998" s="1">
        <f>0.45*2600*PS[[#This Row],[Transform File.REC_y]]</f>
        <v>3.1949074960824646</v>
      </c>
      <c r="W998" s="1">
        <f>0.45*_xlfn.XLOOKUP(PS[[#This Row],[Transform File.Year]],Graphs!$R$2:$R$41,Graphs!$S$2:$S$41)*_xlfn.XLOOKUP(PS[[#This Row],[Transform File.Year]],Graphs!$R$2:$R$41,Graphs!$T$2:$T$41)*PS[[#This Row],[Transform File.REC_y]]</f>
        <v>0.6909158916066771</v>
      </c>
    </row>
    <row r="999" spans="1:23" hidden="1" x14ac:dyDescent="0.25">
      <c r="A999" s="1" t="s">
        <v>105</v>
      </c>
      <c r="B999">
        <v>1</v>
      </c>
      <c r="C999" s="1" t="s">
        <v>108</v>
      </c>
      <c r="D999" s="1" t="s">
        <v>337</v>
      </c>
      <c r="E999" s="1">
        <v>2058</v>
      </c>
      <c r="F999" s="1">
        <v>51.534342141108283</v>
      </c>
      <c r="G999" s="1">
        <v>1.1655339532044605E-2</v>
      </c>
      <c r="H999" s="1">
        <v>0</v>
      </c>
      <c r="I999" s="1">
        <v>0</v>
      </c>
      <c r="J999" s="1">
        <v>0</v>
      </c>
      <c r="K999" s="1">
        <v>54.800669810235568</v>
      </c>
      <c r="L999" s="1">
        <v>0</v>
      </c>
      <c r="M999" s="1">
        <v>2.5353753225861184E-8</v>
      </c>
      <c r="N999" s="1">
        <v>4.2230679240118903E-11</v>
      </c>
      <c r="O999" s="1">
        <v>7.1375930240599823</v>
      </c>
      <c r="P999" s="1">
        <v>2.8558947384010712E-9</v>
      </c>
      <c r="Q999" s="1">
        <v>1.4041983495439797E-8</v>
      </c>
      <c r="R999" s="1">
        <v>2832.951261550234</v>
      </c>
      <c r="S999" s="1">
        <v>9.9194899259528602E-11</v>
      </c>
      <c r="T999" s="1">
        <v>1042.1753704666969</v>
      </c>
      <c r="U999" s="1">
        <v>59.89576268287616</v>
      </c>
      <c r="V999" s="1">
        <f>0.45*2600*PS[[#This Row],[Transform File.REC_y]]</f>
        <v>13.636747252492189</v>
      </c>
      <c r="W999" s="1">
        <f>0.45*_xlfn.XLOOKUP(PS[[#This Row],[Transform File.Year]],Graphs!$R$2:$R$41,Graphs!$S$2:$S$41)*_xlfn.XLOOKUP(PS[[#This Row],[Transform File.Year]],Graphs!$R$2:$R$41,Graphs!$T$2:$T$41)*PS[[#This Row],[Transform File.REC_y]]</f>
        <v>2.8263313295898769</v>
      </c>
    </row>
    <row r="1000" spans="1:23" hidden="1" x14ac:dyDescent="0.25">
      <c r="A1000" s="1" t="s">
        <v>105</v>
      </c>
      <c r="B1000">
        <v>1</v>
      </c>
      <c r="C1000" s="1" t="s">
        <v>108</v>
      </c>
      <c r="D1000" s="1" t="s">
        <v>337</v>
      </c>
      <c r="E1000" s="1">
        <v>2059</v>
      </c>
      <c r="F1000" s="1">
        <v>57.647266127568564</v>
      </c>
      <c r="G1000" s="1">
        <v>6.1728878339002103E-3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7.1375930240689858</v>
      </c>
      <c r="P1000" s="1">
        <v>2.8938916165529767E-9</v>
      </c>
      <c r="Q1000" s="1">
        <v>1.4113755511187859E-8</v>
      </c>
      <c r="R1000" s="1">
        <v>2816.0484909637057</v>
      </c>
      <c r="S1000" s="1">
        <v>9.932224043714589E-11</v>
      </c>
      <c r="T1000" s="1">
        <v>1006.6085737276592</v>
      </c>
      <c r="U1000" s="1">
        <v>54.723277405150029</v>
      </c>
      <c r="V1000" s="1">
        <f>0.45*2600*PS[[#This Row],[Transform File.REC_y]]</f>
        <v>7.2222787656632459</v>
      </c>
      <c r="W1000" s="1">
        <f>0.45*_xlfn.XLOOKUP(PS[[#This Row],[Transform File.Year]],Graphs!$R$2:$R$41,Graphs!$S$2:$S$41)*_xlfn.XLOOKUP(PS[[#This Row],[Transform File.Year]],Graphs!$R$2:$R$41,Graphs!$T$2:$T$41)*PS[[#This Row],[Transform File.REC_y]]</f>
        <v>1.4345470751560265</v>
      </c>
    </row>
    <row r="1001" spans="1:23" hidden="1" x14ac:dyDescent="0.25">
      <c r="A1001" s="1" t="s">
        <v>105</v>
      </c>
      <c r="B1001">
        <v>1</v>
      </c>
      <c r="C1001" s="1" t="s">
        <v>108</v>
      </c>
      <c r="D1001" s="1" t="s">
        <v>337</v>
      </c>
      <c r="E1001" s="1">
        <v>2060</v>
      </c>
      <c r="F1001" s="1">
        <v>68.034945892667864</v>
      </c>
      <c r="G1001" s="1">
        <v>9.6296393123595555E-3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7.137593024065966</v>
      </c>
      <c r="P1001" s="1">
        <v>2.8937567353246549E-9</v>
      </c>
      <c r="Q1001" s="1">
        <v>1.4113755511187859E-8</v>
      </c>
      <c r="R1001" s="1">
        <v>2759.6832683130797</v>
      </c>
      <c r="S1001" s="1">
        <v>9.932224043714589E-11</v>
      </c>
      <c r="T1001" s="1">
        <v>1006.608573716164</v>
      </c>
      <c r="U1001" s="1">
        <v>43.428394993899701</v>
      </c>
      <c r="V1001" s="1">
        <f>0.45*2600*PS[[#This Row],[Transform File.REC_y]]</f>
        <v>11.266677995460681</v>
      </c>
      <c r="W1001" s="1">
        <f>0.45*_xlfn.XLOOKUP(PS[[#This Row],[Transform File.Year]],Graphs!$R$2:$R$41,Graphs!$S$2:$S$41)*_xlfn.XLOOKUP(PS[[#This Row],[Transform File.Year]],Graphs!$R$2:$R$41,Graphs!$T$2:$T$41)*PS[[#This Row],[Transform File.REC_y]]</f>
        <v>2.1446074754663984</v>
      </c>
    </row>
    <row r="1002" spans="1:23" x14ac:dyDescent="0.25">
      <c r="A1002" s="1" t="s">
        <v>105</v>
      </c>
      <c r="B1002">
        <v>1</v>
      </c>
      <c r="C1002" s="1" t="s">
        <v>108</v>
      </c>
      <c r="D1002" s="1" t="s">
        <v>23</v>
      </c>
      <c r="E1002" s="1">
        <v>2021</v>
      </c>
      <c r="F1002" s="1">
        <v>196.32999879926464</v>
      </c>
      <c r="G1002" s="1">
        <v>2.3146955713760039E-11</v>
      </c>
      <c r="H1002" s="1">
        <v>5.2715472640886482E-13</v>
      </c>
      <c r="I1002" s="1">
        <v>6.3539999999994992</v>
      </c>
      <c r="J1002" s="1">
        <v>2.1343967317475026E-14</v>
      </c>
      <c r="K1002" s="1">
        <v>82.434999999999874</v>
      </c>
      <c r="L1002" s="1">
        <v>1.0185385598789524E-14</v>
      </c>
      <c r="M1002" s="1">
        <v>55.41999999999986</v>
      </c>
      <c r="N1002" s="1">
        <v>4.4298340938695923E-13</v>
      </c>
      <c r="O1002" s="1">
        <v>153</v>
      </c>
      <c r="P1002" s="1">
        <v>12.708</v>
      </c>
      <c r="Q1002" s="1">
        <v>49.44</v>
      </c>
      <c r="R1002" s="1">
        <v>164.87</v>
      </c>
      <c r="S1002" s="1">
        <v>78.48</v>
      </c>
      <c r="T1002" s="1">
        <v>110.84</v>
      </c>
      <c r="U1002" s="1">
        <v>11.39</v>
      </c>
      <c r="V1002" s="1">
        <f>0.45*2600*PS[[#This Row],[Transform File.REC_y]]</f>
        <v>2.7081938185099245E-8</v>
      </c>
      <c r="W1002" s="1">
        <f>0.45*_xlfn.XLOOKUP(PS[[#This Row],[Transform File.Year]],Graphs!$R$2:$R$41,Graphs!$S$2:$S$41)*_xlfn.XLOOKUP(PS[[#This Row],[Transform File.Year]],Graphs!$R$2:$R$41,Graphs!$T$2:$T$41)*PS[[#This Row],[Transform File.REC_y]]</f>
        <v>2.2021292816950992E-8</v>
      </c>
    </row>
    <row r="1003" spans="1:23" x14ac:dyDescent="0.25">
      <c r="A1003" s="1" t="s">
        <v>105</v>
      </c>
      <c r="B1003">
        <v>1</v>
      </c>
      <c r="C1003" s="1" t="s">
        <v>108</v>
      </c>
      <c r="D1003" s="1" t="s">
        <v>23</v>
      </c>
      <c r="E1003" s="1">
        <v>2022</v>
      </c>
      <c r="F1003" s="1">
        <v>319.86476053575296</v>
      </c>
      <c r="G1003" s="1">
        <v>-2.1047430220761902E-7</v>
      </c>
      <c r="H1003" s="1">
        <v>5.3655191458092799E-13</v>
      </c>
      <c r="I1003" s="1">
        <v>5.6270081466418446E-13</v>
      </c>
      <c r="J1003" s="1">
        <v>2.2388941463986251E-14</v>
      </c>
      <c r="K1003" s="1">
        <v>123.65249999999942</v>
      </c>
      <c r="L1003" s="1">
        <v>9.1486441554633891E-15</v>
      </c>
      <c r="M1003" s="1">
        <v>83.129999999999285</v>
      </c>
      <c r="N1003" s="1">
        <v>4.4726323297930902E-13</v>
      </c>
      <c r="O1003" s="1">
        <v>153</v>
      </c>
      <c r="P1003" s="1">
        <v>12.708</v>
      </c>
      <c r="Q1003" s="1">
        <v>49.44</v>
      </c>
      <c r="R1003" s="1">
        <v>247.30499999999989</v>
      </c>
      <c r="S1003" s="1">
        <v>78.48</v>
      </c>
      <c r="T1003" s="1">
        <v>166.25999999999988</v>
      </c>
      <c r="U1003" s="1">
        <v>11.390000000000443</v>
      </c>
      <c r="V1003" s="1">
        <f>0.45*2600*PS[[#This Row],[Transform File.REC_y]]</f>
        <v>-2.4625493358291427E-4</v>
      </c>
      <c r="W1003" s="1">
        <f>0.45*_xlfn.XLOOKUP(PS[[#This Row],[Transform File.Year]],Graphs!$R$2:$R$41,Graphs!$S$2:$S$41)*_xlfn.XLOOKUP(PS[[#This Row],[Transform File.Year]],Graphs!$R$2:$R$41,Graphs!$T$2:$T$41)*PS[[#This Row],[Transform File.REC_y]]</f>
        <v>-2.0377304484531548E-4</v>
      </c>
    </row>
    <row r="1004" spans="1:23" x14ac:dyDescent="0.25">
      <c r="A1004" s="1" t="s">
        <v>105</v>
      </c>
      <c r="B1004">
        <v>1</v>
      </c>
      <c r="C1004" s="1" t="s">
        <v>108</v>
      </c>
      <c r="D1004" s="1" t="s">
        <v>23</v>
      </c>
      <c r="E1004" s="1">
        <v>2023</v>
      </c>
      <c r="F1004" s="1">
        <v>117.71499842199275</v>
      </c>
      <c r="G1004" s="1">
        <v>-4.1128301717044554E-8</v>
      </c>
      <c r="H1004" s="1">
        <v>5.4494215431133354E-13</v>
      </c>
      <c r="I1004" s="1">
        <v>2.3547612158375286E-13</v>
      </c>
      <c r="J1004" s="1">
        <v>2.3427760628562786E-14</v>
      </c>
      <c r="K1004" s="1">
        <v>185.4787499999957</v>
      </c>
      <c r="L1004" s="1">
        <v>8.3738660634236008E-15</v>
      </c>
      <c r="M1004" s="1">
        <v>105.25247388449517</v>
      </c>
      <c r="N1004" s="1">
        <v>4.4981761506182847E-13</v>
      </c>
      <c r="O1004" s="1">
        <v>145.35</v>
      </c>
      <c r="P1004" s="1">
        <v>18.355999999999497</v>
      </c>
      <c r="Q1004" s="1">
        <v>46.144000000000005</v>
      </c>
      <c r="R1004" s="1">
        <v>359.96616666666597</v>
      </c>
      <c r="S1004" s="1">
        <v>74.555999999999997</v>
      </c>
      <c r="T1004" s="1">
        <v>242.00066666666584</v>
      </c>
      <c r="U1004" s="1">
        <v>10.251000000000889</v>
      </c>
      <c r="V1004" s="1">
        <f>0.45*2600*PS[[#This Row],[Transform File.REC_y]]</f>
        <v>-4.8120113008942129E-5</v>
      </c>
      <c r="W1004" s="1">
        <f>0.45*_xlfn.XLOOKUP(PS[[#This Row],[Transform File.Year]],Graphs!$R$2:$R$41,Graphs!$S$2:$S$41)*_xlfn.XLOOKUP(PS[[#This Row],[Transform File.Year]],Graphs!$R$2:$R$41,Graphs!$T$2:$T$41)*PS[[#This Row],[Transform File.REC_y]]</f>
        <v>-4.0509463279596748E-5</v>
      </c>
    </row>
    <row r="1005" spans="1:23" x14ac:dyDescent="0.25">
      <c r="A1005" s="1" t="s">
        <v>105</v>
      </c>
      <c r="B1005">
        <v>1</v>
      </c>
      <c r="C1005" s="1" t="s">
        <v>108</v>
      </c>
      <c r="D1005" s="1" t="s">
        <v>23</v>
      </c>
      <c r="E1005" s="1">
        <v>2024</v>
      </c>
      <c r="F1005" s="1">
        <v>93.89609742814325</v>
      </c>
      <c r="G1005" s="1">
        <v>8.4032473449444794E-10</v>
      </c>
      <c r="H1005" s="1">
        <v>6.8372022352254796E-13</v>
      </c>
      <c r="I1005" s="1">
        <v>2.6465301641793109E-13</v>
      </c>
      <c r="J1005" s="1">
        <v>3.014323908117418E-14</v>
      </c>
      <c r="K1005" s="1">
        <v>171.99523256791059</v>
      </c>
      <c r="L1005" s="1">
        <v>1.0433199086643002E-14</v>
      </c>
      <c r="M1005" s="1">
        <v>3.1712954092075267E-10</v>
      </c>
      <c r="N1005" s="1">
        <v>5.9290028450172937E-13</v>
      </c>
      <c r="O1005" s="1">
        <v>137.70000000000056</v>
      </c>
      <c r="P1005" s="1">
        <v>17.650000000000063</v>
      </c>
      <c r="Q1005" s="1">
        <v>42.848000000000006</v>
      </c>
      <c r="R1005" s="1">
        <v>534.45358333332831</v>
      </c>
      <c r="S1005" s="1">
        <v>70.632000000000005</v>
      </c>
      <c r="T1005" s="1">
        <v>339.86380721782768</v>
      </c>
      <c r="U1005" s="1">
        <v>9.1120000000013395</v>
      </c>
      <c r="V1005" s="1">
        <f>0.45*2600*PS[[#This Row],[Transform File.REC_y]]</f>
        <v>9.8317993935850408E-7</v>
      </c>
      <c r="W1005" s="1">
        <f>0.45*_xlfn.XLOOKUP(PS[[#This Row],[Transform File.Year]],Graphs!$R$2:$R$41,Graphs!$S$2:$S$41)*_xlfn.XLOOKUP(PS[[#This Row],[Transform File.Year]],Graphs!$R$2:$R$41,Graphs!$T$2:$T$41)*PS[[#This Row],[Transform File.REC_y]]</f>
        <v>8.0170642559696489E-7</v>
      </c>
    </row>
    <row r="1006" spans="1:23" x14ac:dyDescent="0.25">
      <c r="A1006" s="1" t="s">
        <v>105</v>
      </c>
      <c r="B1006">
        <v>1</v>
      </c>
      <c r="C1006" s="1" t="s">
        <v>108</v>
      </c>
      <c r="D1006" s="1" t="s">
        <v>23</v>
      </c>
      <c r="E1006" s="1">
        <v>2025</v>
      </c>
      <c r="F1006" s="1">
        <v>78.812418871131996</v>
      </c>
      <c r="G1006" s="1">
        <v>6.2184183961926787E-7</v>
      </c>
      <c r="H1006" s="1">
        <v>8.8778946608747211E-13</v>
      </c>
      <c r="I1006" s="1">
        <v>2.9714908169263238E-13</v>
      </c>
      <c r="J1006" s="1">
        <v>4.0282086995981141E-14</v>
      </c>
      <c r="K1006" s="1">
        <v>117.52270525436222</v>
      </c>
      <c r="L1006" s="1">
        <v>1.3238207743519405E-14</v>
      </c>
      <c r="M1006" s="1">
        <v>46.883969448736771</v>
      </c>
      <c r="N1006" s="1">
        <v>8.329630295611311E-13</v>
      </c>
      <c r="O1006" s="1">
        <v>130.05000000000106</v>
      </c>
      <c r="P1006" s="1">
        <v>16.944000000000297</v>
      </c>
      <c r="Q1006" s="1">
        <v>39.552</v>
      </c>
      <c r="R1006" s="1">
        <v>695.45748256790557</v>
      </c>
      <c r="S1006" s="1">
        <v>66.707999999999998</v>
      </c>
      <c r="T1006" s="1">
        <v>332.47447388481146</v>
      </c>
      <c r="U1006" s="1">
        <v>7.9730000000019317</v>
      </c>
      <c r="V1006" s="1">
        <f>0.45*2600*PS[[#This Row],[Transform File.REC_y]]</f>
        <v>7.2755495235454336E-4</v>
      </c>
      <c r="W1006" s="1">
        <f>0.45*_xlfn.XLOOKUP(PS[[#This Row],[Transform File.Year]],Graphs!$R$2:$R$41,Graphs!$S$2:$S$41)*_xlfn.XLOOKUP(PS[[#This Row],[Transform File.Year]],Graphs!$R$2:$R$41,Graphs!$T$2:$T$41)*PS[[#This Row],[Transform File.REC_y]]</f>
        <v>5.7448488744317873E-4</v>
      </c>
    </row>
    <row r="1007" spans="1:23" x14ac:dyDescent="0.25">
      <c r="A1007" s="1" t="s">
        <v>105</v>
      </c>
      <c r="B1007">
        <v>1</v>
      </c>
      <c r="C1007" s="1" t="s">
        <v>108</v>
      </c>
      <c r="D1007" s="1" t="s">
        <v>23</v>
      </c>
      <c r="E1007" s="1">
        <v>2026</v>
      </c>
      <c r="F1007" s="1">
        <v>79.822279747408729</v>
      </c>
      <c r="G1007" s="1">
        <v>7.5937500827181156E-7</v>
      </c>
      <c r="H1007" s="1">
        <v>1.215868061371156E-12</v>
      </c>
      <c r="I1007" s="1">
        <v>3.333437185820583E-13</v>
      </c>
      <c r="J1007" s="1">
        <v>5.7476685009877153E-14</v>
      </c>
      <c r="K1007" s="1">
        <v>67.795805989853605</v>
      </c>
      <c r="L1007" s="1">
        <v>1.726793848899712E-14</v>
      </c>
      <c r="M1007" s="1">
        <v>32.852171961779959</v>
      </c>
      <c r="N1007" s="1">
        <v>1.3195511685508268E-12</v>
      </c>
      <c r="O1007" s="1">
        <v>122.40000000000161</v>
      </c>
      <c r="P1007" s="1">
        <v>16.238000000000561</v>
      </c>
      <c r="Q1007" s="1">
        <v>36.255999999999993</v>
      </c>
      <c r="R1007" s="1">
        <v>801.98885448893452</v>
      </c>
      <c r="S1007" s="1">
        <v>62.784000000000006</v>
      </c>
      <c r="T1007" s="1">
        <v>371.96911000021493</v>
      </c>
      <c r="U1007" s="1">
        <v>6.8340000000027645</v>
      </c>
      <c r="V1007" s="1">
        <f>0.45*2600*PS[[#This Row],[Transform File.REC_y]]</f>
        <v>8.884687596780195E-4</v>
      </c>
      <c r="W1007" s="1">
        <f>0.45*_xlfn.XLOOKUP(PS[[#This Row],[Transform File.Year]],Graphs!$R$2:$R$41,Graphs!$S$2:$S$41)*_xlfn.XLOOKUP(PS[[#This Row],[Transform File.Year]],Graphs!$R$2:$R$41,Graphs!$T$2:$T$41)*PS[[#This Row],[Transform File.REC_y]]</f>
        <v>6.7915258611426642E-4</v>
      </c>
    </row>
    <row r="1008" spans="1:23" x14ac:dyDescent="0.25">
      <c r="A1008" s="1" t="s">
        <v>105</v>
      </c>
      <c r="B1008">
        <v>1</v>
      </c>
      <c r="C1008" s="1" t="s">
        <v>108</v>
      </c>
      <c r="D1008" s="1" t="s">
        <v>23</v>
      </c>
      <c r="E1008" s="1">
        <v>2027</v>
      </c>
      <c r="F1008" s="1">
        <v>80.268220159986754</v>
      </c>
      <c r="G1008" s="1">
        <v>7.2160446316767059E-7</v>
      </c>
      <c r="H1008" s="1">
        <v>1.7794618939624043E-12</v>
      </c>
      <c r="I1008" s="1">
        <v>3.7420182384098345E-13</v>
      </c>
      <c r="J1008" s="1">
        <v>9.1261423796040003E-14</v>
      </c>
      <c r="K1008" s="1">
        <v>67.472361394477176</v>
      </c>
      <c r="L1008" s="1">
        <v>2.3347464832926346E-14</v>
      </c>
      <c r="M1008" s="1">
        <v>37.02601007475365</v>
      </c>
      <c r="N1008" s="1">
        <v>2.9319965126860769E-12</v>
      </c>
      <c r="O1008" s="1">
        <v>114.75000000000229</v>
      </c>
      <c r="P1008" s="1">
        <v>15.53200000000086</v>
      </c>
      <c r="Q1008" s="1">
        <v>32.96</v>
      </c>
      <c r="R1008" s="1">
        <v>858.79332714545478</v>
      </c>
      <c r="S1008" s="1">
        <v>58.86</v>
      </c>
      <c r="T1008" s="1">
        <v>397.43194862866153</v>
      </c>
      <c r="U1008" s="1">
        <v>5.6950000000040859</v>
      </c>
      <c r="V1008" s="1">
        <f>0.45*2600*PS[[#This Row],[Transform File.REC_y]]</f>
        <v>8.4427722190617458E-4</v>
      </c>
      <c r="W1008" s="1">
        <f>0.45*_xlfn.XLOOKUP(PS[[#This Row],[Transform File.Year]],Graphs!$R$2:$R$41,Graphs!$S$2:$S$41)*_xlfn.XLOOKUP(PS[[#This Row],[Transform File.Year]],Graphs!$R$2:$R$41,Graphs!$T$2:$T$41)*PS[[#This Row],[Transform File.REC_y]]</f>
        <v>6.2460922850422784E-4</v>
      </c>
    </row>
    <row r="1009" spans="1:23" x14ac:dyDescent="0.25">
      <c r="A1009" s="1" t="s">
        <v>105</v>
      </c>
      <c r="B1009">
        <v>1</v>
      </c>
      <c r="C1009" s="1" t="s">
        <v>108</v>
      </c>
      <c r="D1009" s="1" t="s">
        <v>23</v>
      </c>
      <c r="E1009" s="1">
        <v>2028</v>
      </c>
      <c r="F1009" s="1">
        <v>80.697597506786181</v>
      </c>
      <c r="G1009" s="1">
        <v>1.8062369824368228E-6</v>
      </c>
      <c r="H1009" s="1">
        <v>2.6616011866621009E-12</v>
      </c>
      <c r="I1009" s="1">
        <v>4.1974260301593633E-13</v>
      </c>
      <c r="J1009" s="1">
        <v>1.9225299021955924E-13</v>
      </c>
      <c r="K1009" s="1">
        <v>72.270526382756188</v>
      </c>
      <c r="L1009" s="1">
        <v>3.6340487609536912E-14</v>
      </c>
      <c r="M1009" s="1">
        <v>28.349377284632446</v>
      </c>
      <c r="N1009" s="1">
        <v>0.98276453572210321</v>
      </c>
      <c r="O1009" s="1">
        <v>107.10000000000318</v>
      </c>
      <c r="P1009" s="1">
        <v>14.826000000001192</v>
      </c>
      <c r="Q1009" s="1">
        <v>29.664000000000001</v>
      </c>
      <c r="R1009" s="1">
        <v>915.27435520659867</v>
      </c>
      <c r="S1009" s="1">
        <v>54.935999999999993</v>
      </c>
      <c r="T1009" s="1">
        <v>427.06862537008186</v>
      </c>
      <c r="U1009" s="1">
        <v>4.5560000000070175</v>
      </c>
      <c r="V1009" s="1">
        <f>0.45*2600*PS[[#This Row],[Transform File.REC_y]]</f>
        <v>2.1132972694510826E-3</v>
      </c>
      <c r="W1009" s="1">
        <f>0.45*_xlfn.XLOOKUP(PS[[#This Row],[Transform File.Year]],Graphs!$R$2:$R$41,Graphs!$S$2:$S$41)*_xlfn.XLOOKUP(PS[[#This Row],[Transform File.Year]],Graphs!$R$2:$R$41,Graphs!$T$2:$T$41)*PS[[#This Row],[Transform File.REC_y]]</f>
        <v>1.5127647609625016E-3</v>
      </c>
    </row>
    <row r="1010" spans="1:23" x14ac:dyDescent="0.25">
      <c r="A1010" s="1" t="s">
        <v>105</v>
      </c>
      <c r="B1010">
        <v>1</v>
      </c>
      <c r="C1010" s="1" t="s">
        <v>108</v>
      </c>
      <c r="D1010" s="1" t="s">
        <v>23</v>
      </c>
      <c r="E1010" s="1">
        <v>2029</v>
      </c>
      <c r="F1010" s="1">
        <v>81.655811586927953</v>
      </c>
      <c r="G1010" s="1">
        <v>2.0893843546597841E-6</v>
      </c>
      <c r="H1010" s="1">
        <v>4.3845660234754386E-12</v>
      </c>
      <c r="I1010" s="1">
        <v>4.6350783952983041E-13</v>
      </c>
      <c r="J1010" s="1">
        <v>8.2249335874112292E-11</v>
      </c>
      <c r="K1010" s="1">
        <v>93.754240834325785</v>
      </c>
      <c r="L1010" s="1">
        <v>4.6113716948666005E-14</v>
      </c>
      <c r="M1010" s="1">
        <v>1.153486113185058</v>
      </c>
      <c r="N1010" s="1">
        <v>2.7693822678595561</v>
      </c>
      <c r="O1010" s="1">
        <v>99.450000000004394</v>
      </c>
      <c r="P1010" s="1">
        <v>14.120000000001568</v>
      </c>
      <c r="Q1010" s="1">
        <v>26.368000000000023</v>
      </c>
      <c r="R1010" s="1">
        <v>976.55354825602149</v>
      </c>
      <c r="S1010" s="1">
        <v>51.012</v>
      </c>
      <c r="T1010" s="1">
        <v>448.02866932138096</v>
      </c>
      <c r="U1010" s="1">
        <v>4.39976453572912</v>
      </c>
      <c r="V1010" s="1">
        <f>0.45*2600*PS[[#This Row],[Transform File.REC_y]]</f>
        <v>2.4445796949519472E-3</v>
      </c>
      <c r="W1010" s="1">
        <f>0.45*_xlfn.XLOOKUP(PS[[#This Row],[Transform File.Year]],Graphs!$R$2:$R$41,Graphs!$S$2:$S$41)*_xlfn.XLOOKUP(PS[[#This Row],[Transform File.Year]],Graphs!$R$2:$R$41,Graphs!$T$2:$T$41)*PS[[#This Row],[Transform File.REC_y]]</f>
        <v>1.692759642580861E-3</v>
      </c>
    </row>
    <row r="1011" spans="1:23" x14ac:dyDescent="0.25">
      <c r="A1011" s="1" t="s">
        <v>105</v>
      </c>
      <c r="B1011">
        <v>1</v>
      </c>
      <c r="C1011" s="1" t="s">
        <v>108</v>
      </c>
      <c r="D1011" s="1" t="s">
        <v>23</v>
      </c>
      <c r="E1011" s="1">
        <v>2030</v>
      </c>
      <c r="F1011" s="1">
        <v>83.696875505302643</v>
      </c>
      <c r="G1011" s="1">
        <v>1.2620067864511754E-3</v>
      </c>
      <c r="H1011" s="1">
        <v>7.7933152324499665E-12</v>
      </c>
      <c r="I1011" s="1">
        <v>5.1285227119682335E-13</v>
      </c>
      <c r="J1011" s="1">
        <v>9.3257859871840567E-12</v>
      </c>
      <c r="K1011" s="1">
        <v>94.049461011591674</v>
      </c>
      <c r="L1011" s="1">
        <v>8.4694746923360308E-14</v>
      </c>
      <c r="M1011" s="1">
        <v>7.5799854778920226E-11</v>
      </c>
      <c r="N1011" s="1">
        <v>3.5845734017901236</v>
      </c>
      <c r="O1011" s="1">
        <v>91.800000000006179</v>
      </c>
      <c r="P1011" s="1">
        <v>13.414000000001987</v>
      </c>
      <c r="Q1011" s="1">
        <v>23.072000000000045</v>
      </c>
      <c r="R1011" s="1">
        <v>1059.316455757014</v>
      </c>
      <c r="S1011" s="1">
        <v>47.088000000000001</v>
      </c>
      <c r="T1011" s="1">
        <v>441.79282210123267</v>
      </c>
      <c r="U1011" s="1">
        <v>6.0301468035886767</v>
      </c>
      <c r="V1011" s="1">
        <f>0.45*2600*PS[[#This Row],[Transform File.REC_y]]</f>
        <v>1.4765479401478752</v>
      </c>
      <c r="W1011" s="1">
        <f>0.45*_xlfn.XLOOKUP(PS[[#This Row],[Transform File.Year]],Graphs!$R$2:$R$41,Graphs!$S$2:$S$41)*_xlfn.XLOOKUP(PS[[#This Row],[Transform File.Year]],Graphs!$R$2:$R$41,Graphs!$T$2:$T$41)*PS[[#This Row],[Transform File.REC_y]]</f>
        <v>0.98881497156698661</v>
      </c>
    </row>
    <row r="1012" spans="1:23" x14ac:dyDescent="0.25">
      <c r="A1012" s="1" t="s">
        <v>105</v>
      </c>
      <c r="B1012">
        <v>1</v>
      </c>
      <c r="C1012" s="1" t="s">
        <v>108</v>
      </c>
      <c r="D1012" s="1" t="s">
        <v>23</v>
      </c>
      <c r="E1012" s="1">
        <v>2031</v>
      </c>
      <c r="F1012" s="1">
        <v>85.043139868689479</v>
      </c>
      <c r="G1012" s="1">
        <v>9.8250130330136969E-4</v>
      </c>
      <c r="H1012" s="1">
        <v>1.7329511977505194E-11</v>
      </c>
      <c r="I1012" s="1">
        <v>5.6910013820745808E-13</v>
      </c>
      <c r="J1012" s="1">
        <v>8.0607766221380528E-12</v>
      </c>
      <c r="K1012" s="1">
        <v>90.150777268311344</v>
      </c>
      <c r="L1012" s="1">
        <v>1.6447314333814807E-13</v>
      </c>
      <c r="M1012" s="1">
        <v>1.8318483477513458E-11</v>
      </c>
      <c r="N1012" s="1">
        <v>4.8073601026849362</v>
      </c>
      <c r="O1012" s="1">
        <v>84.150000000008859</v>
      </c>
      <c r="P1012" s="1">
        <v>12.70800000000245</v>
      </c>
      <c r="Q1012" s="1">
        <v>19.776000000000067</v>
      </c>
      <c r="R1012" s="1">
        <v>1142.3745834352724</v>
      </c>
      <c r="S1012" s="1">
        <v>43.164000000000009</v>
      </c>
      <c r="T1012" s="1">
        <v>434.40348876797515</v>
      </c>
      <c r="U1012" s="1">
        <v>8.4757202053787992</v>
      </c>
      <c r="V1012" s="1">
        <f>0.45*2600*PS[[#This Row],[Transform File.REC_y]]</f>
        <v>1.1495265248626025</v>
      </c>
      <c r="W1012" s="1">
        <f>0.45*_xlfn.XLOOKUP(PS[[#This Row],[Transform File.Year]],Graphs!$R$2:$R$41,Graphs!$S$2:$S$41)*_xlfn.XLOOKUP(PS[[#This Row],[Transform File.Year]],Graphs!$R$2:$R$41,Graphs!$T$2:$T$41)*PS[[#This Row],[Transform File.REC_y]]</f>
        <v>0.73874073059368017</v>
      </c>
    </row>
    <row r="1013" spans="1:23" x14ac:dyDescent="0.25">
      <c r="A1013" s="1" t="s">
        <v>105</v>
      </c>
      <c r="B1013">
        <v>1</v>
      </c>
      <c r="C1013" s="1" t="s">
        <v>108</v>
      </c>
      <c r="D1013" s="1" t="s">
        <v>23</v>
      </c>
      <c r="E1013" s="1">
        <v>2032</v>
      </c>
      <c r="F1013" s="1">
        <v>86.58363191320764</v>
      </c>
      <c r="G1013" s="1">
        <v>1.0813858812748049E-2</v>
      </c>
      <c r="H1013" s="1">
        <v>3.4138972804736823E-11</v>
      </c>
      <c r="I1013" s="1">
        <v>6.3475206190780479E-13</v>
      </c>
      <c r="J1013" s="1">
        <v>8.507245674093816E-12</v>
      </c>
      <c r="K1013" s="1">
        <v>87.134327172952524</v>
      </c>
      <c r="L1013" s="1">
        <v>7.6969113087392038E-11</v>
      </c>
      <c r="M1013" s="1">
        <v>8.150233774109037E-11</v>
      </c>
      <c r="N1013" s="1">
        <v>6.641540154026103</v>
      </c>
      <c r="O1013" s="1">
        <v>76.500000000013216</v>
      </c>
      <c r="P1013" s="1">
        <v>12.002000000002962</v>
      </c>
      <c r="Q1013" s="1">
        <v>16.480000000000096</v>
      </c>
      <c r="R1013" s="1">
        <v>1221.5340273702502</v>
      </c>
      <c r="S1013" s="1">
        <v>39.240000000000023</v>
      </c>
      <c r="T1013" s="1">
        <v>427.0141554346601</v>
      </c>
      <c r="U1013" s="1">
        <v>12.144080308063735</v>
      </c>
      <c r="V1013" s="1">
        <f>0.45*2600*PS[[#This Row],[Transform File.REC_y]]</f>
        <v>12.652214810915217</v>
      </c>
      <c r="W1013" s="1">
        <f>0.45*_xlfn.XLOOKUP(PS[[#This Row],[Transform File.Year]],Graphs!$R$2:$R$41,Graphs!$S$2:$S$41)*_xlfn.XLOOKUP(PS[[#This Row],[Transform File.Year]],Graphs!$R$2:$R$41,Graphs!$T$2:$T$41)*PS[[#This Row],[Transform File.REC_y]]</f>
        <v>7.8022589808877525</v>
      </c>
    </row>
    <row r="1014" spans="1:23" x14ac:dyDescent="0.25">
      <c r="A1014" s="1" t="s">
        <v>105</v>
      </c>
      <c r="B1014">
        <v>1</v>
      </c>
      <c r="C1014" s="1" t="s">
        <v>108</v>
      </c>
      <c r="D1014" s="1" t="s">
        <v>23</v>
      </c>
      <c r="E1014" s="1">
        <v>2033</v>
      </c>
      <c r="F1014" s="1">
        <v>87.561547510816638</v>
      </c>
      <c r="G1014" s="1">
        <v>7.4906815821898249E-3</v>
      </c>
      <c r="H1014" s="1">
        <v>6.347927257520487E-11</v>
      </c>
      <c r="I1014" s="1">
        <v>7.1207744147727267E-13</v>
      </c>
      <c r="J1014" s="1">
        <v>1.1354622208371744E-11</v>
      </c>
      <c r="K1014" s="1">
        <v>69.699441487028579</v>
      </c>
      <c r="L1014" s="1">
        <v>9.746858244882892E-12</v>
      </c>
      <c r="M1014" s="1">
        <v>21.538861240643854</v>
      </c>
      <c r="N1014" s="1">
        <v>9.3928102310373642</v>
      </c>
      <c r="O1014" s="1">
        <v>68.850000000021026</v>
      </c>
      <c r="P1014" s="1">
        <v>11.296000000003531</v>
      </c>
      <c r="Q1014" s="1">
        <v>13.184000000000138</v>
      </c>
      <c r="R1014" s="1">
        <v>1297.6770212098693</v>
      </c>
      <c r="S1014" s="1">
        <v>35.316000000000031</v>
      </c>
      <c r="T1014" s="1">
        <v>419.62482210140831</v>
      </c>
      <c r="U1014" s="1">
        <v>18.785620462089838</v>
      </c>
      <c r="V1014" s="1">
        <f>0.45*2600*PS[[#This Row],[Transform File.REC_y]]</f>
        <v>8.7640974511620957</v>
      </c>
      <c r="W1014" s="1">
        <f>0.45*_xlfn.XLOOKUP(PS[[#This Row],[Transform File.Year]],Graphs!$R$2:$R$41,Graphs!$S$2:$S$41)*_xlfn.XLOOKUP(PS[[#This Row],[Transform File.Year]],Graphs!$R$2:$R$41,Graphs!$T$2:$T$41)*PS[[#This Row],[Transform File.REC_y]]</f>
        <v>5.1858186107391848</v>
      </c>
    </row>
    <row r="1015" spans="1:23" x14ac:dyDescent="0.25">
      <c r="A1015" s="1" t="s">
        <v>105</v>
      </c>
      <c r="B1015">
        <v>1</v>
      </c>
      <c r="C1015" s="1" t="s">
        <v>108</v>
      </c>
      <c r="D1015" s="1" t="s">
        <v>23</v>
      </c>
      <c r="E1015" s="1">
        <v>2034</v>
      </c>
      <c r="F1015" s="1">
        <v>89.395833872845586</v>
      </c>
      <c r="G1015" s="1">
        <v>8.8243387020156168E-3</v>
      </c>
      <c r="H1015" s="1">
        <v>6.586409972164696</v>
      </c>
      <c r="I1015" s="1">
        <v>8.0826318553356818E-13</v>
      </c>
      <c r="J1015" s="1">
        <v>6.1909588652943072E-12</v>
      </c>
      <c r="K1015" s="1">
        <v>48.910951125229936</v>
      </c>
      <c r="L1015" s="1">
        <v>8.0331726222232667E-12</v>
      </c>
      <c r="M1015" s="1">
        <v>54.430919638195803</v>
      </c>
      <c r="N1015" s="1">
        <v>14.089215346538978</v>
      </c>
      <c r="O1015" s="1">
        <v>61.200000000038351</v>
      </c>
      <c r="P1015" s="1">
        <v>10.590000000004167</v>
      </c>
      <c r="Q1015" s="1">
        <v>9.8880000000001953</v>
      </c>
      <c r="R1015" s="1">
        <v>1356.3851293635644</v>
      </c>
      <c r="S1015" s="1">
        <v>31.392000000000042</v>
      </c>
      <c r="T1015" s="1">
        <v>433.77435000871878</v>
      </c>
      <c r="U1015" s="1">
        <v>28.178430693127204</v>
      </c>
      <c r="V1015" s="1">
        <f>0.45*2600*PS[[#This Row],[Transform File.REC_y]]</f>
        <v>10.324476281358272</v>
      </c>
      <c r="W1015" s="1">
        <f>0.45*_xlfn.XLOOKUP(PS[[#This Row],[Transform File.Year]],Graphs!$R$2:$R$41,Graphs!$S$2:$S$41)*_xlfn.XLOOKUP(PS[[#This Row],[Transform File.Year]],Graphs!$R$2:$R$41,Graphs!$T$2:$T$41)*PS[[#This Row],[Transform File.REC_y]]</f>
        <v>5.8615219841796025</v>
      </c>
    </row>
    <row r="1016" spans="1:23" x14ac:dyDescent="0.25">
      <c r="A1016" s="1" t="s">
        <v>105</v>
      </c>
      <c r="B1016">
        <v>1</v>
      </c>
      <c r="C1016" s="1" t="s">
        <v>108</v>
      </c>
      <c r="D1016" s="1" t="s">
        <v>23</v>
      </c>
      <c r="E1016" s="1">
        <v>2035</v>
      </c>
      <c r="F1016" s="1">
        <v>90.249356328323771</v>
      </c>
      <c r="G1016" s="1">
        <v>1.9655479092080142E-3</v>
      </c>
      <c r="H1016" s="1">
        <v>7.5989735674653907E-11</v>
      </c>
      <c r="I1016" s="1">
        <v>8.6447638480753226E-13</v>
      </c>
      <c r="J1016" s="1">
        <v>4.4560405010518914E-12</v>
      </c>
      <c r="K1016" s="1">
        <v>45.038848229479093</v>
      </c>
      <c r="L1016" s="1">
        <v>6.7650597160937367E-12</v>
      </c>
      <c r="M1016" s="1">
        <v>73.696801119517076</v>
      </c>
      <c r="N1016" s="1">
        <v>11.591614932456947</v>
      </c>
      <c r="O1016" s="1">
        <v>53.55000000007248</v>
      </c>
      <c r="P1016" s="1">
        <v>9.88400000000488</v>
      </c>
      <c r="Q1016" s="1">
        <v>6.5920000000002865</v>
      </c>
      <c r="R1016" s="1">
        <v>1394.3047471554612</v>
      </c>
      <c r="S1016" s="1">
        <v>27.468000000000046</v>
      </c>
      <c r="T1016" s="1">
        <v>480.81593631358123</v>
      </c>
      <c r="U1016" s="1">
        <v>42.267646039666182</v>
      </c>
      <c r="V1016" s="1">
        <f>0.45*2600*PS[[#This Row],[Transform File.REC_y]]</f>
        <v>2.2996910537733766</v>
      </c>
      <c r="W1016" s="1">
        <f>0.45*_xlfn.XLOOKUP(PS[[#This Row],[Transform File.Year]],Graphs!$R$2:$R$41,Graphs!$S$2:$S$41)*_xlfn.XLOOKUP(PS[[#This Row],[Transform File.Year]],Graphs!$R$2:$R$41,Graphs!$T$2:$T$41)*PS[[#This Row],[Transform File.REC_y]]</f>
        <v>1.2526230099885693</v>
      </c>
    </row>
    <row r="1017" spans="1:23" x14ac:dyDescent="0.25">
      <c r="A1017" s="1" t="s">
        <v>105</v>
      </c>
      <c r="B1017">
        <v>1</v>
      </c>
      <c r="C1017" s="1" t="s">
        <v>108</v>
      </c>
      <c r="D1017" s="1" t="s">
        <v>23</v>
      </c>
      <c r="E1017" s="1">
        <v>2036</v>
      </c>
      <c r="F1017" s="1">
        <v>92.268021343291878</v>
      </c>
      <c r="G1017" s="1">
        <v>-3.4448436674209422E-3</v>
      </c>
      <c r="H1017" s="1">
        <v>3.0676720900731455E-11</v>
      </c>
      <c r="I1017" s="1">
        <v>8.4915558092011575E-13</v>
      </c>
      <c r="J1017" s="1">
        <v>3.7716592730427219E-12</v>
      </c>
      <c r="K1017" s="1">
        <v>4.1454675313608094E-11</v>
      </c>
      <c r="L1017" s="1">
        <v>1.0776862986434748E-11</v>
      </c>
      <c r="M1017" s="1">
        <v>71.760702771378263</v>
      </c>
      <c r="N1017" s="1">
        <v>9.4913099217053869</v>
      </c>
      <c r="O1017" s="1">
        <v>45.900000000135961</v>
      </c>
      <c r="P1017" s="1">
        <v>9.1780000000056887</v>
      </c>
      <c r="Q1017" s="1">
        <v>3.296000000000479</v>
      </c>
      <c r="R1017" s="1">
        <v>1428.3522620516069</v>
      </c>
      <c r="S1017" s="1">
        <v>23.544000000000068</v>
      </c>
      <c r="T1017" s="1">
        <v>547.12340409976491</v>
      </c>
      <c r="U1017" s="1">
        <v>53.859260972123131</v>
      </c>
      <c r="V1017" s="1">
        <f>0.45*2600*PS[[#This Row],[Transform File.REC_y]]</f>
        <v>-4.0304670908825022</v>
      </c>
      <c r="W1017" s="1">
        <f>0.45*_xlfn.XLOOKUP(PS[[#This Row],[Transform File.Year]],Graphs!$R$2:$R$41,Graphs!$S$2:$S$41)*_xlfn.XLOOKUP(PS[[#This Row],[Transform File.Year]],Graphs!$R$2:$R$41,Graphs!$T$2:$T$41)*PS[[#This Row],[Transform File.REC_y]]</f>
        <v>-2.1061602728908753</v>
      </c>
    </row>
    <row r="1018" spans="1:23" x14ac:dyDescent="0.25">
      <c r="A1018" s="1" t="s">
        <v>105</v>
      </c>
      <c r="B1018">
        <v>1</v>
      </c>
      <c r="C1018" s="1" t="s">
        <v>108</v>
      </c>
      <c r="D1018" s="1" t="s">
        <v>23</v>
      </c>
      <c r="E1018" s="1">
        <v>2037</v>
      </c>
      <c r="F1018" s="1">
        <v>103.78821388383483</v>
      </c>
      <c r="G1018" s="1">
        <v>-3.215517757670355E-3</v>
      </c>
      <c r="H1018" s="1">
        <v>6.0656596181841234E-11</v>
      </c>
      <c r="I1018" s="1">
        <v>1.0049781551231586E-12</v>
      </c>
      <c r="J1018" s="1">
        <v>2.8744485784043997E-12</v>
      </c>
      <c r="K1018" s="1">
        <v>24.645021413453858</v>
      </c>
      <c r="L1018" s="1">
        <v>8.6892359420661274E-12</v>
      </c>
      <c r="M1018" s="1">
        <v>48.061348335772024</v>
      </c>
      <c r="N1018" s="1">
        <v>11.772642172931734</v>
      </c>
      <c r="O1018" s="1">
        <v>44.836409972300658</v>
      </c>
      <c r="P1018" s="1">
        <v>8.4720000000065525</v>
      </c>
      <c r="Q1018" s="1">
        <v>8.2727912968624948E-11</v>
      </c>
      <c r="R1018" s="1">
        <v>1417.3609287183149</v>
      </c>
      <c r="S1018" s="1">
        <v>19.620000000000093</v>
      </c>
      <c r="T1018" s="1">
        <v>611.49477353780992</v>
      </c>
      <c r="U1018" s="1">
        <v>63.350570893828518</v>
      </c>
      <c r="V1018" s="1">
        <f>0.45*2600*PS[[#This Row],[Transform File.REC_y]]</f>
        <v>-3.7621557764743154</v>
      </c>
      <c r="W1018" s="1">
        <f>0.45*_xlfn.XLOOKUP(PS[[#This Row],[Transform File.Year]],Graphs!$R$2:$R$41,Graphs!$S$2:$S$41)*_xlfn.XLOOKUP(PS[[#This Row],[Transform File.Year]],Graphs!$R$2:$R$41,Graphs!$T$2:$T$41)*PS[[#This Row],[Transform File.REC_y]]</f>
        <v>-1.8859706244764289</v>
      </c>
    </row>
    <row r="1019" spans="1:23" x14ac:dyDescent="0.25">
      <c r="A1019" s="1" t="s">
        <v>105</v>
      </c>
      <c r="B1019">
        <v>1</v>
      </c>
      <c r="C1019" s="1" t="s">
        <v>108</v>
      </c>
      <c r="D1019" s="1" t="s">
        <v>23</v>
      </c>
      <c r="E1019" s="1">
        <v>2038</v>
      </c>
      <c r="F1019" s="1">
        <v>107.81056101200609</v>
      </c>
      <c r="G1019" s="1">
        <v>-4.5857239244241101E-3</v>
      </c>
      <c r="H1019" s="1">
        <v>4.4657095768701128E-11</v>
      </c>
      <c r="I1019" s="1">
        <v>1.1987779604560738E-12</v>
      </c>
      <c r="J1019" s="1">
        <v>1.9067995508261164E-12</v>
      </c>
      <c r="K1019" s="1">
        <v>66.822357406575733</v>
      </c>
      <c r="L1019" s="1">
        <v>1.6192481396484833E-11</v>
      </c>
      <c r="M1019" s="1">
        <v>36.290176918452708</v>
      </c>
      <c r="N1019" s="1">
        <v>5.3722203490998224</v>
      </c>
      <c r="O1019" s="1">
        <v>37.186409972376651</v>
      </c>
      <c r="P1019" s="1">
        <v>7.7660000000074012</v>
      </c>
      <c r="Q1019" s="1">
        <v>9.2053698955809004E-11</v>
      </c>
      <c r="R1019" s="1">
        <v>1442.0059501317687</v>
      </c>
      <c r="S1019" s="1">
        <v>15.696000000000129</v>
      </c>
      <c r="T1019" s="1">
        <v>659.5561218735819</v>
      </c>
      <c r="U1019" s="1">
        <v>75.123213066760258</v>
      </c>
      <c r="V1019" s="1">
        <f>0.45*2600*PS[[#This Row],[Transform File.REC_y]]</f>
        <v>-5.3652969915762085</v>
      </c>
      <c r="W1019" s="1">
        <f>0.45*_xlfn.XLOOKUP(PS[[#This Row],[Transform File.Year]],Graphs!$R$2:$R$41,Graphs!$S$2:$S$41)*_xlfn.XLOOKUP(PS[[#This Row],[Transform File.Year]],Graphs!$R$2:$R$41,Graphs!$T$2:$T$41)*PS[[#This Row],[Transform File.REC_y]]</f>
        <v>-2.5800690335187615</v>
      </c>
    </row>
    <row r="1020" spans="1:23" x14ac:dyDescent="0.25">
      <c r="A1020" s="1" t="s">
        <v>105</v>
      </c>
      <c r="B1020">
        <v>1</v>
      </c>
      <c r="C1020" s="1" t="s">
        <v>108</v>
      </c>
      <c r="D1020" s="1" t="s">
        <v>23</v>
      </c>
      <c r="E1020" s="1">
        <v>2039</v>
      </c>
      <c r="F1020" s="1">
        <v>105.53179661969915</v>
      </c>
      <c r="G1020" s="1">
        <v>-5.2439842050454122E-3</v>
      </c>
      <c r="H1020" s="1">
        <v>1.4326585838954162E-11</v>
      </c>
      <c r="I1020" s="1">
        <v>1.4508546530316617E-12</v>
      </c>
      <c r="J1020" s="1">
        <v>1.4394550170059149E-12</v>
      </c>
      <c r="K1020" s="1">
        <v>75.577881390855083</v>
      </c>
      <c r="L1020" s="1">
        <v>1.7480685969310639E-11</v>
      </c>
      <c r="M1020" s="1">
        <v>39.941032444144405</v>
      </c>
      <c r="N1020" s="1">
        <v>6.5695065937652783</v>
      </c>
      <c r="O1020" s="1">
        <v>29.536409972407323</v>
      </c>
      <c r="P1020" s="1">
        <v>7.0600000000084062</v>
      </c>
      <c r="Q1020" s="1">
        <v>1.0011447557794706E-10</v>
      </c>
      <c r="R1020" s="1">
        <v>1508.8283075383445</v>
      </c>
      <c r="S1020" s="1">
        <v>11.772000000000174</v>
      </c>
      <c r="T1020" s="1">
        <v>695.84629879203464</v>
      </c>
      <c r="U1020" s="1">
        <v>80.495433415860077</v>
      </c>
      <c r="V1020" s="1">
        <f>0.45*2600*PS[[#This Row],[Transform File.REC_y]]</f>
        <v>-6.1354615199031324</v>
      </c>
      <c r="W1020" s="1">
        <f>0.45*_xlfn.XLOOKUP(PS[[#This Row],[Transform File.Year]],Graphs!$R$2:$R$41,Graphs!$S$2:$S$41)*_xlfn.XLOOKUP(PS[[#This Row],[Transform File.Year]],Graphs!$R$2:$R$41,Graphs!$T$2:$T$41)*PS[[#This Row],[Transform File.REC_y]]</f>
        <v>-2.8301002971255844</v>
      </c>
    </row>
    <row r="1021" spans="1:23" x14ac:dyDescent="0.25">
      <c r="A1021" s="1" t="s">
        <v>105</v>
      </c>
      <c r="B1021">
        <v>1</v>
      </c>
      <c r="C1021" s="1" t="s">
        <v>108</v>
      </c>
      <c r="D1021" s="1" t="s">
        <v>23</v>
      </c>
      <c r="E1021" s="1">
        <v>2040</v>
      </c>
      <c r="F1021" s="1">
        <v>104.0204663341911</v>
      </c>
      <c r="G1021" s="1">
        <v>-5.991702526953001E-3</v>
      </c>
      <c r="H1021" s="1">
        <v>7.5744216257654346E-12</v>
      </c>
      <c r="I1021" s="1">
        <v>1.8310835836231426E-12</v>
      </c>
      <c r="J1021" s="1">
        <v>1.1756074831173732E-12</v>
      </c>
      <c r="K1021" s="1">
        <v>109.12187448505765</v>
      </c>
      <c r="L1021" s="1">
        <v>1.8990267262248394E-11</v>
      </c>
      <c r="M1021" s="1">
        <v>1.6150291402657486E-9</v>
      </c>
      <c r="N1021" s="1">
        <v>2.8517080470730331E-11</v>
      </c>
      <c r="O1021" s="1">
        <v>21.88640997246798</v>
      </c>
      <c r="P1021" s="1">
        <v>6.3540000000096057</v>
      </c>
      <c r="Q1021" s="1">
        <v>1.0862172125204087E-10</v>
      </c>
      <c r="R1021" s="1">
        <v>1584.4061889291995</v>
      </c>
      <c r="S1021" s="1">
        <v>7.8480000000002601</v>
      </c>
      <c r="T1021" s="1">
        <v>735.78733123617906</v>
      </c>
      <c r="U1021" s="1">
        <v>87.06494000962536</v>
      </c>
      <c r="V1021" s="1">
        <f>0.45*2600*PS[[#This Row],[Transform File.REC_y]]</f>
        <v>-7.0102919565350108</v>
      </c>
      <c r="W1021" s="1">
        <f>0.45*_xlfn.XLOOKUP(PS[[#This Row],[Transform File.Year]],Graphs!$R$2:$R$41,Graphs!$S$2:$S$41)*_xlfn.XLOOKUP(PS[[#This Row],[Transform File.Year]],Graphs!$R$2:$R$41,Graphs!$T$2:$T$41)*PS[[#This Row],[Transform File.REC_y]]</f>
        <v>-3.1015991284746662</v>
      </c>
    </row>
    <row r="1022" spans="1:23" x14ac:dyDescent="0.25">
      <c r="A1022" s="1" t="s">
        <v>105</v>
      </c>
      <c r="B1022">
        <v>1</v>
      </c>
      <c r="C1022" s="1" t="s">
        <v>108</v>
      </c>
      <c r="D1022" s="1" t="s">
        <v>23</v>
      </c>
      <c r="E1022" s="1">
        <v>2041</v>
      </c>
      <c r="F1022" s="1">
        <v>104.17102941622868</v>
      </c>
      <c r="G1022" s="1">
        <v>-7.1476709058017167E-3</v>
      </c>
      <c r="H1022" s="1">
        <v>6.3503017318781569E-12</v>
      </c>
      <c r="I1022" s="1">
        <v>2.4135684558716298E-12</v>
      </c>
      <c r="J1022" s="1">
        <v>9.6235824549875952E-13</v>
      </c>
      <c r="K1022" s="1">
        <v>135.41457469326284</v>
      </c>
      <c r="L1022" s="1">
        <v>2.197442237787762E-11</v>
      </c>
      <c r="M1022" s="1">
        <v>2.4642686554557808E-10</v>
      </c>
      <c r="N1022" s="1">
        <v>5.8618986374925012E-12</v>
      </c>
      <c r="O1022" s="1">
        <v>14.236409972512639</v>
      </c>
      <c r="P1022" s="1">
        <v>6.354000000011057</v>
      </c>
      <c r="Q1022" s="1">
        <v>1.199763434604126E-10</v>
      </c>
      <c r="R1022" s="1">
        <v>1693.5280634142571</v>
      </c>
      <c r="S1022" s="1">
        <v>3.924000000000424</v>
      </c>
      <c r="T1022" s="1">
        <v>735.78733123779409</v>
      </c>
      <c r="U1022" s="1">
        <v>87.064940009653881</v>
      </c>
      <c r="V1022" s="1">
        <f>0.45*2600*PS[[#This Row],[Transform File.REC_y]]</f>
        <v>-8.362774959788009</v>
      </c>
      <c r="W1022" s="1">
        <f>0.45*_xlfn.XLOOKUP(PS[[#This Row],[Transform File.Year]],Graphs!$R$2:$R$41,Graphs!$S$2:$S$41)*_xlfn.XLOOKUP(PS[[#This Row],[Transform File.Year]],Graphs!$R$2:$R$41,Graphs!$T$2:$T$41)*PS[[#This Row],[Transform File.REC_y]]</f>
        <v>-3.5487319100601367</v>
      </c>
    </row>
    <row r="1023" spans="1:23" x14ac:dyDescent="0.25">
      <c r="A1023" s="1" t="s">
        <v>105</v>
      </c>
      <c r="B1023">
        <v>1</v>
      </c>
      <c r="C1023" s="1" t="s">
        <v>108</v>
      </c>
      <c r="D1023" s="1" t="s">
        <v>23</v>
      </c>
      <c r="E1023" s="1">
        <v>2042</v>
      </c>
      <c r="F1023" s="1">
        <v>103.75104009557735</v>
      </c>
      <c r="G1023" s="1">
        <v>-8.0996213976743114E-3</v>
      </c>
      <c r="H1023" s="1">
        <v>6.2162488737380189E-12</v>
      </c>
      <c r="I1023" s="1">
        <v>3.2594253421838053E-12</v>
      </c>
      <c r="J1023" s="1">
        <v>9.5195714302879593E-13</v>
      </c>
      <c r="K1023" s="1">
        <v>41.482435281388476</v>
      </c>
      <c r="L1023" s="1">
        <v>1.2859910055579669E-11</v>
      </c>
      <c r="M1023" s="1">
        <v>25.509163437486691</v>
      </c>
      <c r="N1023" s="1">
        <v>2.8258082577607897E-12</v>
      </c>
      <c r="O1023" s="1">
        <v>6.5864099725269645</v>
      </c>
      <c r="P1023" s="1">
        <v>6.3540000000128884</v>
      </c>
      <c r="Q1023" s="1">
        <v>1.2616730232570691E-10</v>
      </c>
      <c r="R1023" s="1">
        <v>1828.94263810752</v>
      </c>
      <c r="S1023" s="1">
        <v>7.7392729888181508E-11</v>
      </c>
      <c r="T1023" s="1">
        <v>735.78733123804057</v>
      </c>
      <c r="U1023" s="1">
        <v>87.064940009659736</v>
      </c>
      <c r="V1023" s="1">
        <f>0.45*2600*PS[[#This Row],[Transform File.REC_y]]</f>
        <v>-9.4765570352789439</v>
      </c>
      <c r="W1023" s="1">
        <f>0.45*_xlfn.XLOOKUP(PS[[#This Row],[Transform File.Year]],Graphs!$R$2:$R$41,Graphs!$S$2:$S$41)*_xlfn.XLOOKUP(PS[[#This Row],[Transform File.Year]],Graphs!$R$2:$R$41,Graphs!$T$2:$T$41)*PS[[#This Row],[Transform File.REC_y]]</f>
        <v>-3.8567824147461511</v>
      </c>
    </row>
    <row r="1024" spans="1:23" x14ac:dyDescent="0.25">
      <c r="A1024" s="1" t="s">
        <v>105</v>
      </c>
      <c r="B1024">
        <v>1</v>
      </c>
      <c r="C1024" s="1" t="s">
        <v>108</v>
      </c>
      <c r="D1024" s="1" t="s">
        <v>23</v>
      </c>
      <c r="E1024" s="1">
        <v>2043</v>
      </c>
      <c r="F1024" s="1">
        <v>99.309126626302714</v>
      </c>
      <c r="G1024" s="1">
        <v>-8.9792916500632657E-3</v>
      </c>
      <c r="H1024" s="1">
        <v>6.6387750015413602E-12</v>
      </c>
      <c r="I1024" s="1">
        <v>4.6517162565205082E-12</v>
      </c>
      <c r="J1024" s="1">
        <v>9.1113291268613749E-13</v>
      </c>
      <c r="K1024" s="1">
        <v>43.310248501517492</v>
      </c>
      <c r="L1024" s="1">
        <v>3.8109038710281211E-12</v>
      </c>
      <c r="M1024" s="1">
        <v>55.461218541301662</v>
      </c>
      <c r="N1024" s="1">
        <v>2.3467582434331018E-12</v>
      </c>
      <c r="O1024" s="1">
        <v>6.5864099725345389</v>
      </c>
      <c r="P1024" s="1">
        <v>6.3540000000153016</v>
      </c>
      <c r="Q1024" s="1">
        <v>1.3062334282675879E-10</v>
      </c>
      <c r="R1024" s="1">
        <v>1870.4250733889085</v>
      </c>
      <c r="S1024" s="1">
        <v>8.71395881330644E-11</v>
      </c>
      <c r="T1024" s="1">
        <v>761.29649467552724</v>
      </c>
      <c r="U1024" s="1">
        <v>87.064940009662564</v>
      </c>
      <c r="V1024" s="1">
        <f>0.45*2600*PS[[#This Row],[Transform File.REC_y]]</f>
        <v>-10.505771230574021</v>
      </c>
      <c r="W1024" s="1">
        <f>0.45*_xlfn.XLOOKUP(PS[[#This Row],[Transform File.Year]],Graphs!$R$2:$R$41,Graphs!$S$2:$S$41)*_xlfn.XLOOKUP(PS[[#This Row],[Transform File.Year]],Graphs!$R$2:$R$41,Graphs!$T$2:$T$41)*PS[[#This Row],[Transform File.REC_y]]</f>
        <v>-4.1004651618722345</v>
      </c>
    </row>
    <row r="1025" spans="1:23" x14ac:dyDescent="0.25">
      <c r="A1025" s="1" t="s">
        <v>105</v>
      </c>
      <c r="B1025">
        <v>1</v>
      </c>
      <c r="C1025" s="1" t="s">
        <v>108</v>
      </c>
      <c r="D1025" s="1" t="s">
        <v>23</v>
      </c>
      <c r="E1025" s="1">
        <v>2044</v>
      </c>
      <c r="F1025" s="1">
        <v>95.198919882293637</v>
      </c>
      <c r="G1025" s="1">
        <v>-1.978262226117496E-4</v>
      </c>
      <c r="H1025" s="1">
        <v>7.3863447936503513E-12</v>
      </c>
      <c r="I1025" s="1">
        <v>7.266619837192197E-12</v>
      </c>
      <c r="J1025" s="1">
        <v>8.3762003182354276E-13</v>
      </c>
      <c r="K1025" s="1">
        <v>64.89975481477903</v>
      </c>
      <c r="L1025" s="1">
        <v>1.6657072615104971E-12</v>
      </c>
      <c r="M1025" s="1">
        <v>24.65752419787767</v>
      </c>
      <c r="N1025" s="1">
        <v>2.3198498392563718E-12</v>
      </c>
      <c r="O1025" s="1">
        <v>6.5864099725408893</v>
      </c>
      <c r="P1025" s="1">
        <v>6.3540000000185612</v>
      </c>
      <c r="Q1025" s="1">
        <v>1.3439500209980151E-10</v>
      </c>
      <c r="R1025" s="1">
        <v>1913.7353218904259</v>
      </c>
      <c r="S1025" s="1">
        <v>9.5172760755287667E-11</v>
      </c>
      <c r="T1025" s="1">
        <v>816.75771321682896</v>
      </c>
      <c r="U1025" s="1">
        <v>87.064940009664909</v>
      </c>
      <c r="V1025" s="1">
        <f>0.45*2600*PS[[#This Row],[Transform File.REC_y]]</f>
        <v>-0.23145668045574705</v>
      </c>
      <c r="W1025" s="1">
        <f>0.45*_xlfn.XLOOKUP(PS[[#This Row],[Transform File.Year]],Graphs!$R$2:$R$41,Graphs!$S$2:$S$41)*_xlfn.XLOOKUP(PS[[#This Row],[Transform File.Year]],Graphs!$R$2:$R$41,Graphs!$T$2:$T$41)*PS[[#This Row],[Transform File.REC_y]]</f>
        <v>-8.6633264927783157E-2</v>
      </c>
    </row>
    <row r="1026" spans="1:23" x14ac:dyDescent="0.25">
      <c r="A1026" s="1" t="s">
        <v>105</v>
      </c>
      <c r="B1026">
        <v>1</v>
      </c>
      <c r="C1026" s="1" t="s">
        <v>108</v>
      </c>
      <c r="D1026" s="1" t="s">
        <v>23</v>
      </c>
      <c r="E1026" s="1">
        <v>2045</v>
      </c>
      <c r="F1026" s="1">
        <v>91.625709967992833</v>
      </c>
      <c r="G1026" s="1">
        <v>5.1664206995065493E-2</v>
      </c>
      <c r="H1026" s="1">
        <v>8.4653358651418691E-12</v>
      </c>
      <c r="I1026" s="1">
        <v>1.5274649970208598E-11</v>
      </c>
      <c r="J1026" s="1">
        <v>8.0976412793142665E-13</v>
      </c>
      <c r="K1026" s="1">
        <v>46.389266819490615</v>
      </c>
      <c r="L1026" s="1">
        <v>8.8576666974256228E-13</v>
      </c>
      <c r="M1026" s="1">
        <v>15.123410178821176</v>
      </c>
      <c r="N1026" s="1">
        <v>2.5120684246644495E-12</v>
      </c>
      <c r="O1026" s="1">
        <v>6.5864099725471057</v>
      </c>
      <c r="P1026" s="1">
        <v>6.3540000000232126</v>
      </c>
      <c r="Q1026" s="1">
        <v>1.3726945067820591E-10</v>
      </c>
      <c r="R1026" s="1">
        <v>1978.6350767052049</v>
      </c>
      <c r="S1026" s="1">
        <v>1.019378204713814E-10</v>
      </c>
      <c r="T1026" s="1">
        <v>841.41523741470667</v>
      </c>
      <c r="U1026" s="1">
        <v>87.064940009667225</v>
      </c>
      <c r="V1026" s="1">
        <f>0.45*2600*PS[[#This Row],[Transform File.REC_y]]</f>
        <v>60.447122184226629</v>
      </c>
      <c r="W1026" s="1">
        <f>0.45*_xlfn.XLOOKUP(PS[[#This Row],[Transform File.Year]],Graphs!$R$2:$R$41,Graphs!$S$2:$S$41)*_xlfn.XLOOKUP(PS[[#This Row],[Transform File.Year]],Graphs!$R$2:$R$41,Graphs!$T$2:$T$41)*PS[[#This Row],[Transform File.REC_y]]</f>
        <v>21.6960062549445</v>
      </c>
    </row>
    <row r="1027" spans="1:23" x14ac:dyDescent="0.25">
      <c r="A1027" s="1" t="s">
        <v>105</v>
      </c>
      <c r="B1027">
        <v>1</v>
      </c>
      <c r="C1027" s="1" t="s">
        <v>108</v>
      </c>
      <c r="D1027" s="1" t="s">
        <v>23</v>
      </c>
      <c r="E1027" s="1">
        <v>2046</v>
      </c>
      <c r="F1027" s="1">
        <v>88.084985171899604</v>
      </c>
      <c r="G1027" s="1">
        <v>3.6160188699947936E-2</v>
      </c>
      <c r="H1027" s="1">
        <v>9.8120769478927071E-12</v>
      </c>
      <c r="I1027" s="1">
        <v>1.175841761769017E-8</v>
      </c>
      <c r="J1027" s="1">
        <v>7.3600487563251739E-13</v>
      </c>
      <c r="K1027" s="1">
        <v>128.15992233535201</v>
      </c>
      <c r="L1027" s="1">
        <v>6.064381832328993E-13</v>
      </c>
      <c r="M1027" s="1">
        <v>40.700505791327629</v>
      </c>
      <c r="N1027" s="1">
        <v>2.8458720118141459E-12</v>
      </c>
      <c r="O1027" s="1">
        <v>6.5864099725537448</v>
      </c>
      <c r="P1027" s="1">
        <v>6.3540000000304788</v>
      </c>
      <c r="Q1027" s="1">
        <v>1.3917625022903204E-10</v>
      </c>
      <c r="R1027" s="1">
        <v>2025.0243435246955</v>
      </c>
      <c r="S1027" s="1">
        <v>1.1271468345781615E-10</v>
      </c>
      <c r="T1027" s="1">
        <v>856.5386475935278</v>
      </c>
      <c r="U1027" s="1">
        <v>87.064940009669741</v>
      </c>
      <c r="V1027" s="1">
        <f>0.45*2600*PS[[#This Row],[Transform File.REC_y]]</f>
        <v>42.307420778939083</v>
      </c>
      <c r="W1027" s="1">
        <f>0.45*_xlfn.XLOOKUP(PS[[#This Row],[Transform File.Year]],Graphs!$R$2:$R$41,Graphs!$S$2:$S$41)*_xlfn.XLOOKUP(PS[[#This Row],[Transform File.Year]],Graphs!$R$2:$R$41,Graphs!$T$2:$T$41)*PS[[#This Row],[Transform File.REC_y]]</f>
        <v>14.56094749370064</v>
      </c>
    </row>
    <row r="1028" spans="1:23" x14ac:dyDescent="0.25">
      <c r="A1028" s="1" t="s">
        <v>105</v>
      </c>
      <c r="B1028">
        <v>1</v>
      </c>
      <c r="C1028" s="1" t="s">
        <v>108</v>
      </c>
      <c r="D1028" s="1" t="s">
        <v>23</v>
      </c>
      <c r="E1028" s="1">
        <v>2047</v>
      </c>
      <c r="F1028" s="1">
        <v>84.883111468996603</v>
      </c>
      <c r="G1028" s="1">
        <v>7.1181918355974746E-2</v>
      </c>
      <c r="H1028" s="1">
        <v>1.1486630693254705E-11</v>
      </c>
      <c r="I1028" s="1">
        <v>1.08106294463009E-9</v>
      </c>
      <c r="J1028" s="1">
        <v>6.6335044857306362E-13</v>
      </c>
      <c r="K1028" s="1">
        <v>213.46606714263882</v>
      </c>
      <c r="L1028" s="1">
        <v>4.5241862846268651E-13</v>
      </c>
      <c r="M1028" s="1">
        <v>23.601058144182645</v>
      </c>
      <c r="N1028" s="1">
        <v>3.3691385674642698E-12</v>
      </c>
      <c r="O1028" s="1">
        <v>6.5864099725611309</v>
      </c>
      <c r="P1028" s="1">
        <v>6.3540000000457537</v>
      </c>
      <c r="Q1028" s="1">
        <v>1.4061570524603797E-10</v>
      </c>
      <c r="R1028" s="1">
        <v>2070.7492658600477</v>
      </c>
      <c r="S1028" s="1">
        <v>1.2140391939988228E-10</v>
      </c>
      <c r="T1028" s="1">
        <v>897.2391533848554</v>
      </c>
      <c r="U1028" s="1">
        <v>87.064940009672142</v>
      </c>
      <c r="V1028" s="1">
        <f>0.45*2600*PS[[#This Row],[Transform File.REC_y]]</f>
        <v>83.282844476490453</v>
      </c>
      <c r="W1028" s="1">
        <f>0.45*_xlfn.XLOOKUP(PS[[#This Row],[Transform File.Year]],Graphs!$R$2:$R$41,Graphs!$S$2:$S$41)*_xlfn.XLOOKUP(PS[[#This Row],[Transform File.Year]],Graphs!$R$2:$R$41,Graphs!$T$2:$T$41)*PS[[#This Row],[Transform File.REC_y]]</f>
        <v>27.483848122857314</v>
      </c>
    </row>
    <row r="1029" spans="1:23" x14ac:dyDescent="0.25">
      <c r="A1029" s="1" t="s">
        <v>105</v>
      </c>
      <c r="B1029">
        <v>1</v>
      </c>
      <c r="C1029" s="1" t="s">
        <v>108</v>
      </c>
      <c r="D1029" s="1" t="s">
        <v>23</v>
      </c>
      <c r="E1029" s="1">
        <v>2048</v>
      </c>
      <c r="F1029" s="1">
        <v>81.927806207392948</v>
      </c>
      <c r="G1029" s="1">
        <v>6.0843795137944572E-2</v>
      </c>
      <c r="H1029" s="1">
        <v>1.3797107545379007E-11</v>
      </c>
      <c r="I1029" s="1">
        <v>1.6249766170117093E-9</v>
      </c>
      <c r="J1029" s="1">
        <v>6.4838464051185262E-13</v>
      </c>
      <c r="K1029" s="1">
        <v>249.45342199277718</v>
      </c>
      <c r="L1029" s="1">
        <v>3.4361982217242081E-13</v>
      </c>
      <c r="M1029" s="1">
        <v>49.922608597943466</v>
      </c>
      <c r="N1029" s="1">
        <v>4.0191573137811433E-12</v>
      </c>
      <c r="O1029" s="1">
        <v>6.5864099725695961</v>
      </c>
      <c r="P1029" s="1">
        <v>1.1804670743987759E-8</v>
      </c>
      <c r="Q1029" s="1">
        <v>1.4179131272915533E-10</v>
      </c>
      <c r="R1029" s="1">
        <v>2160.5628330026871</v>
      </c>
      <c r="S1029" s="1">
        <v>1.3759640079636711E-10</v>
      </c>
      <c r="T1029" s="1">
        <v>920.84021152903802</v>
      </c>
      <c r="U1029" s="1">
        <v>87.064940009675055</v>
      </c>
      <c r="V1029" s="1">
        <f>0.45*2600*PS[[#This Row],[Transform File.REC_y]]</f>
        <v>71.187240311395144</v>
      </c>
      <c r="W1029" s="1">
        <f>0.45*_xlfn.XLOOKUP(PS[[#This Row],[Transform File.Year]],Graphs!$R$2:$R$41,Graphs!$S$2:$S$41)*_xlfn.XLOOKUP(PS[[#This Row],[Transform File.Year]],Graphs!$R$2:$R$41,Graphs!$T$2:$T$41)*PS[[#This Row],[Transform File.REC_y]]</f>
        <v>22.524403914532787</v>
      </c>
    </row>
    <row r="1030" spans="1:23" x14ac:dyDescent="0.25">
      <c r="A1030" s="1" t="s">
        <v>105</v>
      </c>
      <c r="B1030">
        <v>1</v>
      </c>
      <c r="C1030" s="1" t="s">
        <v>108</v>
      </c>
      <c r="D1030" s="1" t="s">
        <v>23</v>
      </c>
      <c r="E1030" s="1">
        <v>2049</v>
      </c>
      <c r="F1030" s="1">
        <v>78.729851293757889</v>
      </c>
      <c r="G1030" s="1">
        <v>4.7113137767154055E-2</v>
      </c>
      <c r="H1030" s="1">
        <v>1.6269688275213084E-11</v>
      </c>
      <c r="I1030" s="1">
        <v>3.1293545147566804E-10</v>
      </c>
      <c r="J1030" s="1">
        <v>6.211255967196009E-13</v>
      </c>
      <c r="K1030" s="1">
        <v>228.70543901121761</v>
      </c>
      <c r="L1030" s="1">
        <v>2.7074057291229756E-13</v>
      </c>
      <c r="M1030" s="1">
        <v>39.432218152136898</v>
      </c>
      <c r="N1030" s="1">
        <v>4.8276979308157253E-12</v>
      </c>
      <c r="O1030" s="1">
        <v>6.5864099725788812</v>
      </c>
      <c r="P1030" s="1">
        <v>1.2885170987803185E-8</v>
      </c>
      <c r="Q1030" s="1">
        <v>1.427536709746541E-10</v>
      </c>
      <c r="R1030" s="1">
        <v>2224.5375049954687</v>
      </c>
      <c r="S1030" s="1">
        <v>1.5507708676567775E-10</v>
      </c>
      <c r="T1030" s="1">
        <v>970.76282012698152</v>
      </c>
      <c r="U1030" s="1">
        <v>87.064940009678622</v>
      </c>
      <c r="V1030" s="1">
        <f>0.45*2600*PS[[#This Row],[Transform File.REC_y]]</f>
        <v>55.122371187570245</v>
      </c>
      <c r="W1030" s="1">
        <f>0.45*_xlfn.XLOOKUP(PS[[#This Row],[Transform File.Year]],Graphs!$R$2:$R$41,Graphs!$S$2:$S$41)*_xlfn.XLOOKUP(PS[[#This Row],[Transform File.Year]],Graphs!$R$2:$R$41,Graphs!$T$2:$T$41)*PS[[#This Row],[Transform File.REC_y]]</f>
        <v>16.722019246574408</v>
      </c>
    </row>
    <row r="1031" spans="1:23" x14ac:dyDescent="0.25">
      <c r="A1031" s="1" t="s">
        <v>105</v>
      </c>
      <c r="B1031">
        <v>1</v>
      </c>
      <c r="C1031" s="1" t="s">
        <v>108</v>
      </c>
      <c r="D1031" s="1" t="s">
        <v>23</v>
      </c>
      <c r="E1031" s="1">
        <v>2050</v>
      </c>
      <c r="F1031" s="1">
        <v>75.396937776585247</v>
      </c>
      <c r="G1031" s="1">
        <v>3.3596914565575252E-2</v>
      </c>
      <c r="H1031" s="1">
        <v>1.9537149075500801E-11</v>
      </c>
      <c r="I1031" s="1">
        <v>1.9559370749332768E-9</v>
      </c>
      <c r="J1031" s="1">
        <v>6.5223643617249186E-13</v>
      </c>
      <c r="K1031" s="1">
        <v>150.66086934311426</v>
      </c>
      <c r="L1031" s="1">
        <v>0</v>
      </c>
      <c r="M1031" s="1">
        <v>43.345417137980775</v>
      </c>
      <c r="N1031" s="1">
        <v>5.8467552421050689E-12</v>
      </c>
      <c r="O1031" s="1">
        <v>6.5864099725898315</v>
      </c>
      <c r="P1031" s="1">
        <v>1.450991212869331E-8</v>
      </c>
      <c r="Q1031" s="1">
        <v>1.4370562811768291E-10</v>
      </c>
      <c r="R1031" s="1">
        <v>2281.2477114387757</v>
      </c>
      <c r="S1031" s="1">
        <v>1.7406735402792614E-10</v>
      </c>
      <c r="T1031" s="1">
        <v>1010.1950382791184</v>
      </c>
      <c r="U1031" s="1">
        <v>87.064940009682871</v>
      </c>
      <c r="V1031" s="1">
        <f>0.45*2600*PS[[#This Row],[Transform File.REC_y]]</f>
        <v>39.308390041723044</v>
      </c>
      <c r="W1031" s="1">
        <f>0.45*_xlfn.XLOOKUP(PS[[#This Row],[Transform File.Year]],Graphs!$R$2:$R$41,Graphs!$S$2:$S$41)*_xlfn.XLOOKUP(PS[[#This Row],[Transform File.Year]],Graphs!$R$2:$R$41,Graphs!$T$2:$T$41)*PS[[#This Row],[Transform File.REC_y]]</f>
        <v>11.432377059275835</v>
      </c>
    </row>
    <row r="1032" spans="1:23" x14ac:dyDescent="0.25">
      <c r="A1032" s="1" t="s">
        <v>105</v>
      </c>
      <c r="B1032">
        <v>1</v>
      </c>
      <c r="C1032" s="1" t="s">
        <v>108</v>
      </c>
      <c r="D1032" s="1" t="s">
        <v>23</v>
      </c>
      <c r="E1032" s="1">
        <v>2051</v>
      </c>
      <c r="F1032" s="1">
        <v>72.366942584303942</v>
      </c>
      <c r="G1032" s="1">
        <v>4.0010007581343697E-3</v>
      </c>
      <c r="H1032" s="1">
        <v>2.3758051698797086E-11</v>
      </c>
      <c r="I1032" s="1">
        <v>4.2523340601460605E-10</v>
      </c>
      <c r="J1032" s="1">
        <v>7.6140653933968412E-13</v>
      </c>
      <c r="K1032" s="1">
        <v>149.10262695982777</v>
      </c>
      <c r="L1032" s="1">
        <v>0</v>
      </c>
      <c r="M1032" s="1">
        <v>59.675725891341507</v>
      </c>
      <c r="N1032" s="1">
        <v>7.1519493275601911E-12</v>
      </c>
      <c r="O1032" s="1">
        <v>6.5864099726030831</v>
      </c>
      <c r="P1032" s="1">
        <v>1.482258292715256E-8</v>
      </c>
      <c r="Q1032" s="1">
        <v>1.4461676103036906E-10</v>
      </c>
      <c r="R1032" s="1">
        <v>2314.3858755275282</v>
      </c>
      <c r="S1032" s="1">
        <v>1.9604177640580376E-10</v>
      </c>
      <c r="T1032" s="1">
        <v>1053.5404554170991</v>
      </c>
      <c r="U1032" s="1">
        <v>87.064940009687874</v>
      </c>
      <c r="V1032" s="1">
        <f>0.45*2600*PS[[#This Row],[Transform File.REC_y]]</f>
        <v>4.6811708870172124</v>
      </c>
      <c r="W1032" s="1">
        <f>0.45*_xlfn.XLOOKUP(PS[[#This Row],[Transform File.Year]],Graphs!$R$2:$R$41,Graphs!$S$2:$S$41)*_xlfn.XLOOKUP(PS[[#This Row],[Transform File.Year]],Graphs!$R$2:$R$41,Graphs!$T$2:$T$41)*PS[[#This Row],[Transform File.REC_y]]</f>
        <v>1.3052005984352144</v>
      </c>
    </row>
    <row r="1033" spans="1:23" x14ac:dyDescent="0.25">
      <c r="A1033" s="1" t="s">
        <v>105</v>
      </c>
      <c r="B1033">
        <v>1</v>
      </c>
      <c r="C1033" s="1" t="s">
        <v>108</v>
      </c>
      <c r="D1033" s="1" t="s">
        <v>23</v>
      </c>
      <c r="E1033" s="1">
        <v>2052</v>
      </c>
      <c r="F1033" s="1">
        <v>69.527808911738902</v>
      </c>
      <c r="G1033" s="1">
        <v>4.187930952843319E-2</v>
      </c>
      <c r="H1033" s="1">
        <v>2.9770106053811912E-11</v>
      </c>
      <c r="I1033" s="1">
        <v>1.3240371974300998E-10</v>
      </c>
      <c r="J1033" s="1">
        <v>0</v>
      </c>
      <c r="K1033" s="1">
        <v>97.481859080597133</v>
      </c>
      <c r="L1033" s="1">
        <v>0</v>
      </c>
      <c r="M1033" s="1">
        <v>123.03913746360089</v>
      </c>
      <c r="N1033" s="1">
        <v>8.8574230678375224E-12</v>
      </c>
      <c r="O1033" s="1">
        <v>6.5864099726186689</v>
      </c>
      <c r="P1033" s="1">
        <v>1.6778222853004143E-8</v>
      </c>
      <c r="Q1033" s="1">
        <v>1.454543810621926E-10</v>
      </c>
      <c r="R1033" s="1">
        <v>2395.6926964975023</v>
      </c>
      <c r="S1033" s="1">
        <v>2.0890168646138343E-10</v>
      </c>
      <c r="T1033" s="1">
        <v>1057.796181308441</v>
      </c>
      <c r="U1033" s="1">
        <v>87.0649400096937</v>
      </c>
      <c r="V1033" s="1">
        <f>0.45*2600*PS[[#This Row],[Transform File.REC_y]]</f>
        <v>48.99879214826683</v>
      </c>
      <c r="W1033" s="1">
        <f>0.45*_xlfn.XLOOKUP(PS[[#This Row],[Transform File.Year]],Graphs!$R$2:$R$41,Graphs!$S$2:$S$41)*_xlfn.XLOOKUP(PS[[#This Row],[Transform File.Year]],Graphs!$R$2:$R$41,Graphs!$T$2:$T$41)*PS[[#This Row],[Transform File.REC_y]]</f>
        <v>13.096670698812385</v>
      </c>
    </row>
    <row r="1034" spans="1:23" x14ac:dyDescent="0.25">
      <c r="A1034" s="1" t="s">
        <v>105</v>
      </c>
      <c r="B1034">
        <v>1</v>
      </c>
      <c r="C1034" s="1" t="s">
        <v>108</v>
      </c>
      <c r="D1034" s="1" t="s">
        <v>23</v>
      </c>
      <c r="E1034" s="1">
        <v>2053</v>
      </c>
      <c r="F1034" s="1">
        <v>66.443348905819192</v>
      </c>
      <c r="G1034" s="1">
        <v>3.9470084175268261E-2</v>
      </c>
      <c r="H1034" s="1">
        <v>3.7917833314772305E-11</v>
      </c>
      <c r="I1034" s="1">
        <v>9.096884870792878E-11</v>
      </c>
      <c r="J1034" s="1">
        <v>0</v>
      </c>
      <c r="K1034" s="1">
        <v>133.97992182570258</v>
      </c>
      <c r="L1034" s="1">
        <v>0</v>
      </c>
      <c r="M1034" s="1">
        <v>103.73203957754228</v>
      </c>
      <c r="N1034" s="1">
        <v>1.1143496213782892E-11</v>
      </c>
      <c r="O1034" s="1">
        <v>6.5864099726373189</v>
      </c>
      <c r="P1034" s="1">
        <v>1.7203122915300168E-8</v>
      </c>
      <c r="Q1034" s="1">
        <v>1.4626414519012403E-10</v>
      </c>
      <c r="R1034" s="1">
        <v>2425.7021941836219</v>
      </c>
      <c r="S1034" s="1">
        <v>2.1271259033241157E-10</v>
      </c>
      <c r="T1034" s="1">
        <v>1097.7053187720426</v>
      </c>
      <c r="U1034" s="1">
        <v>87.064940009699626</v>
      </c>
      <c r="V1034" s="1">
        <f>0.45*2600*PS[[#This Row],[Transform File.REC_y]]</f>
        <v>46.179998485063862</v>
      </c>
      <c r="W1034" s="1">
        <f>0.45*_xlfn.XLOOKUP(PS[[#This Row],[Transform File.Year]],Graphs!$R$2:$R$41,Graphs!$S$2:$S$41)*_xlfn.XLOOKUP(PS[[#This Row],[Transform File.Year]],Graphs!$R$2:$R$41,Graphs!$T$2:$T$41)*PS[[#This Row],[Transform File.REC_y]]</f>
        <v>11.832151838478277</v>
      </c>
    </row>
    <row r="1035" spans="1:23" x14ac:dyDescent="0.25">
      <c r="A1035" s="1" t="s">
        <v>105</v>
      </c>
      <c r="B1035">
        <v>1</v>
      </c>
      <c r="C1035" s="1" t="s">
        <v>108</v>
      </c>
      <c r="D1035" s="1" t="s">
        <v>23</v>
      </c>
      <c r="E1035" s="1">
        <v>2054</v>
      </c>
      <c r="F1035" s="1">
        <v>63.292408179512471</v>
      </c>
      <c r="G1035" s="1">
        <v>2.8001726136978943E-2</v>
      </c>
      <c r="H1035" s="1">
        <v>4.7165818054552206E-11</v>
      </c>
      <c r="I1035" s="1">
        <v>1.230900269467704E-9</v>
      </c>
      <c r="J1035" s="1">
        <v>0</v>
      </c>
      <c r="K1035" s="1">
        <v>150.75614870286881</v>
      </c>
      <c r="L1035" s="1">
        <v>0</v>
      </c>
      <c r="M1035" s="1">
        <v>4.4867194206449448E-9</v>
      </c>
      <c r="N1035" s="1">
        <v>1.4312334254500045E-11</v>
      </c>
      <c r="O1035" s="1">
        <v>6.5864099726598608</v>
      </c>
      <c r="P1035" s="1">
        <v>1.7335152433219337E-8</v>
      </c>
      <c r="Q1035" s="1">
        <v>1.4700015006575655E-10</v>
      </c>
      <c r="R1035" s="1">
        <v>2487.4115896265685</v>
      </c>
      <c r="S1035" s="1">
        <v>2.1437829759392207E-10</v>
      </c>
      <c r="T1035" s="1">
        <v>1096.1848844650897</v>
      </c>
      <c r="U1035" s="1">
        <v>86.08217547398867</v>
      </c>
      <c r="V1035" s="1">
        <f>0.45*2600*PS[[#This Row],[Transform File.REC_y]]</f>
        <v>32.762019580265367</v>
      </c>
      <c r="W1035" s="1">
        <f>0.45*_xlfn.XLOOKUP(PS[[#This Row],[Transform File.Year]],Graphs!$R$2:$R$41,Graphs!$S$2:$S$41)*_xlfn.XLOOKUP(PS[[#This Row],[Transform File.Year]],Graphs!$R$2:$R$41,Graphs!$T$2:$T$41)*PS[[#This Row],[Transform File.REC_y]]</f>
        <v>8.0463057798729682</v>
      </c>
    </row>
    <row r="1036" spans="1:23" x14ac:dyDescent="0.25">
      <c r="A1036" s="1" t="s">
        <v>105</v>
      </c>
      <c r="B1036">
        <v>1</v>
      </c>
      <c r="C1036" s="1" t="s">
        <v>108</v>
      </c>
      <c r="D1036" s="1" t="s">
        <v>23</v>
      </c>
      <c r="E1036" s="1">
        <v>2055</v>
      </c>
      <c r="F1036" s="1">
        <v>60.378072694477289</v>
      </c>
      <c r="G1036" s="1">
        <v>0.10657313939176788</v>
      </c>
      <c r="H1036" s="1">
        <v>5.6788494840420092E-11</v>
      </c>
      <c r="I1036" s="1">
        <v>1.3465846348213279E-9</v>
      </c>
      <c r="J1036" s="1">
        <v>0</v>
      </c>
      <c r="K1036" s="1">
        <v>122.47799246891009</v>
      </c>
      <c r="L1036" s="1">
        <v>0</v>
      </c>
      <c r="M1036" s="1">
        <v>41.435414544282622</v>
      </c>
      <c r="N1036" s="1">
        <v>1.8910522899234267E-11</v>
      </c>
      <c r="O1036" s="1">
        <v>6.5864099726878509</v>
      </c>
      <c r="P1036" s="1">
        <v>1.7425701539324248E-8</v>
      </c>
      <c r="Q1036" s="1">
        <v>1.4766350051432962E-10</v>
      </c>
      <c r="R1036" s="1">
        <v>2544.4134974951112</v>
      </c>
      <c r="S1036" s="1">
        <v>2.1526406426366463E-10</v>
      </c>
      <c r="T1036" s="1">
        <v>1096.1848844692593</v>
      </c>
      <c r="U1036" s="1">
        <v>83.312793206143411</v>
      </c>
      <c r="V1036" s="1">
        <f>0.45*2600*PS[[#This Row],[Transform File.REC_y]]</f>
        <v>124.69057308836842</v>
      </c>
      <c r="W1036" s="1">
        <f>0.45*_xlfn.XLOOKUP(PS[[#This Row],[Transform File.Year]],Graphs!$R$2:$R$41,Graphs!$S$2:$S$41)*_xlfn.XLOOKUP(PS[[#This Row],[Transform File.Year]],Graphs!$R$2:$R$41,Graphs!$T$2:$T$41)*PS[[#This Row],[Transform File.REC_y]]</f>
        <v>29.353340381707106</v>
      </c>
    </row>
    <row r="1037" spans="1:23" x14ac:dyDescent="0.25">
      <c r="A1037" s="1" t="s">
        <v>105</v>
      </c>
      <c r="B1037">
        <v>1</v>
      </c>
      <c r="C1037" s="1" t="s">
        <v>108</v>
      </c>
      <c r="D1037" s="1" t="s">
        <v>23</v>
      </c>
      <c r="E1037" s="1">
        <v>2056</v>
      </c>
      <c r="F1037" s="1">
        <v>57.152001680622746</v>
      </c>
      <c r="G1037" s="1">
        <v>8.3019567926428278E-4</v>
      </c>
      <c r="H1037" s="1">
        <v>6.9283135956007375E-11</v>
      </c>
      <c r="I1037" s="1">
        <v>1.9826526297014787E-10</v>
      </c>
      <c r="J1037" s="1">
        <v>0</v>
      </c>
      <c r="K1037" s="1">
        <v>144.87811279100981</v>
      </c>
      <c r="L1037" s="1">
        <v>0</v>
      </c>
      <c r="M1037" s="1">
        <v>43.350328662241097</v>
      </c>
      <c r="N1037" s="1">
        <v>2.6037796020760155E-11</v>
      </c>
      <c r="O1037" s="1">
        <v>6.586409972723108</v>
      </c>
      <c r="P1037" s="1">
        <v>1.8656138300952424E-8</v>
      </c>
      <c r="Q1037" s="1">
        <v>1.4831188515484149E-10</v>
      </c>
      <c r="R1037" s="1">
        <v>2572.8420289524297</v>
      </c>
      <c r="S1037" s="1">
        <v>2.1587050244689753E-10</v>
      </c>
      <c r="T1037" s="1">
        <v>1090.7363295648049</v>
      </c>
      <c r="U1037" s="1">
        <v>79.728219804372202</v>
      </c>
      <c r="V1037" s="1">
        <f>0.45*2600*PS[[#This Row],[Transform File.REC_y]]</f>
        <v>0.97132894473921083</v>
      </c>
      <c r="W1037" s="1">
        <f>0.45*_xlfn.XLOOKUP(PS[[#This Row],[Transform File.Year]],Graphs!$R$2:$R$41,Graphs!$S$2:$S$41)*_xlfn.XLOOKUP(PS[[#This Row],[Transform File.Year]],Graphs!$R$2:$R$41,Graphs!$T$2:$T$41)*PS[[#This Row],[Transform File.REC_y]]</f>
        <v>0.21916465048735884</v>
      </c>
    </row>
    <row r="1038" spans="1:23" x14ac:dyDescent="0.25">
      <c r="A1038" s="1" t="s">
        <v>105</v>
      </c>
      <c r="B1038">
        <v>1</v>
      </c>
      <c r="C1038" s="1" t="s">
        <v>108</v>
      </c>
      <c r="D1038" s="1" t="s">
        <v>23</v>
      </c>
      <c r="E1038" s="1">
        <v>2057</v>
      </c>
      <c r="F1038" s="1">
        <v>53.994669392298817</v>
      </c>
      <c r="G1038" s="1">
        <v>2.9210708801675382E-3</v>
      </c>
      <c r="H1038" s="1">
        <v>0</v>
      </c>
      <c r="I1038" s="1">
        <v>1.6153315582168157E-10</v>
      </c>
      <c r="J1038" s="1">
        <v>0</v>
      </c>
      <c r="K1038" s="1">
        <v>244.27302182218457</v>
      </c>
      <c r="L1038" s="1">
        <v>0</v>
      </c>
      <c r="M1038" s="1">
        <v>5.1613480415710477E-9</v>
      </c>
      <c r="N1038" s="1">
        <v>3.8280544348949553E-11</v>
      </c>
      <c r="O1038" s="1">
        <v>6.5864099727658889</v>
      </c>
      <c r="P1038" s="1">
        <v>2.0002210083502556E-8</v>
      </c>
      <c r="Q1038" s="1">
        <v>1.4893301075156109E-10</v>
      </c>
      <c r="R1038" s="1">
        <v>2627.5693644751277</v>
      </c>
      <c r="S1038" s="1">
        <v>2.1632292107536022E-10</v>
      </c>
      <c r="T1038" s="1">
        <v>1101.234486265266</v>
      </c>
      <c r="U1038" s="1">
        <v>74.920859701713312</v>
      </c>
      <c r="V1038" s="1">
        <f>0.45*2600*PS[[#This Row],[Transform File.REC_y]]</f>
        <v>3.4176529297960196</v>
      </c>
      <c r="W1038" s="1">
        <f>0.45*_xlfn.XLOOKUP(PS[[#This Row],[Transform File.Year]],Graphs!$R$2:$R$41,Graphs!$S$2:$S$41)*_xlfn.XLOOKUP(PS[[#This Row],[Transform File.Year]],Graphs!$R$2:$R$41,Graphs!$T$2:$T$41)*PS[[#This Row],[Transform File.REC_y]]</f>
        <v>0.73908578701811678</v>
      </c>
    </row>
    <row r="1039" spans="1:23" x14ac:dyDescent="0.25">
      <c r="A1039" s="1" t="s">
        <v>105</v>
      </c>
      <c r="B1039">
        <v>1</v>
      </c>
      <c r="C1039" s="1" t="s">
        <v>108</v>
      </c>
      <c r="D1039" s="1" t="s">
        <v>23</v>
      </c>
      <c r="E1039" s="1">
        <v>2058</v>
      </c>
      <c r="F1039" s="1">
        <v>51.027730547855732</v>
      </c>
      <c r="G1039" s="1">
        <v>2.0512145383234762E-2</v>
      </c>
      <c r="H1039" s="1">
        <v>0</v>
      </c>
      <c r="I1039" s="1">
        <v>0</v>
      </c>
      <c r="J1039" s="1">
        <v>0</v>
      </c>
      <c r="K1039" s="1">
        <v>44.731835015513923</v>
      </c>
      <c r="L1039" s="1">
        <v>0</v>
      </c>
      <c r="M1039" s="1">
        <v>4.3793459556471845E-9</v>
      </c>
      <c r="N1039" s="1">
        <v>6.3500219828507867E-11</v>
      </c>
      <c r="O1039" s="1">
        <v>6.5864099728148844</v>
      </c>
      <c r="P1039" s="1">
        <v>2.0199906246334498E-8</v>
      </c>
      <c r="Q1039" s="1">
        <v>1.4958524718773358E-10</v>
      </c>
      <c r="R1039" s="1">
        <v>2784.7080591243598</v>
      </c>
      <c r="S1039" s="1">
        <v>2.1666654089753264E-10</v>
      </c>
      <c r="T1039" s="1">
        <v>1064.2084761956739</v>
      </c>
      <c r="U1039" s="1">
        <v>68.279319547725478</v>
      </c>
      <c r="V1039" s="1">
        <f>0.45*2600*PS[[#This Row],[Transform File.REC_y]]</f>
        <v>23.999210098384673</v>
      </c>
      <c r="W1039" s="1">
        <f>0.45*_xlfn.XLOOKUP(PS[[#This Row],[Transform File.Year]],Graphs!$R$2:$R$41,Graphs!$S$2:$S$41)*_xlfn.XLOOKUP(PS[[#This Row],[Transform File.Year]],Graphs!$R$2:$R$41,Graphs!$T$2:$T$41)*PS[[#This Row],[Transform File.REC_y]]</f>
        <v>4.9740394927447307</v>
      </c>
    </row>
    <row r="1040" spans="1:23" x14ac:dyDescent="0.25">
      <c r="A1040" s="1" t="s">
        <v>105</v>
      </c>
      <c r="B1040">
        <v>1</v>
      </c>
      <c r="C1040" s="1" t="s">
        <v>108</v>
      </c>
      <c r="D1040" s="1" t="s">
        <v>23</v>
      </c>
      <c r="E1040" s="1">
        <v>2059</v>
      </c>
      <c r="F1040" s="1">
        <v>56.058042455247545</v>
      </c>
      <c r="G1040" s="1">
        <v>5.7690741947734395E-2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6.5864099728668375</v>
      </c>
      <c r="P1040" s="1">
        <v>2.036080465009427E-8</v>
      </c>
      <c r="Q1040" s="1">
        <v>1.5034665372707325E-10</v>
      </c>
      <c r="R1040" s="1">
        <v>2759.7404526528453</v>
      </c>
      <c r="S1040" s="1">
        <v>2.1693728147044494E-10</v>
      </c>
      <c r="T1040" s="1">
        <v>1035.8590989154209</v>
      </c>
      <c r="U1040" s="1">
        <v>58.886509316751628</v>
      </c>
      <c r="V1040" s="1">
        <f>0.45*2600*PS[[#This Row],[Transform File.REC_y]]</f>
        <v>67.498168078849247</v>
      </c>
      <c r="W1040" s="1">
        <f>0.45*_xlfn.XLOOKUP(PS[[#This Row],[Transform File.Year]],Graphs!$R$2:$R$41,Graphs!$S$2:$S$41)*_xlfn.XLOOKUP(PS[[#This Row],[Transform File.Year]],Graphs!$R$2:$R$41,Graphs!$T$2:$T$41)*PS[[#This Row],[Transform File.REC_y]]</f>
        <v>13.407028825342065</v>
      </c>
    </row>
    <row r="1041" spans="1:23" x14ac:dyDescent="0.25">
      <c r="A1041" s="1" t="s">
        <v>105</v>
      </c>
      <c r="B1041">
        <v>1</v>
      </c>
      <c r="C1041" s="1" t="s">
        <v>108</v>
      </c>
      <c r="D1041" s="1" t="s">
        <v>23</v>
      </c>
      <c r="E1041" s="1">
        <v>2060</v>
      </c>
      <c r="F1041" s="1">
        <v>68.497619145304583</v>
      </c>
      <c r="G1041" s="1">
        <v>0.12439073225451233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6.5864099728326986</v>
      </c>
      <c r="P1041" s="1">
        <v>2.0360092572652792E-8</v>
      </c>
      <c r="Q1041" s="1">
        <v>1.5034665372707325E-10</v>
      </c>
      <c r="R1041" s="1">
        <v>2710.8295015276158</v>
      </c>
      <c r="S1041" s="1">
        <v>2.1693728147044494E-10</v>
      </c>
      <c r="T1041" s="1">
        <v>1034.7056128022359</v>
      </c>
      <c r="U1041" s="1">
        <v>44.79729397021265</v>
      </c>
      <c r="V1041" s="1">
        <f>0.45*2600*PS[[#This Row],[Transform File.REC_y]]</f>
        <v>145.53715673777944</v>
      </c>
      <c r="W1041" s="1">
        <f>0.45*_xlfn.XLOOKUP(PS[[#This Row],[Transform File.Year]],Graphs!$R$2:$R$41,Graphs!$S$2:$S$41)*_xlfn.XLOOKUP(PS[[#This Row],[Transform File.Year]],Graphs!$R$2:$R$41,Graphs!$T$2:$T$41)*PS[[#This Row],[Transform File.REC_y]]</f>
        <v>27.702937318677179</v>
      </c>
    </row>
    <row r="1042" spans="1:23" hidden="1" x14ac:dyDescent="0.25">
      <c r="A1042" s="1" t="s">
        <v>105</v>
      </c>
      <c r="B1042">
        <v>2</v>
      </c>
      <c r="C1042" s="1" t="s">
        <v>108</v>
      </c>
      <c r="D1042" s="1" t="s">
        <v>23</v>
      </c>
      <c r="E1042" s="1">
        <v>2021</v>
      </c>
      <c r="F1042" s="1">
        <v>196.33315541328372</v>
      </c>
      <c r="G1042" s="1">
        <v>2.4867232015659076E-8</v>
      </c>
      <c r="H1042" s="1">
        <v>4.056179453481952E-13</v>
      </c>
      <c r="I1042" s="1">
        <v>6.3539999999981767</v>
      </c>
      <c r="J1042" s="1">
        <v>8.4983637522711507E-14</v>
      </c>
      <c r="K1042" s="1">
        <v>82.434999999999988</v>
      </c>
      <c r="L1042" s="1">
        <v>1.1742972193799879E-14</v>
      </c>
      <c r="M1042" s="1">
        <v>55.419999999999682</v>
      </c>
      <c r="N1042" s="1">
        <v>3.7577757995669554E-12</v>
      </c>
      <c r="O1042" s="1">
        <v>153</v>
      </c>
      <c r="P1042" s="1">
        <v>12.708</v>
      </c>
      <c r="Q1042" s="1">
        <v>49.44</v>
      </c>
      <c r="R1042" s="1">
        <v>164.87</v>
      </c>
      <c r="S1042" s="1">
        <v>78.48</v>
      </c>
      <c r="T1042" s="1">
        <v>110.84</v>
      </c>
      <c r="U1042" s="1">
        <v>11.39</v>
      </c>
      <c r="V1042" s="1">
        <f>0.45*2600*PS[[#This Row],[Transform File.REC_y]]</f>
        <v>2.909466145832112E-5</v>
      </c>
      <c r="W1042" s="1">
        <f>0.45*_xlfn.XLOOKUP(PS[[#This Row],[Transform File.Year]],Graphs!$R$2:$R$41,Graphs!$S$2:$S$41)*_xlfn.XLOOKUP(PS[[#This Row],[Transform File.Year]],Graphs!$R$2:$R$41,Graphs!$T$2:$T$41)*PS[[#This Row],[Transform File.REC_y]]</f>
        <v>2.3657910117240737E-5</v>
      </c>
    </row>
    <row r="1043" spans="1:23" hidden="1" x14ac:dyDescent="0.25">
      <c r="A1043" s="1" t="s">
        <v>105</v>
      </c>
      <c r="B1043">
        <v>2</v>
      </c>
      <c r="C1043" s="1" t="s">
        <v>108</v>
      </c>
      <c r="D1043" s="1" t="s">
        <v>23</v>
      </c>
      <c r="E1043" s="1">
        <v>2022</v>
      </c>
      <c r="F1043" s="1">
        <v>319.86564547573886</v>
      </c>
      <c r="G1043" s="1">
        <v>-6.3121349400416986E-4</v>
      </c>
      <c r="H1043" s="1">
        <v>4.1285208030041281E-13</v>
      </c>
      <c r="I1043" s="1">
        <v>2.0608408598284078E-12</v>
      </c>
      <c r="J1043" s="1">
        <v>8.9144177999290004E-14</v>
      </c>
      <c r="K1043" s="1">
        <v>123.65249999999995</v>
      </c>
      <c r="L1043" s="1">
        <v>1.0791199911091194E-14</v>
      </c>
      <c r="M1043" s="1">
        <v>83.129999999998404</v>
      </c>
      <c r="N1043" s="1">
        <v>3.8007046794543446E-12</v>
      </c>
      <c r="O1043" s="1">
        <v>153</v>
      </c>
      <c r="P1043" s="1">
        <v>12.708</v>
      </c>
      <c r="Q1043" s="1">
        <v>49.44</v>
      </c>
      <c r="R1043" s="1">
        <v>247.30500000000001</v>
      </c>
      <c r="S1043" s="1">
        <v>78.48</v>
      </c>
      <c r="T1043" s="1">
        <v>166.25999999999968</v>
      </c>
      <c r="U1043" s="1">
        <v>11.390000000003758</v>
      </c>
      <c r="V1043" s="1">
        <f>0.45*2600*PS[[#This Row],[Transform File.REC_y]]</f>
        <v>-0.73851978798487872</v>
      </c>
      <c r="W1043" s="1">
        <f>0.45*_xlfn.XLOOKUP(PS[[#This Row],[Transform File.Year]],Graphs!$R$2:$R$41,Graphs!$S$2:$S$41)*_xlfn.XLOOKUP(PS[[#This Row],[Transform File.Year]],Graphs!$R$2:$R$41,Graphs!$T$2:$T$41)*PS[[#This Row],[Transform File.REC_y]]</f>
        <v>-0.6111163893718512</v>
      </c>
    </row>
    <row r="1044" spans="1:23" hidden="1" x14ac:dyDescent="0.25">
      <c r="A1044" s="1" t="s">
        <v>105</v>
      </c>
      <c r="B1044">
        <v>2</v>
      </c>
      <c r="C1044" s="1" t="s">
        <v>108</v>
      </c>
      <c r="D1044" s="1" t="s">
        <v>23</v>
      </c>
      <c r="E1044" s="1">
        <v>2023</v>
      </c>
      <c r="F1044" s="1">
        <v>117.71524895425515</v>
      </c>
      <c r="G1044" s="1">
        <v>-3.0339078090065269E-4</v>
      </c>
      <c r="H1044" s="1">
        <v>4.1930930243805887E-13</v>
      </c>
      <c r="I1044" s="1">
        <v>8.6194103740791199E-13</v>
      </c>
      <c r="J1044" s="1">
        <v>9.3277492672548128E-14</v>
      </c>
      <c r="K1044" s="1">
        <v>185.47874999999959</v>
      </c>
      <c r="L1044" s="1">
        <v>1.0094693702642339E-14</v>
      </c>
      <c r="M1044" s="1">
        <v>105.24617678840079</v>
      </c>
      <c r="N1044" s="1">
        <v>3.8255208923747233E-12</v>
      </c>
      <c r="O1044" s="1">
        <v>145.35</v>
      </c>
      <c r="P1044" s="1">
        <v>18.355999999998176</v>
      </c>
      <c r="Q1044" s="1">
        <v>46.144000000000005</v>
      </c>
      <c r="R1044" s="1">
        <v>359.9661666666666</v>
      </c>
      <c r="S1044" s="1">
        <v>74.555999999999997</v>
      </c>
      <c r="T1044" s="1">
        <v>242.00066666666476</v>
      </c>
      <c r="U1044" s="1">
        <v>10.251000000007558</v>
      </c>
      <c r="V1044" s="1">
        <f>0.45*2600*PS[[#This Row],[Transform File.REC_y]]</f>
        <v>-0.35496721365376366</v>
      </c>
      <c r="W1044" s="1">
        <f>0.45*_xlfn.XLOOKUP(PS[[#This Row],[Transform File.Year]],Graphs!$R$2:$R$41,Graphs!$S$2:$S$41)*_xlfn.XLOOKUP(PS[[#This Row],[Transform File.Year]],Graphs!$R$2:$R$41,Graphs!$T$2:$T$41)*PS[[#This Row],[Transform File.REC_y]]</f>
        <v>-0.29882580085162669</v>
      </c>
    </row>
    <row r="1045" spans="1:23" hidden="1" x14ac:dyDescent="0.25">
      <c r="A1045" s="1" t="s">
        <v>105</v>
      </c>
      <c r="B1045">
        <v>2</v>
      </c>
      <c r="C1045" s="1" t="s">
        <v>108</v>
      </c>
      <c r="D1045" s="1" t="s">
        <v>23</v>
      </c>
      <c r="E1045" s="1">
        <v>2024</v>
      </c>
      <c r="F1045" s="1">
        <v>93.89587420107604</v>
      </c>
      <c r="G1045" s="1">
        <v>-1.6773140707449328E-3</v>
      </c>
      <c r="H1045" s="1">
        <v>5.2614269777221839E-13</v>
      </c>
      <c r="I1045" s="1">
        <v>9.6882284010787139E-13</v>
      </c>
      <c r="J1045" s="1">
        <v>1.2001169827936636E-13</v>
      </c>
      <c r="K1045" s="1">
        <v>172.00892110838626</v>
      </c>
      <c r="L1045" s="1">
        <v>1.2575239766877018E-14</v>
      </c>
      <c r="M1045" s="1">
        <v>7.1342631200953396E-10</v>
      </c>
      <c r="N1045" s="1">
        <v>5.1287475839629843E-12</v>
      </c>
      <c r="O1045" s="1">
        <v>137.70000000000041</v>
      </c>
      <c r="P1045" s="1">
        <v>17.650000000000237</v>
      </c>
      <c r="Q1045" s="1">
        <v>42.848000000000006</v>
      </c>
      <c r="R1045" s="1">
        <v>534.45358333333286</v>
      </c>
      <c r="S1045" s="1">
        <v>70.632000000000005</v>
      </c>
      <c r="T1045" s="1">
        <v>339.85751012173222</v>
      </c>
      <c r="U1045" s="1">
        <v>9.1120000000113848</v>
      </c>
      <c r="V1045" s="1">
        <f>0.45*2600*PS[[#This Row],[Transform File.REC_y]]</f>
        <v>-1.9624574627715714</v>
      </c>
      <c r="W1045" s="1">
        <f>0.45*_xlfn.XLOOKUP(PS[[#This Row],[Transform File.Year]],Graphs!$R$2:$R$41,Graphs!$S$2:$S$41)*_xlfn.XLOOKUP(PS[[#This Row],[Transform File.Year]],Graphs!$R$2:$R$41,Graphs!$T$2:$T$41)*PS[[#This Row],[Transform File.REC_y]]</f>
        <v>-1.6002307358826167</v>
      </c>
    </row>
    <row r="1046" spans="1:23" hidden="1" x14ac:dyDescent="0.25">
      <c r="A1046" s="1" t="s">
        <v>105</v>
      </c>
      <c r="B1046">
        <v>2</v>
      </c>
      <c r="C1046" s="1" t="s">
        <v>108</v>
      </c>
      <c r="D1046" s="1" t="s">
        <v>23</v>
      </c>
      <c r="E1046" s="1">
        <v>2025</v>
      </c>
      <c r="F1046" s="1">
        <v>78.811631025891231</v>
      </c>
      <c r="G1046" s="1">
        <v>-1.7904197434846609E-3</v>
      </c>
      <c r="H1046" s="1">
        <v>6.8327527040823882E-13</v>
      </c>
      <c r="I1046" s="1">
        <v>1.0879791758681328E-12</v>
      </c>
      <c r="J1046" s="1">
        <v>1.6036831952960368E-13</v>
      </c>
      <c r="K1046" s="1">
        <v>117.50939536989738</v>
      </c>
      <c r="L1046" s="1">
        <v>1.5957772353254475E-14</v>
      </c>
      <c r="M1046" s="1">
        <v>46.545269776775577</v>
      </c>
      <c r="N1046" s="1">
        <v>7.1783777759774685E-12</v>
      </c>
      <c r="O1046" s="1">
        <v>130.05000000000084</v>
      </c>
      <c r="P1046" s="1">
        <v>16.944000000001097</v>
      </c>
      <c r="Q1046" s="1">
        <v>39.552</v>
      </c>
      <c r="R1046" s="1">
        <v>695.47117110838576</v>
      </c>
      <c r="S1046" s="1">
        <v>66.707999999999998</v>
      </c>
      <c r="T1046" s="1">
        <v>332.46817678911231</v>
      </c>
      <c r="U1046" s="1">
        <v>7.973000000016512</v>
      </c>
      <c r="V1046" s="1">
        <f>0.45*2600*PS[[#This Row],[Transform File.REC_y]]</f>
        <v>-2.0947910998770531</v>
      </c>
      <c r="W1046" s="1">
        <f>0.45*_xlfn.XLOOKUP(PS[[#This Row],[Transform File.Year]],Graphs!$R$2:$R$41,Graphs!$S$2:$S$41)*_xlfn.XLOOKUP(PS[[#This Row],[Transform File.Year]],Graphs!$R$2:$R$41,Graphs!$T$2:$T$41)*PS[[#This Row],[Transform File.REC_y]]</f>
        <v>-1.6540686381630214</v>
      </c>
    </row>
    <row r="1047" spans="1:23" hidden="1" x14ac:dyDescent="0.25">
      <c r="A1047" s="1" t="s">
        <v>105</v>
      </c>
      <c r="B1047">
        <v>2</v>
      </c>
      <c r="C1047" s="1" t="s">
        <v>108</v>
      </c>
      <c r="D1047" s="1" t="s">
        <v>23</v>
      </c>
      <c r="E1047" s="1">
        <v>2026</v>
      </c>
      <c r="F1047" s="1">
        <v>79.821664977304295</v>
      </c>
      <c r="G1047" s="1">
        <v>-2.3683536314344478E-3</v>
      </c>
      <c r="H1047" s="1">
        <v>9.3601741986019978E-13</v>
      </c>
      <c r="I1047" s="1">
        <v>1.2202339250324557E-12</v>
      </c>
      <c r="J1047" s="1">
        <v>2.2881426323285511E-13</v>
      </c>
      <c r="K1047" s="1">
        <v>67.777537464378526</v>
      </c>
      <c r="L1047" s="1">
        <v>2.0816535932228517E-14</v>
      </c>
      <c r="M1047" s="1">
        <v>33.057851998313211</v>
      </c>
      <c r="N1047" s="1">
        <v>1.1655800998560694E-11</v>
      </c>
      <c r="O1047" s="1">
        <v>122.40000000000124</v>
      </c>
      <c r="P1047" s="1">
        <v>16.238000000002067</v>
      </c>
      <c r="Q1047" s="1">
        <v>36.255999999999993</v>
      </c>
      <c r="R1047" s="1">
        <v>801.98923314494982</v>
      </c>
      <c r="S1047" s="1">
        <v>62.784000000000006</v>
      </c>
      <c r="T1047" s="1">
        <v>371.62411323255452</v>
      </c>
      <c r="U1047" s="1">
        <v>6.83400000002369</v>
      </c>
      <c r="V1047" s="1">
        <f>0.45*2600*PS[[#This Row],[Transform File.REC_y]]</f>
        <v>-2.7709737487783039</v>
      </c>
      <c r="W1047" s="1">
        <f>0.45*_xlfn.XLOOKUP(PS[[#This Row],[Transform File.Year]],Graphs!$R$2:$R$41,Graphs!$S$2:$S$41)*_xlfn.XLOOKUP(PS[[#This Row],[Transform File.Year]],Graphs!$R$2:$R$41,Graphs!$T$2:$T$41)*PS[[#This Row],[Transform File.REC_y]]</f>
        <v>-2.1181543718200437</v>
      </c>
    </row>
    <row r="1048" spans="1:23" hidden="1" x14ac:dyDescent="0.25">
      <c r="A1048" s="1" t="s">
        <v>105</v>
      </c>
      <c r="B1048">
        <v>2</v>
      </c>
      <c r="C1048" s="1" t="s">
        <v>108</v>
      </c>
      <c r="D1048" s="1" t="s">
        <v>23</v>
      </c>
      <c r="E1048" s="1">
        <v>2027</v>
      </c>
      <c r="F1048" s="1">
        <v>80.267095419094844</v>
      </c>
      <c r="G1048" s="1">
        <v>-2.6867454049076811E-3</v>
      </c>
      <c r="H1048" s="1">
        <v>1.370310863508526E-12</v>
      </c>
      <c r="I1048" s="1">
        <v>1.3685680700909599E-12</v>
      </c>
      <c r="J1048" s="1">
        <v>3.6329243208314349E-13</v>
      </c>
      <c r="K1048" s="1">
        <v>67.473419840580391</v>
      </c>
      <c r="L1048" s="1">
        <v>2.8144922670044901E-14</v>
      </c>
      <c r="M1048" s="1">
        <v>37.155945479836411</v>
      </c>
      <c r="N1048" s="1">
        <v>2.5816096992955921E-11</v>
      </c>
      <c r="O1048" s="1">
        <v>114.75000000000176</v>
      </c>
      <c r="P1048" s="1">
        <v>15.532000000003155</v>
      </c>
      <c r="Q1048" s="1">
        <v>32.96</v>
      </c>
      <c r="R1048" s="1">
        <v>858.77543727599493</v>
      </c>
      <c r="S1048" s="1">
        <v>58.86</v>
      </c>
      <c r="T1048" s="1">
        <v>397.29263189753436</v>
      </c>
      <c r="U1048" s="1">
        <v>5.6950000000353471</v>
      </c>
      <c r="V1048" s="1">
        <f>0.45*2600*PS[[#This Row],[Transform File.REC_y]]</f>
        <v>-3.1434921237419871</v>
      </c>
      <c r="W1048" s="1">
        <f>0.45*_xlfn.XLOOKUP(PS[[#This Row],[Transform File.Year]],Graphs!$R$2:$R$41,Graphs!$S$2:$S$41)*_xlfn.XLOOKUP(PS[[#This Row],[Transform File.Year]],Graphs!$R$2:$R$41,Graphs!$T$2:$T$41)*PS[[#This Row],[Transform File.REC_y]]</f>
        <v>-2.3256036515904013</v>
      </c>
    </row>
    <row r="1049" spans="1:23" hidden="1" x14ac:dyDescent="0.25">
      <c r="A1049" s="1" t="s">
        <v>105</v>
      </c>
      <c r="B1049">
        <v>2</v>
      </c>
      <c r="C1049" s="1" t="s">
        <v>108</v>
      </c>
      <c r="D1049" s="1" t="s">
        <v>23</v>
      </c>
      <c r="E1049" s="1">
        <v>2028</v>
      </c>
      <c r="F1049" s="1">
        <v>80.696564572651312</v>
      </c>
      <c r="G1049" s="1">
        <v>-2.9277369561484883E-3</v>
      </c>
      <c r="H1049" s="1">
        <v>2.049327230561488E-12</v>
      </c>
      <c r="I1049" s="1">
        <v>1.5362192629660905E-12</v>
      </c>
      <c r="J1049" s="1">
        <v>7.6539507948445582E-13</v>
      </c>
      <c r="K1049" s="1">
        <v>72.402948798164459</v>
      </c>
      <c r="L1049" s="1">
        <v>3.8573848720364221E-14</v>
      </c>
      <c r="M1049" s="1">
        <v>28.269702989461727</v>
      </c>
      <c r="N1049" s="1">
        <v>0.98480165106662054</v>
      </c>
      <c r="O1049" s="1">
        <v>107.10000000000244</v>
      </c>
      <c r="P1049" s="1">
        <v>14.826000000004376</v>
      </c>
      <c r="Q1049" s="1">
        <v>29.664000000000001</v>
      </c>
      <c r="R1049" s="1">
        <v>915.25752378324205</v>
      </c>
      <c r="S1049" s="1">
        <v>54.935999999999993</v>
      </c>
      <c r="T1049" s="1">
        <v>427.05924404403748</v>
      </c>
      <c r="U1049" s="1">
        <v>4.5560000000611627</v>
      </c>
      <c r="V1049" s="1">
        <f>0.45*2600*PS[[#This Row],[Transform File.REC_y]]</f>
        <v>-3.4254522386937314</v>
      </c>
      <c r="W1049" s="1">
        <f>0.45*_xlfn.XLOOKUP(PS[[#This Row],[Transform File.Year]],Graphs!$R$2:$R$41,Graphs!$S$2:$S$41)*_xlfn.XLOOKUP(PS[[#This Row],[Transform File.Year]],Graphs!$R$2:$R$41,Graphs!$T$2:$T$41)*PS[[#This Row],[Transform File.REC_y]]</f>
        <v>-2.4520466249416768</v>
      </c>
    </row>
    <row r="1050" spans="1:23" hidden="1" x14ac:dyDescent="0.25">
      <c r="A1050" s="1" t="s">
        <v>105</v>
      </c>
      <c r="B1050">
        <v>2</v>
      </c>
      <c r="C1050" s="1" t="s">
        <v>108</v>
      </c>
      <c r="D1050" s="1" t="s">
        <v>23</v>
      </c>
      <c r="E1050" s="1">
        <v>2029</v>
      </c>
      <c r="F1050" s="1">
        <v>81.655710783222091</v>
      </c>
      <c r="G1050" s="1">
        <v>-3.1896258744778449E-3</v>
      </c>
      <c r="H1050" s="1">
        <v>3.3740532294560155E-12</v>
      </c>
      <c r="I1050" s="1">
        <v>1.6966379748082039E-12</v>
      </c>
      <c r="J1050" s="1">
        <v>3.2749249781354331E-10</v>
      </c>
      <c r="K1050" s="1">
        <v>93.895685334715552</v>
      </c>
      <c r="L1050" s="1">
        <v>5.5458002721679382E-14</v>
      </c>
      <c r="M1050" s="1">
        <v>1.1764236323480917</v>
      </c>
      <c r="N1050" s="1">
        <v>2.7704008255251704</v>
      </c>
      <c r="O1050" s="1">
        <v>99.450000000003385</v>
      </c>
      <c r="P1050" s="1">
        <v>14.120000000005746</v>
      </c>
      <c r="Q1050" s="1">
        <v>26.368000000000087</v>
      </c>
      <c r="R1050" s="1">
        <v>976.66913924807318</v>
      </c>
      <c r="S1050" s="1">
        <v>51.012</v>
      </c>
      <c r="T1050" s="1">
        <v>447.93961370016586</v>
      </c>
      <c r="U1050" s="1">
        <v>4.4018016511277827</v>
      </c>
      <c r="V1050" s="1">
        <f>0.45*2600*PS[[#This Row],[Transform File.REC_y]]</f>
        <v>-3.7318622731390785</v>
      </c>
      <c r="W1050" s="1">
        <f>0.45*_xlfn.XLOOKUP(PS[[#This Row],[Transform File.Year]],Graphs!$R$2:$R$41,Graphs!$S$2:$S$41)*_xlfn.XLOOKUP(PS[[#This Row],[Transform File.Year]],Graphs!$R$2:$R$41,Graphs!$T$2:$T$41)*PS[[#This Row],[Transform File.REC_y]]</f>
        <v>-2.5841439576237999</v>
      </c>
    </row>
    <row r="1051" spans="1:23" hidden="1" x14ac:dyDescent="0.25">
      <c r="A1051" s="1" t="s">
        <v>105</v>
      </c>
      <c r="B1051">
        <v>2</v>
      </c>
      <c r="C1051" s="1" t="s">
        <v>108</v>
      </c>
      <c r="D1051" s="1" t="s">
        <v>23</v>
      </c>
      <c r="E1051" s="1">
        <v>2030</v>
      </c>
      <c r="F1051" s="1">
        <v>83.704223546391944</v>
      </c>
      <c r="G1051" s="1">
        <v>-1.2284572223435371E-4</v>
      </c>
      <c r="H1051" s="1">
        <v>5.9872636791394006E-12</v>
      </c>
      <c r="I1051" s="1">
        <v>1.8792534223378958E-12</v>
      </c>
      <c r="J1051" s="1">
        <v>3.7119654440854636E-11</v>
      </c>
      <c r="K1051" s="1">
        <v>93.972276189368671</v>
      </c>
      <c r="L1051" s="1">
        <v>9.010870717758629E-14</v>
      </c>
      <c r="M1051" s="1">
        <v>1.6926935635096244E-10</v>
      </c>
      <c r="N1051" s="1">
        <v>3.5861012382927693</v>
      </c>
      <c r="O1051" s="1">
        <v>91.800000000004744</v>
      </c>
      <c r="P1051" s="1">
        <v>13.414000000007281</v>
      </c>
      <c r="Q1051" s="1">
        <v>23.072000000000177</v>
      </c>
      <c r="R1051" s="1">
        <v>1059.5734912494554</v>
      </c>
      <c r="S1051" s="1">
        <v>47.088000000000001</v>
      </c>
      <c r="T1051" s="1">
        <v>441.72670399918059</v>
      </c>
      <c r="U1051" s="1">
        <v>6.0332024766529546</v>
      </c>
      <c r="V1051" s="1">
        <f>0.45*2600*PS[[#This Row],[Transform File.REC_y]]</f>
        <v>-0.14372949501419385</v>
      </c>
      <c r="W1051" s="1">
        <f>0.45*_xlfn.XLOOKUP(PS[[#This Row],[Transform File.Year]],Graphs!$R$2:$R$41,Graphs!$S$2:$S$41)*_xlfn.XLOOKUP(PS[[#This Row],[Transform File.Year]],Graphs!$R$2:$R$41,Graphs!$T$2:$T$41)*PS[[#This Row],[Transform File.REC_y]]</f>
        <v>-9.6252801999482676E-2</v>
      </c>
    </row>
    <row r="1052" spans="1:23" hidden="1" x14ac:dyDescent="0.25">
      <c r="A1052" s="1" t="s">
        <v>105</v>
      </c>
      <c r="B1052">
        <v>2</v>
      </c>
      <c r="C1052" s="1" t="s">
        <v>108</v>
      </c>
      <c r="D1052" s="1" t="s">
        <v>23</v>
      </c>
      <c r="E1052" s="1">
        <v>2031</v>
      </c>
      <c r="F1052" s="1">
        <v>85.051708765173274</v>
      </c>
      <c r="G1052" s="1">
        <v>-5.8680506726301179E-3</v>
      </c>
      <c r="H1052" s="1">
        <v>1.3298383446220719E-11</v>
      </c>
      <c r="I1052" s="1">
        <v>2.0867430307344415E-12</v>
      </c>
      <c r="J1052" s="1">
        <v>3.2085364743412266E-11</v>
      </c>
      <c r="K1052" s="1">
        <v>90.72659239865996</v>
      </c>
      <c r="L1052" s="1">
        <v>1.9827815027259194E-13</v>
      </c>
      <c r="M1052" s="1">
        <v>4.0891056390702467E-11</v>
      </c>
      <c r="N1052" s="1">
        <v>4.8096518574366423</v>
      </c>
      <c r="O1052" s="1">
        <v>84.150000000006827</v>
      </c>
      <c r="P1052" s="1">
        <v>12.708000000008978</v>
      </c>
      <c r="Q1052" s="1">
        <v>19.776000000000266</v>
      </c>
      <c r="R1052" s="1">
        <v>1142.5544341054908</v>
      </c>
      <c r="S1052" s="1">
        <v>43.164000000000016</v>
      </c>
      <c r="T1052" s="1">
        <v>434.33737066601657</v>
      </c>
      <c r="U1052" s="1">
        <v>8.4803037149457232</v>
      </c>
      <c r="V1052" s="1">
        <f>0.45*2600*PS[[#This Row],[Transform File.REC_y]]</f>
        <v>-6.8656192869772381</v>
      </c>
      <c r="W1052" s="1">
        <f>0.45*_xlfn.XLOOKUP(PS[[#This Row],[Transform File.Year]],Graphs!$R$2:$R$41,Graphs!$S$2:$S$41)*_xlfn.XLOOKUP(PS[[#This Row],[Transform File.Year]],Graphs!$R$2:$R$41,Graphs!$T$2:$T$41)*PS[[#This Row],[Transform File.REC_y]]</f>
        <v>-4.4121753594557971</v>
      </c>
    </row>
    <row r="1053" spans="1:23" hidden="1" x14ac:dyDescent="0.25">
      <c r="A1053" s="1" t="s">
        <v>105</v>
      </c>
      <c r="B1053">
        <v>2</v>
      </c>
      <c r="C1053" s="1" t="s">
        <v>108</v>
      </c>
      <c r="D1053" s="1" t="s">
        <v>23</v>
      </c>
      <c r="E1053" s="1">
        <v>2032</v>
      </c>
      <c r="F1053" s="1">
        <v>86.592252407368477</v>
      </c>
      <c r="G1053" s="1">
        <v>2.7971566770410156E-3</v>
      </c>
      <c r="H1053" s="1">
        <v>2.1656695896672849E-11</v>
      </c>
      <c r="I1053" s="1">
        <v>2.3170628207499765E-12</v>
      </c>
      <c r="J1053" s="1">
        <v>3.3833570394508135E-11</v>
      </c>
      <c r="K1053" s="1">
        <v>86.374962982071523</v>
      </c>
      <c r="L1053" s="1">
        <v>9.2828194736217792E-11</v>
      </c>
      <c r="M1053" s="1">
        <v>1.8184149157205725E-10</v>
      </c>
      <c r="N1053" s="1">
        <v>6.6449777861439356</v>
      </c>
      <c r="O1053" s="1">
        <v>76.500000000010175</v>
      </c>
      <c r="P1053" s="1">
        <v>12.002000000010856</v>
      </c>
      <c r="Q1053" s="1">
        <v>16.480000000000388</v>
      </c>
      <c r="R1053" s="1">
        <v>1222.2896931708174</v>
      </c>
      <c r="S1053" s="1">
        <v>39.240000000000023</v>
      </c>
      <c r="T1053" s="1">
        <v>426.94803733272408</v>
      </c>
      <c r="U1053" s="1">
        <v>12.150955572382365</v>
      </c>
      <c r="V1053" s="1">
        <f>0.45*2600*PS[[#This Row],[Transform File.REC_y]]</f>
        <v>3.2726733121379881</v>
      </c>
      <c r="W1053" s="1">
        <f>0.45*_xlfn.XLOOKUP(PS[[#This Row],[Transform File.Year]],Graphs!$R$2:$R$41,Graphs!$S$2:$S$41)*_xlfn.XLOOKUP(PS[[#This Row],[Transform File.Year]],Graphs!$R$2:$R$41,Graphs!$T$2:$T$41)*PS[[#This Row],[Transform File.REC_y]]</f>
        <v>2.0181640228801356</v>
      </c>
    </row>
    <row r="1054" spans="1:23" hidden="1" x14ac:dyDescent="0.25">
      <c r="A1054" s="1" t="s">
        <v>105</v>
      </c>
      <c r="B1054">
        <v>2</v>
      </c>
      <c r="C1054" s="1" t="s">
        <v>108</v>
      </c>
      <c r="D1054" s="1" t="s">
        <v>23</v>
      </c>
      <c r="E1054" s="1">
        <v>2033</v>
      </c>
      <c r="F1054" s="1">
        <v>87.565193099590871</v>
      </c>
      <c r="G1054" s="1">
        <v>3.1609591343049002E-3</v>
      </c>
      <c r="H1054" s="1">
        <v>4.8840441478940107E-11</v>
      </c>
      <c r="I1054" s="1">
        <v>2.6079189427546025E-12</v>
      </c>
      <c r="J1054" s="1">
        <v>4.524776625319589E-11</v>
      </c>
      <c r="K1054" s="1">
        <v>69.637514628693708</v>
      </c>
      <c r="L1054" s="1">
        <v>1.1745236633599257E-11</v>
      </c>
      <c r="M1054" s="1">
        <v>21.585405652244106</v>
      </c>
      <c r="N1054" s="1">
        <v>9.3979666792009482</v>
      </c>
      <c r="O1054" s="1">
        <v>68.850000000016166</v>
      </c>
      <c r="P1054" s="1">
        <v>11.296000000012942</v>
      </c>
      <c r="Q1054" s="1">
        <v>13.184000000000548</v>
      </c>
      <c r="R1054" s="1">
        <v>1297.6733228195556</v>
      </c>
      <c r="S1054" s="1">
        <v>35.316000000000038</v>
      </c>
      <c r="T1054" s="1">
        <v>419.55870399957257</v>
      </c>
      <c r="U1054" s="1">
        <v>18.795933358526302</v>
      </c>
      <c r="V1054" s="1">
        <f>0.45*2600*PS[[#This Row],[Transform File.REC_y]]</f>
        <v>3.6983221871367333</v>
      </c>
      <c r="W1054" s="1">
        <f>0.45*_xlfn.XLOOKUP(PS[[#This Row],[Transform File.Year]],Graphs!$R$2:$R$41,Graphs!$S$2:$S$41)*_xlfn.XLOOKUP(PS[[#This Row],[Transform File.Year]],Graphs!$R$2:$R$41,Graphs!$T$2:$T$41)*PS[[#This Row],[Transform File.REC_y]]</f>
        <v>2.1883403434794371</v>
      </c>
    </row>
    <row r="1055" spans="1:23" hidden="1" x14ac:dyDescent="0.25">
      <c r="A1055" s="1" t="s">
        <v>105</v>
      </c>
      <c r="B1055">
        <v>2</v>
      </c>
      <c r="C1055" s="1" t="s">
        <v>108</v>
      </c>
      <c r="D1055" s="1" t="s">
        <v>23</v>
      </c>
      <c r="E1055" s="1">
        <v>2034</v>
      </c>
      <c r="F1055" s="1">
        <v>89.398788471254704</v>
      </c>
      <c r="G1055" s="1">
        <v>8.7391175243791506E-3</v>
      </c>
      <c r="H1055" s="1">
        <v>6.5370949673500238</v>
      </c>
      <c r="I1055" s="1">
        <v>2.9567042115004852E-12</v>
      </c>
      <c r="J1055" s="1">
        <v>2.4659573519276046E-11</v>
      </c>
      <c r="K1055" s="1">
        <v>48.789274201590928</v>
      </c>
      <c r="L1055" s="1">
        <v>9.6732336796352977E-12</v>
      </c>
      <c r="M1055" s="1">
        <v>54.331790030589488</v>
      </c>
      <c r="N1055" s="1">
        <v>14.09695001865853</v>
      </c>
      <c r="O1055" s="1">
        <v>61.200000000029462</v>
      </c>
      <c r="P1055" s="1">
        <v>10.590000000015261</v>
      </c>
      <c r="Q1055" s="1">
        <v>9.8880000000007762</v>
      </c>
      <c r="R1055" s="1">
        <v>1356.3195041149158</v>
      </c>
      <c r="S1055" s="1">
        <v>31.392000000000049</v>
      </c>
      <c r="T1055" s="1">
        <v>433.75477631848338</v>
      </c>
      <c r="U1055" s="1">
        <v>28.19390003772725</v>
      </c>
      <c r="V1055" s="1">
        <f>0.45*2600*PS[[#This Row],[Transform File.REC_y]]</f>
        <v>10.224767503523607</v>
      </c>
      <c r="W1055" s="1">
        <f>0.45*_xlfn.XLOOKUP(PS[[#This Row],[Transform File.Year]],Graphs!$R$2:$R$41,Graphs!$S$2:$S$41)*_xlfn.XLOOKUP(PS[[#This Row],[Transform File.Year]],Graphs!$R$2:$R$41,Graphs!$T$2:$T$41)*PS[[#This Row],[Transform File.REC_y]]</f>
        <v>5.804914251509536</v>
      </c>
    </row>
    <row r="1056" spans="1:23" hidden="1" x14ac:dyDescent="0.25">
      <c r="A1056" s="1" t="s">
        <v>105</v>
      </c>
      <c r="B1056">
        <v>2</v>
      </c>
      <c r="C1056" s="1" t="s">
        <v>108</v>
      </c>
      <c r="D1056" s="1" t="s">
        <v>23</v>
      </c>
      <c r="E1056" s="1">
        <v>2035</v>
      </c>
      <c r="F1056" s="1">
        <v>90.239769314894971</v>
      </c>
      <c r="G1056" s="1">
        <v>2.1824038060030207E-3</v>
      </c>
      <c r="H1056" s="1">
        <v>5.84172290500341E-11</v>
      </c>
      <c r="I1056" s="1">
        <v>3.1626395013642475E-12</v>
      </c>
      <c r="J1056" s="1">
        <v>1.7715151149391368E-11</v>
      </c>
      <c r="K1056" s="1">
        <v>45.479875948077066</v>
      </c>
      <c r="L1056" s="1">
        <v>8.154454033364787E-12</v>
      </c>
      <c r="M1056" s="1">
        <v>73.496622817111131</v>
      </c>
      <c r="N1056" s="1">
        <v>11.517197658107658</v>
      </c>
      <c r="O1056" s="1">
        <v>53.550000000051114</v>
      </c>
      <c r="P1056" s="1">
        <v>9.8840000000178687</v>
      </c>
      <c r="Q1056" s="1">
        <v>6.5920000000011401</v>
      </c>
      <c r="R1056" s="1">
        <v>1394.1174449831735</v>
      </c>
      <c r="S1056" s="1">
        <v>27.468000000000057</v>
      </c>
      <c r="T1056" s="1">
        <v>480.69723301573953</v>
      </c>
      <c r="U1056" s="1">
        <v>42.290850056385779</v>
      </c>
      <c r="V1056" s="1">
        <f>0.45*2600*PS[[#This Row],[Transform File.REC_y]]</f>
        <v>2.553412453023534</v>
      </c>
      <c r="W1056" s="1">
        <f>0.45*_xlfn.XLOOKUP(PS[[#This Row],[Transform File.Year]],Graphs!$R$2:$R$41,Graphs!$S$2:$S$41)*_xlfn.XLOOKUP(PS[[#This Row],[Transform File.Year]],Graphs!$R$2:$R$41,Graphs!$T$2:$T$41)*PS[[#This Row],[Transform File.REC_y]]</f>
        <v>1.3908229922452133</v>
      </c>
    </row>
    <row r="1057" spans="1:23" hidden="1" x14ac:dyDescent="0.25">
      <c r="A1057" s="1" t="s">
        <v>105</v>
      </c>
      <c r="B1057">
        <v>2</v>
      </c>
      <c r="C1057" s="1" t="s">
        <v>108</v>
      </c>
      <c r="D1057" s="1" t="s">
        <v>23</v>
      </c>
      <c r="E1057" s="1">
        <v>2036</v>
      </c>
      <c r="F1057" s="1">
        <v>92.267307983844105</v>
      </c>
      <c r="G1057" s="1">
        <v>-3.3519975706372733E-3</v>
      </c>
      <c r="H1057" s="1">
        <v>2.3607178510480087E-11</v>
      </c>
      <c r="I1057" s="1">
        <v>3.1062328349651565E-12</v>
      </c>
      <c r="J1057" s="1">
        <v>1.4986952690693242E-11</v>
      </c>
      <c r="K1057" s="1">
        <v>4.0085582087569433E-12</v>
      </c>
      <c r="L1057" s="1">
        <v>1.2982700347793437E-11</v>
      </c>
      <c r="M1057" s="1">
        <v>71.92164652497641</v>
      </c>
      <c r="N1057" s="1">
        <v>9.5829088095875736</v>
      </c>
      <c r="O1057" s="1">
        <v>45.900000000099958</v>
      </c>
      <c r="P1057" s="1">
        <v>9.1780000000208251</v>
      </c>
      <c r="Q1057" s="1">
        <v>3.2960000000019054</v>
      </c>
      <c r="R1057" s="1">
        <v>1428.6059875979172</v>
      </c>
      <c r="S1057" s="1">
        <v>23.544000000000082</v>
      </c>
      <c r="T1057" s="1">
        <v>546.80452249951736</v>
      </c>
      <c r="U1057" s="1">
        <v>53.808047714493441</v>
      </c>
      <c r="V1057" s="1">
        <f>0.45*2600*PS[[#This Row],[Transform File.REC_y]]</f>
        <v>-3.9218371576456099</v>
      </c>
      <c r="W1057" s="1">
        <f>0.45*_xlfn.XLOOKUP(PS[[#This Row],[Transform File.Year]],Graphs!$R$2:$R$41,Graphs!$S$2:$S$41)*_xlfn.XLOOKUP(PS[[#This Row],[Transform File.Year]],Graphs!$R$2:$R$41,Graphs!$T$2:$T$41)*PS[[#This Row],[Transform File.REC_y]]</f>
        <v>-2.0493946314226958</v>
      </c>
    </row>
    <row r="1058" spans="1:23" hidden="1" x14ac:dyDescent="0.25">
      <c r="A1058" s="1" t="s">
        <v>105</v>
      </c>
      <c r="B1058">
        <v>2</v>
      </c>
      <c r="C1058" s="1" t="s">
        <v>108</v>
      </c>
      <c r="D1058" s="1" t="s">
        <v>23</v>
      </c>
      <c r="E1058" s="1">
        <v>2037</v>
      </c>
      <c r="F1058" s="1">
        <v>103.79035980548666</v>
      </c>
      <c r="G1058" s="1">
        <v>-1.8792332950655693E-3</v>
      </c>
      <c r="H1058" s="1">
        <v>4.6765484627114717E-11</v>
      </c>
      <c r="I1058" s="1">
        <v>3.6764484476193262E-12</v>
      </c>
      <c r="J1058" s="1">
        <v>1.1419022690559755E-11</v>
      </c>
      <c r="K1058" s="1">
        <v>24.355737282569084</v>
      </c>
      <c r="L1058" s="1">
        <v>1.0477105926141892E-11</v>
      </c>
      <c r="M1058" s="1">
        <v>48.234958109516455</v>
      </c>
      <c r="N1058" s="1">
        <v>11.61710610817936</v>
      </c>
      <c r="O1058" s="1">
        <v>44.787094967449981</v>
      </c>
      <c r="P1058" s="1">
        <v>8.4720000000239875</v>
      </c>
      <c r="Q1058" s="1">
        <v>3.2939778491434728E-10</v>
      </c>
      <c r="R1058" s="1">
        <v>1417.6146542645879</v>
      </c>
      <c r="S1058" s="1">
        <v>19.620000000000111</v>
      </c>
      <c r="T1058" s="1">
        <v>611.33683569116045</v>
      </c>
      <c r="U1058" s="1">
        <v>63.390956524081012</v>
      </c>
      <c r="V1058" s="1">
        <f>0.45*2600*PS[[#This Row],[Transform File.REC_y]]</f>
        <v>-2.1987029552267159</v>
      </c>
      <c r="W1058" s="1">
        <f>0.45*_xlfn.XLOOKUP(PS[[#This Row],[Transform File.Year]],Graphs!$R$2:$R$41,Graphs!$S$2:$S$41)*_xlfn.XLOOKUP(PS[[#This Row],[Transform File.Year]],Graphs!$R$2:$R$41,Graphs!$T$2:$T$41)*PS[[#This Row],[Transform File.REC_y]]</f>
        <v>-1.1022109215778266</v>
      </c>
    </row>
    <row r="1059" spans="1:23" hidden="1" x14ac:dyDescent="0.25">
      <c r="A1059" s="1" t="s">
        <v>105</v>
      </c>
      <c r="B1059">
        <v>2</v>
      </c>
      <c r="C1059" s="1" t="s">
        <v>108</v>
      </c>
      <c r="D1059" s="1" t="s">
        <v>23</v>
      </c>
      <c r="E1059" s="1">
        <v>2038</v>
      </c>
      <c r="F1059" s="1">
        <v>107.8087348360183</v>
      </c>
      <c r="G1059" s="1">
        <v>-2.6535670802728425E-3</v>
      </c>
      <c r="H1059" s="1">
        <v>3.4520446074123202E-11</v>
      </c>
      <c r="I1059" s="1">
        <v>4.3861380661079682E-12</v>
      </c>
      <c r="J1059" s="1">
        <v>7.5798341826850443E-12</v>
      </c>
      <c r="K1059" s="1">
        <v>66.722609838398824</v>
      </c>
      <c r="L1059" s="1">
        <v>1.9525884278803201E-11</v>
      </c>
      <c r="M1059" s="1">
        <v>36.197278027237161</v>
      </c>
      <c r="N1059" s="1">
        <v>5.5597694830444722</v>
      </c>
      <c r="O1059" s="1">
        <v>37.137094967508403</v>
      </c>
      <c r="P1059" s="1">
        <v>7.7660000000270939</v>
      </c>
      <c r="Q1059" s="1">
        <v>3.6651743935520192E-10</v>
      </c>
      <c r="R1059" s="1">
        <v>1441.9703915471571</v>
      </c>
      <c r="S1059" s="1">
        <v>15.696000000000151</v>
      </c>
      <c r="T1059" s="1">
        <v>659.57179380067691</v>
      </c>
      <c r="U1059" s="1">
        <v>75.008062632260376</v>
      </c>
      <c r="V1059" s="1">
        <f>0.45*2600*PS[[#This Row],[Transform File.REC_y]]</f>
        <v>-3.1046734839192256</v>
      </c>
      <c r="W1059" s="1">
        <f>0.45*_xlfn.XLOOKUP(PS[[#This Row],[Transform File.Year]],Graphs!$R$2:$R$41,Graphs!$S$2:$S$41)*_xlfn.XLOOKUP(PS[[#This Row],[Transform File.Year]],Graphs!$R$2:$R$41,Graphs!$T$2:$T$41)*PS[[#This Row],[Transform File.REC_y]]</f>
        <v>-1.4929782876182511</v>
      </c>
    </row>
    <row r="1060" spans="1:23" hidden="1" x14ac:dyDescent="0.25">
      <c r="A1060" s="1" t="s">
        <v>105</v>
      </c>
      <c r="B1060">
        <v>2</v>
      </c>
      <c r="C1060" s="1" t="s">
        <v>108</v>
      </c>
      <c r="D1060" s="1" t="s">
        <v>23</v>
      </c>
      <c r="E1060" s="1">
        <v>2039</v>
      </c>
      <c r="F1060" s="1">
        <v>105.53139939574824</v>
      </c>
      <c r="G1060" s="1">
        <v>-3.1948598559594288E-3</v>
      </c>
      <c r="H1060" s="1">
        <v>1.1043880202647991E-11</v>
      </c>
      <c r="I1060" s="1">
        <v>5.3094126512097266E-12</v>
      </c>
      <c r="J1060" s="1">
        <v>5.7245223543927318E-12</v>
      </c>
      <c r="K1060" s="1">
        <v>75.669989611392268</v>
      </c>
      <c r="L1060" s="1">
        <v>2.1079806769012029E-11</v>
      </c>
      <c r="M1060" s="1">
        <v>39.871283286596054</v>
      </c>
      <c r="N1060" s="1">
        <v>6.5432614625430272</v>
      </c>
      <c r="O1060" s="1">
        <v>29.487094967532009</v>
      </c>
      <c r="P1060" s="1">
        <v>7.0600000000307706</v>
      </c>
      <c r="Q1060" s="1">
        <v>3.9860280409861419E-10</v>
      </c>
      <c r="R1060" s="1">
        <v>1508.6930013855558</v>
      </c>
      <c r="S1060" s="1">
        <v>11.772000000000205</v>
      </c>
      <c r="T1060" s="1">
        <v>695.7690718279141</v>
      </c>
      <c r="U1060" s="1">
        <v>80.567832115304853</v>
      </c>
      <c r="V1060" s="1">
        <f>0.45*2600*PS[[#This Row],[Transform File.REC_y]]</f>
        <v>-3.7379860314725315</v>
      </c>
      <c r="W1060" s="1">
        <f>0.45*_xlfn.XLOOKUP(PS[[#This Row],[Transform File.Year]],Graphs!$R$2:$R$41,Graphs!$S$2:$S$41)*_xlfn.XLOOKUP(PS[[#This Row],[Transform File.Year]],Graphs!$R$2:$R$41,Graphs!$T$2:$T$41)*PS[[#This Row],[Transform File.REC_y]]</f>
        <v>-1.7242183565171665</v>
      </c>
    </row>
    <row r="1061" spans="1:23" hidden="1" x14ac:dyDescent="0.25">
      <c r="A1061" s="1" t="s">
        <v>105</v>
      </c>
      <c r="B1061">
        <v>2</v>
      </c>
      <c r="C1061" s="1" t="s">
        <v>108</v>
      </c>
      <c r="D1061" s="1" t="s">
        <v>23</v>
      </c>
      <c r="E1061" s="1">
        <v>2040</v>
      </c>
      <c r="F1061" s="1">
        <v>104.01707120922319</v>
      </c>
      <c r="G1061" s="1">
        <v>-3.8215996074990751E-3</v>
      </c>
      <c r="H1061" s="1">
        <v>5.8284302847916731E-12</v>
      </c>
      <c r="I1061" s="1">
        <v>6.704060549850403E-12</v>
      </c>
      <c r="J1061" s="1">
        <v>4.6759213967799229E-12</v>
      </c>
      <c r="K1061" s="1">
        <v>109.09634491545042</v>
      </c>
      <c r="L1061" s="1">
        <v>2.2891778143478397E-11</v>
      </c>
      <c r="M1061" s="1">
        <v>3.5449208007939983E-9</v>
      </c>
      <c r="N1061" s="1">
        <v>2.3646471769569336E-10</v>
      </c>
      <c r="O1061" s="1">
        <v>21.837094967578775</v>
      </c>
      <c r="P1061" s="1">
        <v>6.354000000035156</v>
      </c>
      <c r="Q1061" s="1">
        <v>4.3243637449312232E-10</v>
      </c>
      <c r="R1061" s="1">
        <v>1584.3629909969482</v>
      </c>
      <c r="S1061" s="1">
        <v>7.8480000000002947</v>
      </c>
      <c r="T1061" s="1">
        <v>735.64035511451016</v>
      </c>
      <c r="U1061" s="1">
        <v>87.111093577847882</v>
      </c>
      <c r="V1061" s="1">
        <f>0.45*2600*PS[[#This Row],[Transform File.REC_y]]</f>
        <v>-4.4712715407739179</v>
      </c>
      <c r="W1061" s="1">
        <f>0.45*_xlfn.XLOOKUP(PS[[#This Row],[Transform File.Year]],Graphs!$R$2:$R$41,Graphs!$S$2:$S$41)*_xlfn.XLOOKUP(PS[[#This Row],[Transform File.Year]],Graphs!$R$2:$R$41,Graphs!$T$2:$T$41)*PS[[#This Row],[Transform File.REC_y]]</f>
        <v>-1.9782474110953527</v>
      </c>
    </row>
    <row r="1062" spans="1:23" hidden="1" x14ac:dyDescent="0.25">
      <c r="A1062" s="1" t="s">
        <v>105</v>
      </c>
      <c r="B1062">
        <v>2</v>
      </c>
      <c r="C1062" s="1" t="s">
        <v>108</v>
      </c>
      <c r="D1062" s="1" t="s">
        <v>23</v>
      </c>
      <c r="E1062" s="1">
        <v>2041</v>
      </c>
      <c r="F1062" s="1">
        <v>104.16424629985039</v>
      </c>
      <c r="G1062" s="1">
        <v>-4.7569263721714636E-3</v>
      </c>
      <c r="H1062" s="1">
        <v>4.8843313334314249E-12</v>
      </c>
      <c r="I1062" s="1">
        <v>8.8418300002709292E-12</v>
      </c>
      <c r="J1062" s="1">
        <v>3.8281910523172325E-12</v>
      </c>
      <c r="K1062" s="1">
        <v>135.69599500975659</v>
      </c>
      <c r="L1062" s="1">
        <v>2.6498592819549432E-11</v>
      </c>
      <c r="M1062" s="1">
        <v>5.4547019771164479E-10</v>
      </c>
      <c r="N1062" s="1">
        <v>4.8425075284203634E-11</v>
      </c>
      <c r="O1062" s="1">
        <v>14.187094967613294</v>
      </c>
      <c r="P1062" s="1">
        <v>6.3540000000404655</v>
      </c>
      <c r="Q1062" s="1">
        <v>4.7768414074631821E-10</v>
      </c>
      <c r="R1062" s="1">
        <v>1693.4593359123985</v>
      </c>
      <c r="S1062" s="1">
        <v>3.9240000000004929</v>
      </c>
      <c r="T1062" s="1">
        <v>735.64035511805503</v>
      </c>
      <c r="U1062" s="1">
        <v>87.11109357808435</v>
      </c>
      <c r="V1062" s="1">
        <f>0.45*2600*PS[[#This Row],[Transform File.REC_y]]</f>
        <v>-5.5656038554406129</v>
      </c>
      <c r="W1062" s="1">
        <f>0.45*_xlfn.XLOOKUP(PS[[#This Row],[Transform File.Year]],Graphs!$R$2:$R$41,Graphs!$S$2:$S$41)*_xlfn.XLOOKUP(PS[[#This Row],[Transform File.Year]],Graphs!$R$2:$R$41,Graphs!$T$2:$T$41)*PS[[#This Row],[Transform File.REC_y]]</f>
        <v>-2.3617562466438171</v>
      </c>
    </row>
    <row r="1063" spans="1:23" hidden="1" x14ac:dyDescent="0.25">
      <c r="A1063" s="1" t="s">
        <v>105</v>
      </c>
      <c r="B1063">
        <v>2</v>
      </c>
      <c r="C1063" s="1" t="s">
        <v>108</v>
      </c>
      <c r="D1063" s="1" t="s">
        <v>23</v>
      </c>
      <c r="E1063" s="1">
        <v>2042</v>
      </c>
      <c r="F1063" s="1">
        <v>103.75658199895533</v>
      </c>
      <c r="G1063" s="1">
        <v>-5.5981478891562013E-3</v>
      </c>
      <c r="H1063" s="1">
        <v>4.7823202545278723E-12</v>
      </c>
      <c r="I1063" s="1">
        <v>1.194741413541708E-11</v>
      </c>
      <c r="J1063" s="1">
        <v>3.7866799512560464E-12</v>
      </c>
      <c r="K1063" s="1">
        <v>41.331876578215628</v>
      </c>
      <c r="L1063" s="1">
        <v>1.550988977946678E-11</v>
      </c>
      <c r="M1063" s="1">
        <v>25.461767231164952</v>
      </c>
      <c r="N1063" s="1">
        <v>2.3292811477895616E-11</v>
      </c>
      <c r="O1063" s="1">
        <v>6.5370949676243377</v>
      </c>
      <c r="P1063" s="1">
        <v>6.3540000000471695</v>
      </c>
      <c r="Q1063" s="1">
        <v>5.0234371426559426E-10</v>
      </c>
      <c r="R1063" s="1">
        <v>1829.1553309221551</v>
      </c>
      <c r="S1063" s="1">
        <v>9.3320736781639957E-11</v>
      </c>
      <c r="T1063" s="1">
        <v>735.6403551186005</v>
      </c>
      <c r="U1063" s="1">
        <v>87.111093578132781</v>
      </c>
      <c r="V1063" s="1">
        <f>0.45*2600*PS[[#This Row],[Transform File.REC_y]]</f>
        <v>-6.5498330303127554</v>
      </c>
      <c r="W1063" s="1">
        <f>0.45*_xlfn.XLOOKUP(PS[[#This Row],[Transform File.Year]],Graphs!$R$2:$R$41,Graphs!$S$2:$S$41)*_xlfn.XLOOKUP(PS[[#This Row],[Transform File.Year]],Graphs!$R$2:$R$41,Graphs!$T$2:$T$41)*PS[[#This Row],[Transform File.REC_y]]</f>
        <v>-2.6656601924931227</v>
      </c>
    </row>
    <row r="1064" spans="1:23" hidden="1" x14ac:dyDescent="0.25">
      <c r="A1064" s="1" t="s">
        <v>105</v>
      </c>
      <c r="B1064">
        <v>2</v>
      </c>
      <c r="C1064" s="1" t="s">
        <v>108</v>
      </c>
      <c r="D1064" s="1" t="s">
        <v>23</v>
      </c>
      <c r="E1064" s="1">
        <v>2043</v>
      </c>
      <c r="F1064" s="1">
        <v>99.311240540740883</v>
      </c>
      <c r="G1064" s="1">
        <v>-6.4233702706583415E-3</v>
      </c>
      <c r="H1064" s="1">
        <v>5.1073374772278988E-12</v>
      </c>
      <c r="I1064" s="1">
        <v>1.70800160000695E-11</v>
      </c>
      <c r="J1064" s="1">
        <v>3.6243546287932874E-12</v>
      </c>
      <c r="K1064" s="1">
        <v>43.273519883674616</v>
      </c>
      <c r="L1064" s="1">
        <v>4.5979348577159318E-12</v>
      </c>
      <c r="M1064" s="1">
        <v>55.541436631166015</v>
      </c>
      <c r="N1064" s="1">
        <v>1.9335616687296316E-11</v>
      </c>
      <c r="O1064" s="1">
        <v>6.537094967630166</v>
      </c>
      <c r="P1064" s="1">
        <v>6.3540000000560113</v>
      </c>
      <c r="Q1064" s="1">
        <v>5.2005886541498563E-10</v>
      </c>
      <c r="R1064" s="1">
        <v>1870.4872075003707</v>
      </c>
      <c r="S1064" s="1">
        <v>1.0506597341523921E-10</v>
      </c>
      <c r="T1064" s="1">
        <v>761.10212234976541</v>
      </c>
      <c r="U1064" s="1">
        <v>87.111093578156073</v>
      </c>
      <c r="V1064" s="1">
        <f>0.45*2600*PS[[#This Row],[Transform File.REC_y]]</f>
        <v>-7.5153432166702592</v>
      </c>
      <c r="W1064" s="1">
        <f>0.45*_xlfn.XLOOKUP(PS[[#This Row],[Transform File.Year]],Graphs!$R$2:$R$41,Graphs!$S$2:$S$41)*_xlfn.XLOOKUP(PS[[#This Row],[Transform File.Year]],Graphs!$R$2:$R$41,Graphs!$T$2:$T$41)*PS[[#This Row],[Transform File.REC_y]]</f>
        <v>-2.9332832747953765</v>
      </c>
    </row>
    <row r="1065" spans="1:23" hidden="1" x14ac:dyDescent="0.25">
      <c r="A1065" s="1" t="s">
        <v>105</v>
      </c>
      <c r="B1065">
        <v>2</v>
      </c>
      <c r="C1065" s="1" t="s">
        <v>108</v>
      </c>
      <c r="D1065" s="1" t="s">
        <v>23</v>
      </c>
      <c r="E1065" s="1">
        <v>2044</v>
      </c>
      <c r="F1065" s="1">
        <v>95.195743805482863</v>
      </c>
      <c r="G1065" s="1">
        <v>-1.4587888534117597E-4</v>
      </c>
      <c r="H1065" s="1">
        <v>5.6846960472822609E-12</v>
      </c>
      <c r="I1065" s="1">
        <v>2.6680208131654243E-11</v>
      </c>
      <c r="J1065" s="1">
        <v>3.3321862497906425E-12</v>
      </c>
      <c r="K1065" s="1">
        <v>64.71362364579501</v>
      </c>
      <c r="L1065" s="1">
        <v>2.008993807352914E-12</v>
      </c>
      <c r="M1065" s="1">
        <v>24.818328603138788</v>
      </c>
      <c r="N1065" s="1">
        <v>1.9120792946889492E-11</v>
      </c>
      <c r="O1065" s="1">
        <v>6.53709496763505</v>
      </c>
      <c r="P1065" s="1">
        <v>6.3540000000679591</v>
      </c>
      <c r="Q1065" s="1">
        <v>5.3504581810567887E-10</v>
      </c>
      <c r="R1065" s="1">
        <v>1913.7607273840454</v>
      </c>
      <c r="S1065" s="1">
        <v>1.1473920709487451E-10</v>
      </c>
      <c r="T1065" s="1">
        <v>816.6435589809314</v>
      </c>
      <c r="U1065" s="1">
        <v>87.111093578175414</v>
      </c>
      <c r="V1065" s="1">
        <f>0.45*2600*PS[[#This Row],[Transform File.REC_y]]</f>
        <v>-0.17067829584917588</v>
      </c>
      <c r="W1065" s="1">
        <f>0.45*_xlfn.XLOOKUP(PS[[#This Row],[Transform File.Year]],Graphs!$R$2:$R$41,Graphs!$S$2:$S$41)*_xlfn.XLOOKUP(PS[[#This Row],[Transform File.Year]],Graphs!$R$2:$R$41,Graphs!$T$2:$T$41)*PS[[#This Row],[Transform File.REC_y]]</f>
        <v>-6.3884170431413714E-2</v>
      </c>
    </row>
    <row r="1066" spans="1:23" hidden="1" x14ac:dyDescent="0.25">
      <c r="A1066" s="1" t="s">
        <v>105</v>
      </c>
      <c r="B1066">
        <v>2</v>
      </c>
      <c r="C1066" s="1" t="s">
        <v>108</v>
      </c>
      <c r="D1066" s="1" t="s">
        <v>23</v>
      </c>
      <c r="E1066" s="1">
        <v>2045</v>
      </c>
      <c r="F1066" s="1">
        <v>91.628283145541772</v>
      </c>
      <c r="G1066" s="1">
        <v>5.0064293339512143E-2</v>
      </c>
      <c r="H1066" s="1">
        <v>6.5179731185643274E-12</v>
      </c>
      <c r="I1066" s="1">
        <v>5.5870583907344202E-11</v>
      </c>
      <c r="J1066" s="1">
        <v>3.2215838045404262E-12</v>
      </c>
      <c r="K1066" s="1">
        <v>46.265291455206913</v>
      </c>
      <c r="L1066" s="1">
        <v>1.0679650738797987E-12</v>
      </c>
      <c r="M1066" s="1">
        <v>15.118772014015237</v>
      </c>
      <c r="N1066" s="1">
        <v>2.0705514875659866E-11</v>
      </c>
      <c r="O1066" s="1">
        <v>6.537094967639832</v>
      </c>
      <c r="P1066" s="1">
        <v>6.3540000000850387</v>
      </c>
      <c r="Q1066" s="1">
        <v>5.4646484079623862E-10</v>
      </c>
      <c r="R1066" s="1">
        <v>1978.4743510298404</v>
      </c>
      <c r="S1066" s="1">
        <v>1.228936611282393E-10</v>
      </c>
      <c r="T1066" s="1">
        <v>841.46188758407015</v>
      </c>
      <c r="U1066" s="1">
        <v>87.111093578194541</v>
      </c>
      <c r="V1066" s="1">
        <f>0.45*2600*PS[[#This Row],[Transform File.REC_y]]</f>
        <v>58.575223207229207</v>
      </c>
      <c r="W1066" s="1">
        <f>0.45*_xlfn.XLOOKUP(PS[[#This Row],[Transform File.Year]],Graphs!$R$2:$R$41,Graphs!$S$2:$S$41)*_xlfn.XLOOKUP(PS[[#This Row],[Transform File.Year]],Graphs!$R$2:$R$41,Graphs!$T$2:$T$41)*PS[[#This Row],[Transform File.REC_y]]</f>
        <v>21.024134204695631</v>
      </c>
    </row>
    <row r="1067" spans="1:23" hidden="1" x14ac:dyDescent="0.25">
      <c r="A1067" s="1" t="s">
        <v>105</v>
      </c>
      <c r="B1067">
        <v>2</v>
      </c>
      <c r="C1067" s="1" t="s">
        <v>108</v>
      </c>
      <c r="D1067" s="1" t="s">
        <v>23</v>
      </c>
      <c r="E1067" s="1">
        <v>2046</v>
      </c>
      <c r="F1067" s="1">
        <v>88.083583441537726</v>
      </c>
      <c r="G1067" s="1">
        <v>3.4846724367549882E-2</v>
      </c>
      <c r="H1067" s="1">
        <v>7.5565078215390897E-12</v>
      </c>
      <c r="I1067" s="1">
        <v>4.2977192109423644E-8</v>
      </c>
      <c r="J1067" s="1">
        <v>2.928453060231016E-12</v>
      </c>
      <c r="K1067" s="1">
        <v>128.34652780439401</v>
      </c>
      <c r="L1067" s="1">
        <v>7.311788929544656E-13</v>
      </c>
      <c r="M1067" s="1">
        <v>40.669729503054803</v>
      </c>
      <c r="N1067" s="1">
        <v>2.3466810005754881E-11</v>
      </c>
      <c r="O1067" s="1">
        <v>6.537094967644939</v>
      </c>
      <c r="P1067" s="1">
        <v>6.3540000001117187</v>
      </c>
      <c r="Q1067" s="1">
        <v>5.5404467497892367E-10</v>
      </c>
      <c r="R1067" s="1">
        <v>2024.7396424850472</v>
      </c>
      <c r="S1067" s="1">
        <v>1.3587636147603274E-10</v>
      </c>
      <c r="T1067" s="1">
        <v>856.58065959808539</v>
      </c>
      <c r="U1067" s="1">
        <v>87.111093578215247</v>
      </c>
      <c r="V1067" s="1">
        <f>0.45*2600*PS[[#This Row],[Transform File.REC_y]]</f>
        <v>40.770667510033363</v>
      </c>
      <c r="W1067" s="1">
        <f>0.45*_xlfn.XLOOKUP(PS[[#This Row],[Transform File.Year]],Graphs!$R$2:$R$41,Graphs!$S$2:$S$41)*_xlfn.XLOOKUP(PS[[#This Row],[Transform File.Year]],Graphs!$R$2:$R$41,Graphs!$T$2:$T$41)*PS[[#This Row],[Transform File.REC_y]]</f>
        <v>14.03204303090606</v>
      </c>
    </row>
    <row r="1068" spans="1:23" hidden="1" x14ac:dyDescent="0.25">
      <c r="A1068" s="1" t="s">
        <v>105</v>
      </c>
      <c r="B1068">
        <v>2</v>
      </c>
      <c r="C1068" s="1" t="s">
        <v>108</v>
      </c>
      <c r="D1068" s="1" t="s">
        <v>23</v>
      </c>
      <c r="E1068" s="1">
        <v>2047</v>
      </c>
      <c r="F1068" s="1">
        <v>84.882096204604366</v>
      </c>
      <c r="G1068" s="1">
        <v>6.9409160960875557E-2</v>
      </c>
      <c r="H1068" s="1">
        <v>8.847592274672489E-12</v>
      </c>
      <c r="I1068" s="1">
        <v>4.2094302418862521E-9</v>
      </c>
      <c r="J1068" s="1">
        <v>2.6396534004468491E-12</v>
      </c>
      <c r="K1068" s="1">
        <v>212.55672773467214</v>
      </c>
      <c r="L1068" s="1">
        <v>5.454951713142097E-13</v>
      </c>
      <c r="M1068" s="1">
        <v>24.168289497393083</v>
      </c>
      <c r="N1068" s="1">
        <v>2.7794925417593739E-11</v>
      </c>
      <c r="O1068" s="1">
        <v>6.5370949676506234</v>
      </c>
      <c r="P1068" s="1">
        <v>6.3540000001675896</v>
      </c>
      <c r="Q1068" s="1">
        <v>5.597691973333164E-10</v>
      </c>
      <c r="R1068" s="1">
        <v>2070.6511702894413</v>
      </c>
      <c r="S1068" s="1">
        <v>1.4635346740217463E-10</v>
      </c>
      <c r="T1068" s="1">
        <v>897.25038910114017</v>
      </c>
      <c r="U1068" s="1">
        <v>87.111093578234943</v>
      </c>
      <c r="V1068" s="1">
        <f>0.45*2600*PS[[#This Row],[Transform File.REC_y]]</f>
        <v>81.208718324224407</v>
      </c>
      <c r="W1068" s="1">
        <f>0.45*_xlfn.XLOOKUP(PS[[#This Row],[Transform File.Year]],Graphs!$R$2:$R$41,Graphs!$S$2:$S$41)*_xlfn.XLOOKUP(PS[[#This Row],[Transform File.Year]],Graphs!$R$2:$R$41,Graphs!$T$2:$T$41)*PS[[#This Row],[Transform File.REC_y]]</f>
        <v>26.799373805068875</v>
      </c>
    </row>
    <row r="1069" spans="1:23" hidden="1" x14ac:dyDescent="0.25">
      <c r="A1069" s="1" t="s">
        <v>105</v>
      </c>
      <c r="B1069">
        <v>2</v>
      </c>
      <c r="C1069" s="1" t="s">
        <v>108</v>
      </c>
      <c r="D1069" s="1" t="s">
        <v>23</v>
      </c>
      <c r="E1069" s="1">
        <v>2048</v>
      </c>
      <c r="F1069" s="1">
        <v>81.931482175647574</v>
      </c>
      <c r="G1069" s="1">
        <v>6.4818626779870617E-2</v>
      </c>
      <c r="H1069" s="1">
        <v>1.0630915392893871E-11</v>
      </c>
      <c r="I1069" s="1">
        <v>5.9323045594911962E-9</v>
      </c>
      <c r="J1069" s="1">
        <v>2.5803170786848848E-12</v>
      </c>
      <c r="K1069" s="1">
        <v>250.67585700432338</v>
      </c>
      <c r="L1069" s="1">
        <v>4.142910367211279E-13</v>
      </c>
      <c r="M1069" s="1">
        <v>48.996866273913909</v>
      </c>
      <c r="N1069" s="1">
        <v>3.3161849763774265E-11</v>
      </c>
      <c r="O1069" s="1">
        <v>6.5370949676571417</v>
      </c>
      <c r="P1069" s="1">
        <v>4.3146606019223707E-8</v>
      </c>
      <c r="Q1069" s="1">
        <v>5.6444511873009632E-10</v>
      </c>
      <c r="R1069" s="1">
        <v>2159.5553980241134</v>
      </c>
      <c r="S1069" s="1">
        <v>1.6587935168097783E-10</v>
      </c>
      <c r="T1069" s="1">
        <v>921.41867859853323</v>
      </c>
      <c r="U1069" s="1">
        <v>87.111093578258945</v>
      </c>
      <c r="V1069" s="1">
        <f>0.45*2600*PS[[#This Row],[Transform File.REC_y]]</f>
        <v>75.837793332448626</v>
      </c>
      <c r="W1069" s="1">
        <f>0.45*_xlfn.XLOOKUP(PS[[#This Row],[Transform File.Year]],Graphs!$R$2:$R$41,Graphs!$S$2:$S$41)*_xlfn.XLOOKUP(PS[[#This Row],[Transform File.Year]],Graphs!$R$2:$R$41,Graphs!$T$2:$T$41)*PS[[#This Row],[Transform File.REC_y]]</f>
        <v>23.995888610581485</v>
      </c>
    </row>
    <row r="1070" spans="1:23" hidden="1" x14ac:dyDescent="0.25">
      <c r="A1070" s="1" t="s">
        <v>105</v>
      </c>
      <c r="B1070">
        <v>2</v>
      </c>
      <c r="C1070" s="1" t="s">
        <v>108</v>
      </c>
      <c r="D1070" s="1" t="s">
        <v>23</v>
      </c>
      <c r="E1070" s="1">
        <v>2049</v>
      </c>
      <c r="F1070" s="1">
        <v>78.732862751051712</v>
      </c>
      <c r="G1070" s="1">
        <v>4.749200287736198E-2</v>
      </c>
      <c r="H1070" s="1">
        <v>1.2539920428992508E-11</v>
      </c>
      <c r="I1070" s="1">
        <v>1.1737047726611179E-9</v>
      </c>
      <c r="J1070" s="1">
        <v>2.4720754108984873E-12</v>
      </c>
      <c r="K1070" s="1">
        <v>228.37079148778548</v>
      </c>
      <c r="L1070" s="1">
        <v>3.2641565960249664E-13</v>
      </c>
      <c r="M1070" s="1">
        <v>39.855095024403646</v>
      </c>
      <c r="N1070" s="1">
        <v>3.9838140349263495E-11</v>
      </c>
      <c r="O1070" s="1">
        <v>6.5370949676642924</v>
      </c>
      <c r="P1070" s="1">
        <v>4.7353975420250126E-8</v>
      </c>
      <c r="Q1070" s="1">
        <v>5.6827330978241356E-10</v>
      </c>
      <c r="R1070" s="1">
        <v>2224.7525050284376</v>
      </c>
      <c r="S1070" s="1">
        <v>1.8695915844998986E-10</v>
      </c>
      <c r="T1070" s="1">
        <v>970.41554487244719</v>
      </c>
      <c r="U1070" s="1">
        <v>87.11109357828829</v>
      </c>
      <c r="V1070" s="1">
        <f>0.45*2600*PS[[#This Row],[Transform File.REC_y]]</f>
        <v>55.56564336651352</v>
      </c>
      <c r="W1070" s="1">
        <f>0.45*_xlfn.XLOOKUP(PS[[#This Row],[Transform File.Year]],Graphs!$R$2:$R$41,Graphs!$S$2:$S$41)*_xlfn.XLOOKUP(PS[[#This Row],[Transform File.Year]],Graphs!$R$2:$R$41,Graphs!$T$2:$T$41)*PS[[#This Row],[Transform File.REC_y]]</f>
        <v>16.856491072587435</v>
      </c>
    </row>
    <row r="1071" spans="1:23" hidden="1" x14ac:dyDescent="0.25">
      <c r="A1071" s="1" t="s">
        <v>105</v>
      </c>
      <c r="B1071">
        <v>2</v>
      </c>
      <c r="C1071" s="1" t="s">
        <v>108</v>
      </c>
      <c r="D1071" s="1" t="s">
        <v>23</v>
      </c>
      <c r="E1071" s="1">
        <v>2050</v>
      </c>
      <c r="F1071" s="1">
        <v>75.399148657745101</v>
      </c>
      <c r="G1071" s="1">
        <v>3.3233551254574424E-2</v>
      </c>
      <c r="H1071" s="1">
        <v>1.5064238327542146E-11</v>
      </c>
      <c r="I1071" s="1">
        <v>9.3503281990147185E-9</v>
      </c>
      <c r="J1071" s="1">
        <v>2.5960431042414491E-12</v>
      </c>
      <c r="K1071" s="1">
        <v>151.45494225633564</v>
      </c>
      <c r="L1071" s="1">
        <v>0</v>
      </c>
      <c r="M1071" s="1">
        <v>42.706136775385836</v>
      </c>
      <c r="N1071" s="1">
        <v>4.825471345277079E-11</v>
      </c>
      <c r="O1071" s="1">
        <v>6.5370949676727275</v>
      </c>
      <c r="P1071" s="1">
        <v>5.3285418038703918E-8</v>
      </c>
      <c r="Q1071" s="1">
        <v>5.720599897336696E-10</v>
      </c>
      <c r="R1071" s="1">
        <v>2281.1143754078366</v>
      </c>
      <c r="S1071" s="1">
        <v>2.0985093659346825E-10</v>
      </c>
      <c r="T1071" s="1">
        <v>1010.2706398968509</v>
      </c>
      <c r="U1071" s="1">
        <v>87.111093578322993</v>
      </c>
      <c r="V1071" s="1">
        <f>0.45*2600*PS[[#This Row],[Transform File.REC_y]]</f>
        <v>38.883254967852075</v>
      </c>
      <c r="W1071" s="1">
        <f>0.45*_xlfn.XLOOKUP(PS[[#This Row],[Transform File.Year]],Graphs!$R$2:$R$41,Graphs!$S$2:$S$41)*_xlfn.XLOOKUP(PS[[#This Row],[Transform File.Year]],Graphs!$R$2:$R$41,Graphs!$T$2:$T$41)*PS[[#This Row],[Transform File.REC_y]]</f>
        <v>11.308731586631009</v>
      </c>
    </row>
    <row r="1072" spans="1:23" hidden="1" x14ac:dyDescent="0.25">
      <c r="A1072" s="1" t="s">
        <v>105</v>
      </c>
      <c r="B1072">
        <v>2</v>
      </c>
      <c r="C1072" s="1" t="s">
        <v>108</v>
      </c>
      <c r="D1072" s="1" t="s">
        <v>23</v>
      </c>
      <c r="E1072" s="1">
        <v>2051</v>
      </c>
      <c r="F1072" s="1">
        <v>72.367566531951837</v>
      </c>
      <c r="G1072" s="1">
        <v>3.8777264987137749E-3</v>
      </c>
      <c r="H1072" s="1">
        <v>1.8316314855775496E-11</v>
      </c>
      <c r="I1072" s="1">
        <v>4.3724829384447785E-9</v>
      </c>
      <c r="J1072" s="1">
        <v>3.0306733751357739E-12</v>
      </c>
      <c r="K1072" s="1">
        <v>147.89528710918978</v>
      </c>
      <c r="L1072" s="1">
        <v>0</v>
      </c>
      <c r="M1072" s="1">
        <v>60.623869595769634</v>
      </c>
      <c r="N1072" s="1">
        <v>5.9038314507905575E-11</v>
      </c>
      <c r="O1072" s="1">
        <v>6.5370949676829389</v>
      </c>
      <c r="P1072" s="1">
        <v>5.4458153988524927E-8</v>
      </c>
      <c r="Q1072" s="1">
        <v>5.7568434436246289E-10</v>
      </c>
      <c r="R1072" s="1">
        <v>2315.0599222942747</v>
      </c>
      <c r="S1072" s="1">
        <v>2.3634952941301769E-10</v>
      </c>
      <c r="T1072" s="1">
        <v>1052.9767766722366</v>
      </c>
      <c r="U1072" s="1">
        <v>87.111093578364077</v>
      </c>
      <c r="V1072" s="1">
        <f>0.45*2600*PS[[#This Row],[Transform File.REC_y]]</f>
        <v>4.5369400034951166</v>
      </c>
      <c r="W1072" s="1">
        <f>0.45*_xlfn.XLOOKUP(PS[[#This Row],[Transform File.Year]],Graphs!$R$2:$R$41,Graphs!$S$2:$S$41)*_xlfn.XLOOKUP(PS[[#This Row],[Transform File.Year]],Graphs!$R$2:$R$41,Graphs!$T$2:$T$41)*PS[[#This Row],[Transform File.REC_y]]</f>
        <v>1.2649862503523503</v>
      </c>
    </row>
    <row r="1073" spans="1:23" hidden="1" x14ac:dyDescent="0.25">
      <c r="A1073" s="1" t="s">
        <v>105</v>
      </c>
      <c r="B1073">
        <v>2</v>
      </c>
      <c r="C1073" s="1" t="s">
        <v>108</v>
      </c>
      <c r="D1073" s="1" t="s">
        <v>23</v>
      </c>
      <c r="E1073" s="1">
        <v>2052</v>
      </c>
      <c r="F1073" s="1">
        <v>69.526207395411717</v>
      </c>
      <c r="G1073" s="1">
        <v>3.6577379068327434E-2</v>
      </c>
      <c r="H1073" s="1">
        <v>2.296534631561362E-11</v>
      </c>
      <c r="I1073" s="1">
        <v>1.2022827489839109E-9</v>
      </c>
      <c r="J1073" s="1">
        <v>0</v>
      </c>
      <c r="K1073" s="1">
        <v>97.612318109487163</v>
      </c>
      <c r="L1073" s="1">
        <v>0</v>
      </c>
      <c r="M1073" s="1">
        <v>123.13731628410322</v>
      </c>
      <c r="N1073" s="1">
        <v>7.313438530696272E-11</v>
      </c>
      <c r="O1073" s="1">
        <v>6.5370949676949532</v>
      </c>
      <c r="P1073" s="1">
        <v>6.3807394208363776E-8</v>
      </c>
      <c r="Q1073" s="1">
        <v>5.7901653061225353E-10</v>
      </c>
      <c r="R1073" s="1">
        <v>2395.1776719390859</v>
      </c>
      <c r="S1073" s="1">
        <v>2.5185941919248447E-10</v>
      </c>
      <c r="T1073" s="1">
        <v>1058.1806462680065</v>
      </c>
      <c r="U1073" s="1">
        <v>87.111093578411456</v>
      </c>
      <c r="V1073" s="1">
        <f>0.45*2600*PS[[#This Row],[Transform File.REC_y]]</f>
        <v>42.795533509943098</v>
      </c>
      <c r="W1073" s="1">
        <f>0.45*_xlfn.XLOOKUP(PS[[#This Row],[Transform File.Year]],Graphs!$R$2:$R$41,Graphs!$S$2:$S$41)*_xlfn.XLOOKUP(PS[[#This Row],[Transform File.Year]],Graphs!$R$2:$R$41,Graphs!$T$2:$T$41)*PS[[#This Row],[Transform File.REC_y]]</f>
        <v>11.438629100565295</v>
      </c>
    </row>
    <row r="1074" spans="1:23" hidden="1" x14ac:dyDescent="0.25">
      <c r="A1074" s="1" t="s">
        <v>105</v>
      </c>
      <c r="B1074">
        <v>2</v>
      </c>
      <c r="C1074" s="1" t="s">
        <v>108</v>
      </c>
      <c r="D1074" s="1" t="s">
        <v>23</v>
      </c>
      <c r="E1074" s="1">
        <v>2053</v>
      </c>
      <c r="F1074" s="1">
        <v>66.442234700848957</v>
      </c>
      <c r="G1074" s="1">
        <v>3.6434973795859325E-2</v>
      </c>
      <c r="H1074" s="1">
        <v>2.9275492125146207E-11</v>
      </c>
      <c r="I1074" s="1">
        <v>4.5896870806285298E-10</v>
      </c>
      <c r="J1074" s="1">
        <v>0</v>
      </c>
      <c r="K1074" s="1">
        <v>135.47334961484663</v>
      </c>
      <c r="L1074" s="1">
        <v>0</v>
      </c>
      <c r="M1074" s="1">
        <v>102.69719258309128</v>
      </c>
      <c r="N1074" s="1">
        <v>9.2036296963183484E-11</v>
      </c>
      <c r="O1074" s="1">
        <v>6.5370949677093337</v>
      </c>
      <c r="P1074" s="1">
        <v>6.8178656912883526E-8</v>
      </c>
      <c r="Q1074" s="1">
        <v>5.8223811441679396E-10</v>
      </c>
      <c r="R1074" s="1">
        <v>2425.3165702079928</v>
      </c>
      <c r="S1074" s="1">
        <v>2.5645735405020037E-10</v>
      </c>
      <c r="T1074" s="1">
        <v>1098.1879625521115</v>
      </c>
      <c r="U1074" s="1">
        <v>87.111093578458764</v>
      </c>
      <c r="V1074" s="1">
        <f>0.45*2600*PS[[#This Row],[Transform File.REC_y]]</f>
        <v>42.628919341155409</v>
      </c>
      <c r="W1074" s="1">
        <f>0.45*_xlfn.XLOOKUP(PS[[#This Row],[Transform File.Year]],Graphs!$R$2:$R$41,Graphs!$S$2:$S$41)*_xlfn.XLOOKUP(PS[[#This Row],[Transform File.Year]],Graphs!$R$2:$R$41,Graphs!$T$2:$T$41)*PS[[#This Row],[Transform File.REC_y]]</f>
        <v>10.922301058929898</v>
      </c>
    </row>
    <row r="1075" spans="1:23" hidden="1" x14ac:dyDescent="0.25">
      <c r="A1075" s="1" t="s">
        <v>105</v>
      </c>
      <c r="B1075">
        <v>2</v>
      </c>
      <c r="C1075" s="1" t="s">
        <v>108</v>
      </c>
      <c r="D1075" s="1" t="s">
        <v>23</v>
      </c>
      <c r="E1075" s="1">
        <v>2054</v>
      </c>
      <c r="F1075" s="1">
        <v>63.2981036580709</v>
      </c>
      <c r="G1075" s="1">
        <v>2.6737367908065916E-2</v>
      </c>
      <c r="H1075" s="1">
        <v>3.6451534896974372E-11</v>
      </c>
      <c r="I1075" s="1">
        <v>5.5233904534128467E-9</v>
      </c>
      <c r="J1075" s="1">
        <v>0</v>
      </c>
      <c r="K1075" s="1">
        <v>150.60294746922779</v>
      </c>
      <c r="L1075" s="1">
        <v>0</v>
      </c>
      <c r="M1075" s="1">
        <v>1.0309622308339577E-8</v>
      </c>
      <c r="N1075" s="1">
        <v>1.1825157232157942E-10</v>
      </c>
      <c r="O1075" s="1">
        <v>6.5370949677267136</v>
      </c>
      <c r="P1075" s="1">
        <v>6.937957109379734E-8</v>
      </c>
      <c r="Q1075" s="1">
        <v>5.8516656747702497E-10</v>
      </c>
      <c r="R1075" s="1">
        <v>2488.3869710246749</v>
      </c>
      <c r="S1075" s="1">
        <v>2.5846634785755327E-10</v>
      </c>
      <c r="T1075" s="1">
        <v>1095.6389783468021</v>
      </c>
      <c r="U1075" s="1">
        <v>86.126291927484175</v>
      </c>
      <c r="V1075" s="1">
        <f>0.45*2600*PS[[#This Row],[Transform File.REC_y]]</f>
        <v>31.282720452437122</v>
      </c>
      <c r="W1075" s="1">
        <f>0.45*_xlfn.XLOOKUP(PS[[#This Row],[Transform File.Year]],Graphs!$R$2:$R$41,Graphs!$S$2:$S$41)*_xlfn.XLOOKUP(PS[[#This Row],[Transform File.Year]],Graphs!$R$2:$R$41,Graphs!$T$2:$T$41)*PS[[#This Row],[Transform File.REC_y]]</f>
        <v>7.6829920014520781</v>
      </c>
    </row>
    <row r="1076" spans="1:23" hidden="1" x14ac:dyDescent="0.25">
      <c r="A1076" s="1" t="s">
        <v>105</v>
      </c>
      <c r="B1076">
        <v>2</v>
      </c>
      <c r="C1076" s="1" t="s">
        <v>108</v>
      </c>
      <c r="D1076" s="1" t="s">
        <v>23</v>
      </c>
      <c r="E1076" s="1">
        <v>2055</v>
      </c>
      <c r="F1076" s="1">
        <v>60.381876814110129</v>
      </c>
      <c r="G1076" s="1">
        <v>0.10646370194362335</v>
      </c>
      <c r="H1076" s="1">
        <v>4.3837974644808129E-11</v>
      </c>
      <c r="I1076" s="1">
        <v>1.5269637979845342E-9</v>
      </c>
      <c r="J1076" s="1">
        <v>0</v>
      </c>
      <c r="K1076" s="1">
        <v>121.42178991471498</v>
      </c>
      <c r="L1076" s="1">
        <v>0</v>
      </c>
      <c r="M1076" s="1">
        <v>41.810570574346791</v>
      </c>
      <c r="N1076" s="1">
        <v>1.5630458811541905E-10</v>
      </c>
      <c r="O1076" s="1">
        <v>6.5370949677483097</v>
      </c>
      <c r="P1076" s="1">
        <v>6.9837003582597231E-8</v>
      </c>
      <c r="Q1076" s="1">
        <v>5.8780622087747182E-10</v>
      </c>
      <c r="R1076" s="1">
        <v>2545.0942331591873</v>
      </c>
      <c r="S1076" s="1">
        <v>2.5953431293143307E-10</v>
      </c>
      <c r="T1076" s="1">
        <v>1095.6389783563984</v>
      </c>
      <c r="U1076" s="1">
        <v>83.355891102077251</v>
      </c>
      <c r="V1076" s="1">
        <f>0.45*2600*PS[[#This Row],[Transform File.REC_y]]</f>
        <v>124.56253127403933</v>
      </c>
      <c r="W1076" s="1">
        <f>0.45*_xlfn.XLOOKUP(PS[[#This Row],[Transform File.Year]],Graphs!$R$2:$R$41,Graphs!$S$2:$S$41)*_xlfn.XLOOKUP(PS[[#This Row],[Transform File.Year]],Graphs!$R$2:$R$41,Graphs!$T$2:$T$41)*PS[[#This Row],[Transform File.REC_y]]</f>
        <v>29.323198127437173</v>
      </c>
    </row>
    <row r="1077" spans="1:23" hidden="1" x14ac:dyDescent="0.25">
      <c r="A1077" s="1" t="s">
        <v>105</v>
      </c>
      <c r="B1077">
        <v>2</v>
      </c>
      <c r="C1077" s="1" t="s">
        <v>108</v>
      </c>
      <c r="D1077" s="1" t="s">
        <v>23</v>
      </c>
      <c r="E1077" s="1">
        <v>2056</v>
      </c>
      <c r="F1077" s="1">
        <v>57.15213241395417</v>
      </c>
      <c r="G1077" s="1">
        <v>7.5037489570288604E-4</v>
      </c>
      <c r="H1077" s="1">
        <v>5.352962004553824E-11</v>
      </c>
      <c r="I1077" s="1">
        <v>4.8357243021535491E-10</v>
      </c>
      <c r="J1077" s="1">
        <v>0</v>
      </c>
      <c r="K1077" s="1">
        <v>145.59208796051306</v>
      </c>
      <c r="L1077" s="1">
        <v>0</v>
      </c>
      <c r="M1077" s="1">
        <v>43.628819522665864</v>
      </c>
      <c r="N1077" s="1">
        <v>2.1533017722760026E-10</v>
      </c>
      <c r="O1077" s="1">
        <v>6.537094967775535</v>
      </c>
      <c r="P1077" s="1">
        <v>7.5358697398035267E-8</v>
      </c>
      <c r="Q1077" s="1">
        <v>5.9038653795615671E-10</v>
      </c>
      <c r="R1077" s="1">
        <v>2572.5437468845339</v>
      </c>
      <c r="S1077" s="1">
        <v>2.6026549182438752E-10</v>
      </c>
      <c r="T1077" s="1">
        <v>1090.9042791539694</v>
      </c>
      <c r="U1077" s="1">
        <v>79.769789863940787</v>
      </c>
      <c r="V1077" s="1">
        <f>0.45*2600*PS[[#This Row],[Transform File.REC_y]]</f>
        <v>0.87793862797237665</v>
      </c>
      <c r="W1077" s="1">
        <f>0.45*_xlfn.XLOOKUP(PS[[#This Row],[Transform File.Year]],Graphs!$R$2:$R$41,Graphs!$S$2:$S$41)*_xlfn.XLOOKUP(PS[[#This Row],[Transform File.Year]],Graphs!$R$2:$R$41,Graphs!$T$2:$T$41)*PS[[#This Row],[Transform File.REC_y]]</f>
        <v>0.19809263750559569</v>
      </c>
    </row>
    <row r="1078" spans="1:23" hidden="1" x14ac:dyDescent="0.25">
      <c r="A1078" s="1" t="s">
        <v>105</v>
      </c>
      <c r="B1078">
        <v>2</v>
      </c>
      <c r="C1078" s="1" t="s">
        <v>108</v>
      </c>
      <c r="D1078" s="1" t="s">
        <v>23</v>
      </c>
      <c r="E1078" s="1">
        <v>2057</v>
      </c>
      <c r="F1078" s="1">
        <v>53.99542280220053</v>
      </c>
      <c r="G1078" s="1">
        <v>2.6634465075221301E-3</v>
      </c>
      <c r="H1078" s="1">
        <v>0</v>
      </c>
      <c r="I1078" s="1">
        <v>1.3615616032090655E-9</v>
      </c>
      <c r="J1078" s="1">
        <v>0</v>
      </c>
      <c r="K1078" s="1">
        <v>243.94252650414035</v>
      </c>
      <c r="L1078" s="1">
        <v>0</v>
      </c>
      <c r="M1078" s="1">
        <v>1.1447463438708561E-8</v>
      </c>
      <c r="N1078" s="1">
        <v>3.1684521155556666E-10</v>
      </c>
      <c r="O1078" s="1">
        <v>6.5370949678086125</v>
      </c>
      <c r="P1078" s="1">
        <v>7.6883781942597469E-8</v>
      </c>
      <c r="Q1078" s="1">
        <v>5.928586133670552E-10</v>
      </c>
      <c r="R1078" s="1">
        <v>2627.409242446387</v>
      </c>
      <c r="S1078" s="1">
        <v>2.6081098699570175E-10</v>
      </c>
      <c r="T1078" s="1">
        <v>1101.475246678322</v>
      </c>
      <c r="U1078" s="1">
        <v>74.960138006719475</v>
      </c>
      <c r="V1078" s="1">
        <f>0.45*2600*PS[[#This Row],[Transform File.REC_y]]</f>
        <v>3.1162324138008923</v>
      </c>
      <c r="W1078" s="1">
        <f>0.45*_xlfn.XLOOKUP(PS[[#This Row],[Transform File.Year]],Graphs!$R$2:$R$41,Graphs!$S$2:$S$41)*_xlfn.XLOOKUP(PS[[#This Row],[Transform File.Year]],Graphs!$R$2:$R$41,Graphs!$T$2:$T$41)*PS[[#This Row],[Transform File.REC_y]]</f>
        <v>0.67390198285080427</v>
      </c>
    </row>
    <row r="1079" spans="1:23" hidden="1" x14ac:dyDescent="0.25">
      <c r="A1079" s="1" t="s">
        <v>105</v>
      </c>
      <c r="B1079">
        <v>2</v>
      </c>
      <c r="C1079" s="1" t="s">
        <v>108</v>
      </c>
      <c r="D1079" s="1" t="s">
        <v>23</v>
      </c>
      <c r="E1079" s="1">
        <v>2058</v>
      </c>
      <c r="F1079" s="1">
        <v>51.030046963994785</v>
      </c>
      <c r="G1079" s="1">
        <v>2.1030389963783324E-2</v>
      </c>
      <c r="H1079" s="1">
        <v>0</v>
      </c>
      <c r="I1079" s="1">
        <v>0</v>
      </c>
      <c r="J1079" s="1">
        <v>0</v>
      </c>
      <c r="K1079" s="1">
        <v>43.959212412585714</v>
      </c>
      <c r="L1079" s="1">
        <v>0</v>
      </c>
      <c r="M1079" s="1">
        <v>1.0052413259988907E-8</v>
      </c>
      <c r="N1079" s="1">
        <v>5.2644043604977747E-10</v>
      </c>
      <c r="O1079" s="1">
        <v>6.5370949678464632</v>
      </c>
      <c r="P1079" s="1">
        <v>7.736526762978208E-8</v>
      </c>
      <c r="Q1079" s="1">
        <v>5.9545465647129664E-10</v>
      </c>
      <c r="R1079" s="1">
        <v>2784.9768059684561</v>
      </c>
      <c r="S1079" s="1">
        <v>2.6122527803242286E-10</v>
      </c>
      <c r="T1079" s="1">
        <v>1064.3193012099332</v>
      </c>
      <c r="U1079" s="1">
        <v>68.31516022089238</v>
      </c>
      <c r="V1079" s="1">
        <f>0.45*2600*PS[[#This Row],[Transform File.REC_y]]</f>
        <v>24.605556257626489</v>
      </c>
      <c r="W1079" s="1">
        <f>0.45*_xlfn.XLOOKUP(PS[[#This Row],[Transform File.Year]],Graphs!$R$2:$R$41,Graphs!$S$2:$S$41)*_xlfn.XLOOKUP(PS[[#This Row],[Transform File.Year]],Graphs!$R$2:$R$41,Graphs!$T$2:$T$41)*PS[[#This Row],[Transform File.REC_y]]</f>
        <v>5.0997098681437061</v>
      </c>
    </row>
    <row r="1080" spans="1:23" hidden="1" x14ac:dyDescent="0.25">
      <c r="A1080" s="1" t="s">
        <v>105</v>
      </c>
      <c r="B1080">
        <v>2</v>
      </c>
      <c r="C1080" s="1" t="s">
        <v>108</v>
      </c>
      <c r="D1080" s="1" t="s">
        <v>23</v>
      </c>
      <c r="E1080" s="1">
        <v>2059</v>
      </c>
      <c r="F1080" s="1">
        <v>56.089869688241656</v>
      </c>
      <c r="G1080" s="1">
        <v>5.3796397180854862E-2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6.537094967886695</v>
      </c>
      <c r="P1080" s="1">
        <v>7.8724512170170403E-8</v>
      </c>
      <c r="Q1080" s="1">
        <v>5.9848532984643242E-10</v>
      </c>
      <c r="R1080" s="1">
        <v>2759.2985037523476</v>
      </c>
      <c r="S1080" s="1">
        <v>2.6155169369202535E-10</v>
      </c>
      <c r="T1080" s="1">
        <v>1036.0495982305238</v>
      </c>
      <c r="U1080" s="1">
        <v>58.917193542217852</v>
      </c>
      <c r="V1080" s="1">
        <f>0.45*2600*PS[[#This Row],[Transform File.REC_y]]</f>
        <v>62.941784701600191</v>
      </c>
      <c r="W1080" s="1">
        <f>0.45*_xlfn.XLOOKUP(PS[[#This Row],[Transform File.Year]],Graphs!$R$2:$R$41,Graphs!$S$2:$S$41)*_xlfn.XLOOKUP(PS[[#This Row],[Transform File.Year]],Graphs!$R$2:$R$41,Graphs!$T$2:$T$41)*PS[[#This Row],[Transform File.REC_y]]</f>
        <v>12.502003325883667</v>
      </c>
    </row>
    <row r="1081" spans="1:23" hidden="1" x14ac:dyDescent="0.25">
      <c r="A1081" s="1" t="s">
        <v>105</v>
      </c>
      <c r="B1081">
        <v>2</v>
      </c>
      <c r="C1081" s="1" t="s">
        <v>108</v>
      </c>
      <c r="D1081" s="1" t="s">
        <v>23</v>
      </c>
      <c r="E1081" s="1">
        <v>2060</v>
      </c>
      <c r="F1081" s="1">
        <v>68.467347856174513</v>
      </c>
      <c r="G1081" s="1">
        <v>0.11649966396203403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6.5370949678650376</v>
      </c>
      <c r="P1081" s="1">
        <v>7.8721904251227647E-8</v>
      </c>
      <c r="Q1081" s="1">
        <v>5.9848532984643242E-10</v>
      </c>
      <c r="R1081" s="1">
        <v>2710.509229550757</v>
      </c>
      <c r="S1081" s="1">
        <v>2.6155169369202535E-10</v>
      </c>
      <c r="T1081" s="1">
        <v>1034.8731745981756</v>
      </c>
      <c r="U1081" s="1">
        <v>44.820243523559334</v>
      </c>
      <c r="V1081" s="1">
        <f>0.45*2600*PS[[#This Row],[Transform File.REC_y]]</f>
        <v>136.30460683557982</v>
      </c>
      <c r="W1081" s="1">
        <f>0.45*_xlfn.XLOOKUP(PS[[#This Row],[Transform File.Year]],Graphs!$R$2:$R$41,Graphs!$S$2:$S$41)*_xlfn.XLOOKUP(PS[[#This Row],[Transform File.Year]],Graphs!$R$2:$R$41,Graphs!$T$2:$T$41)*PS[[#This Row],[Transform File.REC_y]]</f>
        <v>25.945525280643313</v>
      </c>
    </row>
    <row r="1082" spans="1:23" hidden="1" x14ac:dyDescent="0.25">
      <c r="A1082" s="1" t="s">
        <v>105</v>
      </c>
      <c r="B1082">
        <v>3</v>
      </c>
      <c r="C1082" s="1" t="s">
        <v>108</v>
      </c>
      <c r="D1082" s="1" t="s">
        <v>23</v>
      </c>
      <c r="E1082" s="1">
        <v>2021</v>
      </c>
      <c r="F1082" s="1">
        <v>196.48231209650427</v>
      </c>
      <c r="G1082" s="1">
        <v>1.5300454987286083E-10</v>
      </c>
      <c r="H1082" s="1">
        <v>5.8846427005605875E-14</v>
      </c>
      <c r="I1082" s="1">
        <v>6.3539999999955326</v>
      </c>
      <c r="J1082" s="1">
        <v>5.4401752261352307E-14</v>
      </c>
      <c r="K1082" s="1">
        <v>82.434999999999391</v>
      </c>
      <c r="L1082" s="1">
        <v>2.2396271416050827E-14</v>
      </c>
      <c r="M1082" s="1">
        <v>55.419999999999952</v>
      </c>
      <c r="N1082" s="1">
        <v>2.3519210324388321E-11</v>
      </c>
      <c r="O1082" s="1">
        <v>153</v>
      </c>
      <c r="P1082" s="1">
        <v>12.708</v>
      </c>
      <c r="Q1082" s="1">
        <v>49.44</v>
      </c>
      <c r="R1082" s="1">
        <v>164.87</v>
      </c>
      <c r="S1082" s="1">
        <v>78.48</v>
      </c>
      <c r="T1082" s="1">
        <v>110.84</v>
      </c>
      <c r="U1082" s="1">
        <v>11.39</v>
      </c>
      <c r="V1082" s="1">
        <f>0.45*2600*PS[[#This Row],[Transform File.REC_y]]</f>
        <v>1.7901532335124717E-7</v>
      </c>
      <c r="W1082" s="1">
        <f>0.45*_xlfn.XLOOKUP(PS[[#This Row],[Transform File.Year]],Graphs!$R$2:$R$41,Graphs!$S$2:$S$41)*_xlfn.XLOOKUP(PS[[#This Row],[Transform File.Year]],Graphs!$R$2:$R$41,Graphs!$T$2:$T$41)*PS[[#This Row],[Transform File.REC_y]]</f>
        <v>1.4556376383755238E-7</v>
      </c>
    </row>
    <row r="1083" spans="1:23" hidden="1" x14ac:dyDescent="0.25">
      <c r="A1083" s="1" t="s">
        <v>105</v>
      </c>
      <c r="B1083">
        <v>3</v>
      </c>
      <c r="C1083" s="1" t="s">
        <v>108</v>
      </c>
      <c r="D1083" s="1" t="s">
        <v>23</v>
      </c>
      <c r="E1083" s="1">
        <v>2022</v>
      </c>
      <c r="F1083" s="1">
        <v>320.03961114694067</v>
      </c>
      <c r="G1083" s="1">
        <v>2.7395382456046812E-11</v>
      </c>
      <c r="H1083" s="1">
        <v>5.988958064788039E-14</v>
      </c>
      <c r="I1083" s="1">
        <v>5.2902258293587432E-12</v>
      </c>
      <c r="J1083" s="1">
        <v>5.7005140606169018E-14</v>
      </c>
      <c r="K1083" s="1">
        <v>123.65249999999736</v>
      </c>
      <c r="L1083" s="1">
        <v>2.0619771297544666E-14</v>
      </c>
      <c r="M1083" s="1">
        <v>83.129999999999768</v>
      </c>
      <c r="N1083" s="1">
        <v>2.3464204505161797E-11</v>
      </c>
      <c r="O1083" s="1">
        <v>153</v>
      </c>
      <c r="P1083" s="1">
        <v>12.708</v>
      </c>
      <c r="Q1083" s="1">
        <v>49.44</v>
      </c>
      <c r="R1083" s="1">
        <v>247.30499999999938</v>
      </c>
      <c r="S1083" s="1">
        <v>78.48</v>
      </c>
      <c r="T1083" s="1">
        <v>166.25999999999996</v>
      </c>
      <c r="U1083" s="1">
        <v>11.39000000002352</v>
      </c>
      <c r="V1083" s="1">
        <f>0.45*2600*PS[[#This Row],[Transform File.REC_y]]</f>
        <v>3.2052597473574767E-8</v>
      </c>
      <c r="W1083" s="1">
        <f>0.45*_xlfn.XLOOKUP(PS[[#This Row],[Transform File.Year]],Graphs!$R$2:$R$41,Graphs!$S$2:$S$41)*_xlfn.XLOOKUP(PS[[#This Row],[Transform File.Year]],Graphs!$R$2:$R$41,Graphs!$T$2:$T$41)*PS[[#This Row],[Transform File.REC_y]]</f>
        <v>2.6523145292406701E-8</v>
      </c>
    </row>
    <row r="1084" spans="1:23" hidden="1" x14ac:dyDescent="0.25">
      <c r="A1084" s="1" t="s">
        <v>105</v>
      </c>
      <c r="B1084">
        <v>3</v>
      </c>
      <c r="C1084" s="1" t="s">
        <v>108</v>
      </c>
      <c r="D1084" s="1" t="s">
        <v>23</v>
      </c>
      <c r="E1084" s="1">
        <v>2023</v>
      </c>
      <c r="F1084" s="1">
        <v>117.8504401487404</v>
      </c>
      <c r="G1084" s="1">
        <v>2.5919979497018505E-9</v>
      </c>
      <c r="H1084" s="1">
        <v>6.0822813858775569E-14</v>
      </c>
      <c r="I1084" s="1">
        <v>2.1729605445601973E-12</v>
      </c>
      <c r="J1084" s="1">
        <v>5.9522090973794385E-14</v>
      </c>
      <c r="K1084" s="1">
        <v>185.47874999998061</v>
      </c>
      <c r="L1084" s="1">
        <v>1.9345436782024298E-14</v>
      </c>
      <c r="M1084" s="1">
        <v>103.30365291044605</v>
      </c>
      <c r="N1084" s="1">
        <v>2.366841258979903E-11</v>
      </c>
      <c r="O1084" s="1">
        <v>145.35</v>
      </c>
      <c r="P1084" s="1">
        <v>18.355999999995532</v>
      </c>
      <c r="Q1084" s="1">
        <v>46.144000000000005</v>
      </c>
      <c r="R1084" s="1">
        <v>359.96616666666341</v>
      </c>
      <c r="S1084" s="1">
        <v>74.555999999999997</v>
      </c>
      <c r="T1084" s="1">
        <v>242.0006666666664</v>
      </c>
      <c r="U1084" s="1">
        <v>10.251000000046982</v>
      </c>
      <c r="V1084" s="1">
        <f>0.45*2600*PS[[#This Row],[Transform File.REC_y]]</f>
        <v>3.0326376011511652E-6</v>
      </c>
      <c r="W1084" s="1">
        <f>0.45*_xlfn.XLOOKUP(PS[[#This Row],[Transform File.Year]],Graphs!$R$2:$R$41,Graphs!$S$2:$S$41)*_xlfn.XLOOKUP(PS[[#This Row],[Transform File.Year]],Graphs!$R$2:$R$41,Graphs!$T$2:$T$41)*PS[[#This Row],[Transform File.REC_y]]</f>
        <v>2.5529973614427767E-6</v>
      </c>
    </row>
    <row r="1085" spans="1:23" hidden="1" x14ac:dyDescent="0.25">
      <c r="A1085" s="1" t="s">
        <v>105</v>
      </c>
      <c r="B1085">
        <v>3</v>
      </c>
      <c r="C1085" s="1" t="s">
        <v>108</v>
      </c>
      <c r="D1085" s="1" t="s">
        <v>23</v>
      </c>
      <c r="E1085" s="1">
        <v>2024</v>
      </c>
      <c r="F1085" s="1">
        <v>93.992046757151002</v>
      </c>
      <c r="G1085" s="1">
        <v>4.3546878397081864E-10</v>
      </c>
      <c r="H1085" s="1">
        <v>7.6233102526776401E-14</v>
      </c>
      <c r="I1085" s="1">
        <v>2.4488919122936604E-12</v>
      </c>
      <c r="J1085" s="1">
        <v>7.6651362712685645E-14</v>
      </c>
      <c r="K1085" s="1">
        <v>173.0440006846888</v>
      </c>
      <c r="L1085" s="1">
        <v>2.4140443903397161E-14</v>
      </c>
      <c r="M1085" s="1">
        <v>7.0926362305535794E-11</v>
      </c>
      <c r="N1085" s="1">
        <v>3.1333884615771681E-11</v>
      </c>
      <c r="O1085" s="1">
        <v>137.70000000000007</v>
      </c>
      <c r="P1085" s="1">
        <v>17.650000000000823</v>
      </c>
      <c r="Q1085" s="1">
        <v>42.848000000000006</v>
      </c>
      <c r="R1085" s="1">
        <v>534.45358333331069</v>
      </c>
      <c r="S1085" s="1">
        <v>70.632000000000005</v>
      </c>
      <c r="T1085" s="1">
        <v>337.91498624377908</v>
      </c>
      <c r="U1085" s="1">
        <v>9.1120000000706511</v>
      </c>
      <c r="V1085" s="1">
        <f>0.45*2600*PS[[#This Row],[Transform File.REC_y]]</f>
        <v>5.0949847724585781E-7</v>
      </c>
      <c r="W1085" s="1">
        <f>0.45*_xlfn.XLOOKUP(PS[[#This Row],[Transform File.Year]],Graphs!$R$2:$R$41,Graphs!$S$2:$S$41)*_xlfn.XLOOKUP(PS[[#This Row],[Transform File.Year]],Graphs!$R$2:$R$41,Graphs!$T$2:$T$41)*PS[[#This Row],[Transform File.REC_y]]</f>
        <v>4.1545620154372424E-7</v>
      </c>
    </row>
    <row r="1086" spans="1:23" hidden="1" x14ac:dyDescent="0.25">
      <c r="A1086" s="1" t="s">
        <v>105</v>
      </c>
      <c r="B1086">
        <v>3</v>
      </c>
      <c r="C1086" s="1" t="s">
        <v>108</v>
      </c>
      <c r="D1086" s="1" t="s">
        <v>23</v>
      </c>
      <c r="E1086" s="1">
        <v>2025</v>
      </c>
      <c r="F1086" s="1">
        <v>78.817736778450467</v>
      </c>
      <c r="G1086" s="1">
        <v>5.886994325887468E-6</v>
      </c>
      <c r="H1086" s="1">
        <v>9.8834730677208929E-14</v>
      </c>
      <c r="I1086" s="1">
        <v>2.7485436531630171E-12</v>
      </c>
      <c r="J1086" s="1">
        <v>1.0247017828467824E-13</v>
      </c>
      <c r="K1086" s="1">
        <v>109.57212444413263</v>
      </c>
      <c r="L1086" s="1">
        <v>3.0701411916266829E-14</v>
      </c>
      <c r="M1086" s="1">
        <v>44.668922395827487</v>
      </c>
      <c r="N1086" s="1">
        <v>4.8843655408440958E-11</v>
      </c>
      <c r="O1086" s="1">
        <v>130.05000000000013</v>
      </c>
      <c r="P1086" s="1">
        <v>16.944000000002994</v>
      </c>
      <c r="Q1086" s="1">
        <v>39.552</v>
      </c>
      <c r="R1086" s="1">
        <v>696.50625068466616</v>
      </c>
      <c r="S1086" s="1">
        <v>66.707999999999998</v>
      </c>
      <c r="T1086" s="1">
        <v>330.52565291051667</v>
      </c>
      <c r="U1086" s="1">
        <v>7.973000000101985</v>
      </c>
      <c r="V1086" s="1">
        <f>0.45*2600*PS[[#This Row],[Transform File.REC_y]]</f>
        <v>6.8877833612883375E-3</v>
      </c>
      <c r="W1086" s="1">
        <f>0.45*_xlfn.XLOOKUP(PS[[#This Row],[Transform File.Year]],Graphs!$R$2:$R$41,Graphs!$S$2:$S$41)*_xlfn.XLOOKUP(PS[[#This Row],[Transform File.Year]],Graphs!$R$2:$R$41,Graphs!$T$2:$T$41)*PS[[#This Row],[Transform File.REC_y]]</f>
        <v>5.4386647169910084E-3</v>
      </c>
    </row>
    <row r="1087" spans="1:23" hidden="1" x14ac:dyDescent="0.25">
      <c r="A1087" s="1" t="s">
        <v>105</v>
      </c>
      <c r="B1087">
        <v>3</v>
      </c>
      <c r="C1087" s="1" t="s">
        <v>108</v>
      </c>
      <c r="D1087" s="1" t="s">
        <v>23</v>
      </c>
      <c r="E1087" s="1">
        <v>2026</v>
      </c>
      <c r="F1087" s="1">
        <v>79.835204358591909</v>
      </c>
      <c r="G1087" s="1">
        <v>6.8816175160011734E-9</v>
      </c>
      <c r="H1087" s="1">
        <v>1.350030300447345E-13</v>
      </c>
      <c r="I1087" s="1">
        <v>3.0859300403416005E-12</v>
      </c>
      <c r="J1087" s="1">
        <v>1.4617234832792438E-13</v>
      </c>
      <c r="K1087" s="1">
        <v>59.133541691432846</v>
      </c>
      <c r="L1087" s="1">
        <v>4.0125501424733362E-14</v>
      </c>
      <c r="M1087" s="1">
        <v>21.552760522541661</v>
      </c>
      <c r="N1087" s="1">
        <v>7.212940770716649E-11</v>
      </c>
      <c r="O1087" s="1">
        <v>122.40000000000019</v>
      </c>
      <c r="P1087" s="1">
        <v>16.238000000005442</v>
      </c>
      <c r="Q1087" s="1">
        <v>36.255999999999993</v>
      </c>
      <c r="R1087" s="1">
        <v>795.08704179546555</v>
      </c>
      <c r="S1087" s="1">
        <v>62.784000000000006</v>
      </c>
      <c r="T1087" s="1">
        <v>367.80524197301082</v>
      </c>
      <c r="U1087" s="1">
        <v>6.8340000001508283</v>
      </c>
      <c r="V1087" s="1">
        <f>0.45*2600*PS[[#This Row],[Transform File.REC_y]]</f>
        <v>8.0514924937213736E-6</v>
      </c>
      <c r="W1087" s="1">
        <f>0.45*_xlfn.XLOOKUP(PS[[#This Row],[Transform File.Year]],Graphs!$R$2:$R$41,Graphs!$S$2:$S$41)*_xlfn.XLOOKUP(PS[[#This Row],[Transform File.Year]],Graphs!$R$2:$R$41,Graphs!$T$2:$T$41)*PS[[#This Row],[Transform File.REC_y]]</f>
        <v>6.1546248977534607E-6</v>
      </c>
    </row>
    <row r="1088" spans="1:23" hidden="1" x14ac:dyDescent="0.25">
      <c r="A1088" s="1" t="s">
        <v>105</v>
      </c>
      <c r="B1088">
        <v>3</v>
      </c>
      <c r="C1088" s="1" t="s">
        <v>108</v>
      </c>
      <c r="D1088" s="1" t="s">
        <v>23</v>
      </c>
      <c r="E1088" s="1">
        <v>2027</v>
      </c>
      <c r="F1088" s="1">
        <v>80.455349414513122</v>
      </c>
      <c r="G1088" s="1">
        <v>7.792272996818874E-9</v>
      </c>
      <c r="H1088" s="1">
        <v>1.9308492472194881E-13</v>
      </c>
      <c r="I1088" s="1">
        <v>3.4711040539836222E-12</v>
      </c>
      <c r="J1088" s="1">
        <v>2.3212443317988866E-13</v>
      </c>
      <c r="K1088" s="1">
        <v>54.876454061646221</v>
      </c>
      <c r="L1088" s="1">
        <v>5.4298508743469341E-14</v>
      </c>
      <c r="M1088" s="1">
        <v>19.989709691570319</v>
      </c>
      <c r="N1088" s="1">
        <v>2.9655458716468434E-10</v>
      </c>
      <c r="O1088" s="1">
        <v>114.75000000000026</v>
      </c>
      <c r="P1088" s="1">
        <v>15.532000000008193</v>
      </c>
      <c r="Q1088" s="1">
        <v>32.96</v>
      </c>
      <c r="R1088" s="1">
        <v>843.22925015356498</v>
      </c>
      <c r="S1088" s="1">
        <v>58.86</v>
      </c>
      <c r="T1088" s="1">
        <v>381.96866916221916</v>
      </c>
      <c r="U1088" s="1">
        <v>5.6950000002229588</v>
      </c>
      <c r="V1088" s="1">
        <f>0.45*2600*PS[[#This Row],[Transform File.REC_y]]</f>
        <v>9.1169594062780831E-6</v>
      </c>
      <c r="W1088" s="1">
        <f>0.45*_xlfn.XLOOKUP(PS[[#This Row],[Transform File.Year]],Graphs!$R$2:$R$41,Graphs!$S$2:$S$41)*_xlfn.XLOOKUP(PS[[#This Row],[Transform File.Year]],Graphs!$R$2:$R$41,Graphs!$T$2:$T$41)*PS[[#This Row],[Transform File.REC_y]]</f>
        <v>6.7448662990135197E-6</v>
      </c>
    </row>
    <row r="1089" spans="1:23" hidden="1" x14ac:dyDescent="0.25">
      <c r="A1089" s="1" t="s">
        <v>105</v>
      </c>
      <c r="B1089">
        <v>3</v>
      </c>
      <c r="C1089" s="1" t="s">
        <v>108</v>
      </c>
      <c r="D1089" s="1" t="s">
        <v>23</v>
      </c>
      <c r="E1089" s="1">
        <v>2028</v>
      </c>
      <c r="F1089" s="1">
        <v>81.182447806391593</v>
      </c>
      <c r="G1089" s="1">
        <v>5.8797661223048916E-9</v>
      </c>
      <c r="H1089" s="1">
        <v>2.7013111542691601E-13</v>
      </c>
      <c r="I1089" s="1">
        <v>3.8613240525428116E-12</v>
      </c>
      <c r="J1089" s="1">
        <v>4.8956947292151565E-13</v>
      </c>
      <c r="K1089" s="1">
        <v>65.438009215243397</v>
      </c>
      <c r="L1089" s="1">
        <v>7.4538892336300038E-14</v>
      </c>
      <c r="M1089" s="1">
        <v>16.077248230329946</v>
      </c>
      <c r="N1089" s="1">
        <v>0.7755667966461095</v>
      </c>
      <c r="O1089" s="1">
        <v>107.10000000000035</v>
      </c>
      <c r="P1089" s="1">
        <v>14.826000000011279</v>
      </c>
      <c r="Q1089" s="1">
        <v>29.664000000000001</v>
      </c>
      <c r="R1089" s="1">
        <v>887.1143708818779</v>
      </c>
      <c r="S1089" s="1">
        <v>54.935999999999993</v>
      </c>
      <c r="T1089" s="1">
        <v>394.5690455204562</v>
      </c>
      <c r="U1089" s="1">
        <v>4.5560000005195134</v>
      </c>
      <c r="V1089" s="1">
        <f>0.45*2600*PS[[#This Row],[Transform File.REC_y]]</f>
        <v>6.8793263630967231E-6</v>
      </c>
      <c r="W1089" s="1">
        <f>0.45*_xlfn.XLOOKUP(PS[[#This Row],[Transform File.Year]],Graphs!$R$2:$R$41,Graphs!$S$2:$S$41)*_xlfn.XLOOKUP(PS[[#This Row],[Transform File.Year]],Graphs!$R$2:$R$41,Graphs!$T$2:$T$41)*PS[[#This Row],[Transform File.REC_y]]</f>
        <v>4.9244385310525473E-6</v>
      </c>
    </row>
    <row r="1090" spans="1:23" hidden="1" x14ac:dyDescent="0.25">
      <c r="A1090" s="1" t="s">
        <v>105</v>
      </c>
      <c r="B1090">
        <v>3</v>
      </c>
      <c r="C1090" s="1" t="s">
        <v>108</v>
      </c>
      <c r="D1090" s="1" t="s">
        <v>23</v>
      </c>
      <c r="E1090" s="1">
        <v>2029</v>
      </c>
      <c r="F1090" s="1">
        <v>82.463899164042587</v>
      </c>
      <c r="G1090" s="1">
        <v>1.459491881068921E-8</v>
      </c>
      <c r="H1090" s="1">
        <v>4.4147165486819245E-13</v>
      </c>
      <c r="I1090" s="1">
        <v>4.2517145115421447E-12</v>
      </c>
      <c r="J1090" s="1">
        <v>2.092408868091107E-10</v>
      </c>
      <c r="K1090" s="1">
        <v>101.43374246345938</v>
      </c>
      <c r="L1090" s="1">
        <v>1.0723633659456495E-13</v>
      </c>
      <c r="M1090" s="1">
        <v>3.0608199474750491E-10</v>
      </c>
      <c r="N1090" s="1">
        <v>2.6657833982992374</v>
      </c>
      <c r="O1090" s="1">
        <v>99.450000000000486</v>
      </c>
      <c r="P1090" s="1">
        <v>14.120000000014752</v>
      </c>
      <c r="Q1090" s="1">
        <v>26.368000000000055</v>
      </c>
      <c r="R1090" s="1">
        <v>941.56104676378789</v>
      </c>
      <c r="S1090" s="1">
        <v>51.012</v>
      </c>
      <c r="T1090" s="1">
        <v>403.25696041745277</v>
      </c>
      <c r="U1090" s="1">
        <v>4.1925667971656218</v>
      </c>
      <c r="V1090" s="1">
        <f>0.45*2600*PS[[#This Row],[Transform File.REC_y]]</f>
        <v>1.7076055008506377E-5</v>
      </c>
      <c r="W1090" s="1">
        <f>0.45*_xlfn.XLOOKUP(PS[[#This Row],[Transform File.Year]],Graphs!$R$2:$R$41,Graphs!$S$2:$S$41)*_xlfn.XLOOKUP(PS[[#This Row],[Transform File.Year]],Graphs!$R$2:$R$41,Graphs!$T$2:$T$41)*PS[[#This Row],[Transform File.REC_y]]</f>
        <v>1.1824387166669388E-5</v>
      </c>
    </row>
    <row r="1091" spans="1:23" hidden="1" x14ac:dyDescent="0.25">
      <c r="A1091" s="1" t="s">
        <v>105</v>
      </c>
      <c r="B1091">
        <v>3</v>
      </c>
      <c r="C1091" s="1" t="s">
        <v>108</v>
      </c>
      <c r="D1091" s="1" t="s">
        <v>23</v>
      </c>
      <c r="E1091" s="1">
        <v>2030</v>
      </c>
      <c r="F1091" s="1">
        <v>84.622654042378116</v>
      </c>
      <c r="G1091" s="1">
        <v>8.2375777213570063E-6</v>
      </c>
      <c r="H1091" s="1">
        <v>7.7709814945472292E-13</v>
      </c>
      <c r="I1091" s="1">
        <v>4.7619429668722262E-12</v>
      </c>
      <c r="J1091" s="1">
        <v>2.3832603683144525E-11</v>
      </c>
      <c r="K1091" s="1">
        <v>176.69850611953871</v>
      </c>
      <c r="L1091" s="1">
        <v>1.7437762584369893E-13</v>
      </c>
      <c r="M1091" s="1">
        <v>108.71997694570312</v>
      </c>
      <c r="N1091" s="1">
        <v>3.4291750974672044</v>
      </c>
      <c r="O1091" s="1">
        <v>91.800000000000679</v>
      </c>
      <c r="P1091" s="1">
        <v>13.414000000018611</v>
      </c>
      <c r="Q1091" s="1">
        <v>23.072000000000113</v>
      </c>
      <c r="R1091" s="1">
        <v>1032.003455893914</v>
      </c>
      <c r="S1091" s="1">
        <v>47.088000000000001</v>
      </c>
      <c r="T1091" s="1">
        <v>395.86762708442552</v>
      </c>
      <c r="U1091" s="1">
        <v>5.7193501954648607</v>
      </c>
      <c r="V1091" s="1">
        <f>0.45*2600*PS[[#This Row],[Transform File.REC_y]]</f>
        <v>9.637965933987698E-3</v>
      </c>
      <c r="W1091" s="1">
        <f>0.45*_xlfn.XLOOKUP(PS[[#This Row],[Transform File.Year]],Graphs!$R$2:$R$41,Graphs!$S$2:$S$41)*_xlfn.XLOOKUP(PS[[#This Row],[Transform File.Year]],Graphs!$R$2:$R$41,Graphs!$T$2:$T$41)*PS[[#This Row],[Transform File.REC_y]]</f>
        <v>6.454355291725368E-3</v>
      </c>
    </row>
    <row r="1092" spans="1:23" hidden="1" x14ac:dyDescent="0.25">
      <c r="A1092" s="1" t="s">
        <v>105</v>
      </c>
      <c r="B1092">
        <v>3</v>
      </c>
      <c r="C1092" s="1" t="s">
        <v>108</v>
      </c>
      <c r="D1092" s="1" t="s">
        <v>23</v>
      </c>
      <c r="E1092" s="1">
        <v>2031</v>
      </c>
      <c r="F1092" s="1">
        <v>84.619869490475068</v>
      </c>
      <c r="G1092" s="1">
        <v>3.3144419046254782E-7</v>
      </c>
      <c r="H1092" s="1">
        <v>1.6659336393420129E-12</v>
      </c>
      <c r="I1092" s="1">
        <v>5.3096710933339709E-12</v>
      </c>
      <c r="J1092" s="1">
        <v>2.0667793062765848E-11</v>
      </c>
      <c r="K1092" s="1">
        <v>60.564991167012508</v>
      </c>
      <c r="L1092" s="1">
        <v>3.8473233099347309E-13</v>
      </c>
      <c r="M1092" s="1">
        <v>4.6229385301474044E-12</v>
      </c>
      <c r="N1092" s="1">
        <v>4.5742626462183447</v>
      </c>
      <c r="O1092" s="1">
        <v>84.150000000000972</v>
      </c>
      <c r="P1092" s="1">
        <v>12.708000000022864</v>
      </c>
      <c r="Q1092" s="1">
        <v>19.77600000000017</v>
      </c>
      <c r="R1092" s="1">
        <v>1197.7106286801193</v>
      </c>
      <c r="S1092" s="1">
        <v>43.164000000000023</v>
      </c>
      <c r="T1092" s="1">
        <v>497.19827069679536</v>
      </c>
      <c r="U1092" s="1">
        <v>8.0095252929320644</v>
      </c>
      <c r="V1092" s="1">
        <f>0.45*2600*PS[[#This Row],[Transform File.REC_y]]</f>
        <v>3.8778970284118096E-4</v>
      </c>
      <c r="W1092" s="1">
        <f>0.45*_xlfn.XLOOKUP(PS[[#This Row],[Transform File.Year]],Graphs!$R$2:$R$41,Graphs!$S$2:$S$41)*_xlfn.XLOOKUP(PS[[#This Row],[Transform File.Year]],Graphs!$R$2:$R$41,Graphs!$T$2:$T$41)*PS[[#This Row],[Transform File.REC_y]]</f>
        <v>2.4921221233049955E-4</v>
      </c>
    </row>
    <row r="1093" spans="1:23" hidden="1" x14ac:dyDescent="0.25">
      <c r="A1093" s="1" t="s">
        <v>105</v>
      </c>
      <c r="B1093">
        <v>3</v>
      </c>
      <c r="C1093" s="1" t="s">
        <v>108</v>
      </c>
      <c r="D1093" s="1" t="s">
        <v>23</v>
      </c>
      <c r="E1093" s="1">
        <v>2032</v>
      </c>
      <c r="F1093" s="1">
        <v>85.624012183021065</v>
      </c>
      <c r="G1093" s="1">
        <v>5.0016034950545899E-8</v>
      </c>
      <c r="H1093" s="1">
        <v>2.7269531466200823E-12</v>
      </c>
      <c r="I1093" s="1">
        <v>5.8922639744744277E-12</v>
      </c>
      <c r="J1093" s="1">
        <v>2.1240594480619171E-11</v>
      </c>
      <c r="K1093" s="1">
        <v>70.391488010027359</v>
      </c>
      <c r="L1093" s="1">
        <v>1.8050492587282265E-10</v>
      </c>
      <c r="M1093" s="1">
        <v>1.1904112192442459E-11</v>
      </c>
      <c r="N1093" s="1">
        <v>6.2918939692571563</v>
      </c>
      <c r="O1093" s="1">
        <v>76.500000000001393</v>
      </c>
      <c r="P1093" s="1">
        <v>12.002000000027625</v>
      </c>
      <c r="Q1093" s="1">
        <v>16.480000000000249</v>
      </c>
      <c r="R1093" s="1">
        <v>1247.2842865137984</v>
      </c>
      <c r="S1093" s="1">
        <v>39.240000000000045</v>
      </c>
      <c r="T1093" s="1">
        <v>489.80893736346661</v>
      </c>
      <c r="U1093" s="1">
        <v>11.444787939150409</v>
      </c>
      <c r="V1093" s="1">
        <f>0.45*2600*PS[[#This Row],[Transform File.REC_y]]</f>
        <v>5.8518760892138702E-5</v>
      </c>
      <c r="W1093" s="1">
        <f>0.45*_xlfn.XLOOKUP(PS[[#This Row],[Transform File.Year]],Graphs!$R$2:$R$41,Graphs!$S$2:$S$41)*_xlfn.XLOOKUP(PS[[#This Row],[Transform File.Year]],Graphs!$R$2:$R$41,Graphs!$T$2:$T$41)*PS[[#This Row],[Transform File.REC_y]]</f>
        <v>3.6086846022185494E-5</v>
      </c>
    </row>
    <row r="1094" spans="1:23" hidden="1" x14ac:dyDescent="0.25">
      <c r="A1094" s="1" t="s">
        <v>105</v>
      </c>
      <c r="B1094">
        <v>3</v>
      </c>
      <c r="C1094" s="1" t="s">
        <v>108</v>
      </c>
      <c r="D1094" s="1" t="s">
        <v>23</v>
      </c>
      <c r="E1094" s="1">
        <v>2033</v>
      </c>
      <c r="F1094" s="1">
        <v>86.456358507883337</v>
      </c>
      <c r="G1094" s="1">
        <v>4.8613502040816097E-8</v>
      </c>
      <c r="H1094" s="1">
        <v>6.8428652481845748E-12</v>
      </c>
      <c r="I1094" s="1">
        <v>6.5946311186184926E-12</v>
      </c>
      <c r="J1094" s="1">
        <v>2.8813390804321303E-11</v>
      </c>
      <c r="K1094" s="1">
        <v>70.903877182738029</v>
      </c>
      <c r="L1094" s="1">
        <v>2.1981467963605092E-11</v>
      </c>
      <c r="M1094" s="1">
        <v>9.0688097125010157E-11</v>
      </c>
      <c r="N1094" s="1">
        <v>8.8683409537851858</v>
      </c>
      <c r="O1094" s="1">
        <v>68.850000000002183</v>
      </c>
      <c r="P1094" s="1">
        <v>11.296000000032933</v>
      </c>
      <c r="Q1094" s="1">
        <v>13.184000000000351</v>
      </c>
      <c r="R1094" s="1">
        <v>1306.6844411904924</v>
      </c>
      <c r="S1094" s="1">
        <v>35.316000000000074</v>
      </c>
      <c r="T1094" s="1">
        <v>482.41960403014514</v>
      </c>
      <c r="U1094" s="1">
        <v>17.736681908407565</v>
      </c>
      <c r="V1094" s="1">
        <f>0.45*2600*PS[[#This Row],[Transform File.REC_y]]</f>
        <v>5.6877797387754835E-5</v>
      </c>
      <c r="W1094" s="1">
        <f>0.45*_xlfn.XLOOKUP(PS[[#This Row],[Transform File.Year]],Graphs!$R$2:$R$41,Graphs!$S$2:$S$41)*_xlfn.XLOOKUP(PS[[#This Row],[Transform File.Year]],Graphs!$R$2:$R$41,Graphs!$T$2:$T$41)*PS[[#This Row],[Transform File.REC_y]]</f>
        <v>3.3655255646679399E-5</v>
      </c>
    </row>
    <row r="1095" spans="1:23" hidden="1" x14ac:dyDescent="0.25">
      <c r="A1095" s="1" t="s">
        <v>105</v>
      </c>
      <c r="B1095">
        <v>3</v>
      </c>
      <c r="C1095" s="1" t="s">
        <v>108</v>
      </c>
      <c r="D1095" s="1" t="s">
        <v>23</v>
      </c>
      <c r="E1095" s="1">
        <v>2034</v>
      </c>
      <c r="F1095" s="1">
        <v>88.603752785050489</v>
      </c>
      <c r="G1095" s="1">
        <v>1.288283537214425E-7</v>
      </c>
      <c r="H1095" s="1">
        <v>7.6511234907725321</v>
      </c>
      <c r="I1095" s="1">
        <v>7.4385907562496191E-12</v>
      </c>
      <c r="J1095" s="1">
        <v>1.5484090892094597E-11</v>
      </c>
      <c r="K1095" s="1">
        <v>52.946395060467282</v>
      </c>
      <c r="L1095" s="1">
        <v>1.8625653569852436E-11</v>
      </c>
      <c r="M1095" s="1">
        <v>37.355228458391807</v>
      </c>
      <c r="N1095" s="1">
        <v>13.302511429622429</v>
      </c>
      <c r="O1095" s="1">
        <v>61.20000000000384</v>
      </c>
      <c r="P1095" s="1">
        <v>10.590000000038826</v>
      </c>
      <c r="Q1095" s="1">
        <v>9.8880000000004955</v>
      </c>
      <c r="R1095" s="1">
        <v>1366.5969850398972</v>
      </c>
      <c r="S1095" s="1">
        <v>31.392000000000088</v>
      </c>
      <c r="T1095" s="1">
        <v>475.03027069690251</v>
      </c>
      <c r="U1095" s="1">
        <v>26.605022862192751</v>
      </c>
      <c r="V1095" s="1">
        <f>0.45*2600*PS[[#This Row],[Transform File.REC_y]]</f>
        <v>1.5072917385408773E-4</v>
      </c>
      <c r="W1095" s="1">
        <f>0.45*_xlfn.XLOOKUP(PS[[#This Row],[Transform File.Year]],Graphs!$R$2:$R$41,Graphs!$S$2:$S$41)*_xlfn.XLOOKUP(PS[[#This Row],[Transform File.Year]],Graphs!$R$2:$R$41,Graphs!$T$2:$T$41)*PS[[#This Row],[Transform File.REC_y]]</f>
        <v>8.5573577015059243E-5</v>
      </c>
    </row>
    <row r="1096" spans="1:23" hidden="1" x14ac:dyDescent="0.25">
      <c r="A1096" s="1" t="s">
        <v>105</v>
      </c>
      <c r="B1096">
        <v>3</v>
      </c>
      <c r="C1096" s="1" t="s">
        <v>108</v>
      </c>
      <c r="D1096" s="1" t="s">
        <v>23</v>
      </c>
      <c r="E1096" s="1">
        <v>2035</v>
      </c>
      <c r="F1096" s="1">
        <v>89.748451044824222</v>
      </c>
      <c r="G1096" s="1">
        <v>3.866370420472343E-5</v>
      </c>
      <c r="H1096" s="1">
        <v>8.8040533495273311E-12</v>
      </c>
      <c r="I1096" s="1">
        <v>7.9453634904587539E-12</v>
      </c>
      <c r="J1096" s="1">
        <v>1.1321998202407318E-11</v>
      </c>
      <c r="K1096" s="1">
        <v>37.447923639866509</v>
      </c>
      <c r="L1096" s="1">
        <v>1.5461754977398455E-11</v>
      </c>
      <c r="M1096" s="1">
        <v>61.36229973739588</v>
      </c>
      <c r="N1096" s="1">
        <v>13.838492037627457</v>
      </c>
      <c r="O1096" s="1">
        <v>53.550000000006563</v>
      </c>
      <c r="P1096" s="1">
        <v>9.88400000004542</v>
      </c>
      <c r="Q1096" s="1">
        <v>6.5920000000007288</v>
      </c>
      <c r="R1096" s="1">
        <v>1408.5520467670312</v>
      </c>
      <c r="S1096" s="1">
        <v>27.468000000000114</v>
      </c>
      <c r="T1096" s="1">
        <v>504.99616582196097</v>
      </c>
      <c r="U1096" s="1">
        <v>39.907534291815182</v>
      </c>
      <c r="V1096" s="1">
        <f>0.45*2600*PS[[#This Row],[Transform File.REC_y]]</f>
        <v>4.5236533919526416E-2</v>
      </c>
      <c r="W1096" s="1">
        <f>0.45*_xlfn.XLOOKUP(PS[[#This Row],[Transform File.Year]],Graphs!$R$2:$R$41,Graphs!$S$2:$S$41)*_xlfn.XLOOKUP(PS[[#This Row],[Transform File.Year]],Graphs!$R$2:$R$41,Graphs!$T$2:$T$41)*PS[[#This Row],[Transform File.REC_y]]</f>
        <v>2.4639972046136934E-2</v>
      </c>
    </row>
    <row r="1097" spans="1:23" hidden="1" x14ac:dyDescent="0.25">
      <c r="A1097" s="1" t="s">
        <v>105</v>
      </c>
      <c r="B1097">
        <v>3</v>
      </c>
      <c r="C1097" s="1" t="s">
        <v>108</v>
      </c>
      <c r="D1097" s="1" t="s">
        <v>23</v>
      </c>
      <c r="E1097" s="1">
        <v>2036</v>
      </c>
      <c r="F1097" s="1">
        <v>92.140847681245958</v>
      </c>
      <c r="G1097" s="1">
        <v>1.4213614665616585E-7</v>
      </c>
      <c r="H1097" s="1">
        <v>3.4817472626419203E-12</v>
      </c>
      <c r="I1097" s="1">
        <v>7.7890142004330413E-12</v>
      </c>
      <c r="J1097" s="1">
        <v>9.8663365815864933E-12</v>
      </c>
      <c r="K1097" s="1">
        <v>1.8638477035941523E-10</v>
      </c>
      <c r="L1097" s="1">
        <v>2.4606861685793729E-11</v>
      </c>
      <c r="M1097" s="1">
        <v>61.91066813497288</v>
      </c>
      <c r="N1097" s="1">
        <v>11.27510284514304</v>
      </c>
      <c r="O1097" s="1">
        <v>45.900000000013407</v>
      </c>
      <c r="P1097" s="1">
        <v>9.1780000000528581</v>
      </c>
      <c r="Q1097" s="1">
        <v>3.2960000000012184</v>
      </c>
      <c r="R1097" s="1">
        <v>1435.0086370735644</v>
      </c>
      <c r="S1097" s="1">
        <v>23.544000000000157</v>
      </c>
      <c r="T1097" s="1">
        <v>558.96913222602348</v>
      </c>
      <c r="U1097" s="1">
        <v>53.746026329442643</v>
      </c>
      <c r="V1097" s="1">
        <f>0.45*2600*PS[[#This Row],[Transform File.REC_y]]</f>
        <v>1.6629929158771403E-4</v>
      </c>
      <c r="W1097" s="1">
        <f>0.45*_xlfn.XLOOKUP(PS[[#This Row],[Transform File.Year]],Graphs!$R$2:$R$41,Graphs!$S$2:$S$41)*_xlfn.XLOOKUP(PS[[#This Row],[Transform File.Year]],Graphs!$R$2:$R$41,Graphs!$T$2:$T$41)*PS[[#This Row],[Transform File.REC_y]]</f>
        <v>8.6901332638160411E-5</v>
      </c>
    </row>
    <row r="1098" spans="1:23" hidden="1" x14ac:dyDescent="0.25">
      <c r="A1098" s="1" t="s">
        <v>105</v>
      </c>
      <c r="B1098">
        <v>3</v>
      </c>
      <c r="C1098" s="1" t="s">
        <v>108</v>
      </c>
      <c r="D1098" s="1" t="s">
        <v>23</v>
      </c>
      <c r="E1098" s="1">
        <v>2037</v>
      </c>
      <c r="F1098" s="1">
        <v>103.75840853575315</v>
      </c>
      <c r="G1098" s="1">
        <v>-1.3286051726656057E-2</v>
      </c>
      <c r="H1098" s="1">
        <v>7.0018207094522536E-12</v>
      </c>
      <c r="I1098" s="1">
        <v>9.2121429512917436E-12</v>
      </c>
      <c r="J1098" s="1">
        <v>7.3847560665496887E-12</v>
      </c>
      <c r="K1098" s="1">
        <v>21.155258190634548</v>
      </c>
      <c r="L1098" s="1">
        <v>2.0557170945315846E-11</v>
      </c>
      <c r="M1098" s="1">
        <v>46.799233608165586</v>
      </c>
      <c r="N1098" s="1">
        <v>11.257742316550637</v>
      </c>
      <c r="O1098" s="1">
        <v>45.901123490785942</v>
      </c>
      <c r="P1098" s="1">
        <v>8.4720000000608042</v>
      </c>
      <c r="Q1098" s="1">
        <v>2.1045880358837872E-10</v>
      </c>
      <c r="R1098" s="1">
        <v>1424.0173037404174</v>
      </c>
      <c r="S1098" s="1">
        <v>19.620000000000214</v>
      </c>
      <c r="T1098" s="1">
        <v>613.49046702766304</v>
      </c>
      <c r="U1098" s="1">
        <v>65.021129174585681</v>
      </c>
      <c r="V1098" s="1">
        <f>0.45*2600*PS[[#This Row],[Transform File.REC_y]]</f>
        <v>-15.544680520187587</v>
      </c>
      <c r="W1098" s="1">
        <f>0.45*_xlfn.XLOOKUP(PS[[#This Row],[Transform File.Year]],Graphs!$R$2:$R$41,Graphs!$S$2:$S$41)*_xlfn.XLOOKUP(PS[[#This Row],[Transform File.Year]],Graphs!$R$2:$R$41,Graphs!$T$2:$T$41)*PS[[#This Row],[Transform File.REC_y]]</f>
        <v>-7.7925563346605644</v>
      </c>
    </row>
    <row r="1099" spans="1:23" hidden="1" x14ac:dyDescent="0.25">
      <c r="A1099" s="1" t="s">
        <v>105</v>
      </c>
      <c r="B1099">
        <v>3</v>
      </c>
      <c r="C1099" s="1" t="s">
        <v>108</v>
      </c>
      <c r="D1099" s="1" t="s">
        <v>23</v>
      </c>
      <c r="E1099" s="1">
        <v>2038</v>
      </c>
      <c r="F1099" s="1">
        <v>107.88799026349827</v>
      </c>
      <c r="G1099" s="1">
        <v>2.2561168819037365E-7</v>
      </c>
      <c r="H1099" s="1">
        <v>5.4806610751413489E-12</v>
      </c>
      <c r="I1099" s="1">
        <v>1.0986476652871983E-11</v>
      </c>
      <c r="J1099" s="1">
        <v>4.8764256164026732E-12</v>
      </c>
      <c r="K1099" s="1">
        <v>65.757588953924099</v>
      </c>
      <c r="L1099" s="1">
        <v>3.7742061363110509E-11</v>
      </c>
      <c r="M1099" s="1">
        <v>30.752373464745556</v>
      </c>
      <c r="N1099" s="1">
        <v>3.6448365642229117</v>
      </c>
      <c r="O1099" s="1">
        <v>38.251123490794747</v>
      </c>
      <c r="P1099" s="1">
        <v>7.766000000068594</v>
      </c>
      <c r="Q1099" s="1">
        <v>2.3429140727152324E-10</v>
      </c>
      <c r="R1099" s="1">
        <v>1445.1725619310521</v>
      </c>
      <c r="S1099" s="1">
        <v>15.696000000000287</v>
      </c>
      <c r="T1099" s="1">
        <v>660.28970063582858</v>
      </c>
      <c r="U1099" s="1">
        <v>76.278871491136314</v>
      </c>
      <c r="V1099" s="1">
        <f>0.45*2600*PS[[#This Row],[Transform File.REC_y]]</f>
        <v>2.6396567518273715E-4</v>
      </c>
      <c r="W1099" s="1">
        <f>0.45*_xlfn.XLOOKUP(PS[[#This Row],[Transform File.Year]],Graphs!$R$2:$R$41,Graphs!$S$2:$S$41)*_xlfn.XLOOKUP(PS[[#This Row],[Transform File.Year]],Graphs!$R$2:$R$41,Graphs!$T$2:$T$41)*PS[[#This Row],[Transform File.REC_y]]</f>
        <v>1.2693606067290121E-4</v>
      </c>
    </row>
    <row r="1100" spans="1:23" hidden="1" x14ac:dyDescent="0.25">
      <c r="A1100" s="1" t="s">
        <v>105</v>
      </c>
      <c r="B1100">
        <v>3</v>
      </c>
      <c r="C1100" s="1" t="s">
        <v>108</v>
      </c>
      <c r="D1100" s="1" t="s">
        <v>23</v>
      </c>
      <c r="E1100" s="1">
        <v>2039</v>
      </c>
      <c r="F1100" s="1">
        <v>105.560744365419</v>
      </c>
      <c r="G1100" s="1">
        <v>5.5099784263502336E-7</v>
      </c>
      <c r="H1100" s="1">
        <v>1.6517997595817587E-12</v>
      </c>
      <c r="I1100" s="1">
        <v>1.3294100874979789E-11</v>
      </c>
      <c r="J1100" s="1">
        <v>3.6872683543632329E-12</v>
      </c>
      <c r="K1100" s="1">
        <v>73.631151141540755</v>
      </c>
      <c r="L1100" s="1">
        <v>4.0378215080528751E-11</v>
      </c>
      <c r="M1100" s="1">
        <v>41.796072914823881</v>
      </c>
      <c r="N1100" s="1">
        <v>5.9658344406961925</v>
      </c>
      <c r="O1100" s="1">
        <v>30.601123490798223</v>
      </c>
      <c r="P1100" s="1">
        <v>7.0600000000778067</v>
      </c>
      <c r="Q1100" s="1">
        <v>2.5495920033428909E-10</v>
      </c>
      <c r="R1100" s="1">
        <v>1510.9301508849762</v>
      </c>
      <c r="S1100" s="1">
        <v>11.772000000000393</v>
      </c>
      <c r="T1100" s="1">
        <v>691.04207410057415</v>
      </c>
      <c r="U1100" s="1">
        <v>79.923708055359228</v>
      </c>
      <c r="V1100" s="1">
        <f>0.45*2600*PS[[#This Row],[Transform File.REC_y]]</f>
        <v>6.4466747588297737E-4</v>
      </c>
      <c r="W1100" s="1">
        <f>0.45*_xlfn.XLOOKUP(PS[[#This Row],[Transform File.Year]],Graphs!$R$2:$R$41,Graphs!$S$2:$S$41)*_xlfn.XLOOKUP(PS[[#This Row],[Transform File.Year]],Graphs!$R$2:$R$41,Graphs!$T$2:$T$41)*PS[[#This Row],[Transform File.REC_y]]</f>
        <v>2.9736534230148995E-4</v>
      </c>
    </row>
    <row r="1101" spans="1:23" hidden="1" x14ac:dyDescent="0.25">
      <c r="A1101" s="1" t="s">
        <v>105</v>
      </c>
      <c r="B1101">
        <v>3</v>
      </c>
      <c r="C1101" s="1" t="s">
        <v>108</v>
      </c>
      <c r="D1101" s="1" t="s">
        <v>23</v>
      </c>
      <c r="E1101" s="1">
        <v>2040</v>
      </c>
      <c r="F1101" s="1">
        <v>103.97425289865633</v>
      </c>
      <c r="G1101" s="1">
        <v>4.0898407554675411E-7</v>
      </c>
      <c r="H1101" s="1">
        <v>8.5038053589758249E-13</v>
      </c>
      <c r="I1101" s="1">
        <v>1.6806645766168507E-11</v>
      </c>
      <c r="J1101" s="1">
        <v>3.0082069139789194E-12</v>
      </c>
      <c r="K1101" s="1">
        <v>107.89778496369266</v>
      </c>
      <c r="L1101" s="1">
        <v>4.450791403458324E-11</v>
      </c>
      <c r="M1101" s="1">
        <v>1.1481920425688978E-9</v>
      </c>
      <c r="N1101" s="1">
        <v>1.6530307941351024E-9</v>
      </c>
      <c r="O1101" s="1">
        <v>22.951123490805227</v>
      </c>
      <c r="P1101" s="1">
        <v>6.3540000000887931</v>
      </c>
      <c r="Q1101" s="1">
        <v>2.7619979481490826E-10</v>
      </c>
      <c r="R1101" s="1">
        <v>1584.5613020265171</v>
      </c>
      <c r="S1101" s="1">
        <v>7.8480000000005683</v>
      </c>
      <c r="T1101" s="1">
        <v>732.83814701539802</v>
      </c>
      <c r="U1101" s="1">
        <v>85.889542496055427</v>
      </c>
      <c r="V1101" s="1">
        <f>0.45*2600*PS[[#This Row],[Transform File.REC_y]]</f>
        <v>4.785113683897023E-4</v>
      </c>
      <c r="W1101" s="1">
        <f>0.45*_xlfn.XLOOKUP(PS[[#This Row],[Transform File.Year]],Graphs!$R$2:$R$41,Graphs!$S$2:$S$41)*_xlfn.XLOOKUP(PS[[#This Row],[Transform File.Year]],Graphs!$R$2:$R$41,Graphs!$T$2:$T$41)*PS[[#This Row],[Transform File.REC_y]]</f>
        <v>2.1171021868485692E-4</v>
      </c>
    </row>
    <row r="1102" spans="1:23" hidden="1" x14ac:dyDescent="0.25">
      <c r="A1102" s="1" t="s">
        <v>105</v>
      </c>
      <c r="B1102">
        <v>3</v>
      </c>
      <c r="C1102" s="1" t="s">
        <v>108</v>
      </c>
      <c r="D1102" s="1" t="s">
        <v>23</v>
      </c>
      <c r="E1102" s="1">
        <v>2041</v>
      </c>
      <c r="F1102" s="1">
        <v>104.18273007417686</v>
      </c>
      <c r="G1102" s="1">
        <v>6.7036264596220246E-5</v>
      </c>
      <c r="H1102" s="1">
        <v>7.0912977220660067E-13</v>
      </c>
      <c r="I1102" s="1">
        <v>2.216672281268954E-11</v>
      </c>
      <c r="J1102" s="1">
        <v>2.4604058493348277E-12</v>
      </c>
      <c r="K1102" s="1">
        <v>138.73841130407408</v>
      </c>
      <c r="L1102" s="1">
        <v>5.1365719107849686E-11</v>
      </c>
      <c r="M1102" s="1">
        <v>7.3159138918423794E-11</v>
      </c>
      <c r="N1102" s="1">
        <v>3.1250559243381082E-10</v>
      </c>
      <c r="O1102" s="1">
        <v>15.301123490810706</v>
      </c>
      <c r="P1102" s="1">
        <v>6.3540000001020873</v>
      </c>
      <c r="Q1102" s="1">
        <v>3.0501318561922956E-10</v>
      </c>
      <c r="R1102" s="1">
        <v>1692.4590869902097</v>
      </c>
      <c r="S1102" s="1">
        <v>3.9240000000009529</v>
      </c>
      <c r="T1102" s="1">
        <v>732.83814701654626</v>
      </c>
      <c r="U1102" s="1">
        <v>85.889542497708462</v>
      </c>
      <c r="V1102" s="1">
        <f>0.45*2600*PS[[#This Row],[Transform File.REC_y]]</f>
        <v>7.8432429577577692E-2</v>
      </c>
      <c r="W1102" s="1">
        <f>0.45*_xlfn.XLOOKUP(PS[[#This Row],[Transform File.Year]],Graphs!$R$2:$R$41,Graphs!$S$2:$S$41)*_xlfn.XLOOKUP(PS[[#This Row],[Transform File.Year]],Graphs!$R$2:$R$41,Graphs!$T$2:$T$41)*PS[[#This Row],[Transform File.REC_y]]</f>
        <v>3.3282692283824182E-2</v>
      </c>
    </row>
    <row r="1103" spans="1:23" hidden="1" x14ac:dyDescent="0.25">
      <c r="A1103" s="1" t="s">
        <v>105</v>
      </c>
      <c r="B1103">
        <v>3</v>
      </c>
      <c r="C1103" s="1" t="s">
        <v>108</v>
      </c>
      <c r="D1103" s="1" t="s">
        <v>23</v>
      </c>
      <c r="E1103" s="1">
        <v>2042</v>
      </c>
      <c r="F1103" s="1">
        <v>103.90014024952984</v>
      </c>
      <c r="G1103" s="1">
        <v>4.6037516255511017E-5</v>
      </c>
      <c r="H1103" s="1">
        <v>6.9847176140960567E-13</v>
      </c>
      <c r="I1103" s="1">
        <v>3.0104865271700076E-11</v>
      </c>
      <c r="J1103" s="1">
        <v>2.4152653219459226E-12</v>
      </c>
      <c r="K1103" s="1">
        <v>47.468732671971296</v>
      </c>
      <c r="L1103" s="1">
        <v>3.0099274133368565E-11</v>
      </c>
      <c r="M1103" s="1">
        <v>23.696642150255681</v>
      </c>
      <c r="N1103" s="1">
        <v>1.4647722448431455E-10</v>
      </c>
      <c r="O1103" s="1">
        <v>7.6511234908123589</v>
      </c>
      <c r="P1103" s="1">
        <v>6.3540000001188943</v>
      </c>
      <c r="Q1103" s="1">
        <v>3.2049727651132416E-10</v>
      </c>
      <c r="R1103" s="1">
        <v>1831.1974982942838</v>
      </c>
      <c r="S1103" s="1">
        <v>1.8145743840407416E-10</v>
      </c>
      <c r="T1103" s="1">
        <v>732.83814701661947</v>
      </c>
      <c r="U1103" s="1">
        <v>85.889542498020973</v>
      </c>
      <c r="V1103" s="1">
        <f>0.45*2600*PS[[#This Row],[Transform File.REC_y]]</f>
        <v>5.3863894018947887E-2</v>
      </c>
      <c r="W1103" s="1">
        <f>0.45*_xlfn.XLOOKUP(PS[[#This Row],[Transform File.Year]],Graphs!$R$2:$R$41,Graphs!$S$2:$S$41)*_xlfn.XLOOKUP(PS[[#This Row],[Transform File.Year]],Graphs!$R$2:$R$41,Graphs!$T$2:$T$41)*PS[[#This Row],[Transform File.REC_y]]</f>
        <v>2.1921602800326911E-2</v>
      </c>
    </row>
    <row r="1104" spans="1:23" hidden="1" x14ac:dyDescent="0.25">
      <c r="A1104" s="1" t="s">
        <v>105</v>
      </c>
      <c r="B1104">
        <v>3</v>
      </c>
      <c r="C1104" s="1" t="s">
        <v>108</v>
      </c>
      <c r="D1104" s="1" t="s">
        <v>23</v>
      </c>
      <c r="E1104" s="1">
        <v>2043</v>
      </c>
      <c r="F1104" s="1">
        <v>99.437778121110455</v>
      </c>
      <c r="G1104" s="1">
        <v>7.4679839727314316E-5</v>
      </c>
      <c r="H1104" s="1">
        <v>7.4632489160779264E-13</v>
      </c>
      <c r="I1104" s="1">
        <v>4.2817587033686359E-11</v>
      </c>
      <c r="J1104" s="1">
        <v>2.2790425517583879E-12</v>
      </c>
      <c r="K1104" s="1">
        <v>41.418424457019597</v>
      </c>
      <c r="L1104" s="1">
        <v>8.9625913998759008E-12</v>
      </c>
      <c r="M1104" s="1">
        <v>52.831875216368665</v>
      </c>
      <c r="N1104" s="1">
        <v>1.209137412582855E-10</v>
      </c>
      <c r="O1104" s="1">
        <v>7.6511234908132089</v>
      </c>
      <c r="P1104" s="1">
        <v>6.3540000001410615</v>
      </c>
      <c r="Q1104" s="1">
        <v>3.3181927471373148E-10</v>
      </c>
      <c r="R1104" s="1">
        <v>1878.6662309662552</v>
      </c>
      <c r="S1104" s="1">
        <v>2.0343890636767925E-10</v>
      </c>
      <c r="T1104" s="1">
        <v>756.53478916687516</v>
      </c>
      <c r="U1104" s="1">
        <v>85.889542498167444</v>
      </c>
      <c r="V1104" s="1">
        <f>0.45*2600*PS[[#This Row],[Transform File.REC_y]]</f>
        <v>8.7375412480957745E-2</v>
      </c>
      <c r="W1104" s="1">
        <f>0.45*_xlfn.XLOOKUP(PS[[#This Row],[Transform File.Year]],Graphs!$R$2:$R$41,Graphs!$S$2:$S$41)*_xlfn.XLOOKUP(PS[[#This Row],[Transform File.Year]],Graphs!$R$2:$R$41,Graphs!$T$2:$T$41)*PS[[#This Row],[Transform File.REC_y]]</f>
        <v>3.4103144549703639E-2</v>
      </c>
    </row>
    <row r="1105" spans="1:23" hidden="1" x14ac:dyDescent="0.25">
      <c r="A1105" s="1" t="s">
        <v>105</v>
      </c>
      <c r="B1105">
        <v>3</v>
      </c>
      <c r="C1105" s="1" t="s">
        <v>108</v>
      </c>
      <c r="D1105" s="1" t="s">
        <v>23</v>
      </c>
      <c r="E1105" s="1">
        <v>2044</v>
      </c>
      <c r="F1105" s="1">
        <v>95.156131841148451</v>
      </c>
      <c r="G1105" s="1">
        <v>4.2561208915130239E-5</v>
      </c>
      <c r="H1105" s="1">
        <v>8.3545248239594449E-13</v>
      </c>
      <c r="I1105" s="1">
        <v>6.7368840417341724E-11</v>
      </c>
      <c r="J1105" s="1">
        <v>2.0981475990693973E-12</v>
      </c>
      <c r="K1105" s="1">
        <v>61.250632723281697</v>
      </c>
      <c r="L1105" s="1">
        <v>3.9005784284147965E-12</v>
      </c>
      <c r="M1105" s="1">
        <v>28.715391516471801</v>
      </c>
      <c r="N1105" s="1">
        <v>1.2035994019076473E-10</v>
      </c>
      <c r="O1105" s="1">
        <v>7.6511234908139176</v>
      </c>
      <c r="P1105" s="1">
        <v>6.3540000001711663</v>
      </c>
      <c r="Q1105" s="1">
        <v>3.4168561129531797E-10</v>
      </c>
      <c r="R1105" s="1">
        <v>1920.0846554232749</v>
      </c>
      <c r="S1105" s="1">
        <v>2.2206455993753168E-10</v>
      </c>
      <c r="T1105" s="1">
        <v>809.3666643832438</v>
      </c>
      <c r="U1105" s="1">
        <v>85.889542498288364</v>
      </c>
      <c r="V1105" s="1">
        <f>0.45*2600*PS[[#This Row],[Transform File.REC_y]]</f>
        <v>4.9796614430702379E-2</v>
      </c>
      <c r="W1105" s="1">
        <f>0.45*_xlfn.XLOOKUP(PS[[#This Row],[Transform File.Year]],Graphs!$R$2:$R$41,Graphs!$S$2:$S$41)*_xlfn.XLOOKUP(PS[[#This Row],[Transform File.Year]],Graphs!$R$2:$R$41,Graphs!$T$2:$T$41)*PS[[#This Row],[Transform File.REC_y]]</f>
        <v>1.8638663969375146E-2</v>
      </c>
    </row>
    <row r="1106" spans="1:23" hidden="1" x14ac:dyDescent="0.25">
      <c r="A1106" s="1" t="s">
        <v>105</v>
      </c>
      <c r="B1106">
        <v>3</v>
      </c>
      <c r="C1106" s="1" t="s">
        <v>108</v>
      </c>
      <c r="D1106" s="1" t="s">
        <v>23</v>
      </c>
      <c r="E1106" s="1">
        <v>2045</v>
      </c>
      <c r="F1106" s="1">
        <v>91.657093706892553</v>
      </c>
      <c r="G1106" s="1">
        <v>2.5416324189107636E-2</v>
      </c>
      <c r="H1106" s="1">
        <v>9.6081268934165802E-13</v>
      </c>
      <c r="I1106" s="1">
        <v>1.4185998803410841E-10</v>
      </c>
      <c r="J1106" s="1">
        <v>2.0294026502091032E-12</v>
      </c>
      <c r="K1106" s="1">
        <v>48.329672037461648</v>
      </c>
      <c r="L1106" s="1">
        <v>2.0605198561821719E-12</v>
      </c>
      <c r="M1106" s="1">
        <v>11.663192547881328</v>
      </c>
      <c r="N1106" s="1">
        <v>1.3017420947602339E-10</v>
      </c>
      <c r="O1106" s="1">
        <v>7.6511234908146157</v>
      </c>
      <c r="P1106" s="1">
        <v>6.3540000002139836</v>
      </c>
      <c r="Q1106" s="1">
        <v>3.4907036736186766E-10</v>
      </c>
      <c r="R1106" s="1">
        <v>1981.3352881465566</v>
      </c>
      <c r="S1106" s="1">
        <v>2.3752631491493014E-10</v>
      </c>
      <c r="T1106" s="1">
        <v>838.08205589971556</v>
      </c>
      <c r="U1106" s="1">
        <v>85.88954249840873</v>
      </c>
      <c r="V1106" s="1">
        <f>0.45*2600*PS[[#This Row],[Transform File.REC_y]]</f>
        <v>29.737099301255935</v>
      </c>
      <c r="W1106" s="1">
        <f>0.45*_xlfn.XLOOKUP(PS[[#This Row],[Transform File.Year]],Graphs!$R$2:$R$41,Graphs!$S$2:$S$41)*_xlfn.XLOOKUP(PS[[#This Row],[Transform File.Year]],Graphs!$R$2:$R$41,Graphs!$T$2:$T$41)*PS[[#This Row],[Transform File.REC_y]]</f>
        <v>10.673399644694914</v>
      </c>
    </row>
    <row r="1107" spans="1:23" hidden="1" x14ac:dyDescent="0.25">
      <c r="A1107" s="1" t="s">
        <v>105</v>
      </c>
      <c r="B1107">
        <v>3</v>
      </c>
      <c r="C1107" s="1" t="s">
        <v>108</v>
      </c>
      <c r="D1107" s="1" t="s">
        <v>23</v>
      </c>
      <c r="E1107" s="1">
        <v>2046</v>
      </c>
      <c r="F1107" s="1">
        <v>88.003084779311564</v>
      </c>
      <c r="G1107" s="1">
        <v>5.7896798467302224E-2</v>
      </c>
      <c r="H1107" s="1">
        <v>1.1158096220931698E-12</v>
      </c>
      <c r="I1107" s="1">
        <v>9.6759798578459694E-8</v>
      </c>
      <c r="J1107" s="1">
        <v>1.8466664843506833E-12</v>
      </c>
      <c r="K1107" s="1">
        <v>128.56854084850823</v>
      </c>
      <c r="L1107" s="1">
        <v>1.4180200265463464E-12</v>
      </c>
      <c r="M1107" s="1">
        <v>41.784045855878482</v>
      </c>
      <c r="N1107" s="1">
        <v>1.4838246985845854E-10</v>
      </c>
      <c r="O1107" s="1">
        <v>7.6511234908153618</v>
      </c>
      <c r="P1107" s="1">
        <v>6.3540000002813528</v>
      </c>
      <c r="Q1107" s="1">
        <v>3.5394679297827033E-10</v>
      </c>
      <c r="R1107" s="1">
        <v>2029.6649601840184</v>
      </c>
      <c r="S1107" s="1">
        <v>2.6213317660072387E-10</v>
      </c>
      <c r="T1107" s="1">
        <v>849.74524844759685</v>
      </c>
      <c r="U1107" s="1">
        <v>85.889542498538901</v>
      </c>
      <c r="V1107" s="1">
        <f>0.45*2600*PS[[#This Row],[Transform File.REC_y]]</f>
        <v>67.739254206743595</v>
      </c>
      <c r="W1107" s="1">
        <f>0.45*_xlfn.XLOOKUP(PS[[#This Row],[Transform File.Year]],Graphs!$R$2:$R$41,Graphs!$S$2:$S$41)*_xlfn.XLOOKUP(PS[[#This Row],[Transform File.Year]],Graphs!$R$2:$R$41,Graphs!$T$2:$T$41)*PS[[#This Row],[Transform File.REC_y]]</f>
        <v>23.313823097858148</v>
      </c>
    </row>
    <row r="1108" spans="1:23" hidden="1" x14ac:dyDescent="0.25">
      <c r="A1108" s="1" t="s">
        <v>105</v>
      </c>
      <c r="B1108">
        <v>3</v>
      </c>
      <c r="C1108" s="1" t="s">
        <v>108</v>
      </c>
      <c r="D1108" s="1" t="s">
        <v>23</v>
      </c>
      <c r="E1108" s="1">
        <v>2047</v>
      </c>
      <c r="F1108" s="1">
        <v>84.873141782653562</v>
      </c>
      <c r="G1108" s="1">
        <v>0.16359495849128194</v>
      </c>
      <c r="H1108" s="1">
        <v>1.3102903117398346E-12</v>
      </c>
      <c r="I1108" s="1">
        <v>1.2270696175937187E-9</v>
      </c>
      <c r="J1108" s="1">
        <v>1.665398809152843E-12</v>
      </c>
      <c r="K1108" s="1">
        <v>209.24573478991448</v>
      </c>
      <c r="L1108" s="1">
        <v>1.0569272422556985E-12</v>
      </c>
      <c r="M1108" s="1">
        <v>26.490048844624951</v>
      </c>
      <c r="N1108" s="1">
        <v>1.7609711601915715E-10</v>
      </c>
      <c r="O1108" s="1">
        <v>7.6511234908161976</v>
      </c>
      <c r="P1108" s="1">
        <v>6.3540000004232127</v>
      </c>
      <c r="Q1108" s="1">
        <v>3.5763406133263359E-10</v>
      </c>
      <c r="R1108" s="1">
        <v>2075.7985010325269</v>
      </c>
      <c r="S1108" s="1">
        <v>2.8269034754603971E-10</v>
      </c>
      <c r="T1108" s="1">
        <v>891.52929430347535</v>
      </c>
      <c r="U1108" s="1">
        <v>85.889542498663758</v>
      </c>
      <c r="V1108" s="1">
        <f>0.45*2600*PS[[#This Row],[Transform File.REC_y]]</f>
        <v>191.40610143479987</v>
      </c>
      <c r="W1108" s="1">
        <f>0.45*_xlfn.XLOOKUP(PS[[#This Row],[Transform File.Year]],Graphs!$R$2:$R$41,Graphs!$S$2:$S$41)*_xlfn.XLOOKUP(PS[[#This Row],[Transform File.Year]],Graphs!$R$2:$R$41,Graphs!$T$2:$T$41)*PS[[#This Row],[Transform File.REC_y]]</f>
        <v>63.165184314847053</v>
      </c>
    </row>
    <row r="1109" spans="1:23" hidden="1" x14ac:dyDescent="0.25">
      <c r="A1109" s="1" t="s">
        <v>105</v>
      </c>
      <c r="B1109">
        <v>3</v>
      </c>
      <c r="C1109" s="1" t="s">
        <v>108</v>
      </c>
      <c r="D1109" s="1" t="s">
        <v>23</v>
      </c>
      <c r="E1109" s="1">
        <v>2048</v>
      </c>
      <c r="F1109" s="1">
        <v>81.955487447270272</v>
      </c>
      <c r="G1109" s="1">
        <v>0.21047550762241571</v>
      </c>
      <c r="H1109" s="1">
        <v>1.5790906712847137E-12</v>
      </c>
      <c r="I1109" s="1">
        <v>1.8363237131002595E-8</v>
      </c>
      <c r="J1109" s="1">
        <v>1.6280639245580122E-12</v>
      </c>
      <c r="K1109" s="1">
        <v>245.37273106207573</v>
      </c>
      <c r="L1109" s="1">
        <v>8.0221275978643122E-13</v>
      </c>
      <c r="M1109" s="1">
        <v>52.6179200390972</v>
      </c>
      <c r="N1109" s="1">
        <v>2.1023293246614059E-10</v>
      </c>
      <c r="O1109" s="1">
        <v>7.6511234908171586</v>
      </c>
      <c r="P1109" s="1">
        <v>9.7187478120472764E-8</v>
      </c>
      <c r="Q1109" s="1">
        <v>3.6064226824661252E-10</v>
      </c>
      <c r="R1109" s="1">
        <v>2161.3917358224444</v>
      </c>
      <c r="S1109" s="1">
        <v>3.2043240890915022E-10</v>
      </c>
      <c r="T1109" s="1">
        <v>918.01934314810035</v>
      </c>
      <c r="U1109" s="1">
        <v>85.889542498816382</v>
      </c>
      <c r="V1109" s="1">
        <f>0.45*2600*PS[[#This Row],[Transform File.REC_y]]</f>
        <v>246.25634391822638</v>
      </c>
      <c r="W1109" s="1">
        <f>0.45*_xlfn.XLOOKUP(PS[[#This Row],[Transform File.Year]],Graphs!$R$2:$R$41,Graphs!$S$2:$S$41)*_xlfn.XLOOKUP(PS[[#This Row],[Transform File.Year]],Graphs!$R$2:$R$41,Graphs!$T$2:$T$41)*PS[[#This Row],[Transform File.REC_y]]</f>
        <v>77.918140001872516</v>
      </c>
    </row>
    <row r="1110" spans="1:23" hidden="1" x14ac:dyDescent="0.25">
      <c r="A1110" s="1" t="s">
        <v>105</v>
      </c>
      <c r="B1110">
        <v>3</v>
      </c>
      <c r="C1110" s="1" t="s">
        <v>108</v>
      </c>
      <c r="D1110" s="1" t="s">
        <v>23</v>
      </c>
      <c r="E1110" s="1">
        <v>2049</v>
      </c>
      <c r="F1110" s="1">
        <v>78.746286686436619</v>
      </c>
      <c r="G1110" s="1">
        <v>0.28152041040331144</v>
      </c>
      <c r="H1110" s="1">
        <v>1.8686398543763064E-12</v>
      </c>
      <c r="I1110" s="1">
        <v>9.6874346699028851E-10</v>
      </c>
      <c r="J1110" s="1">
        <v>1.5601642683786948E-12</v>
      </c>
      <c r="K1110" s="1">
        <v>234.76281287170951</v>
      </c>
      <c r="L1110" s="1">
        <v>6.2835982468693906E-13</v>
      </c>
      <c r="M1110" s="1">
        <v>34.246411565025483</v>
      </c>
      <c r="N1110" s="1">
        <v>2.5276156265998102E-10</v>
      </c>
      <c r="O1110" s="1">
        <v>7.6511234908182155</v>
      </c>
      <c r="P1110" s="1">
        <v>9.8409257512237124E-8</v>
      </c>
      <c r="Q1110" s="1">
        <v>3.6310267409594737E-10</v>
      </c>
      <c r="R1110" s="1">
        <v>2221.2857168845394</v>
      </c>
      <c r="S1110" s="1">
        <v>3.6081062398967897E-10</v>
      </c>
      <c r="T1110" s="1">
        <v>970.6372631871975</v>
      </c>
      <c r="U1110" s="1">
        <v>85.889542499002957</v>
      </c>
      <c r="V1110" s="1">
        <f>0.45*2600*PS[[#This Row],[Transform File.REC_y]]</f>
        <v>329.37888017187436</v>
      </c>
      <c r="W1110" s="1">
        <f>0.45*_xlfn.XLOOKUP(PS[[#This Row],[Transform File.Year]],Graphs!$R$2:$R$41,Graphs!$S$2:$S$41)*_xlfn.XLOOKUP(PS[[#This Row],[Transform File.Year]],Graphs!$R$2:$R$41,Graphs!$T$2:$T$41)*PS[[#This Row],[Transform File.REC_y]]</f>
        <v>99.920955049393854</v>
      </c>
    </row>
    <row r="1111" spans="1:23" hidden="1" x14ac:dyDescent="0.25">
      <c r="A1111" s="1" t="s">
        <v>105</v>
      </c>
      <c r="B1111">
        <v>3</v>
      </c>
      <c r="C1111" s="1" t="s">
        <v>108</v>
      </c>
      <c r="D1111" s="1" t="s">
        <v>23</v>
      </c>
      <c r="E1111" s="1">
        <v>2050</v>
      </c>
      <c r="F1111" s="1">
        <v>75.417188292304871</v>
      </c>
      <c r="G1111" s="1">
        <v>0.32013932880602447</v>
      </c>
      <c r="H1111" s="1">
        <v>2.2548323415643456E-12</v>
      </c>
      <c r="I1111" s="1">
        <v>1.9088619900443735E-8</v>
      </c>
      <c r="J1111" s="1">
        <v>1.6367947249745228E-12</v>
      </c>
      <c r="K1111" s="1">
        <v>146.30388056597008</v>
      </c>
      <c r="L1111" s="1">
        <v>0</v>
      </c>
      <c r="M1111" s="1">
        <v>44.363318568045614</v>
      </c>
      <c r="N1111" s="1">
        <v>3.0647413483568263E-10</v>
      </c>
      <c r="O1111" s="1">
        <v>7.6511234908194652</v>
      </c>
      <c r="P1111" s="1">
        <v>1.1677032168269515E-7</v>
      </c>
      <c r="Q1111" s="1">
        <v>3.6551793941789327E-10</v>
      </c>
      <c r="R1111" s="1">
        <v>2283.0045290715602</v>
      </c>
      <c r="S1111" s="1">
        <v>4.0531853802426221E-10</v>
      </c>
      <c r="T1111" s="1">
        <v>1004.883674752223</v>
      </c>
      <c r="U1111" s="1">
        <v>85.88954249922439</v>
      </c>
      <c r="V1111" s="1">
        <f>0.45*2600*PS[[#This Row],[Transform File.REC_y]]</f>
        <v>374.56301470304862</v>
      </c>
      <c r="W1111" s="1">
        <f>0.45*_xlfn.XLOOKUP(PS[[#This Row],[Transform File.Year]],Graphs!$R$2:$R$41,Graphs!$S$2:$S$41)*_xlfn.XLOOKUP(PS[[#This Row],[Transform File.Year]],Graphs!$R$2:$R$41,Graphs!$T$2:$T$41)*PS[[#This Row],[Transform File.REC_y]]</f>
        <v>108.93719157663641</v>
      </c>
    </row>
    <row r="1112" spans="1:23" hidden="1" x14ac:dyDescent="0.25">
      <c r="A1112" s="1" t="s">
        <v>105</v>
      </c>
      <c r="B1112">
        <v>3</v>
      </c>
      <c r="C1112" s="1" t="s">
        <v>108</v>
      </c>
      <c r="D1112" s="1" t="s">
        <v>23</v>
      </c>
      <c r="E1112" s="1">
        <v>2051</v>
      </c>
      <c r="F1112" s="1">
        <v>72.39328358476115</v>
      </c>
      <c r="G1112" s="1">
        <v>1.5379964745488531E-4</v>
      </c>
      <c r="H1112" s="1">
        <v>2.7334923635428543E-12</v>
      </c>
      <c r="I1112" s="1">
        <v>4.2378492339071652E-9</v>
      </c>
      <c r="J1112" s="1">
        <v>1.9059235657732911E-12</v>
      </c>
      <c r="K1112" s="1">
        <v>136.04200565623651</v>
      </c>
      <c r="L1112" s="1">
        <v>0</v>
      </c>
      <c r="M1112" s="1">
        <v>62.032931213133708</v>
      </c>
      <c r="N1112" s="1">
        <v>3.7544922458672541E-10</v>
      </c>
      <c r="O1112" s="1">
        <v>7.651123490820984</v>
      </c>
      <c r="P1112" s="1">
        <v>1.1773661625777314E-7</v>
      </c>
      <c r="Q1112" s="1">
        <v>3.6779698196965166E-10</v>
      </c>
      <c r="R1112" s="1">
        <v>2319.7362851933976</v>
      </c>
      <c r="S1112" s="1">
        <v>4.566842571321119E-10</v>
      </c>
      <c r="T1112" s="1">
        <v>1049.2469933202685</v>
      </c>
      <c r="U1112" s="1">
        <v>85.889542499482019</v>
      </c>
      <c r="V1112" s="1">
        <f>0.45*2600*PS[[#This Row],[Transform File.REC_y]]</f>
        <v>0.17994558752221582</v>
      </c>
      <c r="W1112" s="1">
        <f>0.45*_xlfn.XLOOKUP(PS[[#This Row],[Transform File.Year]],Graphs!$R$2:$R$41,Graphs!$S$2:$S$41)*_xlfn.XLOOKUP(PS[[#This Row],[Transform File.Year]],Graphs!$R$2:$R$41,Graphs!$T$2:$T$41)*PS[[#This Row],[Transform File.REC_y]]</f>
        <v>5.0172295391127164E-2</v>
      </c>
    </row>
    <row r="1113" spans="1:23" hidden="1" x14ac:dyDescent="0.25">
      <c r="A1113" s="1" t="s">
        <v>105</v>
      </c>
      <c r="B1113">
        <v>3</v>
      </c>
      <c r="C1113" s="1" t="s">
        <v>108</v>
      </c>
      <c r="D1113" s="1" t="s">
        <v>23</v>
      </c>
      <c r="E1113" s="1">
        <v>2052</v>
      </c>
      <c r="F1113" s="1">
        <v>69.548845057042627</v>
      </c>
      <c r="G1113" s="1">
        <v>4.1910468226984236E-3</v>
      </c>
      <c r="H1113" s="1">
        <v>3.4571841800535768E-12</v>
      </c>
      <c r="I1113" s="1">
        <v>1.2846017933829754E-9</v>
      </c>
      <c r="J1113" s="1">
        <v>0</v>
      </c>
      <c r="K1113" s="1">
        <v>88.835438728166594</v>
      </c>
      <c r="L1113" s="1">
        <v>0</v>
      </c>
      <c r="M1113" s="1">
        <v>115.93620485586389</v>
      </c>
      <c r="N1113" s="1">
        <v>4.658826727660243E-10</v>
      </c>
      <c r="O1113" s="1">
        <v>7.6511234908227763</v>
      </c>
      <c r="P1113" s="1">
        <v>1.3682248761456372E-7</v>
      </c>
      <c r="Q1113" s="1">
        <v>3.6989512956872106E-10</v>
      </c>
      <c r="R1113" s="1">
        <v>2396.6447491582007</v>
      </c>
      <c r="S1113" s="1">
        <v>4.8678353126548052E-10</v>
      </c>
      <c r="T1113" s="1">
        <v>1055.8599245334024</v>
      </c>
      <c r="U1113" s="1">
        <v>85.889542499785335</v>
      </c>
      <c r="V1113" s="1">
        <f>0.45*2600*PS[[#This Row],[Transform File.REC_y]]</f>
        <v>4.903524782557156</v>
      </c>
      <c r="W1113" s="1">
        <f>0.45*_xlfn.XLOOKUP(PS[[#This Row],[Transform File.Year]],Graphs!$R$2:$R$41,Graphs!$S$2:$S$41)*_xlfn.XLOOKUP(PS[[#This Row],[Transform File.Year]],Graphs!$R$2:$R$41,Graphs!$T$2:$T$41)*PS[[#This Row],[Transform File.REC_y]]</f>
        <v>1.3106414775754474</v>
      </c>
    </row>
    <row r="1114" spans="1:23" hidden="1" x14ac:dyDescent="0.25">
      <c r="A1114" s="1" t="s">
        <v>105</v>
      </c>
      <c r="B1114">
        <v>3</v>
      </c>
      <c r="C1114" s="1" t="s">
        <v>108</v>
      </c>
      <c r="D1114" s="1" t="s">
        <v>23</v>
      </c>
      <c r="E1114" s="1">
        <v>2053</v>
      </c>
      <c r="F1114" s="1">
        <v>66.492405531735102</v>
      </c>
      <c r="G1114" s="1">
        <v>1.1376243235966675E-3</v>
      </c>
      <c r="H1114" s="1">
        <v>4.4458569366447385E-12</v>
      </c>
      <c r="I1114" s="1">
        <v>5.1372286887834204E-8</v>
      </c>
      <c r="J1114" s="1">
        <v>0</v>
      </c>
      <c r="K1114" s="1">
        <v>130.53164462341749</v>
      </c>
      <c r="L1114" s="1">
        <v>0</v>
      </c>
      <c r="M1114" s="1">
        <v>105.59920362567546</v>
      </c>
      <c r="N1114" s="1">
        <v>5.8763268206880096E-10</v>
      </c>
      <c r="O1114" s="1">
        <v>7.6511234908249328</v>
      </c>
      <c r="P1114" s="1">
        <v>1.4105725091843054E-7</v>
      </c>
      <c r="Q1114" s="1">
        <v>3.7192453221893015E-10</v>
      </c>
      <c r="R1114" s="1">
        <v>2430.6037338247215</v>
      </c>
      <c r="S1114" s="1">
        <v>4.9574612266535642E-10</v>
      </c>
      <c r="T1114" s="1">
        <v>1088.6661293892664</v>
      </c>
      <c r="U1114" s="1">
        <v>85.889542499954672</v>
      </c>
      <c r="V1114" s="1">
        <f>0.45*2600*PS[[#This Row],[Transform File.REC_y]]</f>
        <v>1.3310204586081009</v>
      </c>
      <c r="W1114" s="1">
        <f>0.45*_xlfn.XLOOKUP(PS[[#This Row],[Transform File.Year]],Graphs!$R$2:$R$41,Graphs!$S$2:$S$41)*_xlfn.XLOOKUP(PS[[#This Row],[Transform File.Year]],Graphs!$R$2:$R$41,Graphs!$T$2:$T$41)*PS[[#This Row],[Transform File.REC_y]]</f>
        <v>0.34103154359058141</v>
      </c>
    </row>
    <row r="1115" spans="1:23" hidden="1" x14ac:dyDescent="0.25">
      <c r="A1115" s="1" t="s">
        <v>105</v>
      </c>
      <c r="B1115">
        <v>3</v>
      </c>
      <c r="C1115" s="1" t="s">
        <v>108</v>
      </c>
      <c r="D1115" s="1" t="s">
        <v>23</v>
      </c>
      <c r="E1115" s="1">
        <v>2054</v>
      </c>
      <c r="F1115" s="1">
        <v>63.382020846799726</v>
      </c>
      <c r="G1115" s="1">
        <v>1.5656324028911289E-2</v>
      </c>
      <c r="H1115" s="1">
        <v>5.5908014482944303E-12</v>
      </c>
      <c r="I1115" s="1">
        <v>3.5788853474896698E-9</v>
      </c>
      <c r="J1115" s="1">
        <v>0</v>
      </c>
      <c r="K1115" s="1">
        <v>154.20620673961909</v>
      </c>
      <c r="L1115" s="1">
        <v>0</v>
      </c>
      <c r="M1115" s="1">
        <v>2.1566162022599476E-9</v>
      </c>
      <c r="N1115" s="1">
        <v>7.5741698924793782E-10</v>
      </c>
      <c r="O1115" s="1">
        <v>7.6511234908275316</v>
      </c>
      <c r="P1115" s="1">
        <v>1.4233838160775953E-7</v>
      </c>
      <c r="Q1115" s="1">
        <v>3.7377119870328082E-10</v>
      </c>
      <c r="R1115" s="1">
        <v>2495.6973692328952</v>
      </c>
      <c r="S1115" s="1">
        <v>4.9964670109377121E-10</v>
      </c>
      <c r="T1115" s="1">
        <v>1090.9616801044958</v>
      </c>
      <c r="U1115" s="1">
        <v>85.113975703896202</v>
      </c>
      <c r="V1115" s="1">
        <f>0.45*2600*PS[[#This Row],[Transform File.REC_y]]</f>
        <v>18.317899113826208</v>
      </c>
      <c r="W1115" s="1">
        <f>0.45*_xlfn.XLOOKUP(PS[[#This Row],[Transform File.Year]],Graphs!$R$2:$R$41,Graphs!$S$2:$S$41)*_xlfn.XLOOKUP(PS[[#This Row],[Transform File.Year]],Graphs!$R$2:$R$41,Graphs!$T$2:$T$41)*PS[[#This Row],[Transform File.REC_y]]</f>
        <v>4.498850174776555</v>
      </c>
    </row>
    <row r="1116" spans="1:23" hidden="1" x14ac:dyDescent="0.25">
      <c r="A1116" s="1" t="s">
        <v>105</v>
      </c>
      <c r="B1116">
        <v>3</v>
      </c>
      <c r="C1116" s="1" t="s">
        <v>108</v>
      </c>
      <c r="D1116" s="1" t="s">
        <v>23</v>
      </c>
      <c r="E1116" s="1">
        <v>2055</v>
      </c>
      <c r="F1116" s="1">
        <v>60.464868293339826</v>
      </c>
      <c r="G1116" s="1">
        <v>4.9286539001374774E-3</v>
      </c>
      <c r="H1116" s="1">
        <v>6.723689254242964E-12</v>
      </c>
      <c r="I1116" s="1">
        <v>1.3941455117522554E-9</v>
      </c>
      <c r="J1116" s="1">
        <v>0</v>
      </c>
      <c r="K1116" s="1">
        <v>201.99150302476886</v>
      </c>
      <c r="L1116" s="1">
        <v>0</v>
      </c>
      <c r="M1116" s="1">
        <v>45.070755207371775</v>
      </c>
      <c r="N1116" s="1">
        <v>1.0058236592719172E-9</v>
      </c>
      <c r="O1116" s="1">
        <v>7.6511234908307948</v>
      </c>
      <c r="P1116" s="1">
        <v>1.9370680717154118E-7</v>
      </c>
      <c r="Q1116" s="1">
        <v>3.7543659751243365E-10</v>
      </c>
      <c r="R1116" s="1">
        <v>2548.4698335090548</v>
      </c>
      <c r="S1116" s="1">
        <v>5.0170722094995339E-10</v>
      </c>
      <c r="T1116" s="1">
        <v>1090.9616801065815</v>
      </c>
      <c r="U1116" s="1">
        <v>82.448192306354372</v>
      </c>
      <c r="V1116" s="1">
        <f>0.45*2600*PS[[#This Row],[Transform File.REC_y]]</f>
        <v>5.7665250631608487</v>
      </c>
      <c r="W1116" s="1">
        <f>0.45*_xlfn.XLOOKUP(PS[[#This Row],[Transform File.Year]],Graphs!$R$2:$R$41,Graphs!$S$2:$S$41)*_xlfn.XLOOKUP(PS[[#This Row],[Transform File.Year]],Graphs!$R$2:$R$41,Graphs!$T$2:$T$41)*PS[[#This Row],[Transform File.REC_y]]</f>
        <v>1.3574945467501043</v>
      </c>
    </row>
    <row r="1117" spans="1:23" hidden="1" x14ac:dyDescent="0.25">
      <c r="A1117" s="1" t="s">
        <v>105</v>
      </c>
      <c r="B1117">
        <v>3</v>
      </c>
      <c r="C1117" s="1" t="s">
        <v>108</v>
      </c>
      <c r="D1117" s="1" t="s">
        <v>23</v>
      </c>
      <c r="E1117" s="1">
        <v>2056</v>
      </c>
      <c r="F1117" s="1">
        <v>57.175793359069161</v>
      </c>
      <c r="G1117" s="1">
        <v>8.1373192747488443E-5</v>
      </c>
      <c r="H1117" s="1">
        <v>8.3017566788928413E-12</v>
      </c>
      <c r="I1117" s="1">
        <v>6.2066714183545439E-10</v>
      </c>
      <c r="J1117" s="1">
        <v>0</v>
      </c>
      <c r="K1117" s="1">
        <v>122.68857881079761</v>
      </c>
      <c r="L1117" s="1">
        <v>0</v>
      </c>
      <c r="M1117" s="1">
        <v>5.115286665143195</v>
      </c>
      <c r="N1117" s="1">
        <v>1.3957798174331034E-9</v>
      </c>
      <c r="O1117" s="1">
        <v>7.651123490834971</v>
      </c>
      <c r="P1117" s="1">
        <v>1.9728144080451932E-7</v>
      </c>
      <c r="Q1117" s="1">
        <v>3.7706466143699167E-10</v>
      </c>
      <c r="R1117" s="1">
        <v>2573.762830414285</v>
      </c>
      <c r="S1117" s="1">
        <v>5.0312524097649973E-10</v>
      </c>
      <c r="T1117" s="1">
        <v>1091.3635129181259</v>
      </c>
      <c r="U1117" s="1">
        <v>79.019017209892993</v>
      </c>
      <c r="V1117" s="1">
        <f>0.45*2600*PS[[#This Row],[Transform File.REC_y]]</f>
        <v>9.5206635514561475E-2</v>
      </c>
      <c r="W1117" s="1">
        <f>0.45*_xlfn.XLOOKUP(PS[[#This Row],[Transform File.Year]],Graphs!$R$2:$R$41,Graphs!$S$2:$S$41)*_xlfn.XLOOKUP(PS[[#This Row],[Transform File.Year]],Graphs!$R$2:$R$41,Graphs!$T$2:$T$41)*PS[[#This Row],[Transform File.REC_y]]</f>
        <v>2.1481835900842492E-2</v>
      </c>
    </row>
    <row r="1118" spans="1:23" hidden="1" x14ac:dyDescent="0.25">
      <c r="A1118" s="1" t="s">
        <v>105</v>
      </c>
      <c r="B1118">
        <v>3</v>
      </c>
      <c r="C1118" s="1" t="s">
        <v>108</v>
      </c>
      <c r="D1118" s="1" t="s">
        <v>23</v>
      </c>
      <c r="E1118" s="1">
        <v>2057</v>
      </c>
      <c r="F1118" s="1">
        <v>54.138304400237217</v>
      </c>
      <c r="G1118" s="1">
        <v>3.3752685546573907E-5</v>
      </c>
      <c r="H1118" s="1">
        <v>0</v>
      </c>
      <c r="I1118" s="1">
        <v>8.0632994935672731E-10</v>
      </c>
      <c r="J1118" s="1">
        <v>0</v>
      </c>
      <c r="K1118" s="1">
        <v>235.76771004142685</v>
      </c>
      <c r="L1118" s="1">
        <v>0</v>
      </c>
      <c r="M1118" s="1">
        <v>9.4083833414404504E-10</v>
      </c>
      <c r="N1118" s="1">
        <v>2.0804170233285116E-9</v>
      </c>
      <c r="O1118" s="1">
        <v>7.6511234908401207</v>
      </c>
      <c r="P1118" s="1">
        <v>1.9867082437330472E-7</v>
      </c>
      <c r="Q1118" s="1">
        <v>3.7862482570537038E-10</v>
      </c>
      <c r="R1118" s="1">
        <v>2635.8864180580699</v>
      </c>
      <c r="S1118" s="1">
        <v>5.0418216821875543E-10</v>
      </c>
      <c r="T1118" s="1">
        <v>1074.9260390607276</v>
      </c>
      <c r="U1118" s="1">
        <v>74.444754565070426</v>
      </c>
      <c r="V1118" s="1">
        <f>0.45*2600*PS[[#This Row],[Transform File.REC_y]]</f>
        <v>3.9490642089491469E-2</v>
      </c>
      <c r="W1118" s="1">
        <f>0.45*_xlfn.XLOOKUP(PS[[#This Row],[Transform File.Year]],Graphs!$R$2:$R$41,Graphs!$S$2:$S$41)*_xlfn.XLOOKUP(PS[[#This Row],[Transform File.Year]],Graphs!$R$2:$R$41,Graphs!$T$2:$T$41)*PS[[#This Row],[Transform File.REC_y]]</f>
        <v>8.5400632797153504E-3</v>
      </c>
    </row>
    <row r="1119" spans="1:23" hidden="1" x14ac:dyDescent="0.25">
      <c r="A1119" s="1" t="s">
        <v>105</v>
      </c>
      <c r="B1119">
        <v>3</v>
      </c>
      <c r="C1119" s="1" t="s">
        <v>108</v>
      </c>
      <c r="D1119" s="1" t="s">
        <v>23</v>
      </c>
      <c r="E1119" s="1">
        <v>2058</v>
      </c>
      <c r="F1119" s="1">
        <v>51.136635395738281</v>
      </c>
      <c r="G1119" s="1">
        <v>2.4823321621012671E-2</v>
      </c>
      <c r="H1119" s="1">
        <v>0</v>
      </c>
      <c r="I1119" s="1">
        <v>0</v>
      </c>
      <c r="J1119" s="1">
        <v>0</v>
      </c>
      <c r="K1119" s="1">
        <v>33.251507687828315</v>
      </c>
      <c r="L1119" s="1">
        <v>0</v>
      </c>
      <c r="M1119" s="1">
        <v>6.397601231512988E-10</v>
      </c>
      <c r="N1119" s="1">
        <v>3.5618629782521065E-9</v>
      </c>
      <c r="O1119" s="1">
        <v>7.651123490846067</v>
      </c>
      <c r="P1119" s="1">
        <v>1.9928618184404684E-7</v>
      </c>
      <c r="Q1119" s="1">
        <v>3.8026162043034492E-10</v>
      </c>
      <c r="R1119" s="1">
        <v>2801.2626400894692</v>
      </c>
      <c r="S1119" s="1">
        <v>5.0498438097854186E-10</v>
      </c>
      <c r="T1119" s="1">
        <v>1054.9363293700983</v>
      </c>
      <c r="U1119" s="1">
        <v>68.152860597893678</v>
      </c>
      <c r="V1119" s="1">
        <f>0.45*2600*PS[[#This Row],[Transform File.REC_y]]</f>
        <v>29.043286296584824</v>
      </c>
      <c r="W1119" s="1">
        <f>0.45*_xlfn.XLOOKUP(PS[[#This Row],[Transform File.Year]],Graphs!$R$2:$R$41,Graphs!$S$2:$S$41)*_xlfn.XLOOKUP(PS[[#This Row],[Transform File.Year]],Graphs!$R$2:$R$41,Graphs!$T$2:$T$41)*PS[[#This Row],[Transform File.REC_y]]</f>
        <v>6.0194669927085718</v>
      </c>
    </row>
    <row r="1120" spans="1:23" hidden="1" x14ac:dyDescent="0.25">
      <c r="A1120" s="1" t="s">
        <v>105</v>
      </c>
      <c r="B1120">
        <v>3</v>
      </c>
      <c r="C1120" s="1" t="s">
        <v>108</v>
      </c>
      <c r="D1120" s="1" t="s">
        <v>23</v>
      </c>
      <c r="E1120" s="1">
        <v>2059</v>
      </c>
      <c r="F1120" s="1">
        <v>56.333513575492184</v>
      </c>
      <c r="G1120" s="1">
        <v>1.9569742642379175E-2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7.6511234908527035</v>
      </c>
      <c r="P1120" s="1">
        <v>2.0008661952942911E-7</v>
      </c>
      <c r="Q1120" s="1">
        <v>3.8216754399611821E-10</v>
      </c>
      <c r="R1120" s="1">
        <v>2763.6102705945596</v>
      </c>
      <c r="S1120" s="1">
        <v>5.0561274080322885E-10</v>
      </c>
      <c r="T1120" s="1">
        <v>1038.8590811404081</v>
      </c>
      <c r="U1120" s="1">
        <v>59.284519647670336</v>
      </c>
      <c r="V1120" s="1">
        <f>0.45*2600*PS[[#This Row],[Transform File.REC_y]]</f>
        <v>22.896598891583636</v>
      </c>
      <c r="W1120" s="1">
        <f>0.45*_xlfn.XLOOKUP(PS[[#This Row],[Transform File.Year]],Graphs!$R$2:$R$41,Graphs!$S$2:$S$41)*_xlfn.XLOOKUP(PS[[#This Row],[Transform File.Year]],Graphs!$R$2:$R$41,Graphs!$T$2:$T$41)*PS[[#This Row],[Transform File.REC_y]]</f>
        <v>4.5479065592292525</v>
      </c>
    </row>
    <row r="1121" spans="1:23" hidden="1" x14ac:dyDescent="0.25">
      <c r="A1121" s="1" t="s">
        <v>105</v>
      </c>
      <c r="B1121">
        <v>3</v>
      </c>
      <c r="C1121" s="1" t="s">
        <v>108</v>
      </c>
      <c r="D1121" s="1" t="s">
        <v>23</v>
      </c>
      <c r="E1121" s="1">
        <v>2060</v>
      </c>
      <c r="F1121" s="1">
        <v>68.416885360070168</v>
      </c>
      <c r="G1121" s="1">
        <v>3.0355992437159758E-2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7.6511234908499759</v>
      </c>
      <c r="P1121" s="1">
        <v>2.0008002489831048E-7</v>
      </c>
      <c r="Q1121" s="1">
        <v>3.8216754399611821E-10</v>
      </c>
      <c r="R1121" s="1">
        <v>2710.6638755340923</v>
      </c>
      <c r="S1121" s="1">
        <v>5.0561274080322885E-10</v>
      </c>
      <c r="T1121" s="1">
        <v>1038.859081140102</v>
      </c>
      <c r="U1121" s="1">
        <v>45.982008218047909</v>
      </c>
      <c r="V1121" s="1">
        <f>0.45*2600*PS[[#This Row],[Transform File.REC_y]]</f>
        <v>35.516511151476919</v>
      </c>
      <c r="W1121" s="1">
        <f>0.45*_xlfn.XLOOKUP(PS[[#This Row],[Transform File.Year]],Graphs!$R$2:$R$41,Graphs!$S$2:$S$41)*_xlfn.XLOOKUP(PS[[#This Row],[Transform File.Year]],Graphs!$R$2:$R$41,Graphs!$T$2:$T$41)*PS[[#This Row],[Transform File.REC_y]]</f>
        <v>6.7605531416298055</v>
      </c>
    </row>
    <row r="1122" spans="1:23" hidden="1" x14ac:dyDescent="0.25">
      <c r="A1122" s="1" t="s">
        <v>105</v>
      </c>
      <c r="B1122">
        <v>4</v>
      </c>
      <c r="C1122" s="1" t="s">
        <v>108</v>
      </c>
      <c r="D1122" s="1" t="s">
        <v>23</v>
      </c>
      <c r="E1122" s="1">
        <v>2021</v>
      </c>
      <c r="F1122" s="1">
        <v>196.48057802140877</v>
      </c>
      <c r="G1122" s="1">
        <v>-2.7051132533544482E-11</v>
      </c>
      <c r="H1122" s="1">
        <v>1.6256233435254122E-13</v>
      </c>
      <c r="I1122" s="1">
        <v>6.3539999999918235</v>
      </c>
      <c r="J1122" s="1">
        <v>4.357090684757416E-13</v>
      </c>
      <c r="K1122" s="1">
        <v>82.434999999999945</v>
      </c>
      <c r="L1122" s="1">
        <v>2.9051113448324201E-15</v>
      </c>
      <c r="M1122" s="1">
        <v>55.419999999998687</v>
      </c>
      <c r="N1122" s="1">
        <v>2.0629425759803839E-12</v>
      </c>
      <c r="O1122" s="1">
        <v>153</v>
      </c>
      <c r="P1122" s="1">
        <v>12.708</v>
      </c>
      <c r="Q1122" s="1">
        <v>49.44</v>
      </c>
      <c r="R1122" s="1">
        <v>164.87</v>
      </c>
      <c r="S1122" s="1">
        <v>78.48</v>
      </c>
      <c r="T1122" s="1">
        <v>110.84</v>
      </c>
      <c r="U1122" s="1">
        <v>11.39</v>
      </c>
      <c r="V1122" s="1">
        <f>0.45*2600*PS[[#This Row],[Transform File.REC_y]]</f>
        <v>-3.1649825064247041E-8</v>
      </c>
      <c r="W1122" s="1">
        <f>0.45*_xlfn.XLOOKUP(PS[[#This Row],[Transform File.Year]],Graphs!$R$2:$R$41,Graphs!$S$2:$S$41)*_xlfn.XLOOKUP(PS[[#This Row],[Transform File.Year]],Graphs!$R$2:$R$41,Graphs!$T$2:$T$41)*PS[[#This Row],[Transform File.REC_y]]</f>
        <v>-2.5735605058301876E-8</v>
      </c>
    </row>
    <row r="1123" spans="1:23" hidden="1" x14ac:dyDescent="0.25">
      <c r="A1123" s="1" t="s">
        <v>105</v>
      </c>
      <c r="B1123">
        <v>4</v>
      </c>
      <c r="C1123" s="1" t="s">
        <v>108</v>
      </c>
      <c r="D1123" s="1" t="s">
        <v>23</v>
      </c>
      <c r="E1123" s="1">
        <v>2022</v>
      </c>
      <c r="F1123" s="1">
        <v>320.03877961136322</v>
      </c>
      <c r="G1123" s="1">
        <v>1.1055140811204691E-9</v>
      </c>
      <c r="H1123" s="1">
        <v>1.6544535698763772E-13</v>
      </c>
      <c r="I1123" s="1">
        <v>1.3199681970654554E-11</v>
      </c>
      <c r="J1123" s="1">
        <v>4.5427715738113085E-13</v>
      </c>
      <c r="K1123" s="1">
        <v>123.65249999999978</v>
      </c>
      <c r="L1123" s="1">
        <v>2.6710678238589591E-15</v>
      </c>
      <c r="M1123" s="1">
        <v>83.129999999993359</v>
      </c>
      <c r="N1123" s="1">
        <v>2.0786734952551184E-12</v>
      </c>
      <c r="O1123" s="1">
        <v>153</v>
      </c>
      <c r="P1123" s="1">
        <v>12.708</v>
      </c>
      <c r="Q1123" s="1">
        <v>49.44</v>
      </c>
      <c r="R1123" s="1">
        <v>247.30499999999995</v>
      </c>
      <c r="S1123" s="1">
        <v>78.48</v>
      </c>
      <c r="T1123" s="1">
        <v>166.25999999999868</v>
      </c>
      <c r="U1123" s="1">
        <v>11.390000000002063</v>
      </c>
      <c r="V1123" s="1">
        <f>0.45*2600*PS[[#This Row],[Transform File.REC_y]]</f>
        <v>1.2934514749109489E-6</v>
      </c>
      <c r="W1123" s="1">
        <f>0.45*_xlfn.XLOOKUP(PS[[#This Row],[Transform File.Year]],Graphs!$R$2:$R$41,Graphs!$S$2:$S$41)*_xlfn.XLOOKUP(PS[[#This Row],[Transform File.Year]],Graphs!$R$2:$R$41,Graphs!$T$2:$T$41)*PS[[#This Row],[Transform File.REC_y]]</f>
        <v>1.0703157965910306E-6</v>
      </c>
    </row>
    <row r="1124" spans="1:23" hidden="1" x14ac:dyDescent="0.25">
      <c r="A1124" s="1" t="s">
        <v>105</v>
      </c>
      <c r="B1124">
        <v>4</v>
      </c>
      <c r="C1124" s="1" t="s">
        <v>108</v>
      </c>
      <c r="D1124" s="1" t="s">
        <v>23</v>
      </c>
      <c r="E1124" s="1">
        <v>2023</v>
      </c>
      <c r="F1124" s="1">
        <v>117.84693775707227</v>
      </c>
      <c r="G1124" s="1">
        <v>2.7750392424894256E-9</v>
      </c>
      <c r="H1124" s="1">
        <v>1.6802390962475469E-13</v>
      </c>
      <c r="I1124" s="1">
        <v>3.9768156234351697E-12</v>
      </c>
      <c r="J1124" s="1">
        <v>4.7461954368509519E-13</v>
      </c>
      <c r="K1124" s="1">
        <v>185.47874999999837</v>
      </c>
      <c r="L1124" s="1">
        <v>2.5051615893139202E-15</v>
      </c>
      <c r="M1124" s="1">
        <v>103.25022850469198</v>
      </c>
      <c r="N1124" s="1">
        <v>2.0946273578925697E-12</v>
      </c>
      <c r="O1124" s="1">
        <v>145.35</v>
      </c>
      <c r="P1124" s="1">
        <v>18.355999999991823</v>
      </c>
      <c r="Q1124" s="1">
        <v>46.144000000000005</v>
      </c>
      <c r="R1124" s="1">
        <v>359.96616666666637</v>
      </c>
      <c r="S1124" s="1">
        <v>74.555999999999997</v>
      </c>
      <c r="T1124" s="1">
        <v>242.00066666665873</v>
      </c>
      <c r="U1124" s="1">
        <v>10.251000000004142</v>
      </c>
      <c r="V1124" s="1">
        <f>0.45*2600*PS[[#This Row],[Transform File.REC_y]]</f>
        <v>3.2467959137126278E-6</v>
      </c>
      <c r="W1124" s="1">
        <f>0.45*_xlfn.XLOOKUP(PS[[#This Row],[Transform File.Year]],Graphs!$R$2:$R$41,Graphs!$S$2:$S$41)*_xlfn.XLOOKUP(PS[[#This Row],[Transform File.Year]],Graphs!$R$2:$R$41,Graphs!$T$2:$T$41)*PS[[#This Row],[Transform File.REC_y]]</f>
        <v>2.7332845169845109E-6</v>
      </c>
    </row>
    <row r="1125" spans="1:23" hidden="1" x14ac:dyDescent="0.25">
      <c r="A1125" s="1" t="s">
        <v>105</v>
      </c>
      <c r="B1125">
        <v>4</v>
      </c>
      <c r="C1125" s="1" t="s">
        <v>108</v>
      </c>
      <c r="D1125" s="1" t="s">
        <v>23</v>
      </c>
      <c r="E1125" s="1">
        <v>2024</v>
      </c>
      <c r="F1125" s="1">
        <v>93.9888127616736</v>
      </c>
      <c r="G1125" s="1">
        <v>3.3990448663356612E-10</v>
      </c>
      <c r="H1125" s="1">
        <v>2.1060930608382742E-13</v>
      </c>
      <c r="I1125" s="1">
        <v>4.4941928296214079E-12</v>
      </c>
      <c r="J1125" s="1">
        <v>6.111031853930263E-13</v>
      </c>
      <c r="K1125" s="1">
        <v>173.60877292382946</v>
      </c>
      <c r="L1125" s="1">
        <v>3.1258629109719872E-15</v>
      </c>
      <c r="M1125" s="1">
        <v>2.0599559146905001E-9</v>
      </c>
      <c r="N1125" s="1">
        <v>2.7607881105516691E-12</v>
      </c>
      <c r="O1125" s="1">
        <v>137.70000000000019</v>
      </c>
      <c r="P1125" s="1">
        <v>17.650000000005022</v>
      </c>
      <c r="Q1125" s="1">
        <v>42.848000000000006</v>
      </c>
      <c r="R1125" s="1">
        <v>534.45358333333138</v>
      </c>
      <c r="S1125" s="1">
        <v>70.632000000000005</v>
      </c>
      <c r="T1125" s="1">
        <v>337.86156183801734</v>
      </c>
      <c r="U1125" s="1">
        <v>9.1120000000062369</v>
      </c>
      <c r="V1125" s="1">
        <f>0.45*2600*PS[[#This Row],[Transform File.REC_y]]</f>
        <v>3.9768824936127237E-7</v>
      </c>
      <c r="W1125" s="1">
        <f>0.45*_xlfn.XLOOKUP(PS[[#This Row],[Transform File.Year]],Graphs!$R$2:$R$41,Graphs!$S$2:$S$41)*_xlfn.XLOOKUP(PS[[#This Row],[Transform File.Year]],Graphs!$R$2:$R$41,Graphs!$T$2:$T$41)*PS[[#This Row],[Transform File.REC_y]]</f>
        <v>3.242836963347389E-7</v>
      </c>
    </row>
    <row r="1126" spans="1:23" hidden="1" x14ac:dyDescent="0.25">
      <c r="A1126" s="1" t="s">
        <v>105</v>
      </c>
      <c r="B1126">
        <v>4</v>
      </c>
      <c r="C1126" s="1" t="s">
        <v>108</v>
      </c>
      <c r="D1126" s="1" t="s">
        <v>23</v>
      </c>
      <c r="E1126" s="1">
        <v>2025</v>
      </c>
      <c r="F1126" s="1">
        <v>78.817021104088852</v>
      </c>
      <c r="G1126" s="1">
        <v>2.3577404249665086E-7</v>
      </c>
      <c r="H1126" s="1">
        <v>2.7307808372899465E-13</v>
      </c>
      <c r="I1126" s="1">
        <v>5.2056193439922714E-12</v>
      </c>
      <c r="J1126" s="1">
        <v>8.1676665282645964E-13</v>
      </c>
      <c r="K1126" s="1">
        <v>108.81377309262491</v>
      </c>
      <c r="L1126" s="1">
        <v>3.9782324618520485E-15</v>
      </c>
      <c r="M1126" s="1">
        <v>44.894279931524885</v>
      </c>
      <c r="N1126" s="1">
        <v>3.8778297840411767E-12</v>
      </c>
      <c r="O1126" s="1">
        <v>130.05000000000035</v>
      </c>
      <c r="P1126" s="1">
        <v>16.944000000008998</v>
      </c>
      <c r="Q1126" s="1">
        <v>39.552</v>
      </c>
      <c r="R1126" s="1">
        <v>697.07102292382751</v>
      </c>
      <c r="S1126" s="1">
        <v>66.707999999999998</v>
      </c>
      <c r="T1126" s="1">
        <v>330.47222850674399</v>
      </c>
      <c r="U1126" s="1">
        <v>7.9730000000089962</v>
      </c>
      <c r="V1126" s="1">
        <f>0.45*2600*PS[[#This Row],[Transform File.REC_y]]</f>
        <v>2.7585562972108152E-4</v>
      </c>
      <c r="W1126" s="1">
        <f>0.45*_xlfn.XLOOKUP(PS[[#This Row],[Transform File.Year]],Graphs!$R$2:$R$41,Graphs!$S$2:$S$41)*_xlfn.XLOOKUP(PS[[#This Row],[Transform File.Year]],Graphs!$R$2:$R$41,Graphs!$T$2:$T$41)*PS[[#This Row],[Transform File.REC_y]]</f>
        <v>2.1781844777225376E-4</v>
      </c>
    </row>
    <row r="1127" spans="1:23" hidden="1" x14ac:dyDescent="0.25">
      <c r="A1127" s="1" t="s">
        <v>105</v>
      </c>
      <c r="B1127">
        <v>4</v>
      </c>
      <c r="C1127" s="1" t="s">
        <v>108</v>
      </c>
      <c r="D1127" s="1" t="s">
        <v>23</v>
      </c>
      <c r="E1127" s="1">
        <v>2026</v>
      </c>
      <c r="F1127" s="1">
        <v>79.835466779570908</v>
      </c>
      <c r="G1127" s="1">
        <v>9.3006310745920489E-9</v>
      </c>
      <c r="H1127" s="1">
        <v>3.7307461127734626E-13</v>
      </c>
      <c r="I1127" s="1">
        <v>6.0831055805540463E-12</v>
      </c>
      <c r="J1127" s="1">
        <v>1.1783948618252433E-12</v>
      </c>
      <c r="K1127" s="1">
        <v>59.164606527057465</v>
      </c>
      <c r="L1127" s="1">
        <v>5.1984556051217706E-15</v>
      </c>
      <c r="M1127" s="1">
        <v>21.151667686201364</v>
      </c>
      <c r="N1127" s="1">
        <v>6.1230797176948841E-12</v>
      </c>
      <c r="O1127" s="1">
        <v>122.4000000000005</v>
      </c>
      <c r="P1127" s="1">
        <v>16.238000000013493</v>
      </c>
      <c r="Q1127" s="1">
        <v>36.255999999999993</v>
      </c>
      <c r="R1127" s="1">
        <v>794.8934626831192</v>
      </c>
      <c r="S1127" s="1">
        <v>62.784000000000006</v>
      </c>
      <c r="T1127" s="1">
        <v>367.9771751049355</v>
      </c>
      <c r="U1127" s="1">
        <v>6.8340000000128738</v>
      </c>
      <c r="V1127" s="1">
        <f>0.45*2600*PS[[#This Row],[Transform File.REC_y]]</f>
        <v>1.0881738357272697E-5</v>
      </c>
      <c r="W1127" s="1">
        <f>0.45*_xlfn.XLOOKUP(PS[[#This Row],[Transform File.Year]],Graphs!$R$2:$R$41,Graphs!$S$2:$S$41)*_xlfn.XLOOKUP(PS[[#This Row],[Transform File.Year]],Graphs!$R$2:$R$41,Graphs!$T$2:$T$41)*PS[[#This Row],[Transform File.REC_y]]</f>
        <v>8.3180873455120968E-6</v>
      </c>
    </row>
    <row r="1128" spans="1:23" hidden="1" x14ac:dyDescent="0.25">
      <c r="A1128" s="1" t="s">
        <v>105</v>
      </c>
      <c r="B1128">
        <v>4</v>
      </c>
      <c r="C1128" s="1" t="s">
        <v>108</v>
      </c>
      <c r="D1128" s="1" t="s">
        <v>23</v>
      </c>
      <c r="E1128" s="1">
        <v>2027</v>
      </c>
      <c r="F1128" s="1">
        <v>80.453873013906659</v>
      </c>
      <c r="G1128" s="1">
        <v>1.0386897246160082E-6</v>
      </c>
      <c r="H1128" s="1">
        <v>5.3365149243781297E-13</v>
      </c>
      <c r="I1128" s="1">
        <v>6.3944522508226438E-12</v>
      </c>
      <c r="J1128" s="1">
        <v>1.8496009034268391E-12</v>
      </c>
      <c r="K1128" s="1">
        <v>54.962012092649637</v>
      </c>
      <c r="L1128" s="1">
        <v>7.0577259313763615E-15</v>
      </c>
      <c r="M1128" s="1">
        <v>20.036800623630388</v>
      </c>
      <c r="N1128" s="1">
        <v>1.291694747992711E-11</v>
      </c>
      <c r="O1128" s="1">
        <v>114.75000000000071</v>
      </c>
      <c r="P1128" s="1">
        <v>15.532000000018698</v>
      </c>
      <c r="Q1128" s="1">
        <v>32.96</v>
      </c>
      <c r="R1128" s="1">
        <v>843.06673587684327</v>
      </c>
      <c r="S1128" s="1">
        <v>58.86</v>
      </c>
      <c r="T1128" s="1">
        <v>381.73950945780348</v>
      </c>
      <c r="U1128" s="1">
        <v>5.6950000000189984</v>
      </c>
      <c r="V1128" s="1">
        <f>0.45*2600*PS[[#This Row],[Transform File.REC_y]]</f>
        <v>1.2152669778007295E-3</v>
      </c>
      <c r="W1128" s="1">
        <f>0.45*_xlfn.XLOOKUP(PS[[#This Row],[Transform File.Year]],Graphs!$R$2:$R$41,Graphs!$S$2:$S$41)*_xlfn.XLOOKUP(PS[[#This Row],[Transform File.Year]],Graphs!$R$2:$R$41,Graphs!$T$2:$T$41)*PS[[#This Row],[Transform File.REC_y]]</f>
        <v>8.9907313585576535E-4</v>
      </c>
    </row>
    <row r="1129" spans="1:23" hidden="1" x14ac:dyDescent="0.25">
      <c r="A1129" s="1" t="s">
        <v>105</v>
      </c>
      <c r="B1129">
        <v>4</v>
      </c>
      <c r="C1129" s="1" t="s">
        <v>108</v>
      </c>
      <c r="D1129" s="1" t="s">
        <v>23</v>
      </c>
      <c r="E1129" s="1">
        <v>2028</v>
      </c>
      <c r="F1129" s="1">
        <v>81.17939977179249</v>
      </c>
      <c r="G1129" s="1">
        <v>1.2429006748244202E-6</v>
      </c>
      <c r="H1129" s="1">
        <v>7.4616987515012416E-13</v>
      </c>
      <c r="I1129" s="1">
        <v>7.203063544816981E-12</v>
      </c>
      <c r="J1129" s="1">
        <v>4.0666152867817439E-12</v>
      </c>
      <c r="K1129" s="1">
        <v>65.243898586587065</v>
      </c>
      <c r="L1129" s="1">
        <v>9.667602740432937E-15</v>
      </c>
      <c r="M1129" s="1">
        <v>16.348080867706383</v>
      </c>
      <c r="N1129" s="1">
        <v>0.7595023361915445</v>
      </c>
      <c r="O1129" s="1">
        <v>107.10000000000097</v>
      </c>
      <c r="P1129" s="1">
        <v>14.826000000024782</v>
      </c>
      <c r="Q1129" s="1">
        <v>29.664000000000001</v>
      </c>
      <c r="R1129" s="1">
        <v>887.03741463615961</v>
      </c>
      <c r="S1129" s="1">
        <v>54.935999999999993</v>
      </c>
      <c r="T1129" s="1">
        <v>394.38697674810055</v>
      </c>
      <c r="U1129" s="1">
        <v>4.556000000031915</v>
      </c>
      <c r="V1129" s="1">
        <f>0.45*2600*PS[[#This Row],[Transform File.REC_y]]</f>
        <v>1.4541937895445718E-3</v>
      </c>
      <c r="W1129" s="1">
        <f>0.45*_xlfn.XLOOKUP(PS[[#This Row],[Transform File.Year]],Graphs!$R$2:$R$41,Graphs!$S$2:$S$41)*_xlfn.XLOOKUP(PS[[#This Row],[Transform File.Year]],Graphs!$R$2:$R$41,Graphs!$T$2:$T$41)*PS[[#This Row],[Transform File.REC_y]]</f>
        <v>1.0409577262194391E-3</v>
      </c>
    </row>
    <row r="1130" spans="1:23" hidden="1" x14ac:dyDescent="0.25">
      <c r="A1130" s="1" t="s">
        <v>105</v>
      </c>
      <c r="B1130">
        <v>4</v>
      </c>
      <c r="C1130" s="1" t="s">
        <v>108</v>
      </c>
      <c r="D1130" s="1" t="s">
        <v>23</v>
      </c>
      <c r="E1130" s="1">
        <v>2029</v>
      </c>
      <c r="F1130" s="1">
        <v>82.4691152282996</v>
      </c>
      <c r="G1130" s="1">
        <v>8.0681831486564744E-7</v>
      </c>
      <c r="H1130" s="1">
        <v>1.219035006637157E-12</v>
      </c>
      <c r="I1130" s="1">
        <v>7.784454843240528E-12</v>
      </c>
      <c r="J1130" s="1">
        <v>1.6770472683110078E-9</v>
      </c>
      <c r="K1130" s="1">
        <v>101.73696119760699</v>
      </c>
      <c r="L1130" s="1">
        <v>1.3910001120300916E-14</v>
      </c>
      <c r="M1130" s="1">
        <v>7.4769983822612317E-9</v>
      </c>
      <c r="N1130" s="1">
        <v>2.6577511680863228</v>
      </c>
      <c r="O1130" s="1">
        <v>99.450000000001353</v>
      </c>
      <c r="P1130" s="1">
        <v>14.12000000003118</v>
      </c>
      <c r="Q1130" s="1">
        <v>26.368000000000439</v>
      </c>
      <c r="R1130" s="1">
        <v>941.2899798894133</v>
      </c>
      <c r="S1130" s="1">
        <v>51.012</v>
      </c>
      <c r="T1130" s="1">
        <v>403.34572428247355</v>
      </c>
      <c r="U1130" s="1">
        <v>4.176502336223459</v>
      </c>
      <c r="V1130" s="1">
        <f>0.45*2600*PS[[#This Row],[Transform File.REC_y]]</f>
        <v>9.4397742839280748E-4</v>
      </c>
      <c r="W1130" s="1">
        <f>0.45*_xlfn.XLOOKUP(PS[[#This Row],[Transform File.Year]],Graphs!$R$2:$R$41,Graphs!$S$2:$S$41)*_xlfn.XLOOKUP(PS[[#This Row],[Transform File.Year]],Graphs!$R$2:$R$41,Graphs!$T$2:$T$41)*PS[[#This Row],[Transform File.REC_y]]</f>
        <v>6.5366119893343032E-4</v>
      </c>
    </row>
    <row r="1131" spans="1:23" hidden="1" x14ac:dyDescent="0.25">
      <c r="A1131" s="1" t="s">
        <v>105</v>
      </c>
      <c r="B1131">
        <v>4</v>
      </c>
      <c r="C1131" s="1" t="s">
        <v>108</v>
      </c>
      <c r="D1131" s="1" t="s">
        <v>23</v>
      </c>
      <c r="E1131" s="1">
        <v>2030</v>
      </c>
      <c r="F1131" s="1">
        <v>84.632588990106413</v>
      </c>
      <c r="G1131" s="1">
        <v>8.3346720827115377E-7</v>
      </c>
      <c r="H1131" s="1">
        <v>2.1445103903669369E-12</v>
      </c>
      <c r="I1131" s="1">
        <v>8.6973389253516818E-12</v>
      </c>
      <c r="J1131" s="1">
        <v>1.9144238727190086E-10</v>
      </c>
      <c r="K1131" s="1">
        <v>176.16378812223198</v>
      </c>
      <c r="L1131" s="1">
        <v>2.3653183103056454E-14</v>
      </c>
      <c r="M1131" s="1">
        <v>109.58776320208717</v>
      </c>
      <c r="N1131" s="1">
        <v>3.4171267521312219</v>
      </c>
      <c r="O1131" s="1">
        <v>91.800000000001887</v>
      </c>
      <c r="P1131" s="1">
        <v>13.414000000038381</v>
      </c>
      <c r="Q1131" s="1">
        <v>23.072000000000894</v>
      </c>
      <c r="R1131" s="1">
        <v>1032.0356077536869</v>
      </c>
      <c r="S1131" s="1">
        <v>47.088000000000001</v>
      </c>
      <c r="T1131" s="1">
        <v>395.95639095661727</v>
      </c>
      <c r="U1131" s="1">
        <v>5.6952535043097825</v>
      </c>
      <c r="V1131" s="1">
        <f>0.45*2600*PS[[#This Row],[Transform File.REC_y]]</f>
        <v>9.7515663367724991E-4</v>
      </c>
      <c r="W1131" s="1">
        <f>0.45*_xlfn.XLOOKUP(PS[[#This Row],[Transform File.Year]],Graphs!$R$2:$R$41,Graphs!$S$2:$S$41)*_xlfn.XLOOKUP(PS[[#This Row],[Transform File.Year]],Graphs!$R$2:$R$41,Graphs!$T$2:$T$41)*PS[[#This Row],[Transform File.REC_y]]</f>
        <v>6.5304312361599273E-4</v>
      </c>
    </row>
    <row r="1132" spans="1:23" hidden="1" x14ac:dyDescent="0.25">
      <c r="A1132" s="1" t="s">
        <v>105</v>
      </c>
      <c r="B1132">
        <v>4</v>
      </c>
      <c r="C1132" s="1" t="s">
        <v>108</v>
      </c>
      <c r="D1132" s="1" t="s">
        <v>23</v>
      </c>
      <c r="E1132" s="1">
        <v>2031</v>
      </c>
      <c r="F1132" s="1">
        <v>84.592672344349324</v>
      </c>
      <c r="G1132" s="1">
        <v>6.27947450107773E-4</v>
      </c>
      <c r="H1132" s="1">
        <v>4.5736945342850469E-12</v>
      </c>
      <c r="I1132" s="1">
        <v>9.6812789527918532E-12</v>
      </c>
      <c r="J1132" s="1">
        <v>1.6562232496695125E-10</v>
      </c>
      <c r="K1132" s="1">
        <v>61.130858592791121</v>
      </c>
      <c r="L1132" s="1">
        <v>6.9347417285913971E-14</v>
      </c>
      <c r="M1132" s="1">
        <v>1.3179709277213945E-10</v>
      </c>
      <c r="N1132" s="1">
        <v>4.556190128198347</v>
      </c>
      <c r="O1132" s="1">
        <v>84.150000000002649</v>
      </c>
      <c r="P1132" s="1">
        <v>12.708000000046166</v>
      </c>
      <c r="Q1132" s="1">
        <v>19.776000000001364</v>
      </c>
      <c r="R1132" s="1">
        <v>1197.2080625425858</v>
      </c>
      <c r="S1132" s="1">
        <v>43.164000000000001</v>
      </c>
      <c r="T1132" s="1">
        <v>498.15482082537108</v>
      </c>
      <c r="U1132" s="1">
        <v>7.9733802564410041</v>
      </c>
      <c r="V1132" s="1">
        <f>0.45*2600*PS[[#This Row],[Transform File.REC_y]]</f>
        <v>0.73469851662609442</v>
      </c>
      <c r="W1132" s="1">
        <f>0.45*_xlfn.XLOOKUP(PS[[#This Row],[Transform File.Year]],Graphs!$R$2:$R$41,Graphs!$S$2:$S$41)*_xlfn.XLOOKUP(PS[[#This Row],[Transform File.Year]],Graphs!$R$2:$R$41,Graphs!$T$2:$T$41)*PS[[#This Row],[Transform File.REC_y]]</f>
        <v>0.47215240988312696</v>
      </c>
    </row>
    <row r="1133" spans="1:23" hidden="1" x14ac:dyDescent="0.25">
      <c r="A1133" s="1" t="s">
        <v>105</v>
      </c>
      <c r="B1133">
        <v>4</v>
      </c>
      <c r="C1133" s="1" t="s">
        <v>108</v>
      </c>
      <c r="D1133" s="1" t="s">
        <v>23</v>
      </c>
      <c r="E1133" s="1">
        <v>2032</v>
      </c>
      <c r="F1133" s="1">
        <v>85.605216176432933</v>
      </c>
      <c r="G1133" s="1">
        <v>3.8832945348582649E-9</v>
      </c>
      <c r="H1133" s="1">
        <v>7.5576858891284261E-12</v>
      </c>
      <c r="I1133" s="1">
        <v>1.0734019157290046E-11</v>
      </c>
      <c r="J1133" s="1">
        <v>1.7018697169530641E-10</v>
      </c>
      <c r="K1133" s="1">
        <v>70.762517621271087</v>
      </c>
      <c r="L1133" s="1">
        <v>2.2967926433201806E-11</v>
      </c>
      <c r="M1133" s="1">
        <v>3.4777877593704119E-10</v>
      </c>
      <c r="N1133" s="1">
        <v>6.2647851922912574</v>
      </c>
      <c r="O1133" s="1">
        <v>76.500000000003851</v>
      </c>
      <c r="P1133" s="1">
        <v>12.002000000054863</v>
      </c>
      <c r="Q1133" s="1">
        <v>16.480000000001976</v>
      </c>
      <c r="R1133" s="1">
        <v>1247.3475878020436</v>
      </c>
      <c r="S1133" s="1">
        <v>39.240000000000009</v>
      </c>
      <c r="T1133" s="1">
        <v>490.76548749216954</v>
      </c>
      <c r="U1133" s="1">
        <v>11.39057038463935</v>
      </c>
      <c r="V1133" s="1">
        <f>0.45*2600*PS[[#This Row],[Transform File.REC_y]]</f>
        <v>4.5434546057841697E-6</v>
      </c>
      <c r="W1133" s="1">
        <f>0.45*_xlfn.XLOOKUP(PS[[#This Row],[Transform File.Year]],Graphs!$R$2:$R$41,Graphs!$S$2:$S$41)*_xlfn.XLOOKUP(PS[[#This Row],[Transform File.Year]],Graphs!$R$2:$R$41,Graphs!$T$2:$T$41)*PS[[#This Row],[Transform File.REC_y]]</f>
        <v>2.8018184983433024E-6</v>
      </c>
    </row>
    <row r="1134" spans="1:23" hidden="1" x14ac:dyDescent="0.25">
      <c r="A1134" s="1" t="s">
        <v>105</v>
      </c>
      <c r="B1134">
        <v>4</v>
      </c>
      <c r="C1134" s="1" t="s">
        <v>108</v>
      </c>
      <c r="D1134" s="1" t="s">
        <v>23</v>
      </c>
      <c r="E1134" s="1">
        <v>2033</v>
      </c>
      <c r="F1134" s="1">
        <v>86.454343238061824</v>
      </c>
      <c r="G1134" s="1">
        <v>4.4619268807928566E-9</v>
      </c>
      <c r="H1134" s="1">
        <v>1.8895157138381032E-11</v>
      </c>
      <c r="I1134" s="1">
        <v>1.2445427263252269E-11</v>
      </c>
      <c r="J1134" s="1">
        <v>2.3096734830239301E-10</v>
      </c>
      <c r="K1134" s="1">
        <v>72.607494024192746</v>
      </c>
      <c r="L1134" s="1">
        <v>3.1669068667534609E-12</v>
      </c>
      <c r="M1134" s="1">
        <v>3.901142878885504E-9</v>
      </c>
      <c r="N1134" s="1">
        <v>8.8276777884277742</v>
      </c>
      <c r="O1134" s="1">
        <v>68.850000000006006</v>
      </c>
      <c r="P1134" s="1">
        <v>11.296000000064543</v>
      </c>
      <c r="Q1134" s="1">
        <v>13.184000000002793</v>
      </c>
      <c r="R1134" s="1">
        <v>1307.1187720899813</v>
      </c>
      <c r="S1134" s="1">
        <v>35.31600000000001</v>
      </c>
      <c r="T1134" s="1">
        <v>483.37615415918401</v>
      </c>
      <c r="U1134" s="1">
        <v>17.655355576930607</v>
      </c>
      <c r="V1134" s="1">
        <f>0.45*2600*PS[[#This Row],[Transform File.REC_y]]</f>
        <v>5.2204544505276422E-6</v>
      </c>
      <c r="W1134" s="1">
        <f>0.45*_xlfn.XLOOKUP(PS[[#This Row],[Transform File.Year]],Graphs!$R$2:$R$41,Graphs!$S$2:$S$41)*_xlfn.XLOOKUP(PS[[#This Row],[Transform File.Year]],Graphs!$R$2:$R$41,Graphs!$T$2:$T$41)*PS[[#This Row],[Transform File.REC_y]]</f>
        <v>3.0890037447578514E-6</v>
      </c>
    </row>
    <row r="1135" spans="1:23" hidden="1" x14ac:dyDescent="0.25">
      <c r="A1135" s="1" t="s">
        <v>105</v>
      </c>
      <c r="B1135">
        <v>4</v>
      </c>
      <c r="C1135" s="1" t="s">
        <v>108</v>
      </c>
      <c r="D1135" s="1" t="s">
        <v>23</v>
      </c>
      <c r="E1135" s="1">
        <v>2034</v>
      </c>
      <c r="F1135" s="1">
        <v>88.609294230306375</v>
      </c>
      <c r="G1135" s="1">
        <v>8.3518230564819669E-8</v>
      </c>
      <c r="H1135" s="1">
        <v>7.542769194849666</v>
      </c>
      <c r="I1135" s="1">
        <v>1.4627727170284194E-11</v>
      </c>
      <c r="J1135" s="1">
        <v>1.2280803342219842E-10</v>
      </c>
      <c r="K1135" s="1">
        <v>51.736940713855731</v>
      </c>
      <c r="L1135" s="1">
        <v>2.4414612590836987E-12</v>
      </c>
      <c r="M1135" s="1">
        <v>37.019761715336855</v>
      </c>
      <c r="N1135" s="1">
        <v>13.241516682552069</v>
      </c>
      <c r="O1135" s="1">
        <v>61.200000000010576</v>
      </c>
      <c r="P1135" s="1">
        <v>10.590000000075278</v>
      </c>
      <c r="Q1135" s="1">
        <v>9.8880000000039701</v>
      </c>
      <c r="R1135" s="1">
        <v>1368.7349327808406</v>
      </c>
      <c r="S1135" s="1">
        <v>31.392000000000014</v>
      </c>
      <c r="T1135" s="1">
        <v>475.98682082975182</v>
      </c>
      <c r="U1135" s="1">
        <v>26.483033365358381</v>
      </c>
      <c r="V1135" s="1">
        <f>0.45*2600*PS[[#This Row],[Transform File.REC_y]]</f>
        <v>9.7716329760839008E-5</v>
      </c>
      <c r="W1135" s="1">
        <f>0.45*_xlfn.XLOOKUP(PS[[#This Row],[Transform File.Year]],Graphs!$R$2:$R$41,Graphs!$S$2:$S$41)*_xlfn.XLOOKUP(PS[[#This Row],[Transform File.Year]],Graphs!$R$2:$R$41,Graphs!$T$2:$T$41)*PS[[#This Row],[Transform File.REC_y]]</f>
        <v>5.5476558761695288E-5</v>
      </c>
    </row>
    <row r="1136" spans="1:23" hidden="1" x14ac:dyDescent="0.25">
      <c r="A1136" s="1" t="s">
        <v>105</v>
      </c>
      <c r="B1136">
        <v>4</v>
      </c>
      <c r="C1136" s="1" t="s">
        <v>108</v>
      </c>
      <c r="D1136" s="1" t="s">
        <v>23</v>
      </c>
      <c r="E1136" s="1">
        <v>2035</v>
      </c>
      <c r="F1136" s="1">
        <v>89.746292470720164</v>
      </c>
      <c r="G1136" s="1">
        <v>1.828729354153592E-5</v>
      </c>
      <c r="H1136" s="1">
        <v>2.4393099014874534E-11</v>
      </c>
      <c r="I1136" s="1">
        <v>1.4520736689922685E-11</v>
      </c>
      <c r="J1136" s="1">
        <v>9.138793022342615E-11</v>
      </c>
      <c r="K1136" s="1">
        <v>37.162930575729668</v>
      </c>
      <c r="L1136" s="1">
        <v>2.0078426629371387E-12</v>
      </c>
      <c r="M1136" s="1">
        <v>59.04581703063586</v>
      </c>
      <c r="N1136" s="1">
        <v>13.966266616739295</v>
      </c>
      <c r="O1136" s="1">
        <v>53.550000000018123</v>
      </c>
      <c r="P1136" s="1">
        <v>9.8840000000877222</v>
      </c>
      <c r="Q1136" s="1">
        <v>6.5920000000058208</v>
      </c>
      <c r="R1136" s="1">
        <v>1409.4805401613633</v>
      </c>
      <c r="S1136" s="1">
        <v>27.468000000000011</v>
      </c>
      <c r="T1136" s="1">
        <v>505.61724921175534</v>
      </c>
      <c r="U1136" s="1">
        <v>39.724550047910448</v>
      </c>
      <c r="V1136" s="1">
        <f>0.45*2600*PS[[#This Row],[Transform File.REC_y]]</f>
        <v>2.1396133443597025E-2</v>
      </c>
      <c r="W1136" s="1">
        <f>0.45*_xlfn.XLOOKUP(PS[[#This Row],[Transform File.Year]],Graphs!$R$2:$R$41,Graphs!$S$2:$S$41)*_xlfn.XLOOKUP(PS[[#This Row],[Transform File.Year]],Graphs!$R$2:$R$41,Graphs!$T$2:$T$41)*PS[[#This Row],[Transform File.REC_y]]</f>
        <v>1.1654299838345475E-2</v>
      </c>
    </row>
    <row r="1137" spans="1:23" hidden="1" x14ac:dyDescent="0.25">
      <c r="A1137" s="1" t="s">
        <v>105</v>
      </c>
      <c r="B1137">
        <v>4</v>
      </c>
      <c r="C1137" s="1" t="s">
        <v>108</v>
      </c>
      <c r="D1137" s="1" t="s">
        <v>23</v>
      </c>
      <c r="E1137" s="1">
        <v>2036</v>
      </c>
      <c r="F1137" s="1">
        <v>92.127291624406183</v>
      </c>
      <c r="G1137" s="1">
        <v>6.5792387576418466E-8</v>
      </c>
      <c r="H1137" s="1">
        <v>9.6281922292644675E-12</v>
      </c>
      <c r="I1137" s="1">
        <v>1.4217232230433011E-11</v>
      </c>
      <c r="J1137" s="1">
        <v>7.5375229462273719E-11</v>
      </c>
      <c r="K1137" s="1">
        <v>1.5849379103747512E-11</v>
      </c>
      <c r="L1137" s="1">
        <v>3.1841577546035509E-12</v>
      </c>
      <c r="M1137" s="1">
        <v>63.792955244688791</v>
      </c>
      <c r="N1137" s="1">
        <v>11.354739169509415</v>
      </c>
      <c r="O1137" s="1">
        <v>45.900000000037018</v>
      </c>
      <c r="P1137" s="1">
        <v>9.178000000102351</v>
      </c>
      <c r="Q1137" s="1">
        <v>3.2960000000098875</v>
      </c>
      <c r="R1137" s="1">
        <v>1435.6521374037595</v>
      </c>
      <c r="S1137" s="1">
        <v>23.544000000000022</v>
      </c>
      <c r="T1137" s="1">
        <v>557.2737329090578</v>
      </c>
      <c r="U1137" s="1">
        <v>53.690816664649745</v>
      </c>
      <c r="V1137" s="1">
        <f>0.45*2600*PS[[#This Row],[Transform File.REC_y]]</f>
        <v>7.6977093464409611E-5</v>
      </c>
      <c r="W1137" s="1">
        <f>0.45*_xlfn.XLOOKUP(PS[[#This Row],[Transform File.Year]],Graphs!$R$2:$R$41,Graphs!$S$2:$S$41)*_xlfn.XLOOKUP(PS[[#This Row],[Transform File.Year]],Graphs!$R$2:$R$41,Graphs!$T$2:$T$41)*PS[[#This Row],[Transform File.REC_y]]</f>
        <v>4.0225138308187638E-5</v>
      </c>
    </row>
    <row r="1138" spans="1:23" hidden="1" x14ac:dyDescent="0.25">
      <c r="A1138" s="1" t="s">
        <v>105</v>
      </c>
      <c r="B1138">
        <v>4</v>
      </c>
      <c r="C1138" s="1" t="s">
        <v>108</v>
      </c>
      <c r="D1138" s="1" t="s">
        <v>23</v>
      </c>
      <c r="E1138" s="1">
        <v>2037</v>
      </c>
      <c r="F1138" s="1">
        <v>103.73899018668689</v>
      </c>
      <c r="G1138" s="1">
        <v>-1.3830086377287311E-2</v>
      </c>
      <c r="H1138" s="1">
        <v>1.9374338379494455E-11</v>
      </c>
      <c r="I1138" s="1">
        <v>1.6812329501250731E-11</v>
      </c>
      <c r="J1138" s="1">
        <v>5.7098395447638016E-11</v>
      </c>
      <c r="K1138" s="1">
        <v>20.171647808827917</v>
      </c>
      <c r="L1138" s="1">
        <v>2.6583984137987426E-12</v>
      </c>
      <c r="M1138" s="1">
        <v>48.017359073639625</v>
      </c>
      <c r="N1138" s="1">
        <v>11.37384944663415</v>
      </c>
      <c r="O1138" s="1">
        <v>45.792769194886688</v>
      </c>
      <c r="P1138" s="1">
        <v>8.4720000001168714</v>
      </c>
      <c r="Q1138" s="1">
        <v>1.6869343549708032E-9</v>
      </c>
      <c r="R1138" s="1">
        <v>1424.6608040704421</v>
      </c>
      <c r="S1138" s="1">
        <v>19.620000000000029</v>
      </c>
      <c r="T1138" s="1">
        <v>613.67735482041326</v>
      </c>
      <c r="U1138" s="1">
        <v>65.04555583415916</v>
      </c>
      <c r="V1138" s="1">
        <f>0.45*2600*PS[[#This Row],[Transform File.REC_y]]</f>
        <v>-16.181201061426155</v>
      </c>
      <c r="W1138" s="1">
        <f>0.45*_xlfn.XLOOKUP(PS[[#This Row],[Transform File.Year]],Graphs!$R$2:$R$41,Graphs!$S$2:$S$41)*_xlfn.XLOOKUP(PS[[#This Row],[Transform File.Year]],Graphs!$R$2:$R$41,Graphs!$T$2:$T$41)*PS[[#This Row],[Transform File.REC_y]]</f>
        <v>-8.1116444091519355</v>
      </c>
    </row>
    <row r="1139" spans="1:23" hidden="1" x14ac:dyDescent="0.25">
      <c r="A1139" s="1" t="s">
        <v>105</v>
      </c>
      <c r="B1139">
        <v>4</v>
      </c>
      <c r="C1139" s="1" t="s">
        <v>108</v>
      </c>
      <c r="D1139" s="1" t="s">
        <v>23</v>
      </c>
      <c r="E1139" s="1">
        <v>2038</v>
      </c>
      <c r="F1139" s="1">
        <v>107.87646858414078</v>
      </c>
      <c r="G1139" s="1">
        <v>9.5576514809039008E-7</v>
      </c>
      <c r="H1139" s="1">
        <v>1.5244701259102782E-11</v>
      </c>
      <c r="I1139" s="1">
        <v>2.0046305951934471E-11</v>
      </c>
      <c r="J1139" s="1">
        <v>3.7756209184002821E-11</v>
      </c>
      <c r="K1139" s="1">
        <v>66.070915286551184</v>
      </c>
      <c r="L1139" s="1">
        <v>4.8841268692926916E-12</v>
      </c>
      <c r="M1139" s="1">
        <v>29.491610620082209</v>
      </c>
      <c r="N1139" s="1">
        <v>3.6125469589068371</v>
      </c>
      <c r="O1139" s="1">
        <v>38.142769194911082</v>
      </c>
      <c r="P1139" s="1">
        <v>7.766000000131088</v>
      </c>
      <c r="Q1139" s="1">
        <v>1.878376742242704E-9</v>
      </c>
      <c r="R1139" s="1">
        <v>1444.8324518792699</v>
      </c>
      <c r="S1139" s="1">
        <v>15.696000000000039</v>
      </c>
      <c r="T1139" s="1">
        <v>661.69471389405294</v>
      </c>
      <c r="U1139" s="1">
        <v>76.419405280793313</v>
      </c>
      <c r="V1139" s="1">
        <f>0.45*2600*PS[[#This Row],[Transform File.REC_y]]</f>
        <v>1.1182452232657565E-3</v>
      </c>
      <c r="W1139" s="1">
        <f>0.45*_xlfn.XLOOKUP(PS[[#This Row],[Transform File.Year]],Graphs!$R$2:$R$41,Graphs!$S$2:$S$41)*_xlfn.XLOOKUP(PS[[#This Row],[Transform File.Year]],Graphs!$R$2:$R$41,Graphs!$T$2:$T$41)*PS[[#This Row],[Transform File.REC_y]]</f>
        <v>5.3774280845181256E-4</v>
      </c>
    </row>
    <row r="1140" spans="1:23" hidden="1" x14ac:dyDescent="0.25">
      <c r="A1140" s="1" t="s">
        <v>105</v>
      </c>
      <c r="B1140">
        <v>4</v>
      </c>
      <c r="C1140" s="1" t="s">
        <v>108</v>
      </c>
      <c r="D1140" s="1" t="s">
        <v>23</v>
      </c>
      <c r="E1140" s="1">
        <v>2039</v>
      </c>
      <c r="F1140" s="1">
        <v>105.55710270598098</v>
      </c>
      <c r="G1140" s="1">
        <v>3.7183827947363416E-4</v>
      </c>
      <c r="H1140" s="1">
        <v>4.5699419885997408E-12</v>
      </c>
      <c r="I1140" s="1">
        <v>2.4261842545991206E-11</v>
      </c>
      <c r="J1140" s="1">
        <v>2.8811371475876876E-11</v>
      </c>
      <c r="K1140" s="1">
        <v>73.508061471102437</v>
      </c>
      <c r="L1140" s="1">
        <v>5.2310543446314562E-12</v>
      </c>
      <c r="M1140" s="1">
        <v>41.71336658856557</v>
      </c>
      <c r="N1140" s="1">
        <v>6.0790010416853848</v>
      </c>
      <c r="O1140" s="1">
        <v>30.492769194920708</v>
      </c>
      <c r="P1140" s="1">
        <v>7.0600000001479</v>
      </c>
      <c r="Q1140" s="1">
        <v>2.0439990672096553E-9</v>
      </c>
      <c r="R1140" s="1">
        <v>1510.903367165821</v>
      </c>
      <c r="S1140" s="1">
        <v>11.772000000000052</v>
      </c>
      <c r="T1140" s="1">
        <v>691.18632451413509</v>
      </c>
      <c r="U1140" s="1">
        <v>80.031952239700146</v>
      </c>
      <c r="V1140" s="1">
        <f>0.45*2600*PS[[#This Row],[Transform File.REC_y]]</f>
        <v>0.43505078698415195</v>
      </c>
      <c r="W1140" s="1">
        <f>0.45*_xlfn.XLOOKUP(PS[[#This Row],[Transform File.Year]],Graphs!$R$2:$R$41,Graphs!$S$2:$S$41)*_xlfn.XLOOKUP(PS[[#This Row],[Transform File.Year]],Graphs!$R$2:$R$41,Graphs!$T$2:$T$41)*PS[[#This Row],[Transform File.REC_y]]</f>
        <v>0.20067559017597861</v>
      </c>
    </row>
    <row r="1141" spans="1:23" hidden="1" x14ac:dyDescent="0.25">
      <c r="A1141" s="1" t="s">
        <v>105</v>
      </c>
      <c r="B1141">
        <v>4</v>
      </c>
      <c r="C1141" s="1" t="s">
        <v>108</v>
      </c>
      <c r="D1141" s="1" t="s">
        <v>23</v>
      </c>
      <c r="E1141" s="1">
        <v>2040</v>
      </c>
      <c r="F1141" s="1">
        <v>103.97041373464903</v>
      </c>
      <c r="G1141" s="1">
        <v>1.9168065714849212E-4</v>
      </c>
      <c r="H1141" s="1">
        <v>2.3494246979957585E-12</v>
      </c>
      <c r="I1141" s="1">
        <v>3.469819572716188E-11</v>
      </c>
      <c r="J1141" s="1">
        <v>2.3734645113016645E-11</v>
      </c>
      <c r="K1141" s="1">
        <v>108.69344163839573</v>
      </c>
      <c r="L1141" s="1">
        <v>5.7408881651889698E-12</v>
      </c>
      <c r="M1141" s="1">
        <v>3.0467372103083675E-8</v>
      </c>
      <c r="N1141" s="1">
        <v>1.4853164085194885E-10</v>
      </c>
      <c r="O1141" s="1">
        <v>22.842769194940086</v>
      </c>
      <c r="P1141" s="1">
        <v>6.3540000001679466</v>
      </c>
      <c r="Q1141" s="1">
        <v>2.2141860389049617E-9</v>
      </c>
      <c r="R1141" s="1">
        <v>1584.4114286369233</v>
      </c>
      <c r="S1141" s="1">
        <v>7.8480000000000754</v>
      </c>
      <c r="T1141" s="1">
        <v>732.89969110270067</v>
      </c>
      <c r="U1141" s="1">
        <v>86.110953281385534</v>
      </c>
      <c r="V1141" s="1">
        <f>0.45*2600*PS[[#This Row],[Transform File.REC_y]]</f>
        <v>0.2242663688637358</v>
      </c>
      <c r="W1141" s="1">
        <f>0.45*_xlfn.XLOOKUP(PS[[#This Row],[Transform File.Year]],Graphs!$R$2:$R$41,Graphs!$S$2:$S$41)*_xlfn.XLOOKUP(PS[[#This Row],[Transform File.Year]],Graphs!$R$2:$R$41,Graphs!$T$2:$T$41)*PS[[#This Row],[Transform File.REC_y]]</f>
        <v>9.9223310316700217E-2</v>
      </c>
    </row>
    <row r="1142" spans="1:23" hidden="1" x14ac:dyDescent="0.25">
      <c r="A1142" s="1" t="s">
        <v>105</v>
      </c>
      <c r="B1142">
        <v>4</v>
      </c>
      <c r="C1142" s="1" t="s">
        <v>108</v>
      </c>
      <c r="D1142" s="1" t="s">
        <v>23</v>
      </c>
      <c r="E1142" s="1">
        <v>2041</v>
      </c>
      <c r="F1142" s="1">
        <v>104.18618748840136</v>
      </c>
      <c r="G1142" s="1">
        <v>4.3802639090537935E-5</v>
      </c>
      <c r="H1142" s="1">
        <v>1.959107864101658E-12</v>
      </c>
      <c r="I1142" s="1">
        <v>4.6611552279610284E-11</v>
      </c>
      <c r="J1142" s="1">
        <v>1.9452107789730452E-11</v>
      </c>
      <c r="K1142" s="1">
        <v>138.12328971269301</v>
      </c>
      <c r="L1142" s="1">
        <v>6.6500987261689506E-12</v>
      </c>
      <c r="M1142" s="1">
        <v>2.0553776014330363E-9</v>
      </c>
      <c r="N1142" s="1">
        <v>2.7968476944137263E-11</v>
      </c>
      <c r="O1142" s="1">
        <v>15.192769194955329</v>
      </c>
      <c r="P1142" s="1">
        <v>6.3540000001922081</v>
      </c>
      <c r="Q1142" s="1">
        <v>2.4451533872073547E-9</v>
      </c>
      <c r="R1142" s="1">
        <v>1693.1048702753192</v>
      </c>
      <c r="S1142" s="1">
        <v>3.9240000000001443</v>
      </c>
      <c r="T1142" s="1">
        <v>732.89969113316806</v>
      </c>
      <c r="U1142" s="1">
        <v>86.110953281534066</v>
      </c>
      <c r="V1142" s="1">
        <f>0.45*2600*PS[[#This Row],[Transform File.REC_y]]</f>
        <v>5.1249087735929386E-2</v>
      </c>
      <c r="W1142" s="1">
        <f>0.45*_xlfn.XLOOKUP(PS[[#This Row],[Transform File.Year]],Graphs!$R$2:$R$41,Graphs!$S$2:$S$41)*_xlfn.XLOOKUP(PS[[#This Row],[Transform File.Year]],Graphs!$R$2:$R$41,Graphs!$T$2:$T$41)*PS[[#This Row],[Transform File.REC_y]]</f>
        <v>2.1747479022749462E-2</v>
      </c>
    </row>
    <row r="1143" spans="1:23" hidden="1" x14ac:dyDescent="0.25">
      <c r="A1143" s="1" t="s">
        <v>105</v>
      </c>
      <c r="B1143">
        <v>4</v>
      </c>
      <c r="C1143" s="1" t="s">
        <v>108</v>
      </c>
      <c r="D1143" s="1" t="s">
        <v>23</v>
      </c>
      <c r="E1143" s="1">
        <v>2042</v>
      </c>
      <c r="F1143" s="1">
        <v>103.90952593464377</v>
      </c>
      <c r="G1143" s="1">
        <v>2.2908844742211594E-5</v>
      </c>
      <c r="H1143" s="1">
        <v>1.9298691518761592E-12</v>
      </c>
      <c r="I1143" s="1">
        <v>5.4932046203864856E-11</v>
      </c>
      <c r="J1143" s="1">
        <v>1.9180259128927788E-11</v>
      </c>
      <c r="K1143" s="1">
        <v>46.814327403897359</v>
      </c>
      <c r="L1143" s="1">
        <v>3.8942714610814488E-12</v>
      </c>
      <c r="M1143" s="1">
        <v>24.088028448445893</v>
      </c>
      <c r="N1143" s="1">
        <v>1.3097134759281801E-11</v>
      </c>
      <c r="O1143" s="1">
        <v>7.5427691949598987</v>
      </c>
      <c r="P1143" s="1">
        <v>6.3540000002269066</v>
      </c>
      <c r="Q1143" s="1">
        <v>2.5679614206295531E-9</v>
      </c>
      <c r="R1143" s="1">
        <v>1831.2281599880121</v>
      </c>
      <c r="S1143" s="1">
        <v>2.3111946255118838E-11</v>
      </c>
      <c r="T1143" s="1">
        <v>732.89969113522341</v>
      </c>
      <c r="U1143" s="1">
        <v>86.110953281562033</v>
      </c>
      <c r="V1143" s="1">
        <f>0.45*2600*PS[[#This Row],[Transform File.REC_y]]</f>
        <v>2.6803348348387563E-2</v>
      </c>
      <c r="W1143" s="1">
        <f>0.45*_xlfn.XLOOKUP(PS[[#This Row],[Transform File.Year]],Graphs!$R$2:$R$41,Graphs!$S$2:$S$41)*_xlfn.XLOOKUP(PS[[#This Row],[Transform File.Year]],Graphs!$R$2:$R$41,Graphs!$T$2:$T$41)*PS[[#This Row],[Transform File.REC_y]]</f>
        <v>1.0908464137506624E-2</v>
      </c>
    </row>
    <row r="1144" spans="1:23" hidden="1" x14ac:dyDescent="0.25">
      <c r="A1144" s="1" t="s">
        <v>105</v>
      </c>
      <c r="B1144">
        <v>4</v>
      </c>
      <c r="C1144" s="1" t="s">
        <v>108</v>
      </c>
      <c r="D1144" s="1" t="s">
        <v>23</v>
      </c>
      <c r="E1144" s="1">
        <v>2043</v>
      </c>
      <c r="F1144" s="1">
        <v>99.430006733741436</v>
      </c>
      <c r="G1144" s="1">
        <v>7.5797032552530786E-5</v>
      </c>
      <c r="H1144" s="1">
        <v>2.0616955590760667E-12</v>
      </c>
      <c r="I1144" s="1">
        <v>8.9384765243459091E-11</v>
      </c>
      <c r="J1144" s="1">
        <v>1.8216520990821518E-11</v>
      </c>
      <c r="K1144" s="1">
        <v>40.235036375351399</v>
      </c>
      <c r="L1144" s="1">
        <v>1.1689777896192505E-12</v>
      </c>
      <c r="M1144" s="1">
        <v>53.858975265259019</v>
      </c>
      <c r="N1144" s="1">
        <v>1.0810097593165721E-11</v>
      </c>
      <c r="O1144" s="1">
        <v>7.542769194962248</v>
      </c>
      <c r="P1144" s="1">
        <v>6.3540000002735182</v>
      </c>
      <c r="Q1144" s="1">
        <v>2.6593493508529793E-9</v>
      </c>
      <c r="R1144" s="1">
        <v>1878.0424873919094</v>
      </c>
      <c r="S1144" s="1">
        <v>2.6278853121872299E-11</v>
      </c>
      <c r="T1144" s="1">
        <v>756.98771958366933</v>
      </c>
      <c r="U1144" s="1">
        <v>86.110953281575135</v>
      </c>
      <c r="V1144" s="1">
        <f>0.45*2600*PS[[#This Row],[Transform File.REC_y]]</f>
        <v>8.8682528086461015E-2</v>
      </c>
      <c r="W1144" s="1">
        <f>0.45*_xlfn.XLOOKUP(PS[[#This Row],[Transform File.Year]],Graphs!$R$2:$R$41,Graphs!$S$2:$S$41)*_xlfn.XLOOKUP(PS[[#This Row],[Transform File.Year]],Graphs!$R$2:$R$41,Graphs!$T$2:$T$41)*PS[[#This Row],[Transform File.REC_y]]</f>
        <v>3.4613319565442377E-2</v>
      </c>
    </row>
    <row r="1145" spans="1:23" hidden="1" x14ac:dyDescent="0.25">
      <c r="A1145" s="1" t="s">
        <v>105</v>
      </c>
      <c r="B1145">
        <v>4</v>
      </c>
      <c r="C1145" s="1" t="s">
        <v>108</v>
      </c>
      <c r="D1145" s="1" t="s">
        <v>23</v>
      </c>
      <c r="E1145" s="1">
        <v>2044</v>
      </c>
      <c r="F1145" s="1">
        <v>95.151405163132551</v>
      </c>
      <c r="G1145" s="1">
        <v>2.2009491331355494E-4</v>
      </c>
      <c r="H1145" s="1">
        <v>2.3079964314788847E-12</v>
      </c>
      <c r="I1145" s="1">
        <v>1.3835356925336695E-10</v>
      </c>
      <c r="J1145" s="1">
        <v>1.6756203841927499E-11</v>
      </c>
      <c r="K1145" s="1">
        <v>62.86514167502397</v>
      </c>
      <c r="L1145" s="1">
        <v>5.0406643942905653E-13</v>
      </c>
      <c r="M1145" s="1">
        <v>27.742838430377891</v>
      </c>
      <c r="N1145" s="1">
        <v>1.0758931907100949E-11</v>
      </c>
      <c r="O1145" s="1">
        <v>7.5427691949642073</v>
      </c>
      <c r="P1145" s="1">
        <v>6.3540000003284502</v>
      </c>
      <c r="Q1145" s="1">
        <v>2.734724580315253E-9</v>
      </c>
      <c r="R1145" s="1">
        <v>1918.2775237672608</v>
      </c>
      <c r="S1145" s="1">
        <v>2.8720314380955998E-11</v>
      </c>
      <c r="T1145" s="1">
        <v>810.84669484892834</v>
      </c>
      <c r="U1145" s="1">
        <v>86.11095328158595</v>
      </c>
      <c r="V1145" s="1">
        <f>0.45*2600*PS[[#This Row],[Transform File.REC_y]]</f>
        <v>0.25751104857685925</v>
      </c>
      <c r="W1145" s="1">
        <f>0.45*_xlfn.XLOOKUP(PS[[#This Row],[Transform File.Year]],Graphs!$R$2:$R$41,Graphs!$S$2:$S$41)*_xlfn.XLOOKUP(PS[[#This Row],[Transform File.Year]],Graphs!$R$2:$R$41,Graphs!$T$2:$T$41)*PS[[#This Row],[Transform File.REC_y]]</f>
        <v>9.6385305661789364E-2</v>
      </c>
    </row>
    <row r="1146" spans="1:23" hidden="1" x14ac:dyDescent="0.25">
      <c r="A1146" s="1" t="s">
        <v>105</v>
      </c>
      <c r="B1146">
        <v>4</v>
      </c>
      <c r="C1146" s="1" t="s">
        <v>108</v>
      </c>
      <c r="D1146" s="1" t="s">
        <v>23</v>
      </c>
      <c r="E1146" s="1">
        <v>2045</v>
      </c>
      <c r="F1146" s="1">
        <v>91.660436024183156</v>
      </c>
      <c r="G1146" s="1">
        <v>7.6990827633468921E-3</v>
      </c>
      <c r="H1146" s="1">
        <v>2.65450759530848E-12</v>
      </c>
      <c r="I1146" s="1">
        <v>2.7421402449438799E-10</v>
      </c>
      <c r="J1146" s="1">
        <v>1.6195975874094125E-11</v>
      </c>
      <c r="K1146" s="1">
        <v>48.846754170348554</v>
      </c>
      <c r="L1146" s="1">
        <v>2.6711079073256782E-13</v>
      </c>
      <c r="M1146" s="1">
        <v>11.07445660862958</v>
      </c>
      <c r="N1146" s="1">
        <v>1.1633630041809564E-11</v>
      </c>
      <c r="O1146" s="1">
        <v>7.5427691949661373</v>
      </c>
      <c r="P1146" s="1">
        <v>6.3540000004178347</v>
      </c>
      <c r="Q1146" s="1">
        <v>2.791822975762891E-9</v>
      </c>
      <c r="R1146" s="1">
        <v>1981.1426654422849</v>
      </c>
      <c r="S1146" s="1">
        <v>3.0728157043893133E-11</v>
      </c>
      <c r="T1146" s="1">
        <v>838.58953327930624</v>
      </c>
      <c r="U1146" s="1">
        <v>86.110953281596707</v>
      </c>
      <c r="V1146" s="1">
        <f>0.45*2600*PS[[#This Row],[Transform File.REC_y]]</f>
        <v>9.0079268331158637</v>
      </c>
      <c r="W1146" s="1">
        <f>0.45*_xlfn.XLOOKUP(PS[[#This Row],[Transform File.Year]],Graphs!$R$2:$R$41,Graphs!$S$2:$S$41)*_xlfn.XLOOKUP(PS[[#This Row],[Transform File.Year]],Graphs!$R$2:$R$41,Graphs!$T$2:$T$41)*PS[[#This Row],[Transform File.REC_y]]</f>
        <v>3.2331735548919522</v>
      </c>
    </row>
    <row r="1147" spans="1:23" hidden="1" x14ac:dyDescent="0.25">
      <c r="A1147" s="1" t="s">
        <v>105</v>
      </c>
      <c r="B1147">
        <v>4</v>
      </c>
      <c r="C1147" s="1" t="s">
        <v>108</v>
      </c>
      <c r="D1147" s="1" t="s">
        <v>23</v>
      </c>
      <c r="E1147" s="1">
        <v>2046</v>
      </c>
      <c r="F1147" s="1">
        <v>87.999544514181139</v>
      </c>
      <c r="G1147" s="1">
        <v>3.1640180298771997E-2</v>
      </c>
      <c r="H1147" s="1">
        <v>3.0828811898429715E-12</v>
      </c>
      <c r="I1147" s="1">
        <v>1.8847574790365645E-7</v>
      </c>
      <c r="J1147" s="1">
        <v>1.4731267280904796E-11</v>
      </c>
      <c r="K1147" s="1">
        <v>127.42028004327238</v>
      </c>
      <c r="L1147" s="1">
        <v>1.8374067418095687E-13</v>
      </c>
      <c r="M1147" s="1">
        <v>43.479740362757241</v>
      </c>
      <c r="N1147" s="1">
        <v>1.3258161606570127E-11</v>
      </c>
      <c r="O1147" s="1">
        <v>7.5427691949681988</v>
      </c>
      <c r="P1147" s="1">
        <v>6.3540000005561881</v>
      </c>
      <c r="Q1147" s="1">
        <v>2.8295791849468938E-9</v>
      </c>
      <c r="R1147" s="1">
        <v>2029.9894196126334</v>
      </c>
      <c r="S1147" s="1">
        <v>3.3912314798496684E-11</v>
      </c>
      <c r="T1147" s="1">
        <v>849.66398988793583</v>
      </c>
      <c r="U1147" s="1">
        <v>86.110953281608346</v>
      </c>
      <c r="V1147" s="1">
        <f>0.45*2600*PS[[#This Row],[Transform File.REC_y]]</f>
        <v>37.019010949563238</v>
      </c>
      <c r="W1147" s="1">
        <f>0.45*_xlfn.XLOOKUP(PS[[#This Row],[Transform File.Year]],Graphs!$R$2:$R$41,Graphs!$S$2:$S$41)*_xlfn.XLOOKUP(PS[[#This Row],[Transform File.Year]],Graphs!$R$2:$R$41,Graphs!$T$2:$T$41)*PS[[#This Row],[Transform File.REC_y]]</f>
        <v>12.74083517219875</v>
      </c>
    </row>
    <row r="1148" spans="1:23" hidden="1" x14ac:dyDescent="0.25">
      <c r="A1148" s="1" t="s">
        <v>105</v>
      </c>
      <c r="B1148">
        <v>4</v>
      </c>
      <c r="C1148" s="1" t="s">
        <v>108</v>
      </c>
      <c r="D1148" s="1" t="s">
        <v>23</v>
      </c>
      <c r="E1148" s="1">
        <v>2047</v>
      </c>
      <c r="F1148" s="1">
        <v>84.863568604409025</v>
      </c>
      <c r="G1148" s="1">
        <v>0.11334263089885005</v>
      </c>
      <c r="H1148" s="1">
        <v>3.6196662993880293E-12</v>
      </c>
      <c r="I1148" s="1">
        <v>6.0484689247577287E-9</v>
      </c>
      <c r="J1148" s="1">
        <v>1.3281315304385038E-11</v>
      </c>
      <c r="K1148" s="1">
        <v>208.6094580436189</v>
      </c>
      <c r="L1148" s="1">
        <v>1.3676926684234724E-13</v>
      </c>
      <c r="M1148" s="1">
        <v>25.772616870669964</v>
      </c>
      <c r="N1148" s="1">
        <v>1.5729778229133858E-11</v>
      </c>
      <c r="O1148" s="1">
        <v>7.5427691949705071</v>
      </c>
      <c r="P1148" s="1">
        <v>6.3540000008304025</v>
      </c>
      <c r="Q1148" s="1">
        <v>2.8583905564227707E-9</v>
      </c>
      <c r="R1148" s="1">
        <v>2074.9746996559056</v>
      </c>
      <c r="S1148" s="1">
        <v>3.6570713212295427E-11</v>
      </c>
      <c r="T1148" s="1">
        <v>893.14373025069312</v>
      </c>
      <c r="U1148" s="1">
        <v>86.110953281619544</v>
      </c>
      <c r="V1148" s="1">
        <f>0.45*2600*PS[[#This Row],[Transform File.REC_y]]</f>
        <v>132.61087815165456</v>
      </c>
      <c r="W1148" s="1">
        <f>0.45*_xlfn.XLOOKUP(PS[[#This Row],[Transform File.Year]],Graphs!$R$2:$R$41,Graphs!$S$2:$S$41)*_xlfn.XLOOKUP(PS[[#This Row],[Transform File.Year]],Graphs!$R$2:$R$41,Graphs!$T$2:$T$41)*PS[[#This Row],[Transform File.REC_y]]</f>
        <v>43.762400977882614</v>
      </c>
    </row>
    <row r="1149" spans="1:23" hidden="1" x14ac:dyDescent="0.25">
      <c r="A1149" s="1" t="s">
        <v>105</v>
      </c>
      <c r="B1149">
        <v>4</v>
      </c>
      <c r="C1149" s="1" t="s">
        <v>108</v>
      </c>
      <c r="D1149" s="1" t="s">
        <v>23</v>
      </c>
      <c r="E1149" s="1">
        <v>2048</v>
      </c>
      <c r="F1149" s="1">
        <v>81.9478178654158</v>
      </c>
      <c r="G1149" s="1">
        <v>0.18413899695168423</v>
      </c>
      <c r="H1149" s="1">
        <v>4.3625946216578795E-12</v>
      </c>
      <c r="I1149" s="1">
        <v>2.2701918932873894E-9</v>
      </c>
      <c r="J1149" s="1">
        <v>1.298146568094201E-11</v>
      </c>
      <c r="K1149" s="1">
        <v>243.28681670602089</v>
      </c>
      <c r="L1149" s="1">
        <v>1.0378602071257307E-13</v>
      </c>
      <c r="M1149" s="1">
        <v>56.284303642635827</v>
      </c>
      <c r="N1149" s="1">
        <v>1.8773469203216081E-11</v>
      </c>
      <c r="O1149" s="1">
        <v>7.5427691949731619</v>
      </c>
      <c r="P1149" s="1">
        <v>1.8931432768123394E-7</v>
      </c>
      <c r="Q1149" s="1">
        <v>2.8821252015357873E-9</v>
      </c>
      <c r="R1149" s="1">
        <v>2159.9316576995252</v>
      </c>
      <c r="S1149" s="1">
        <v>4.1454840081588118E-11</v>
      </c>
      <c r="T1149" s="1">
        <v>918.91634712136306</v>
      </c>
      <c r="U1149" s="1">
        <v>86.110953281633201</v>
      </c>
      <c r="V1149" s="1">
        <f>0.45*2600*PS[[#This Row],[Transform File.REC_y]]</f>
        <v>215.44262643347054</v>
      </c>
      <c r="W1149" s="1">
        <f>0.45*_xlfn.XLOOKUP(PS[[#This Row],[Transform File.Year]],Graphs!$R$2:$R$41,Graphs!$S$2:$S$41)*_xlfn.XLOOKUP(PS[[#This Row],[Transform File.Year]],Graphs!$R$2:$R$41,Graphs!$T$2:$T$41)*PS[[#This Row],[Transform File.REC_y]]</f>
        <v>68.168350352787868</v>
      </c>
    </row>
    <row r="1150" spans="1:23" hidden="1" x14ac:dyDescent="0.25">
      <c r="A1150" s="1" t="s">
        <v>105</v>
      </c>
      <c r="B1150">
        <v>4</v>
      </c>
      <c r="C1150" s="1" t="s">
        <v>108</v>
      </c>
      <c r="D1150" s="1" t="s">
        <v>23</v>
      </c>
      <c r="E1150" s="1">
        <v>2049</v>
      </c>
      <c r="F1150" s="1">
        <v>78.739384093953078</v>
      </c>
      <c r="G1150" s="1">
        <v>0.22139796871121709</v>
      </c>
      <c r="H1150" s="1">
        <v>5.1629703246414103E-12</v>
      </c>
      <c r="I1150" s="1">
        <v>1.1483316994200534E-9</v>
      </c>
      <c r="J1150" s="1">
        <v>1.2438607458938611E-11</v>
      </c>
      <c r="K1150" s="1">
        <v>239.11920078505131</v>
      </c>
      <c r="L1150" s="1">
        <v>8.1294592554009901E-14</v>
      </c>
      <c r="M1150" s="1">
        <v>29.069599262862013</v>
      </c>
      <c r="N1150" s="1">
        <v>2.2563629151564787E-11</v>
      </c>
      <c r="O1150" s="1">
        <v>7.5427691949760822</v>
      </c>
      <c r="P1150" s="1">
        <v>1.9534959692402102E-7</v>
      </c>
      <c r="Q1150" s="1">
        <v>2.9015773093255178E-9</v>
      </c>
      <c r="R1150" s="1">
        <v>2217.7397244055473</v>
      </c>
      <c r="S1150" s="1">
        <v>4.6685894426219574E-11</v>
      </c>
      <c r="T1150" s="1">
        <v>975.20065076399885</v>
      </c>
      <c r="U1150" s="1">
        <v>86.110953281649884</v>
      </c>
      <c r="V1150" s="1">
        <f>0.45*2600*PS[[#This Row],[Transform File.REC_y]]</f>
        <v>259.03562339212397</v>
      </c>
      <c r="W1150" s="1">
        <f>0.45*_xlfn.XLOOKUP(PS[[#This Row],[Transform File.Year]],Graphs!$R$2:$R$41,Graphs!$S$2:$S$41)*_xlfn.XLOOKUP(PS[[#This Row],[Transform File.Year]],Graphs!$R$2:$R$41,Graphs!$T$2:$T$41)*PS[[#This Row],[Transform File.REC_y]]</f>
        <v>78.581501241518552</v>
      </c>
    </row>
    <row r="1151" spans="1:23" hidden="1" x14ac:dyDescent="0.25">
      <c r="A1151" s="1" t="s">
        <v>105</v>
      </c>
      <c r="B1151">
        <v>4</v>
      </c>
      <c r="C1151" s="1" t="s">
        <v>108</v>
      </c>
      <c r="D1151" s="1" t="s">
        <v>23</v>
      </c>
      <c r="E1151" s="1">
        <v>2050</v>
      </c>
      <c r="F1151" s="1">
        <v>75.412780597991969</v>
      </c>
      <c r="G1151" s="1">
        <v>0.26810971796632932</v>
      </c>
      <c r="H1151" s="1">
        <v>6.2306567194769968E-12</v>
      </c>
      <c r="I1151" s="1">
        <v>1.9248891789670041E-9</v>
      </c>
      <c r="J1151" s="1">
        <v>1.3048048151613088E-11</v>
      </c>
      <c r="K1151" s="1">
        <v>145.02349337641081</v>
      </c>
      <c r="L1151" s="1">
        <v>0</v>
      </c>
      <c r="M1151" s="1">
        <v>45.165613647833638</v>
      </c>
      <c r="N1151" s="1">
        <v>2.7347230030926815E-11</v>
      </c>
      <c r="O1151" s="1">
        <v>7.5427691949795364</v>
      </c>
      <c r="P1151" s="1">
        <v>1.9761581200168495E-7</v>
      </c>
      <c r="Q1151" s="1">
        <v>2.9207575684544456E-9</v>
      </c>
      <c r="R1151" s="1">
        <v>2283.2501522667694</v>
      </c>
      <c r="S1151" s="1">
        <v>5.2426782591408544E-11</v>
      </c>
      <c r="T1151" s="1">
        <v>1004.2702500268608</v>
      </c>
      <c r="U1151" s="1">
        <v>86.11095328166968</v>
      </c>
      <c r="V1151" s="1">
        <f>0.45*2600*PS[[#This Row],[Transform File.REC_y]]</f>
        <v>313.6883700206053</v>
      </c>
      <c r="W1151" s="1">
        <f>0.45*_xlfn.XLOOKUP(PS[[#This Row],[Transform File.Year]],Graphs!$R$2:$R$41,Graphs!$S$2:$S$41)*_xlfn.XLOOKUP(PS[[#This Row],[Transform File.Year]],Graphs!$R$2:$R$41,Graphs!$T$2:$T$41)*PS[[#This Row],[Transform File.REC_y]]</f>
        <v>91.232526220959414</v>
      </c>
    </row>
    <row r="1152" spans="1:23" hidden="1" x14ac:dyDescent="0.25">
      <c r="A1152" s="1" t="s">
        <v>105</v>
      </c>
      <c r="B1152">
        <v>4</v>
      </c>
      <c r="C1152" s="1" t="s">
        <v>108</v>
      </c>
      <c r="D1152" s="1" t="s">
        <v>23</v>
      </c>
      <c r="E1152" s="1">
        <v>2051</v>
      </c>
      <c r="F1152" s="1">
        <v>72.391155233217361</v>
      </c>
      <c r="G1152" s="1">
        <v>9.6179650577554545E-5</v>
      </c>
      <c r="H1152" s="1">
        <v>7.5520027972601922E-12</v>
      </c>
      <c r="I1152" s="1">
        <v>3.1099042570166384E-8</v>
      </c>
      <c r="J1152" s="1">
        <v>1.519187444849222E-11</v>
      </c>
      <c r="K1152" s="1">
        <v>136.24804833951899</v>
      </c>
      <c r="L1152" s="1">
        <v>0</v>
      </c>
      <c r="M1152" s="1">
        <v>61.247451800282654</v>
      </c>
      <c r="N1152" s="1">
        <v>3.348456301813454E-11</v>
      </c>
      <c r="O1152" s="1">
        <v>7.5427691949837303</v>
      </c>
      <c r="P1152" s="1">
        <v>1.9875964950827539E-7</v>
      </c>
      <c r="Q1152" s="1">
        <v>2.9389740894452671E-9</v>
      </c>
      <c r="R1152" s="1">
        <v>2319.4598725505552</v>
      </c>
      <c r="S1152" s="1">
        <v>5.9076881317577495E-11</v>
      </c>
      <c r="T1152" s="1">
        <v>1049.4358636746945</v>
      </c>
      <c r="U1152" s="1">
        <v>86.110953281693142</v>
      </c>
      <c r="V1152" s="1">
        <f>0.45*2600*PS[[#This Row],[Transform File.REC_y]]</f>
        <v>0.11253019117573881</v>
      </c>
      <c r="W1152" s="1">
        <f>0.45*_xlfn.XLOOKUP(PS[[#This Row],[Transform File.Year]],Graphs!$R$2:$R$41,Graphs!$S$2:$S$41)*_xlfn.XLOOKUP(PS[[#This Row],[Transform File.Year]],Graphs!$R$2:$R$41,Graphs!$T$2:$T$41)*PS[[#This Row],[Transform File.REC_y]]</f>
        <v>3.1375584529918774E-2</v>
      </c>
    </row>
    <row r="1153" spans="1:23" hidden="1" x14ac:dyDescent="0.25">
      <c r="A1153" s="1" t="s">
        <v>105</v>
      </c>
      <c r="B1153">
        <v>4</v>
      </c>
      <c r="C1153" s="1" t="s">
        <v>108</v>
      </c>
      <c r="D1153" s="1" t="s">
        <v>23</v>
      </c>
      <c r="E1153" s="1">
        <v>2052</v>
      </c>
      <c r="F1153" s="1">
        <v>69.546935069563375</v>
      </c>
      <c r="G1153" s="1">
        <v>2.4270204523877134E-3</v>
      </c>
      <c r="H1153" s="1">
        <v>9.55276696228153E-12</v>
      </c>
      <c r="I1153" s="1">
        <v>1.7524633934299825E-9</v>
      </c>
      <c r="J1153" s="1">
        <v>0</v>
      </c>
      <c r="K1153" s="1">
        <v>88.808287376968281</v>
      </c>
      <c r="L1153" s="1">
        <v>0</v>
      </c>
      <c r="M1153" s="1">
        <v>116.58948582878087</v>
      </c>
      <c r="N1153" s="1">
        <v>4.1522267723630446E-11</v>
      </c>
      <c r="O1153" s="1">
        <v>7.5427691949886828</v>
      </c>
      <c r="P1153" s="1">
        <v>2.0067933306789841E-7</v>
      </c>
      <c r="Q1153" s="1">
        <v>2.9557302932871946E-9</v>
      </c>
      <c r="R1153" s="1">
        <v>2396.5433143630166</v>
      </c>
      <c r="S1153" s="1">
        <v>6.2971152778658944E-11</v>
      </c>
      <c r="T1153" s="1">
        <v>1055.2633154749788</v>
      </c>
      <c r="U1153" s="1">
        <v>86.110953281720512</v>
      </c>
      <c r="V1153" s="1">
        <f>0.45*2600*PS[[#This Row],[Transform File.REC_y]]</f>
        <v>2.8396139292936247</v>
      </c>
      <c r="W1153" s="1">
        <f>0.45*_xlfn.XLOOKUP(PS[[#This Row],[Transform File.Year]],Graphs!$R$2:$R$41,Graphs!$S$2:$S$41)*_xlfn.XLOOKUP(PS[[#This Row],[Transform File.Year]],Graphs!$R$2:$R$41,Graphs!$T$2:$T$41)*PS[[#This Row],[Transform File.REC_y]]</f>
        <v>0.7589878630311252</v>
      </c>
    </row>
    <row r="1154" spans="1:23" hidden="1" x14ac:dyDescent="0.25">
      <c r="A1154" s="1" t="s">
        <v>105</v>
      </c>
      <c r="B1154">
        <v>4</v>
      </c>
      <c r="C1154" s="1" t="s">
        <v>108</v>
      </c>
      <c r="D1154" s="1" t="s">
        <v>23</v>
      </c>
      <c r="E1154" s="1">
        <v>2053</v>
      </c>
      <c r="F1154" s="1">
        <v>66.489409434303923</v>
      </c>
      <c r="G1154" s="1">
        <v>4.6085638403361447E-4</v>
      </c>
      <c r="H1154" s="1">
        <v>1.2286788259177862E-11</v>
      </c>
      <c r="I1154" s="1">
        <v>3.0337328434330372E-9</v>
      </c>
      <c r="J1154" s="1">
        <v>0</v>
      </c>
      <c r="K1154" s="1">
        <v>131.04608198156652</v>
      </c>
      <c r="L1154" s="1">
        <v>0</v>
      </c>
      <c r="M1154" s="1">
        <v>104.63183015341797</v>
      </c>
      <c r="N1154" s="1">
        <v>5.2328177389978943E-11</v>
      </c>
      <c r="O1154" s="1">
        <v>7.5427691949946407</v>
      </c>
      <c r="P1154" s="1">
        <v>2.3177229253248424E-7</v>
      </c>
      <c r="Q1154" s="1">
        <v>2.9719262691612887E-9</v>
      </c>
      <c r="R1154" s="1">
        <v>2430.389589647335</v>
      </c>
      <c r="S1154" s="1">
        <v>6.4140130568278194E-11</v>
      </c>
      <c r="T1154" s="1">
        <v>1088.7228013037659</v>
      </c>
      <c r="U1154" s="1">
        <v>86.110953281749104</v>
      </c>
      <c r="V1154" s="1">
        <f>0.45*2600*PS[[#This Row],[Transform File.REC_y]]</f>
        <v>0.53920196931932896</v>
      </c>
      <c r="W1154" s="1">
        <f>0.45*_xlfn.XLOOKUP(PS[[#This Row],[Transform File.Year]],Graphs!$R$2:$R$41,Graphs!$S$2:$S$41)*_xlfn.XLOOKUP(PS[[#This Row],[Transform File.Year]],Graphs!$R$2:$R$41,Graphs!$T$2:$T$41)*PS[[#This Row],[Transform File.REC_y]]</f>
        <v>0.13815330839944226</v>
      </c>
    </row>
    <row r="1155" spans="1:23" hidden="1" x14ac:dyDescent="0.25">
      <c r="A1155" s="1" t="s">
        <v>105</v>
      </c>
      <c r="B1155">
        <v>4</v>
      </c>
      <c r="C1155" s="1" t="s">
        <v>108</v>
      </c>
      <c r="D1155" s="1" t="s">
        <v>23</v>
      </c>
      <c r="E1155" s="1">
        <v>2054</v>
      </c>
      <c r="F1155" s="1">
        <v>63.382917182322984</v>
      </c>
      <c r="G1155" s="1">
        <v>1.9538101234399363E-2</v>
      </c>
      <c r="H1155" s="1">
        <v>1.545432335013669E-11</v>
      </c>
      <c r="I1155" s="1">
        <v>1.0294084547075904E-7</v>
      </c>
      <c r="J1155" s="1">
        <v>0</v>
      </c>
      <c r="K1155" s="1">
        <v>154.50881805992447</v>
      </c>
      <c r="L1155" s="1">
        <v>0</v>
      </c>
      <c r="M1155" s="1">
        <v>5.5995887555835283E-8</v>
      </c>
      <c r="N1155" s="1">
        <v>6.7368108566536947E-11</v>
      </c>
      <c r="O1155" s="1">
        <v>7.5427691950018199</v>
      </c>
      <c r="P1155" s="1">
        <v>2.3351836147366339E-7</v>
      </c>
      <c r="Q1155" s="1">
        <v>2.9866575364421935E-9</v>
      </c>
      <c r="R1155" s="1">
        <v>2496.1917730423147</v>
      </c>
      <c r="S1155" s="1">
        <v>6.4644197007707251E-11</v>
      </c>
      <c r="T1155" s="1">
        <v>1090.1044029524921</v>
      </c>
      <c r="U1155" s="1">
        <v>85.351450945609898</v>
      </c>
      <c r="V1155" s="1">
        <f>0.45*2600*PS[[#This Row],[Transform File.REC_y]]</f>
        <v>22.859578444247255</v>
      </c>
      <c r="W1155" s="1">
        <f>0.45*_xlfn.XLOOKUP(PS[[#This Row],[Transform File.Year]],Graphs!$R$2:$R$41,Graphs!$S$2:$S$41)*_xlfn.XLOOKUP(PS[[#This Row],[Transform File.Year]],Graphs!$R$2:$R$41,Graphs!$T$2:$T$41)*PS[[#This Row],[Transform File.REC_y]]</f>
        <v>5.6142802097646634</v>
      </c>
    </row>
    <row r="1156" spans="1:23" hidden="1" x14ac:dyDescent="0.25">
      <c r="A1156" s="1" t="s">
        <v>105</v>
      </c>
      <c r="B1156">
        <v>4</v>
      </c>
      <c r="C1156" s="1" t="s">
        <v>108</v>
      </c>
      <c r="D1156" s="1" t="s">
        <v>23</v>
      </c>
      <c r="E1156" s="1">
        <v>2055</v>
      </c>
      <c r="F1156" s="1">
        <v>60.465783088625656</v>
      </c>
      <c r="G1156" s="1">
        <v>3.1299362644274078E-3</v>
      </c>
      <c r="H1156" s="1">
        <v>1.859015824035308E-11</v>
      </c>
      <c r="I1156" s="1">
        <v>1.2479773226039305E-8</v>
      </c>
      <c r="J1156" s="1">
        <v>0</v>
      </c>
      <c r="K1156" s="1">
        <v>200.62013927429001</v>
      </c>
      <c r="L1156" s="1">
        <v>0</v>
      </c>
      <c r="M1156" s="1">
        <v>46.3296954518528</v>
      </c>
      <c r="N1156" s="1">
        <v>8.9318242950897223E-11</v>
      </c>
      <c r="O1156" s="1">
        <v>7.5427691950108384</v>
      </c>
      <c r="P1156" s="1">
        <v>2.3654489125355162E-7</v>
      </c>
      <c r="Q1156" s="1">
        <v>2.9999388517465786E-9</v>
      </c>
      <c r="R1156" s="1">
        <v>2548.9636299046324</v>
      </c>
      <c r="S1156" s="1">
        <v>6.4911307798439819E-11</v>
      </c>
      <c r="T1156" s="1">
        <v>1090.1044030064281</v>
      </c>
      <c r="U1156" s="1">
        <v>82.693699777590936</v>
      </c>
      <c r="V1156" s="1">
        <f>0.45*2600*PS[[#This Row],[Transform File.REC_y]]</f>
        <v>3.6620254293800669</v>
      </c>
      <c r="W1156" s="1">
        <f>0.45*_xlfn.XLOOKUP(PS[[#This Row],[Transform File.Year]],Graphs!$R$2:$R$41,Graphs!$S$2:$S$41)*_xlfn.XLOOKUP(PS[[#This Row],[Transform File.Year]],Graphs!$R$2:$R$41,Graphs!$T$2:$T$41)*PS[[#This Row],[Transform File.REC_y]]</f>
        <v>0.86207542601380116</v>
      </c>
    </row>
    <row r="1157" spans="1:23" hidden="1" x14ac:dyDescent="0.25">
      <c r="A1157" s="1" t="s">
        <v>105</v>
      </c>
      <c r="B1157">
        <v>4</v>
      </c>
      <c r="C1157" s="1" t="s">
        <v>108</v>
      </c>
      <c r="D1157" s="1" t="s">
        <v>23</v>
      </c>
      <c r="E1157" s="1">
        <v>2056</v>
      </c>
      <c r="F1157" s="1">
        <v>57.17452726366384</v>
      </c>
      <c r="G1157" s="1">
        <v>8.5580154909814987E-5</v>
      </c>
      <c r="H1157" s="1">
        <v>2.2960560169441852E-11</v>
      </c>
      <c r="I1157" s="1">
        <v>1.5916400882510357E-9</v>
      </c>
      <c r="J1157" s="1">
        <v>0</v>
      </c>
      <c r="K1157" s="1">
        <v>122.64400844087285</v>
      </c>
      <c r="L1157" s="1">
        <v>0</v>
      </c>
      <c r="M1157" s="1">
        <v>5.1595098027566308</v>
      </c>
      <c r="N1157" s="1">
        <v>1.2363923529767522E-10</v>
      </c>
      <c r="O1157" s="1">
        <v>7.5427691950223794</v>
      </c>
      <c r="P1157" s="1">
        <v>3.3947795226946739E-7</v>
      </c>
      <c r="Q1157" s="1">
        <v>3.0129203174275206E-9</v>
      </c>
      <c r="R1157" s="1">
        <v>2573.4199810566906</v>
      </c>
      <c r="S1157" s="1">
        <v>6.5095048472620782E-11</v>
      </c>
      <c r="T1157" s="1">
        <v>1091.5398185267561</v>
      </c>
      <c r="U1157" s="1">
        <v>79.276573025549027</v>
      </c>
      <c r="V1157" s="1">
        <f>0.45*2600*PS[[#This Row],[Transform File.REC_y]]</f>
        <v>0.10012878124448353</v>
      </c>
      <c r="W1157" s="1">
        <f>0.45*_xlfn.XLOOKUP(PS[[#This Row],[Transform File.Year]],Graphs!$R$2:$R$41,Graphs!$S$2:$S$41)*_xlfn.XLOOKUP(PS[[#This Row],[Transform File.Year]],Graphs!$R$2:$R$41,Graphs!$T$2:$T$41)*PS[[#This Row],[Transform File.REC_y]]</f>
        <v>2.2592438394867669E-2</v>
      </c>
    </row>
    <row r="1158" spans="1:23" hidden="1" x14ac:dyDescent="0.25">
      <c r="A1158" s="1" t="s">
        <v>105</v>
      </c>
      <c r="B1158">
        <v>4</v>
      </c>
      <c r="C1158" s="1" t="s">
        <v>108</v>
      </c>
      <c r="D1158" s="1" t="s">
        <v>23</v>
      </c>
      <c r="E1158" s="1">
        <v>2057</v>
      </c>
      <c r="F1158" s="1">
        <v>54.135600160049613</v>
      </c>
      <c r="G1158" s="1">
        <v>2.7241867286597047E-5</v>
      </c>
      <c r="H1158" s="1">
        <v>0</v>
      </c>
      <c r="I1158" s="1">
        <v>5.7669982776359536E-9</v>
      </c>
      <c r="J1158" s="1">
        <v>0</v>
      </c>
      <c r="K1158" s="1">
        <v>237.25332132397651</v>
      </c>
      <c r="L1158" s="1">
        <v>0</v>
      </c>
      <c r="M1158" s="1">
        <v>2.9949148567228219E-8</v>
      </c>
      <c r="N1158" s="1">
        <v>1.8345549473254728E-10</v>
      </c>
      <c r="O1158" s="1">
        <v>7.5427691950366142</v>
      </c>
      <c r="P1158" s="1">
        <v>3.5194902815658139E-7</v>
      </c>
      <c r="Q1158" s="1">
        <v>3.0253589248864592E-9</v>
      </c>
      <c r="R1158" s="1">
        <v>2634.9331309047725</v>
      </c>
      <c r="S1158" s="1">
        <v>6.5231817739463123E-11</v>
      </c>
      <c r="T1158" s="1">
        <v>1075.5476606433115</v>
      </c>
      <c r="U1158" s="1">
        <v>74.720382897474323</v>
      </c>
      <c r="V1158" s="1">
        <f>0.45*2600*PS[[#This Row],[Transform File.REC_y]]</f>
        <v>3.1872984725318548E-2</v>
      </c>
      <c r="W1158" s="1">
        <f>0.45*_xlfn.XLOOKUP(PS[[#This Row],[Transform File.Year]],Graphs!$R$2:$R$41,Graphs!$S$2:$S$41)*_xlfn.XLOOKUP(PS[[#This Row],[Transform File.Year]],Graphs!$R$2:$R$41,Graphs!$T$2:$T$41)*PS[[#This Row],[Transform File.REC_y]]</f>
        <v>6.8927039942977613E-3</v>
      </c>
    </row>
    <row r="1159" spans="1:23" hidden="1" x14ac:dyDescent="0.25">
      <c r="A1159" s="1" t="s">
        <v>105</v>
      </c>
      <c r="B1159">
        <v>4</v>
      </c>
      <c r="C1159" s="1" t="s">
        <v>108</v>
      </c>
      <c r="D1159" s="1" t="s">
        <v>23</v>
      </c>
      <c r="E1159" s="1">
        <v>2058</v>
      </c>
      <c r="F1159" s="1">
        <v>51.135516736458882</v>
      </c>
      <c r="G1159" s="1">
        <v>2.6245392423115507E-2</v>
      </c>
      <c r="H1159" s="1">
        <v>0</v>
      </c>
      <c r="I1159" s="1">
        <v>0</v>
      </c>
      <c r="J1159" s="1">
        <v>0</v>
      </c>
      <c r="K1159" s="1">
        <v>35.119230045381222</v>
      </c>
      <c r="L1159" s="1">
        <v>0</v>
      </c>
      <c r="M1159" s="1">
        <v>1.9747579623671108E-8</v>
      </c>
      <c r="N1159" s="1">
        <v>3.1022686180970838E-10</v>
      </c>
      <c r="O1159" s="1">
        <v>7.5427691950530606</v>
      </c>
      <c r="P1159" s="1">
        <v>3.5353098696587966E-7</v>
      </c>
      <c r="Q1159" s="1">
        <v>3.0384069730380723E-9</v>
      </c>
      <c r="R1159" s="1">
        <v>2801.4239346074783</v>
      </c>
      <c r="S1159" s="1">
        <v>6.5335603760175693E-11</v>
      </c>
      <c r="T1159" s="1">
        <v>1055.5108600496301</v>
      </c>
      <c r="U1159" s="1">
        <v>68.455597705366529</v>
      </c>
      <c r="V1159" s="1">
        <f>0.45*2600*PS[[#This Row],[Transform File.REC_y]]</f>
        <v>30.707109135045144</v>
      </c>
      <c r="W1159" s="1">
        <f>0.45*_xlfn.XLOOKUP(PS[[#This Row],[Transform File.Year]],Graphs!$R$2:$R$41,Graphs!$S$2:$S$41)*_xlfn.XLOOKUP(PS[[#This Row],[Transform File.Year]],Graphs!$R$2:$R$41,Graphs!$T$2:$T$41)*PS[[#This Row],[Transform File.REC_y]]</f>
        <v>6.3643083634664075</v>
      </c>
    </row>
    <row r="1160" spans="1:23" hidden="1" x14ac:dyDescent="0.25">
      <c r="A1160" s="1" t="s">
        <v>105</v>
      </c>
      <c r="B1160">
        <v>4</v>
      </c>
      <c r="C1160" s="1" t="s">
        <v>108</v>
      </c>
      <c r="D1160" s="1" t="s">
        <v>23</v>
      </c>
      <c r="E1160" s="1">
        <v>2059</v>
      </c>
      <c r="F1160" s="1">
        <v>56.364479200799536</v>
      </c>
      <c r="G1160" s="1">
        <v>1.341879971240382E-2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7.5427691950714468</v>
      </c>
      <c r="P1160" s="1">
        <v>3.5928725122435829E-7</v>
      </c>
      <c r="Q1160" s="1">
        <v>3.0535988474865645E-9</v>
      </c>
      <c r="R1160" s="1">
        <v>2763.9356706286662</v>
      </c>
      <c r="S1160" s="1">
        <v>6.5416898352729702E-11</v>
      </c>
      <c r="T1160" s="1">
        <v>1039.1627792016714</v>
      </c>
      <c r="U1160" s="1">
        <v>59.627919917248981</v>
      </c>
      <c r="V1160" s="1">
        <f>0.45*2600*PS[[#This Row],[Transform File.REC_y]]</f>
        <v>15.699995663512469</v>
      </c>
      <c r="W1160" s="1">
        <f>0.45*_xlfn.XLOOKUP(PS[[#This Row],[Transform File.Year]],Graphs!$R$2:$R$41,Graphs!$S$2:$S$41)*_xlfn.XLOOKUP(PS[[#This Row],[Transform File.Year]],Graphs!$R$2:$R$41,Graphs!$T$2:$T$41)*PS[[#This Row],[Transform File.REC_y]]</f>
        <v>3.1184593657796604</v>
      </c>
    </row>
    <row r="1161" spans="1:23" hidden="1" x14ac:dyDescent="0.25">
      <c r="A1161" s="1" t="s">
        <v>105</v>
      </c>
      <c r="B1161">
        <v>4</v>
      </c>
      <c r="C1161" s="1" t="s">
        <v>108</v>
      </c>
      <c r="D1161" s="1" t="s">
        <v>23</v>
      </c>
      <c r="E1161" s="1">
        <v>2060</v>
      </c>
      <c r="F1161" s="1">
        <v>68.404489865710445</v>
      </c>
      <c r="G1161" s="1">
        <v>2.2386568247393109E-2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7.5427691950638893</v>
      </c>
      <c r="P1161" s="1">
        <v>3.5927480579709503E-7</v>
      </c>
      <c r="Q1161" s="1">
        <v>3.0535988474865645E-9</v>
      </c>
      <c r="R1161" s="1">
        <v>2712.1987299148109</v>
      </c>
      <c r="S1161" s="1">
        <v>6.5416898352729702E-11</v>
      </c>
      <c r="T1161" s="1">
        <v>1039.1627791941942</v>
      </c>
      <c r="U1161" s="1">
        <v>46.386403234696907</v>
      </c>
      <c r="V1161" s="1">
        <f>0.45*2600*PS[[#This Row],[Transform File.REC_y]]</f>
        <v>26.192284849449937</v>
      </c>
      <c r="W1161" s="1">
        <f>0.45*_xlfn.XLOOKUP(PS[[#This Row],[Transform File.Year]],Graphs!$R$2:$R$41,Graphs!$S$2:$S$41)*_xlfn.XLOOKUP(PS[[#This Row],[Transform File.Year]],Graphs!$R$2:$R$41,Graphs!$T$2:$T$41)*PS[[#This Row],[Transform File.REC_y]]</f>
        <v>4.985690538977618</v>
      </c>
    </row>
    <row r="1162" spans="1:23" hidden="1" x14ac:dyDescent="0.25">
      <c r="A1162" s="1" t="s">
        <v>105</v>
      </c>
      <c r="B1162">
        <v>5</v>
      </c>
      <c r="C1162" s="1" t="s">
        <v>108</v>
      </c>
      <c r="D1162" s="1" t="s">
        <v>23</v>
      </c>
      <c r="E1162" s="1">
        <v>2021</v>
      </c>
      <c r="F1162" s="1">
        <v>196.51336371530877</v>
      </c>
      <c r="G1162" s="1">
        <v>1.1750191344453431E-9</v>
      </c>
      <c r="H1162" s="1">
        <v>8.7299938802286626E-14</v>
      </c>
      <c r="I1162" s="1">
        <v>6.3539999999519079</v>
      </c>
      <c r="J1162" s="1">
        <v>3.8019492549404476E-14</v>
      </c>
      <c r="K1162" s="1">
        <v>82.434999999999704</v>
      </c>
      <c r="L1162" s="1">
        <v>4.43297564068377E-14</v>
      </c>
      <c r="M1162" s="1">
        <v>55.419999999999575</v>
      </c>
      <c r="N1162" s="1">
        <v>5.2827522153119524E-12</v>
      </c>
      <c r="O1162" s="1">
        <v>153</v>
      </c>
      <c r="P1162" s="1">
        <v>12.708</v>
      </c>
      <c r="Q1162" s="1">
        <v>49.44</v>
      </c>
      <c r="R1162" s="1">
        <v>164.87</v>
      </c>
      <c r="S1162" s="1">
        <v>78.48</v>
      </c>
      <c r="T1162" s="1">
        <v>110.84</v>
      </c>
      <c r="U1162" s="1">
        <v>11.39</v>
      </c>
      <c r="V1162" s="1">
        <f>0.45*2600*PS[[#This Row],[Transform File.REC_y]]</f>
        <v>1.3747723873010514E-6</v>
      </c>
      <c r="W1162" s="1">
        <f>0.45*_xlfn.XLOOKUP(PS[[#This Row],[Transform File.Year]],Graphs!$R$2:$R$41,Graphs!$S$2:$S$41)*_xlfn.XLOOKUP(PS[[#This Row],[Transform File.Year]],Graphs!$R$2:$R$41,Graphs!$T$2:$T$41)*PS[[#This Row],[Transform File.REC_y]]</f>
        <v>1.1178766117290829E-6</v>
      </c>
    </row>
    <row r="1163" spans="1:23" hidden="1" x14ac:dyDescent="0.25">
      <c r="A1163" s="1" t="s">
        <v>105</v>
      </c>
      <c r="B1163">
        <v>5</v>
      </c>
      <c r="C1163" s="1" t="s">
        <v>108</v>
      </c>
      <c r="D1163" s="1" t="s">
        <v>23</v>
      </c>
      <c r="E1163" s="1">
        <v>2022</v>
      </c>
      <c r="F1163" s="1">
        <v>320.07387088824765</v>
      </c>
      <c r="G1163" s="1">
        <v>-1.0119653246266772E-8</v>
      </c>
      <c r="H1163" s="1">
        <v>8.885014221415931E-14</v>
      </c>
      <c r="I1163" s="1">
        <v>5.7228574404598475E-11</v>
      </c>
      <c r="J1163" s="1">
        <v>3.9764238734958689E-14</v>
      </c>
      <c r="K1163" s="1">
        <v>123.6524999999987</v>
      </c>
      <c r="L1163" s="1">
        <v>2.2597053434441219E-14</v>
      </c>
      <c r="M1163" s="1">
        <v>83.12999999999785</v>
      </c>
      <c r="N1163" s="1">
        <v>5.3235997335093397E-12</v>
      </c>
      <c r="O1163" s="1">
        <v>153</v>
      </c>
      <c r="P1163" s="1">
        <v>12.708</v>
      </c>
      <c r="Q1163" s="1">
        <v>49.44</v>
      </c>
      <c r="R1163" s="1">
        <v>247.30499999999972</v>
      </c>
      <c r="S1163" s="1">
        <v>78.48</v>
      </c>
      <c r="T1163" s="1">
        <v>166.25999999999959</v>
      </c>
      <c r="U1163" s="1">
        <v>11.390000000005283</v>
      </c>
      <c r="V1163" s="1">
        <f>0.45*2600*PS[[#This Row],[Transform File.REC_y]]</f>
        <v>-1.1839994298132123E-5</v>
      </c>
      <c r="W1163" s="1">
        <f>0.45*_xlfn.XLOOKUP(PS[[#This Row],[Transform File.Year]],Graphs!$R$2:$R$41,Graphs!$S$2:$S$41)*_xlfn.XLOOKUP(PS[[#This Row],[Transform File.Year]],Graphs!$R$2:$R$41,Graphs!$T$2:$T$41)*PS[[#This Row],[Transform File.REC_y]]</f>
        <v>-9.7974552386752812E-6</v>
      </c>
    </row>
    <row r="1164" spans="1:23" hidden="1" x14ac:dyDescent="0.25">
      <c r="A1164" s="1" t="s">
        <v>105</v>
      </c>
      <c r="B1164">
        <v>5</v>
      </c>
      <c r="C1164" s="1" t="s">
        <v>108</v>
      </c>
      <c r="D1164" s="1" t="s">
        <v>23</v>
      </c>
      <c r="E1164" s="1">
        <v>2023</v>
      </c>
      <c r="F1164" s="1">
        <v>117.88533778090682</v>
      </c>
      <c r="G1164" s="1">
        <v>2.5103993319013984E-9</v>
      </c>
      <c r="H1164" s="1">
        <v>9.0237792928048201E-14</v>
      </c>
      <c r="I1164" s="1">
        <v>2.3559146298291079E-11</v>
      </c>
      <c r="J1164" s="1">
        <v>4.1361212381176828E-14</v>
      </c>
      <c r="K1164" s="1">
        <v>185.47874999999038</v>
      </c>
      <c r="L1164" s="1">
        <v>1.7342381355319283E-14</v>
      </c>
      <c r="M1164" s="1">
        <v>103.94977943359871</v>
      </c>
      <c r="N1164" s="1">
        <v>5.3613011066395199E-12</v>
      </c>
      <c r="O1164" s="1">
        <v>145.35</v>
      </c>
      <c r="P1164" s="1">
        <v>18.355999999951905</v>
      </c>
      <c r="Q1164" s="1">
        <v>46.144000000000005</v>
      </c>
      <c r="R1164" s="1">
        <v>359.96616666666506</v>
      </c>
      <c r="S1164" s="1">
        <v>74.555999999999997</v>
      </c>
      <c r="T1164" s="1">
        <v>242.0006666666641</v>
      </c>
      <c r="U1164" s="1">
        <v>10.251000000010606</v>
      </c>
      <c r="V1164" s="1">
        <f>0.45*2600*PS[[#This Row],[Transform File.REC_y]]</f>
        <v>2.9371672183246359E-6</v>
      </c>
      <c r="W1164" s="1">
        <f>0.45*_xlfn.XLOOKUP(PS[[#This Row],[Transform File.Year]],Graphs!$R$2:$R$41,Graphs!$S$2:$S$41)*_xlfn.XLOOKUP(PS[[#This Row],[Transform File.Year]],Graphs!$R$2:$R$41,Graphs!$T$2:$T$41)*PS[[#This Row],[Transform File.REC_y]]</f>
        <v>2.4726265201132554E-6</v>
      </c>
    </row>
    <row r="1165" spans="1:23" hidden="1" x14ac:dyDescent="0.25">
      <c r="A1165" s="1" t="s">
        <v>105</v>
      </c>
      <c r="B1165">
        <v>5</v>
      </c>
      <c r="C1165" s="1" t="s">
        <v>108</v>
      </c>
      <c r="D1165" s="1" t="s">
        <v>23</v>
      </c>
      <c r="E1165" s="1">
        <v>2024</v>
      </c>
      <c r="F1165" s="1">
        <v>94.024164125050348</v>
      </c>
      <c r="G1165" s="1">
        <v>4.4144076741694604E-10</v>
      </c>
      <c r="H1165" s="1">
        <v>1.1316013702248331E-13</v>
      </c>
      <c r="I1165" s="1">
        <v>2.6533794466396913E-11</v>
      </c>
      <c r="J1165" s="1">
        <v>5.3253188660957908E-14</v>
      </c>
      <c r="K1165" s="1">
        <v>173.65936441408721</v>
      </c>
      <c r="L1165" s="1">
        <v>2.1431802237453753E-14</v>
      </c>
      <c r="M1165" s="1">
        <v>6.1791625445480426E-10</v>
      </c>
      <c r="N1165" s="1">
        <v>7.0695069184967707E-12</v>
      </c>
      <c r="O1165" s="1">
        <v>137.7000000000001</v>
      </c>
      <c r="P1165" s="1">
        <v>17.650000000009136</v>
      </c>
      <c r="Q1165" s="1">
        <v>42.848000000000006</v>
      </c>
      <c r="R1165" s="1">
        <v>534.45358333332206</v>
      </c>
      <c r="S1165" s="1">
        <v>70.632000000000005</v>
      </c>
      <c r="T1165" s="1">
        <v>338.56111276692945</v>
      </c>
      <c r="U1165" s="1">
        <v>9.1120000000159678</v>
      </c>
      <c r="V1165" s="1">
        <f>0.45*2600*PS[[#This Row],[Transform File.REC_y]]</f>
        <v>5.1648569787782688E-7</v>
      </c>
      <c r="W1165" s="1">
        <f>0.45*_xlfn.XLOOKUP(PS[[#This Row],[Transform File.Year]],Graphs!$R$2:$R$41,Graphs!$S$2:$S$41)*_xlfn.XLOOKUP(PS[[#This Row],[Transform File.Year]],Graphs!$R$2:$R$41,Graphs!$T$2:$T$41)*PS[[#This Row],[Transform File.REC_y]]</f>
        <v>4.2115373406393434E-7</v>
      </c>
    </row>
    <row r="1166" spans="1:23" hidden="1" x14ac:dyDescent="0.25">
      <c r="A1166" s="1" t="s">
        <v>105</v>
      </c>
      <c r="B1166">
        <v>5</v>
      </c>
      <c r="C1166" s="1" t="s">
        <v>108</v>
      </c>
      <c r="D1166" s="1" t="s">
        <v>23</v>
      </c>
      <c r="E1166" s="1">
        <v>2025</v>
      </c>
      <c r="F1166" s="1">
        <v>78.820017515556955</v>
      </c>
      <c r="G1166" s="1">
        <v>3.3130669436879565E-7</v>
      </c>
      <c r="H1166" s="1">
        <v>1.4682239579230847E-13</v>
      </c>
      <c r="I1166" s="1">
        <v>2.9813033629892257E-11</v>
      </c>
      <c r="J1166" s="1">
        <v>7.1181850120194799E-14</v>
      </c>
      <c r="K1166" s="1">
        <v>110.51923906449326</v>
      </c>
      <c r="L1166" s="1">
        <v>3.0413187793125961E-14</v>
      </c>
      <c r="M1166" s="1">
        <v>42.51904582280082</v>
      </c>
      <c r="N1166" s="1">
        <v>9.9370408401033619E-12</v>
      </c>
      <c r="O1166" s="1">
        <v>130.05000000000018</v>
      </c>
      <c r="P1166" s="1">
        <v>16.944000000032695</v>
      </c>
      <c r="Q1166" s="1">
        <v>39.552</v>
      </c>
      <c r="R1166" s="1">
        <v>697.12161441407602</v>
      </c>
      <c r="S1166" s="1">
        <v>66.707999999999998</v>
      </c>
      <c r="T1166" s="1">
        <v>331.17177943421405</v>
      </c>
      <c r="U1166" s="1">
        <v>7.9730000000230365</v>
      </c>
      <c r="V1166" s="1">
        <f>0.45*2600*PS[[#This Row],[Transform File.REC_y]]</f>
        <v>3.8762883241149092E-4</v>
      </c>
      <c r="W1166" s="1">
        <f>0.45*_xlfn.XLOOKUP(PS[[#This Row],[Transform File.Year]],Graphs!$R$2:$R$41,Graphs!$S$2:$S$41)*_xlfn.XLOOKUP(PS[[#This Row],[Transform File.Year]],Graphs!$R$2:$R$41,Graphs!$T$2:$T$41)*PS[[#This Row],[Transform File.REC_y]]</f>
        <v>3.060757203795776E-4</v>
      </c>
    </row>
    <row r="1167" spans="1:23" hidden="1" x14ac:dyDescent="0.25">
      <c r="A1167" s="1" t="s">
        <v>105</v>
      </c>
      <c r="B1167">
        <v>5</v>
      </c>
      <c r="C1167" s="1" t="s">
        <v>108</v>
      </c>
      <c r="D1167" s="1" t="s">
        <v>23</v>
      </c>
      <c r="E1167" s="1">
        <v>2026</v>
      </c>
      <c r="F1167" s="1">
        <v>79.846577913445657</v>
      </c>
      <c r="G1167" s="1">
        <v>5.96505458191662E-9</v>
      </c>
      <c r="H1167" s="1">
        <v>2.0080740513408786E-13</v>
      </c>
      <c r="I1167" s="1">
        <v>3.3371557750415302E-11</v>
      </c>
      <c r="J1167" s="1">
        <v>1.0152583801738036E-13</v>
      </c>
      <c r="K1167" s="1">
        <v>57.824169473203725</v>
      </c>
      <c r="L1167" s="1">
        <v>3.6462976097428081E-14</v>
      </c>
      <c r="M1167" s="1">
        <v>22.715779114259327</v>
      </c>
      <c r="N1167" s="1">
        <v>1.5720427729332635E-11</v>
      </c>
      <c r="O1167" s="1">
        <v>122.40000000000028</v>
      </c>
      <c r="P1167" s="1">
        <v>16.238000000059227</v>
      </c>
      <c r="Q1167" s="1">
        <v>36.255999999999993</v>
      </c>
      <c r="R1167" s="1">
        <v>796.6495201452359</v>
      </c>
      <c r="S1167" s="1">
        <v>62.784000000000006</v>
      </c>
      <c r="T1167" s="1">
        <v>366.30149192368157</v>
      </c>
      <c r="U1167" s="1">
        <v>6.8340000000329733</v>
      </c>
      <c r="V1167" s="1">
        <f>0.45*2600*PS[[#This Row],[Transform File.REC_y]]</f>
        <v>6.9791138608424451E-6</v>
      </c>
      <c r="W1167" s="1">
        <f>0.45*_xlfn.XLOOKUP(PS[[#This Row],[Transform File.Year]],Graphs!$R$2:$R$41,Graphs!$S$2:$S$41)*_xlfn.XLOOKUP(PS[[#This Row],[Transform File.Year]],Graphs!$R$2:$R$41,Graphs!$T$2:$T$41)*PS[[#This Row],[Transform File.REC_y]]</f>
        <v>5.33489014188276E-6</v>
      </c>
    </row>
    <row r="1168" spans="1:23" hidden="1" x14ac:dyDescent="0.25">
      <c r="A1168" s="1" t="s">
        <v>105</v>
      </c>
      <c r="B1168">
        <v>5</v>
      </c>
      <c r="C1168" s="1" t="s">
        <v>108</v>
      </c>
      <c r="D1168" s="1" t="s">
        <v>23</v>
      </c>
      <c r="E1168" s="1">
        <v>2027</v>
      </c>
      <c r="F1168" s="1">
        <v>80.473494894460657</v>
      </c>
      <c r="G1168" s="1">
        <v>6.8635491917556344E-9</v>
      </c>
      <c r="H1168" s="1">
        <v>2.8757309412298305E-13</v>
      </c>
      <c r="I1168" s="1">
        <v>3.7596337670275982E-11</v>
      </c>
      <c r="J1168" s="1">
        <v>1.6260810861320469E-13</v>
      </c>
      <c r="K1168" s="1">
        <v>57.019956725089784</v>
      </c>
      <c r="L1168" s="1">
        <v>5.259790430778174E-14</v>
      </c>
      <c r="M1168" s="1">
        <v>18.199603036465184</v>
      </c>
      <c r="N1168" s="1">
        <v>3.433579851760302E-11</v>
      </c>
      <c r="O1168" s="1">
        <v>114.75000000000038</v>
      </c>
      <c r="P1168" s="1">
        <v>15.532000000089042</v>
      </c>
      <c r="Q1168" s="1">
        <v>32.96</v>
      </c>
      <c r="R1168" s="1">
        <v>843.48235628510622</v>
      </c>
      <c r="S1168" s="1">
        <v>58.86</v>
      </c>
      <c r="T1168" s="1">
        <v>381.62793770460752</v>
      </c>
      <c r="U1168" s="1">
        <v>5.6950000000486947</v>
      </c>
      <c r="V1168" s="1">
        <f>0.45*2600*PS[[#This Row],[Transform File.REC_y]]</f>
        <v>8.0303525543540927E-6</v>
      </c>
      <c r="W1168" s="1">
        <f>0.45*_xlfn.XLOOKUP(PS[[#This Row],[Transform File.Year]],Graphs!$R$2:$R$41,Graphs!$S$2:$S$41)*_xlfn.XLOOKUP(PS[[#This Row],[Transform File.Year]],Graphs!$R$2:$R$41,Graphs!$T$2:$T$41)*PS[[#This Row],[Transform File.REC_y]]</f>
        <v>5.9409778961790812E-6</v>
      </c>
    </row>
    <row r="1169" spans="1:23" hidden="1" x14ac:dyDescent="0.25">
      <c r="A1169" s="1" t="s">
        <v>105</v>
      </c>
      <c r="B1169">
        <v>5</v>
      </c>
      <c r="C1169" s="1" t="s">
        <v>108</v>
      </c>
      <c r="D1169" s="1" t="s">
        <v>23</v>
      </c>
      <c r="E1169" s="1">
        <v>2028</v>
      </c>
      <c r="F1169" s="1">
        <v>81.205384991446607</v>
      </c>
      <c r="G1169" s="1">
        <v>5.1113424268755566E-9</v>
      </c>
      <c r="H1169" s="1">
        <v>4.0270737458988937E-13</v>
      </c>
      <c r="I1169" s="1">
        <v>4.1803617454245575E-11</v>
      </c>
      <c r="J1169" s="1">
        <v>3.4226318640126385E-13</v>
      </c>
      <c r="K1169" s="1">
        <v>62.425315182600443</v>
      </c>
      <c r="L1169" s="1">
        <v>6.7663790718511601E-14</v>
      </c>
      <c r="M1169" s="1">
        <v>17.612975219177546</v>
      </c>
      <c r="N1169" s="1">
        <v>0.7964185059923401</v>
      </c>
      <c r="O1169" s="1">
        <v>107.10000000000052</v>
      </c>
      <c r="P1169" s="1">
        <v>14.826000000122413</v>
      </c>
      <c r="Q1169" s="1">
        <v>29.664000000000001</v>
      </c>
      <c r="R1169" s="1">
        <v>889.51097967686269</v>
      </c>
      <c r="S1169" s="1">
        <v>54.935999999999993</v>
      </c>
      <c r="T1169" s="1">
        <v>392.43820740773941</v>
      </c>
      <c r="U1169" s="1">
        <v>4.5560000000830305</v>
      </c>
      <c r="V1169" s="1">
        <f>0.45*2600*PS[[#This Row],[Transform File.REC_y]]</f>
        <v>5.980270639444401E-6</v>
      </c>
      <c r="W1169" s="1">
        <f>0.45*_xlfn.XLOOKUP(PS[[#This Row],[Transform File.Year]],Graphs!$R$2:$R$41,Graphs!$S$2:$S$41)*_xlfn.XLOOKUP(PS[[#This Row],[Transform File.Year]],Graphs!$R$2:$R$41,Graphs!$T$2:$T$41)*PS[[#This Row],[Transform File.REC_y]]</f>
        <v>4.2808661209882781E-6</v>
      </c>
    </row>
    <row r="1170" spans="1:23" hidden="1" x14ac:dyDescent="0.25">
      <c r="A1170" s="1" t="s">
        <v>105</v>
      </c>
      <c r="B1170">
        <v>5</v>
      </c>
      <c r="C1170" s="1" t="s">
        <v>108</v>
      </c>
      <c r="D1170" s="1" t="s">
        <v>23</v>
      </c>
      <c r="E1170" s="1">
        <v>2029</v>
      </c>
      <c r="F1170" s="1">
        <v>82.495324631665795</v>
      </c>
      <c r="G1170" s="1">
        <v>1.3165335832715814E-8</v>
      </c>
      <c r="H1170" s="1">
        <v>6.5692962948622202E-13</v>
      </c>
      <c r="I1170" s="1">
        <v>4.608058859126825E-11</v>
      </c>
      <c r="J1170" s="1">
        <v>1.4519397727104176E-10</v>
      </c>
      <c r="K1170" s="1">
        <v>101.11000227799499</v>
      </c>
      <c r="L1170" s="1">
        <v>9.6355987969771048E-14</v>
      </c>
      <c r="M1170" s="1">
        <v>4.2519144356874202E-9</v>
      </c>
      <c r="N1170" s="1">
        <v>2.6762092529728734</v>
      </c>
      <c r="O1170" s="1">
        <v>99.450000000000728</v>
      </c>
      <c r="P1170" s="1">
        <v>14.120000000160012</v>
      </c>
      <c r="Q1170" s="1">
        <v>26.368000000000041</v>
      </c>
      <c r="R1170" s="1">
        <v>940.94496152612976</v>
      </c>
      <c r="S1170" s="1">
        <v>51.012</v>
      </c>
      <c r="T1170" s="1">
        <v>402.6618492935836</v>
      </c>
      <c r="U1170" s="1">
        <v>4.2134185060753699</v>
      </c>
      <c r="V1170" s="1">
        <f>0.45*2600*PS[[#This Row],[Transform File.REC_y]]</f>
        <v>1.5403442924277504E-5</v>
      </c>
      <c r="W1170" s="1">
        <f>0.45*_xlfn.XLOOKUP(PS[[#This Row],[Transform File.Year]],Graphs!$R$2:$R$41,Graphs!$S$2:$S$41)*_xlfn.XLOOKUP(PS[[#This Row],[Transform File.Year]],Graphs!$R$2:$R$41,Graphs!$T$2:$T$41)*PS[[#This Row],[Transform File.REC_y]]</f>
        <v>1.066617979068472E-5</v>
      </c>
    </row>
    <row r="1171" spans="1:23" hidden="1" x14ac:dyDescent="0.25">
      <c r="A1171" s="1" t="s">
        <v>105</v>
      </c>
      <c r="B1171">
        <v>5</v>
      </c>
      <c r="C1171" s="1" t="s">
        <v>108</v>
      </c>
      <c r="D1171" s="1" t="s">
        <v>23</v>
      </c>
      <c r="E1171" s="1">
        <v>2030</v>
      </c>
      <c r="F1171" s="1">
        <v>84.672991094307079</v>
      </c>
      <c r="G1171" s="1">
        <v>2.2104980089553852E-6</v>
      </c>
      <c r="H1171" s="1">
        <v>1.1545002048187379E-12</v>
      </c>
      <c r="I1171" s="1">
        <v>5.154631075978462E-11</v>
      </c>
      <c r="J1171" s="1">
        <v>1.6531365380978012E-11</v>
      </c>
      <c r="K1171" s="1">
        <v>166.35041376603922</v>
      </c>
      <c r="L1171" s="1">
        <v>1.5443548706002485E-13</v>
      </c>
      <c r="M1171" s="1">
        <v>104.23107395080612</v>
      </c>
      <c r="N1171" s="1">
        <v>3.4448138794636729</v>
      </c>
      <c r="O1171" s="1">
        <v>91.800000000001006</v>
      </c>
      <c r="P1171" s="1">
        <v>13.414000000201813</v>
      </c>
      <c r="Q1171" s="1">
        <v>23.072000000000081</v>
      </c>
      <c r="R1171" s="1">
        <v>1031.0636304707914</v>
      </c>
      <c r="S1171" s="1">
        <v>47.088000000000001</v>
      </c>
      <c r="T1171" s="1">
        <v>395.27251596450219</v>
      </c>
      <c r="U1171" s="1">
        <v>5.7506277590482444</v>
      </c>
      <c r="V1171" s="1">
        <f>0.45*2600*PS[[#This Row],[Transform File.REC_y]]</f>
        <v>2.5862826704778005E-3</v>
      </c>
      <c r="W1171" s="1">
        <f>0.45*_xlfn.XLOOKUP(PS[[#This Row],[Transform File.Year]],Graphs!$R$2:$R$41,Graphs!$S$2:$S$41)*_xlfn.XLOOKUP(PS[[#This Row],[Transform File.Year]],Graphs!$R$2:$R$41,Graphs!$T$2:$T$41)*PS[[#This Row],[Transform File.REC_y]]</f>
        <v>1.731982386577018E-3</v>
      </c>
    </row>
    <row r="1172" spans="1:23" hidden="1" x14ac:dyDescent="0.25">
      <c r="A1172" s="1" t="s">
        <v>105</v>
      </c>
      <c r="B1172">
        <v>5</v>
      </c>
      <c r="C1172" s="1" t="s">
        <v>108</v>
      </c>
      <c r="D1172" s="1" t="s">
        <v>23</v>
      </c>
      <c r="E1172" s="1">
        <v>2031</v>
      </c>
      <c r="F1172" s="1">
        <v>84.491424284149886</v>
      </c>
      <c r="G1172" s="1">
        <v>2.538870119470962E-4</v>
      </c>
      <c r="H1172" s="1">
        <v>2.4361610809088563E-12</v>
      </c>
      <c r="I1172" s="1">
        <v>5.7589048919289472E-11</v>
      </c>
      <c r="J1172" s="1">
        <v>1.4341488421878351E-11</v>
      </c>
      <c r="K1172" s="1">
        <v>66.934015529737337</v>
      </c>
      <c r="L1172" s="1">
        <v>6.9600882661764267E-13</v>
      </c>
      <c r="M1172" s="1">
        <v>4.3060738383759024E-11</v>
      </c>
      <c r="N1172" s="1">
        <v>4.5977208191990835</v>
      </c>
      <c r="O1172" s="1">
        <v>84.150000000001441</v>
      </c>
      <c r="P1172" s="1">
        <v>12.708000000247894</v>
      </c>
      <c r="Q1172" s="1">
        <v>19.776000000000121</v>
      </c>
      <c r="R1172" s="1">
        <v>1186.4227109034975</v>
      </c>
      <c r="S1172" s="1">
        <v>43.164000000000044</v>
      </c>
      <c r="T1172" s="1">
        <v>492.11425658197493</v>
      </c>
      <c r="U1172" s="1">
        <v>8.0564416385119166</v>
      </c>
      <c r="V1172" s="1">
        <f>0.45*2600*PS[[#This Row],[Transform File.REC_y]]</f>
        <v>0.29704780397810254</v>
      </c>
      <c r="W1172" s="1">
        <f>0.45*_xlfn.XLOOKUP(PS[[#This Row],[Transform File.Year]],Graphs!$R$2:$R$41,Graphs!$S$2:$S$41)*_xlfn.XLOOKUP(PS[[#This Row],[Transform File.Year]],Graphs!$R$2:$R$41,Graphs!$T$2:$T$41)*PS[[#This Row],[Transform File.REC_y]]</f>
        <v>0.19089712763110062</v>
      </c>
    </row>
    <row r="1173" spans="1:23" hidden="1" x14ac:dyDescent="0.25">
      <c r="A1173" s="1" t="s">
        <v>105</v>
      </c>
      <c r="B1173">
        <v>5</v>
      </c>
      <c r="C1173" s="1" t="s">
        <v>108</v>
      </c>
      <c r="D1173" s="1" t="s">
        <v>23</v>
      </c>
      <c r="E1173" s="1">
        <v>2032</v>
      </c>
      <c r="F1173" s="1">
        <v>85.544554070871897</v>
      </c>
      <c r="G1173" s="1">
        <v>2.2030388995288149E-8</v>
      </c>
      <c r="H1173" s="1">
        <v>3.9604714764761168E-12</v>
      </c>
      <c r="I1173" s="1">
        <v>6.3826825579080606E-11</v>
      </c>
      <c r="J1173" s="1">
        <v>1.472704713999832E-11</v>
      </c>
      <c r="K1173" s="1">
        <v>70.482342273793421</v>
      </c>
      <c r="L1173" s="1">
        <v>1.57849697271317E-10</v>
      </c>
      <c r="M1173" s="1">
        <v>1.1358219251957019E-10</v>
      </c>
      <c r="N1173" s="1">
        <v>6.3270812287823794</v>
      </c>
      <c r="O1173" s="1">
        <v>76.500000000002075</v>
      </c>
      <c r="P1173" s="1">
        <v>12.002000000299439</v>
      </c>
      <c r="Q1173" s="1">
        <v>16.480000000000175</v>
      </c>
      <c r="R1173" s="1">
        <v>1242.3653930999014</v>
      </c>
      <c r="S1173" s="1">
        <v>39.240000000000066</v>
      </c>
      <c r="T1173" s="1">
        <v>484.72492324868466</v>
      </c>
      <c r="U1173" s="1">
        <v>11.515162457711</v>
      </c>
      <c r="V1173" s="1">
        <f>0.45*2600*PS[[#This Row],[Transform File.REC_y]]</f>
        <v>2.5775555124487132E-5</v>
      </c>
      <c r="W1173" s="1">
        <f>0.45*_xlfn.XLOOKUP(PS[[#This Row],[Transform File.Year]],Graphs!$R$2:$R$41,Graphs!$S$2:$S$41)*_xlfn.XLOOKUP(PS[[#This Row],[Transform File.Year]],Graphs!$R$2:$R$41,Graphs!$T$2:$T$41)*PS[[#This Row],[Transform File.REC_y]]</f>
        <v>1.5895047583597709E-5</v>
      </c>
    </row>
    <row r="1174" spans="1:23" hidden="1" x14ac:dyDescent="0.25">
      <c r="A1174" s="1" t="s">
        <v>105</v>
      </c>
      <c r="B1174">
        <v>5</v>
      </c>
      <c r="C1174" s="1" t="s">
        <v>108</v>
      </c>
      <c r="D1174" s="1" t="s">
        <v>23</v>
      </c>
      <c r="E1174" s="1">
        <v>2033</v>
      </c>
      <c r="F1174" s="1">
        <v>86.452754721785084</v>
      </c>
      <c r="G1174" s="1">
        <v>1.5279015912399372E-8</v>
      </c>
      <c r="H1174" s="1">
        <v>1.006176558672083E-11</v>
      </c>
      <c r="I1174" s="1">
        <v>7.1607908362850666E-11</v>
      </c>
      <c r="J1174" s="1">
        <v>1.9782534763449019E-11</v>
      </c>
      <c r="K1174" s="1">
        <v>75.811826233407572</v>
      </c>
      <c r="L1174" s="1">
        <v>1.9217739766239715E-11</v>
      </c>
      <c r="M1174" s="1">
        <v>9.6829406444803725E-10</v>
      </c>
      <c r="N1174" s="1">
        <v>8.9211218431495496</v>
      </c>
      <c r="O1174" s="1">
        <v>68.850000000003234</v>
      </c>
      <c r="P1174" s="1">
        <v>11.296000000357029</v>
      </c>
      <c r="Q1174" s="1">
        <v>13.184000000000244</v>
      </c>
      <c r="R1174" s="1">
        <v>1301.8564020403614</v>
      </c>
      <c r="S1174" s="1">
        <v>35.316000000000088</v>
      </c>
      <c r="T1174" s="1">
        <v>477.33558991546488</v>
      </c>
      <c r="U1174" s="1">
        <v>17.842243686493379</v>
      </c>
      <c r="V1174" s="1">
        <f>0.45*2600*PS[[#This Row],[Transform File.REC_y]]</f>
        <v>1.7876448617507264E-5</v>
      </c>
      <c r="W1174" s="1">
        <f>0.45*_xlfn.XLOOKUP(PS[[#This Row],[Transform File.Year]],Graphs!$R$2:$R$41,Graphs!$S$2:$S$41)*_xlfn.XLOOKUP(PS[[#This Row],[Transform File.Year]],Graphs!$R$2:$R$41,Graphs!$T$2:$T$41)*PS[[#This Row],[Transform File.REC_y]]</f>
        <v>1.0577703003781599E-5</v>
      </c>
    </row>
    <row r="1175" spans="1:23" hidden="1" x14ac:dyDescent="0.25">
      <c r="A1175" s="1" t="s">
        <v>105</v>
      </c>
      <c r="B1175">
        <v>5</v>
      </c>
      <c r="C1175" s="1" t="s">
        <v>108</v>
      </c>
      <c r="D1175" s="1" t="s">
        <v>23</v>
      </c>
      <c r="E1175" s="1">
        <v>2034</v>
      </c>
      <c r="F1175" s="1">
        <v>88.613621999106712</v>
      </c>
      <c r="G1175" s="1">
        <v>3.2847183759238477E-6</v>
      </c>
      <c r="H1175" s="1">
        <v>7.6099474981023851</v>
      </c>
      <c r="I1175" s="1">
        <v>8.0340539203240278E-11</v>
      </c>
      <c r="J1175" s="1">
        <v>1.1239972745375359E-11</v>
      </c>
      <c r="K1175" s="1">
        <v>52.858504203547525</v>
      </c>
      <c r="L1175" s="1">
        <v>1.63215963840394E-11</v>
      </c>
      <c r="M1175" s="1">
        <v>45.769161881501702</v>
      </c>
      <c r="N1175" s="1">
        <v>13.381682764480258</v>
      </c>
      <c r="O1175" s="1">
        <v>61.200000000005666</v>
      </c>
      <c r="P1175" s="1">
        <v>10.590000000420858</v>
      </c>
      <c r="Q1175" s="1">
        <v>9.8880000000003445</v>
      </c>
      <c r="R1175" s="1">
        <v>1366.6768949404357</v>
      </c>
      <c r="S1175" s="1">
        <v>31.39200000000011</v>
      </c>
      <c r="T1175" s="1">
        <v>469.94625658309985</v>
      </c>
      <c r="U1175" s="1">
        <v>26.763365529642929</v>
      </c>
      <c r="V1175" s="1">
        <f>0.45*2600*PS[[#This Row],[Transform File.REC_y]]</f>
        <v>3.8431204998309017E-3</v>
      </c>
      <c r="W1175" s="1">
        <f>0.45*_xlfn.XLOOKUP(PS[[#This Row],[Transform File.Year]],Graphs!$R$2:$R$41,Graphs!$S$2:$S$41)*_xlfn.XLOOKUP(PS[[#This Row],[Transform File.Year]],Graphs!$R$2:$R$41,Graphs!$T$2:$T$41)*PS[[#This Row],[Transform File.REC_y]]</f>
        <v>2.1818574311884202E-3</v>
      </c>
    </row>
    <row r="1176" spans="1:23" hidden="1" x14ac:dyDescent="0.25">
      <c r="A1176" s="1" t="s">
        <v>105</v>
      </c>
      <c r="B1176">
        <v>5</v>
      </c>
      <c r="C1176" s="1" t="s">
        <v>108</v>
      </c>
      <c r="D1176" s="1" t="s">
        <v>23</v>
      </c>
      <c r="E1176" s="1">
        <v>2035</v>
      </c>
      <c r="F1176" s="1">
        <v>89.716303034321029</v>
      </c>
      <c r="G1176" s="1">
        <v>7.6683301911447446E-5</v>
      </c>
      <c r="H1176" s="1">
        <v>1.3027060773816337E-11</v>
      </c>
      <c r="I1176" s="1">
        <v>8.5841625663502958E-11</v>
      </c>
      <c r="J1176" s="1">
        <v>7.7372408986120273E-12</v>
      </c>
      <c r="K1176" s="1">
        <v>36.478505904279167</v>
      </c>
      <c r="L1176" s="1">
        <v>1.3566754450311295E-11</v>
      </c>
      <c r="M1176" s="1">
        <v>60.46421652745682</v>
      </c>
      <c r="N1176" s="1">
        <v>13.682625251123385</v>
      </c>
      <c r="O1176" s="1">
        <v>53.550000000009625</v>
      </c>
      <c r="P1176" s="1">
        <v>9.8840000004924651</v>
      </c>
      <c r="Q1176" s="1">
        <v>6.5920000000005086</v>
      </c>
      <c r="R1176" s="1">
        <v>1408.54406581065</v>
      </c>
      <c r="S1176" s="1">
        <v>27.468000000000131</v>
      </c>
      <c r="T1176" s="1">
        <v>508.3260851312682</v>
      </c>
      <c r="U1176" s="1">
        <v>40.145048294123185</v>
      </c>
      <c r="V1176" s="1">
        <f>0.45*2600*PS[[#This Row],[Transform File.REC_y]]</f>
        <v>8.9719463236393515E-2</v>
      </c>
      <c r="W1176" s="1">
        <f>0.45*_xlfn.XLOOKUP(PS[[#This Row],[Transform File.Year]],Graphs!$R$2:$R$41,Graphs!$S$2:$S$41)*_xlfn.XLOOKUP(PS[[#This Row],[Transform File.Year]],Graphs!$R$2:$R$41,Graphs!$T$2:$T$41)*PS[[#This Row],[Transform File.REC_y]]</f>
        <v>4.8869461795456016E-2</v>
      </c>
    </row>
    <row r="1177" spans="1:23" hidden="1" x14ac:dyDescent="0.25">
      <c r="A1177" s="1" t="s">
        <v>105</v>
      </c>
      <c r="B1177">
        <v>5</v>
      </c>
      <c r="C1177" s="1" t="s">
        <v>108</v>
      </c>
      <c r="D1177" s="1" t="s">
        <v>23</v>
      </c>
      <c r="E1177" s="1">
        <v>2036</v>
      </c>
      <c r="F1177" s="1">
        <v>92.117872864841615</v>
      </c>
      <c r="G1177" s="1">
        <v>3.9534576509387178E-7</v>
      </c>
      <c r="H1177" s="1">
        <v>5.1515605187088825E-12</v>
      </c>
      <c r="I1177" s="1">
        <v>8.4127451648533543E-11</v>
      </c>
      <c r="J1177" s="1">
        <v>6.6619413968995677E-12</v>
      </c>
      <c r="K1177" s="1">
        <v>9.3256067739694353E-11</v>
      </c>
      <c r="L1177" s="1">
        <v>2.1557336453609344E-11</v>
      </c>
      <c r="M1177" s="1">
        <v>60.653500112646313</v>
      </c>
      <c r="N1177" s="1">
        <v>11.33480654929545</v>
      </c>
      <c r="O1177" s="1">
        <v>45.900000000019688</v>
      </c>
      <c r="P1177" s="1">
        <v>9.1780000005728049</v>
      </c>
      <c r="Q1177" s="1">
        <v>3.2960000000008502</v>
      </c>
      <c r="R1177" s="1">
        <v>1434.0312383815958</v>
      </c>
      <c r="S1177" s="1">
        <v>23.544000000000175</v>
      </c>
      <c r="T1177" s="1">
        <v>561.40096832539166</v>
      </c>
      <c r="U1177" s="1">
        <v>53.827673545246569</v>
      </c>
      <c r="V1177" s="1">
        <f>0.45*2600*PS[[#This Row],[Transform File.REC_y]]</f>
        <v>4.6255454515982999E-4</v>
      </c>
      <c r="W1177" s="1">
        <f>0.45*_xlfn.XLOOKUP(PS[[#This Row],[Transform File.Year]],Graphs!$R$2:$R$41,Graphs!$S$2:$S$41)*_xlfn.XLOOKUP(PS[[#This Row],[Transform File.Year]],Graphs!$R$2:$R$41,Graphs!$T$2:$T$41)*PS[[#This Row],[Transform File.REC_y]]</f>
        <v>2.4171243309852467E-4</v>
      </c>
    </row>
    <row r="1178" spans="1:23" hidden="1" x14ac:dyDescent="0.25">
      <c r="A1178" s="1" t="s">
        <v>105</v>
      </c>
      <c r="B1178">
        <v>5</v>
      </c>
      <c r="C1178" s="1" t="s">
        <v>108</v>
      </c>
      <c r="D1178" s="1" t="s">
        <v>23</v>
      </c>
      <c r="E1178" s="1">
        <v>2037</v>
      </c>
      <c r="F1178" s="1">
        <v>103.79172791748859</v>
      </c>
      <c r="G1178" s="1">
        <v>-1.4151275590515483E-2</v>
      </c>
      <c r="H1178" s="1">
        <v>1.0353147319159997E-11</v>
      </c>
      <c r="I1178" s="1">
        <v>9.9436612814355284E-11</v>
      </c>
      <c r="J1178" s="1">
        <v>5.0201298421257138E-12</v>
      </c>
      <c r="K1178" s="1">
        <v>22.587119325049319</v>
      </c>
      <c r="L1178" s="1">
        <v>1.8040155220930056E-11</v>
      </c>
      <c r="M1178" s="1">
        <v>44.89937744476871</v>
      </c>
      <c r="N1178" s="1">
        <v>11.089174885076527</v>
      </c>
      <c r="O1178" s="1">
        <v>45.859947498122075</v>
      </c>
      <c r="P1178" s="1">
        <v>8.472000000658646</v>
      </c>
      <c r="Q1178" s="1">
        <v>1.4604395438652029E-10</v>
      </c>
      <c r="R1178" s="1">
        <v>1423.0399050483556</v>
      </c>
      <c r="S1178" s="1">
        <v>19.620000000000225</v>
      </c>
      <c r="T1178" s="1">
        <v>614.66513510470463</v>
      </c>
      <c r="U1178" s="1">
        <v>65.162480094542019</v>
      </c>
      <c r="V1178" s="1">
        <f>0.45*2600*PS[[#This Row],[Transform File.REC_y]]</f>
        <v>-16.556992440903116</v>
      </c>
      <c r="W1178" s="1">
        <f>0.45*_xlfn.XLOOKUP(PS[[#This Row],[Transform File.Year]],Graphs!$R$2:$R$41,Graphs!$S$2:$S$41)*_xlfn.XLOOKUP(PS[[#This Row],[Transform File.Year]],Graphs!$R$2:$R$41,Graphs!$T$2:$T$41)*PS[[#This Row],[Transform File.REC_y]]</f>
        <v>-8.3000288208386852</v>
      </c>
    </row>
    <row r="1179" spans="1:23" hidden="1" x14ac:dyDescent="0.25">
      <c r="A1179" s="1" t="s">
        <v>105</v>
      </c>
      <c r="B1179">
        <v>5</v>
      </c>
      <c r="C1179" s="1" t="s">
        <v>108</v>
      </c>
      <c r="D1179" s="1" t="s">
        <v>23</v>
      </c>
      <c r="E1179" s="1">
        <v>2038</v>
      </c>
      <c r="F1179" s="1">
        <v>107.88801046352388</v>
      </c>
      <c r="G1179" s="1">
        <v>3.0633611515875816E-5</v>
      </c>
      <c r="H1179" s="1">
        <v>8.1155649140093657E-12</v>
      </c>
      <c r="I1179" s="1">
        <v>1.1856532111908787E-10</v>
      </c>
      <c r="J1179" s="1">
        <v>3.3292903492381041E-12</v>
      </c>
      <c r="K1179" s="1">
        <v>65.850348730740961</v>
      </c>
      <c r="L1179" s="1">
        <v>3.3068514681825259E-11</v>
      </c>
      <c r="M1179" s="1">
        <v>31.787607530420214</v>
      </c>
      <c r="N1179" s="1">
        <v>3.6331100079693819</v>
      </c>
      <c r="O1179" s="1">
        <v>38.209947498135101</v>
      </c>
      <c r="P1179" s="1">
        <v>7.7660000007427739</v>
      </c>
      <c r="Q1179" s="1">
        <v>1.625753197674983E-10</v>
      </c>
      <c r="R1179" s="1">
        <v>1445.627024373405</v>
      </c>
      <c r="S1179" s="1">
        <v>15.696000000000295</v>
      </c>
      <c r="T1179" s="1">
        <v>659.56451254947331</v>
      </c>
      <c r="U1179" s="1">
        <v>76.25165497961855</v>
      </c>
      <c r="V1179" s="1">
        <f>0.45*2600*PS[[#This Row],[Transform File.REC_y]]</f>
        <v>3.5841325473574707E-2</v>
      </c>
      <c r="W1179" s="1">
        <f>0.45*_xlfn.XLOOKUP(PS[[#This Row],[Transform File.Year]],Graphs!$R$2:$R$41,Graphs!$S$2:$S$41)*_xlfn.XLOOKUP(PS[[#This Row],[Transform File.Year]],Graphs!$R$2:$R$41,Graphs!$T$2:$T$41)*PS[[#This Row],[Transform File.REC_y]]</f>
        <v>1.7235410103079989E-2</v>
      </c>
    </row>
    <row r="1180" spans="1:23" hidden="1" x14ac:dyDescent="0.25">
      <c r="A1180" s="1" t="s">
        <v>105</v>
      </c>
      <c r="B1180">
        <v>5</v>
      </c>
      <c r="C1180" s="1" t="s">
        <v>108</v>
      </c>
      <c r="D1180" s="1" t="s">
        <v>23</v>
      </c>
      <c r="E1180" s="1">
        <v>2039</v>
      </c>
      <c r="F1180" s="1">
        <v>105.57007795688874</v>
      </c>
      <c r="G1180" s="1">
        <v>1.7995106571119672E-5</v>
      </c>
      <c r="H1180" s="1">
        <v>2.443120574304712E-12</v>
      </c>
      <c r="I1180" s="1">
        <v>1.434235846643769E-10</v>
      </c>
      <c r="J1180" s="1">
        <v>2.519050312408038E-12</v>
      </c>
      <c r="K1180" s="1">
        <v>73.691114969503971</v>
      </c>
      <c r="L1180" s="1">
        <v>3.5360490631346513E-11</v>
      </c>
      <c r="M1180" s="1">
        <v>41.517721925486065</v>
      </c>
      <c r="N1180" s="1">
        <v>6.0263497676848523</v>
      </c>
      <c r="O1180" s="1">
        <v>30.55994749814025</v>
      </c>
      <c r="P1180" s="1">
        <v>7.0600000008422104</v>
      </c>
      <c r="Q1180" s="1">
        <v>1.7691680818937666E-10</v>
      </c>
      <c r="R1180" s="1">
        <v>1511.477373104146</v>
      </c>
      <c r="S1180" s="1">
        <v>11.772000000000389</v>
      </c>
      <c r="T1180" s="1">
        <v>691.35212007989355</v>
      </c>
      <c r="U1180" s="1">
        <v>79.884764987587928</v>
      </c>
      <c r="V1180" s="1">
        <f>0.45*2600*PS[[#This Row],[Transform File.REC_y]]</f>
        <v>2.1054274688210018E-2</v>
      </c>
      <c r="W1180" s="1">
        <f>0.45*_xlfn.XLOOKUP(PS[[#This Row],[Transform File.Year]],Graphs!$R$2:$R$41,Graphs!$S$2:$S$41)*_xlfn.XLOOKUP(PS[[#This Row],[Transform File.Year]],Graphs!$R$2:$R$41,Graphs!$T$2:$T$41)*PS[[#This Row],[Transform File.REC_y]]</f>
        <v>9.7116914281955413E-3</v>
      </c>
    </row>
    <row r="1181" spans="1:23" hidden="1" x14ac:dyDescent="0.25">
      <c r="A1181" s="1" t="s">
        <v>105</v>
      </c>
      <c r="B1181">
        <v>5</v>
      </c>
      <c r="C1181" s="1" t="s">
        <v>108</v>
      </c>
      <c r="D1181" s="1" t="s">
        <v>23</v>
      </c>
      <c r="E1181" s="1">
        <v>2040</v>
      </c>
      <c r="F1181" s="1">
        <v>103.98885966589462</v>
      </c>
      <c r="G1181" s="1">
        <v>8.2735548671964521E-6</v>
      </c>
      <c r="H1181" s="1">
        <v>1.2579858859383767E-12</v>
      </c>
      <c r="I1181" s="1">
        <v>1.8129454605216855E-10</v>
      </c>
      <c r="J1181" s="1">
        <v>2.0809503684700853E-12</v>
      </c>
      <c r="K1181" s="1">
        <v>108.75432099962985</v>
      </c>
      <c r="L1181" s="1">
        <v>3.8972187030607671E-11</v>
      </c>
      <c r="M1181" s="1">
        <v>9.4357588785724059E-9</v>
      </c>
      <c r="N1181" s="1">
        <v>3.7678240714838976E-10</v>
      </c>
      <c r="O1181" s="1">
        <v>22.909947498150604</v>
      </c>
      <c r="P1181" s="1">
        <v>6.3540000009607764</v>
      </c>
      <c r="Q1181" s="1">
        <v>1.9164385532937498E-10</v>
      </c>
      <c r="R1181" s="1">
        <v>1585.16848807365</v>
      </c>
      <c r="S1181" s="1">
        <v>7.8480000000005443</v>
      </c>
      <c r="T1181" s="1">
        <v>732.86984200537961</v>
      </c>
      <c r="U1181" s="1">
        <v>85.911114755272777</v>
      </c>
      <c r="V1181" s="1">
        <f>0.45*2600*PS[[#This Row],[Transform File.REC_y]]</f>
        <v>9.6800591946198493E-3</v>
      </c>
      <c r="W1181" s="1">
        <f>0.45*_xlfn.XLOOKUP(PS[[#This Row],[Transform File.Year]],Graphs!$R$2:$R$41,Graphs!$S$2:$S$41)*_xlfn.XLOOKUP(PS[[#This Row],[Transform File.Year]],Graphs!$R$2:$R$41,Graphs!$T$2:$T$41)*PS[[#This Row],[Transform File.REC_y]]</f>
        <v>4.2827978275038845E-3</v>
      </c>
    </row>
    <row r="1182" spans="1:23" hidden="1" x14ac:dyDescent="0.25">
      <c r="A1182" s="1" t="s">
        <v>105</v>
      </c>
      <c r="B1182">
        <v>5</v>
      </c>
      <c r="C1182" s="1" t="s">
        <v>108</v>
      </c>
      <c r="D1182" s="1" t="s">
        <v>23</v>
      </c>
      <c r="E1182" s="1">
        <v>2041</v>
      </c>
      <c r="F1182" s="1">
        <v>104.19805704667637</v>
      </c>
      <c r="G1182" s="1">
        <v>3.2401936349389121E-5</v>
      </c>
      <c r="H1182" s="1">
        <v>1.049205707513284E-12</v>
      </c>
      <c r="I1182" s="1">
        <v>2.3982380898125337E-10</v>
      </c>
      <c r="J1182" s="1">
        <v>1.6997918753414913E-12</v>
      </c>
      <c r="K1182" s="1">
        <v>138.47251040937198</v>
      </c>
      <c r="L1182" s="1">
        <v>4.5039253358917269E-11</v>
      </c>
      <c r="M1182" s="1">
        <v>6.6178663537504498E-10</v>
      </c>
      <c r="N1182" s="1">
        <v>7.1211180305798011E-11</v>
      </c>
      <c r="O1182" s="1">
        <v>15.25994749815872</v>
      </c>
      <c r="P1182" s="1">
        <v>6.3540000011042004</v>
      </c>
      <c r="Q1182" s="1">
        <v>2.11426390092824E-10</v>
      </c>
      <c r="R1182" s="1">
        <v>1693.92280907328</v>
      </c>
      <c r="S1182" s="1">
        <v>3.9240000000012398</v>
      </c>
      <c r="T1182" s="1">
        <v>732.86984201481539</v>
      </c>
      <c r="U1182" s="1">
        <v>85.911114755649564</v>
      </c>
      <c r="V1182" s="1">
        <f>0.45*2600*PS[[#This Row],[Transform File.REC_y]]</f>
        <v>3.7910265528785271E-2</v>
      </c>
      <c r="W1182" s="1">
        <f>0.45*_xlfn.XLOOKUP(PS[[#This Row],[Transform File.Year]],Graphs!$R$2:$R$41,Graphs!$S$2:$S$41)*_xlfn.XLOOKUP(PS[[#This Row],[Transform File.Year]],Graphs!$R$2:$R$41,Graphs!$T$2:$T$41)*PS[[#This Row],[Transform File.REC_y]]</f>
        <v>1.6087168391801788E-2</v>
      </c>
    </row>
    <row r="1183" spans="1:23" hidden="1" x14ac:dyDescent="0.25">
      <c r="A1183" s="1" t="s">
        <v>105</v>
      </c>
      <c r="B1183">
        <v>5</v>
      </c>
      <c r="C1183" s="1" t="s">
        <v>108</v>
      </c>
      <c r="D1183" s="1" t="s">
        <v>23</v>
      </c>
      <c r="E1183" s="1">
        <v>2042</v>
      </c>
      <c r="F1183" s="1">
        <v>103.91726781834419</v>
      </c>
      <c r="G1183" s="1">
        <v>3.0717922254821859E-5</v>
      </c>
      <c r="H1183" s="1">
        <v>1.0340700112510319E-12</v>
      </c>
      <c r="I1183" s="1">
        <v>3.2471639513552637E-10</v>
      </c>
      <c r="J1183" s="1">
        <v>1.679417992812732E-12</v>
      </c>
      <c r="K1183" s="1">
        <v>47.643122094769566</v>
      </c>
      <c r="L1183" s="1">
        <v>2.6383016824141654E-11</v>
      </c>
      <c r="M1183" s="1">
        <v>23.71014345977974</v>
      </c>
      <c r="N1183" s="1">
        <v>3.3397290287609492E-11</v>
      </c>
      <c r="O1183" s="1">
        <v>7.609947498161163</v>
      </c>
      <c r="P1183" s="1">
        <v>6.3540000012854954</v>
      </c>
      <c r="Q1183" s="1">
        <v>2.2266636283819935E-10</v>
      </c>
      <c r="R1183" s="1">
        <v>1832.395319482652</v>
      </c>
      <c r="S1183" s="1">
        <v>1.5908933642531533E-10</v>
      </c>
      <c r="T1183" s="1">
        <v>732.86984201547716</v>
      </c>
      <c r="U1183" s="1">
        <v>85.911114755720774</v>
      </c>
      <c r="V1183" s="1">
        <f>0.45*2600*PS[[#This Row],[Transform File.REC_y]]</f>
        <v>3.5939969038141575E-2</v>
      </c>
      <c r="W1183" s="1">
        <f>0.45*_xlfn.XLOOKUP(PS[[#This Row],[Transform File.Year]],Graphs!$R$2:$R$41,Graphs!$S$2:$S$41)*_xlfn.XLOOKUP(PS[[#This Row],[Transform File.Year]],Graphs!$R$2:$R$41,Graphs!$T$2:$T$41)*PS[[#This Row],[Transform File.REC_y]]</f>
        <v>1.4626898783683147E-2</v>
      </c>
    </row>
    <row r="1184" spans="1:23" hidden="1" x14ac:dyDescent="0.25">
      <c r="A1184" s="1" t="s">
        <v>105</v>
      </c>
      <c r="B1184">
        <v>5</v>
      </c>
      <c r="C1184" s="1" t="s">
        <v>108</v>
      </c>
      <c r="D1184" s="1" t="s">
        <v>23</v>
      </c>
      <c r="E1184" s="1">
        <v>2043</v>
      </c>
      <c r="F1184" s="1">
        <v>99.442868030252669</v>
      </c>
      <c r="G1184" s="1">
        <v>4.0956471158900705E-5</v>
      </c>
      <c r="H1184" s="1">
        <v>1.1049500509238001E-12</v>
      </c>
      <c r="I1184" s="1">
        <v>4.6425213182696125E-10</v>
      </c>
      <c r="J1184" s="1">
        <v>1.5938628736968019E-12</v>
      </c>
      <c r="K1184" s="1">
        <v>42.411607859862485</v>
      </c>
      <c r="L1184" s="1">
        <v>7.856154090865172E-12</v>
      </c>
      <c r="M1184" s="1">
        <v>51.967458161957076</v>
      </c>
      <c r="N1184" s="1">
        <v>2.7573657665382714E-11</v>
      </c>
      <c r="O1184" s="1">
        <v>7.6099474981624207</v>
      </c>
      <c r="P1184" s="1">
        <v>6.3540000015253195</v>
      </c>
      <c r="Q1184" s="1">
        <v>2.3040360373681138E-10</v>
      </c>
      <c r="R1184" s="1">
        <v>1880.0384415774215</v>
      </c>
      <c r="S1184" s="1">
        <v>1.7830707619155504E-10</v>
      </c>
      <c r="T1184" s="1">
        <v>756.57998547525688</v>
      </c>
      <c r="U1184" s="1">
        <v>85.91111475575417</v>
      </c>
      <c r="V1184" s="1">
        <f>0.45*2600*PS[[#This Row],[Transform File.REC_y]]</f>
        <v>4.7919071255913825E-2</v>
      </c>
      <c r="W1184" s="1">
        <f>0.45*_xlfn.XLOOKUP(PS[[#This Row],[Transform File.Year]],Graphs!$R$2:$R$41,Graphs!$S$2:$S$41)*_xlfn.XLOOKUP(PS[[#This Row],[Transform File.Year]],Graphs!$R$2:$R$41,Graphs!$T$2:$T$41)*PS[[#This Row],[Transform File.REC_y]]</f>
        <v>1.8703099273884711E-2</v>
      </c>
    </row>
    <row r="1185" spans="1:23" hidden="1" x14ac:dyDescent="0.25">
      <c r="A1185" s="1" t="s">
        <v>105</v>
      </c>
      <c r="B1185">
        <v>5</v>
      </c>
      <c r="C1185" s="1" t="s">
        <v>108</v>
      </c>
      <c r="D1185" s="1" t="s">
        <v>23</v>
      </c>
      <c r="E1185" s="1">
        <v>2044</v>
      </c>
      <c r="F1185" s="1">
        <v>95.160998052101633</v>
      </c>
      <c r="G1185" s="1">
        <v>4.8480354599452418E-5</v>
      </c>
      <c r="H1185" s="1">
        <v>1.2372548110349954E-12</v>
      </c>
      <c r="I1185" s="1">
        <v>7.2946087783048338E-10</v>
      </c>
      <c r="J1185" s="1">
        <v>1.4647186321054296E-12</v>
      </c>
      <c r="K1185" s="1">
        <v>59.780277885398412</v>
      </c>
      <c r="L1185" s="1">
        <v>3.4193934400211871E-12</v>
      </c>
      <c r="M1185" s="1">
        <v>28.740134476684851</v>
      </c>
      <c r="N1185" s="1">
        <v>2.7460387163823196E-11</v>
      </c>
      <c r="O1185" s="1">
        <v>7.6099474981634696</v>
      </c>
      <c r="P1185" s="1">
        <v>6.3540000018500358</v>
      </c>
      <c r="Q1185" s="1">
        <v>2.3706554513371095E-10</v>
      </c>
      <c r="R1185" s="1">
        <v>1922.450049437284</v>
      </c>
      <c r="S1185" s="1">
        <v>1.9462867257559444E-10</v>
      </c>
      <c r="T1185" s="1">
        <v>808.54744363721397</v>
      </c>
      <c r="U1185" s="1">
        <v>85.911114755781739</v>
      </c>
      <c r="V1185" s="1">
        <f>0.45*2600*PS[[#This Row],[Transform File.REC_y]]</f>
        <v>5.6722014881359327E-2</v>
      </c>
      <c r="W1185" s="1">
        <f>0.45*_xlfn.XLOOKUP(PS[[#This Row],[Transform File.Year]],Graphs!$R$2:$R$41,Graphs!$S$2:$S$41)*_xlfn.XLOOKUP(PS[[#This Row],[Transform File.Year]],Graphs!$R$2:$R$41,Graphs!$T$2:$T$41)*PS[[#This Row],[Transform File.REC_y]]</f>
        <v>2.1230812317789151E-2</v>
      </c>
    </row>
    <row r="1186" spans="1:23" hidden="1" x14ac:dyDescent="0.25">
      <c r="A1186" s="1" t="s">
        <v>105</v>
      </c>
      <c r="B1186">
        <v>5</v>
      </c>
      <c r="C1186" s="1" t="s">
        <v>108</v>
      </c>
      <c r="D1186" s="1" t="s">
        <v>23</v>
      </c>
      <c r="E1186" s="1">
        <v>2045</v>
      </c>
      <c r="F1186" s="1">
        <v>91.663961456416402</v>
      </c>
      <c r="G1186" s="1">
        <v>2.0944654931618262E-2</v>
      </c>
      <c r="H1186" s="1">
        <v>1.4228537907363715E-12</v>
      </c>
      <c r="I1186" s="1">
        <v>1.5336845092965036E-9</v>
      </c>
      <c r="J1186" s="1">
        <v>1.4152952932450896E-12</v>
      </c>
      <c r="K1186" s="1">
        <v>49.004174160676001</v>
      </c>
      <c r="L1186" s="1">
        <v>1.8058803036452506E-12</v>
      </c>
      <c r="M1186" s="1">
        <v>11.361163374858091</v>
      </c>
      <c r="N1186" s="1">
        <v>2.969410588677413E-11</v>
      </c>
      <c r="O1186" s="1">
        <v>7.6099474981645034</v>
      </c>
      <c r="P1186" s="1">
        <v>6.3540000023142875</v>
      </c>
      <c r="Q1186" s="1">
        <v>2.4208567497583666E-10</v>
      </c>
      <c r="R1186" s="1">
        <v>1982.2303273226823</v>
      </c>
      <c r="S1186" s="1">
        <v>2.0819542702590574E-10</v>
      </c>
      <c r="T1186" s="1">
        <v>837.2875781138988</v>
      </c>
      <c r="U1186" s="1">
        <v>85.911114755809194</v>
      </c>
      <c r="V1186" s="1">
        <f>0.45*2600*PS[[#This Row],[Transform File.REC_y]]</f>
        <v>24.505246269993368</v>
      </c>
      <c r="W1186" s="1">
        <f>0.45*_xlfn.XLOOKUP(PS[[#This Row],[Transform File.Year]],Graphs!$R$2:$R$41,Graphs!$S$2:$S$41)*_xlfn.XLOOKUP(PS[[#This Row],[Transform File.Year]],Graphs!$R$2:$R$41,Graphs!$T$2:$T$41)*PS[[#This Row],[Transform File.REC_y]]</f>
        <v>8.7955548112341244</v>
      </c>
    </row>
    <row r="1187" spans="1:23" hidden="1" x14ac:dyDescent="0.25">
      <c r="A1187" s="1" t="s">
        <v>105</v>
      </c>
      <c r="B1187">
        <v>5</v>
      </c>
      <c r="C1187" s="1" t="s">
        <v>108</v>
      </c>
      <c r="D1187" s="1" t="s">
        <v>23</v>
      </c>
      <c r="E1187" s="1">
        <v>2046</v>
      </c>
      <c r="F1187" s="1">
        <v>88.004788511249302</v>
      </c>
      <c r="G1187" s="1">
        <v>4.9091009399578882E-2</v>
      </c>
      <c r="H1187" s="1">
        <v>1.6524207085270499E-12</v>
      </c>
      <c r="I1187" s="1">
        <v>1.1266759990620685E-6</v>
      </c>
      <c r="J1187" s="1">
        <v>1.2862631378546614E-12</v>
      </c>
      <c r="K1187" s="1">
        <v>126.42343076708318</v>
      </c>
      <c r="L1187" s="1">
        <v>1.24279339104399E-12</v>
      </c>
      <c r="M1187" s="1">
        <v>43.474464093920524</v>
      </c>
      <c r="N1187" s="1">
        <v>3.3848736690133987E-11</v>
      </c>
      <c r="O1187" s="1">
        <v>7.6099474981656083</v>
      </c>
      <c r="P1187" s="1">
        <v>6.3540000030437485</v>
      </c>
      <c r="Q1187" s="1">
        <v>2.4541496532507477E-10</v>
      </c>
      <c r="R1187" s="1">
        <v>2031.2345014833584</v>
      </c>
      <c r="S1187" s="1">
        <v>2.2975276347951508E-10</v>
      </c>
      <c r="T1187" s="1">
        <v>848.64874148875685</v>
      </c>
      <c r="U1187" s="1">
        <v>85.911114755838895</v>
      </c>
      <c r="V1187" s="1">
        <f>0.45*2600*PS[[#This Row],[Transform File.REC_y]]</f>
        <v>57.436480997507289</v>
      </c>
      <c r="W1187" s="1">
        <f>0.45*_xlfn.XLOOKUP(PS[[#This Row],[Transform File.Year]],Graphs!$R$2:$R$41,Graphs!$S$2:$S$41)*_xlfn.XLOOKUP(PS[[#This Row],[Transform File.Year]],Graphs!$R$2:$R$41,Graphs!$T$2:$T$41)*PS[[#This Row],[Transform File.REC_y]]</f>
        <v>19.767917037475577</v>
      </c>
    </row>
    <row r="1188" spans="1:23" hidden="1" x14ac:dyDescent="0.25">
      <c r="A1188" s="1" t="s">
        <v>105</v>
      </c>
      <c r="B1188">
        <v>5</v>
      </c>
      <c r="C1188" s="1" t="s">
        <v>108</v>
      </c>
      <c r="D1188" s="1" t="s">
        <v>23</v>
      </c>
      <c r="E1188" s="1">
        <v>2047</v>
      </c>
      <c r="F1188" s="1">
        <v>84.875338872551353</v>
      </c>
      <c r="G1188" s="1">
        <v>0.14302487139385384</v>
      </c>
      <c r="H1188" s="1">
        <v>1.9407414993339646E-12</v>
      </c>
      <c r="I1188" s="1">
        <v>3.7847307984719274E-8</v>
      </c>
      <c r="J1188" s="1">
        <v>1.1588385544804649E-12</v>
      </c>
      <c r="K1188" s="1">
        <v>209.97774254427557</v>
      </c>
      <c r="L1188" s="1">
        <v>9.2635326652382155E-13</v>
      </c>
      <c r="M1188" s="1">
        <v>26.146159340373266</v>
      </c>
      <c r="N1188" s="1">
        <v>4.0165010836670213E-11</v>
      </c>
      <c r="O1188" s="1">
        <v>7.6099474981668456</v>
      </c>
      <c r="P1188" s="1">
        <v>6.3540000045774327</v>
      </c>
      <c r="Q1188" s="1">
        <v>2.4793401563748281E-10</v>
      </c>
      <c r="R1188" s="1">
        <v>2075.2229322504418</v>
      </c>
      <c r="S1188" s="1">
        <v>2.4779291870044514E-10</v>
      </c>
      <c r="T1188" s="1">
        <v>892.12320558267743</v>
      </c>
      <c r="U1188" s="1">
        <v>85.911114755867459</v>
      </c>
      <c r="V1188" s="1">
        <f>0.45*2600*PS[[#This Row],[Transform File.REC_y]]</f>
        <v>167.33909953080899</v>
      </c>
      <c r="W1188" s="1">
        <f>0.45*_xlfn.XLOOKUP(PS[[#This Row],[Transform File.Year]],Graphs!$R$2:$R$41,Graphs!$S$2:$S$41)*_xlfn.XLOOKUP(PS[[#This Row],[Transform File.Year]],Graphs!$R$2:$R$41,Graphs!$T$2:$T$41)*PS[[#This Row],[Transform File.REC_y]]</f>
        <v>55.22292646739178</v>
      </c>
    </row>
    <row r="1189" spans="1:23" hidden="1" x14ac:dyDescent="0.25">
      <c r="A1189" s="1" t="s">
        <v>105</v>
      </c>
      <c r="B1189">
        <v>5</v>
      </c>
      <c r="C1189" s="1" t="s">
        <v>108</v>
      </c>
      <c r="D1189" s="1" t="s">
        <v>23</v>
      </c>
      <c r="E1189" s="1">
        <v>2048</v>
      </c>
      <c r="F1189" s="1">
        <v>81.954062555401961</v>
      </c>
      <c r="G1189" s="1">
        <v>0.18994693842833865</v>
      </c>
      <c r="H1189" s="1">
        <v>2.3389052631483281E-12</v>
      </c>
      <c r="I1189" s="1">
        <v>1.0095289002113375E-8</v>
      </c>
      <c r="J1189" s="1">
        <v>1.1321724507021267E-12</v>
      </c>
      <c r="K1189" s="1">
        <v>242.78133360191507</v>
      </c>
      <c r="L1189" s="1">
        <v>7.0305663391938929E-13</v>
      </c>
      <c r="M1189" s="1">
        <v>56.282269236043888</v>
      </c>
      <c r="N1189" s="1">
        <v>4.7940922074232009E-11</v>
      </c>
      <c r="O1189" s="1">
        <v>7.6099474981682684</v>
      </c>
      <c r="P1189" s="1">
        <v>1.1313015232101908E-6</v>
      </c>
      <c r="Q1189" s="1">
        <v>2.5001496600595289E-10</v>
      </c>
      <c r="R1189" s="1">
        <v>2161.5481747947188</v>
      </c>
      <c r="S1189" s="1">
        <v>2.808614333822704E-10</v>
      </c>
      <c r="T1189" s="1">
        <v>918.26936492305072</v>
      </c>
      <c r="U1189" s="1">
        <v>85.911114755902304</v>
      </c>
      <c r="V1189" s="1">
        <f>0.45*2600*PS[[#This Row],[Transform File.REC_y]]</f>
        <v>222.23791796115623</v>
      </c>
      <c r="W1189" s="1">
        <f>0.45*_xlfn.XLOOKUP(PS[[#This Row],[Transform File.Year]],Graphs!$R$2:$R$41,Graphs!$S$2:$S$41)*_xlfn.XLOOKUP(PS[[#This Row],[Transform File.Year]],Graphs!$R$2:$R$41,Graphs!$T$2:$T$41)*PS[[#This Row],[Transform File.REC_y]]</f>
        <v>70.318453242253213</v>
      </c>
    </row>
    <row r="1190" spans="1:23" hidden="1" x14ac:dyDescent="0.25">
      <c r="A1190" s="1" t="s">
        <v>105</v>
      </c>
      <c r="B1190">
        <v>5</v>
      </c>
      <c r="C1190" s="1" t="s">
        <v>108</v>
      </c>
      <c r="D1190" s="1" t="s">
        <v>23</v>
      </c>
      <c r="E1190" s="1">
        <v>2049</v>
      </c>
      <c r="F1190" s="1">
        <v>78.740015393867594</v>
      </c>
      <c r="G1190" s="1">
        <v>0.24282067074652938</v>
      </c>
      <c r="H1190" s="1">
        <v>2.7680174794949066E-12</v>
      </c>
      <c r="I1190" s="1">
        <v>6.6442491003463718E-9</v>
      </c>
      <c r="J1190" s="1">
        <v>1.0843017328318029E-12</v>
      </c>
      <c r="K1190" s="1">
        <v>237.02857684149825</v>
      </c>
      <c r="L1190" s="1">
        <v>5.5069757135303205E-13</v>
      </c>
      <c r="M1190" s="1">
        <v>30.940112101186784</v>
      </c>
      <c r="N1190" s="1">
        <v>5.7624730209381159E-11</v>
      </c>
      <c r="O1190" s="1">
        <v>7.6099474981698334</v>
      </c>
      <c r="P1190" s="1">
        <v>1.1690916026205056E-6</v>
      </c>
      <c r="Q1190" s="1">
        <v>2.5171475788129438E-10</v>
      </c>
      <c r="R1190" s="1">
        <v>2218.8507583966434</v>
      </c>
      <c r="S1190" s="1">
        <v>3.1622192401361691E-10</v>
      </c>
      <c r="T1190" s="1">
        <v>974.55163415909465</v>
      </c>
      <c r="U1190" s="1">
        <v>85.91111475594488</v>
      </c>
      <c r="V1190" s="1">
        <f>0.45*2600*PS[[#This Row],[Transform File.REC_y]]</f>
        <v>284.10018477343937</v>
      </c>
      <c r="W1190" s="1">
        <f>0.45*_xlfn.XLOOKUP(PS[[#This Row],[Transform File.Year]],Graphs!$R$2:$R$41,Graphs!$S$2:$S$41)*_xlfn.XLOOKUP(PS[[#This Row],[Transform File.Year]],Graphs!$R$2:$R$41,Graphs!$T$2:$T$41)*PS[[#This Row],[Transform File.REC_y]]</f>
        <v>86.185130562889483</v>
      </c>
    </row>
    <row r="1191" spans="1:23" hidden="1" x14ac:dyDescent="0.25">
      <c r="A1191" s="1" t="s">
        <v>105</v>
      </c>
      <c r="B1191">
        <v>5</v>
      </c>
      <c r="C1191" s="1" t="s">
        <v>108</v>
      </c>
      <c r="D1191" s="1" t="s">
        <v>23</v>
      </c>
      <c r="E1191" s="1">
        <v>2050</v>
      </c>
      <c r="F1191" s="1">
        <v>75.415637697248485</v>
      </c>
      <c r="G1191" s="1">
        <v>0.29311655488947214</v>
      </c>
      <c r="H1191" s="1">
        <v>3.340761618356209E-12</v>
      </c>
      <c r="I1191" s="1">
        <v>1.1694251745605552E-8</v>
      </c>
      <c r="J1191" s="1">
        <v>1.1371830707893716E-12</v>
      </c>
      <c r="K1191" s="1">
        <v>148.93503551730907</v>
      </c>
      <c r="L1191" s="1">
        <v>0</v>
      </c>
      <c r="M1191" s="1">
        <v>43.081715052996145</v>
      </c>
      <c r="N1191" s="1">
        <v>6.9848450503066892E-11</v>
      </c>
      <c r="O1191" s="1">
        <v>7.6099474981716853</v>
      </c>
      <c r="P1191" s="1">
        <v>1.1791633324763208E-6</v>
      </c>
      <c r="Q1191" s="1">
        <v>2.5339417587410711E-10</v>
      </c>
      <c r="R1191" s="1">
        <v>2282.2199708240541</v>
      </c>
      <c r="S1191" s="1">
        <v>3.5519411104422458E-10</v>
      </c>
      <c r="T1191" s="1">
        <v>1005.4917462602814</v>
      </c>
      <c r="U1191" s="1">
        <v>85.911114755995442</v>
      </c>
      <c r="V1191" s="1">
        <f>0.45*2600*PS[[#This Row],[Transform File.REC_y]]</f>
        <v>342.94636922068241</v>
      </c>
      <c r="W1191" s="1">
        <f>0.45*_xlfn.XLOOKUP(PS[[#This Row],[Transform File.Year]],Graphs!$R$2:$R$41,Graphs!$S$2:$S$41)*_xlfn.XLOOKUP(PS[[#This Row],[Transform File.Year]],Graphs!$R$2:$R$41,Graphs!$T$2:$T$41)*PS[[#This Row],[Transform File.REC_y]]</f>
        <v>99.741866809577687</v>
      </c>
    </row>
    <row r="1192" spans="1:23" hidden="1" x14ac:dyDescent="0.25">
      <c r="A1192" s="1" t="s">
        <v>105</v>
      </c>
      <c r="B1192">
        <v>5</v>
      </c>
      <c r="C1192" s="1" t="s">
        <v>108</v>
      </c>
      <c r="D1192" s="1" t="s">
        <v>23</v>
      </c>
      <c r="E1192" s="1">
        <v>2051</v>
      </c>
      <c r="F1192" s="1">
        <v>72.394426144193687</v>
      </c>
      <c r="G1192" s="1">
        <v>3.948396768007319E-4</v>
      </c>
      <c r="H1192" s="1">
        <v>4.0502490573128985E-12</v>
      </c>
      <c r="I1192" s="1">
        <v>3.8403978919712941E-7</v>
      </c>
      <c r="J1192" s="1">
        <v>1.3240513392358625E-12</v>
      </c>
      <c r="K1192" s="1">
        <v>134.69551278538017</v>
      </c>
      <c r="L1192" s="1">
        <v>0</v>
      </c>
      <c r="M1192" s="1">
        <v>62.008486935932837</v>
      </c>
      <c r="N1192" s="1">
        <v>8.5534824268349754E-11</v>
      </c>
      <c r="O1192" s="1">
        <v>7.6099474981739332</v>
      </c>
      <c r="P1192" s="1">
        <v>1.1857810477822007E-6</v>
      </c>
      <c r="Q1192" s="1">
        <v>2.5498803874780393E-10</v>
      </c>
      <c r="R1192" s="1">
        <v>2320.63576727687</v>
      </c>
      <c r="S1192" s="1">
        <v>4.0023336440314185E-10</v>
      </c>
      <c r="T1192" s="1">
        <v>1048.5734613132774</v>
      </c>
      <c r="U1192" s="1">
        <v>85.911114756055355</v>
      </c>
      <c r="V1192" s="1">
        <f>0.45*2600*PS[[#This Row],[Transform File.REC_y]]</f>
        <v>0.46196242185685632</v>
      </c>
      <c r="W1192" s="1">
        <f>0.45*_xlfn.XLOOKUP(PS[[#This Row],[Transform File.Year]],Graphs!$R$2:$R$41,Graphs!$S$2:$S$41)*_xlfn.XLOOKUP(PS[[#This Row],[Transform File.Year]],Graphs!$R$2:$R$41,Graphs!$T$2:$T$41)*PS[[#This Row],[Transform File.REC_y]]</f>
        <v>0.12880402019383336</v>
      </c>
    </row>
    <row r="1193" spans="1:23" hidden="1" x14ac:dyDescent="0.25">
      <c r="A1193" s="1" t="s">
        <v>105</v>
      </c>
      <c r="B1193">
        <v>5</v>
      </c>
      <c r="C1193" s="1" t="s">
        <v>108</v>
      </c>
      <c r="D1193" s="1" t="s">
        <v>23</v>
      </c>
      <c r="E1193" s="1">
        <v>2052</v>
      </c>
      <c r="F1193" s="1">
        <v>69.551017684379431</v>
      </c>
      <c r="G1193" s="1">
        <v>4.2271769599821554E-3</v>
      </c>
      <c r="H1193" s="1">
        <v>5.1240649060918313E-12</v>
      </c>
      <c r="I1193" s="1">
        <v>1.1659464736306419E-8</v>
      </c>
      <c r="J1193" s="1">
        <v>0</v>
      </c>
      <c r="K1193" s="1">
        <v>90.905406506613801</v>
      </c>
      <c r="L1193" s="1">
        <v>0</v>
      </c>
      <c r="M1193" s="1">
        <v>116.23755848144648</v>
      </c>
      <c r="N1193" s="1">
        <v>1.060832124463562E-10</v>
      </c>
      <c r="O1193" s="1">
        <v>7.6099474981765889</v>
      </c>
      <c r="P1193" s="1">
        <v>1.1974454864941766E-6</v>
      </c>
      <c r="Q1193" s="1">
        <v>2.5645275737990936E-10</v>
      </c>
      <c r="R1193" s="1">
        <v>2397.5071105890465</v>
      </c>
      <c r="S1193" s="1">
        <v>4.2661638122728351E-10</v>
      </c>
      <c r="T1193" s="1">
        <v>1055.1619482492108</v>
      </c>
      <c r="U1193" s="1">
        <v>85.911114756125173</v>
      </c>
      <c r="V1193" s="1">
        <f>0.45*2600*PS[[#This Row],[Transform File.REC_y]]</f>
        <v>4.9457970431791223</v>
      </c>
      <c r="W1193" s="1">
        <f>0.45*_xlfn.XLOOKUP(PS[[#This Row],[Transform File.Year]],Graphs!$R$2:$R$41,Graphs!$S$2:$S$41)*_xlfn.XLOOKUP(PS[[#This Row],[Transform File.Year]],Graphs!$R$2:$R$41,Graphs!$T$2:$T$41)*PS[[#This Row],[Transform File.REC_y]]</f>
        <v>1.3219402433773684</v>
      </c>
    </row>
    <row r="1194" spans="1:23" hidden="1" x14ac:dyDescent="0.25">
      <c r="A1194" s="1" t="s">
        <v>105</v>
      </c>
      <c r="B1194">
        <v>5</v>
      </c>
      <c r="C1194" s="1" t="s">
        <v>108</v>
      </c>
      <c r="D1194" s="1" t="s">
        <v>23</v>
      </c>
      <c r="E1194" s="1">
        <v>2053</v>
      </c>
      <c r="F1194" s="1">
        <v>66.49435653672144</v>
      </c>
      <c r="G1194" s="1">
        <v>1.96152299312297E-3</v>
      </c>
      <c r="H1194" s="1">
        <v>6.59075747524392E-12</v>
      </c>
      <c r="I1194" s="1">
        <v>3.6582813204360943E-7</v>
      </c>
      <c r="J1194" s="1">
        <v>0</v>
      </c>
      <c r="K1194" s="1">
        <v>129.59123084918588</v>
      </c>
      <c r="L1194" s="1">
        <v>0</v>
      </c>
      <c r="M1194" s="1">
        <v>105.31252208259862</v>
      </c>
      <c r="N1194" s="1">
        <v>1.3371770188183333E-10</v>
      </c>
      <c r="O1194" s="1">
        <v>7.6099474981797819</v>
      </c>
      <c r="P1194" s="1">
        <v>1.5814519041335555E-6</v>
      </c>
      <c r="Q1194" s="1">
        <v>2.5786805267315446E-10</v>
      </c>
      <c r="R1194" s="1">
        <v>2431.3925603705707</v>
      </c>
      <c r="S1194" s="1">
        <v>4.3447253531814868E-10</v>
      </c>
      <c r="T1194" s="1">
        <v>1088.2695067306597</v>
      </c>
      <c r="U1194" s="1">
        <v>85.911114756196923</v>
      </c>
      <c r="V1194" s="1">
        <f>0.45*2600*PS[[#This Row],[Transform File.REC_y]]</f>
        <v>2.2949819019538751</v>
      </c>
      <c r="W1194" s="1">
        <f>0.45*_xlfn.XLOOKUP(PS[[#This Row],[Transform File.Year]],Graphs!$R$2:$R$41,Graphs!$S$2:$S$41)*_xlfn.XLOOKUP(PS[[#This Row],[Transform File.Year]],Graphs!$R$2:$R$41,Graphs!$T$2:$T$41)*PS[[#This Row],[Transform File.REC_y]]</f>
        <v>0.5880159207727258</v>
      </c>
    </row>
    <row r="1195" spans="1:23" hidden="1" x14ac:dyDescent="0.25">
      <c r="A1195" s="1" t="s">
        <v>105</v>
      </c>
      <c r="B1195">
        <v>5</v>
      </c>
      <c r="C1195" s="1" t="s">
        <v>108</v>
      </c>
      <c r="D1195" s="1" t="s">
        <v>23</v>
      </c>
      <c r="E1195" s="1">
        <v>2054</v>
      </c>
      <c r="F1195" s="1">
        <v>63.393059764758718</v>
      </c>
      <c r="G1195" s="1">
        <v>2.2794576589080455E-2</v>
      </c>
      <c r="H1195" s="1">
        <v>8.2897125773853216E-12</v>
      </c>
      <c r="I1195" s="1">
        <v>1.9243578627690339E-8</v>
      </c>
      <c r="J1195" s="1">
        <v>0</v>
      </c>
      <c r="K1195" s="1">
        <v>152.52184008310073</v>
      </c>
      <c r="L1195" s="1">
        <v>0</v>
      </c>
      <c r="M1195" s="1">
        <v>2.1135470138552588E-8</v>
      </c>
      <c r="N1195" s="1">
        <v>1.7219564749935706E-10</v>
      </c>
      <c r="O1195" s="1">
        <v>7.6099474981836313</v>
      </c>
      <c r="P1195" s="1">
        <v>1.5930737725321914E-6</v>
      </c>
      <c r="Q1195" s="1">
        <v>2.591543158110091E-10</v>
      </c>
      <c r="R1195" s="1">
        <v>2498.5584760371557</v>
      </c>
      <c r="S1195" s="1">
        <v>4.3789192875816987E-10</v>
      </c>
      <c r="T1195" s="1">
        <v>1089.6322493796595</v>
      </c>
      <c r="U1195" s="1">
        <v>85.114696250338298</v>
      </c>
      <c r="V1195" s="1">
        <f>0.45*2600*PS[[#This Row],[Transform File.REC_y]]</f>
        <v>26.669654609224132</v>
      </c>
      <c r="W1195" s="1">
        <f>0.45*_xlfn.XLOOKUP(PS[[#This Row],[Transform File.Year]],Graphs!$R$2:$R$41,Graphs!$S$2:$S$41)*_xlfn.XLOOKUP(PS[[#This Row],[Transform File.Year]],Graphs!$R$2:$R$41,Graphs!$T$2:$T$41)*PS[[#This Row],[Transform File.REC_y]]</f>
        <v>6.5500295396526278</v>
      </c>
    </row>
    <row r="1196" spans="1:23" hidden="1" x14ac:dyDescent="0.25">
      <c r="A1196" s="1" t="s">
        <v>105</v>
      </c>
      <c r="B1196">
        <v>5</v>
      </c>
      <c r="C1196" s="1" t="s">
        <v>108</v>
      </c>
      <c r="D1196" s="1" t="s">
        <v>23</v>
      </c>
      <c r="E1196" s="1">
        <v>2055</v>
      </c>
      <c r="F1196" s="1">
        <v>60.470094279199586</v>
      </c>
      <c r="G1196" s="1">
        <v>4.1136059981990592E-3</v>
      </c>
      <c r="H1196" s="1">
        <v>9.9709602325072908E-12</v>
      </c>
      <c r="I1196" s="1">
        <v>8.3155424434683738E-9</v>
      </c>
      <c r="J1196" s="1">
        <v>0</v>
      </c>
      <c r="K1196" s="1">
        <v>191.05753937372126</v>
      </c>
      <c r="L1196" s="1">
        <v>0</v>
      </c>
      <c r="M1196" s="1">
        <v>43.861167866256743</v>
      </c>
      <c r="N1196" s="1">
        <v>2.2838262426749393E-10</v>
      </c>
      <c r="O1196" s="1">
        <v>7.6099474981884674</v>
      </c>
      <c r="P1196" s="1">
        <v>1.9588601009583467E-6</v>
      </c>
      <c r="Q1196" s="1">
        <v>2.6031315436548955E-10</v>
      </c>
      <c r="R1196" s="1">
        <v>2549.9703138422619</v>
      </c>
      <c r="S1196" s="1">
        <v>4.3969780906181512E-10</v>
      </c>
      <c r="T1196" s="1">
        <v>1089.6322494001772</v>
      </c>
      <c r="U1196" s="1">
        <v>82.438486997537609</v>
      </c>
      <c r="V1196" s="1">
        <f>0.45*2600*PS[[#This Row],[Transform File.REC_y]]</f>
        <v>4.8129190178928996</v>
      </c>
      <c r="W1196" s="1">
        <f>0.45*_xlfn.XLOOKUP(PS[[#This Row],[Transform File.Year]],Graphs!$R$2:$R$41,Graphs!$S$2:$S$41)*_xlfn.XLOOKUP(PS[[#This Row],[Transform File.Year]],Graphs!$R$2:$R$41,Graphs!$T$2:$T$41)*PS[[#This Row],[Transform File.REC_y]]</f>
        <v>1.1330066633159166</v>
      </c>
    </row>
    <row r="1197" spans="1:23" hidden="1" x14ac:dyDescent="0.25">
      <c r="A1197" s="1" t="s">
        <v>105</v>
      </c>
      <c r="B1197">
        <v>5</v>
      </c>
      <c r="C1197" s="1" t="s">
        <v>108</v>
      </c>
      <c r="D1197" s="1" t="s">
        <v>23</v>
      </c>
      <c r="E1197" s="1">
        <v>2056</v>
      </c>
      <c r="F1197" s="1">
        <v>57.177282900538387</v>
      </c>
      <c r="G1197" s="1">
        <v>5.95277345617366E-5</v>
      </c>
      <c r="H1197" s="1">
        <v>1.2313871530409249E-11</v>
      </c>
      <c r="I1197" s="1">
        <v>4.3486045433384435E-9</v>
      </c>
      <c r="J1197" s="1">
        <v>0</v>
      </c>
      <c r="K1197" s="1">
        <v>129.72263765092765</v>
      </c>
      <c r="L1197" s="1">
        <v>0</v>
      </c>
      <c r="M1197" s="1">
        <v>4.5793485963884661</v>
      </c>
      <c r="N1197" s="1">
        <v>3.1631074071083115E-10</v>
      </c>
      <c r="O1197" s="1">
        <v>7.6099474981946562</v>
      </c>
      <c r="P1197" s="1">
        <v>1.978057598997446E-6</v>
      </c>
      <c r="Q1197" s="1">
        <v>2.6144532681619169E-10</v>
      </c>
      <c r="R1197" s="1">
        <v>2574.6774394499439</v>
      </c>
      <c r="S1197" s="1">
        <v>4.4094060245285911E-10</v>
      </c>
      <c r="T1197" s="1">
        <v>1090.9743714436329</v>
      </c>
      <c r="U1197" s="1">
        <v>78.993673118302326</v>
      </c>
      <c r="V1197" s="1">
        <f>0.45*2600*PS[[#This Row],[Transform File.REC_y]]</f>
        <v>6.964744943723182E-2</v>
      </c>
      <c r="W1197" s="1">
        <f>0.45*_xlfn.XLOOKUP(PS[[#This Row],[Transform File.Year]],Graphs!$R$2:$R$41,Graphs!$S$2:$S$41)*_xlfn.XLOOKUP(PS[[#This Row],[Transform File.Year]],Graphs!$R$2:$R$41,Graphs!$T$2:$T$41)*PS[[#This Row],[Transform File.REC_y]]</f>
        <v>1.5714819367753076E-2</v>
      </c>
    </row>
    <row r="1198" spans="1:23" hidden="1" x14ac:dyDescent="0.25">
      <c r="A1198" s="1" t="s">
        <v>105</v>
      </c>
      <c r="B1198">
        <v>5</v>
      </c>
      <c r="C1198" s="1" t="s">
        <v>108</v>
      </c>
      <c r="D1198" s="1" t="s">
        <v>23</v>
      </c>
      <c r="E1198" s="1">
        <v>2057</v>
      </c>
      <c r="F1198" s="1">
        <v>54.141734666389432</v>
      </c>
      <c r="G1198" s="1">
        <v>2.7825627569540536E-5</v>
      </c>
      <c r="H1198" s="1">
        <v>0</v>
      </c>
      <c r="I1198" s="1">
        <v>6.1986612361356358E-9</v>
      </c>
      <c r="J1198" s="1">
        <v>0</v>
      </c>
      <c r="K1198" s="1">
        <v>236.39214978790014</v>
      </c>
      <c r="L1198" s="1">
        <v>0</v>
      </c>
      <c r="M1198" s="1">
        <v>8.3902239478674014E-9</v>
      </c>
      <c r="N1198" s="1">
        <v>4.697695976363376E-10</v>
      </c>
      <c r="O1198" s="1">
        <v>7.6099474982022883</v>
      </c>
      <c r="P1198" s="1">
        <v>1.9863215951301547E-6</v>
      </c>
      <c r="Q1198" s="1">
        <v>2.6252962854902349E-10</v>
      </c>
      <c r="R1198" s="1">
        <v>2637.4660615711346</v>
      </c>
      <c r="S1198" s="1">
        <v>4.4186695571938293E-10</v>
      </c>
      <c r="T1198" s="1">
        <v>1072.837940925762</v>
      </c>
      <c r="U1198" s="1">
        <v>74.395952299419548</v>
      </c>
      <c r="V1198" s="1">
        <f>0.45*2600*PS[[#This Row],[Transform File.REC_y]]</f>
        <v>3.2555984256362427E-2</v>
      </c>
      <c r="W1198" s="1">
        <f>0.45*_xlfn.XLOOKUP(PS[[#This Row],[Transform File.Year]],Graphs!$R$2:$R$41,Graphs!$S$2:$S$41)*_xlfn.XLOOKUP(PS[[#This Row],[Transform File.Year]],Graphs!$R$2:$R$41,Graphs!$T$2:$T$41)*PS[[#This Row],[Transform File.REC_y]]</f>
        <v>7.0404063082260219E-3</v>
      </c>
    </row>
    <row r="1199" spans="1:23" hidden="1" x14ac:dyDescent="0.25">
      <c r="A1199" s="1" t="s">
        <v>105</v>
      </c>
      <c r="B1199">
        <v>5</v>
      </c>
      <c r="C1199" s="1" t="s">
        <v>108</v>
      </c>
      <c r="D1199" s="1" t="s">
        <v>23</v>
      </c>
      <c r="E1199" s="1">
        <v>2058</v>
      </c>
      <c r="F1199" s="1">
        <v>51.139904106505412</v>
      </c>
      <c r="G1199" s="1">
        <v>2.7738572843478106E-2</v>
      </c>
      <c r="H1199" s="1">
        <v>0</v>
      </c>
      <c r="I1199" s="1">
        <v>0</v>
      </c>
      <c r="J1199" s="1">
        <v>0</v>
      </c>
      <c r="K1199" s="1">
        <v>38.478401208239688</v>
      </c>
      <c r="L1199" s="1">
        <v>0</v>
      </c>
      <c r="M1199" s="1">
        <v>5.8343710956131522E-9</v>
      </c>
      <c r="N1199" s="1">
        <v>7.9582101481793002E-10</v>
      </c>
      <c r="O1199" s="1">
        <v>7.6099474982111053</v>
      </c>
      <c r="P1199" s="1">
        <v>1.990612610624574E-6</v>
      </c>
      <c r="Q1199" s="1">
        <v>2.6366681161981288E-10</v>
      </c>
      <c r="R1199" s="1">
        <v>2803.375869085241</v>
      </c>
      <c r="S1199" s="1">
        <v>4.4257001235330232E-10</v>
      </c>
      <c r="T1199" s="1">
        <v>1054.6383378976873</v>
      </c>
      <c r="U1199" s="1">
        <v>68.06887107110694</v>
      </c>
      <c r="V1199" s="1">
        <f>0.45*2600*PS[[#This Row],[Transform File.REC_y]]</f>
        <v>32.454130226869381</v>
      </c>
      <c r="W1199" s="1">
        <f>0.45*_xlfn.XLOOKUP(PS[[#This Row],[Transform File.Year]],Graphs!$R$2:$R$41,Graphs!$S$2:$S$41)*_xlfn.XLOOKUP(PS[[#This Row],[Transform File.Year]],Graphs!$R$2:$R$41,Graphs!$T$2:$T$41)*PS[[#This Row],[Transform File.REC_y]]</f>
        <v>6.7263932766684746</v>
      </c>
    </row>
    <row r="1200" spans="1:23" hidden="1" x14ac:dyDescent="0.25">
      <c r="A1200" s="1" t="s">
        <v>105</v>
      </c>
      <c r="B1200">
        <v>5</v>
      </c>
      <c r="C1200" s="1" t="s">
        <v>108</v>
      </c>
      <c r="D1200" s="1" t="s">
        <v>23</v>
      </c>
      <c r="E1200" s="1">
        <v>2059</v>
      </c>
      <c r="F1200" s="1">
        <v>56.361273794165633</v>
      </c>
      <c r="G1200" s="1">
        <v>2.1282436959965751E-2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7.6099474982209827</v>
      </c>
      <c r="P1200" s="1">
        <v>1.9967474450351302E-6</v>
      </c>
      <c r="Q1200" s="1">
        <v>2.6499086295904874E-10</v>
      </c>
      <c r="R1200" s="1">
        <v>2766.0424440600727</v>
      </c>
      <c r="S1200" s="1">
        <v>4.4312070992465535E-10</v>
      </c>
      <c r="T1200" s="1">
        <v>1037.0253626843441</v>
      </c>
      <c r="U1200" s="1">
        <v>59.147749228753213</v>
      </c>
      <c r="V1200" s="1">
        <f>0.45*2600*PS[[#This Row],[Transform File.REC_y]]</f>
        <v>24.900451243159928</v>
      </c>
      <c r="W1200" s="1">
        <f>0.45*_xlfn.XLOOKUP(PS[[#This Row],[Transform File.Year]],Graphs!$R$2:$R$41,Graphs!$S$2:$S$41)*_xlfn.XLOOKUP(PS[[#This Row],[Transform File.Year]],Graphs!$R$2:$R$41,Graphs!$T$2:$T$41)*PS[[#This Row],[Transform File.REC_y]]</f>
        <v>4.9459278241609042</v>
      </c>
    </row>
    <row r="1201" spans="1:23" hidden="1" x14ac:dyDescent="0.25">
      <c r="A1201" s="1" t="s">
        <v>105</v>
      </c>
      <c r="B1201">
        <v>5</v>
      </c>
      <c r="C1201" s="1" t="s">
        <v>108</v>
      </c>
      <c r="D1201" s="1" t="s">
        <v>23</v>
      </c>
      <c r="E1201" s="1">
        <v>2060</v>
      </c>
      <c r="F1201" s="1">
        <v>68.401610230585234</v>
      </c>
      <c r="G1201" s="1">
        <v>3.0273578582116163E-2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7.6099474982170223</v>
      </c>
      <c r="P1201" s="1">
        <v>1.9966758371267676E-6</v>
      </c>
      <c r="Q1201" s="1">
        <v>2.6499086295904874E-10</v>
      </c>
      <c r="R1201" s="1">
        <v>2713.1839398565253</v>
      </c>
      <c r="S1201" s="1">
        <v>4.4312070992465535E-10</v>
      </c>
      <c r="T1201" s="1">
        <v>1037.0253626800923</v>
      </c>
      <c r="U1201" s="1">
        <v>45.766066464272953</v>
      </c>
      <c r="V1201" s="1">
        <f>0.45*2600*PS[[#This Row],[Transform File.REC_y]]</f>
        <v>35.420086941075908</v>
      </c>
      <c r="W1201" s="1">
        <f>0.45*_xlfn.XLOOKUP(PS[[#This Row],[Transform File.Year]],Graphs!$R$2:$R$41,Graphs!$S$2:$S$41)*_xlfn.XLOOKUP(PS[[#This Row],[Transform File.Year]],Graphs!$R$2:$R$41,Graphs!$T$2:$T$41)*PS[[#This Row],[Transform File.REC_y]]</f>
        <v>6.7421988332413649</v>
      </c>
    </row>
    <row r="1202" spans="1:23" hidden="1" x14ac:dyDescent="0.25">
      <c r="A1202" s="1" t="s">
        <v>105</v>
      </c>
      <c r="B1202">
        <v>6</v>
      </c>
      <c r="C1202" s="1" t="s">
        <v>108</v>
      </c>
      <c r="D1202" s="1" t="s">
        <v>23</v>
      </c>
      <c r="E1202" s="1">
        <v>2021</v>
      </c>
      <c r="F1202" s="1">
        <v>197.42806119490871</v>
      </c>
      <c r="G1202" s="1">
        <v>9.4458464023529613E-11</v>
      </c>
      <c r="H1202" s="1">
        <v>7.1037515735499443E-13</v>
      </c>
      <c r="I1202" s="1">
        <v>6.3539999999838122</v>
      </c>
      <c r="J1202" s="1">
        <v>1.0990872136180113E-12</v>
      </c>
      <c r="K1202" s="1">
        <v>82.43499999999932</v>
      </c>
      <c r="L1202" s="1">
        <v>2.3486794915477844E-14</v>
      </c>
      <c r="M1202" s="1">
        <v>55.419999999998879</v>
      </c>
      <c r="N1202" s="1">
        <v>9.6855023109068925E-13</v>
      </c>
      <c r="O1202" s="1">
        <v>153</v>
      </c>
      <c r="P1202" s="1">
        <v>12.708</v>
      </c>
      <c r="Q1202" s="1">
        <v>49.44</v>
      </c>
      <c r="R1202" s="1">
        <v>164.87</v>
      </c>
      <c r="S1202" s="1">
        <v>78.48</v>
      </c>
      <c r="T1202" s="1">
        <v>110.84</v>
      </c>
      <c r="U1202" s="1">
        <v>11.39</v>
      </c>
      <c r="V1202" s="1">
        <f>0.45*2600*PS[[#This Row],[Transform File.REC_y]]</f>
        <v>1.1051640290752965E-7</v>
      </c>
      <c r="W1202" s="1">
        <f>0.45*_xlfn.XLOOKUP(PS[[#This Row],[Transform File.Year]],Graphs!$R$2:$R$41,Graphs!$S$2:$S$41)*_xlfn.XLOOKUP(PS[[#This Row],[Transform File.Year]],Graphs!$R$2:$R$41,Graphs!$T$2:$T$41)*PS[[#This Row],[Transform File.REC_y]]</f>
        <v>8.9864841019462127E-8</v>
      </c>
    </row>
    <row r="1203" spans="1:23" hidden="1" x14ac:dyDescent="0.25">
      <c r="A1203" s="1" t="s">
        <v>105</v>
      </c>
      <c r="B1203">
        <v>6</v>
      </c>
      <c r="C1203" s="1" t="s">
        <v>108</v>
      </c>
      <c r="D1203" s="1" t="s">
        <v>23</v>
      </c>
      <c r="E1203" s="1">
        <v>2022</v>
      </c>
      <c r="F1203" s="1">
        <v>321.18680039136581</v>
      </c>
      <c r="G1203" s="1">
        <v>-1.057917187560627E-6</v>
      </c>
      <c r="H1203" s="1">
        <v>7.2339703032885E-13</v>
      </c>
      <c r="I1203" s="1">
        <v>2.37996058113443E-11</v>
      </c>
      <c r="J1203" s="1">
        <v>2.1289251467009112E-12</v>
      </c>
      <c r="K1203" s="1">
        <v>123.65249999999705</v>
      </c>
      <c r="L1203" s="1">
        <v>2.1733788710761352E-14</v>
      </c>
      <c r="M1203" s="1">
        <v>83.129999999994382</v>
      </c>
      <c r="N1203" s="1">
        <v>9.760702425161198E-13</v>
      </c>
      <c r="O1203" s="1">
        <v>153</v>
      </c>
      <c r="P1203" s="1">
        <v>12.708</v>
      </c>
      <c r="Q1203" s="1">
        <v>49.44</v>
      </c>
      <c r="R1203" s="1">
        <v>247.30499999999932</v>
      </c>
      <c r="S1203" s="1">
        <v>78.48</v>
      </c>
      <c r="T1203" s="1">
        <v>166.25999999999888</v>
      </c>
      <c r="U1203" s="1">
        <v>11.390000000000969</v>
      </c>
      <c r="V1203" s="1">
        <f>0.45*2600*PS[[#This Row],[Transform File.REC_y]]</f>
        <v>-1.2377631094459337E-3</v>
      </c>
      <c r="W1203" s="1">
        <f>0.45*_xlfn.XLOOKUP(PS[[#This Row],[Transform File.Year]],Graphs!$R$2:$R$41,Graphs!$S$2:$S$41)*_xlfn.XLOOKUP(PS[[#This Row],[Transform File.Year]],Graphs!$R$2:$R$41,Graphs!$T$2:$T$41)*PS[[#This Row],[Transform File.REC_y]]</f>
        <v>-1.0242343328487253E-3</v>
      </c>
    </row>
    <row r="1204" spans="1:23" hidden="1" x14ac:dyDescent="0.25">
      <c r="A1204" s="1" t="s">
        <v>105</v>
      </c>
      <c r="B1204">
        <v>6</v>
      </c>
      <c r="C1204" s="1" t="s">
        <v>108</v>
      </c>
      <c r="D1204" s="1" t="s">
        <v>23</v>
      </c>
      <c r="E1204" s="1">
        <v>2023</v>
      </c>
      <c r="F1204" s="1">
        <v>118.98160308187175</v>
      </c>
      <c r="G1204" s="1">
        <v>5.7189490198283607E-5</v>
      </c>
      <c r="H1204" s="1">
        <v>7.3531714410780682E-13</v>
      </c>
      <c r="I1204" s="1">
        <v>9.0784771689775434E-12</v>
      </c>
      <c r="J1204" s="1">
        <v>1.3084854987942304E-12</v>
      </c>
      <c r="K1204" s="1">
        <v>185.47874999997896</v>
      </c>
      <c r="L1204" s="1">
        <v>2.0439864184456012E-14</v>
      </c>
      <c r="M1204" s="1">
        <v>111.52167228048974</v>
      </c>
      <c r="N1204" s="1">
        <v>9.8321087763197149E-13</v>
      </c>
      <c r="O1204" s="1">
        <v>145.35</v>
      </c>
      <c r="P1204" s="1">
        <v>18.355999999983812</v>
      </c>
      <c r="Q1204" s="1">
        <v>46.144000000000005</v>
      </c>
      <c r="R1204" s="1">
        <v>359.96616666666307</v>
      </c>
      <c r="S1204" s="1">
        <v>74.555999999999997</v>
      </c>
      <c r="T1204" s="1">
        <v>242.00066666665992</v>
      </c>
      <c r="U1204" s="1">
        <v>10.251000000001945</v>
      </c>
      <c r="V1204" s="1">
        <f>0.45*2600*PS[[#This Row],[Transform File.REC_y]]</f>
        <v>6.6911703531991815E-2</v>
      </c>
      <c r="W1204" s="1">
        <f>0.45*_xlfn.XLOOKUP(PS[[#This Row],[Transform File.Year]],Graphs!$R$2:$R$41,Graphs!$S$2:$S$41)*_xlfn.XLOOKUP(PS[[#This Row],[Transform File.Year]],Graphs!$R$2:$R$41,Graphs!$T$2:$T$41)*PS[[#This Row],[Transform File.REC_y]]</f>
        <v>5.632898652380109E-2</v>
      </c>
    </row>
    <row r="1205" spans="1:23" hidden="1" x14ac:dyDescent="0.25">
      <c r="A1205" s="1" t="s">
        <v>105</v>
      </c>
      <c r="B1205">
        <v>6</v>
      </c>
      <c r="C1205" s="1" t="s">
        <v>108</v>
      </c>
      <c r="D1205" s="1" t="s">
        <v>23</v>
      </c>
      <c r="E1205" s="1">
        <v>2024</v>
      </c>
      <c r="F1205" s="1">
        <v>94.935755450545045</v>
      </c>
      <c r="G1205" s="1">
        <v>-1.2935029597158955E-6</v>
      </c>
      <c r="H1205" s="1">
        <v>9.3343565063711771E-13</v>
      </c>
      <c r="I1205" s="1">
        <v>1.0236563806277624E-11</v>
      </c>
      <c r="J1205" s="1">
        <v>1.3815826997823855E-12</v>
      </c>
      <c r="K1205" s="1">
        <v>182.27777980433373</v>
      </c>
      <c r="L1205" s="1">
        <v>2.5470129749482319E-14</v>
      </c>
      <c r="M1205" s="1">
        <v>1.1712918891481809E-9</v>
      </c>
      <c r="N1205" s="1">
        <v>1.2978711324718928E-12</v>
      </c>
      <c r="O1205" s="1">
        <v>137.70000000000073</v>
      </c>
      <c r="P1205" s="1">
        <v>17.650000000007612</v>
      </c>
      <c r="Q1205" s="1">
        <v>42.848000000000006</v>
      </c>
      <c r="R1205" s="1">
        <v>534.45358333330864</v>
      </c>
      <c r="S1205" s="1">
        <v>70.632000000000005</v>
      </c>
      <c r="T1205" s="1">
        <v>346.13300561381629</v>
      </c>
      <c r="U1205" s="1">
        <v>9.1120000000029275</v>
      </c>
      <c r="V1205" s="1">
        <f>0.45*2600*PS[[#This Row],[Transform File.REC_y]]</f>
        <v>-1.5133984628675978E-3</v>
      </c>
      <c r="W1205" s="1">
        <f>0.45*_xlfn.XLOOKUP(PS[[#This Row],[Transform File.Year]],Graphs!$R$2:$R$41,Graphs!$S$2:$S$41)*_xlfn.XLOOKUP(PS[[#This Row],[Transform File.Year]],Graphs!$R$2:$R$41,Graphs!$T$2:$T$41)*PS[[#This Row],[Transform File.REC_y]]</f>
        <v>-1.2340582060300846E-3</v>
      </c>
    </row>
    <row r="1206" spans="1:23" hidden="1" x14ac:dyDescent="0.25">
      <c r="A1206" s="1" t="s">
        <v>105</v>
      </c>
      <c r="B1206">
        <v>6</v>
      </c>
      <c r="C1206" s="1" t="s">
        <v>108</v>
      </c>
      <c r="D1206" s="1" t="s">
        <v>23</v>
      </c>
      <c r="E1206" s="1">
        <v>2025</v>
      </c>
      <c r="F1206" s="1">
        <v>78.974133326104848</v>
      </c>
      <c r="G1206" s="1">
        <v>5.2722194631699051E-5</v>
      </c>
      <c r="H1206" s="1">
        <v>1.2333439850965285E-12</v>
      </c>
      <c r="I1206" s="1">
        <v>1.1567441150270808E-11</v>
      </c>
      <c r="J1206" s="1">
        <v>9.9099378678866652E-12</v>
      </c>
      <c r="K1206" s="1">
        <v>83.79441270433712</v>
      </c>
      <c r="L1206" s="1">
        <v>3.23226553680707E-14</v>
      </c>
      <c r="M1206" s="1">
        <v>28.816826860180456</v>
      </c>
      <c r="N1206" s="1">
        <v>1.8277208814200447E-12</v>
      </c>
      <c r="O1206" s="1">
        <v>130.05000000000143</v>
      </c>
      <c r="P1206" s="1">
        <v>16.94400000001669</v>
      </c>
      <c r="Q1206" s="1">
        <v>39.552</v>
      </c>
      <c r="R1206" s="1">
        <v>705.74002980430896</v>
      </c>
      <c r="S1206" s="1">
        <v>66.707999999999998</v>
      </c>
      <c r="T1206" s="1">
        <v>338.74367228165426</v>
      </c>
      <c r="U1206" s="1">
        <v>7.9730000000042249</v>
      </c>
      <c r="V1206" s="1">
        <f>0.45*2600*PS[[#This Row],[Transform File.REC_y]]</f>
        <v>6.1684967719087887E-2</v>
      </c>
      <c r="W1206" s="1">
        <f>0.45*_xlfn.XLOOKUP(PS[[#This Row],[Transform File.Year]],Graphs!$R$2:$R$41,Graphs!$S$2:$S$41)*_xlfn.XLOOKUP(PS[[#This Row],[Transform File.Year]],Graphs!$R$2:$R$41,Graphs!$T$2:$T$41)*PS[[#This Row],[Transform File.REC_y]]</f>
        <v>4.8707086141539374E-2</v>
      </c>
    </row>
    <row r="1207" spans="1:23" hidden="1" x14ac:dyDescent="0.25">
      <c r="A1207" s="1" t="s">
        <v>105</v>
      </c>
      <c r="B1207">
        <v>6</v>
      </c>
      <c r="C1207" s="1" t="s">
        <v>108</v>
      </c>
      <c r="D1207" s="1" t="s">
        <v>23</v>
      </c>
      <c r="E1207" s="1">
        <v>2026</v>
      </c>
      <c r="F1207" s="1">
        <v>80.621748077174601</v>
      </c>
      <c r="G1207" s="1">
        <v>-2.1477765754005736E-6</v>
      </c>
      <c r="H1207" s="1">
        <v>1.7357862920455074E-12</v>
      </c>
      <c r="I1207" s="1">
        <v>1.3102737938956348E-11</v>
      </c>
      <c r="J1207" s="1">
        <v>3.0058602864556567E-12</v>
      </c>
      <c r="K1207" s="1">
        <v>58.804749030293948</v>
      </c>
      <c r="L1207" s="1">
        <v>4.2267682967801449E-14</v>
      </c>
      <c r="M1207" s="1">
        <v>16.968406070566346</v>
      </c>
      <c r="N1207" s="1">
        <v>2.900912761799088E-12</v>
      </c>
      <c r="O1207" s="1">
        <v>122.40000000000218</v>
      </c>
      <c r="P1207" s="1">
        <v>16.238000000026926</v>
      </c>
      <c r="Q1207" s="1">
        <v>36.255999999999993</v>
      </c>
      <c r="R1207" s="1">
        <v>778.54310917531279</v>
      </c>
      <c r="S1207" s="1">
        <v>62.784000000000006</v>
      </c>
      <c r="T1207" s="1">
        <v>360.17116580850137</v>
      </c>
      <c r="U1207" s="1">
        <v>6.8340000000060526</v>
      </c>
      <c r="V1207" s="1">
        <f>0.45*2600*PS[[#This Row],[Transform File.REC_y]]</f>
        <v>-2.5128985932186712E-3</v>
      </c>
      <c r="W1207" s="1">
        <f>0.45*_xlfn.XLOOKUP(PS[[#This Row],[Transform File.Year]],Graphs!$R$2:$R$41,Graphs!$S$2:$S$41)*_xlfn.XLOOKUP(PS[[#This Row],[Transform File.Year]],Graphs!$R$2:$R$41,Graphs!$T$2:$T$41)*PS[[#This Row],[Transform File.REC_y]]</f>
        <v>-1.920879670373383E-3</v>
      </c>
    </row>
    <row r="1208" spans="1:23" hidden="1" x14ac:dyDescent="0.25">
      <c r="A1208" s="1" t="s">
        <v>105</v>
      </c>
      <c r="B1208">
        <v>6</v>
      </c>
      <c r="C1208" s="1" t="s">
        <v>108</v>
      </c>
      <c r="D1208" s="1" t="s">
        <v>23</v>
      </c>
      <c r="E1208" s="1">
        <v>2027</v>
      </c>
      <c r="F1208" s="1">
        <v>81.26031825674221</v>
      </c>
      <c r="G1208" s="1">
        <v>-1.6071944802983895E-6</v>
      </c>
      <c r="H1208" s="1">
        <v>2.4850602480378881E-12</v>
      </c>
      <c r="I1208" s="1">
        <v>1.4776090447298308E-11</v>
      </c>
      <c r="J1208" s="1">
        <v>4.3100265390314837E-10</v>
      </c>
      <c r="K1208" s="1">
        <v>57.220065050782843</v>
      </c>
      <c r="L1208" s="1">
        <v>5.7271358820216965E-14</v>
      </c>
      <c r="M1208" s="1">
        <v>19.232195584910819</v>
      </c>
      <c r="N1208" s="1">
        <v>6.2288448520955695E-12</v>
      </c>
      <c r="O1208" s="1">
        <v>114.7500000000031</v>
      </c>
      <c r="P1208" s="1">
        <v>15.532000000038494</v>
      </c>
      <c r="Q1208" s="1">
        <v>32.96</v>
      </c>
      <c r="R1208" s="1">
        <v>826.35652487227333</v>
      </c>
      <c r="S1208" s="1">
        <v>58.86</v>
      </c>
      <c r="T1208" s="1">
        <v>369.75023854573436</v>
      </c>
      <c r="U1208" s="1">
        <v>5.6950000000089549</v>
      </c>
      <c r="V1208" s="1">
        <f>0.45*2600*PS[[#This Row],[Transform File.REC_y]]</f>
        <v>-1.8804175419491157E-3</v>
      </c>
      <c r="W1208" s="1">
        <f>0.45*_xlfn.XLOOKUP(PS[[#This Row],[Transform File.Year]],Graphs!$R$2:$R$41,Graphs!$S$2:$S$41)*_xlfn.XLOOKUP(PS[[#This Row],[Transform File.Year]],Graphs!$R$2:$R$41,Graphs!$T$2:$T$41)*PS[[#This Row],[Transform File.REC_y]]</f>
        <v>-1.3911617175823559E-3</v>
      </c>
    </row>
    <row r="1209" spans="1:23" hidden="1" x14ac:dyDescent="0.25">
      <c r="A1209" s="1" t="s">
        <v>105</v>
      </c>
      <c r="B1209">
        <v>6</v>
      </c>
      <c r="C1209" s="1" t="s">
        <v>108</v>
      </c>
      <c r="D1209" s="1" t="s">
        <v>23</v>
      </c>
      <c r="E1209" s="1">
        <v>2028</v>
      </c>
      <c r="F1209" s="1">
        <v>82.050253129330571</v>
      </c>
      <c r="G1209" s="1">
        <v>-1.7176733549233472E-6</v>
      </c>
      <c r="H1209" s="1">
        <v>3.2564004690101275E-12</v>
      </c>
      <c r="I1209" s="1">
        <v>1.6434379567272027E-11</v>
      </c>
      <c r="J1209" s="1">
        <v>1.6008018585346927E-10</v>
      </c>
      <c r="K1209" s="1">
        <v>89.824408564934458</v>
      </c>
      <c r="L1209" s="1">
        <v>7.8875497102215254E-14</v>
      </c>
      <c r="M1209" s="1">
        <v>1.5353148855735201</v>
      </c>
      <c r="N1209" s="1">
        <v>1.4533286747189018</v>
      </c>
      <c r="O1209" s="1">
        <v>107.10000000000433</v>
      </c>
      <c r="P1209" s="1">
        <v>14.826000000051597</v>
      </c>
      <c r="Q1209" s="1">
        <v>29.664000000000001</v>
      </c>
      <c r="R1209" s="1">
        <v>872.58525658972292</v>
      </c>
      <c r="S1209" s="1">
        <v>54.935999999999993</v>
      </c>
      <c r="T1209" s="1">
        <v>381.59310079731188</v>
      </c>
      <c r="U1209" s="1">
        <v>4.5560000000151835</v>
      </c>
      <c r="V1209" s="1">
        <f>0.45*2600*PS[[#This Row],[Transform File.REC_y]]</f>
        <v>-2.0096778252603163E-3</v>
      </c>
      <c r="W1209" s="1">
        <f>0.45*_xlfn.XLOOKUP(PS[[#This Row],[Transform File.Year]],Graphs!$R$2:$R$41,Graphs!$S$2:$S$41)*_xlfn.XLOOKUP(PS[[#This Row],[Transform File.Year]],Graphs!$R$2:$R$41,Graphs!$T$2:$T$41)*PS[[#This Row],[Transform File.REC_y]]</f>
        <v>-1.4385906984734E-3</v>
      </c>
    </row>
    <row r="1210" spans="1:23" hidden="1" x14ac:dyDescent="0.25">
      <c r="A1210" s="1" t="s">
        <v>105</v>
      </c>
      <c r="B1210">
        <v>6</v>
      </c>
      <c r="C1210" s="1" t="s">
        <v>108</v>
      </c>
      <c r="D1210" s="1" t="s">
        <v>23</v>
      </c>
      <c r="E1210" s="1">
        <v>2029</v>
      </c>
      <c r="F1210" s="1">
        <v>84.038638619105896</v>
      </c>
      <c r="G1210" s="1">
        <v>-2.0462124330058234E-6</v>
      </c>
      <c r="H1210" s="1">
        <v>5.0796212725611343E-12</v>
      </c>
      <c r="I1210" s="1">
        <v>1.7874332901407877E-11</v>
      </c>
      <c r="J1210" s="1">
        <v>3.1939717878378737E-9</v>
      </c>
      <c r="K1210" s="1">
        <v>103.1367392625923</v>
      </c>
      <c r="L1210" s="1">
        <v>1.1388879802570602E-13</v>
      </c>
      <c r="M1210" s="1">
        <v>3.3542239538013772E-9</v>
      </c>
      <c r="N1210" s="1">
        <v>3.004664337351532</v>
      </c>
      <c r="O1210" s="1">
        <v>99.450000000006071</v>
      </c>
      <c r="P1210" s="1">
        <v>14.120000000066373</v>
      </c>
      <c r="Q1210" s="1">
        <v>26.3680000000011</v>
      </c>
      <c r="R1210" s="1">
        <v>951.41833182132405</v>
      </c>
      <c r="S1210" s="1">
        <v>51.012</v>
      </c>
      <c r="T1210" s="1">
        <v>375.73908234955206</v>
      </c>
      <c r="U1210" s="1">
        <v>4.8703286747340844</v>
      </c>
      <c r="V1210" s="1">
        <f>0.45*2600*PS[[#This Row],[Transform File.REC_y]]</f>
        <v>-2.3940685466168135E-3</v>
      </c>
      <c r="W1210" s="1">
        <f>0.45*_xlfn.XLOOKUP(PS[[#This Row],[Transform File.Year]],Graphs!$R$2:$R$41,Graphs!$S$2:$S$41)*_xlfn.XLOOKUP(PS[[#This Row],[Transform File.Year]],Graphs!$R$2:$R$41,Graphs!$T$2:$T$41)*PS[[#This Row],[Transform File.REC_y]]</f>
        <v>-1.6577829823481453E-3</v>
      </c>
    </row>
    <row r="1211" spans="1:23" hidden="1" x14ac:dyDescent="0.25">
      <c r="A1211" s="1" t="s">
        <v>105</v>
      </c>
      <c r="B1211">
        <v>6</v>
      </c>
      <c r="C1211" s="1" t="s">
        <v>108</v>
      </c>
      <c r="D1211" s="1" t="s">
        <v>23</v>
      </c>
      <c r="E1211" s="1">
        <v>2030</v>
      </c>
      <c r="F1211" s="1">
        <v>86.654523317584534</v>
      </c>
      <c r="G1211" s="1">
        <v>-2.1936391040143496E-6</v>
      </c>
      <c r="H1211" s="1">
        <v>8.3055621446726536E-12</v>
      </c>
      <c r="I1211" s="1">
        <v>2.0074276794032979E-11</v>
      </c>
      <c r="J1211" s="1">
        <v>4.2429488825846971E-10</v>
      </c>
      <c r="K1211" s="1">
        <v>131.22832204539063</v>
      </c>
      <c r="L1211" s="1">
        <v>1.8583801897506483E-13</v>
      </c>
      <c r="M1211" s="1">
        <v>159.60695835040551</v>
      </c>
      <c r="N1211" s="1">
        <v>3.9374965060169185</v>
      </c>
      <c r="O1211" s="1">
        <v>91.800000000008552</v>
      </c>
      <c r="P1211" s="1">
        <v>13.414000000082805</v>
      </c>
      <c r="Q1211" s="1">
        <v>23.072000000003232</v>
      </c>
      <c r="R1211" s="1">
        <v>1043.563737750583</v>
      </c>
      <c r="S1211" s="1">
        <v>47.088000000000001</v>
      </c>
      <c r="T1211" s="1">
        <v>368.34974901957298</v>
      </c>
      <c r="U1211" s="1">
        <v>6.7359930120856166</v>
      </c>
      <c r="V1211" s="1">
        <f>0.45*2600*PS[[#This Row],[Transform File.REC_y]]</f>
        <v>-2.5665577516967891E-3</v>
      </c>
      <c r="W1211" s="1">
        <f>0.45*_xlfn.XLOOKUP(PS[[#This Row],[Transform File.Year]],Graphs!$R$2:$R$41,Graphs!$S$2:$S$41)*_xlfn.XLOOKUP(PS[[#This Row],[Transform File.Year]],Graphs!$R$2:$R$41,Graphs!$T$2:$T$41)*PS[[#This Row],[Transform File.REC_y]]</f>
        <v>-1.718772998332127E-3</v>
      </c>
    </row>
    <row r="1212" spans="1:23" hidden="1" x14ac:dyDescent="0.25">
      <c r="A1212" s="1" t="s">
        <v>105</v>
      </c>
      <c r="B1212">
        <v>6</v>
      </c>
      <c r="C1212" s="1" t="s">
        <v>108</v>
      </c>
      <c r="D1212" s="1" t="s">
        <v>23</v>
      </c>
      <c r="E1212" s="1">
        <v>2031</v>
      </c>
      <c r="F1212" s="1">
        <v>83.894241919330668</v>
      </c>
      <c r="G1212" s="1">
        <v>2.2111697228790737E-3</v>
      </c>
      <c r="H1212" s="1">
        <v>1.5759824321053774E-11</v>
      </c>
      <c r="I1212" s="1">
        <v>2.2315071172074336E-11</v>
      </c>
      <c r="J1212" s="1">
        <v>3.1434143395508338E-10</v>
      </c>
      <c r="K1212" s="1">
        <v>88.03152589332062</v>
      </c>
      <c r="L1212" s="1">
        <v>4.1197291441994232E-13</v>
      </c>
      <c r="M1212" s="1">
        <v>1.5906968489344103E-10</v>
      </c>
      <c r="N1212" s="1">
        <v>5.3367447590312871</v>
      </c>
      <c r="O1212" s="1">
        <v>84.150000000011829</v>
      </c>
      <c r="P1212" s="1">
        <v>12.708000000100681</v>
      </c>
      <c r="Q1212" s="1">
        <v>19.776000000004537</v>
      </c>
      <c r="R1212" s="1">
        <v>1163.8007264626403</v>
      </c>
      <c r="S1212" s="1">
        <v>43.164000000000023</v>
      </c>
      <c r="T1212" s="1">
        <v>520.56737403664511</v>
      </c>
      <c r="U1212" s="1">
        <v>9.5344895181025358</v>
      </c>
      <c r="V1212" s="1">
        <f>0.45*2600*PS[[#This Row],[Transform File.REC_y]]</f>
        <v>2.5870685757685163</v>
      </c>
      <c r="W1212" s="1">
        <f>0.45*_xlfn.XLOOKUP(PS[[#This Row],[Transform File.Year]],Graphs!$R$2:$R$41,Graphs!$S$2:$S$41)*_xlfn.XLOOKUP(PS[[#This Row],[Transform File.Year]],Graphs!$R$2:$R$41,Graphs!$T$2:$T$41)*PS[[#This Row],[Transform File.REC_y]]</f>
        <v>1.662574014973355</v>
      </c>
    </row>
    <row r="1213" spans="1:23" hidden="1" x14ac:dyDescent="0.25">
      <c r="A1213" s="1" t="s">
        <v>105</v>
      </c>
      <c r="B1213">
        <v>6</v>
      </c>
      <c r="C1213" s="1" t="s">
        <v>108</v>
      </c>
      <c r="D1213" s="1" t="s">
        <v>23</v>
      </c>
      <c r="E1213" s="1">
        <v>2032</v>
      </c>
      <c r="F1213" s="1">
        <v>85.585982376358146</v>
      </c>
      <c r="G1213" s="1">
        <v>4.7861226200382623E-3</v>
      </c>
      <c r="H1213" s="1">
        <v>2.3755252802568425E-11</v>
      </c>
      <c r="I1213" s="1">
        <v>2.4620440701627375E-11</v>
      </c>
      <c r="J1213" s="1">
        <v>4.3523535909232959E-10</v>
      </c>
      <c r="K1213" s="1">
        <v>70.011796985516298</v>
      </c>
      <c r="L1213" s="1">
        <v>1.8340047615380917E-10</v>
      </c>
      <c r="M1213" s="1">
        <v>7.5881073976767865E-10</v>
      </c>
      <c r="N1213" s="1">
        <v>7.4356171385397039</v>
      </c>
      <c r="O1213" s="1">
        <v>76.500000000016897</v>
      </c>
      <c r="P1213" s="1">
        <v>12.002000000120756</v>
      </c>
      <c r="Q1213" s="1">
        <v>16.480000000005919</v>
      </c>
      <c r="R1213" s="1">
        <v>1240.8409190226275</v>
      </c>
      <c r="S1213" s="1">
        <v>39.240000000000045</v>
      </c>
      <c r="T1213" s="1">
        <v>513.17804070347086</v>
      </c>
      <c r="U1213" s="1">
        <v>13.732234277133823</v>
      </c>
      <c r="V1213" s="1">
        <f>0.45*2600*PS[[#This Row],[Transform File.REC_y]]</f>
        <v>5.5997634654447666</v>
      </c>
      <c r="W1213" s="1">
        <f>0.45*_xlfn.XLOOKUP(PS[[#This Row],[Transform File.Year]],Graphs!$R$2:$R$41,Graphs!$S$2:$S$41)*_xlfn.XLOOKUP(PS[[#This Row],[Transform File.Year]],Graphs!$R$2:$R$41,Graphs!$T$2:$T$41)*PS[[#This Row],[Transform File.REC_y]]</f>
        <v>3.4532139583514643</v>
      </c>
    </row>
    <row r="1214" spans="1:23" hidden="1" x14ac:dyDescent="0.25">
      <c r="A1214" s="1" t="s">
        <v>105</v>
      </c>
      <c r="B1214">
        <v>6</v>
      </c>
      <c r="C1214" s="1" t="s">
        <v>108</v>
      </c>
      <c r="D1214" s="1" t="s">
        <v>23</v>
      </c>
      <c r="E1214" s="1">
        <v>2033</v>
      </c>
      <c r="F1214" s="1">
        <v>86.400823638282233</v>
      </c>
      <c r="G1214" s="1">
        <v>-2.2986008513118392E-3</v>
      </c>
      <c r="H1214" s="1">
        <v>7.6675205040881985E-11</v>
      </c>
      <c r="I1214" s="1">
        <v>2.7470848300915364E-11</v>
      </c>
      <c r="J1214" s="1">
        <v>5.5407402174142328E-10</v>
      </c>
      <c r="K1214" s="1">
        <v>50.227698643720188</v>
      </c>
      <c r="L1214" s="1">
        <v>1.7237968395368758E-11</v>
      </c>
      <c r="M1214" s="1">
        <v>47.936179700578215</v>
      </c>
      <c r="N1214" s="1">
        <v>10.583925707801351</v>
      </c>
      <c r="O1214" s="1">
        <v>68.850000000025204</v>
      </c>
      <c r="P1214" s="1">
        <v>11.296000000143071</v>
      </c>
      <c r="Q1214" s="1">
        <v>13.184000000015828</v>
      </c>
      <c r="R1214" s="1">
        <v>1299.8613826748103</v>
      </c>
      <c r="S1214" s="1">
        <v>35.316000000000074</v>
      </c>
      <c r="T1214" s="1">
        <v>505.7887073708963</v>
      </c>
      <c r="U1214" s="1">
        <v>21.167851415673528</v>
      </c>
      <c r="V1214" s="1">
        <f>0.45*2600*PS[[#This Row],[Transform File.REC_y]]</f>
        <v>-2.689362996034852</v>
      </c>
      <c r="W1214" s="1">
        <f>0.45*_xlfn.XLOOKUP(PS[[#This Row],[Transform File.Year]],Graphs!$R$2:$R$41,Graphs!$S$2:$S$41)*_xlfn.XLOOKUP(PS[[#This Row],[Transform File.Year]],Graphs!$R$2:$R$41,Graphs!$T$2:$T$41)*PS[[#This Row],[Transform File.REC_y]]</f>
        <v>-1.5913274303016283</v>
      </c>
    </row>
    <row r="1215" spans="1:23" hidden="1" x14ac:dyDescent="0.25">
      <c r="A1215" s="1" t="s">
        <v>105</v>
      </c>
      <c r="B1215">
        <v>6</v>
      </c>
      <c r="C1215" s="1" t="s">
        <v>108</v>
      </c>
      <c r="D1215" s="1" t="s">
        <v>23</v>
      </c>
      <c r="E1215" s="1">
        <v>2034</v>
      </c>
      <c r="F1215" s="1">
        <v>88.605702041636121</v>
      </c>
      <c r="G1215" s="1">
        <v>-1.0568903686900143E-3</v>
      </c>
      <c r="H1215" s="1">
        <v>8.7434317908157784</v>
      </c>
      <c r="I1215" s="1">
        <v>3.095783936577163E-11</v>
      </c>
      <c r="J1215" s="1">
        <v>3.4361885634520378E-10</v>
      </c>
      <c r="K1215" s="1">
        <v>43.791531513391114</v>
      </c>
      <c r="L1215" s="1">
        <v>2.2246794088851397E-11</v>
      </c>
      <c r="M1215" s="1">
        <v>54.625380839502284</v>
      </c>
      <c r="N1215" s="1">
        <v>12.979538372267321</v>
      </c>
      <c r="O1215" s="1">
        <v>61.200000000040959</v>
      </c>
      <c r="P1215" s="1">
        <v>10.590000000167691</v>
      </c>
      <c r="Q1215" s="1">
        <v>9.8880000000188346</v>
      </c>
      <c r="R1215" s="1">
        <v>1339.0977479851972</v>
      </c>
      <c r="S1215" s="1">
        <v>31.392000000000095</v>
      </c>
      <c r="T1215" s="1">
        <v>546.33555373814113</v>
      </c>
      <c r="U1215" s="1">
        <v>31.751777123474881</v>
      </c>
      <c r="V1215" s="1">
        <f>0.45*2600*PS[[#This Row],[Transform File.REC_y]]</f>
        <v>-1.2365617313673167</v>
      </c>
      <c r="W1215" s="1">
        <f>0.45*_xlfn.XLOOKUP(PS[[#This Row],[Transform File.Year]],Graphs!$R$2:$R$41,Graphs!$S$2:$S$41)*_xlfn.XLOOKUP(PS[[#This Row],[Transform File.Year]],Graphs!$R$2:$R$41,Graphs!$T$2:$T$41)*PS[[#This Row],[Transform File.REC_y]]</f>
        <v>-0.70203403791937091</v>
      </c>
    </row>
    <row r="1216" spans="1:23" hidden="1" x14ac:dyDescent="0.25">
      <c r="A1216" s="1" t="s">
        <v>105</v>
      </c>
      <c r="B1216">
        <v>6</v>
      </c>
      <c r="C1216" s="1" t="s">
        <v>108</v>
      </c>
      <c r="D1216" s="1" t="s">
        <v>23</v>
      </c>
      <c r="E1216" s="1">
        <v>2035</v>
      </c>
      <c r="F1216" s="1">
        <v>88.517295466619643</v>
      </c>
      <c r="G1216" s="1">
        <v>-6.192679691629361E-3</v>
      </c>
      <c r="H1216" s="1">
        <v>1.0804350353734757E-10</v>
      </c>
      <c r="I1216" s="1">
        <v>3.2929611824282247E-11</v>
      </c>
      <c r="J1216" s="1">
        <v>1.4904758414517244E-10</v>
      </c>
      <c r="K1216" s="1">
        <v>49.762898680992052</v>
      </c>
      <c r="L1216" s="1">
        <v>1.4952302470641323E-11</v>
      </c>
      <c r="M1216" s="1">
        <v>67.27369275384595</v>
      </c>
      <c r="N1216" s="1">
        <v>12.400282231376879</v>
      </c>
      <c r="O1216" s="1">
        <v>53.550000000064713</v>
      </c>
      <c r="P1216" s="1">
        <v>9.8840000001951616</v>
      </c>
      <c r="Q1216" s="1">
        <v>6.5920000004498371</v>
      </c>
      <c r="R1216" s="1">
        <v>1371.8979461652552</v>
      </c>
      <c r="S1216" s="1">
        <v>27.468000000000121</v>
      </c>
      <c r="T1216" s="1">
        <v>593.57160124431016</v>
      </c>
      <c r="U1216" s="1">
        <v>44.731315495742201</v>
      </c>
      <c r="V1216" s="1">
        <f>0.45*2600*PS[[#This Row],[Transform File.REC_y]]</f>
        <v>-7.2454352392063521</v>
      </c>
      <c r="W1216" s="1">
        <f>0.45*_xlfn.XLOOKUP(PS[[#This Row],[Transform File.Year]],Graphs!$R$2:$R$41,Graphs!$S$2:$S$41)*_xlfn.XLOOKUP(PS[[#This Row],[Transform File.Year]],Graphs!$R$2:$R$41,Graphs!$T$2:$T$41)*PS[[#This Row],[Transform File.REC_y]]</f>
        <v>-3.9465296362831728</v>
      </c>
    </row>
    <row r="1217" spans="1:23" hidden="1" x14ac:dyDescent="0.25">
      <c r="A1217" s="1" t="s">
        <v>105</v>
      </c>
      <c r="B1217">
        <v>6</v>
      </c>
      <c r="C1217" s="1" t="s">
        <v>108</v>
      </c>
      <c r="D1217" s="1" t="s">
        <v>23</v>
      </c>
      <c r="E1217" s="1">
        <v>2036</v>
      </c>
      <c r="F1217" s="1">
        <v>91.191809183576382</v>
      </c>
      <c r="G1217" s="1">
        <v>5.9405022269459426E-4</v>
      </c>
      <c r="H1217" s="1">
        <v>4.206392688252304E-11</v>
      </c>
      <c r="I1217" s="1">
        <v>3.2022713170900858E-11</v>
      </c>
      <c r="J1217" s="1">
        <v>1.0383172589683436E-10</v>
      </c>
      <c r="K1217" s="1">
        <v>2.0108269902287359E-10</v>
      </c>
      <c r="L1217" s="1">
        <v>2.5417366026296375E-11</v>
      </c>
      <c r="M1217" s="1">
        <v>101.49279160695446</v>
      </c>
      <c r="N1217" s="1">
        <v>8.9935829274791619</v>
      </c>
      <c r="O1217" s="1">
        <v>45.900000000141389</v>
      </c>
      <c r="P1217" s="1">
        <v>9.1780000002261186</v>
      </c>
      <c r="Q1217" s="1">
        <v>3.2960000006099168</v>
      </c>
      <c r="R1217" s="1">
        <v>1410.6695115129139</v>
      </c>
      <c r="S1217" s="1">
        <v>23.544000000000167</v>
      </c>
      <c r="T1217" s="1">
        <v>653.45596066482267</v>
      </c>
      <c r="U1217" s="1">
        <v>57.131597727119079</v>
      </c>
      <c r="V1217" s="1">
        <f>0.45*2600*PS[[#This Row],[Transform File.REC_y]]</f>
        <v>0.69503876055267533</v>
      </c>
      <c r="W1217" s="1">
        <f>0.45*_xlfn.XLOOKUP(PS[[#This Row],[Transform File.Year]],Graphs!$R$2:$R$41,Graphs!$S$2:$S$41)*_xlfn.XLOOKUP(PS[[#This Row],[Transform File.Year]],Graphs!$R$2:$R$41,Graphs!$T$2:$T$41)*PS[[#This Row],[Transform File.REC_y]]</f>
        <v>0.36319934950140825</v>
      </c>
    </row>
    <row r="1218" spans="1:23" hidden="1" x14ac:dyDescent="0.25">
      <c r="A1218" s="1" t="s">
        <v>105</v>
      </c>
      <c r="B1218">
        <v>6</v>
      </c>
      <c r="C1218" s="1" t="s">
        <v>108</v>
      </c>
      <c r="D1218" s="1" t="s">
        <v>23</v>
      </c>
      <c r="E1218" s="1">
        <v>2037</v>
      </c>
      <c r="F1218" s="1">
        <v>102.26274753422045</v>
      </c>
      <c r="G1218" s="1">
        <v>-1.3888539041586498E-2</v>
      </c>
      <c r="H1218" s="1">
        <v>9.2837245405332451E-11</v>
      </c>
      <c r="I1218" s="1">
        <v>3.7491904725334832E-11</v>
      </c>
      <c r="J1218" s="1">
        <v>1.0402275718715838E-10</v>
      </c>
      <c r="K1218" s="1">
        <v>15.453683643923858</v>
      </c>
      <c r="L1218" s="1">
        <v>3.7611249738012381E-11</v>
      </c>
      <c r="M1218" s="1">
        <v>78.819970363988006</v>
      </c>
      <c r="N1218" s="1">
        <v>11.792038563203423</v>
      </c>
      <c r="O1218" s="1">
        <v>46.993431790957167</v>
      </c>
      <c r="P1218" s="1">
        <v>8.4720000002590474</v>
      </c>
      <c r="Q1218" s="1">
        <v>3.8038885063077292E-9</v>
      </c>
      <c r="R1218" s="1">
        <v>1399.6781781797815</v>
      </c>
      <c r="S1218" s="1">
        <v>19.620000000000225</v>
      </c>
      <c r="T1218" s="1">
        <v>747.55941893844386</v>
      </c>
      <c r="U1218" s="1">
        <v>66.125180654598239</v>
      </c>
      <c r="V1218" s="1">
        <f>0.45*2600*PS[[#This Row],[Transform File.REC_y]]</f>
        <v>-16.249590678656205</v>
      </c>
      <c r="W1218" s="1">
        <f>0.45*_xlfn.XLOOKUP(PS[[#This Row],[Transform File.Year]],Graphs!$R$2:$R$41,Graphs!$S$2:$S$41)*_xlfn.XLOOKUP(PS[[#This Row],[Transform File.Year]],Graphs!$R$2:$R$41,Graphs!$T$2:$T$41)*PS[[#This Row],[Transform File.REC_y]]</f>
        <v>-8.14592815942129</v>
      </c>
    </row>
    <row r="1219" spans="1:23" hidden="1" x14ac:dyDescent="0.25">
      <c r="A1219" s="1" t="s">
        <v>105</v>
      </c>
      <c r="B1219">
        <v>6</v>
      </c>
      <c r="C1219" s="1" t="s">
        <v>108</v>
      </c>
      <c r="D1219" s="1" t="s">
        <v>23</v>
      </c>
      <c r="E1219" s="1">
        <v>2038</v>
      </c>
      <c r="F1219" s="1">
        <v>106.99114122042457</v>
      </c>
      <c r="G1219" s="1">
        <v>4.1835439663687142E-2</v>
      </c>
      <c r="H1219" s="1">
        <v>8.9801588629379189E-11</v>
      </c>
      <c r="I1219" s="1">
        <v>4.4445210444240812E-11</v>
      </c>
      <c r="J1219" s="1">
        <v>7.4579768153361649E-11</v>
      </c>
      <c r="K1219" s="1">
        <v>66.165676989750537</v>
      </c>
      <c r="L1219" s="1">
        <v>4.3275501312224116E-11</v>
      </c>
      <c r="M1219" s="1">
        <v>28.321213180158281</v>
      </c>
      <c r="N1219" s="1">
        <v>6.4487780124974758</v>
      </c>
      <c r="O1219" s="1">
        <v>39.343431791065214</v>
      </c>
      <c r="P1219" s="1">
        <v>7.7660000002910703</v>
      </c>
      <c r="Q1219" s="1">
        <v>4.2281833945661989E-9</v>
      </c>
      <c r="R1219" s="1">
        <v>1415.1318618237053</v>
      </c>
      <c r="S1219" s="1">
        <v>15.696000000000303</v>
      </c>
      <c r="T1219" s="1">
        <v>826.37938930243183</v>
      </c>
      <c r="U1219" s="1">
        <v>77.917219217801659</v>
      </c>
      <c r="V1219" s="1">
        <f>0.45*2600*PS[[#This Row],[Transform File.REC_y]]</f>
        <v>48.947464406513959</v>
      </c>
      <c r="W1219" s="1">
        <f>0.45*_xlfn.XLOOKUP(PS[[#This Row],[Transform File.Year]],Graphs!$R$2:$R$41,Graphs!$S$2:$S$41)*_xlfn.XLOOKUP(PS[[#This Row],[Transform File.Year]],Graphs!$R$2:$R$41,Graphs!$T$2:$T$41)*PS[[#This Row],[Transform File.REC_y]]</f>
        <v>23.537902446553623</v>
      </c>
    </row>
    <row r="1220" spans="1:23" hidden="1" x14ac:dyDescent="0.25">
      <c r="A1220" s="1" t="s">
        <v>105</v>
      </c>
      <c r="B1220">
        <v>6</v>
      </c>
      <c r="C1220" s="1" t="s">
        <v>108</v>
      </c>
      <c r="D1220" s="1" t="s">
        <v>23</v>
      </c>
      <c r="E1220" s="1">
        <v>2039</v>
      </c>
      <c r="F1220" s="1">
        <v>105.11823937483005</v>
      </c>
      <c r="G1220" s="1">
        <v>4.9625515706257485E-2</v>
      </c>
      <c r="H1220" s="1">
        <v>1.9642632010738837E-11</v>
      </c>
      <c r="I1220" s="1">
        <v>5.3820789319680063E-11</v>
      </c>
      <c r="J1220" s="1">
        <v>5.414625059688537E-11</v>
      </c>
      <c r="K1220" s="1">
        <v>70.456143822310523</v>
      </c>
      <c r="L1220" s="1">
        <v>4.3116656398234924E-11</v>
      </c>
      <c r="M1220" s="1">
        <v>12.655403925203833</v>
      </c>
      <c r="N1220" s="1">
        <v>6.4334752430767699</v>
      </c>
      <c r="O1220" s="1">
        <v>31.693431791107272</v>
      </c>
      <c r="P1220" s="1">
        <v>7.0600000003285626</v>
      </c>
      <c r="Q1220" s="1">
        <v>4.5425248285212823E-9</v>
      </c>
      <c r="R1220" s="1">
        <v>1481.297538813456</v>
      </c>
      <c r="S1220" s="1">
        <v>11.772000000000416</v>
      </c>
      <c r="T1220" s="1">
        <v>854.70060248259006</v>
      </c>
      <c r="U1220" s="1">
        <v>84.365997230299129</v>
      </c>
      <c r="V1220" s="1">
        <f>0.45*2600*PS[[#This Row],[Transform File.REC_y]]</f>
        <v>58.06185337632126</v>
      </c>
      <c r="W1220" s="1">
        <f>0.45*_xlfn.XLOOKUP(PS[[#This Row],[Transform File.Year]],Graphs!$R$2:$R$41,Graphs!$S$2:$S$41)*_xlfn.XLOOKUP(PS[[#This Row],[Transform File.Year]],Graphs!$R$2:$R$41,Graphs!$T$2:$T$41)*PS[[#This Row],[Transform File.REC_y]]</f>
        <v>26.782152892482525</v>
      </c>
    </row>
    <row r="1221" spans="1:23" hidden="1" x14ac:dyDescent="0.25">
      <c r="A1221" s="1" t="s">
        <v>105</v>
      </c>
      <c r="B1221">
        <v>6</v>
      </c>
      <c r="C1221" s="1" t="s">
        <v>108</v>
      </c>
      <c r="D1221" s="1" t="s">
        <v>23</v>
      </c>
      <c r="E1221" s="1">
        <v>2040</v>
      </c>
      <c r="F1221" s="1">
        <v>103.85478754379241</v>
      </c>
      <c r="G1221" s="1">
        <v>5.8810928677769748E-2</v>
      </c>
      <c r="H1221" s="1">
        <v>9.5143569744452915E-12</v>
      </c>
      <c r="I1221" s="1">
        <v>6.8010878745971699E-11</v>
      </c>
      <c r="J1221" s="1">
        <v>4.2568930430401903E-11</v>
      </c>
      <c r="K1221" s="1">
        <v>82.536817065013011</v>
      </c>
      <c r="L1221" s="1">
        <v>4.915707066221861E-11</v>
      </c>
      <c r="M1221" s="1">
        <v>2.8788959783420314E-9</v>
      </c>
      <c r="N1221" s="1">
        <v>1.1210381667581353E-10</v>
      </c>
      <c r="O1221" s="1">
        <v>24.043431791200113</v>
      </c>
      <c r="P1221" s="1">
        <v>6.3540000003730075</v>
      </c>
      <c r="Q1221" s="1">
        <v>4.9777601876136119E-9</v>
      </c>
      <c r="R1221" s="1">
        <v>1551.7536826357664</v>
      </c>
      <c r="S1221" s="1">
        <v>7.848000000000602</v>
      </c>
      <c r="T1221" s="1">
        <v>867.35600640779387</v>
      </c>
      <c r="U1221" s="1">
        <v>90.7994724733759</v>
      </c>
      <c r="V1221" s="1">
        <f>0.45*2600*PS[[#This Row],[Transform File.REC_y]]</f>
        <v>68.808786552990611</v>
      </c>
      <c r="W1221" s="1">
        <f>0.45*_xlfn.XLOOKUP(PS[[#This Row],[Transform File.Year]],Graphs!$R$2:$R$41,Graphs!$S$2:$S$41)*_xlfn.XLOOKUP(PS[[#This Row],[Transform File.Year]],Graphs!$R$2:$R$41,Graphs!$T$2:$T$41)*PS[[#This Row],[Transform File.REC_y]]</f>
        <v>30.443421433426447</v>
      </c>
    </row>
    <row r="1222" spans="1:23" hidden="1" x14ac:dyDescent="0.25">
      <c r="A1222" s="1" t="s">
        <v>105</v>
      </c>
      <c r="B1222">
        <v>6</v>
      </c>
      <c r="C1222" s="1" t="s">
        <v>108</v>
      </c>
      <c r="D1222" s="1" t="s">
        <v>23</v>
      </c>
      <c r="E1222" s="1">
        <v>2041</v>
      </c>
      <c r="F1222" s="1">
        <v>104.56792405358338</v>
      </c>
      <c r="G1222" s="1">
        <v>4.1099947463304323E-2</v>
      </c>
      <c r="H1222" s="1">
        <v>7.9159165839385421E-12</v>
      </c>
      <c r="I1222" s="1">
        <v>9.0104537302706183E-11</v>
      </c>
      <c r="J1222" s="1">
        <v>3.717898397468626E-11</v>
      </c>
      <c r="K1222" s="1">
        <v>141.65566068764096</v>
      </c>
      <c r="L1222" s="1">
        <v>5.155921648853932E-11</v>
      </c>
      <c r="M1222" s="1">
        <v>1.6580073576551485E-9</v>
      </c>
      <c r="N1222" s="1">
        <v>1.2947986171273748E-11</v>
      </c>
      <c r="O1222" s="1">
        <v>16.393431791289913</v>
      </c>
      <c r="P1222" s="1">
        <v>6.3540000004268284</v>
      </c>
      <c r="Q1222" s="1">
        <v>5.5318342093550351E-9</v>
      </c>
      <c r="R1222" s="1">
        <v>1634.2904997007795</v>
      </c>
      <c r="S1222" s="1">
        <v>3.9240000000010138</v>
      </c>
      <c r="T1222" s="1">
        <v>867.35600641067276</v>
      </c>
      <c r="U1222" s="1">
        <v>90.799472473488009</v>
      </c>
      <c r="V1222" s="1">
        <f>0.45*2600*PS[[#This Row],[Transform File.REC_y]]</f>
        <v>48.086938532066057</v>
      </c>
      <c r="W1222" s="1">
        <f>0.45*_xlfn.XLOOKUP(PS[[#This Row],[Transform File.Year]],Graphs!$R$2:$R$41,Graphs!$S$2:$S$41)*_xlfn.XLOOKUP(PS[[#This Row],[Transform File.Year]],Graphs!$R$2:$R$41,Graphs!$T$2:$T$41)*PS[[#This Row],[Transform File.REC_y]]</f>
        <v>20.40562541099025</v>
      </c>
    </row>
    <row r="1223" spans="1:23" hidden="1" x14ac:dyDescent="0.25">
      <c r="A1223" s="1" t="s">
        <v>105</v>
      </c>
      <c r="B1223">
        <v>6</v>
      </c>
      <c r="C1223" s="1" t="s">
        <v>108</v>
      </c>
      <c r="D1223" s="1" t="s">
        <v>23</v>
      </c>
      <c r="E1223" s="1">
        <v>2042</v>
      </c>
      <c r="F1223" s="1">
        <v>104.7680840176955</v>
      </c>
      <c r="G1223" s="1">
        <v>3.7335208747336521E-2</v>
      </c>
      <c r="H1223" s="1">
        <v>7.8146597394286705E-12</v>
      </c>
      <c r="I1223" s="1">
        <v>1.2193337338110751E-10</v>
      </c>
      <c r="J1223" s="1">
        <v>3.7045915355450875E-11</v>
      </c>
      <c r="K1223" s="1">
        <v>33.768168095570488</v>
      </c>
      <c r="L1223" s="1">
        <v>2.7046497718565866E-11</v>
      </c>
      <c r="M1223" s="1">
        <v>1.8725757355201331E-9</v>
      </c>
      <c r="N1223" s="1">
        <v>5.8581921930748211E-12</v>
      </c>
      <c r="O1223" s="1">
        <v>8.7434317913095576</v>
      </c>
      <c r="P1223" s="1">
        <v>6.3540000004948389</v>
      </c>
      <c r="Q1223" s="1">
        <v>5.8754530657002389E-9</v>
      </c>
      <c r="R1223" s="1">
        <v>1775.9461603884204</v>
      </c>
      <c r="S1223" s="1">
        <v>1.8441404365704835E-10</v>
      </c>
      <c r="T1223" s="1">
        <v>867.35600641233077</v>
      </c>
      <c r="U1223" s="1">
        <v>90.799472473500956</v>
      </c>
      <c r="V1223" s="1">
        <f>0.45*2600*PS[[#This Row],[Transform File.REC_y]]</f>
        <v>43.682194234383729</v>
      </c>
      <c r="W1223" s="1">
        <f>0.45*_xlfn.XLOOKUP(PS[[#This Row],[Transform File.Year]],Graphs!$R$2:$R$41,Graphs!$S$2:$S$41)*_xlfn.XLOOKUP(PS[[#This Row],[Transform File.Year]],Graphs!$R$2:$R$41,Graphs!$T$2:$T$41)*PS[[#This Row],[Transform File.REC_y]]</f>
        <v>17.777840404855205</v>
      </c>
    </row>
    <row r="1224" spans="1:23" hidden="1" x14ac:dyDescent="0.25">
      <c r="A1224" s="1" t="s">
        <v>105</v>
      </c>
      <c r="B1224">
        <v>6</v>
      </c>
      <c r="C1224" s="1" t="s">
        <v>108</v>
      </c>
      <c r="D1224" s="1" t="s">
        <v>23</v>
      </c>
      <c r="E1224" s="1">
        <v>2043</v>
      </c>
      <c r="F1224" s="1">
        <v>99.857021791169487</v>
      </c>
      <c r="G1224" s="1">
        <v>-2.2349686964675399E-2</v>
      </c>
      <c r="H1224" s="1">
        <v>8.4157023611147652E-12</v>
      </c>
      <c r="I1224" s="1">
        <v>1.759984558547262E-10</v>
      </c>
      <c r="J1224" s="1">
        <v>3.6349937668787718E-11</v>
      </c>
      <c r="K1224" s="1">
        <v>70.697949015465682</v>
      </c>
      <c r="L1224" s="1">
        <v>8.2536101988502389E-12</v>
      </c>
      <c r="M1224" s="1">
        <v>1.7552280187840257E-9</v>
      </c>
      <c r="N1224" s="1">
        <v>4.8632083773429032E-12</v>
      </c>
      <c r="O1224" s="1">
        <v>8.7434317913190718</v>
      </c>
      <c r="P1224" s="1">
        <v>6.3540000005849437</v>
      </c>
      <c r="Q1224" s="1">
        <v>6.0245006498454113E-9</v>
      </c>
      <c r="R1224" s="1">
        <v>1809.7143284839908</v>
      </c>
      <c r="S1224" s="1">
        <v>2.0165201205241711E-10</v>
      </c>
      <c r="T1224" s="1">
        <v>867.35600641420331</v>
      </c>
      <c r="U1224" s="1">
        <v>90.79947247350681</v>
      </c>
      <c r="V1224" s="1">
        <f>0.45*2600*PS[[#This Row],[Transform File.REC_y]]</f>
        <v>-26.149133748670216</v>
      </c>
      <c r="W1224" s="1">
        <f>0.45*_xlfn.XLOOKUP(PS[[#This Row],[Transform File.Year]],Graphs!$R$2:$R$41,Graphs!$S$2:$S$41)*_xlfn.XLOOKUP(PS[[#This Row],[Transform File.Year]],Graphs!$R$2:$R$41,Graphs!$T$2:$T$41)*PS[[#This Row],[Transform File.REC_y]]</f>
        <v>-10.206162841002696</v>
      </c>
    </row>
    <row r="1225" spans="1:23" hidden="1" x14ac:dyDescent="0.25">
      <c r="A1225" s="1" t="s">
        <v>105</v>
      </c>
      <c r="B1225">
        <v>6</v>
      </c>
      <c r="C1225" s="1" t="s">
        <v>108</v>
      </c>
      <c r="D1225" s="1" t="s">
        <v>23</v>
      </c>
      <c r="E1225" s="1">
        <v>2044</v>
      </c>
      <c r="F1225" s="1">
        <v>95.218407039227543</v>
      </c>
      <c r="G1225" s="1">
        <v>-0.18431556672385419</v>
      </c>
      <c r="H1225" s="1">
        <v>9.6678125043598667E-12</v>
      </c>
      <c r="I1225" s="1">
        <v>2.764710366312731E-10</v>
      </c>
      <c r="J1225" s="1">
        <v>3.3578539584084294E-11</v>
      </c>
      <c r="K1225" s="1">
        <v>61.976969939838852</v>
      </c>
      <c r="L1225" s="1">
        <v>3.7042500205271348E-12</v>
      </c>
      <c r="M1225" s="1">
        <v>3.3910536328325114E-8</v>
      </c>
      <c r="N1225" s="1">
        <v>4.8617566840847019E-12</v>
      </c>
      <c r="O1225" s="1">
        <v>8.7434317913269872</v>
      </c>
      <c r="P1225" s="1">
        <v>6.3540000007068773</v>
      </c>
      <c r="Q1225" s="1">
        <v>6.1283323757422457E-9</v>
      </c>
      <c r="R1225" s="1">
        <v>1880.4122774994564</v>
      </c>
      <c r="S1225" s="1">
        <v>2.2389880614126851E-10</v>
      </c>
      <c r="T1225" s="1">
        <v>867.35600641595852</v>
      </c>
      <c r="U1225" s="1">
        <v>90.799472473511671</v>
      </c>
      <c r="V1225" s="1">
        <f>0.45*2600*PS[[#This Row],[Transform File.REC_y]]</f>
        <v>-215.6492130669094</v>
      </c>
      <c r="W1225" s="1">
        <f>0.45*_xlfn.XLOOKUP(PS[[#This Row],[Transform File.Year]],Graphs!$R$2:$R$41,Graphs!$S$2:$S$41)*_xlfn.XLOOKUP(PS[[#This Row],[Transform File.Year]],Graphs!$R$2:$R$41,Graphs!$T$2:$T$41)*PS[[#This Row],[Transform File.REC_y]]</f>
        <v>-80.716596169560404</v>
      </c>
    </row>
    <row r="1226" spans="1:23" hidden="1" x14ac:dyDescent="0.25">
      <c r="A1226" s="1" t="s">
        <v>105</v>
      </c>
      <c r="B1226">
        <v>6</v>
      </c>
      <c r="C1226" s="1" t="s">
        <v>108</v>
      </c>
      <c r="D1226" s="1" t="s">
        <v>23</v>
      </c>
      <c r="E1226" s="1">
        <v>2045</v>
      </c>
      <c r="F1226" s="1">
        <v>91.974881602718227</v>
      </c>
      <c r="G1226" s="1">
        <v>-0.17036024571200514</v>
      </c>
      <c r="H1226" s="1">
        <v>1.1162545683421539E-11</v>
      </c>
      <c r="I1226" s="1">
        <v>5.6692103289865281E-10</v>
      </c>
      <c r="J1226" s="1">
        <v>3.2347130822977638E-11</v>
      </c>
      <c r="K1226" s="1">
        <v>50.529007206587252</v>
      </c>
      <c r="L1226" s="1">
        <v>2.3189399772326099E-12</v>
      </c>
      <c r="M1226" s="1">
        <v>4.8848115248052739</v>
      </c>
      <c r="N1226" s="1">
        <v>5.3058559391176889E-12</v>
      </c>
      <c r="O1226" s="1">
        <v>8.7434317913348014</v>
      </c>
      <c r="P1226" s="1">
        <v>6.3540000008828761</v>
      </c>
      <c r="Q1226" s="1">
        <v>6.2323551329294041E-9</v>
      </c>
      <c r="R1226" s="1">
        <v>1942.3892474392953</v>
      </c>
      <c r="S1226" s="1">
        <v>2.3885110861190981E-10</v>
      </c>
      <c r="T1226" s="1">
        <v>867.35600644986903</v>
      </c>
      <c r="U1226" s="1">
        <v>90.799472473516531</v>
      </c>
      <c r="V1226" s="1">
        <f>0.45*2600*PS[[#This Row],[Transform File.REC_y]]</f>
        <v>-199.32148748304601</v>
      </c>
      <c r="W1226" s="1">
        <f>0.45*_xlfn.XLOOKUP(PS[[#This Row],[Transform File.Year]],Graphs!$R$2:$R$41,Graphs!$S$2:$S$41)*_xlfn.XLOOKUP(PS[[#This Row],[Transform File.Year]],Graphs!$R$2:$R$41,Graphs!$T$2:$T$41)*PS[[#This Row],[Transform File.REC_y]]</f>
        <v>-71.541540488844973</v>
      </c>
    </row>
    <row r="1227" spans="1:23" hidden="1" x14ac:dyDescent="0.25">
      <c r="A1227" s="1" t="s">
        <v>105</v>
      </c>
      <c r="B1227">
        <v>6</v>
      </c>
      <c r="C1227" s="1" t="s">
        <v>108</v>
      </c>
      <c r="D1227" s="1" t="s">
        <v>23</v>
      </c>
      <c r="E1227" s="1">
        <v>2046</v>
      </c>
      <c r="F1227" s="1">
        <v>88.03056407649305</v>
      </c>
      <c r="G1227" s="1">
        <v>-0.12566855447163508</v>
      </c>
      <c r="H1227" s="1">
        <v>1.2986486235036313E-11</v>
      </c>
      <c r="I1227" s="1">
        <v>3.0098718974464717E-7</v>
      </c>
      <c r="J1227" s="1">
        <v>2.9589810772968208E-11</v>
      </c>
      <c r="K1227" s="1">
        <v>187.86194533787688</v>
      </c>
      <c r="L1227" s="1">
        <v>1.5412557524878796E-12</v>
      </c>
      <c r="M1227" s="1">
        <v>7.5759383549736158E-8</v>
      </c>
      <c r="N1227" s="1">
        <v>6.2424076888486357E-12</v>
      </c>
      <c r="O1227" s="1">
        <v>8.7434317913432178</v>
      </c>
      <c r="P1227" s="1">
        <v>6.3540000011593474</v>
      </c>
      <c r="Q1227" s="1">
        <v>6.3069349010827659E-9</v>
      </c>
      <c r="R1227" s="1">
        <v>1992.9182546458826</v>
      </c>
      <c r="S1227" s="1">
        <v>2.6426847463820618E-10</v>
      </c>
      <c r="T1227" s="1">
        <v>872.24081797467431</v>
      </c>
      <c r="U1227" s="1">
        <v>90.799472473521831</v>
      </c>
      <c r="V1227" s="1">
        <f>0.45*2600*PS[[#This Row],[Transform File.REC_y]]</f>
        <v>-147.03220873181306</v>
      </c>
      <c r="W1227" s="1">
        <f>0.45*_xlfn.XLOOKUP(PS[[#This Row],[Transform File.Year]],Graphs!$R$2:$R$41,Graphs!$S$2:$S$41)*_xlfn.XLOOKUP(PS[[#This Row],[Transform File.Year]],Graphs!$R$2:$R$41,Graphs!$T$2:$T$41)*PS[[#This Row],[Transform File.REC_y]]</f>
        <v>-50.60408391268632</v>
      </c>
    </row>
    <row r="1228" spans="1:23" hidden="1" x14ac:dyDescent="0.25">
      <c r="A1228" s="1" t="s">
        <v>105</v>
      </c>
      <c r="B1228">
        <v>6</v>
      </c>
      <c r="C1228" s="1" t="s">
        <v>108</v>
      </c>
      <c r="D1228" s="1" t="s">
        <v>23</v>
      </c>
      <c r="E1228" s="1">
        <v>2047</v>
      </c>
      <c r="F1228" s="1">
        <v>85.174796337122388</v>
      </c>
      <c r="G1228" s="1">
        <v>1.3815587322302366E-2</v>
      </c>
      <c r="H1228" s="1">
        <v>1.5367353042297504E-11</v>
      </c>
      <c r="I1228" s="1">
        <v>8.9719622790392268E-8</v>
      </c>
      <c r="J1228" s="1">
        <v>2.6962626184229078E-11</v>
      </c>
      <c r="K1228" s="1">
        <v>198.87270153622191</v>
      </c>
      <c r="L1228" s="1">
        <v>1.0896632988318779E-12</v>
      </c>
      <c r="M1228" s="1">
        <v>45.998230167712009</v>
      </c>
      <c r="N1228" s="1">
        <v>7.4183499778909641E-12</v>
      </c>
      <c r="O1228" s="1">
        <v>8.7434317913528847</v>
      </c>
      <c r="P1228" s="1">
        <v>6.3540000017262681</v>
      </c>
      <c r="Q1228" s="1">
        <v>6.3610811516796515E-9</v>
      </c>
      <c r="R1228" s="1">
        <v>2098.3451999837603</v>
      </c>
      <c r="S1228" s="1">
        <v>3.0187972437621856E-10</v>
      </c>
      <c r="T1228" s="1">
        <v>872.24081805043375</v>
      </c>
      <c r="U1228" s="1">
        <v>90.799472473527103</v>
      </c>
      <c r="V1228" s="1">
        <f>0.45*2600*PS[[#This Row],[Transform File.REC_y]]</f>
        <v>16.16423716709377</v>
      </c>
      <c r="W1228" s="1">
        <f>0.45*_xlfn.XLOOKUP(PS[[#This Row],[Transform File.Year]],Graphs!$R$2:$R$41,Graphs!$S$2:$S$41)*_xlfn.XLOOKUP(PS[[#This Row],[Transform File.Year]],Graphs!$R$2:$R$41,Graphs!$T$2:$T$41)*PS[[#This Row],[Transform File.REC_y]]</f>
        <v>5.3342971426445143</v>
      </c>
    </row>
    <row r="1229" spans="1:23" hidden="1" x14ac:dyDescent="0.25">
      <c r="A1229" s="1" t="s">
        <v>105</v>
      </c>
      <c r="B1229">
        <v>6</v>
      </c>
      <c r="C1229" s="1" t="s">
        <v>108</v>
      </c>
      <c r="D1229" s="1" t="s">
        <v>23</v>
      </c>
      <c r="E1229" s="1">
        <v>2048</v>
      </c>
      <c r="F1229" s="1">
        <v>82.084750807249364</v>
      </c>
      <c r="G1229" s="1">
        <v>6.166805129749791E-2</v>
      </c>
      <c r="H1229" s="1">
        <v>1.8539674850939076E-11</v>
      </c>
      <c r="I1229" s="1">
        <v>5.4429687303198059E-8</v>
      </c>
      <c r="J1229" s="1">
        <v>2.6520615756891226E-11</v>
      </c>
      <c r="K1229" s="1">
        <v>244.21449223893336</v>
      </c>
      <c r="L1229" s="1">
        <v>8.2759903149221879E-13</v>
      </c>
      <c r="M1229" s="1">
        <v>50.285799370458982</v>
      </c>
      <c r="N1229" s="1">
        <v>8.8717007052119167E-12</v>
      </c>
      <c r="O1229" s="1">
        <v>8.7434317913640474</v>
      </c>
      <c r="P1229" s="1">
        <v>3.0272964739407229E-7</v>
      </c>
      <c r="Q1229" s="1">
        <v>6.4036500821100536E-9</v>
      </c>
      <c r="R1229" s="1">
        <v>2173.5654015199852</v>
      </c>
      <c r="S1229" s="1">
        <v>3.4515522568844268E-10</v>
      </c>
      <c r="T1229" s="1">
        <v>918.23904821814574</v>
      </c>
      <c r="U1229" s="1">
        <v>90.799472473533541</v>
      </c>
      <c r="V1229" s="1">
        <f>0.45*2600*PS[[#This Row],[Transform File.REC_y]]</f>
        <v>72.151620018072549</v>
      </c>
      <c r="W1229" s="1">
        <f>0.45*_xlfn.XLOOKUP(PS[[#This Row],[Transform File.Year]],Graphs!$R$2:$R$41,Graphs!$S$2:$S$41)*_xlfn.XLOOKUP(PS[[#This Row],[Transform File.Year]],Graphs!$R$2:$R$41,Graphs!$T$2:$T$41)*PS[[#This Row],[Transform File.REC_y]]</f>
        <v>22.829543964142257</v>
      </c>
    </row>
    <row r="1230" spans="1:23" hidden="1" x14ac:dyDescent="0.25">
      <c r="A1230" s="1" t="s">
        <v>105</v>
      </c>
      <c r="B1230">
        <v>6</v>
      </c>
      <c r="C1230" s="1" t="s">
        <v>108</v>
      </c>
      <c r="D1230" s="1" t="s">
        <v>23</v>
      </c>
      <c r="E1230" s="1">
        <v>2049</v>
      </c>
      <c r="F1230" s="1">
        <v>78.869481963321434</v>
      </c>
      <c r="G1230" s="1">
        <v>0.11706157650790169</v>
      </c>
      <c r="H1230" s="1">
        <v>2.206294357140326E-11</v>
      </c>
      <c r="I1230" s="1">
        <v>1.2611824588525823E-7</v>
      </c>
      <c r="J1230" s="1">
        <v>2.8031703968491302E-11</v>
      </c>
      <c r="K1230" s="1">
        <v>244.65092024367036</v>
      </c>
      <c r="L1230" s="1">
        <v>6.7696825957697989E-13</v>
      </c>
      <c r="M1230" s="1">
        <v>40.768526731808841</v>
      </c>
      <c r="N1230" s="1">
        <v>1.0689671887014116E-11</v>
      </c>
      <c r="O1230" s="1">
        <v>8.7434317913763238</v>
      </c>
      <c r="P1230" s="1">
        <v>3.9242547057865321E-7</v>
      </c>
      <c r="Q1230" s="1">
        <v>6.4408290660847401E-9</v>
      </c>
      <c r="R1230" s="1">
        <v>2232.3011437589398</v>
      </c>
      <c r="S1230" s="1">
        <v>3.882718820866776E-10</v>
      </c>
      <c r="T1230" s="1">
        <v>968.52484758860476</v>
      </c>
      <c r="U1230" s="1">
        <v>90.799472473541428</v>
      </c>
      <c r="V1230" s="1">
        <f>0.45*2600*PS[[#This Row],[Transform File.REC_y]]</f>
        <v>136.96204451424498</v>
      </c>
      <c r="W1230" s="1">
        <f>0.45*_xlfn.XLOOKUP(PS[[#This Row],[Transform File.Year]],Graphs!$R$2:$R$41,Graphs!$S$2:$S$41)*_xlfn.XLOOKUP(PS[[#This Row],[Transform File.Year]],Graphs!$R$2:$R$41,Graphs!$T$2:$T$41)*PS[[#This Row],[Transform File.REC_y]]</f>
        <v>41.549046150863518</v>
      </c>
    </row>
    <row r="1231" spans="1:23" hidden="1" x14ac:dyDescent="0.25">
      <c r="A1231" s="1" t="s">
        <v>105</v>
      </c>
      <c r="B1231">
        <v>6</v>
      </c>
      <c r="C1231" s="1" t="s">
        <v>108</v>
      </c>
      <c r="D1231" s="1" t="s">
        <v>23</v>
      </c>
      <c r="E1231" s="1">
        <v>2050</v>
      </c>
      <c r="F1231" s="1">
        <v>75.539752292266101</v>
      </c>
      <c r="G1231" s="1">
        <v>0.15884834467296285</v>
      </c>
      <c r="H1231" s="1">
        <v>2.6836330592052322E-11</v>
      </c>
      <c r="I1231" s="1">
        <v>7.9765742974848622E-8</v>
      </c>
      <c r="J1231" s="1">
        <v>2.9345556650691807E-11</v>
      </c>
      <c r="K1231" s="1">
        <v>122.83137921316479</v>
      </c>
      <c r="L1231" s="1">
        <v>0</v>
      </c>
      <c r="M1231" s="1">
        <v>30.111817014866183</v>
      </c>
      <c r="N1231" s="1">
        <v>1.299720061266186E-11</v>
      </c>
      <c r="O1231" s="1">
        <v>8.743431791390968</v>
      </c>
      <c r="P1231" s="1">
        <v>4.468460794046823E-7</v>
      </c>
      <c r="Q1231" s="1">
        <v>6.4778749814401913E-9</v>
      </c>
      <c r="R1231" s="1">
        <v>2294.6742841982764</v>
      </c>
      <c r="S1231" s="1">
        <v>4.3742895274889621E-10</v>
      </c>
      <c r="T1231" s="1">
        <v>1009.2933743204136</v>
      </c>
      <c r="U1231" s="1">
        <v>90.799472473550821</v>
      </c>
      <c r="V1231" s="1">
        <f>0.45*2600*PS[[#This Row],[Transform File.REC_y]]</f>
        <v>185.85256326736655</v>
      </c>
      <c r="W1231" s="1">
        <f>0.45*_xlfn.XLOOKUP(PS[[#This Row],[Transform File.Year]],Graphs!$R$2:$R$41,Graphs!$S$2:$S$41)*_xlfn.XLOOKUP(PS[[#This Row],[Transform File.Year]],Graphs!$R$2:$R$41,Graphs!$T$2:$T$41)*PS[[#This Row],[Transform File.REC_y]]</f>
        <v>54.053004420944127</v>
      </c>
    </row>
    <row r="1232" spans="1:23" hidden="1" x14ac:dyDescent="0.25">
      <c r="A1232" s="1" t="s">
        <v>105</v>
      </c>
      <c r="B1232">
        <v>6</v>
      </c>
      <c r="C1232" s="1" t="s">
        <v>108</v>
      </c>
      <c r="D1232" s="1" t="s">
        <v>23</v>
      </c>
      <c r="E1232" s="1">
        <v>2051</v>
      </c>
      <c r="F1232" s="1">
        <v>72.496946545827754</v>
      </c>
      <c r="G1232" s="1">
        <v>1.199700906423587E-3</v>
      </c>
      <c r="H1232" s="1">
        <v>3.2341255333525035E-11</v>
      </c>
      <c r="I1232" s="1">
        <v>7.8386545088247879E-8</v>
      </c>
      <c r="J1232" s="1">
        <v>3.4158267637081922E-11</v>
      </c>
      <c r="K1232" s="1">
        <v>134.86547138187015</v>
      </c>
      <c r="L1232" s="1">
        <v>0</v>
      </c>
      <c r="M1232" s="1">
        <v>61.026876727181062</v>
      </c>
      <c r="N1232" s="1">
        <v>1.5979369615440907E-11</v>
      </c>
      <c r="O1232" s="1">
        <v>8.7434317914087725</v>
      </c>
      <c r="P1232" s="1">
        <v>5.729540887261342E-7</v>
      </c>
      <c r="Q1232" s="1">
        <v>6.5142249191089791E-9</v>
      </c>
      <c r="R1232" s="1">
        <v>2333.7112507071042</v>
      </c>
      <c r="S1232" s="1">
        <v>4.8898816923743553E-10</v>
      </c>
      <c r="T1232" s="1">
        <v>1039.4051913352798</v>
      </c>
      <c r="U1232" s="1">
        <v>90.799472473561991</v>
      </c>
      <c r="V1232" s="1">
        <f>0.45*2600*PS[[#This Row],[Transform File.REC_y]]</f>
        <v>1.4036500605155968</v>
      </c>
      <c r="W1232" s="1">
        <f>0.45*_xlfn.XLOOKUP(PS[[#This Row],[Transform File.Year]],Graphs!$R$2:$R$41,Graphs!$S$2:$S$41)*_xlfn.XLOOKUP(PS[[#This Row],[Transform File.Year]],Graphs!$R$2:$R$41,Graphs!$T$2:$T$41)*PS[[#This Row],[Transform File.REC_y]]</f>
        <v>0.39136466990760499</v>
      </c>
    </row>
    <row r="1233" spans="1:23" hidden="1" x14ac:dyDescent="0.25">
      <c r="A1233" s="1" t="s">
        <v>105</v>
      </c>
      <c r="B1233">
        <v>6</v>
      </c>
      <c r="C1233" s="1" t="s">
        <v>108</v>
      </c>
      <c r="D1233" s="1" t="s">
        <v>23</v>
      </c>
      <c r="E1233" s="1">
        <v>2052</v>
      </c>
      <c r="F1233" s="1">
        <v>69.638346741497642</v>
      </c>
      <c r="G1233" s="1">
        <v>2.1994535201906337E-3</v>
      </c>
      <c r="H1233" s="1">
        <v>4.2156856472962107E-11</v>
      </c>
      <c r="I1233" s="1">
        <v>4.5660970328871048E-8</v>
      </c>
      <c r="J1233" s="1">
        <v>0</v>
      </c>
      <c r="K1233" s="1">
        <v>83.548925135556345</v>
      </c>
      <c r="L1233" s="1">
        <v>0</v>
      </c>
      <c r="M1233" s="1">
        <v>120.82494848825083</v>
      </c>
      <c r="N1233" s="1">
        <v>1.992201376440563E-11</v>
      </c>
      <c r="O1233" s="1">
        <v>8.7434317914299005</v>
      </c>
      <c r="P1233" s="1">
        <v>6.5270826425983257E-7</v>
      </c>
      <c r="Q1233" s="1">
        <v>6.5478034586930631E-9</v>
      </c>
      <c r="R1233" s="1">
        <v>2409.7719730586805</v>
      </c>
      <c r="S1233" s="1">
        <v>5.1603466695600145E-10</v>
      </c>
      <c r="T1233" s="1">
        <v>1045.0120680624623</v>
      </c>
      <c r="U1233" s="1">
        <v>90.799472473575065</v>
      </c>
      <c r="V1233" s="1">
        <f>0.45*2600*PS[[#This Row],[Transform File.REC_y]]</f>
        <v>2.5733606186230413</v>
      </c>
      <c r="W1233" s="1">
        <f>0.45*_xlfn.XLOOKUP(PS[[#This Row],[Transform File.Year]],Graphs!$R$2:$R$41,Graphs!$S$2:$S$41)*_xlfn.XLOOKUP(PS[[#This Row],[Transform File.Year]],Graphs!$R$2:$R$41,Graphs!$T$2:$T$41)*PS[[#This Row],[Transform File.REC_y]]</f>
        <v>0.687822191808665</v>
      </c>
    </row>
    <row r="1234" spans="1:23" hidden="1" x14ac:dyDescent="0.25">
      <c r="A1234" s="1" t="s">
        <v>105</v>
      </c>
      <c r="B1234">
        <v>6</v>
      </c>
      <c r="C1234" s="1" t="s">
        <v>108</v>
      </c>
      <c r="D1234" s="1" t="s">
        <v>23</v>
      </c>
      <c r="E1234" s="1">
        <v>2053</v>
      </c>
      <c r="F1234" s="1">
        <v>66.589844162164354</v>
      </c>
      <c r="G1234" s="1">
        <v>2.524412701906491E-3</v>
      </c>
      <c r="H1234" s="1">
        <v>5.4902816811938423E-11</v>
      </c>
      <c r="I1234" s="1">
        <v>1.2363981227818062E-8</v>
      </c>
      <c r="J1234" s="1">
        <v>0</v>
      </c>
      <c r="K1234" s="1">
        <v>175.3101420389435</v>
      </c>
      <c r="L1234" s="1">
        <v>0</v>
      </c>
      <c r="M1234" s="1">
        <v>104.21197859610659</v>
      </c>
      <c r="N1234" s="1">
        <v>2.5290021955479482E-11</v>
      </c>
      <c r="O1234" s="1">
        <v>8.7434317914555049</v>
      </c>
      <c r="P1234" s="1">
        <v>7.3108170661014155E-7</v>
      </c>
      <c r="Q1234" s="1">
        <v>6.5801505895160408E-9</v>
      </c>
      <c r="R1234" s="1">
        <v>2436.1008331434537</v>
      </c>
      <c r="S1234" s="1">
        <v>5.2428827715485174E-10</v>
      </c>
      <c r="T1234" s="1">
        <v>1082.7070165507187</v>
      </c>
      <c r="U1234" s="1">
        <v>90.799472473588764</v>
      </c>
      <c r="V1234" s="1">
        <f>0.45*2600*PS[[#This Row],[Transform File.REC_y]]</f>
        <v>2.9535628612305946</v>
      </c>
      <c r="W1234" s="1">
        <f>0.45*_xlfn.XLOOKUP(PS[[#This Row],[Transform File.Year]],Graphs!$R$2:$R$41,Graphs!$S$2:$S$41)*_xlfn.XLOOKUP(PS[[#This Row],[Transform File.Year]],Graphs!$R$2:$R$41,Graphs!$T$2:$T$41)*PS[[#This Row],[Transform File.REC_y]]</f>
        <v>0.75675628811191387</v>
      </c>
    </row>
    <row r="1235" spans="1:23" hidden="1" x14ac:dyDescent="0.25">
      <c r="A1235" s="1" t="s">
        <v>105</v>
      </c>
      <c r="B1235">
        <v>6</v>
      </c>
      <c r="C1235" s="1" t="s">
        <v>108</v>
      </c>
      <c r="D1235" s="1" t="s">
        <v>23</v>
      </c>
      <c r="E1235" s="1">
        <v>2054</v>
      </c>
      <c r="F1235" s="1">
        <v>63.789482166283065</v>
      </c>
      <c r="G1235" s="1">
        <v>8.6857261390436353E-5</v>
      </c>
      <c r="H1235" s="1">
        <v>6.9961857979150664E-11</v>
      </c>
      <c r="I1235" s="1">
        <v>6.733527404374261E-9</v>
      </c>
      <c r="J1235" s="1">
        <v>0</v>
      </c>
      <c r="K1235" s="1">
        <v>139.17971514794363</v>
      </c>
      <c r="L1235" s="1">
        <v>0</v>
      </c>
      <c r="M1235" s="1">
        <v>7.717466942522294E-7</v>
      </c>
      <c r="N1235" s="1">
        <v>3.2893026350208992E-11</v>
      </c>
      <c r="O1235" s="1">
        <v>8.7434317914861115</v>
      </c>
      <c r="P1235" s="1">
        <v>7.7672790084856523E-7</v>
      </c>
      <c r="Q1235" s="1">
        <v>6.6097404002890087E-9</v>
      </c>
      <c r="R1235" s="1">
        <v>2521.5865666174627</v>
      </c>
      <c r="S1235" s="1">
        <v>5.2799252717537885E-10</v>
      </c>
      <c r="T1235" s="1">
        <v>1075.3973228663356</v>
      </c>
      <c r="U1235" s="1">
        <v>89.346143798895156</v>
      </c>
      <c r="V1235" s="1">
        <f>0.45*2600*PS[[#This Row],[Transform File.REC_y]]</f>
        <v>0.10162299582681053</v>
      </c>
      <c r="W1235" s="1">
        <f>0.45*_xlfn.XLOOKUP(PS[[#This Row],[Transform File.Year]],Graphs!$R$2:$R$41,Graphs!$S$2:$S$41)*_xlfn.XLOOKUP(PS[[#This Row],[Transform File.Year]],Graphs!$R$2:$R$41,Graphs!$T$2:$T$41)*PS[[#This Row],[Transform File.REC_y]]</f>
        <v>2.4958464379339376E-2</v>
      </c>
    </row>
    <row r="1236" spans="1:23" hidden="1" x14ac:dyDescent="0.25">
      <c r="A1236" s="1" t="s">
        <v>105</v>
      </c>
      <c r="B1236">
        <v>6</v>
      </c>
      <c r="C1236" s="1" t="s">
        <v>108</v>
      </c>
      <c r="D1236" s="1" t="s">
        <v>23</v>
      </c>
      <c r="E1236" s="1">
        <v>2055</v>
      </c>
      <c r="F1236" s="1">
        <v>60.521190593204757</v>
      </c>
      <c r="G1236" s="1">
        <v>9.5543449016507188E-8</v>
      </c>
      <c r="H1236" s="1">
        <v>8.5060029161731076E-11</v>
      </c>
      <c r="I1236" s="1">
        <v>3.6714173093119585E-9</v>
      </c>
      <c r="J1236" s="1">
        <v>0</v>
      </c>
      <c r="K1236" s="1">
        <v>160.60550126073815</v>
      </c>
      <c r="L1236" s="1">
        <v>0</v>
      </c>
      <c r="M1236" s="1">
        <v>41.995997065413242</v>
      </c>
      <c r="N1236" s="1">
        <v>4.4273755537064974E-11</v>
      </c>
      <c r="O1236" s="1">
        <v>8.7434317915257829</v>
      </c>
      <c r="P1236" s="1">
        <v>7.8907544769681597E-7</v>
      </c>
      <c r="Q1236" s="1">
        <v>6.6367030264732378E-9</v>
      </c>
      <c r="R1236" s="1">
        <v>2557.6295425028138</v>
      </c>
      <c r="S1236" s="1">
        <v>5.3031146715261141E-10</v>
      </c>
      <c r="T1236" s="1">
        <v>1075.3973236369109</v>
      </c>
      <c r="U1236" s="1">
        <v>86.341479461576512</v>
      </c>
      <c r="V1236" s="1">
        <f>0.45*2600*PS[[#This Row],[Transform File.REC_y]]</f>
        <v>1.117858353493134E-4</v>
      </c>
      <c r="W1236" s="1">
        <f>0.45*_xlfn.XLOOKUP(PS[[#This Row],[Transform File.Year]],Graphs!$R$2:$R$41,Graphs!$S$2:$S$41)*_xlfn.XLOOKUP(PS[[#This Row],[Transform File.Year]],Graphs!$R$2:$R$41,Graphs!$T$2:$T$41)*PS[[#This Row],[Transform File.REC_y]]</f>
        <v>2.6315443049062008E-5</v>
      </c>
    </row>
    <row r="1237" spans="1:23" hidden="1" x14ac:dyDescent="0.25">
      <c r="A1237" s="1" t="s">
        <v>105</v>
      </c>
      <c r="B1237">
        <v>6</v>
      </c>
      <c r="C1237" s="1" t="s">
        <v>108</v>
      </c>
      <c r="D1237" s="1" t="s">
        <v>23</v>
      </c>
      <c r="E1237" s="1">
        <v>2056</v>
      </c>
      <c r="F1237" s="1">
        <v>57.224631110555308</v>
      </c>
      <c r="G1237" s="1">
        <v>1.8311730699359708E-7</v>
      </c>
      <c r="H1237" s="1">
        <v>1.0681509311019631E-10</v>
      </c>
      <c r="I1237" s="1">
        <v>2.9985005251747991E-9</v>
      </c>
      <c r="J1237" s="1">
        <v>0</v>
      </c>
      <c r="K1237" s="1">
        <v>154.67468158293863</v>
      </c>
      <c r="L1237" s="1">
        <v>0</v>
      </c>
      <c r="M1237" s="1">
        <v>1.2918452508141432E-7</v>
      </c>
      <c r="N1237" s="1">
        <v>6.278119761089894E-11</v>
      </c>
      <c r="O1237" s="1">
        <v>8.7434317915774304</v>
      </c>
      <c r="P1237" s="1">
        <v>7.9579110076828893E-7</v>
      </c>
      <c r="Q1237" s="1">
        <v>6.6632236422301287E-9</v>
      </c>
      <c r="R1237" s="1">
        <v>2587.0067217181613</v>
      </c>
      <c r="S1237" s="1">
        <v>5.3185272290509925E-10</v>
      </c>
      <c r="T1237" s="1">
        <v>1088.5764938421439</v>
      </c>
      <c r="U1237" s="1">
        <v>82.403982955603865</v>
      </c>
      <c r="V1237" s="1">
        <f>0.45*2600*PS[[#This Row],[Transform File.REC_y]]</f>
        <v>2.1424724918250859E-4</v>
      </c>
      <c r="W1237" s="1">
        <f>0.45*_xlfn.XLOOKUP(PS[[#This Row],[Transform File.Year]],Graphs!$R$2:$R$41,Graphs!$S$2:$S$41)*_xlfn.XLOOKUP(PS[[#This Row],[Transform File.Year]],Graphs!$R$2:$R$41,Graphs!$T$2:$T$41)*PS[[#This Row],[Transform File.REC_y]]</f>
        <v>4.8341423097990234E-5</v>
      </c>
    </row>
    <row r="1238" spans="1:23" hidden="1" x14ac:dyDescent="0.25">
      <c r="A1238" s="1" t="s">
        <v>105</v>
      </c>
      <c r="B1238">
        <v>6</v>
      </c>
      <c r="C1238" s="1" t="s">
        <v>108</v>
      </c>
      <c r="D1238" s="1" t="s">
        <v>23</v>
      </c>
      <c r="E1238" s="1">
        <v>2057</v>
      </c>
      <c r="F1238" s="1">
        <v>54.167223382096786</v>
      </c>
      <c r="G1238" s="1">
        <v>1.7590830204007035E-3</v>
      </c>
      <c r="H1238" s="1">
        <v>0</v>
      </c>
      <c r="I1238" s="1">
        <v>7.645088082595468E-9</v>
      </c>
      <c r="J1238" s="1">
        <v>0</v>
      </c>
      <c r="K1238" s="1">
        <v>242.32290164857648</v>
      </c>
      <c r="L1238" s="1">
        <v>0</v>
      </c>
      <c r="M1238" s="1">
        <v>1.699333535983153E-8</v>
      </c>
      <c r="N1238" s="1">
        <v>9.7291535713585238E-11</v>
      </c>
      <c r="O1238" s="1">
        <v>8.7434317916423119</v>
      </c>
      <c r="P1238" s="1">
        <v>7.994424438008068E-7</v>
      </c>
      <c r="Q1238" s="1">
        <v>6.69125534619862E-9</v>
      </c>
      <c r="R1238" s="1">
        <v>2653.64987740778</v>
      </c>
      <c r="S1238" s="1">
        <v>5.3294238620393108E-10</v>
      </c>
      <c r="T1238" s="1">
        <v>1071.608087900762</v>
      </c>
      <c r="U1238" s="1">
        <v>77.067238196635358</v>
      </c>
      <c r="V1238" s="1">
        <f>0.45*2600*PS[[#This Row],[Transform File.REC_y]]</f>
        <v>2.058127133868823</v>
      </c>
      <c r="W1238" s="1">
        <f>0.45*_xlfn.XLOOKUP(PS[[#This Row],[Transform File.Year]],Graphs!$R$2:$R$41,Graphs!$S$2:$S$41)*_xlfn.XLOOKUP(PS[[#This Row],[Transform File.Year]],Graphs!$R$2:$R$41,Graphs!$T$2:$T$41)*PS[[#This Row],[Transform File.REC_y]]</f>
        <v>0.44508103770781893</v>
      </c>
    </row>
    <row r="1239" spans="1:23" hidden="1" x14ac:dyDescent="0.25">
      <c r="A1239" s="1" t="s">
        <v>105</v>
      </c>
      <c r="B1239">
        <v>6</v>
      </c>
      <c r="C1239" s="1" t="s">
        <v>108</v>
      </c>
      <c r="D1239" s="1" t="s">
        <v>23</v>
      </c>
      <c r="E1239" s="1">
        <v>2058</v>
      </c>
      <c r="F1239" s="1">
        <v>51.381870523818023</v>
      </c>
      <c r="G1239" s="1">
        <v>4.1651465111419168E-3</v>
      </c>
      <c r="H1239" s="1">
        <v>0</v>
      </c>
      <c r="I1239" s="1">
        <v>0</v>
      </c>
      <c r="J1239" s="1">
        <v>0</v>
      </c>
      <c r="K1239" s="1">
        <v>4.3668522429090686E-7</v>
      </c>
      <c r="L1239" s="1">
        <v>0</v>
      </c>
      <c r="M1239" s="1">
        <v>1.5135654137751935E-8</v>
      </c>
      <c r="N1239" s="1">
        <v>1.8159046683108122E-10</v>
      </c>
      <c r="O1239" s="1">
        <v>8.7434317917190665</v>
      </c>
      <c r="P1239" s="1">
        <v>8.0241862925480949E-7</v>
      </c>
      <c r="Q1239" s="1">
        <v>6.7206009028493117E-9</v>
      </c>
      <c r="R1239" s="1">
        <v>2825.9609820708401</v>
      </c>
      <c r="S1239" s="1">
        <v>5.337699852354233E-10</v>
      </c>
      <c r="T1239" s="1">
        <v>1052.3758923328446</v>
      </c>
      <c r="U1239" s="1">
        <v>69.631621058192948</v>
      </c>
      <c r="V1239" s="1">
        <f>0.45*2600*PS[[#This Row],[Transform File.REC_y]]</f>
        <v>4.8732214180360423</v>
      </c>
      <c r="W1239" s="1">
        <f>0.45*_xlfn.XLOOKUP(PS[[#This Row],[Transform File.Year]],Graphs!$R$2:$R$41,Graphs!$S$2:$S$41)*_xlfn.XLOOKUP(PS[[#This Row],[Transform File.Year]],Graphs!$R$2:$R$41,Graphs!$T$2:$T$41)*PS[[#This Row],[Transform File.REC_y]]</f>
        <v>1.0100164001577812</v>
      </c>
    </row>
    <row r="1240" spans="1:23" hidden="1" x14ac:dyDescent="0.25">
      <c r="A1240" s="1" t="s">
        <v>105</v>
      </c>
      <c r="B1240">
        <v>6</v>
      </c>
      <c r="C1240" s="1" t="s">
        <v>108</v>
      </c>
      <c r="D1240" s="1" t="s">
        <v>23</v>
      </c>
      <c r="E1240" s="1">
        <v>2059</v>
      </c>
      <c r="F1240" s="1">
        <v>58.086360354811525</v>
      </c>
      <c r="G1240" s="1">
        <v>4.0255958981141334E-4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8.7434317918101225</v>
      </c>
      <c r="P1240" s="1">
        <v>8.100390968967033E-7</v>
      </c>
      <c r="Q1240" s="1">
        <v>6.7547591704863935E-9</v>
      </c>
      <c r="R1240" s="1">
        <v>2775.7332838638049</v>
      </c>
      <c r="S1240" s="1">
        <v>5.3444695349500033E-10</v>
      </c>
      <c r="T1240" s="1">
        <v>1050.8405774624066</v>
      </c>
      <c r="U1240" s="1">
        <v>59.047695350573207</v>
      </c>
      <c r="V1240" s="1">
        <f>0.45*2600*PS[[#This Row],[Transform File.REC_y]]</f>
        <v>0.47099472007935361</v>
      </c>
      <c r="W1240" s="1">
        <f>0.45*_xlfn.XLOOKUP(PS[[#This Row],[Transform File.Year]],Graphs!$R$2:$R$41,Graphs!$S$2:$S$41)*_xlfn.XLOOKUP(PS[[#This Row],[Transform File.Year]],Graphs!$R$2:$R$41,Graphs!$T$2:$T$41)*PS[[#This Row],[Transform File.REC_y]]</f>
        <v>9.3552758073541298E-2</v>
      </c>
    </row>
    <row r="1241" spans="1:23" hidden="1" x14ac:dyDescent="0.25">
      <c r="A1241" s="1" t="s">
        <v>105</v>
      </c>
      <c r="B1241">
        <v>6</v>
      </c>
      <c r="C1241" s="1" t="s">
        <v>108</v>
      </c>
      <c r="D1241" s="1" t="s">
        <v>23</v>
      </c>
      <c r="E1241" s="1">
        <v>2060</v>
      </c>
      <c r="F1241" s="1">
        <v>67.347919921501756</v>
      </c>
      <c r="G1241" s="1">
        <v>7.1320845354742443E-3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8.7434317917863673</v>
      </c>
      <c r="P1241" s="1">
        <v>8.1001162604840243E-7</v>
      </c>
      <c r="Q1241" s="1">
        <v>6.7547591704863935E-9</v>
      </c>
      <c r="R1241" s="1">
        <v>2731.9417523504139</v>
      </c>
      <c r="S1241" s="1">
        <v>5.3444695349500033E-10</v>
      </c>
      <c r="T1241" s="1">
        <v>1050.8405774590524</v>
      </c>
      <c r="U1241" s="1">
        <v>46.068156978305893</v>
      </c>
      <c r="V1241" s="1">
        <f>0.45*2600*PS[[#This Row],[Transform File.REC_y]]</f>
        <v>8.3445389065048658</v>
      </c>
      <c r="W1241" s="1">
        <f>0.45*_xlfn.XLOOKUP(PS[[#This Row],[Transform File.Year]],Graphs!$R$2:$R$41,Graphs!$S$2:$S$41)*_xlfn.XLOOKUP(PS[[#This Row],[Transform File.Year]],Graphs!$R$2:$R$41,Graphs!$T$2:$T$41)*PS[[#This Row],[Transform File.REC_y]]</f>
        <v>1.5883795139455219</v>
      </c>
    </row>
    <row r="1242" spans="1:23" hidden="1" x14ac:dyDescent="0.25">
      <c r="A1242" s="1" t="s">
        <v>105</v>
      </c>
      <c r="B1242">
        <v>7</v>
      </c>
      <c r="C1242" s="1" t="s">
        <v>108</v>
      </c>
      <c r="D1242" s="1" t="s">
        <v>23</v>
      </c>
      <c r="E1242" s="1">
        <v>2021</v>
      </c>
      <c r="F1242" s="1">
        <v>196.48231209650427</v>
      </c>
      <c r="G1242" s="1">
        <v>1.5300454987286083E-10</v>
      </c>
      <c r="H1242" s="1">
        <v>5.8846427005605875E-14</v>
      </c>
      <c r="I1242" s="1">
        <v>6.3539999999955326</v>
      </c>
      <c r="J1242" s="1">
        <v>5.4401752261352307E-14</v>
      </c>
      <c r="K1242" s="1">
        <v>82.434999999999391</v>
      </c>
      <c r="L1242" s="1">
        <v>2.2396271416050827E-14</v>
      </c>
      <c r="M1242" s="1">
        <v>55.419999999999952</v>
      </c>
      <c r="N1242" s="1">
        <v>2.3519210324388321E-11</v>
      </c>
      <c r="O1242" s="1">
        <v>153</v>
      </c>
      <c r="P1242" s="1">
        <v>12.708</v>
      </c>
      <c r="Q1242" s="1">
        <v>49.44</v>
      </c>
      <c r="R1242" s="1">
        <v>164.87</v>
      </c>
      <c r="S1242" s="1">
        <v>78.48</v>
      </c>
      <c r="T1242" s="1">
        <v>110.84</v>
      </c>
      <c r="U1242" s="1">
        <v>11.39</v>
      </c>
      <c r="V1242" s="1">
        <f>0.45*2600*PS[[#This Row],[Transform File.REC_y]]</f>
        <v>1.7901532335124717E-7</v>
      </c>
      <c r="W1242" s="1">
        <f>0.45*_xlfn.XLOOKUP(PS[[#This Row],[Transform File.Year]],Graphs!$R$2:$R$41,Graphs!$S$2:$S$41)*_xlfn.XLOOKUP(PS[[#This Row],[Transform File.Year]],Graphs!$R$2:$R$41,Graphs!$T$2:$T$41)*PS[[#This Row],[Transform File.REC_y]]</f>
        <v>1.4556376383755238E-7</v>
      </c>
    </row>
    <row r="1243" spans="1:23" hidden="1" x14ac:dyDescent="0.25">
      <c r="A1243" s="1" t="s">
        <v>105</v>
      </c>
      <c r="B1243">
        <v>7</v>
      </c>
      <c r="C1243" s="1" t="s">
        <v>108</v>
      </c>
      <c r="D1243" s="1" t="s">
        <v>23</v>
      </c>
      <c r="E1243" s="1">
        <v>2022</v>
      </c>
      <c r="F1243" s="1">
        <v>320.03961114694067</v>
      </c>
      <c r="G1243" s="1">
        <v>2.7395382456046812E-11</v>
      </c>
      <c r="H1243" s="1">
        <v>5.988958064788039E-14</v>
      </c>
      <c r="I1243" s="1">
        <v>5.2902258293587432E-12</v>
      </c>
      <c r="J1243" s="1">
        <v>5.7005140606169018E-14</v>
      </c>
      <c r="K1243" s="1">
        <v>123.65249999999736</v>
      </c>
      <c r="L1243" s="1">
        <v>2.0619771297544666E-14</v>
      </c>
      <c r="M1243" s="1">
        <v>83.129999999999768</v>
      </c>
      <c r="N1243" s="1">
        <v>2.3464204505161797E-11</v>
      </c>
      <c r="O1243" s="1">
        <v>153</v>
      </c>
      <c r="P1243" s="1">
        <v>12.708</v>
      </c>
      <c r="Q1243" s="1">
        <v>49.44</v>
      </c>
      <c r="R1243" s="1">
        <v>247.30499999999938</v>
      </c>
      <c r="S1243" s="1">
        <v>78.48</v>
      </c>
      <c r="T1243" s="1">
        <v>166.25999999999996</v>
      </c>
      <c r="U1243" s="1">
        <v>11.39000000002352</v>
      </c>
      <c r="V1243" s="1">
        <f>0.45*2600*PS[[#This Row],[Transform File.REC_y]]</f>
        <v>3.2052597473574767E-8</v>
      </c>
      <c r="W1243" s="1">
        <f>0.45*_xlfn.XLOOKUP(PS[[#This Row],[Transform File.Year]],Graphs!$R$2:$R$41,Graphs!$S$2:$S$41)*_xlfn.XLOOKUP(PS[[#This Row],[Transform File.Year]],Graphs!$R$2:$R$41,Graphs!$T$2:$T$41)*PS[[#This Row],[Transform File.REC_y]]</f>
        <v>2.6523145292406701E-8</v>
      </c>
    </row>
    <row r="1244" spans="1:23" hidden="1" x14ac:dyDescent="0.25">
      <c r="A1244" s="1" t="s">
        <v>105</v>
      </c>
      <c r="B1244">
        <v>7</v>
      </c>
      <c r="C1244" s="1" t="s">
        <v>108</v>
      </c>
      <c r="D1244" s="1" t="s">
        <v>23</v>
      </c>
      <c r="E1244" s="1">
        <v>2023</v>
      </c>
      <c r="F1244" s="1">
        <v>117.8504401487404</v>
      </c>
      <c r="G1244" s="1">
        <v>2.5919979497018505E-9</v>
      </c>
      <c r="H1244" s="1">
        <v>6.0822813858775569E-14</v>
      </c>
      <c r="I1244" s="1">
        <v>2.1729605445601973E-12</v>
      </c>
      <c r="J1244" s="1">
        <v>5.9522090973794385E-14</v>
      </c>
      <c r="K1244" s="1">
        <v>185.47874999998061</v>
      </c>
      <c r="L1244" s="1">
        <v>1.9345436782024298E-14</v>
      </c>
      <c r="M1244" s="1">
        <v>103.30365291044605</v>
      </c>
      <c r="N1244" s="1">
        <v>2.366841258979903E-11</v>
      </c>
      <c r="O1244" s="1">
        <v>145.35</v>
      </c>
      <c r="P1244" s="1">
        <v>18.355999999995532</v>
      </c>
      <c r="Q1244" s="1">
        <v>46.144000000000005</v>
      </c>
      <c r="R1244" s="1">
        <v>359.96616666666341</v>
      </c>
      <c r="S1244" s="1">
        <v>74.555999999999997</v>
      </c>
      <c r="T1244" s="1">
        <v>242.0006666666664</v>
      </c>
      <c r="U1244" s="1">
        <v>10.251000000046982</v>
      </c>
      <c r="V1244" s="1">
        <f>0.45*2600*PS[[#This Row],[Transform File.REC_y]]</f>
        <v>3.0326376011511652E-6</v>
      </c>
      <c r="W1244" s="1">
        <f>0.45*_xlfn.XLOOKUP(PS[[#This Row],[Transform File.Year]],Graphs!$R$2:$R$41,Graphs!$S$2:$S$41)*_xlfn.XLOOKUP(PS[[#This Row],[Transform File.Year]],Graphs!$R$2:$R$41,Graphs!$T$2:$T$41)*PS[[#This Row],[Transform File.REC_y]]</f>
        <v>2.5529973614427767E-6</v>
      </c>
    </row>
    <row r="1245" spans="1:23" hidden="1" x14ac:dyDescent="0.25">
      <c r="A1245" s="1" t="s">
        <v>105</v>
      </c>
      <c r="B1245">
        <v>7</v>
      </c>
      <c r="C1245" s="1" t="s">
        <v>108</v>
      </c>
      <c r="D1245" s="1" t="s">
        <v>23</v>
      </c>
      <c r="E1245" s="1">
        <v>2024</v>
      </c>
      <c r="F1245" s="1">
        <v>93.992046757151002</v>
      </c>
      <c r="G1245" s="1">
        <v>4.3546878397081864E-10</v>
      </c>
      <c r="H1245" s="1">
        <v>7.6233102526776401E-14</v>
      </c>
      <c r="I1245" s="1">
        <v>2.4488919122936604E-12</v>
      </c>
      <c r="J1245" s="1">
        <v>7.6651362712685645E-14</v>
      </c>
      <c r="K1245" s="1">
        <v>173.0440006846888</v>
      </c>
      <c r="L1245" s="1">
        <v>2.4140443903397161E-14</v>
      </c>
      <c r="M1245" s="1">
        <v>7.0926362305535794E-11</v>
      </c>
      <c r="N1245" s="1">
        <v>3.1333884615771681E-11</v>
      </c>
      <c r="O1245" s="1">
        <v>137.70000000000007</v>
      </c>
      <c r="P1245" s="1">
        <v>17.650000000000823</v>
      </c>
      <c r="Q1245" s="1">
        <v>42.848000000000006</v>
      </c>
      <c r="R1245" s="1">
        <v>534.45358333331069</v>
      </c>
      <c r="S1245" s="1">
        <v>70.632000000000005</v>
      </c>
      <c r="T1245" s="1">
        <v>337.91498624377908</v>
      </c>
      <c r="U1245" s="1">
        <v>9.1120000000706511</v>
      </c>
      <c r="V1245" s="1">
        <f>0.45*2600*PS[[#This Row],[Transform File.REC_y]]</f>
        <v>5.0949847724585781E-7</v>
      </c>
      <c r="W1245" s="1">
        <f>0.45*_xlfn.XLOOKUP(PS[[#This Row],[Transform File.Year]],Graphs!$R$2:$R$41,Graphs!$S$2:$S$41)*_xlfn.XLOOKUP(PS[[#This Row],[Transform File.Year]],Graphs!$R$2:$R$41,Graphs!$T$2:$T$41)*PS[[#This Row],[Transform File.REC_y]]</f>
        <v>4.1545620154372424E-7</v>
      </c>
    </row>
    <row r="1246" spans="1:23" hidden="1" x14ac:dyDescent="0.25">
      <c r="A1246" s="1" t="s">
        <v>105</v>
      </c>
      <c r="B1246">
        <v>7</v>
      </c>
      <c r="C1246" s="1" t="s">
        <v>108</v>
      </c>
      <c r="D1246" s="1" t="s">
        <v>23</v>
      </c>
      <c r="E1246" s="1">
        <v>2025</v>
      </c>
      <c r="F1246" s="1">
        <v>78.817736778450467</v>
      </c>
      <c r="G1246" s="1">
        <v>5.886994325887468E-6</v>
      </c>
      <c r="H1246" s="1">
        <v>9.8834730677208929E-14</v>
      </c>
      <c r="I1246" s="1">
        <v>2.7485436531630171E-12</v>
      </c>
      <c r="J1246" s="1">
        <v>1.0247017828467824E-13</v>
      </c>
      <c r="K1246" s="1">
        <v>109.57212444413263</v>
      </c>
      <c r="L1246" s="1">
        <v>3.0701411916266829E-14</v>
      </c>
      <c r="M1246" s="1">
        <v>44.668922395827487</v>
      </c>
      <c r="N1246" s="1">
        <v>4.8843655408440958E-11</v>
      </c>
      <c r="O1246" s="1">
        <v>130.05000000000013</v>
      </c>
      <c r="P1246" s="1">
        <v>16.944000000002994</v>
      </c>
      <c r="Q1246" s="1">
        <v>39.552</v>
      </c>
      <c r="R1246" s="1">
        <v>696.50625068466616</v>
      </c>
      <c r="S1246" s="1">
        <v>66.707999999999998</v>
      </c>
      <c r="T1246" s="1">
        <v>330.52565291051667</v>
      </c>
      <c r="U1246" s="1">
        <v>7.973000000101985</v>
      </c>
      <c r="V1246" s="1">
        <f>0.45*2600*PS[[#This Row],[Transform File.REC_y]]</f>
        <v>6.8877833612883375E-3</v>
      </c>
      <c r="W1246" s="1">
        <f>0.45*_xlfn.XLOOKUP(PS[[#This Row],[Transform File.Year]],Graphs!$R$2:$R$41,Graphs!$S$2:$S$41)*_xlfn.XLOOKUP(PS[[#This Row],[Transform File.Year]],Graphs!$R$2:$R$41,Graphs!$T$2:$T$41)*PS[[#This Row],[Transform File.REC_y]]</f>
        <v>5.4386647169910084E-3</v>
      </c>
    </row>
    <row r="1247" spans="1:23" hidden="1" x14ac:dyDescent="0.25">
      <c r="A1247" s="1" t="s">
        <v>105</v>
      </c>
      <c r="B1247">
        <v>7</v>
      </c>
      <c r="C1247" s="1" t="s">
        <v>108</v>
      </c>
      <c r="D1247" s="1" t="s">
        <v>23</v>
      </c>
      <c r="E1247" s="1">
        <v>2026</v>
      </c>
      <c r="F1247" s="1">
        <v>79.835204358591909</v>
      </c>
      <c r="G1247" s="1">
        <v>6.8816175160011734E-9</v>
      </c>
      <c r="H1247" s="1">
        <v>1.350030300447345E-13</v>
      </c>
      <c r="I1247" s="1">
        <v>3.0859300403416005E-12</v>
      </c>
      <c r="J1247" s="1">
        <v>1.4617234832792438E-13</v>
      </c>
      <c r="K1247" s="1">
        <v>59.133541691432846</v>
      </c>
      <c r="L1247" s="1">
        <v>4.0125501424733362E-14</v>
      </c>
      <c r="M1247" s="1">
        <v>21.552760522541661</v>
      </c>
      <c r="N1247" s="1">
        <v>7.212940770716649E-11</v>
      </c>
      <c r="O1247" s="1">
        <v>122.40000000000019</v>
      </c>
      <c r="P1247" s="1">
        <v>16.238000000005442</v>
      </c>
      <c r="Q1247" s="1">
        <v>36.255999999999993</v>
      </c>
      <c r="R1247" s="1">
        <v>795.08704179546555</v>
      </c>
      <c r="S1247" s="1">
        <v>62.784000000000006</v>
      </c>
      <c r="T1247" s="1">
        <v>367.80524197301082</v>
      </c>
      <c r="U1247" s="1">
        <v>6.8340000001508283</v>
      </c>
      <c r="V1247" s="1">
        <f>0.45*2600*PS[[#This Row],[Transform File.REC_y]]</f>
        <v>8.0514924937213736E-6</v>
      </c>
      <c r="W1247" s="1">
        <f>0.45*_xlfn.XLOOKUP(PS[[#This Row],[Transform File.Year]],Graphs!$R$2:$R$41,Graphs!$S$2:$S$41)*_xlfn.XLOOKUP(PS[[#This Row],[Transform File.Year]],Graphs!$R$2:$R$41,Graphs!$T$2:$T$41)*PS[[#This Row],[Transform File.REC_y]]</f>
        <v>6.1546248977534607E-6</v>
      </c>
    </row>
    <row r="1248" spans="1:23" hidden="1" x14ac:dyDescent="0.25">
      <c r="A1248" s="1" t="s">
        <v>105</v>
      </c>
      <c r="B1248">
        <v>7</v>
      </c>
      <c r="C1248" s="1" t="s">
        <v>108</v>
      </c>
      <c r="D1248" s="1" t="s">
        <v>23</v>
      </c>
      <c r="E1248" s="1">
        <v>2027</v>
      </c>
      <c r="F1248" s="1">
        <v>80.455349414513122</v>
      </c>
      <c r="G1248" s="1">
        <v>7.792272996818874E-9</v>
      </c>
      <c r="H1248" s="1">
        <v>1.9308492472194881E-13</v>
      </c>
      <c r="I1248" s="1">
        <v>3.4711040539836222E-12</v>
      </c>
      <c r="J1248" s="1">
        <v>2.3212443317988866E-13</v>
      </c>
      <c r="K1248" s="1">
        <v>54.876454061646221</v>
      </c>
      <c r="L1248" s="1">
        <v>5.4298508743469341E-14</v>
      </c>
      <c r="M1248" s="1">
        <v>19.989709691570319</v>
      </c>
      <c r="N1248" s="1">
        <v>2.9655458716468434E-10</v>
      </c>
      <c r="O1248" s="1">
        <v>114.75000000000026</v>
      </c>
      <c r="P1248" s="1">
        <v>15.532000000008193</v>
      </c>
      <c r="Q1248" s="1">
        <v>32.96</v>
      </c>
      <c r="R1248" s="1">
        <v>843.22925015356498</v>
      </c>
      <c r="S1248" s="1">
        <v>58.86</v>
      </c>
      <c r="T1248" s="1">
        <v>381.96866916221916</v>
      </c>
      <c r="U1248" s="1">
        <v>5.6950000002229588</v>
      </c>
      <c r="V1248" s="1">
        <f>0.45*2600*PS[[#This Row],[Transform File.REC_y]]</f>
        <v>9.1169594062780831E-6</v>
      </c>
      <c r="W1248" s="1">
        <f>0.45*_xlfn.XLOOKUP(PS[[#This Row],[Transform File.Year]],Graphs!$R$2:$R$41,Graphs!$S$2:$S$41)*_xlfn.XLOOKUP(PS[[#This Row],[Transform File.Year]],Graphs!$R$2:$R$41,Graphs!$T$2:$T$41)*PS[[#This Row],[Transform File.REC_y]]</f>
        <v>6.7448662990135197E-6</v>
      </c>
    </row>
    <row r="1249" spans="1:23" hidden="1" x14ac:dyDescent="0.25">
      <c r="A1249" s="1" t="s">
        <v>105</v>
      </c>
      <c r="B1249">
        <v>7</v>
      </c>
      <c r="C1249" s="1" t="s">
        <v>108</v>
      </c>
      <c r="D1249" s="1" t="s">
        <v>23</v>
      </c>
      <c r="E1249" s="1">
        <v>2028</v>
      </c>
      <c r="F1249" s="1">
        <v>81.182447806391593</v>
      </c>
      <c r="G1249" s="1">
        <v>5.8797661223048916E-9</v>
      </c>
      <c r="H1249" s="1">
        <v>2.7013111542691601E-13</v>
      </c>
      <c r="I1249" s="1">
        <v>3.8613240525428116E-12</v>
      </c>
      <c r="J1249" s="1">
        <v>4.8956947292151565E-13</v>
      </c>
      <c r="K1249" s="1">
        <v>65.438009215243397</v>
      </c>
      <c r="L1249" s="1">
        <v>7.4538892336300038E-14</v>
      </c>
      <c r="M1249" s="1">
        <v>16.077248230329946</v>
      </c>
      <c r="N1249" s="1">
        <v>0.7755667966461095</v>
      </c>
      <c r="O1249" s="1">
        <v>107.10000000000035</v>
      </c>
      <c r="P1249" s="1">
        <v>14.826000000011279</v>
      </c>
      <c r="Q1249" s="1">
        <v>29.664000000000001</v>
      </c>
      <c r="R1249" s="1">
        <v>887.1143708818779</v>
      </c>
      <c r="S1249" s="1">
        <v>54.935999999999993</v>
      </c>
      <c r="T1249" s="1">
        <v>394.5690455204562</v>
      </c>
      <c r="U1249" s="1">
        <v>4.5560000005195134</v>
      </c>
      <c r="V1249" s="1">
        <f>0.45*2600*PS[[#This Row],[Transform File.REC_y]]</f>
        <v>6.8793263630967231E-6</v>
      </c>
      <c r="W1249" s="1">
        <f>0.45*_xlfn.XLOOKUP(PS[[#This Row],[Transform File.Year]],Graphs!$R$2:$R$41,Graphs!$S$2:$S$41)*_xlfn.XLOOKUP(PS[[#This Row],[Transform File.Year]],Graphs!$R$2:$R$41,Graphs!$T$2:$T$41)*PS[[#This Row],[Transform File.REC_y]]</f>
        <v>4.9244385310525473E-6</v>
      </c>
    </row>
    <row r="1250" spans="1:23" hidden="1" x14ac:dyDescent="0.25">
      <c r="A1250" s="1" t="s">
        <v>105</v>
      </c>
      <c r="B1250">
        <v>7</v>
      </c>
      <c r="C1250" s="1" t="s">
        <v>108</v>
      </c>
      <c r="D1250" s="1" t="s">
        <v>23</v>
      </c>
      <c r="E1250" s="1">
        <v>2029</v>
      </c>
      <c r="F1250" s="1">
        <v>82.463899164042587</v>
      </c>
      <c r="G1250" s="1">
        <v>1.459491881068921E-8</v>
      </c>
      <c r="H1250" s="1">
        <v>4.4147165486819245E-13</v>
      </c>
      <c r="I1250" s="1">
        <v>4.2517145115421447E-12</v>
      </c>
      <c r="J1250" s="1">
        <v>2.092408868091107E-10</v>
      </c>
      <c r="K1250" s="1">
        <v>101.43374246345938</v>
      </c>
      <c r="L1250" s="1">
        <v>1.0723633659456495E-13</v>
      </c>
      <c r="M1250" s="1">
        <v>3.0608199474750491E-10</v>
      </c>
      <c r="N1250" s="1">
        <v>2.6657833982992374</v>
      </c>
      <c r="O1250" s="1">
        <v>99.450000000000486</v>
      </c>
      <c r="P1250" s="1">
        <v>14.120000000014752</v>
      </c>
      <c r="Q1250" s="1">
        <v>26.368000000000055</v>
      </c>
      <c r="R1250" s="1">
        <v>941.56104676378789</v>
      </c>
      <c r="S1250" s="1">
        <v>51.012</v>
      </c>
      <c r="T1250" s="1">
        <v>403.25696041745277</v>
      </c>
      <c r="U1250" s="1">
        <v>4.1925667971656218</v>
      </c>
      <c r="V1250" s="1">
        <f>0.45*2600*PS[[#This Row],[Transform File.REC_y]]</f>
        <v>1.7076055008506377E-5</v>
      </c>
      <c r="W1250" s="1">
        <f>0.45*_xlfn.XLOOKUP(PS[[#This Row],[Transform File.Year]],Graphs!$R$2:$R$41,Graphs!$S$2:$S$41)*_xlfn.XLOOKUP(PS[[#This Row],[Transform File.Year]],Graphs!$R$2:$R$41,Graphs!$T$2:$T$41)*PS[[#This Row],[Transform File.REC_y]]</f>
        <v>1.1824387166669388E-5</v>
      </c>
    </row>
    <row r="1251" spans="1:23" hidden="1" x14ac:dyDescent="0.25">
      <c r="A1251" s="1" t="s">
        <v>105</v>
      </c>
      <c r="B1251">
        <v>7</v>
      </c>
      <c r="C1251" s="1" t="s">
        <v>108</v>
      </c>
      <c r="D1251" s="1" t="s">
        <v>23</v>
      </c>
      <c r="E1251" s="1">
        <v>2030</v>
      </c>
      <c r="F1251" s="1">
        <v>84.622654042378116</v>
      </c>
      <c r="G1251" s="1">
        <v>8.2375777213570063E-6</v>
      </c>
      <c r="H1251" s="1">
        <v>7.7709814945472292E-13</v>
      </c>
      <c r="I1251" s="1">
        <v>4.7619429668722262E-12</v>
      </c>
      <c r="J1251" s="1">
        <v>2.3832603683144525E-11</v>
      </c>
      <c r="K1251" s="1">
        <v>176.69850611953871</v>
      </c>
      <c r="L1251" s="1">
        <v>1.7437762584369893E-13</v>
      </c>
      <c r="M1251" s="1">
        <v>108.71997694570312</v>
      </c>
      <c r="N1251" s="1">
        <v>3.4291750974672044</v>
      </c>
      <c r="O1251" s="1">
        <v>91.800000000000679</v>
      </c>
      <c r="P1251" s="1">
        <v>13.414000000018611</v>
      </c>
      <c r="Q1251" s="1">
        <v>23.072000000000113</v>
      </c>
      <c r="R1251" s="1">
        <v>1032.003455893914</v>
      </c>
      <c r="S1251" s="1">
        <v>47.088000000000001</v>
      </c>
      <c r="T1251" s="1">
        <v>395.86762708442552</v>
      </c>
      <c r="U1251" s="1">
        <v>5.7193501954648607</v>
      </c>
      <c r="V1251" s="1">
        <f>0.45*2600*PS[[#This Row],[Transform File.REC_y]]</f>
        <v>9.637965933987698E-3</v>
      </c>
      <c r="W1251" s="1">
        <f>0.45*_xlfn.XLOOKUP(PS[[#This Row],[Transform File.Year]],Graphs!$R$2:$R$41,Graphs!$S$2:$S$41)*_xlfn.XLOOKUP(PS[[#This Row],[Transform File.Year]],Graphs!$R$2:$R$41,Graphs!$T$2:$T$41)*PS[[#This Row],[Transform File.REC_y]]</f>
        <v>6.454355291725368E-3</v>
      </c>
    </row>
    <row r="1252" spans="1:23" hidden="1" x14ac:dyDescent="0.25">
      <c r="A1252" s="1" t="s">
        <v>105</v>
      </c>
      <c r="B1252">
        <v>7</v>
      </c>
      <c r="C1252" s="1" t="s">
        <v>108</v>
      </c>
      <c r="D1252" s="1" t="s">
        <v>23</v>
      </c>
      <c r="E1252" s="1">
        <v>2031</v>
      </c>
      <c r="F1252" s="1">
        <v>84.619869490475068</v>
      </c>
      <c r="G1252" s="1">
        <v>3.3144419046254782E-7</v>
      </c>
      <c r="H1252" s="1">
        <v>1.6659336393420129E-12</v>
      </c>
      <c r="I1252" s="1">
        <v>5.3096710933339709E-12</v>
      </c>
      <c r="J1252" s="1">
        <v>2.0667793062765848E-11</v>
      </c>
      <c r="K1252" s="1">
        <v>60.564991167012508</v>
      </c>
      <c r="L1252" s="1">
        <v>3.8473233099347309E-13</v>
      </c>
      <c r="M1252" s="1">
        <v>4.6229385301474044E-12</v>
      </c>
      <c r="N1252" s="1">
        <v>4.5742626462183447</v>
      </c>
      <c r="O1252" s="1">
        <v>84.150000000000972</v>
      </c>
      <c r="P1252" s="1">
        <v>12.708000000022864</v>
      </c>
      <c r="Q1252" s="1">
        <v>19.77600000000017</v>
      </c>
      <c r="R1252" s="1">
        <v>1197.7106286801193</v>
      </c>
      <c r="S1252" s="1">
        <v>43.164000000000023</v>
      </c>
      <c r="T1252" s="1">
        <v>497.19827069679536</v>
      </c>
      <c r="U1252" s="1">
        <v>8.0095252929320644</v>
      </c>
      <c r="V1252" s="1">
        <f>0.45*2600*PS[[#This Row],[Transform File.REC_y]]</f>
        <v>3.8778970284118096E-4</v>
      </c>
      <c r="W1252" s="1">
        <f>0.45*_xlfn.XLOOKUP(PS[[#This Row],[Transform File.Year]],Graphs!$R$2:$R$41,Graphs!$S$2:$S$41)*_xlfn.XLOOKUP(PS[[#This Row],[Transform File.Year]],Graphs!$R$2:$R$41,Graphs!$T$2:$T$41)*PS[[#This Row],[Transform File.REC_y]]</f>
        <v>2.4921221233049955E-4</v>
      </c>
    </row>
    <row r="1253" spans="1:23" hidden="1" x14ac:dyDescent="0.25">
      <c r="A1253" s="1" t="s">
        <v>105</v>
      </c>
      <c r="B1253">
        <v>7</v>
      </c>
      <c r="C1253" s="1" t="s">
        <v>108</v>
      </c>
      <c r="D1253" s="1" t="s">
        <v>23</v>
      </c>
      <c r="E1253" s="1">
        <v>2032</v>
      </c>
      <c r="F1253" s="1">
        <v>85.624012183021065</v>
      </c>
      <c r="G1253" s="1">
        <v>5.0016034950545899E-8</v>
      </c>
      <c r="H1253" s="1">
        <v>2.7269531466200823E-12</v>
      </c>
      <c r="I1253" s="1">
        <v>5.8922639744744277E-12</v>
      </c>
      <c r="J1253" s="1">
        <v>2.1240594480619171E-11</v>
      </c>
      <c r="K1253" s="1">
        <v>70.391488010027359</v>
      </c>
      <c r="L1253" s="1">
        <v>1.8050492587282265E-10</v>
      </c>
      <c r="M1253" s="1">
        <v>1.1904112192442459E-11</v>
      </c>
      <c r="N1253" s="1">
        <v>6.2918939692571563</v>
      </c>
      <c r="O1253" s="1">
        <v>76.500000000001393</v>
      </c>
      <c r="P1253" s="1">
        <v>12.002000000027625</v>
      </c>
      <c r="Q1253" s="1">
        <v>16.480000000000249</v>
      </c>
      <c r="R1253" s="1">
        <v>1247.2842865137984</v>
      </c>
      <c r="S1253" s="1">
        <v>39.240000000000045</v>
      </c>
      <c r="T1253" s="1">
        <v>489.80893736346661</v>
      </c>
      <c r="U1253" s="1">
        <v>11.444787939150409</v>
      </c>
      <c r="V1253" s="1">
        <f>0.45*2600*PS[[#This Row],[Transform File.REC_y]]</f>
        <v>5.8518760892138702E-5</v>
      </c>
      <c r="W1253" s="1">
        <f>0.45*_xlfn.XLOOKUP(PS[[#This Row],[Transform File.Year]],Graphs!$R$2:$R$41,Graphs!$S$2:$S$41)*_xlfn.XLOOKUP(PS[[#This Row],[Transform File.Year]],Graphs!$R$2:$R$41,Graphs!$T$2:$T$41)*PS[[#This Row],[Transform File.REC_y]]</f>
        <v>3.6086846022185494E-5</v>
      </c>
    </row>
    <row r="1254" spans="1:23" hidden="1" x14ac:dyDescent="0.25">
      <c r="A1254" s="1" t="s">
        <v>105</v>
      </c>
      <c r="B1254">
        <v>7</v>
      </c>
      <c r="C1254" s="1" t="s">
        <v>108</v>
      </c>
      <c r="D1254" s="1" t="s">
        <v>23</v>
      </c>
      <c r="E1254" s="1">
        <v>2033</v>
      </c>
      <c r="F1254" s="1">
        <v>86.456358507883337</v>
      </c>
      <c r="G1254" s="1">
        <v>4.8613502040816097E-8</v>
      </c>
      <c r="H1254" s="1">
        <v>6.8428652481845748E-12</v>
      </c>
      <c r="I1254" s="1">
        <v>6.5946311186184926E-12</v>
      </c>
      <c r="J1254" s="1">
        <v>2.8813390804321303E-11</v>
      </c>
      <c r="K1254" s="1">
        <v>70.903877182738029</v>
      </c>
      <c r="L1254" s="1">
        <v>2.1981467963605092E-11</v>
      </c>
      <c r="M1254" s="1">
        <v>9.0688097125010157E-11</v>
      </c>
      <c r="N1254" s="1">
        <v>8.8683409537851858</v>
      </c>
      <c r="O1254" s="1">
        <v>68.850000000002183</v>
      </c>
      <c r="P1254" s="1">
        <v>11.296000000032933</v>
      </c>
      <c r="Q1254" s="1">
        <v>13.184000000000351</v>
      </c>
      <c r="R1254" s="1">
        <v>1306.6844411904924</v>
      </c>
      <c r="S1254" s="1">
        <v>35.316000000000074</v>
      </c>
      <c r="T1254" s="1">
        <v>482.41960403014514</v>
      </c>
      <c r="U1254" s="1">
        <v>17.736681908407565</v>
      </c>
      <c r="V1254" s="1">
        <f>0.45*2600*PS[[#This Row],[Transform File.REC_y]]</f>
        <v>5.6877797387754835E-5</v>
      </c>
      <c r="W1254" s="1">
        <f>0.45*_xlfn.XLOOKUP(PS[[#This Row],[Transform File.Year]],Graphs!$R$2:$R$41,Graphs!$S$2:$S$41)*_xlfn.XLOOKUP(PS[[#This Row],[Transform File.Year]],Graphs!$R$2:$R$41,Graphs!$T$2:$T$41)*PS[[#This Row],[Transform File.REC_y]]</f>
        <v>3.3655255646679399E-5</v>
      </c>
    </row>
    <row r="1255" spans="1:23" hidden="1" x14ac:dyDescent="0.25">
      <c r="A1255" s="1" t="s">
        <v>105</v>
      </c>
      <c r="B1255">
        <v>7</v>
      </c>
      <c r="C1255" s="1" t="s">
        <v>108</v>
      </c>
      <c r="D1255" s="1" t="s">
        <v>23</v>
      </c>
      <c r="E1255" s="1">
        <v>2034</v>
      </c>
      <c r="F1255" s="1">
        <v>88.603752785050489</v>
      </c>
      <c r="G1255" s="1">
        <v>1.288283537214425E-7</v>
      </c>
      <c r="H1255" s="1">
        <v>7.6511234907725321</v>
      </c>
      <c r="I1255" s="1">
        <v>7.4385907562496191E-12</v>
      </c>
      <c r="J1255" s="1">
        <v>1.5484090892094597E-11</v>
      </c>
      <c r="K1255" s="1">
        <v>52.946395060467282</v>
      </c>
      <c r="L1255" s="1">
        <v>1.8625653569852436E-11</v>
      </c>
      <c r="M1255" s="1">
        <v>37.355228458391807</v>
      </c>
      <c r="N1255" s="1">
        <v>13.302511429622429</v>
      </c>
      <c r="O1255" s="1">
        <v>61.20000000000384</v>
      </c>
      <c r="P1255" s="1">
        <v>10.590000000038826</v>
      </c>
      <c r="Q1255" s="1">
        <v>9.8880000000004955</v>
      </c>
      <c r="R1255" s="1">
        <v>1366.5969850398972</v>
      </c>
      <c r="S1255" s="1">
        <v>31.392000000000088</v>
      </c>
      <c r="T1255" s="1">
        <v>475.03027069690251</v>
      </c>
      <c r="U1255" s="1">
        <v>26.605022862192751</v>
      </c>
      <c r="V1255" s="1">
        <f>0.45*2600*PS[[#This Row],[Transform File.REC_y]]</f>
        <v>1.5072917385408773E-4</v>
      </c>
      <c r="W1255" s="1">
        <f>0.45*_xlfn.XLOOKUP(PS[[#This Row],[Transform File.Year]],Graphs!$R$2:$R$41,Graphs!$S$2:$S$41)*_xlfn.XLOOKUP(PS[[#This Row],[Transform File.Year]],Graphs!$R$2:$R$41,Graphs!$T$2:$T$41)*PS[[#This Row],[Transform File.REC_y]]</f>
        <v>8.5573577015059243E-5</v>
      </c>
    </row>
    <row r="1256" spans="1:23" hidden="1" x14ac:dyDescent="0.25">
      <c r="A1256" s="1" t="s">
        <v>105</v>
      </c>
      <c r="B1256">
        <v>7</v>
      </c>
      <c r="C1256" s="1" t="s">
        <v>108</v>
      </c>
      <c r="D1256" s="1" t="s">
        <v>23</v>
      </c>
      <c r="E1256" s="1">
        <v>2035</v>
      </c>
      <c r="F1256" s="1">
        <v>89.748451044824222</v>
      </c>
      <c r="G1256" s="1">
        <v>3.866370420472343E-5</v>
      </c>
      <c r="H1256" s="1">
        <v>8.8040533495273311E-12</v>
      </c>
      <c r="I1256" s="1">
        <v>7.9453634904587539E-12</v>
      </c>
      <c r="J1256" s="1">
        <v>1.1321998202407318E-11</v>
      </c>
      <c r="K1256" s="1">
        <v>37.447923639866509</v>
      </c>
      <c r="L1256" s="1">
        <v>1.5461754977398455E-11</v>
      </c>
      <c r="M1256" s="1">
        <v>61.36229973739588</v>
      </c>
      <c r="N1256" s="1">
        <v>13.838492037627457</v>
      </c>
      <c r="O1256" s="1">
        <v>53.550000000006563</v>
      </c>
      <c r="P1256" s="1">
        <v>9.88400000004542</v>
      </c>
      <c r="Q1256" s="1">
        <v>6.5920000000007288</v>
      </c>
      <c r="R1256" s="1">
        <v>1408.5520467670312</v>
      </c>
      <c r="S1256" s="1">
        <v>27.468000000000114</v>
      </c>
      <c r="T1256" s="1">
        <v>504.99616582196097</v>
      </c>
      <c r="U1256" s="1">
        <v>39.907534291815182</v>
      </c>
      <c r="V1256" s="1">
        <f>0.45*2600*PS[[#This Row],[Transform File.REC_y]]</f>
        <v>4.5236533919526416E-2</v>
      </c>
      <c r="W1256" s="1">
        <f>0.45*_xlfn.XLOOKUP(PS[[#This Row],[Transform File.Year]],Graphs!$R$2:$R$41,Graphs!$S$2:$S$41)*_xlfn.XLOOKUP(PS[[#This Row],[Transform File.Year]],Graphs!$R$2:$R$41,Graphs!$T$2:$T$41)*PS[[#This Row],[Transform File.REC_y]]</f>
        <v>2.4639972046136934E-2</v>
      </c>
    </row>
    <row r="1257" spans="1:23" hidden="1" x14ac:dyDescent="0.25">
      <c r="A1257" s="1" t="s">
        <v>105</v>
      </c>
      <c r="B1257">
        <v>7</v>
      </c>
      <c r="C1257" s="1" t="s">
        <v>108</v>
      </c>
      <c r="D1257" s="1" t="s">
        <v>23</v>
      </c>
      <c r="E1257" s="1">
        <v>2036</v>
      </c>
      <c r="F1257" s="1">
        <v>92.140847681245958</v>
      </c>
      <c r="G1257" s="1">
        <v>1.4213614665616585E-7</v>
      </c>
      <c r="H1257" s="1">
        <v>3.4817472626419203E-12</v>
      </c>
      <c r="I1257" s="1">
        <v>7.7890142004330413E-12</v>
      </c>
      <c r="J1257" s="1">
        <v>9.8663365815864933E-12</v>
      </c>
      <c r="K1257" s="1">
        <v>1.8638477035941523E-10</v>
      </c>
      <c r="L1257" s="1">
        <v>2.4606861685793729E-11</v>
      </c>
      <c r="M1257" s="1">
        <v>61.91066813497288</v>
      </c>
      <c r="N1257" s="1">
        <v>11.27510284514304</v>
      </c>
      <c r="O1257" s="1">
        <v>45.900000000013407</v>
      </c>
      <c r="P1257" s="1">
        <v>9.1780000000528581</v>
      </c>
      <c r="Q1257" s="1">
        <v>3.2960000000012184</v>
      </c>
      <c r="R1257" s="1">
        <v>1435.0086370735644</v>
      </c>
      <c r="S1257" s="1">
        <v>23.544000000000157</v>
      </c>
      <c r="T1257" s="1">
        <v>558.96913222602348</v>
      </c>
      <c r="U1257" s="1">
        <v>53.746026329442643</v>
      </c>
      <c r="V1257" s="1">
        <f>0.45*2600*PS[[#This Row],[Transform File.REC_y]]</f>
        <v>1.6629929158771403E-4</v>
      </c>
      <c r="W1257" s="1">
        <f>0.45*_xlfn.XLOOKUP(PS[[#This Row],[Transform File.Year]],Graphs!$R$2:$R$41,Graphs!$S$2:$S$41)*_xlfn.XLOOKUP(PS[[#This Row],[Transform File.Year]],Graphs!$R$2:$R$41,Graphs!$T$2:$T$41)*PS[[#This Row],[Transform File.REC_y]]</f>
        <v>8.6901332638160411E-5</v>
      </c>
    </row>
    <row r="1258" spans="1:23" hidden="1" x14ac:dyDescent="0.25">
      <c r="A1258" s="1" t="s">
        <v>105</v>
      </c>
      <c r="B1258">
        <v>7</v>
      </c>
      <c r="C1258" s="1" t="s">
        <v>108</v>
      </c>
      <c r="D1258" s="1" t="s">
        <v>23</v>
      </c>
      <c r="E1258" s="1">
        <v>2037</v>
      </c>
      <c r="F1258" s="1">
        <v>103.75840853575315</v>
      </c>
      <c r="G1258" s="1">
        <v>-1.3286051726656057E-2</v>
      </c>
      <c r="H1258" s="1">
        <v>7.0018207094522536E-12</v>
      </c>
      <c r="I1258" s="1">
        <v>9.2121429512917436E-12</v>
      </c>
      <c r="J1258" s="1">
        <v>7.3847560665496887E-12</v>
      </c>
      <c r="K1258" s="1">
        <v>21.155258190634548</v>
      </c>
      <c r="L1258" s="1">
        <v>2.0557170945315846E-11</v>
      </c>
      <c r="M1258" s="1">
        <v>46.799233608165586</v>
      </c>
      <c r="N1258" s="1">
        <v>11.257742316550637</v>
      </c>
      <c r="O1258" s="1">
        <v>45.901123490785942</v>
      </c>
      <c r="P1258" s="1">
        <v>8.4720000000608042</v>
      </c>
      <c r="Q1258" s="1">
        <v>2.1045880358837872E-10</v>
      </c>
      <c r="R1258" s="1">
        <v>1424.0173037404174</v>
      </c>
      <c r="S1258" s="1">
        <v>19.620000000000214</v>
      </c>
      <c r="T1258" s="1">
        <v>613.49046702766304</v>
      </c>
      <c r="U1258" s="1">
        <v>65.021129174585681</v>
      </c>
      <c r="V1258" s="1">
        <f>0.45*2600*PS[[#This Row],[Transform File.REC_y]]</f>
        <v>-15.544680520187587</v>
      </c>
      <c r="W1258" s="1">
        <f>0.45*_xlfn.XLOOKUP(PS[[#This Row],[Transform File.Year]],Graphs!$R$2:$R$41,Graphs!$S$2:$S$41)*_xlfn.XLOOKUP(PS[[#This Row],[Transform File.Year]],Graphs!$R$2:$R$41,Graphs!$T$2:$T$41)*PS[[#This Row],[Transform File.REC_y]]</f>
        <v>-7.7925563346605644</v>
      </c>
    </row>
    <row r="1259" spans="1:23" hidden="1" x14ac:dyDescent="0.25">
      <c r="A1259" s="1" t="s">
        <v>105</v>
      </c>
      <c r="B1259">
        <v>7</v>
      </c>
      <c r="C1259" s="1" t="s">
        <v>108</v>
      </c>
      <c r="D1259" s="1" t="s">
        <v>23</v>
      </c>
      <c r="E1259" s="1">
        <v>2038</v>
      </c>
      <c r="F1259" s="1">
        <v>107.88799026349827</v>
      </c>
      <c r="G1259" s="1">
        <v>2.2561168819037365E-7</v>
      </c>
      <c r="H1259" s="1">
        <v>5.4806610751413489E-12</v>
      </c>
      <c r="I1259" s="1">
        <v>1.0986476652871983E-11</v>
      </c>
      <c r="J1259" s="1">
        <v>4.8764256164026732E-12</v>
      </c>
      <c r="K1259" s="1">
        <v>65.757588953924099</v>
      </c>
      <c r="L1259" s="1">
        <v>3.7742061363110509E-11</v>
      </c>
      <c r="M1259" s="1">
        <v>30.752373464745556</v>
      </c>
      <c r="N1259" s="1">
        <v>3.6448365642229117</v>
      </c>
      <c r="O1259" s="1">
        <v>38.251123490794747</v>
      </c>
      <c r="P1259" s="1">
        <v>7.766000000068594</v>
      </c>
      <c r="Q1259" s="1">
        <v>2.3429140727152324E-10</v>
      </c>
      <c r="R1259" s="1">
        <v>1445.1725619310521</v>
      </c>
      <c r="S1259" s="1">
        <v>15.696000000000287</v>
      </c>
      <c r="T1259" s="1">
        <v>660.28970063582858</v>
      </c>
      <c r="U1259" s="1">
        <v>76.278871491136314</v>
      </c>
      <c r="V1259" s="1">
        <f>0.45*2600*PS[[#This Row],[Transform File.REC_y]]</f>
        <v>2.6396567518273715E-4</v>
      </c>
      <c r="W1259" s="1">
        <f>0.45*_xlfn.XLOOKUP(PS[[#This Row],[Transform File.Year]],Graphs!$R$2:$R$41,Graphs!$S$2:$S$41)*_xlfn.XLOOKUP(PS[[#This Row],[Transform File.Year]],Graphs!$R$2:$R$41,Graphs!$T$2:$T$41)*PS[[#This Row],[Transform File.REC_y]]</f>
        <v>1.2693606067290121E-4</v>
      </c>
    </row>
    <row r="1260" spans="1:23" hidden="1" x14ac:dyDescent="0.25">
      <c r="A1260" s="1" t="s">
        <v>105</v>
      </c>
      <c r="B1260">
        <v>7</v>
      </c>
      <c r="C1260" s="1" t="s">
        <v>108</v>
      </c>
      <c r="D1260" s="1" t="s">
        <v>23</v>
      </c>
      <c r="E1260" s="1">
        <v>2039</v>
      </c>
      <c r="F1260" s="1">
        <v>105.560744365419</v>
      </c>
      <c r="G1260" s="1">
        <v>5.5099784263502336E-7</v>
      </c>
      <c r="H1260" s="1">
        <v>1.6517997595817587E-12</v>
      </c>
      <c r="I1260" s="1">
        <v>1.3294100874979789E-11</v>
      </c>
      <c r="J1260" s="1">
        <v>3.6872683543632329E-12</v>
      </c>
      <c r="K1260" s="1">
        <v>73.631151141540755</v>
      </c>
      <c r="L1260" s="1">
        <v>4.0378215080528751E-11</v>
      </c>
      <c r="M1260" s="1">
        <v>41.796072914823881</v>
      </c>
      <c r="N1260" s="1">
        <v>5.9658344406961925</v>
      </c>
      <c r="O1260" s="1">
        <v>30.601123490798223</v>
      </c>
      <c r="P1260" s="1">
        <v>7.0600000000778067</v>
      </c>
      <c r="Q1260" s="1">
        <v>2.5495920033428909E-10</v>
      </c>
      <c r="R1260" s="1">
        <v>1510.9301508849762</v>
      </c>
      <c r="S1260" s="1">
        <v>11.772000000000393</v>
      </c>
      <c r="T1260" s="1">
        <v>691.04207410057415</v>
      </c>
      <c r="U1260" s="1">
        <v>79.923708055359228</v>
      </c>
      <c r="V1260" s="1">
        <f>0.45*2600*PS[[#This Row],[Transform File.REC_y]]</f>
        <v>6.4466747588297737E-4</v>
      </c>
      <c r="W1260" s="1">
        <f>0.45*_xlfn.XLOOKUP(PS[[#This Row],[Transform File.Year]],Graphs!$R$2:$R$41,Graphs!$S$2:$S$41)*_xlfn.XLOOKUP(PS[[#This Row],[Transform File.Year]],Graphs!$R$2:$R$41,Graphs!$T$2:$T$41)*PS[[#This Row],[Transform File.REC_y]]</f>
        <v>2.9736534230148995E-4</v>
      </c>
    </row>
    <row r="1261" spans="1:23" hidden="1" x14ac:dyDescent="0.25">
      <c r="A1261" s="1" t="s">
        <v>105</v>
      </c>
      <c r="B1261">
        <v>7</v>
      </c>
      <c r="C1261" s="1" t="s">
        <v>108</v>
      </c>
      <c r="D1261" s="1" t="s">
        <v>23</v>
      </c>
      <c r="E1261" s="1">
        <v>2040</v>
      </c>
      <c r="F1261" s="1">
        <v>103.97425289865633</v>
      </c>
      <c r="G1261" s="1">
        <v>4.0898407554675411E-7</v>
      </c>
      <c r="H1261" s="1">
        <v>8.5038053589758249E-13</v>
      </c>
      <c r="I1261" s="1">
        <v>1.6806645766168507E-11</v>
      </c>
      <c r="J1261" s="1">
        <v>3.0082069139789194E-12</v>
      </c>
      <c r="K1261" s="1">
        <v>107.89778496369266</v>
      </c>
      <c r="L1261" s="1">
        <v>4.450791403458324E-11</v>
      </c>
      <c r="M1261" s="1">
        <v>1.1481920425688978E-9</v>
      </c>
      <c r="N1261" s="1">
        <v>1.6530307941351024E-9</v>
      </c>
      <c r="O1261" s="1">
        <v>22.951123490805227</v>
      </c>
      <c r="P1261" s="1">
        <v>6.3540000000887931</v>
      </c>
      <c r="Q1261" s="1">
        <v>2.7619979481490826E-10</v>
      </c>
      <c r="R1261" s="1">
        <v>1584.5613020265171</v>
      </c>
      <c r="S1261" s="1">
        <v>7.8480000000005683</v>
      </c>
      <c r="T1261" s="1">
        <v>732.83814701539802</v>
      </c>
      <c r="U1261" s="1">
        <v>85.889542496055427</v>
      </c>
      <c r="V1261" s="1">
        <f>0.45*2600*PS[[#This Row],[Transform File.REC_y]]</f>
        <v>4.785113683897023E-4</v>
      </c>
      <c r="W1261" s="1">
        <f>0.45*_xlfn.XLOOKUP(PS[[#This Row],[Transform File.Year]],Graphs!$R$2:$R$41,Graphs!$S$2:$S$41)*_xlfn.XLOOKUP(PS[[#This Row],[Transform File.Year]],Graphs!$R$2:$R$41,Graphs!$T$2:$T$41)*PS[[#This Row],[Transform File.REC_y]]</f>
        <v>2.1171021868485692E-4</v>
      </c>
    </row>
    <row r="1262" spans="1:23" hidden="1" x14ac:dyDescent="0.25">
      <c r="A1262" s="1" t="s">
        <v>105</v>
      </c>
      <c r="B1262">
        <v>7</v>
      </c>
      <c r="C1262" s="1" t="s">
        <v>108</v>
      </c>
      <c r="D1262" s="1" t="s">
        <v>23</v>
      </c>
      <c r="E1262" s="1">
        <v>2041</v>
      </c>
      <c r="F1262" s="1">
        <v>104.18273007417686</v>
      </c>
      <c r="G1262" s="1">
        <v>6.7036264596220246E-5</v>
      </c>
      <c r="H1262" s="1">
        <v>7.0912977220660067E-13</v>
      </c>
      <c r="I1262" s="1">
        <v>2.216672281268954E-11</v>
      </c>
      <c r="J1262" s="1">
        <v>2.4604058493348277E-12</v>
      </c>
      <c r="K1262" s="1">
        <v>138.73841130407408</v>
      </c>
      <c r="L1262" s="1">
        <v>5.1365719107849686E-11</v>
      </c>
      <c r="M1262" s="1">
        <v>7.3159138918423794E-11</v>
      </c>
      <c r="N1262" s="1">
        <v>3.1250559243381082E-10</v>
      </c>
      <c r="O1262" s="1">
        <v>15.301123490810706</v>
      </c>
      <c r="P1262" s="1">
        <v>6.3540000001020873</v>
      </c>
      <c r="Q1262" s="1">
        <v>3.0501318561922956E-10</v>
      </c>
      <c r="R1262" s="1">
        <v>1692.4590869902097</v>
      </c>
      <c r="S1262" s="1">
        <v>3.9240000000009529</v>
      </c>
      <c r="T1262" s="1">
        <v>732.83814701654626</v>
      </c>
      <c r="U1262" s="1">
        <v>85.889542497708462</v>
      </c>
      <c r="V1262" s="1">
        <f>0.45*2600*PS[[#This Row],[Transform File.REC_y]]</f>
        <v>7.8432429577577692E-2</v>
      </c>
      <c r="W1262" s="1">
        <f>0.45*_xlfn.XLOOKUP(PS[[#This Row],[Transform File.Year]],Graphs!$R$2:$R$41,Graphs!$S$2:$S$41)*_xlfn.XLOOKUP(PS[[#This Row],[Transform File.Year]],Graphs!$R$2:$R$41,Graphs!$T$2:$T$41)*PS[[#This Row],[Transform File.REC_y]]</f>
        <v>3.3282692283824182E-2</v>
      </c>
    </row>
    <row r="1263" spans="1:23" hidden="1" x14ac:dyDescent="0.25">
      <c r="A1263" s="1" t="s">
        <v>105</v>
      </c>
      <c r="B1263">
        <v>7</v>
      </c>
      <c r="C1263" s="1" t="s">
        <v>108</v>
      </c>
      <c r="D1263" s="1" t="s">
        <v>23</v>
      </c>
      <c r="E1263" s="1">
        <v>2042</v>
      </c>
      <c r="F1263" s="1">
        <v>103.90014024952984</v>
      </c>
      <c r="G1263" s="1">
        <v>4.6037516255511017E-5</v>
      </c>
      <c r="H1263" s="1">
        <v>6.9847176140960567E-13</v>
      </c>
      <c r="I1263" s="1">
        <v>3.0104865271700076E-11</v>
      </c>
      <c r="J1263" s="1">
        <v>2.4152653219459226E-12</v>
      </c>
      <c r="K1263" s="1">
        <v>47.468732671971296</v>
      </c>
      <c r="L1263" s="1">
        <v>3.0099274133368565E-11</v>
      </c>
      <c r="M1263" s="1">
        <v>23.696642150255681</v>
      </c>
      <c r="N1263" s="1">
        <v>1.4647722448431455E-10</v>
      </c>
      <c r="O1263" s="1">
        <v>7.6511234908123589</v>
      </c>
      <c r="P1263" s="1">
        <v>6.3540000001188943</v>
      </c>
      <c r="Q1263" s="1">
        <v>3.2049727651132416E-10</v>
      </c>
      <c r="R1263" s="1">
        <v>1831.1974982942838</v>
      </c>
      <c r="S1263" s="1">
        <v>1.8145743840407416E-10</v>
      </c>
      <c r="T1263" s="1">
        <v>732.83814701661947</v>
      </c>
      <c r="U1263" s="1">
        <v>85.889542498020973</v>
      </c>
      <c r="V1263" s="1">
        <f>0.45*2600*PS[[#This Row],[Transform File.REC_y]]</f>
        <v>5.3863894018947887E-2</v>
      </c>
      <c r="W1263" s="1">
        <f>0.45*_xlfn.XLOOKUP(PS[[#This Row],[Transform File.Year]],Graphs!$R$2:$R$41,Graphs!$S$2:$S$41)*_xlfn.XLOOKUP(PS[[#This Row],[Transform File.Year]],Graphs!$R$2:$R$41,Graphs!$T$2:$T$41)*PS[[#This Row],[Transform File.REC_y]]</f>
        <v>2.1921602800326911E-2</v>
      </c>
    </row>
    <row r="1264" spans="1:23" hidden="1" x14ac:dyDescent="0.25">
      <c r="A1264" s="1" t="s">
        <v>105</v>
      </c>
      <c r="B1264">
        <v>7</v>
      </c>
      <c r="C1264" s="1" t="s">
        <v>108</v>
      </c>
      <c r="D1264" s="1" t="s">
        <v>23</v>
      </c>
      <c r="E1264" s="1">
        <v>2043</v>
      </c>
      <c r="F1264" s="1">
        <v>99.437778121110455</v>
      </c>
      <c r="G1264" s="1">
        <v>7.4679839727314316E-5</v>
      </c>
      <c r="H1264" s="1">
        <v>7.4632489160779264E-13</v>
      </c>
      <c r="I1264" s="1">
        <v>4.2817587033686359E-11</v>
      </c>
      <c r="J1264" s="1">
        <v>2.2790425517583879E-12</v>
      </c>
      <c r="K1264" s="1">
        <v>41.418424457019597</v>
      </c>
      <c r="L1264" s="1">
        <v>8.9625913998759008E-12</v>
      </c>
      <c r="M1264" s="1">
        <v>52.831875216368665</v>
      </c>
      <c r="N1264" s="1">
        <v>1.209137412582855E-10</v>
      </c>
      <c r="O1264" s="1">
        <v>7.6511234908132089</v>
      </c>
      <c r="P1264" s="1">
        <v>6.3540000001410615</v>
      </c>
      <c r="Q1264" s="1">
        <v>3.3181927471373148E-10</v>
      </c>
      <c r="R1264" s="1">
        <v>1878.6662309662552</v>
      </c>
      <c r="S1264" s="1">
        <v>2.0343890636767925E-10</v>
      </c>
      <c r="T1264" s="1">
        <v>756.53478916687516</v>
      </c>
      <c r="U1264" s="1">
        <v>85.889542498167444</v>
      </c>
      <c r="V1264" s="1">
        <f>0.45*2600*PS[[#This Row],[Transform File.REC_y]]</f>
        <v>8.7375412480957745E-2</v>
      </c>
      <c r="W1264" s="1">
        <f>0.45*_xlfn.XLOOKUP(PS[[#This Row],[Transform File.Year]],Graphs!$R$2:$R$41,Graphs!$S$2:$S$41)*_xlfn.XLOOKUP(PS[[#This Row],[Transform File.Year]],Graphs!$R$2:$R$41,Graphs!$T$2:$T$41)*PS[[#This Row],[Transform File.REC_y]]</f>
        <v>3.4103144549703639E-2</v>
      </c>
    </row>
    <row r="1265" spans="1:23" hidden="1" x14ac:dyDescent="0.25">
      <c r="A1265" s="1" t="s">
        <v>105</v>
      </c>
      <c r="B1265">
        <v>7</v>
      </c>
      <c r="C1265" s="1" t="s">
        <v>108</v>
      </c>
      <c r="D1265" s="1" t="s">
        <v>23</v>
      </c>
      <c r="E1265" s="1">
        <v>2044</v>
      </c>
      <c r="F1265" s="1">
        <v>95.156131841148451</v>
      </c>
      <c r="G1265" s="1">
        <v>4.2561208915130239E-5</v>
      </c>
      <c r="H1265" s="1">
        <v>8.3545248239594449E-13</v>
      </c>
      <c r="I1265" s="1">
        <v>6.7368840417341724E-11</v>
      </c>
      <c r="J1265" s="1">
        <v>2.0981475990693973E-12</v>
      </c>
      <c r="K1265" s="1">
        <v>61.250632723281697</v>
      </c>
      <c r="L1265" s="1">
        <v>3.9005784284147965E-12</v>
      </c>
      <c r="M1265" s="1">
        <v>28.715391516471801</v>
      </c>
      <c r="N1265" s="1">
        <v>1.2035994019076473E-10</v>
      </c>
      <c r="O1265" s="1">
        <v>7.6511234908139176</v>
      </c>
      <c r="P1265" s="1">
        <v>6.3540000001711663</v>
      </c>
      <c r="Q1265" s="1">
        <v>3.4168561129531797E-10</v>
      </c>
      <c r="R1265" s="1">
        <v>1920.0846554232749</v>
      </c>
      <c r="S1265" s="1">
        <v>2.2206455993753168E-10</v>
      </c>
      <c r="T1265" s="1">
        <v>809.3666643832438</v>
      </c>
      <c r="U1265" s="1">
        <v>85.889542498288364</v>
      </c>
      <c r="V1265" s="1">
        <f>0.45*2600*PS[[#This Row],[Transform File.REC_y]]</f>
        <v>4.9796614430702379E-2</v>
      </c>
      <c r="W1265" s="1">
        <f>0.45*_xlfn.XLOOKUP(PS[[#This Row],[Transform File.Year]],Graphs!$R$2:$R$41,Graphs!$S$2:$S$41)*_xlfn.XLOOKUP(PS[[#This Row],[Transform File.Year]],Graphs!$R$2:$R$41,Graphs!$T$2:$T$41)*PS[[#This Row],[Transform File.REC_y]]</f>
        <v>1.8638663969375146E-2</v>
      </c>
    </row>
    <row r="1266" spans="1:23" hidden="1" x14ac:dyDescent="0.25">
      <c r="A1266" s="1" t="s">
        <v>105</v>
      </c>
      <c r="B1266">
        <v>7</v>
      </c>
      <c r="C1266" s="1" t="s">
        <v>108</v>
      </c>
      <c r="D1266" s="1" t="s">
        <v>23</v>
      </c>
      <c r="E1266" s="1">
        <v>2045</v>
      </c>
      <c r="F1266" s="1">
        <v>91.657093706892553</v>
      </c>
      <c r="G1266" s="1">
        <v>2.5416324189107636E-2</v>
      </c>
      <c r="H1266" s="1">
        <v>9.6081268934165802E-13</v>
      </c>
      <c r="I1266" s="1">
        <v>1.4185998803410841E-10</v>
      </c>
      <c r="J1266" s="1">
        <v>2.0294026502091032E-12</v>
      </c>
      <c r="K1266" s="1">
        <v>48.329672037461648</v>
      </c>
      <c r="L1266" s="1">
        <v>2.0605198561821719E-12</v>
      </c>
      <c r="M1266" s="1">
        <v>11.663192547881328</v>
      </c>
      <c r="N1266" s="1">
        <v>1.3017420947602339E-10</v>
      </c>
      <c r="O1266" s="1">
        <v>7.6511234908146157</v>
      </c>
      <c r="P1266" s="1">
        <v>6.3540000002139836</v>
      </c>
      <c r="Q1266" s="1">
        <v>3.4907036736186766E-10</v>
      </c>
      <c r="R1266" s="1">
        <v>1981.3352881465566</v>
      </c>
      <c r="S1266" s="1">
        <v>2.3752631491493014E-10</v>
      </c>
      <c r="T1266" s="1">
        <v>838.08205589971556</v>
      </c>
      <c r="U1266" s="1">
        <v>85.88954249840873</v>
      </c>
      <c r="V1266" s="1">
        <f>0.45*2600*PS[[#This Row],[Transform File.REC_y]]</f>
        <v>29.737099301255935</v>
      </c>
      <c r="W1266" s="1">
        <f>0.45*_xlfn.XLOOKUP(PS[[#This Row],[Transform File.Year]],Graphs!$R$2:$R$41,Graphs!$S$2:$S$41)*_xlfn.XLOOKUP(PS[[#This Row],[Transform File.Year]],Graphs!$R$2:$R$41,Graphs!$T$2:$T$41)*PS[[#This Row],[Transform File.REC_y]]</f>
        <v>10.673399644694914</v>
      </c>
    </row>
    <row r="1267" spans="1:23" hidden="1" x14ac:dyDescent="0.25">
      <c r="A1267" s="1" t="s">
        <v>105</v>
      </c>
      <c r="B1267">
        <v>7</v>
      </c>
      <c r="C1267" s="1" t="s">
        <v>108</v>
      </c>
      <c r="D1267" s="1" t="s">
        <v>23</v>
      </c>
      <c r="E1267" s="1">
        <v>2046</v>
      </c>
      <c r="F1267" s="1">
        <v>88.003084779311564</v>
      </c>
      <c r="G1267" s="1">
        <v>5.7896798467302224E-2</v>
      </c>
      <c r="H1267" s="1">
        <v>1.1158096220931698E-12</v>
      </c>
      <c r="I1267" s="1">
        <v>9.6759798578459694E-8</v>
      </c>
      <c r="J1267" s="1">
        <v>1.8466664843506833E-12</v>
      </c>
      <c r="K1267" s="1">
        <v>128.56854084850823</v>
      </c>
      <c r="L1267" s="1">
        <v>1.4180200265463464E-12</v>
      </c>
      <c r="M1267" s="1">
        <v>41.784045855878482</v>
      </c>
      <c r="N1267" s="1">
        <v>1.4838246985845854E-10</v>
      </c>
      <c r="O1267" s="1">
        <v>7.6511234908153618</v>
      </c>
      <c r="P1267" s="1">
        <v>6.3540000002813528</v>
      </c>
      <c r="Q1267" s="1">
        <v>3.5394679297827033E-10</v>
      </c>
      <c r="R1267" s="1">
        <v>2029.6649601840184</v>
      </c>
      <c r="S1267" s="1">
        <v>2.6213317660072387E-10</v>
      </c>
      <c r="T1267" s="1">
        <v>849.74524844759685</v>
      </c>
      <c r="U1267" s="1">
        <v>85.889542498538901</v>
      </c>
      <c r="V1267" s="1">
        <f>0.45*2600*PS[[#This Row],[Transform File.REC_y]]</f>
        <v>67.739254206743595</v>
      </c>
      <c r="W1267" s="1">
        <f>0.45*_xlfn.XLOOKUP(PS[[#This Row],[Transform File.Year]],Graphs!$R$2:$R$41,Graphs!$S$2:$S$41)*_xlfn.XLOOKUP(PS[[#This Row],[Transform File.Year]],Graphs!$R$2:$R$41,Graphs!$T$2:$T$41)*PS[[#This Row],[Transform File.REC_y]]</f>
        <v>23.313823097858148</v>
      </c>
    </row>
    <row r="1268" spans="1:23" hidden="1" x14ac:dyDescent="0.25">
      <c r="A1268" s="1" t="s">
        <v>105</v>
      </c>
      <c r="B1268">
        <v>7</v>
      </c>
      <c r="C1268" s="1" t="s">
        <v>108</v>
      </c>
      <c r="D1268" s="1" t="s">
        <v>23</v>
      </c>
      <c r="E1268" s="1">
        <v>2047</v>
      </c>
      <c r="F1268" s="1">
        <v>84.873141782653562</v>
      </c>
      <c r="G1268" s="1">
        <v>0.16359495849128194</v>
      </c>
      <c r="H1268" s="1">
        <v>1.3102903117398346E-12</v>
      </c>
      <c r="I1268" s="1">
        <v>1.2270696175937187E-9</v>
      </c>
      <c r="J1268" s="1">
        <v>1.665398809152843E-12</v>
      </c>
      <c r="K1268" s="1">
        <v>209.24573478991448</v>
      </c>
      <c r="L1268" s="1">
        <v>1.0569272422556985E-12</v>
      </c>
      <c r="M1268" s="1">
        <v>26.490048844624951</v>
      </c>
      <c r="N1268" s="1">
        <v>1.7609711601915715E-10</v>
      </c>
      <c r="O1268" s="1">
        <v>7.6511234908161976</v>
      </c>
      <c r="P1268" s="1">
        <v>6.3540000004232127</v>
      </c>
      <c r="Q1268" s="1">
        <v>3.5763406133263359E-10</v>
      </c>
      <c r="R1268" s="1">
        <v>2075.7985010325269</v>
      </c>
      <c r="S1268" s="1">
        <v>2.8269034754603971E-10</v>
      </c>
      <c r="T1268" s="1">
        <v>891.52929430347535</v>
      </c>
      <c r="U1268" s="1">
        <v>85.889542498663758</v>
      </c>
      <c r="V1268" s="1">
        <f>0.45*2600*PS[[#This Row],[Transform File.REC_y]]</f>
        <v>191.40610143479987</v>
      </c>
      <c r="W1268" s="1">
        <f>0.45*_xlfn.XLOOKUP(PS[[#This Row],[Transform File.Year]],Graphs!$R$2:$R$41,Graphs!$S$2:$S$41)*_xlfn.XLOOKUP(PS[[#This Row],[Transform File.Year]],Graphs!$R$2:$R$41,Graphs!$T$2:$T$41)*PS[[#This Row],[Transform File.REC_y]]</f>
        <v>63.165184314847053</v>
      </c>
    </row>
    <row r="1269" spans="1:23" hidden="1" x14ac:dyDescent="0.25">
      <c r="A1269" s="1" t="s">
        <v>105</v>
      </c>
      <c r="B1269">
        <v>7</v>
      </c>
      <c r="C1269" s="1" t="s">
        <v>108</v>
      </c>
      <c r="D1269" s="1" t="s">
        <v>23</v>
      </c>
      <c r="E1269" s="1">
        <v>2048</v>
      </c>
      <c r="F1269" s="1">
        <v>81.955487447270272</v>
      </c>
      <c r="G1269" s="1">
        <v>0.21047550762241571</v>
      </c>
      <c r="H1269" s="1">
        <v>1.5790906712847137E-12</v>
      </c>
      <c r="I1269" s="1">
        <v>1.8363237131002595E-8</v>
      </c>
      <c r="J1269" s="1">
        <v>1.6280639245580122E-12</v>
      </c>
      <c r="K1269" s="1">
        <v>245.37273106207573</v>
      </c>
      <c r="L1269" s="1">
        <v>8.0221275978643122E-13</v>
      </c>
      <c r="M1269" s="1">
        <v>52.6179200390972</v>
      </c>
      <c r="N1269" s="1">
        <v>2.1023293246614059E-10</v>
      </c>
      <c r="O1269" s="1">
        <v>7.6511234908171586</v>
      </c>
      <c r="P1269" s="1">
        <v>9.7187478120472764E-8</v>
      </c>
      <c r="Q1269" s="1">
        <v>3.6064226824661252E-10</v>
      </c>
      <c r="R1269" s="1">
        <v>2161.3917358224444</v>
      </c>
      <c r="S1269" s="1">
        <v>3.2043240890915022E-10</v>
      </c>
      <c r="T1269" s="1">
        <v>918.01934314810035</v>
      </c>
      <c r="U1269" s="1">
        <v>85.889542498816382</v>
      </c>
      <c r="V1269" s="1">
        <f>0.45*2600*PS[[#This Row],[Transform File.REC_y]]</f>
        <v>246.25634391822638</v>
      </c>
      <c r="W1269" s="1">
        <f>0.45*_xlfn.XLOOKUP(PS[[#This Row],[Transform File.Year]],Graphs!$R$2:$R$41,Graphs!$S$2:$S$41)*_xlfn.XLOOKUP(PS[[#This Row],[Transform File.Year]],Graphs!$R$2:$R$41,Graphs!$T$2:$T$41)*PS[[#This Row],[Transform File.REC_y]]</f>
        <v>77.918140001872516</v>
      </c>
    </row>
    <row r="1270" spans="1:23" hidden="1" x14ac:dyDescent="0.25">
      <c r="A1270" s="1" t="s">
        <v>105</v>
      </c>
      <c r="B1270">
        <v>7</v>
      </c>
      <c r="C1270" s="1" t="s">
        <v>108</v>
      </c>
      <c r="D1270" s="1" t="s">
        <v>23</v>
      </c>
      <c r="E1270" s="1">
        <v>2049</v>
      </c>
      <c r="F1270" s="1">
        <v>78.746286686436619</v>
      </c>
      <c r="G1270" s="1">
        <v>0.28152041040331144</v>
      </c>
      <c r="H1270" s="1">
        <v>1.8686398543763064E-12</v>
      </c>
      <c r="I1270" s="1">
        <v>9.6874346699028851E-10</v>
      </c>
      <c r="J1270" s="1">
        <v>1.5601642683786948E-12</v>
      </c>
      <c r="K1270" s="1">
        <v>234.76281287170951</v>
      </c>
      <c r="L1270" s="1">
        <v>6.2835982468693906E-13</v>
      </c>
      <c r="M1270" s="1">
        <v>34.246411565025483</v>
      </c>
      <c r="N1270" s="1">
        <v>2.5276156265998102E-10</v>
      </c>
      <c r="O1270" s="1">
        <v>7.6511234908182155</v>
      </c>
      <c r="P1270" s="1">
        <v>9.8409257512237124E-8</v>
      </c>
      <c r="Q1270" s="1">
        <v>3.6310267409594737E-10</v>
      </c>
      <c r="R1270" s="1">
        <v>2221.2857168845394</v>
      </c>
      <c r="S1270" s="1">
        <v>3.6081062398967897E-10</v>
      </c>
      <c r="T1270" s="1">
        <v>970.6372631871975</v>
      </c>
      <c r="U1270" s="1">
        <v>85.889542499002957</v>
      </c>
      <c r="V1270" s="1">
        <f>0.45*2600*PS[[#This Row],[Transform File.REC_y]]</f>
        <v>329.37888017187436</v>
      </c>
      <c r="W1270" s="1">
        <f>0.45*_xlfn.XLOOKUP(PS[[#This Row],[Transform File.Year]],Graphs!$R$2:$R$41,Graphs!$S$2:$S$41)*_xlfn.XLOOKUP(PS[[#This Row],[Transform File.Year]],Graphs!$R$2:$R$41,Graphs!$T$2:$T$41)*PS[[#This Row],[Transform File.REC_y]]</f>
        <v>99.920955049393854</v>
      </c>
    </row>
    <row r="1271" spans="1:23" hidden="1" x14ac:dyDescent="0.25">
      <c r="A1271" s="1" t="s">
        <v>105</v>
      </c>
      <c r="B1271">
        <v>7</v>
      </c>
      <c r="C1271" s="1" t="s">
        <v>108</v>
      </c>
      <c r="D1271" s="1" t="s">
        <v>23</v>
      </c>
      <c r="E1271" s="1">
        <v>2050</v>
      </c>
      <c r="F1271" s="1">
        <v>75.417188292304871</v>
      </c>
      <c r="G1271" s="1">
        <v>0.32013932880602447</v>
      </c>
      <c r="H1271" s="1">
        <v>2.2548323415643456E-12</v>
      </c>
      <c r="I1271" s="1">
        <v>1.9088619900443735E-8</v>
      </c>
      <c r="J1271" s="1">
        <v>1.6367947249745228E-12</v>
      </c>
      <c r="K1271" s="1">
        <v>146.30388056597008</v>
      </c>
      <c r="L1271" s="1">
        <v>0</v>
      </c>
      <c r="M1271" s="1">
        <v>44.363318568045614</v>
      </c>
      <c r="N1271" s="1">
        <v>3.0647413483568263E-10</v>
      </c>
      <c r="O1271" s="1">
        <v>7.6511234908194652</v>
      </c>
      <c r="P1271" s="1">
        <v>1.1677032168269515E-7</v>
      </c>
      <c r="Q1271" s="1">
        <v>3.6551793941789327E-10</v>
      </c>
      <c r="R1271" s="1">
        <v>2283.0045290715602</v>
      </c>
      <c r="S1271" s="1">
        <v>4.0531853802426221E-10</v>
      </c>
      <c r="T1271" s="1">
        <v>1004.883674752223</v>
      </c>
      <c r="U1271" s="1">
        <v>85.88954249922439</v>
      </c>
      <c r="V1271" s="1">
        <f>0.45*2600*PS[[#This Row],[Transform File.REC_y]]</f>
        <v>374.56301470304862</v>
      </c>
      <c r="W1271" s="1">
        <f>0.45*_xlfn.XLOOKUP(PS[[#This Row],[Transform File.Year]],Graphs!$R$2:$R$41,Graphs!$S$2:$S$41)*_xlfn.XLOOKUP(PS[[#This Row],[Transform File.Year]],Graphs!$R$2:$R$41,Graphs!$T$2:$T$41)*PS[[#This Row],[Transform File.REC_y]]</f>
        <v>108.93719157663641</v>
      </c>
    </row>
    <row r="1272" spans="1:23" hidden="1" x14ac:dyDescent="0.25">
      <c r="A1272" s="1" t="s">
        <v>105</v>
      </c>
      <c r="B1272">
        <v>7</v>
      </c>
      <c r="C1272" s="1" t="s">
        <v>108</v>
      </c>
      <c r="D1272" s="1" t="s">
        <v>23</v>
      </c>
      <c r="E1272" s="1">
        <v>2051</v>
      </c>
      <c r="F1272" s="1">
        <v>72.39328358476115</v>
      </c>
      <c r="G1272" s="1">
        <v>1.5379964745488531E-4</v>
      </c>
      <c r="H1272" s="1">
        <v>2.7334923635428543E-12</v>
      </c>
      <c r="I1272" s="1">
        <v>4.2378492339071652E-9</v>
      </c>
      <c r="J1272" s="1">
        <v>1.9059235657732911E-12</v>
      </c>
      <c r="K1272" s="1">
        <v>136.04200565623651</v>
      </c>
      <c r="L1272" s="1">
        <v>0</v>
      </c>
      <c r="M1272" s="1">
        <v>62.032931213133708</v>
      </c>
      <c r="N1272" s="1">
        <v>3.7544922458672541E-10</v>
      </c>
      <c r="O1272" s="1">
        <v>7.651123490820984</v>
      </c>
      <c r="P1272" s="1">
        <v>1.1773661625777314E-7</v>
      </c>
      <c r="Q1272" s="1">
        <v>3.6779698196965166E-10</v>
      </c>
      <c r="R1272" s="1">
        <v>2319.7362851933976</v>
      </c>
      <c r="S1272" s="1">
        <v>4.566842571321119E-10</v>
      </c>
      <c r="T1272" s="1">
        <v>1049.2469933202685</v>
      </c>
      <c r="U1272" s="1">
        <v>85.889542499482019</v>
      </c>
      <c r="V1272" s="1">
        <f>0.45*2600*PS[[#This Row],[Transform File.REC_y]]</f>
        <v>0.17994558752221582</v>
      </c>
      <c r="W1272" s="1">
        <f>0.45*_xlfn.XLOOKUP(PS[[#This Row],[Transform File.Year]],Graphs!$R$2:$R$41,Graphs!$S$2:$S$41)*_xlfn.XLOOKUP(PS[[#This Row],[Transform File.Year]],Graphs!$R$2:$R$41,Graphs!$T$2:$T$41)*PS[[#This Row],[Transform File.REC_y]]</f>
        <v>5.0172295391127164E-2</v>
      </c>
    </row>
    <row r="1273" spans="1:23" hidden="1" x14ac:dyDescent="0.25">
      <c r="A1273" s="1" t="s">
        <v>105</v>
      </c>
      <c r="B1273">
        <v>7</v>
      </c>
      <c r="C1273" s="1" t="s">
        <v>108</v>
      </c>
      <c r="D1273" s="1" t="s">
        <v>23</v>
      </c>
      <c r="E1273" s="1">
        <v>2052</v>
      </c>
      <c r="F1273" s="1">
        <v>69.548845057042627</v>
      </c>
      <c r="G1273" s="1">
        <v>4.1910468226984236E-3</v>
      </c>
      <c r="H1273" s="1">
        <v>3.4571841800535768E-12</v>
      </c>
      <c r="I1273" s="1">
        <v>1.2846017933829754E-9</v>
      </c>
      <c r="J1273" s="1">
        <v>0</v>
      </c>
      <c r="K1273" s="1">
        <v>88.835438728166594</v>
      </c>
      <c r="L1273" s="1">
        <v>0</v>
      </c>
      <c r="M1273" s="1">
        <v>115.93620485586389</v>
      </c>
      <c r="N1273" s="1">
        <v>4.658826727660243E-10</v>
      </c>
      <c r="O1273" s="1">
        <v>7.6511234908227763</v>
      </c>
      <c r="P1273" s="1">
        <v>1.3682248761456372E-7</v>
      </c>
      <c r="Q1273" s="1">
        <v>3.6989512956872106E-10</v>
      </c>
      <c r="R1273" s="1">
        <v>2396.6447491582007</v>
      </c>
      <c r="S1273" s="1">
        <v>4.8678353126548052E-10</v>
      </c>
      <c r="T1273" s="1">
        <v>1055.8599245334024</v>
      </c>
      <c r="U1273" s="1">
        <v>85.889542499785335</v>
      </c>
      <c r="V1273" s="1">
        <f>0.45*2600*PS[[#This Row],[Transform File.REC_y]]</f>
        <v>4.903524782557156</v>
      </c>
      <c r="W1273" s="1">
        <f>0.45*_xlfn.XLOOKUP(PS[[#This Row],[Transform File.Year]],Graphs!$R$2:$R$41,Graphs!$S$2:$S$41)*_xlfn.XLOOKUP(PS[[#This Row],[Transform File.Year]],Graphs!$R$2:$R$41,Graphs!$T$2:$T$41)*PS[[#This Row],[Transform File.REC_y]]</f>
        <v>1.3106414775754474</v>
      </c>
    </row>
    <row r="1274" spans="1:23" hidden="1" x14ac:dyDescent="0.25">
      <c r="A1274" s="1" t="s">
        <v>105</v>
      </c>
      <c r="B1274">
        <v>7</v>
      </c>
      <c r="C1274" s="1" t="s">
        <v>108</v>
      </c>
      <c r="D1274" s="1" t="s">
        <v>23</v>
      </c>
      <c r="E1274" s="1">
        <v>2053</v>
      </c>
      <c r="F1274" s="1">
        <v>66.492405531735102</v>
      </c>
      <c r="G1274" s="1">
        <v>1.1376243235966675E-3</v>
      </c>
      <c r="H1274" s="1">
        <v>4.4458569366447385E-12</v>
      </c>
      <c r="I1274" s="1">
        <v>5.1372286887834204E-8</v>
      </c>
      <c r="J1274" s="1">
        <v>0</v>
      </c>
      <c r="K1274" s="1">
        <v>130.53164462341749</v>
      </c>
      <c r="L1274" s="1">
        <v>0</v>
      </c>
      <c r="M1274" s="1">
        <v>105.59920362567546</v>
      </c>
      <c r="N1274" s="1">
        <v>5.8763268206880096E-10</v>
      </c>
      <c r="O1274" s="1">
        <v>7.6511234908249328</v>
      </c>
      <c r="P1274" s="1">
        <v>1.4105725091843054E-7</v>
      </c>
      <c r="Q1274" s="1">
        <v>3.7192453221893015E-10</v>
      </c>
      <c r="R1274" s="1">
        <v>2430.6037338247215</v>
      </c>
      <c r="S1274" s="1">
        <v>4.9574612266535642E-10</v>
      </c>
      <c r="T1274" s="1">
        <v>1088.6661293892664</v>
      </c>
      <c r="U1274" s="1">
        <v>85.889542499954672</v>
      </c>
      <c r="V1274" s="1">
        <f>0.45*2600*PS[[#This Row],[Transform File.REC_y]]</f>
        <v>1.3310204586081009</v>
      </c>
      <c r="W1274" s="1">
        <f>0.45*_xlfn.XLOOKUP(PS[[#This Row],[Transform File.Year]],Graphs!$R$2:$R$41,Graphs!$S$2:$S$41)*_xlfn.XLOOKUP(PS[[#This Row],[Transform File.Year]],Graphs!$R$2:$R$41,Graphs!$T$2:$T$41)*PS[[#This Row],[Transform File.REC_y]]</f>
        <v>0.34103154359058141</v>
      </c>
    </row>
    <row r="1275" spans="1:23" hidden="1" x14ac:dyDescent="0.25">
      <c r="A1275" s="1" t="s">
        <v>105</v>
      </c>
      <c r="B1275">
        <v>7</v>
      </c>
      <c r="C1275" s="1" t="s">
        <v>108</v>
      </c>
      <c r="D1275" s="1" t="s">
        <v>23</v>
      </c>
      <c r="E1275" s="1">
        <v>2054</v>
      </c>
      <c r="F1275" s="1">
        <v>63.382020846799726</v>
      </c>
      <c r="G1275" s="1">
        <v>1.5656324028911289E-2</v>
      </c>
      <c r="H1275" s="1">
        <v>5.5908014482944303E-12</v>
      </c>
      <c r="I1275" s="1">
        <v>3.5788853474896698E-9</v>
      </c>
      <c r="J1275" s="1">
        <v>0</v>
      </c>
      <c r="K1275" s="1">
        <v>154.20620673961909</v>
      </c>
      <c r="L1275" s="1">
        <v>0</v>
      </c>
      <c r="M1275" s="1">
        <v>2.1566162022599476E-9</v>
      </c>
      <c r="N1275" s="1">
        <v>7.5741698924793782E-10</v>
      </c>
      <c r="O1275" s="1">
        <v>7.6511234908275316</v>
      </c>
      <c r="P1275" s="1">
        <v>1.4233838160775953E-7</v>
      </c>
      <c r="Q1275" s="1">
        <v>3.7377119870328082E-10</v>
      </c>
      <c r="R1275" s="1">
        <v>2495.6973692328952</v>
      </c>
      <c r="S1275" s="1">
        <v>4.9964670109377121E-10</v>
      </c>
      <c r="T1275" s="1">
        <v>1090.9616801044958</v>
      </c>
      <c r="U1275" s="1">
        <v>85.113975703896202</v>
      </c>
      <c r="V1275" s="1">
        <f>0.45*2600*PS[[#This Row],[Transform File.REC_y]]</f>
        <v>18.317899113826208</v>
      </c>
      <c r="W1275" s="1">
        <f>0.45*_xlfn.XLOOKUP(PS[[#This Row],[Transform File.Year]],Graphs!$R$2:$R$41,Graphs!$S$2:$S$41)*_xlfn.XLOOKUP(PS[[#This Row],[Transform File.Year]],Graphs!$R$2:$R$41,Graphs!$T$2:$T$41)*PS[[#This Row],[Transform File.REC_y]]</f>
        <v>4.498850174776555</v>
      </c>
    </row>
    <row r="1276" spans="1:23" hidden="1" x14ac:dyDescent="0.25">
      <c r="A1276" s="1" t="s">
        <v>105</v>
      </c>
      <c r="B1276">
        <v>7</v>
      </c>
      <c r="C1276" s="1" t="s">
        <v>108</v>
      </c>
      <c r="D1276" s="1" t="s">
        <v>23</v>
      </c>
      <c r="E1276" s="1">
        <v>2055</v>
      </c>
      <c r="F1276" s="1">
        <v>60.464868293339826</v>
      </c>
      <c r="G1276" s="1">
        <v>4.9286539001374774E-3</v>
      </c>
      <c r="H1276" s="1">
        <v>6.723689254242964E-12</v>
      </c>
      <c r="I1276" s="1">
        <v>1.3941455117522554E-9</v>
      </c>
      <c r="J1276" s="1">
        <v>0</v>
      </c>
      <c r="K1276" s="1">
        <v>201.99150302476886</v>
      </c>
      <c r="L1276" s="1">
        <v>0</v>
      </c>
      <c r="M1276" s="1">
        <v>45.070755207371775</v>
      </c>
      <c r="N1276" s="1">
        <v>1.0058236592719172E-9</v>
      </c>
      <c r="O1276" s="1">
        <v>7.6511234908307948</v>
      </c>
      <c r="P1276" s="1">
        <v>1.9370680717154118E-7</v>
      </c>
      <c r="Q1276" s="1">
        <v>3.7543659751243365E-10</v>
      </c>
      <c r="R1276" s="1">
        <v>2548.4698335090548</v>
      </c>
      <c r="S1276" s="1">
        <v>5.0170722094995339E-10</v>
      </c>
      <c r="T1276" s="1">
        <v>1090.9616801065815</v>
      </c>
      <c r="U1276" s="1">
        <v>82.448192306354372</v>
      </c>
      <c r="V1276" s="1">
        <f>0.45*2600*PS[[#This Row],[Transform File.REC_y]]</f>
        <v>5.7665250631608487</v>
      </c>
      <c r="W1276" s="1">
        <f>0.45*_xlfn.XLOOKUP(PS[[#This Row],[Transform File.Year]],Graphs!$R$2:$R$41,Graphs!$S$2:$S$41)*_xlfn.XLOOKUP(PS[[#This Row],[Transform File.Year]],Graphs!$R$2:$R$41,Graphs!$T$2:$T$41)*PS[[#This Row],[Transform File.REC_y]]</f>
        <v>1.3574945467501043</v>
      </c>
    </row>
    <row r="1277" spans="1:23" hidden="1" x14ac:dyDescent="0.25">
      <c r="A1277" s="1" t="s">
        <v>105</v>
      </c>
      <c r="B1277">
        <v>7</v>
      </c>
      <c r="C1277" s="1" t="s">
        <v>108</v>
      </c>
      <c r="D1277" s="1" t="s">
        <v>23</v>
      </c>
      <c r="E1277" s="1">
        <v>2056</v>
      </c>
      <c r="F1277" s="1">
        <v>57.175793359069161</v>
      </c>
      <c r="G1277" s="1">
        <v>8.1373192747488443E-5</v>
      </c>
      <c r="H1277" s="1">
        <v>8.3017566788928413E-12</v>
      </c>
      <c r="I1277" s="1">
        <v>6.2066714183545439E-10</v>
      </c>
      <c r="J1277" s="1">
        <v>0</v>
      </c>
      <c r="K1277" s="1">
        <v>122.68857881079761</v>
      </c>
      <c r="L1277" s="1">
        <v>0</v>
      </c>
      <c r="M1277" s="1">
        <v>5.115286665143195</v>
      </c>
      <c r="N1277" s="1">
        <v>1.3957798174331034E-9</v>
      </c>
      <c r="O1277" s="1">
        <v>7.651123490834971</v>
      </c>
      <c r="P1277" s="1">
        <v>1.9728144080451932E-7</v>
      </c>
      <c r="Q1277" s="1">
        <v>3.7706466143699167E-10</v>
      </c>
      <c r="R1277" s="1">
        <v>2573.762830414285</v>
      </c>
      <c r="S1277" s="1">
        <v>5.0312524097649973E-10</v>
      </c>
      <c r="T1277" s="1">
        <v>1091.3635129181259</v>
      </c>
      <c r="U1277" s="1">
        <v>79.019017209892993</v>
      </c>
      <c r="V1277" s="1">
        <f>0.45*2600*PS[[#This Row],[Transform File.REC_y]]</f>
        <v>9.5206635514561475E-2</v>
      </c>
      <c r="W1277" s="1">
        <f>0.45*_xlfn.XLOOKUP(PS[[#This Row],[Transform File.Year]],Graphs!$R$2:$R$41,Graphs!$S$2:$S$41)*_xlfn.XLOOKUP(PS[[#This Row],[Transform File.Year]],Graphs!$R$2:$R$41,Graphs!$T$2:$T$41)*PS[[#This Row],[Transform File.REC_y]]</f>
        <v>2.1481835900842492E-2</v>
      </c>
    </row>
    <row r="1278" spans="1:23" hidden="1" x14ac:dyDescent="0.25">
      <c r="A1278" s="1" t="s">
        <v>105</v>
      </c>
      <c r="B1278">
        <v>7</v>
      </c>
      <c r="C1278" s="1" t="s">
        <v>108</v>
      </c>
      <c r="D1278" s="1" t="s">
        <v>23</v>
      </c>
      <c r="E1278" s="1">
        <v>2057</v>
      </c>
      <c r="F1278" s="1">
        <v>54.138304400237217</v>
      </c>
      <c r="G1278" s="1">
        <v>3.3752685546573907E-5</v>
      </c>
      <c r="H1278" s="1">
        <v>0</v>
      </c>
      <c r="I1278" s="1">
        <v>8.0632994935672731E-10</v>
      </c>
      <c r="J1278" s="1">
        <v>0</v>
      </c>
      <c r="K1278" s="1">
        <v>235.76771004142685</v>
      </c>
      <c r="L1278" s="1">
        <v>0</v>
      </c>
      <c r="M1278" s="1">
        <v>9.4083833414404504E-10</v>
      </c>
      <c r="N1278" s="1">
        <v>2.0804170233285116E-9</v>
      </c>
      <c r="O1278" s="1">
        <v>7.6511234908401207</v>
      </c>
      <c r="P1278" s="1">
        <v>1.9867082437330472E-7</v>
      </c>
      <c r="Q1278" s="1">
        <v>3.7862482570537038E-10</v>
      </c>
      <c r="R1278" s="1">
        <v>2635.8864180580699</v>
      </c>
      <c r="S1278" s="1">
        <v>5.0418216821875543E-10</v>
      </c>
      <c r="T1278" s="1">
        <v>1074.9260390607276</v>
      </c>
      <c r="U1278" s="1">
        <v>74.444754565070426</v>
      </c>
      <c r="V1278" s="1">
        <f>0.45*2600*PS[[#This Row],[Transform File.REC_y]]</f>
        <v>3.9490642089491469E-2</v>
      </c>
      <c r="W1278" s="1">
        <f>0.45*_xlfn.XLOOKUP(PS[[#This Row],[Transform File.Year]],Graphs!$R$2:$R$41,Graphs!$S$2:$S$41)*_xlfn.XLOOKUP(PS[[#This Row],[Transform File.Year]],Graphs!$R$2:$R$41,Graphs!$T$2:$T$41)*PS[[#This Row],[Transform File.REC_y]]</f>
        <v>8.5400632797153504E-3</v>
      </c>
    </row>
    <row r="1279" spans="1:23" hidden="1" x14ac:dyDescent="0.25">
      <c r="A1279" s="1" t="s">
        <v>105</v>
      </c>
      <c r="B1279">
        <v>7</v>
      </c>
      <c r="C1279" s="1" t="s">
        <v>108</v>
      </c>
      <c r="D1279" s="1" t="s">
        <v>23</v>
      </c>
      <c r="E1279" s="1">
        <v>2058</v>
      </c>
      <c r="F1279" s="1">
        <v>51.136635395738281</v>
      </c>
      <c r="G1279" s="1">
        <v>2.4823321621012671E-2</v>
      </c>
      <c r="H1279" s="1">
        <v>0</v>
      </c>
      <c r="I1279" s="1">
        <v>0</v>
      </c>
      <c r="J1279" s="1">
        <v>0</v>
      </c>
      <c r="K1279" s="1">
        <v>33.251507687828315</v>
      </c>
      <c r="L1279" s="1">
        <v>0</v>
      </c>
      <c r="M1279" s="1">
        <v>6.397601231512988E-10</v>
      </c>
      <c r="N1279" s="1">
        <v>3.5618629782521065E-9</v>
      </c>
      <c r="O1279" s="1">
        <v>7.651123490846067</v>
      </c>
      <c r="P1279" s="1">
        <v>1.9928618184404684E-7</v>
      </c>
      <c r="Q1279" s="1">
        <v>3.8026162043034492E-10</v>
      </c>
      <c r="R1279" s="1">
        <v>2801.2626400894692</v>
      </c>
      <c r="S1279" s="1">
        <v>5.0498438097854186E-10</v>
      </c>
      <c r="T1279" s="1">
        <v>1054.9363293700983</v>
      </c>
      <c r="U1279" s="1">
        <v>68.152860597893678</v>
      </c>
      <c r="V1279" s="1">
        <f>0.45*2600*PS[[#This Row],[Transform File.REC_y]]</f>
        <v>29.043286296584824</v>
      </c>
      <c r="W1279" s="1">
        <f>0.45*_xlfn.XLOOKUP(PS[[#This Row],[Transform File.Year]],Graphs!$R$2:$R$41,Graphs!$S$2:$S$41)*_xlfn.XLOOKUP(PS[[#This Row],[Transform File.Year]],Graphs!$R$2:$R$41,Graphs!$T$2:$T$41)*PS[[#This Row],[Transform File.REC_y]]</f>
        <v>6.0194669927085718</v>
      </c>
    </row>
    <row r="1280" spans="1:23" hidden="1" x14ac:dyDescent="0.25">
      <c r="A1280" s="1" t="s">
        <v>105</v>
      </c>
      <c r="B1280">
        <v>7</v>
      </c>
      <c r="C1280" s="1" t="s">
        <v>108</v>
      </c>
      <c r="D1280" s="1" t="s">
        <v>23</v>
      </c>
      <c r="E1280" s="1">
        <v>2059</v>
      </c>
      <c r="F1280" s="1">
        <v>56.333513575492184</v>
      </c>
      <c r="G1280" s="1">
        <v>1.9569742642379175E-2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7.6511234908527035</v>
      </c>
      <c r="P1280" s="1">
        <v>2.0008661952942911E-7</v>
      </c>
      <c r="Q1280" s="1">
        <v>3.8216754399611821E-10</v>
      </c>
      <c r="R1280" s="1">
        <v>2763.6102705945596</v>
      </c>
      <c r="S1280" s="1">
        <v>5.0561274080322885E-10</v>
      </c>
      <c r="T1280" s="1">
        <v>1038.8590811404081</v>
      </c>
      <c r="U1280" s="1">
        <v>59.284519647670336</v>
      </c>
      <c r="V1280" s="1">
        <f>0.45*2600*PS[[#This Row],[Transform File.REC_y]]</f>
        <v>22.896598891583636</v>
      </c>
      <c r="W1280" s="1">
        <f>0.45*_xlfn.XLOOKUP(PS[[#This Row],[Transform File.Year]],Graphs!$R$2:$R$41,Graphs!$S$2:$S$41)*_xlfn.XLOOKUP(PS[[#This Row],[Transform File.Year]],Graphs!$R$2:$R$41,Graphs!$T$2:$T$41)*PS[[#This Row],[Transform File.REC_y]]</f>
        <v>4.5479065592292525</v>
      </c>
    </row>
    <row r="1281" spans="1:23" hidden="1" x14ac:dyDescent="0.25">
      <c r="A1281" s="1" t="s">
        <v>105</v>
      </c>
      <c r="B1281">
        <v>7</v>
      </c>
      <c r="C1281" s="1" t="s">
        <v>108</v>
      </c>
      <c r="D1281" s="1" t="s">
        <v>23</v>
      </c>
      <c r="E1281" s="1">
        <v>2060</v>
      </c>
      <c r="F1281" s="1">
        <v>68.416885360070168</v>
      </c>
      <c r="G1281" s="1">
        <v>3.0355992437159758E-2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7.6511234908499759</v>
      </c>
      <c r="P1281" s="1">
        <v>2.0008002489831048E-7</v>
      </c>
      <c r="Q1281" s="1">
        <v>3.8216754399611821E-10</v>
      </c>
      <c r="R1281" s="1">
        <v>2710.6638755340923</v>
      </c>
      <c r="S1281" s="1">
        <v>5.0561274080322885E-10</v>
      </c>
      <c r="T1281" s="1">
        <v>1038.859081140102</v>
      </c>
      <c r="U1281" s="1">
        <v>45.982008218047909</v>
      </c>
      <c r="V1281" s="1">
        <f>0.45*2600*PS[[#This Row],[Transform File.REC_y]]</f>
        <v>35.516511151476919</v>
      </c>
      <c r="W1281" s="1">
        <f>0.45*_xlfn.XLOOKUP(PS[[#This Row],[Transform File.Year]],Graphs!$R$2:$R$41,Graphs!$S$2:$S$41)*_xlfn.XLOOKUP(PS[[#This Row],[Transform File.Year]],Graphs!$R$2:$R$41,Graphs!$T$2:$T$41)*PS[[#This Row],[Transform File.REC_y]]</f>
        <v>6.7605531416298055</v>
      </c>
    </row>
    <row r="1282" spans="1:23" hidden="1" x14ac:dyDescent="0.25">
      <c r="A1282" s="1" t="s">
        <v>105</v>
      </c>
      <c r="B1282">
        <v>8</v>
      </c>
      <c r="C1282" s="1" t="s">
        <v>108</v>
      </c>
      <c r="D1282" s="1" t="s">
        <v>23</v>
      </c>
      <c r="E1282" s="1">
        <v>2021</v>
      </c>
      <c r="F1282" s="1">
        <v>196.48231209650427</v>
      </c>
      <c r="G1282" s="1">
        <v>1.5300454987286083E-10</v>
      </c>
      <c r="H1282" s="1">
        <v>5.8846427005605875E-14</v>
      </c>
      <c r="I1282" s="1">
        <v>6.3539999999955326</v>
      </c>
      <c r="J1282" s="1">
        <v>5.4401752261352307E-14</v>
      </c>
      <c r="K1282" s="1">
        <v>82.434999999999391</v>
      </c>
      <c r="L1282" s="1">
        <v>2.2396271416050827E-14</v>
      </c>
      <c r="M1282" s="1">
        <v>55.419999999999952</v>
      </c>
      <c r="N1282" s="1">
        <v>2.3519210324388321E-11</v>
      </c>
      <c r="O1282" s="1">
        <v>153</v>
      </c>
      <c r="P1282" s="1">
        <v>12.708</v>
      </c>
      <c r="Q1282" s="1">
        <v>49.44</v>
      </c>
      <c r="R1282" s="1">
        <v>164.87</v>
      </c>
      <c r="S1282" s="1">
        <v>78.48</v>
      </c>
      <c r="T1282" s="1">
        <v>110.84</v>
      </c>
      <c r="U1282" s="1">
        <v>11.39</v>
      </c>
      <c r="V1282" s="1">
        <f>0.45*2600*PS[[#This Row],[Transform File.REC_y]]</f>
        <v>1.7901532335124717E-7</v>
      </c>
      <c r="W1282" s="1">
        <f>0.45*_xlfn.XLOOKUP(PS[[#This Row],[Transform File.Year]],Graphs!$R$2:$R$41,Graphs!$S$2:$S$41)*_xlfn.XLOOKUP(PS[[#This Row],[Transform File.Year]],Graphs!$R$2:$R$41,Graphs!$T$2:$T$41)*PS[[#This Row],[Transform File.REC_y]]</f>
        <v>1.4556376383755238E-7</v>
      </c>
    </row>
    <row r="1283" spans="1:23" hidden="1" x14ac:dyDescent="0.25">
      <c r="A1283" s="1" t="s">
        <v>105</v>
      </c>
      <c r="B1283">
        <v>8</v>
      </c>
      <c r="C1283" s="1" t="s">
        <v>108</v>
      </c>
      <c r="D1283" s="1" t="s">
        <v>23</v>
      </c>
      <c r="E1283" s="1">
        <v>2022</v>
      </c>
      <c r="F1283" s="1">
        <v>320.03961114694067</v>
      </c>
      <c r="G1283" s="1">
        <v>2.7395382456046812E-11</v>
      </c>
      <c r="H1283" s="1">
        <v>5.988958064788039E-14</v>
      </c>
      <c r="I1283" s="1">
        <v>5.2902258293587432E-12</v>
      </c>
      <c r="J1283" s="1">
        <v>5.7005140606169018E-14</v>
      </c>
      <c r="K1283" s="1">
        <v>123.65249999999736</v>
      </c>
      <c r="L1283" s="1">
        <v>2.0619771297544666E-14</v>
      </c>
      <c r="M1283" s="1">
        <v>83.129999999999768</v>
      </c>
      <c r="N1283" s="1">
        <v>2.3464204505161797E-11</v>
      </c>
      <c r="O1283" s="1">
        <v>153</v>
      </c>
      <c r="P1283" s="1">
        <v>12.708</v>
      </c>
      <c r="Q1283" s="1">
        <v>49.44</v>
      </c>
      <c r="R1283" s="1">
        <v>247.30499999999938</v>
      </c>
      <c r="S1283" s="1">
        <v>78.48</v>
      </c>
      <c r="T1283" s="1">
        <v>166.25999999999996</v>
      </c>
      <c r="U1283" s="1">
        <v>11.39000000002352</v>
      </c>
      <c r="V1283" s="1">
        <f>0.45*2600*PS[[#This Row],[Transform File.REC_y]]</f>
        <v>3.2052597473574767E-8</v>
      </c>
      <c r="W1283" s="1">
        <f>0.45*_xlfn.XLOOKUP(PS[[#This Row],[Transform File.Year]],Graphs!$R$2:$R$41,Graphs!$S$2:$S$41)*_xlfn.XLOOKUP(PS[[#This Row],[Transform File.Year]],Graphs!$R$2:$R$41,Graphs!$T$2:$T$41)*PS[[#This Row],[Transform File.REC_y]]</f>
        <v>2.6523145292406701E-8</v>
      </c>
    </row>
    <row r="1284" spans="1:23" hidden="1" x14ac:dyDescent="0.25">
      <c r="A1284" s="1" t="s">
        <v>105</v>
      </c>
      <c r="B1284">
        <v>8</v>
      </c>
      <c r="C1284" s="1" t="s">
        <v>108</v>
      </c>
      <c r="D1284" s="1" t="s">
        <v>23</v>
      </c>
      <c r="E1284" s="1">
        <v>2023</v>
      </c>
      <c r="F1284" s="1">
        <v>117.8504401487404</v>
      </c>
      <c r="G1284" s="1">
        <v>2.5919979497018505E-9</v>
      </c>
      <c r="H1284" s="1">
        <v>6.0822813858775569E-14</v>
      </c>
      <c r="I1284" s="1">
        <v>2.1729605445601973E-12</v>
      </c>
      <c r="J1284" s="1">
        <v>5.9522090973794385E-14</v>
      </c>
      <c r="K1284" s="1">
        <v>185.47874999998061</v>
      </c>
      <c r="L1284" s="1">
        <v>1.9345436782024298E-14</v>
      </c>
      <c r="M1284" s="1">
        <v>103.30365291044605</v>
      </c>
      <c r="N1284" s="1">
        <v>2.366841258979903E-11</v>
      </c>
      <c r="O1284" s="1">
        <v>145.35</v>
      </c>
      <c r="P1284" s="1">
        <v>18.355999999995532</v>
      </c>
      <c r="Q1284" s="1">
        <v>46.144000000000005</v>
      </c>
      <c r="R1284" s="1">
        <v>359.96616666666341</v>
      </c>
      <c r="S1284" s="1">
        <v>74.555999999999997</v>
      </c>
      <c r="T1284" s="1">
        <v>242.0006666666664</v>
      </c>
      <c r="U1284" s="1">
        <v>10.251000000046982</v>
      </c>
      <c r="V1284" s="1">
        <f>0.45*2600*PS[[#This Row],[Transform File.REC_y]]</f>
        <v>3.0326376011511652E-6</v>
      </c>
      <c r="W1284" s="1">
        <f>0.45*_xlfn.XLOOKUP(PS[[#This Row],[Transform File.Year]],Graphs!$R$2:$R$41,Graphs!$S$2:$S$41)*_xlfn.XLOOKUP(PS[[#This Row],[Transform File.Year]],Graphs!$R$2:$R$41,Graphs!$T$2:$T$41)*PS[[#This Row],[Transform File.REC_y]]</f>
        <v>2.5529973614427767E-6</v>
      </c>
    </row>
    <row r="1285" spans="1:23" hidden="1" x14ac:dyDescent="0.25">
      <c r="A1285" s="1" t="s">
        <v>105</v>
      </c>
      <c r="B1285">
        <v>8</v>
      </c>
      <c r="C1285" s="1" t="s">
        <v>108</v>
      </c>
      <c r="D1285" s="1" t="s">
        <v>23</v>
      </c>
      <c r="E1285" s="1">
        <v>2024</v>
      </c>
      <c r="F1285" s="1">
        <v>93.992046757151002</v>
      </c>
      <c r="G1285" s="1">
        <v>4.3546878397081864E-10</v>
      </c>
      <c r="H1285" s="1">
        <v>7.6233102526776401E-14</v>
      </c>
      <c r="I1285" s="1">
        <v>2.4488919122936604E-12</v>
      </c>
      <c r="J1285" s="1">
        <v>7.6651362712685645E-14</v>
      </c>
      <c r="K1285" s="1">
        <v>173.0440006846888</v>
      </c>
      <c r="L1285" s="1">
        <v>2.4140443903397161E-14</v>
      </c>
      <c r="M1285" s="1">
        <v>7.0926362305535794E-11</v>
      </c>
      <c r="N1285" s="1">
        <v>3.1333884615771681E-11</v>
      </c>
      <c r="O1285" s="1">
        <v>137.70000000000007</v>
      </c>
      <c r="P1285" s="1">
        <v>17.650000000000823</v>
      </c>
      <c r="Q1285" s="1">
        <v>42.848000000000006</v>
      </c>
      <c r="R1285" s="1">
        <v>534.45358333331069</v>
      </c>
      <c r="S1285" s="1">
        <v>70.632000000000005</v>
      </c>
      <c r="T1285" s="1">
        <v>337.91498624377908</v>
      </c>
      <c r="U1285" s="1">
        <v>9.1120000000706511</v>
      </c>
      <c r="V1285" s="1">
        <f>0.45*2600*PS[[#This Row],[Transform File.REC_y]]</f>
        <v>5.0949847724585781E-7</v>
      </c>
      <c r="W1285" s="1">
        <f>0.45*_xlfn.XLOOKUP(PS[[#This Row],[Transform File.Year]],Graphs!$R$2:$R$41,Graphs!$S$2:$S$41)*_xlfn.XLOOKUP(PS[[#This Row],[Transform File.Year]],Graphs!$R$2:$R$41,Graphs!$T$2:$T$41)*PS[[#This Row],[Transform File.REC_y]]</f>
        <v>4.1545620154372424E-7</v>
      </c>
    </row>
    <row r="1286" spans="1:23" hidden="1" x14ac:dyDescent="0.25">
      <c r="A1286" s="1" t="s">
        <v>105</v>
      </c>
      <c r="B1286">
        <v>8</v>
      </c>
      <c r="C1286" s="1" t="s">
        <v>108</v>
      </c>
      <c r="D1286" s="1" t="s">
        <v>23</v>
      </c>
      <c r="E1286" s="1">
        <v>2025</v>
      </c>
      <c r="F1286" s="1">
        <v>78.817736778450467</v>
      </c>
      <c r="G1286" s="1">
        <v>5.886994325887468E-6</v>
      </c>
      <c r="H1286" s="1">
        <v>9.8834730677208929E-14</v>
      </c>
      <c r="I1286" s="1">
        <v>2.7485436531630171E-12</v>
      </c>
      <c r="J1286" s="1">
        <v>1.0247017828467824E-13</v>
      </c>
      <c r="K1286" s="1">
        <v>109.57212444413263</v>
      </c>
      <c r="L1286" s="1">
        <v>3.0701411916266829E-14</v>
      </c>
      <c r="M1286" s="1">
        <v>44.668922395827487</v>
      </c>
      <c r="N1286" s="1">
        <v>4.8843655408440958E-11</v>
      </c>
      <c r="O1286" s="1">
        <v>130.05000000000013</v>
      </c>
      <c r="P1286" s="1">
        <v>16.944000000002994</v>
      </c>
      <c r="Q1286" s="1">
        <v>39.552</v>
      </c>
      <c r="R1286" s="1">
        <v>696.50625068466616</v>
      </c>
      <c r="S1286" s="1">
        <v>66.707999999999998</v>
      </c>
      <c r="T1286" s="1">
        <v>330.52565291051667</v>
      </c>
      <c r="U1286" s="1">
        <v>7.973000000101985</v>
      </c>
      <c r="V1286" s="1">
        <f>0.45*2600*PS[[#This Row],[Transform File.REC_y]]</f>
        <v>6.8877833612883375E-3</v>
      </c>
      <c r="W1286" s="1">
        <f>0.45*_xlfn.XLOOKUP(PS[[#This Row],[Transform File.Year]],Graphs!$R$2:$R$41,Graphs!$S$2:$S$41)*_xlfn.XLOOKUP(PS[[#This Row],[Transform File.Year]],Graphs!$R$2:$R$41,Graphs!$T$2:$T$41)*PS[[#This Row],[Transform File.REC_y]]</f>
        <v>5.4386647169910084E-3</v>
      </c>
    </row>
    <row r="1287" spans="1:23" hidden="1" x14ac:dyDescent="0.25">
      <c r="A1287" s="1" t="s">
        <v>105</v>
      </c>
      <c r="B1287">
        <v>8</v>
      </c>
      <c r="C1287" s="1" t="s">
        <v>108</v>
      </c>
      <c r="D1287" s="1" t="s">
        <v>23</v>
      </c>
      <c r="E1287" s="1">
        <v>2026</v>
      </c>
      <c r="F1287" s="1">
        <v>79.835204358591909</v>
      </c>
      <c r="G1287" s="1">
        <v>6.8816175160011734E-9</v>
      </c>
      <c r="H1287" s="1">
        <v>1.350030300447345E-13</v>
      </c>
      <c r="I1287" s="1">
        <v>3.0859300403416005E-12</v>
      </c>
      <c r="J1287" s="1">
        <v>1.4617234832792438E-13</v>
      </c>
      <c r="K1287" s="1">
        <v>59.133541691432846</v>
      </c>
      <c r="L1287" s="1">
        <v>4.0125501424733362E-14</v>
      </c>
      <c r="M1287" s="1">
        <v>21.552760522541661</v>
      </c>
      <c r="N1287" s="1">
        <v>7.212940770716649E-11</v>
      </c>
      <c r="O1287" s="1">
        <v>122.40000000000019</v>
      </c>
      <c r="P1287" s="1">
        <v>16.238000000005442</v>
      </c>
      <c r="Q1287" s="1">
        <v>36.255999999999993</v>
      </c>
      <c r="R1287" s="1">
        <v>795.08704179546555</v>
      </c>
      <c r="S1287" s="1">
        <v>62.784000000000006</v>
      </c>
      <c r="T1287" s="1">
        <v>367.80524197301082</v>
      </c>
      <c r="U1287" s="1">
        <v>6.8340000001508283</v>
      </c>
      <c r="V1287" s="1">
        <f>0.45*2600*PS[[#This Row],[Transform File.REC_y]]</f>
        <v>8.0514924937213736E-6</v>
      </c>
      <c r="W1287" s="1">
        <f>0.45*_xlfn.XLOOKUP(PS[[#This Row],[Transform File.Year]],Graphs!$R$2:$R$41,Graphs!$S$2:$S$41)*_xlfn.XLOOKUP(PS[[#This Row],[Transform File.Year]],Graphs!$R$2:$R$41,Graphs!$T$2:$T$41)*PS[[#This Row],[Transform File.REC_y]]</f>
        <v>6.1546248977534607E-6</v>
      </c>
    </row>
    <row r="1288" spans="1:23" hidden="1" x14ac:dyDescent="0.25">
      <c r="A1288" s="1" t="s">
        <v>105</v>
      </c>
      <c r="B1288">
        <v>8</v>
      </c>
      <c r="C1288" s="1" t="s">
        <v>108</v>
      </c>
      <c r="D1288" s="1" t="s">
        <v>23</v>
      </c>
      <c r="E1288" s="1">
        <v>2027</v>
      </c>
      <c r="F1288" s="1">
        <v>80.455349414513122</v>
      </c>
      <c r="G1288" s="1">
        <v>7.792272996818874E-9</v>
      </c>
      <c r="H1288" s="1">
        <v>1.9308492472194881E-13</v>
      </c>
      <c r="I1288" s="1">
        <v>3.4711040539836222E-12</v>
      </c>
      <c r="J1288" s="1">
        <v>2.3212443317988866E-13</v>
      </c>
      <c r="K1288" s="1">
        <v>54.876454061646221</v>
      </c>
      <c r="L1288" s="1">
        <v>5.4298508743469341E-14</v>
      </c>
      <c r="M1288" s="1">
        <v>19.989709691570319</v>
      </c>
      <c r="N1288" s="1">
        <v>2.9655458716468434E-10</v>
      </c>
      <c r="O1288" s="1">
        <v>114.75000000000026</v>
      </c>
      <c r="P1288" s="1">
        <v>15.532000000008193</v>
      </c>
      <c r="Q1288" s="1">
        <v>32.96</v>
      </c>
      <c r="R1288" s="1">
        <v>843.22925015356498</v>
      </c>
      <c r="S1288" s="1">
        <v>58.86</v>
      </c>
      <c r="T1288" s="1">
        <v>381.96866916221916</v>
      </c>
      <c r="U1288" s="1">
        <v>5.6950000002229588</v>
      </c>
      <c r="V1288" s="1">
        <f>0.45*2600*PS[[#This Row],[Transform File.REC_y]]</f>
        <v>9.1169594062780831E-6</v>
      </c>
      <c r="W1288" s="1">
        <f>0.45*_xlfn.XLOOKUP(PS[[#This Row],[Transform File.Year]],Graphs!$R$2:$R$41,Graphs!$S$2:$S$41)*_xlfn.XLOOKUP(PS[[#This Row],[Transform File.Year]],Graphs!$R$2:$R$41,Graphs!$T$2:$T$41)*PS[[#This Row],[Transform File.REC_y]]</f>
        <v>6.7448662990135197E-6</v>
      </c>
    </row>
    <row r="1289" spans="1:23" hidden="1" x14ac:dyDescent="0.25">
      <c r="A1289" s="1" t="s">
        <v>105</v>
      </c>
      <c r="B1289">
        <v>8</v>
      </c>
      <c r="C1289" s="1" t="s">
        <v>108</v>
      </c>
      <c r="D1289" s="1" t="s">
        <v>23</v>
      </c>
      <c r="E1289" s="1">
        <v>2028</v>
      </c>
      <c r="F1289" s="1">
        <v>81.182447806391593</v>
      </c>
      <c r="G1289" s="1">
        <v>5.8797661223048916E-9</v>
      </c>
      <c r="H1289" s="1">
        <v>2.7013111542691601E-13</v>
      </c>
      <c r="I1289" s="1">
        <v>3.8613240525428116E-12</v>
      </c>
      <c r="J1289" s="1">
        <v>4.8956947292151565E-13</v>
      </c>
      <c r="K1289" s="1">
        <v>65.438009215243397</v>
      </c>
      <c r="L1289" s="1">
        <v>7.4538892336300038E-14</v>
      </c>
      <c r="M1289" s="1">
        <v>16.077248230329946</v>
      </c>
      <c r="N1289" s="1">
        <v>0.7755667966461095</v>
      </c>
      <c r="O1289" s="1">
        <v>107.10000000000035</v>
      </c>
      <c r="P1289" s="1">
        <v>14.826000000011279</v>
      </c>
      <c r="Q1289" s="1">
        <v>29.664000000000001</v>
      </c>
      <c r="R1289" s="1">
        <v>887.1143708818779</v>
      </c>
      <c r="S1289" s="1">
        <v>54.935999999999993</v>
      </c>
      <c r="T1289" s="1">
        <v>394.5690455204562</v>
      </c>
      <c r="U1289" s="1">
        <v>4.5560000005195134</v>
      </c>
      <c r="V1289" s="1">
        <f>0.45*2600*PS[[#This Row],[Transform File.REC_y]]</f>
        <v>6.8793263630967231E-6</v>
      </c>
      <c r="W1289" s="1">
        <f>0.45*_xlfn.XLOOKUP(PS[[#This Row],[Transform File.Year]],Graphs!$R$2:$R$41,Graphs!$S$2:$S$41)*_xlfn.XLOOKUP(PS[[#This Row],[Transform File.Year]],Graphs!$R$2:$R$41,Graphs!$T$2:$T$41)*PS[[#This Row],[Transform File.REC_y]]</f>
        <v>4.9244385310525473E-6</v>
      </c>
    </row>
    <row r="1290" spans="1:23" hidden="1" x14ac:dyDescent="0.25">
      <c r="A1290" s="1" t="s">
        <v>105</v>
      </c>
      <c r="B1290">
        <v>8</v>
      </c>
      <c r="C1290" s="1" t="s">
        <v>108</v>
      </c>
      <c r="D1290" s="1" t="s">
        <v>23</v>
      </c>
      <c r="E1290" s="1">
        <v>2029</v>
      </c>
      <c r="F1290" s="1">
        <v>82.463899164042587</v>
      </c>
      <c r="G1290" s="1">
        <v>1.459491881068921E-8</v>
      </c>
      <c r="H1290" s="1">
        <v>4.4147165486819245E-13</v>
      </c>
      <c r="I1290" s="1">
        <v>4.2517145115421447E-12</v>
      </c>
      <c r="J1290" s="1">
        <v>2.092408868091107E-10</v>
      </c>
      <c r="K1290" s="1">
        <v>101.43374246345938</v>
      </c>
      <c r="L1290" s="1">
        <v>1.0723633659456495E-13</v>
      </c>
      <c r="M1290" s="1">
        <v>3.0608199474750491E-10</v>
      </c>
      <c r="N1290" s="1">
        <v>2.6657833982992374</v>
      </c>
      <c r="O1290" s="1">
        <v>99.450000000000486</v>
      </c>
      <c r="P1290" s="1">
        <v>14.120000000014752</v>
      </c>
      <c r="Q1290" s="1">
        <v>26.368000000000055</v>
      </c>
      <c r="R1290" s="1">
        <v>941.56104676378789</v>
      </c>
      <c r="S1290" s="1">
        <v>51.012</v>
      </c>
      <c r="T1290" s="1">
        <v>403.25696041745277</v>
      </c>
      <c r="U1290" s="1">
        <v>4.1925667971656218</v>
      </c>
      <c r="V1290" s="1">
        <f>0.45*2600*PS[[#This Row],[Transform File.REC_y]]</f>
        <v>1.7076055008506377E-5</v>
      </c>
      <c r="W1290" s="1">
        <f>0.45*_xlfn.XLOOKUP(PS[[#This Row],[Transform File.Year]],Graphs!$R$2:$R$41,Graphs!$S$2:$S$41)*_xlfn.XLOOKUP(PS[[#This Row],[Transform File.Year]],Graphs!$R$2:$R$41,Graphs!$T$2:$T$41)*PS[[#This Row],[Transform File.REC_y]]</f>
        <v>1.1824387166669388E-5</v>
      </c>
    </row>
    <row r="1291" spans="1:23" hidden="1" x14ac:dyDescent="0.25">
      <c r="A1291" s="1" t="s">
        <v>105</v>
      </c>
      <c r="B1291">
        <v>8</v>
      </c>
      <c r="C1291" s="1" t="s">
        <v>108</v>
      </c>
      <c r="D1291" s="1" t="s">
        <v>23</v>
      </c>
      <c r="E1291" s="1">
        <v>2030</v>
      </c>
      <c r="F1291" s="1">
        <v>84.622654042378116</v>
      </c>
      <c r="G1291" s="1">
        <v>8.2375777213570063E-6</v>
      </c>
      <c r="H1291" s="1">
        <v>7.7709814945472292E-13</v>
      </c>
      <c r="I1291" s="1">
        <v>4.7619429668722262E-12</v>
      </c>
      <c r="J1291" s="1">
        <v>2.3832603683144525E-11</v>
      </c>
      <c r="K1291" s="1">
        <v>176.69850611953871</v>
      </c>
      <c r="L1291" s="1">
        <v>1.7437762584369893E-13</v>
      </c>
      <c r="M1291" s="1">
        <v>108.71997694570312</v>
      </c>
      <c r="N1291" s="1">
        <v>3.4291750974672044</v>
      </c>
      <c r="O1291" s="1">
        <v>91.800000000000679</v>
      </c>
      <c r="P1291" s="1">
        <v>13.414000000018611</v>
      </c>
      <c r="Q1291" s="1">
        <v>23.072000000000113</v>
      </c>
      <c r="R1291" s="1">
        <v>1032.003455893914</v>
      </c>
      <c r="S1291" s="1">
        <v>47.088000000000001</v>
      </c>
      <c r="T1291" s="1">
        <v>395.86762708442552</v>
      </c>
      <c r="U1291" s="1">
        <v>5.7193501954648607</v>
      </c>
      <c r="V1291" s="1">
        <f>0.45*2600*PS[[#This Row],[Transform File.REC_y]]</f>
        <v>9.637965933987698E-3</v>
      </c>
      <c r="W1291" s="1">
        <f>0.45*_xlfn.XLOOKUP(PS[[#This Row],[Transform File.Year]],Graphs!$R$2:$R$41,Graphs!$S$2:$S$41)*_xlfn.XLOOKUP(PS[[#This Row],[Transform File.Year]],Graphs!$R$2:$R$41,Graphs!$T$2:$T$41)*PS[[#This Row],[Transform File.REC_y]]</f>
        <v>6.454355291725368E-3</v>
      </c>
    </row>
    <row r="1292" spans="1:23" hidden="1" x14ac:dyDescent="0.25">
      <c r="A1292" s="1" t="s">
        <v>105</v>
      </c>
      <c r="B1292">
        <v>8</v>
      </c>
      <c r="C1292" s="1" t="s">
        <v>108</v>
      </c>
      <c r="D1292" s="1" t="s">
        <v>23</v>
      </c>
      <c r="E1292" s="1">
        <v>2031</v>
      </c>
      <c r="F1292" s="1">
        <v>84.619869490475068</v>
      </c>
      <c r="G1292" s="1">
        <v>3.3144419046254782E-7</v>
      </c>
      <c r="H1292" s="1">
        <v>1.6659336393420129E-12</v>
      </c>
      <c r="I1292" s="1">
        <v>5.3096710933339709E-12</v>
      </c>
      <c r="J1292" s="1">
        <v>2.0667793062765848E-11</v>
      </c>
      <c r="K1292" s="1">
        <v>60.564991167012508</v>
      </c>
      <c r="L1292" s="1">
        <v>3.8473233099347309E-13</v>
      </c>
      <c r="M1292" s="1">
        <v>4.6229385301474044E-12</v>
      </c>
      <c r="N1292" s="1">
        <v>4.5742626462183447</v>
      </c>
      <c r="O1292" s="1">
        <v>84.150000000000972</v>
      </c>
      <c r="P1292" s="1">
        <v>12.708000000022864</v>
      </c>
      <c r="Q1292" s="1">
        <v>19.77600000000017</v>
      </c>
      <c r="R1292" s="1">
        <v>1197.7106286801193</v>
      </c>
      <c r="S1292" s="1">
        <v>43.164000000000023</v>
      </c>
      <c r="T1292" s="1">
        <v>497.19827069679536</v>
      </c>
      <c r="U1292" s="1">
        <v>8.0095252929320644</v>
      </c>
      <c r="V1292" s="1">
        <f>0.45*2600*PS[[#This Row],[Transform File.REC_y]]</f>
        <v>3.8778970284118096E-4</v>
      </c>
      <c r="W1292" s="1">
        <f>0.45*_xlfn.XLOOKUP(PS[[#This Row],[Transform File.Year]],Graphs!$R$2:$R$41,Graphs!$S$2:$S$41)*_xlfn.XLOOKUP(PS[[#This Row],[Transform File.Year]],Graphs!$R$2:$R$41,Graphs!$T$2:$T$41)*PS[[#This Row],[Transform File.REC_y]]</f>
        <v>2.4921221233049955E-4</v>
      </c>
    </row>
    <row r="1293" spans="1:23" hidden="1" x14ac:dyDescent="0.25">
      <c r="A1293" s="1" t="s">
        <v>105</v>
      </c>
      <c r="B1293">
        <v>8</v>
      </c>
      <c r="C1293" s="1" t="s">
        <v>108</v>
      </c>
      <c r="D1293" s="1" t="s">
        <v>23</v>
      </c>
      <c r="E1293" s="1">
        <v>2032</v>
      </c>
      <c r="F1293" s="1">
        <v>85.624012183021065</v>
      </c>
      <c r="G1293" s="1">
        <v>5.0016034950545899E-8</v>
      </c>
      <c r="H1293" s="1">
        <v>2.7269531466200823E-12</v>
      </c>
      <c r="I1293" s="1">
        <v>5.8922639744744277E-12</v>
      </c>
      <c r="J1293" s="1">
        <v>2.1240594480619171E-11</v>
      </c>
      <c r="K1293" s="1">
        <v>70.391488010027359</v>
      </c>
      <c r="L1293" s="1">
        <v>1.8050492587282265E-10</v>
      </c>
      <c r="M1293" s="1">
        <v>1.1904112192442459E-11</v>
      </c>
      <c r="N1293" s="1">
        <v>6.2918939692571563</v>
      </c>
      <c r="O1293" s="1">
        <v>76.500000000001393</v>
      </c>
      <c r="P1293" s="1">
        <v>12.002000000027625</v>
      </c>
      <c r="Q1293" s="1">
        <v>16.480000000000249</v>
      </c>
      <c r="R1293" s="1">
        <v>1247.2842865137984</v>
      </c>
      <c r="S1293" s="1">
        <v>39.240000000000045</v>
      </c>
      <c r="T1293" s="1">
        <v>489.80893736346661</v>
      </c>
      <c r="U1293" s="1">
        <v>11.444787939150409</v>
      </c>
      <c r="V1293" s="1">
        <f>0.45*2600*PS[[#This Row],[Transform File.REC_y]]</f>
        <v>5.8518760892138702E-5</v>
      </c>
      <c r="W1293" s="1">
        <f>0.45*_xlfn.XLOOKUP(PS[[#This Row],[Transform File.Year]],Graphs!$R$2:$R$41,Graphs!$S$2:$S$41)*_xlfn.XLOOKUP(PS[[#This Row],[Transform File.Year]],Graphs!$R$2:$R$41,Graphs!$T$2:$T$41)*PS[[#This Row],[Transform File.REC_y]]</f>
        <v>3.6086846022185494E-5</v>
      </c>
    </row>
    <row r="1294" spans="1:23" hidden="1" x14ac:dyDescent="0.25">
      <c r="A1294" s="1" t="s">
        <v>105</v>
      </c>
      <c r="B1294">
        <v>8</v>
      </c>
      <c r="C1294" s="1" t="s">
        <v>108</v>
      </c>
      <c r="D1294" s="1" t="s">
        <v>23</v>
      </c>
      <c r="E1294" s="1">
        <v>2033</v>
      </c>
      <c r="F1294" s="1">
        <v>86.456358507883337</v>
      </c>
      <c r="G1294" s="1">
        <v>4.8613502040816097E-8</v>
      </c>
      <c r="H1294" s="1">
        <v>6.8428652481845748E-12</v>
      </c>
      <c r="I1294" s="1">
        <v>6.5946311186184926E-12</v>
      </c>
      <c r="J1294" s="1">
        <v>2.8813390804321303E-11</v>
      </c>
      <c r="K1294" s="1">
        <v>70.903877182738029</v>
      </c>
      <c r="L1294" s="1">
        <v>2.1981467963605092E-11</v>
      </c>
      <c r="M1294" s="1">
        <v>9.0688097125010157E-11</v>
      </c>
      <c r="N1294" s="1">
        <v>8.8683409537851858</v>
      </c>
      <c r="O1294" s="1">
        <v>68.850000000002183</v>
      </c>
      <c r="P1294" s="1">
        <v>11.296000000032933</v>
      </c>
      <c r="Q1294" s="1">
        <v>13.184000000000351</v>
      </c>
      <c r="R1294" s="1">
        <v>1306.6844411904924</v>
      </c>
      <c r="S1294" s="1">
        <v>35.316000000000074</v>
      </c>
      <c r="T1294" s="1">
        <v>482.41960403014514</v>
      </c>
      <c r="U1294" s="1">
        <v>17.736681908407565</v>
      </c>
      <c r="V1294" s="1">
        <f>0.45*2600*PS[[#This Row],[Transform File.REC_y]]</f>
        <v>5.6877797387754835E-5</v>
      </c>
      <c r="W1294" s="1">
        <f>0.45*_xlfn.XLOOKUP(PS[[#This Row],[Transform File.Year]],Graphs!$R$2:$R$41,Graphs!$S$2:$S$41)*_xlfn.XLOOKUP(PS[[#This Row],[Transform File.Year]],Graphs!$R$2:$R$41,Graphs!$T$2:$T$41)*PS[[#This Row],[Transform File.REC_y]]</f>
        <v>3.3655255646679399E-5</v>
      </c>
    </row>
    <row r="1295" spans="1:23" hidden="1" x14ac:dyDescent="0.25">
      <c r="A1295" s="1" t="s">
        <v>105</v>
      </c>
      <c r="B1295">
        <v>8</v>
      </c>
      <c r="C1295" s="1" t="s">
        <v>108</v>
      </c>
      <c r="D1295" s="1" t="s">
        <v>23</v>
      </c>
      <c r="E1295" s="1">
        <v>2034</v>
      </c>
      <c r="F1295" s="1">
        <v>88.603752785050489</v>
      </c>
      <c r="G1295" s="1">
        <v>1.288283537214425E-7</v>
      </c>
      <c r="H1295" s="1">
        <v>7.6511234907725321</v>
      </c>
      <c r="I1295" s="1">
        <v>7.4385907562496191E-12</v>
      </c>
      <c r="J1295" s="1">
        <v>1.5484090892094597E-11</v>
      </c>
      <c r="K1295" s="1">
        <v>52.946395060467282</v>
      </c>
      <c r="L1295" s="1">
        <v>1.8625653569852436E-11</v>
      </c>
      <c r="M1295" s="1">
        <v>37.355228458391807</v>
      </c>
      <c r="N1295" s="1">
        <v>13.302511429622429</v>
      </c>
      <c r="O1295" s="1">
        <v>61.20000000000384</v>
      </c>
      <c r="P1295" s="1">
        <v>10.590000000038826</v>
      </c>
      <c r="Q1295" s="1">
        <v>9.8880000000004955</v>
      </c>
      <c r="R1295" s="1">
        <v>1366.5969850398972</v>
      </c>
      <c r="S1295" s="1">
        <v>31.392000000000088</v>
      </c>
      <c r="T1295" s="1">
        <v>475.03027069690251</v>
      </c>
      <c r="U1295" s="1">
        <v>26.605022862192751</v>
      </c>
      <c r="V1295" s="1">
        <f>0.45*2600*PS[[#This Row],[Transform File.REC_y]]</f>
        <v>1.5072917385408773E-4</v>
      </c>
      <c r="W1295" s="1">
        <f>0.45*_xlfn.XLOOKUP(PS[[#This Row],[Transform File.Year]],Graphs!$R$2:$R$41,Graphs!$S$2:$S$41)*_xlfn.XLOOKUP(PS[[#This Row],[Transform File.Year]],Graphs!$R$2:$R$41,Graphs!$T$2:$T$41)*PS[[#This Row],[Transform File.REC_y]]</f>
        <v>8.5573577015059243E-5</v>
      </c>
    </row>
    <row r="1296" spans="1:23" hidden="1" x14ac:dyDescent="0.25">
      <c r="A1296" s="1" t="s">
        <v>105</v>
      </c>
      <c r="B1296">
        <v>8</v>
      </c>
      <c r="C1296" s="1" t="s">
        <v>108</v>
      </c>
      <c r="D1296" s="1" t="s">
        <v>23</v>
      </c>
      <c r="E1296" s="1">
        <v>2035</v>
      </c>
      <c r="F1296" s="1">
        <v>89.748451044824222</v>
      </c>
      <c r="G1296" s="1">
        <v>3.866370420472343E-5</v>
      </c>
      <c r="H1296" s="1">
        <v>8.8040533495273311E-12</v>
      </c>
      <c r="I1296" s="1">
        <v>7.9453634904587539E-12</v>
      </c>
      <c r="J1296" s="1">
        <v>1.1321998202407318E-11</v>
      </c>
      <c r="K1296" s="1">
        <v>37.447923639866509</v>
      </c>
      <c r="L1296" s="1">
        <v>1.5461754977398455E-11</v>
      </c>
      <c r="M1296" s="1">
        <v>61.36229973739588</v>
      </c>
      <c r="N1296" s="1">
        <v>13.838492037627457</v>
      </c>
      <c r="O1296" s="1">
        <v>53.550000000006563</v>
      </c>
      <c r="P1296" s="1">
        <v>9.88400000004542</v>
      </c>
      <c r="Q1296" s="1">
        <v>6.5920000000007288</v>
      </c>
      <c r="R1296" s="1">
        <v>1408.5520467670312</v>
      </c>
      <c r="S1296" s="1">
        <v>27.468000000000114</v>
      </c>
      <c r="T1296" s="1">
        <v>504.99616582196097</v>
      </c>
      <c r="U1296" s="1">
        <v>39.907534291815182</v>
      </c>
      <c r="V1296" s="1">
        <f>0.45*2600*PS[[#This Row],[Transform File.REC_y]]</f>
        <v>4.5236533919526416E-2</v>
      </c>
      <c r="W1296" s="1">
        <f>0.45*_xlfn.XLOOKUP(PS[[#This Row],[Transform File.Year]],Graphs!$R$2:$R$41,Graphs!$S$2:$S$41)*_xlfn.XLOOKUP(PS[[#This Row],[Transform File.Year]],Graphs!$R$2:$R$41,Graphs!$T$2:$T$41)*PS[[#This Row],[Transform File.REC_y]]</f>
        <v>2.4639972046136934E-2</v>
      </c>
    </row>
    <row r="1297" spans="1:23" hidden="1" x14ac:dyDescent="0.25">
      <c r="A1297" s="1" t="s">
        <v>105</v>
      </c>
      <c r="B1297">
        <v>8</v>
      </c>
      <c r="C1297" s="1" t="s">
        <v>108</v>
      </c>
      <c r="D1297" s="1" t="s">
        <v>23</v>
      </c>
      <c r="E1297" s="1">
        <v>2036</v>
      </c>
      <c r="F1297" s="1">
        <v>92.140847681245958</v>
      </c>
      <c r="G1297" s="1">
        <v>1.4213614665616585E-7</v>
      </c>
      <c r="H1297" s="1">
        <v>3.4817472626419203E-12</v>
      </c>
      <c r="I1297" s="1">
        <v>7.7890142004330413E-12</v>
      </c>
      <c r="J1297" s="1">
        <v>9.8663365815864933E-12</v>
      </c>
      <c r="K1297" s="1">
        <v>1.8638477035941523E-10</v>
      </c>
      <c r="L1297" s="1">
        <v>2.4606861685793729E-11</v>
      </c>
      <c r="M1297" s="1">
        <v>61.91066813497288</v>
      </c>
      <c r="N1297" s="1">
        <v>11.27510284514304</v>
      </c>
      <c r="O1297" s="1">
        <v>45.900000000013407</v>
      </c>
      <c r="P1297" s="1">
        <v>9.1780000000528581</v>
      </c>
      <c r="Q1297" s="1">
        <v>3.2960000000012184</v>
      </c>
      <c r="R1297" s="1">
        <v>1435.0086370735644</v>
      </c>
      <c r="S1297" s="1">
        <v>23.544000000000157</v>
      </c>
      <c r="T1297" s="1">
        <v>558.96913222602348</v>
      </c>
      <c r="U1297" s="1">
        <v>53.746026329442643</v>
      </c>
      <c r="V1297" s="1">
        <f>0.45*2600*PS[[#This Row],[Transform File.REC_y]]</f>
        <v>1.6629929158771403E-4</v>
      </c>
      <c r="W1297" s="1">
        <f>0.45*_xlfn.XLOOKUP(PS[[#This Row],[Transform File.Year]],Graphs!$R$2:$R$41,Graphs!$S$2:$S$41)*_xlfn.XLOOKUP(PS[[#This Row],[Transform File.Year]],Graphs!$R$2:$R$41,Graphs!$T$2:$T$41)*PS[[#This Row],[Transform File.REC_y]]</f>
        <v>8.6901332638160411E-5</v>
      </c>
    </row>
    <row r="1298" spans="1:23" hidden="1" x14ac:dyDescent="0.25">
      <c r="A1298" s="1" t="s">
        <v>105</v>
      </c>
      <c r="B1298">
        <v>8</v>
      </c>
      <c r="C1298" s="1" t="s">
        <v>108</v>
      </c>
      <c r="D1298" s="1" t="s">
        <v>23</v>
      </c>
      <c r="E1298" s="1">
        <v>2037</v>
      </c>
      <c r="F1298" s="1">
        <v>103.75840853575315</v>
      </c>
      <c r="G1298" s="1">
        <v>-1.3286051726656057E-2</v>
      </c>
      <c r="H1298" s="1">
        <v>7.0018207094522536E-12</v>
      </c>
      <c r="I1298" s="1">
        <v>9.2121429512917436E-12</v>
      </c>
      <c r="J1298" s="1">
        <v>7.3847560665496887E-12</v>
      </c>
      <c r="K1298" s="1">
        <v>21.155258190634548</v>
      </c>
      <c r="L1298" s="1">
        <v>2.0557170945315846E-11</v>
      </c>
      <c r="M1298" s="1">
        <v>46.799233608165586</v>
      </c>
      <c r="N1298" s="1">
        <v>11.257742316550637</v>
      </c>
      <c r="O1298" s="1">
        <v>45.901123490785942</v>
      </c>
      <c r="P1298" s="1">
        <v>8.4720000000608042</v>
      </c>
      <c r="Q1298" s="1">
        <v>2.1045880358837872E-10</v>
      </c>
      <c r="R1298" s="1">
        <v>1424.0173037404174</v>
      </c>
      <c r="S1298" s="1">
        <v>19.620000000000214</v>
      </c>
      <c r="T1298" s="1">
        <v>613.49046702766304</v>
      </c>
      <c r="U1298" s="1">
        <v>65.021129174585681</v>
      </c>
      <c r="V1298" s="1">
        <f>0.45*2600*PS[[#This Row],[Transform File.REC_y]]</f>
        <v>-15.544680520187587</v>
      </c>
      <c r="W1298" s="1">
        <f>0.45*_xlfn.XLOOKUP(PS[[#This Row],[Transform File.Year]],Graphs!$R$2:$R$41,Graphs!$S$2:$S$41)*_xlfn.XLOOKUP(PS[[#This Row],[Transform File.Year]],Graphs!$R$2:$R$41,Graphs!$T$2:$T$41)*PS[[#This Row],[Transform File.REC_y]]</f>
        <v>-7.7925563346605644</v>
      </c>
    </row>
    <row r="1299" spans="1:23" hidden="1" x14ac:dyDescent="0.25">
      <c r="A1299" s="1" t="s">
        <v>105</v>
      </c>
      <c r="B1299">
        <v>8</v>
      </c>
      <c r="C1299" s="1" t="s">
        <v>108</v>
      </c>
      <c r="D1299" s="1" t="s">
        <v>23</v>
      </c>
      <c r="E1299" s="1">
        <v>2038</v>
      </c>
      <c r="F1299" s="1">
        <v>107.88799026349827</v>
      </c>
      <c r="G1299" s="1">
        <v>2.2561168819037365E-7</v>
      </c>
      <c r="H1299" s="1">
        <v>5.4806610751413489E-12</v>
      </c>
      <c r="I1299" s="1">
        <v>1.0986476652871983E-11</v>
      </c>
      <c r="J1299" s="1">
        <v>4.8764256164026732E-12</v>
      </c>
      <c r="K1299" s="1">
        <v>65.757588953924099</v>
      </c>
      <c r="L1299" s="1">
        <v>3.7742061363110509E-11</v>
      </c>
      <c r="M1299" s="1">
        <v>30.752373464745556</v>
      </c>
      <c r="N1299" s="1">
        <v>3.6448365642229117</v>
      </c>
      <c r="O1299" s="1">
        <v>38.251123490794747</v>
      </c>
      <c r="P1299" s="1">
        <v>7.766000000068594</v>
      </c>
      <c r="Q1299" s="1">
        <v>2.3429140727152324E-10</v>
      </c>
      <c r="R1299" s="1">
        <v>1445.1725619310521</v>
      </c>
      <c r="S1299" s="1">
        <v>15.696000000000287</v>
      </c>
      <c r="T1299" s="1">
        <v>660.28970063582858</v>
      </c>
      <c r="U1299" s="1">
        <v>76.278871491136314</v>
      </c>
      <c r="V1299" s="1">
        <f>0.45*2600*PS[[#This Row],[Transform File.REC_y]]</f>
        <v>2.6396567518273715E-4</v>
      </c>
      <c r="W1299" s="1">
        <f>0.45*_xlfn.XLOOKUP(PS[[#This Row],[Transform File.Year]],Graphs!$R$2:$R$41,Graphs!$S$2:$S$41)*_xlfn.XLOOKUP(PS[[#This Row],[Transform File.Year]],Graphs!$R$2:$R$41,Graphs!$T$2:$T$41)*PS[[#This Row],[Transform File.REC_y]]</f>
        <v>1.2693606067290121E-4</v>
      </c>
    </row>
    <row r="1300" spans="1:23" hidden="1" x14ac:dyDescent="0.25">
      <c r="A1300" s="1" t="s">
        <v>105</v>
      </c>
      <c r="B1300">
        <v>8</v>
      </c>
      <c r="C1300" s="1" t="s">
        <v>108</v>
      </c>
      <c r="D1300" s="1" t="s">
        <v>23</v>
      </c>
      <c r="E1300" s="1">
        <v>2039</v>
      </c>
      <c r="F1300" s="1">
        <v>105.560744365419</v>
      </c>
      <c r="G1300" s="1">
        <v>5.5099784263502336E-7</v>
      </c>
      <c r="H1300" s="1">
        <v>1.6517997595817587E-12</v>
      </c>
      <c r="I1300" s="1">
        <v>1.3294100874979789E-11</v>
      </c>
      <c r="J1300" s="1">
        <v>3.6872683543632329E-12</v>
      </c>
      <c r="K1300" s="1">
        <v>73.631151141540755</v>
      </c>
      <c r="L1300" s="1">
        <v>4.0378215080528751E-11</v>
      </c>
      <c r="M1300" s="1">
        <v>41.796072914823881</v>
      </c>
      <c r="N1300" s="1">
        <v>5.9658344406961925</v>
      </c>
      <c r="O1300" s="1">
        <v>30.601123490798223</v>
      </c>
      <c r="P1300" s="1">
        <v>7.0600000000778067</v>
      </c>
      <c r="Q1300" s="1">
        <v>2.5495920033428909E-10</v>
      </c>
      <c r="R1300" s="1">
        <v>1510.9301508849762</v>
      </c>
      <c r="S1300" s="1">
        <v>11.772000000000393</v>
      </c>
      <c r="T1300" s="1">
        <v>691.04207410057415</v>
      </c>
      <c r="U1300" s="1">
        <v>79.923708055359228</v>
      </c>
      <c r="V1300" s="1">
        <f>0.45*2600*PS[[#This Row],[Transform File.REC_y]]</f>
        <v>6.4466747588297737E-4</v>
      </c>
      <c r="W1300" s="1">
        <f>0.45*_xlfn.XLOOKUP(PS[[#This Row],[Transform File.Year]],Graphs!$R$2:$R$41,Graphs!$S$2:$S$41)*_xlfn.XLOOKUP(PS[[#This Row],[Transform File.Year]],Graphs!$R$2:$R$41,Graphs!$T$2:$T$41)*PS[[#This Row],[Transform File.REC_y]]</f>
        <v>2.9736534230148995E-4</v>
      </c>
    </row>
    <row r="1301" spans="1:23" hidden="1" x14ac:dyDescent="0.25">
      <c r="A1301" s="1" t="s">
        <v>105</v>
      </c>
      <c r="B1301">
        <v>8</v>
      </c>
      <c r="C1301" s="1" t="s">
        <v>108</v>
      </c>
      <c r="D1301" s="1" t="s">
        <v>23</v>
      </c>
      <c r="E1301" s="1">
        <v>2040</v>
      </c>
      <c r="F1301" s="1">
        <v>103.97425289865633</v>
      </c>
      <c r="G1301" s="1">
        <v>4.0898407554675411E-7</v>
      </c>
      <c r="H1301" s="1">
        <v>8.5038053589758249E-13</v>
      </c>
      <c r="I1301" s="1">
        <v>1.6806645766168507E-11</v>
      </c>
      <c r="J1301" s="1">
        <v>3.0082069139789194E-12</v>
      </c>
      <c r="K1301" s="1">
        <v>107.89778496369266</v>
      </c>
      <c r="L1301" s="1">
        <v>4.450791403458324E-11</v>
      </c>
      <c r="M1301" s="1">
        <v>1.1481920425688978E-9</v>
      </c>
      <c r="N1301" s="1">
        <v>1.6530307941351024E-9</v>
      </c>
      <c r="O1301" s="1">
        <v>22.951123490805227</v>
      </c>
      <c r="P1301" s="1">
        <v>6.3540000000887931</v>
      </c>
      <c r="Q1301" s="1">
        <v>2.7619979481490826E-10</v>
      </c>
      <c r="R1301" s="1">
        <v>1584.5613020265171</v>
      </c>
      <c r="S1301" s="1">
        <v>7.8480000000005683</v>
      </c>
      <c r="T1301" s="1">
        <v>732.83814701539802</v>
      </c>
      <c r="U1301" s="1">
        <v>85.889542496055427</v>
      </c>
      <c r="V1301" s="1">
        <f>0.45*2600*PS[[#This Row],[Transform File.REC_y]]</f>
        <v>4.785113683897023E-4</v>
      </c>
      <c r="W1301" s="1">
        <f>0.45*_xlfn.XLOOKUP(PS[[#This Row],[Transform File.Year]],Graphs!$R$2:$R$41,Graphs!$S$2:$S$41)*_xlfn.XLOOKUP(PS[[#This Row],[Transform File.Year]],Graphs!$R$2:$R$41,Graphs!$T$2:$T$41)*PS[[#This Row],[Transform File.REC_y]]</f>
        <v>2.1171021868485692E-4</v>
      </c>
    </row>
    <row r="1302" spans="1:23" hidden="1" x14ac:dyDescent="0.25">
      <c r="A1302" s="1" t="s">
        <v>105</v>
      </c>
      <c r="B1302">
        <v>8</v>
      </c>
      <c r="C1302" s="1" t="s">
        <v>108</v>
      </c>
      <c r="D1302" s="1" t="s">
        <v>23</v>
      </c>
      <c r="E1302" s="1">
        <v>2041</v>
      </c>
      <c r="F1302" s="1">
        <v>104.18273007417686</v>
      </c>
      <c r="G1302" s="1">
        <v>6.7036264596220246E-5</v>
      </c>
      <c r="H1302" s="1">
        <v>7.0912977220660067E-13</v>
      </c>
      <c r="I1302" s="1">
        <v>2.216672281268954E-11</v>
      </c>
      <c r="J1302" s="1">
        <v>2.4604058493348277E-12</v>
      </c>
      <c r="K1302" s="1">
        <v>138.73841130407408</v>
      </c>
      <c r="L1302" s="1">
        <v>5.1365719107849686E-11</v>
      </c>
      <c r="M1302" s="1">
        <v>7.3159138918423794E-11</v>
      </c>
      <c r="N1302" s="1">
        <v>3.1250559243381082E-10</v>
      </c>
      <c r="O1302" s="1">
        <v>15.301123490810706</v>
      </c>
      <c r="P1302" s="1">
        <v>6.3540000001020873</v>
      </c>
      <c r="Q1302" s="1">
        <v>3.0501318561922956E-10</v>
      </c>
      <c r="R1302" s="1">
        <v>1692.4590869902097</v>
      </c>
      <c r="S1302" s="1">
        <v>3.9240000000009529</v>
      </c>
      <c r="T1302" s="1">
        <v>732.83814701654626</v>
      </c>
      <c r="U1302" s="1">
        <v>85.889542497708462</v>
      </c>
      <c r="V1302" s="1">
        <f>0.45*2600*PS[[#This Row],[Transform File.REC_y]]</f>
        <v>7.8432429577577692E-2</v>
      </c>
      <c r="W1302" s="1">
        <f>0.45*_xlfn.XLOOKUP(PS[[#This Row],[Transform File.Year]],Graphs!$R$2:$R$41,Graphs!$S$2:$S$41)*_xlfn.XLOOKUP(PS[[#This Row],[Transform File.Year]],Graphs!$R$2:$R$41,Graphs!$T$2:$T$41)*PS[[#This Row],[Transform File.REC_y]]</f>
        <v>3.3282692283824182E-2</v>
      </c>
    </row>
    <row r="1303" spans="1:23" hidden="1" x14ac:dyDescent="0.25">
      <c r="A1303" s="1" t="s">
        <v>105</v>
      </c>
      <c r="B1303">
        <v>8</v>
      </c>
      <c r="C1303" s="1" t="s">
        <v>108</v>
      </c>
      <c r="D1303" s="1" t="s">
        <v>23</v>
      </c>
      <c r="E1303" s="1">
        <v>2042</v>
      </c>
      <c r="F1303" s="1">
        <v>103.90014024952984</v>
      </c>
      <c r="G1303" s="1">
        <v>4.6037516255511017E-5</v>
      </c>
      <c r="H1303" s="1">
        <v>6.9847176140960567E-13</v>
      </c>
      <c r="I1303" s="1">
        <v>3.0104865271700076E-11</v>
      </c>
      <c r="J1303" s="1">
        <v>2.4152653219459226E-12</v>
      </c>
      <c r="K1303" s="1">
        <v>47.468732671971296</v>
      </c>
      <c r="L1303" s="1">
        <v>3.0099274133368565E-11</v>
      </c>
      <c r="M1303" s="1">
        <v>23.696642150255681</v>
      </c>
      <c r="N1303" s="1">
        <v>1.4647722448431455E-10</v>
      </c>
      <c r="O1303" s="1">
        <v>7.6511234908123589</v>
      </c>
      <c r="P1303" s="1">
        <v>6.3540000001188943</v>
      </c>
      <c r="Q1303" s="1">
        <v>3.2049727651132416E-10</v>
      </c>
      <c r="R1303" s="1">
        <v>1831.1974982942838</v>
      </c>
      <c r="S1303" s="1">
        <v>1.8145743840407416E-10</v>
      </c>
      <c r="T1303" s="1">
        <v>732.83814701661947</v>
      </c>
      <c r="U1303" s="1">
        <v>85.889542498020973</v>
      </c>
      <c r="V1303" s="1">
        <f>0.45*2600*PS[[#This Row],[Transform File.REC_y]]</f>
        <v>5.3863894018947887E-2</v>
      </c>
      <c r="W1303" s="1">
        <f>0.45*_xlfn.XLOOKUP(PS[[#This Row],[Transform File.Year]],Graphs!$R$2:$R$41,Graphs!$S$2:$S$41)*_xlfn.XLOOKUP(PS[[#This Row],[Transform File.Year]],Graphs!$R$2:$R$41,Graphs!$T$2:$T$41)*PS[[#This Row],[Transform File.REC_y]]</f>
        <v>2.1921602800326911E-2</v>
      </c>
    </row>
    <row r="1304" spans="1:23" hidden="1" x14ac:dyDescent="0.25">
      <c r="A1304" s="1" t="s">
        <v>105</v>
      </c>
      <c r="B1304">
        <v>8</v>
      </c>
      <c r="C1304" s="1" t="s">
        <v>108</v>
      </c>
      <c r="D1304" s="1" t="s">
        <v>23</v>
      </c>
      <c r="E1304" s="1">
        <v>2043</v>
      </c>
      <c r="F1304" s="1">
        <v>99.437778121110455</v>
      </c>
      <c r="G1304" s="1">
        <v>7.4679839727314316E-5</v>
      </c>
      <c r="H1304" s="1">
        <v>7.4632489160779264E-13</v>
      </c>
      <c r="I1304" s="1">
        <v>4.2817587033686359E-11</v>
      </c>
      <c r="J1304" s="1">
        <v>2.2790425517583879E-12</v>
      </c>
      <c r="K1304" s="1">
        <v>41.418424457019597</v>
      </c>
      <c r="L1304" s="1">
        <v>8.9625913998759008E-12</v>
      </c>
      <c r="M1304" s="1">
        <v>52.831875216368665</v>
      </c>
      <c r="N1304" s="1">
        <v>1.209137412582855E-10</v>
      </c>
      <c r="O1304" s="1">
        <v>7.6511234908132089</v>
      </c>
      <c r="P1304" s="1">
        <v>6.3540000001410615</v>
      </c>
      <c r="Q1304" s="1">
        <v>3.3181927471373148E-10</v>
      </c>
      <c r="R1304" s="1">
        <v>1878.6662309662552</v>
      </c>
      <c r="S1304" s="1">
        <v>2.0343890636767925E-10</v>
      </c>
      <c r="T1304" s="1">
        <v>756.53478916687516</v>
      </c>
      <c r="U1304" s="1">
        <v>85.889542498167444</v>
      </c>
      <c r="V1304" s="1">
        <f>0.45*2600*PS[[#This Row],[Transform File.REC_y]]</f>
        <v>8.7375412480957745E-2</v>
      </c>
      <c r="W1304" s="1">
        <f>0.45*_xlfn.XLOOKUP(PS[[#This Row],[Transform File.Year]],Graphs!$R$2:$R$41,Graphs!$S$2:$S$41)*_xlfn.XLOOKUP(PS[[#This Row],[Transform File.Year]],Graphs!$R$2:$R$41,Graphs!$T$2:$T$41)*PS[[#This Row],[Transform File.REC_y]]</f>
        <v>3.4103144549703639E-2</v>
      </c>
    </row>
    <row r="1305" spans="1:23" hidden="1" x14ac:dyDescent="0.25">
      <c r="A1305" s="1" t="s">
        <v>105</v>
      </c>
      <c r="B1305">
        <v>8</v>
      </c>
      <c r="C1305" s="1" t="s">
        <v>108</v>
      </c>
      <c r="D1305" s="1" t="s">
        <v>23</v>
      </c>
      <c r="E1305" s="1">
        <v>2044</v>
      </c>
      <c r="F1305" s="1">
        <v>95.156131841148451</v>
      </c>
      <c r="G1305" s="1">
        <v>4.2561208915130239E-5</v>
      </c>
      <c r="H1305" s="1">
        <v>8.3545248239594449E-13</v>
      </c>
      <c r="I1305" s="1">
        <v>6.7368840417341724E-11</v>
      </c>
      <c r="J1305" s="1">
        <v>2.0981475990693973E-12</v>
      </c>
      <c r="K1305" s="1">
        <v>61.250632723281697</v>
      </c>
      <c r="L1305" s="1">
        <v>3.9005784284147965E-12</v>
      </c>
      <c r="M1305" s="1">
        <v>28.715391516471801</v>
      </c>
      <c r="N1305" s="1">
        <v>1.2035994019076473E-10</v>
      </c>
      <c r="O1305" s="1">
        <v>7.6511234908139176</v>
      </c>
      <c r="P1305" s="1">
        <v>6.3540000001711663</v>
      </c>
      <c r="Q1305" s="1">
        <v>3.4168561129531797E-10</v>
      </c>
      <c r="R1305" s="1">
        <v>1920.0846554232749</v>
      </c>
      <c r="S1305" s="1">
        <v>2.2206455993753168E-10</v>
      </c>
      <c r="T1305" s="1">
        <v>809.3666643832438</v>
      </c>
      <c r="U1305" s="1">
        <v>85.889542498288364</v>
      </c>
      <c r="V1305" s="1">
        <f>0.45*2600*PS[[#This Row],[Transform File.REC_y]]</f>
        <v>4.9796614430702379E-2</v>
      </c>
      <c r="W1305" s="1">
        <f>0.45*_xlfn.XLOOKUP(PS[[#This Row],[Transform File.Year]],Graphs!$R$2:$R$41,Graphs!$S$2:$S$41)*_xlfn.XLOOKUP(PS[[#This Row],[Transform File.Year]],Graphs!$R$2:$R$41,Graphs!$T$2:$T$41)*PS[[#This Row],[Transform File.REC_y]]</f>
        <v>1.8638663969375146E-2</v>
      </c>
    </row>
    <row r="1306" spans="1:23" hidden="1" x14ac:dyDescent="0.25">
      <c r="A1306" s="1" t="s">
        <v>105</v>
      </c>
      <c r="B1306">
        <v>8</v>
      </c>
      <c r="C1306" s="1" t="s">
        <v>108</v>
      </c>
      <c r="D1306" s="1" t="s">
        <v>23</v>
      </c>
      <c r="E1306" s="1">
        <v>2045</v>
      </c>
      <c r="F1306" s="1">
        <v>91.657093706892553</v>
      </c>
      <c r="G1306" s="1">
        <v>2.5416324189107636E-2</v>
      </c>
      <c r="H1306" s="1">
        <v>9.6081268934165802E-13</v>
      </c>
      <c r="I1306" s="1">
        <v>1.4185998803410841E-10</v>
      </c>
      <c r="J1306" s="1">
        <v>2.0294026502091032E-12</v>
      </c>
      <c r="K1306" s="1">
        <v>48.329672037461648</v>
      </c>
      <c r="L1306" s="1">
        <v>2.0605198561821719E-12</v>
      </c>
      <c r="M1306" s="1">
        <v>11.663192547881328</v>
      </c>
      <c r="N1306" s="1">
        <v>1.3017420947602339E-10</v>
      </c>
      <c r="O1306" s="1">
        <v>7.6511234908146157</v>
      </c>
      <c r="P1306" s="1">
        <v>6.3540000002139836</v>
      </c>
      <c r="Q1306" s="1">
        <v>3.4907036736186766E-10</v>
      </c>
      <c r="R1306" s="1">
        <v>1981.3352881465566</v>
      </c>
      <c r="S1306" s="1">
        <v>2.3752631491493014E-10</v>
      </c>
      <c r="T1306" s="1">
        <v>838.08205589971556</v>
      </c>
      <c r="U1306" s="1">
        <v>85.88954249840873</v>
      </c>
      <c r="V1306" s="1">
        <f>0.45*2600*PS[[#This Row],[Transform File.REC_y]]</f>
        <v>29.737099301255935</v>
      </c>
      <c r="W1306" s="1">
        <f>0.45*_xlfn.XLOOKUP(PS[[#This Row],[Transform File.Year]],Graphs!$R$2:$R$41,Graphs!$S$2:$S$41)*_xlfn.XLOOKUP(PS[[#This Row],[Transform File.Year]],Graphs!$R$2:$R$41,Graphs!$T$2:$T$41)*PS[[#This Row],[Transform File.REC_y]]</f>
        <v>10.673399644694914</v>
      </c>
    </row>
    <row r="1307" spans="1:23" hidden="1" x14ac:dyDescent="0.25">
      <c r="A1307" s="1" t="s">
        <v>105</v>
      </c>
      <c r="B1307">
        <v>8</v>
      </c>
      <c r="C1307" s="1" t="s">
        <v>108</v>
      </c>
      <c r="D1307" s="1" t="s">
        <v>23</v>
      </c>
      <c r="E1307" s="1">
        <v>2046</v>
      </c>
      <c r="F1307" s="1">
        <v>88.003084779311564</v>
      </c>
      <c r="G1307" s="1">
        <v>5.7896798467302224E-2</v>
      </c>
      <c r="H1307" s="1">
        <v>1.1158096220931698E-12</v>
      </c>
      <c r="I1307" s="1">
        <v>9.6759798578459694E-8</v>
      </c>
      <c r="J1307" s="1">
        <v>1.8466664843506833E-12</v>
      </c>
      <c r="K1307" s="1">
        <v>128.56854084850823</v>
      </c>
      <c r="L1307" s="1">
        <v>1.4180200265463464E-12</v>
      </c>
      <c r="M1307" s="1">
        <v>41.784045855878482</v>
      </c>
      <c r="N1307" s="1">
        <v>1.4838246985845854E-10</v>
      </c>
      <c r="O1307" s="1">
        <v>7.6511234908153618</v>
      </c>
      <c r="P1307" s="1">
        <v>6.3540000002813528</v>
      </c>
      <c r="Q1307" s="1">
        <v>3.5394679297827033E-10</v>
      </c>
      <c r="R1307" s="1">
        <v>2029.6649601840184</v>
      </c>
      <c r="S1307" s="1">
        <v>2.6213317660072387E-10</v>
      </c>
      <c r="T1307" s="1">
        <v>849.74524844759685</v>
      </c>
      <c r="U1307" s="1">
        <v>85.889542498538901</v>
      </c>
      <c r="V1307" s="1">
        <f>0.45*2600*PS[[#This Row],[Transform File.REC_y]]</f>
        <v>67.739254206743595</v>
      </c>
      <c r="W1307" s="1">
        <f>0.45*_xlfn.XLOOKUP(PS[[#This Row],[Transform File.Year]],Graphs!$R$2:$R$41,Graphs!$S$2:$S$41)*_xlfn.XLOOKUP(PS[[#This Row],[Transform File.Year]],Graphs!$R$2:$R$41,Graphs!$T$2:$T$41)*PS[[#This Row],[Transform File.REC_y]]</f>
        <v>23.313823097858148</v>
      </c>
    </row>
    <row r="1308" spans="1:23" hidden="1" x14ac:dyDescent="0.25">
      <c r="A1308" s="1" t="s">
        <v>105</v>
      </c>
      <c r="B1308">
        <v>8</v>
      </c>
      <c r="C1308" s="1" t="s">
        <v>108</v>
      </c>
      <c r="D1308" s="1" t="s">
        <v>23</v>
      </c>
      <c r="E1308" s="1">
        <v>2047</v>
      </c>
      <c r="F1308" s="1">
        <v>84.873141782653562</v>
      </c>
      <c r="G1308" s="1">
        <v>0.16359495849128194</v>
      </c>
      <c r="H1308" s="1">
        <v>1.3102903117398346E-12</v>
      </c>
      <c r="I1308" s="1">
        <v>1.2270696175937187E-9</v>
      </c>
      <c r="J1308" s="1">
        <v>1.665398809152843E-12</v>
      </c>
      <c r="K1308" s="1">
        <v>209.24573478991448</v>
      </c>
      <c r="L1308" s="1">
        <v>1.0569272422556985E-12</v>
      </c>
      <c r="M1308" s="1">
        <v>26.490048844624951</v>
      </c>
      <c r="N1308" s="1">
        <v>1.7609711601915715E-10</v>
      </c>
      <c r="O1308" s="1">
        <v>7.6511234908161976</v>
      </c>
      <c r="P1308" s="1">
        <v>6.3540000004232127</v>
      </c>
      <c r="Q1308" s="1">
        <v>3.5763406133263359E-10</v>
      </c>
      <c r="R1308" s="1">
        <v>2075.7985010325269</v>
      </c>
      <c r="S1308" s="1">
        <v>2.8269034754603971E-10</v>
      </c>
      <c r="T1308" s="1">
        <v>891.52929430347535</v>
      </c>
      <c r="U1308" s="1">
        <v>85.889542498663758</v>
      </c>
      <c r="V1308" s="1">
        <f>0.45*2600*PS[[#This Row],[Transform File.REC_y]]</f>
        <v>191.40610143479987</v>
      </c>
      <c r="W1308" s="1">
        <f>0.45*_xlfn.XLOOKUP(PS[[#This Row],[Transform File.Year]],Graphs!$R$2:$R$41,Graphs!$S$2:$S$41)*_xlfn.XLOOKUP(PS[[#This Row],[Transform File.Year]],Graphs!$R$2:$R$41,Graphs!$T$2:$T$41)*PS[[#This Row],[Transform File.REC_y]]</f>
        <v>63.165184314847053</v>
      </c>
    </row>
    <row r="1309" spans="1:23" hidden="1" x14ac:dyDescent="0.25">
      <c r="A1309" s="1" t="s">
        <v>105</v>
      </c>
      <c r="B1309">
        <v>8</v>
      </c>
      <c r="C1309" s="1" t="s">
        <v>108</v>
      </c>
      <c r="D1309" s="1" t="s">
        <v>23</v>
      </c>
      <c r="E1309" s="1">
        <v>2048</v>
      </c>
      <c r="F1309" s="1">
        <v>81.955487447270272</v>
      </c>
      <c r="G1309" s="1">
        <v>0.21047550762241571</v>
      </c>
      <c r="H1309" s="1">
        <v>1.5790906712847137E-12</v>
      </c>
      <c r="I1309" s="1">
        <v>1.8363237131002595E-8</v>
      </c>
      <c r="J1309" s="1">
        <v>1.6280639245580122E-12</v>
      </c>
      <c r="K1309" s="1">
        <v>245.37273106207573</v>
      </c>
      <c r="L1309" s="1">
        <v>8.0221275978643122E-13</v>
      </c>
      <c r="M1309" s="1">
        <v>52.6179200390972</v>
      </c>
      <c r="N1309" s="1">
        <v>2.1023293246614059E-10</v>
      </c>
      <c r="O1309" s="1">
        <v>7.6511234908171586</v>
      </c>
      <c r="P1309" s="1">
        <v>9.7187478120472764E-8</v>
      </c>
      <c r="Q1309" s="1">
        <v>3.6064226824661252E-10</v>
      </c>
      <c r="R1309" s="1">
        <v>2161.3917358224444</v>
      </c>
      <c r="S1309" s="1">
        <v>3.2043240890915022E-10</v>
      </c>
      <c r="T1309" s="1">
        <v>918.01934314810035</v>
      </c>
      <c r="U1309" s="1">
        <v>85.889542498816382</v>
      </c>
      <c r="V1309" s="1">
        <f>0.45*2600*PS[[#This Row],[Transform File.REC_y]]</f>
        <v>246.25634391822638</v>
      </c>
      <c r="W1309" s="1">
        <f>0.45*_xlfn.XLOOKUP(PS[[#This Row],[Transform File.Year]],Graphs!$R$2:$R$41,Graphs!$S$2:$S$41)*_xlfn.XLOOKUP(PS[[#This Row],[Transform File.Year]],Graphs!$R$2:$R$41,Graphs!$T$2:$T$41)*PS[[#This Row],[Transform File.REC_y]]</f>
        <v>77.918140001872516</v>
      </c>
    </row>
    <row r="1310" spans="1:23" hidden="1" x14ac:dyDescent="0.25">
      <c r="A1310" s="1" t="s">
        <v>105</v>
      </c>
      <c r="B1310">
        <v>8</v>
      </c>
      <c r="C1310" s="1" t="s">
        <v>108</v>
      </c>
      <c r="D1310" s="1" t="s">
        <v>23</v>
      </c>
      <c r="E1310" s="1">
        <v>2049</v>
      </c>
      <c r="F1310" s="1">
        <v>78.746286686436619</v>
      </c>
      <c r="G1310" s="1">
        <v>0.28152041040331144</v>
      </c>
      <c r="H1310" s="1">
        <v>1.8686398543763064E-12</v>
      </c>
      <c r="I1310" s="1">
        <v>9.6874346699028851E-10</v>
      </c>
      <c r="J1310" s="1">
        <v>1.5601642683786948E-12</v>
      </c>
      <c r="K1310" s="1">
        <v>234.76281287170951</v>
      </c>
      <c r="L1310" s="1">
        <v>6.2835982468693906E-13</v>
      </c>
      <c r="M1310" s="1">
        <v>34.246411565025483</v>
      </c>
      <c r="N1310" s="1">
        <v>2.5276156265998102E-10</v>
      </c>
      <c r="O1310" s="1">
        <v>7.6511234908182155</v>
      </c>
      <c r="P1310" s="1">
        <v>9.8409257512237124E-8</v>
      </c>
      <c r="Q1310" s="1">
        <v>3.6310267409594737E-10</v>
      </c>
      <c r="R1310" s="1">
        <v>2221.2857168845394</v>
      </c>
      <c r="S1310" s="1">
        <v>3.6081062398967897E-10</v>
      </c>
      <c r="T1310" s="1">
        <v>970.6372631871975</v>
      </c>
      <c r="U1310" s="1">
        <v>85.889542499002957</v>
      </c>
      <c r="V1310" s="1">
        <f>0.45*2600*PS[[#This Row],[Transform File.REC_y]]</f>
        <v>329.37888017187436</v>
      </c>
      <c r="W1310" s="1">
        <f>0.45*_xlfn.XLOOKUP(PS[[#This Row],[Transform File.Year]],Graphs!$R$2:$R$41,Graphs!$S$2:$S$41)*_xlfn.XLOOKUP(PS[[#This Row],[Transform File.Year]],Graphs!$R$2:$R$41,Graphs!$T$2:$T$41)*PS[[#This Row],[Transform File.REC_y]]</f>
        <v>99.920955049393854</v>
      </c>
    </row>
    <row r="1311" spans="1:23" hidden="1" x14ac:dyDescent="0.25">
      <c r="A1311" s="1" t="s">
        <v>105</v>
      </c>
      <c r="B1311">
        <v>8</v>
      </c>
      <c r="C1311" s="1" t="s">
        <v>108</v>
      </c>
      <c r="D1311" s="1" t="s">
        <v>23</v>
      </c>
      <c r="E1311" s="1">
        <v>2050</v>
      </c>
      <c r="F1311" s="1">
        <v>75.417188292304871</v>
      </c>
      <c r="G1311" s="1">
        <v>0.32013932880602447</v>
      </c>
      <c r="H1311" s="1">
        <v>2.2548323415643456E-12</v>
      </c>
      <c r="I1311" s="1">
        <v>1.9088619900443735E-8</v>
      </c>
      <c r="J1311" s="1">
        <v>1.6367947249745228E-12</v>
      </c>
      <c r="K1311" s="1">
        <v>146.30388056597008</v>
      </c>
      <c r="L1311" s="1">
        <v>0</v>
      </c>
      <c r="M1311" s="1">
        <v>44.363318568045614</v>
      </c>
      <c r="N1311" s="1">
        <v>3.0647413483568263E-10</v>
      </c>
      <c r="O1311" s="1">
        <v>7.6511234908194652</v>
      </c>
      <c r="P1311" s="1">
        <v>1.1677032168269515E-7</v>
      </c>
      <c r="Q1311" s="1">
        <v>3.6551793941789327E-10</v>
      </c>
      <c r="R1311" s="1">
        <v>2283.0045290715602</v>
      </c>
      <c r="S1311" s="1">
        <v>4.0531853802426221E-10</v>
      </c>
      <c r="T1311" s="1">
        <v>1004.883674752223</v>
      </c>
      <c r="U1311" s="1">
        <v>85.88954249922439</v>
      </c>
      <c r="V1311" s="1">
        <f>0.45*2600*PS[[#This Row],[Transform File.REC_y]]</f>
        <v>374.56301470304862</v>
      </c>
      <c r="W1311" s="1">
        <f>0.45*_xlfn.XLOOKUP(PS[[#This Row],[Transform File.Year]],Graphs!$R$2:$R$41,Graphs!$S$2:$S$41)*_xlfn.XLOOKUP(PS[[#This Row],[Transform File.Year]],Graphs!$R$2:$R$41,Graphs!$T$2:$T$41)*PS[[#This Row],[Transform File.REC_y]]</f>
        <v>108.93719157663641</v>
      </c>
    </row>
    <row r="1312" spans="1:23" hidden="1" x14ac:dyDescent="0.25">
      <c r="A1312" s="1" t="s">
        <v>105</v>
      </c>
      <c r="B1312">
        <v>8</v>
      </c>
      <c r="C1312" s="1" t="s">
        <v>108</v>
      </c>
      <c r="D1312" s="1" t="s">
        <v>23</v>
      </c>
      <c r="E1312" s="1">
        <v>2051</v>
      </c>
      <c r="F1312" s="1">
        <v>72.39328358476115</v>
      </c>
      <c r="G1312" s="1">
        <v>1.5379964745488531E-4</v>
      </c>
      <c r="H1312" s="1">
        <v>2.7334923635428543E-12</v>
      </c>
      <c r="I1312" s="1">
        <v>4.2378492339071652E-9</v>
      </c>
      <c r="J1312" s="1">
        <v>1.9059235657732911E-12</v>
      </c>
      <c r="K1312" s="1">
        <v>136.04200565623651</v>
      </c>
      <c r="L1312" s="1">
        <v>0</v>
      </c>
      <c r="M1312" s="1">
        <v>62.032931213133708</v>
      </c>
      <c r="N1312" s="1">
        <v>3.7544922458672541E-10</v>
      </c>
      <c r="O1312" s="1">
        <v>7.651123490820984</v>
      </c>
      <c r="P1312" s="1">
        <v>1.1773661625777314E-7</v>
      </c>
      <c r="Q1312" s="1">
        <v>3.6779698196965166E-10</v>
      </c>
      <c r="R1312" s="1">
        <v>2319.7362851933976</v>
      </c>
      <c r="S1312" s="1">
        <v>4.566842571321119E-10</v>
      </c>
      <c r="T1312" s="1">
        <v>1049.2469933202685</v>
      </c>
      <c r="U1312" s="1">
        <v>85.889542499482019</v>
      </c>
      <c r="V1312" s="1">
        <f>0.45*2600*PS[[#This Row],[Transform File.REC_y]]</f>
        <v>0.17994558752221582</v>
      </c>
      <c r="W1312" s="1">
        <f>0.45*_xlfn.XLOOKUP(PS[[#This Row],[Transform File.Year]],Graphs!$R$2:$R$41,Graphs!$S$2:$S$41)*_xlfn.XLOOKUP(PS[[#This Row],[Transform File.Year]],Graphs!$R$2:$R$41,Graphs!$T$2:$T$41)*PS[[#This Row],[Transform File.REC_y]]</f>
        <v>5.0172295391127164E-2</v>
      </c>
    </row>
    <row r="1313" spans="1:23" hidden="1" x14ac:dyDescent="0.25">
      <c r="A1313" s="1" t="s">
        <v>105</v>
      </c>
      <c r="B1313">
        <v>8</v>
      </c>
      <c r="C1313" s="1" t="s">
        <v>108</v>
      </c>
      <c r="D1313" s="1" t="s">
        <v>23</v>
      </c>
      <c r="E1313" s="1">
        <v>2052</v>
      </c>
      <c r="F1313" s="1">
        <v>69.548845057042627</v>
      </c>
      <c r="G1313" s="1">
        <v>4.1910468226984236E-3</v>
      </c>
      <c r="H1313" s="1">
        <v>3.4571841800535768E-12</v>
      </c>
      <c r="I1313" s="1">
        <v>1.2846017933829754E-9</v>
      </c>
      <c r="J1313" s="1">
        <v>0</v>
      </c>
      <c r="K1313" s="1">
        <v>88.835438728166594</v>
      </c>
      <c r="L1313" s="1">
        <v>0</v>
      </c>
      <c r="M1313" s="1">
        <v>115.93620485586389</v>
      </c>
      <c r="N1313" s="1">
        <v>4.658826727660243E-10</v>
      </c>
      <c r="O1313" s="1">
        <v>7.6511234908227763</v>
      </c>
      <c r="P1313" s="1">
        <v>1.3682248761456372E-7</v>
      </c>
      <c r="Q1313" s="1">
        <v>3.6989512956872106E-10</v>
      </c>
      <c r="R1313" s="1">
        <v>2396.6447491582007</v>
      </c>
      <c r="S1313" s="1">
        <v>4.8678353126548052E-10</v>
      </c>
      <c r="T1313" s="1">
        <v>1055.8599245334024</v>
      </c>
      <c r="U1313" s="1">
        <v>85.889542499785335</v>
      </c>
      <c r="V1313" s="1">
        <f>0.45*2600*PS[[#This Row],[Transform File.REC_y]]</f>
        <v>4.903524782557156</v>
      </c>
      <c r="W1313" s="1">
        <f>0.45*_xlfn.XLOOKUP(PS[[#This Row],[Transform File.Year]],Graphs!$R$2:$R$41,Graphs!$S$2:$S$41)*_xlfn.XLOOKUP(PS[[#This Row],[Transform File.Year]],Graphs!$R$2:$R$41,Graphs!$T$2:$T$41)*PS[[#This Row],[Transform File.REC_y]]</f>
        <v>1.3106414775754474</v>
      </c>
    </row>
    <row r="1314" spans="1:23" hidden="1" x14ac:dyDescent="0.25">
      <c r="A1314" s="1" t="s">
        <v>105</v>
      </c>
      <c r="B1314">
        <v>8</v>
      </c>
      <c r="C1314" s="1" t="s">
        <v>108</v>
      </c>
      <c r="D1314" s="1" t="s">
        <v>23</v>
      </c>
      <c r="E1314" s="1">
        <v>2053</v>
      </c>
      <c r="F1314" s="1">
        <v>66.492405531735102</v>
      </c>
      <c r="G1314" s="1">
        <v>1.1376243235966675E-3</v>
      </c>
      <c r="H1314" s="1">
        <v>4.4458569366447385E-12</v>
      </c>
      <c r="I1314" s="1">
        <v>5.1372286887834204E-8</v>
      </c>
      <c r="J1314" s="1">
        <v>0</v>
      </c>
      <c r="K1314" s="1">
        <v>130.53164462341749</v>
      </c>
      <c r="L1314" s="1">
        <v>0</v>
      </c>
      <c r="M1314" s="1">
        <v>105.59920362567546</v>
      </c>
      <c r="N1314" s="1">
        <v>5.8763268206880096E-10</v>
      </c>
      <c r="O1314" s="1">
        <v>7.6511234908249328</v>
      </c>
      <c r="P1314" s="1">
        <v>1.4105725091843054E-7</v>
      </c>
      <c r="Q1314" s="1">
        <v>3.7192453221893015E-10</v>
      </c>
      <c r="R1314" s="1">
        <v>2430.6037338247215</v>
      </c>
      <c r="S1314" s="1">
        <v>4.9574612266535642E-10</v>
      </c>
      <c r="T1314" s="1">
        <v>1088.6661293892664</v>
      </c>
      <c r="U1314" s="1">
        <v>85.889542499954672</v>
      </c>
      <c r="V1314" s="1">
        <f>0.45*2600*PS[[#This Row],[Transform File.REC_y]]</f>
        <v>1.3310204586081009</v>
      </c>
      <c r="W1314" s="1">
        <f>0.45*_xlfn.XLOOKUP(PS[[#This Row],[Transform File.Year]],Graphs!$R$2:$R$41,Graphs!$S$2:$S$41)*_xlfn.XLOOKUP(PS[[#This Row],[Transform File.Year]],Graphs!$R$2:$R$41,Graphs!$T$2:$T$41)*PS[[#This Row],[Transform File.REC_y]]</f>
        <v>0.34103154359058141</v>
      </c>
    </row>
    <row r="1315" spans="1:23" hidden="1" x14ac:dyDescent="0.25">
      <c r="A1315" s="1" t="s">
        <v>105</v>
      </c>
      <c r="B1315">
        <v>8</v>
      </c>
      <c r="C1315" s="1" t="s">
        <v>108</v>
      </c>
      <c r="D1315" s="1" t="s">
        <v>23</v>
      </c>
      <c r="E1315" s="1">
        <v>2054</v>
      </c>
      <c r="F1315" s="1">
        <v>63.382020846799726</v>
      </c>
      <c r="G1315" s="1">
        <v>1.5656324028911289E-2</v>
      </c>
      <c r="H1315" s="1">
        <v>5.5908014482944303E-12</v>
      </c>
      <c r="I1315" s="1">
        <v>3.5788853474896698E-9</v>
      </c>
      <c r="J1315" s="1">
        <v>0</v>
      </c>
      <c r="K1315" s="1">
        <v>154.20620673961909</v>
      </c>
      <c r="L1315" s="1">
        <v>0</v>
      </c>
      <c r="M1315" s="1">
        <v>2.1566162022599476E-9</v>
      </c>
      <c r="N1315" s="1">
        <v>7.5741698924793782E-10</v>
      </c>
      <c r="O1315" s="1">
        <v>7.6511234908275316</v>
      </c>
      <c r="P1315" s="1">
        <v>1.4233838160775953E-7</v>
      </c>
      <c r="Q1315" s="1">
        <v>3.7377119870328082E-10</v>
      </c>
      <c r="R1315" s="1">
        <v>2495.6973692328952</v>
      </c>
      <c r="S1315" s="1">
        <v>4.9964670109377121E-10</v>
      </c>
      <c r="T1315" s="1">
        <v>1090.9616801044958</v>
      </c>
      <c r="U1315" s="1">
        <v>85.113975703896202</v>
      </c>
      <c r="V1315" s="1">
        <f>0.45*2600*PS[[#This Row],[Transform File.REC_y]]</f>
        <v>18.317899113826208</v>
      </c>
      <c r="W1315" s="1">
        <f>0.45*_xlfn.XLOOKUP(PS[[#This Row],[Transform File.Year]],Graphs!$R$2:$R$41,Graphs!$S$2:$S$41)*_xlfn.XLOOKUP(PS[[#This Row],[Transform File.Year]],Graphs!$R$2:$R$41,Graphs!$T$2:$T$41)*PS[[#This Row],[Transform File.REC_y]]</f>
        <v>4.498850174776555</v>
      </c>
    </row>
    <row r="1316" spans="1:23" hidden="1" x14ac:dyDescent="0.25">
      <c r="A1316" s="1" t="s">
        <v>105</v>
      </c>
      <c r="B1316">
        <v>8</v>
      </c>
      <c r="C1316" s="1" t="s">
        <v>108</v>
      </c>
      <c r="D1316" s="1" t="s">
        <v>23</v>
      </c>
      <c r="E1316" s="1">
        <v>2055</v>
      </c>
      <c r="F1316" s="1">
        <v>60.464868293339826</v>
      </c>
      <c r="G1316" s="1">
        <v>4.9286539001374774E-3</v>
      </c>
      <c r="H1316" s="1">
        <v>6.723689254242964E-12</v>
      </c>
      <c r="I1316" s="1">
        <v>1.3941455117522554E-9</v>
      </c>
      <c r="J1316" s="1">
        <v>0</v>
      </c>
      <c r="K1316" s="1">
        <v>201.99150302476886</v>
      </c>
      <c r="L1316" s="1">
        <v>0</v>
      </c>
      <c r="M1316" s="1">
        <v>45.070755207371775</v>
      </c>
      <c r="N1316" s="1">
        <v>1.0058236592719172E-9</v>
      </c>
      <c r="O1316" s="1">
        <v>7.6511234908307948</v>
      </c>
      <c r="P1316" s="1">
        <v>1.9370680717154118E-7</v>
      </c>
      <c r="Q1316" s="1">
        <v>3.7543659751243365E-10</v>
      </c>
      <c r="R1316" s="1">
        <v>2548.4698335090548</v>
      </c>
      <c r="S1316" s="1">
        <v>5.0170722094995339E-10</v>
      </c>
      <c r="T1316" s="1">
        <v>1090.9616801065815</v>
      </c>
      <c r="U1316" s="1">
        <v>82.448192306354372</v>
      </c>
      <c r="V1316" s="1">
        <f>0.45*2600*PS[[#This Row],[Transform File.REC_y]]</f>
        <v>5.7665250631608487</v>
      </c>
      <c r="W1316" s="1">
        <f>0.45*_xlfn.XLOOKUP(PS[[#This Row],[Transform File.Year]],Graphs!$R$2:$R$41,Graphs!$S$2:$S$41)*_xlfn.XLOOKUP(PS[[#This Row],[Transform File.Year]],Graphs!$R$2:$R$41,Graphs!$T$2:$T$41)*PS[[#This Row],[Transform File.REC_y]]</f>
        <v>1.3574945467501043</v>
      </c>
    </row>
    <row r="1317" spans="1:23" hidden="1" x14ac:dyDescent="0.25">
      <c r="A1317" s="1" t="s">
        <v>105</v>
      </c>
      <c r="B1317">
        <v>8</v>
      </c>
      <c r="C1317" s="1" t="s">
        <v>108</v>
      </c>
      <c r="D1317" s="1" t="s">
        <v>23</v>
      </c>
      <c r="E1317" s="1">
        <v>2056</v>
      </c>
      <c r="F1317" s="1">
        <v>57.175793359069161</v>
      </c>
      <c r="G1317" s="1">
        <v>8.1373192747488443E-5</v>
      </c>
      <c r="H1317" s="1">
        <v>8.3017566788928413E-12</v>
      </c>
      <c r="I1317" s="1">
        <v>6.2066714183545439E-10</v>
      </c>
      <c r="J1317" s="1">
        <v>0</v>
      </c>
      <c r="K1317" s="1">
        <v>122.68857881079761</v>
      </c>
      <c r="L1317" s="1">
        <v>0</v>
      </c>
      <c r="M1317" s="1">
        <v>5.115286665143195</v>
      </c>
      <c r="N1317" s="1">
        <v>1.3957798174331034E-9</v>
      </c>
      <c r="O1317" s="1">
        <v>7.651123490834971</v>
      </c>
      <c r="P1317" s="1">
        <v>1.9728144080451932E-7</v>
      </c>
      <c r="Q1317" s="1">
        <v>3.7706466143699167E-10</v>
      </c>
      <c r="R1317" s="1">
        <v>2573.762830414285</v>
      </c>
      <c r="S1317" s="1">
        <v>5.0312524097649973E-10</v>
      </c>
      <c r="T1317" s="1">
        <v>1091.3635129181259</v>
      </c>
      <c r="U1317" s="1">
        <v>79.019017209892993</v>
      </c>
      <c r="V1317" s="1">
        <f>0.45*2600*PS[[#This Row],[Transform File.REC_y]]</f>
        <v>9.5206635514561475E-2</v>
      </c>
      <c r="W1317" s="1">
        <f>0.45*_xlfn.XLOOKUP(PS[[#This Row],[Transform File.Year]],Graphs!$R$2:$R$41,Graphs!$S$2:$S$41)*_xlfn.XLOOKUP(PS[[#This Row],[Transform File.Year]],Graphs!$R$2:$R$41,Graphs!$T$2:$T$41)*PS[[#This Row],[Transform File.REC_y]]</f>
        <v>2.1481835900842492E-2</v>
      </c>
    </row>
    <row r="1318" spans="1:23" hidden="1" x14ac:dyDescent="0.25">
      <c r="A1318" s="1" t="s">
        <v>105</v>
      </c>
      <c r="B1318">
        <v>8</v>
      </c>
      <c r="C1318" s="1" t="s">
        <v>108</v>
      </c>
      <c r="D1318" s="1" t="s">
        <v>23</v>
      </c>
      <c r="E1318" s="1">
        <v>2057</v>
      </c>
      <c r="F1318" s="1">
        <v>54.138304400237217</v>
      </c>
      <c r="G1318" s="1">
        <v>3.3752685546573907E-5</v>
      </c>
      <c r="H1318" s="1">
        <v>0</v>
      </c>
      <c r="I1318" s="1">
        <v>8.0632994935672731E-10</v>
      </c>
      <c r="J1318" s="1">
        <v>0</v>
      </c>
      <c r="K1318" s="1">
        <v>235.76771004142685</v>
      </c>
      <c r="L1318" s="1">
        <v>0</v>
      </c>
      <c r="M1318" s="1">
        <v>9.4083833414404504E-10</v>
      </c>
      <c r="N1318" s="1">
        <v>2.0804170233285116E-9</v>
      </c>
      <c r="O1318" s="1">
        <v>7.6511234908401207</v>
      </c>
      <c r="P1318" s="1">
        <v>1.9867082437330472E-7</v>
      </c>
      <c r="Q1318" s="1">
        <v>3.7862482570537038E-10</v>
      </c>
      <c r="R1318" s="1">
        <v>2635.8864180580699</v>
      </c>
      <c r="S1318" s="1">
        <v>5.0418216821875543E-10</v>
      </c>
      <c r="T1318" s="1">
        <v>1074.9260390607276</v>
      </c>
      <c r="U1318" s="1">
        <v>74.444754565070426</v>
      </c>
      <c r="V1318" s="1">
        <f>0.45*2600*PS[[#This Row],[Transform File.REC_y]]</f>
        <v>3.9490642089491469E-2</v>
      </c>
      <c r="W1318" s="1">
        <f>0.45*_xlfn.XLOOKUP(PS[[#This Row],[Transform File.Year]],Graphs!$R$2:$R$41,Graphs!$S$2:$S$41)*_xlfn.XLOOKUP(PS[[#This Row],[Transform File.Year]],Graphs!$R$2:$R$41,Graphs!$T$2:$T$41)*PS[[#This Row],[Transform File.REC_y]]</f>
        <v>8.5400632797153504E-3</v>
      </c>
    </row>
    <row r="1319" spans="1:23" hidden="1" x14ac:dyDescent="0.25">
      <c r="A1319" s="1" t="s">
        <v>105</v>
      </c>
      <c r="B1319">
        <v>8</v>
      </c>
      <c r="C1319" s="1" t="s">
        <v>108</v>
      </c>
      <c r="D1319" s="1" t="s">
        <v>23</v>
      </c>
      <c r="E1319" s="1">
        <v>2058</v>
      </c>
      <c r="F1319" s="1">
        <v>51.136635395738281</v>
      </c>
      <c r="G1319" s="1">
        <v>2.4823321621012671E-2</v>
      </c>
      <c r="H1319" s="1">
        <v>0</v>
      </c>
      <c r="I1319" s="1">
        <v>0</v>
      </c>
      <c r="J1319" s="1">
        <v>0</v>
      </c>
      <c r="K1319" s="1">
        <v>33.251507687828315</v>
      </c>
      <c r="L1319" s="1">
        <v>0</v>
      </c>
      <c r="M1319" s="1">
        <v>6.397601231512988E-10</v>
      </c>
      <c r="N1319" s="1">
        <v>3.5618629782521065E-9</v>
      </c>
      <c r="O1319" s="1">
        <v>7.651123490846067</v>
      </c>
      <c r="P1319" s="1">
        <v>1.9928618184404684E-7</v>
      </c>
      <c r="Q1319" s="1">
        <v>3.8026162043034492E-10</v>
      </c>
      <c r="R1319" s="1">
        <v>2801.2626400894692</v>
      </c>
      <c r="S1319" s="1">
        <v>5.0498438097854186E-10</v>
      </c>
      <c r="T1319" s="1">
        <v>1054.9363293700983</v>
      </c>
      <c r="U1319" s="1">
        <v>68.152860597893678</v>
      </c>
      <c r="V1319" s="1">
        <f>0.45*2600*PS[[#This Row],[Transform File.REC_y]]</f>
        <v>29.043286296584824</v>
      </c>
      <c r="W1319" s="1">
        <f>0.45*_xlfn.XLOOKUP(PS[[#This Row],[Transform File.Year]],Graphs!$R$2:$R$41,Graphs!$S$2:$S$41)*_xlfn.XLOOKUP(PS[[#This Row],[Transform File.Year]],Graphs!$R$2:$R$41,Graphs!$T$2:$T$41)*PS[[#This Row],[Transform File.REC_y]]</f>
        <v>6.0194669927085718</v>
      </c>
    </row>
    <row r="1320" spans="1:23" hidden="1" x14ac:dyDescent="0.25">
      <c r="A1320" s="1" t="s">
        <v>105</v>
      </c>
      <c r="B1320">
        <v>8</v>
      </c>
      <c r="C1320" s="1" t="s">
        <v>108</v>
      </c>
      <c r="D1320" s="1" t="s">
        <v>23</v>
      </c>
      <c r="E1320" s="1">
        <v>2059</v>
      </c>
      <c r="F1320" s="1">
        <v>56.333513575492184</v>
      </c>
      <c r="G1320" s="1">
        <v>1.9569742642379175E-2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7.6511234908527035</v>
      </c>
      <c r="P1320" s="1">
        <v>2.0008661952942911E-7</v>
      </c>
      <c r="Q1320" s="1">
        <v>3.8216754399611821E-10</v>
      </c>
      <c r="R1320" s="1">
        <v>2763.6102705945596</v>
      </c>
      <c r="S1320" s="1">
        <v>5.0561274080322885E-10</v>
      </c>
      <c r="T1320" s="1">
        <v>1038.8590811404081</v>
      </c>
      <c r="U1320" s="1">
        <v>59.284519647670336</v>
      </c>
      <c r="V1320" s="1">
        <f>0.45*2600*PS[[#This Row],[Transform File.REC_y]]</f>
        <v>22.896598891583636</v>
      </c>
      <c r="W1320" s="1">
        <f>0.45*_xlfn.XLOOKUP(PS[[#This Row],[Transform File.Year]],Graphs!$R$2:$R$41,Graphs!$S$2:$S$41)*_xlfn.XLOOKUP(PS[[#This Row],[Transform File.Year]],Graphs!$R$2:$R$41,Graphs!$T$2:$T$41)*PS[[#This Row],[Transform File.REC_y]]</f>
        <v>4.5479065592292525</v>
      </c>
    </row>
    <row r="1321" spans="1:23" hidden="1" x14ac:dyDescent="0.25">
      <c r="A1321" s="1" t="s">
        <v>105</v>
      </c>
      <c r="B1321">
        <v>8</v>
      </c>
      <c r="C1321" s="1" t="s">
        <v>108</v>
      </c>
      <c r="D1321" s="1" t="s">
        <v>23</v>
      </c>
      <c r="E1321" s="1">
        <v>2060</v>
      </c>
      <c r="F1321" s="1">
        <v>68.416885360070168</v>
      </c>
      <c r="G1321" s="1">
        <v>3.0355992437159758E-2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7.6511234908499759</v>
      </c>
      <c r="P1321" s="1">
        <v>2.0008002489831048E-7</v>
      </c>
      <c r="Q1321" s="1">
        <v>3.8216754399611821E-10</v>
      </c>
      <c r="R1321" s="1">
        <v>2710.6638755340923</v>
      </c>
      <c r="S1321" s="1">
        <v>5.0561274080322885E-10</v>
      </c>
      <c r="T1321" s="1">
        <v>1038.859081140102</v>
      </c>
      <c r="U1321" s="1">
        <v>45.982008218047909</v>
      </c>
      <c r="V1321" s="1">
        <f>0.45*2600*PS[[#This Row],[Transform File.REC_y]]</f>
        <v>35.516511151476919</v>
      </c>
      <c r="W1321" s="1">
        <f>0.45*_xlfn.XLOOKUP(PS[[#This Row],[Transform File.Year]],Graphs!$R$2:$R$41,Graphs!$S$2:$S$41)*_xlfn.XLOOKUP(PS[[#This Row],[Transform File.Year]],Graphs!$R$2:$R$41,Graphs!$T$2:$T$41)*PS[[#This Row],[Transform File.REC_y]]</f>
        <v>6.7605531416298055</v>
      </c>
    </row>
    <row r="1322" spans="1:23" hidden="1" x14ac:dyDescent="0.25">
      <c r="A1322" s="1" t="s">
        <v>105</v>
      </c>
      <c r="B1322">
        <v>9</v>
      </c>
      <c r="C1322" s="1" t="s">
        <v>108</v>
      </c>
      <c r="D1322" s="1" t="s">
        <v>23</v>
      </c>
      <c r="E1322" s="1">
        <v>2021</v>
      </c>
      <c r="F1322" s="1">
        <v>196.48231209650427</v>
      </c>
      <c r="G1322" s="1">
        <v>1.5300454987286083E-10</v>
      </c>
      <c r="H1322" s="1">
        <v>5.8846427005605875E-14</v>
      </c>
      <c r="I1322" s="1">
        <v>6.3539999999955326</v>
      </c>
      <c r="J1322" s="1">
        <v>5.4401752261352307E-14</v>
      </c>
      <c r="K1322" s="1">
        <v>82.434999999999391</v>
      </c>
      <c r="L1322" s="1">
        <v>2.2396271416050827E-14</v>
      </c>
      <c r="M1322" s="1">
        <v>55.419999999999952</v>
      </c>
      <c r="N1322" s="1">
        <v>2.3519210324388321E-11</v>
      </c>
      <c r="O1322" s="1">
        <v>153</v>
      </c>
      <c r="P1322" s="1">
        <v>12.708</v>
      </c>
      <c r="Q1322" s="1">
        <v>49.44</v>
      </c>
      <c r="R1322" s="1">
        <v>164.87</v>
      </c>
      <c r="S1322" s="1">
        <v>78.48</v>
      </c>
      <c r="T1322" s="1">
        <v>110.84</v>
      </c>
      <c r="U1322" s="1">
        <v>11.39</v>
      </c>
      <c r="V1322" s="1">
        <f>0.45*2600*PS[[#This Row],[Transform File.REC_y]]</f>
        <v>1.7901532335124717E-7</v>
      </c>
      <c r="W1322" s="1">
        <f>0.45*_xlfn.XLOOKUP(PS[[#This Row],[Transform File.Year]],Graphs!$R$2:$R$41,Graphs!$S$2:$S$41)*_xlfn.XLOOKUP(PS[[#This Row],[Transform File.Year]],Graphs!$R$2:$R$41,Graphs!$T$2:$T$41)*PS[[#This Row],[Transform File.REC_y]]</f>
        <v>1.4556376383755238E-7</v>
      </c>
    </row>
    <row r="1323" spans="1:23" hidden="1" x14ac:dyDescent="0.25">
      <c r="A1323" s="1" t="s">
        <v>105</v>
      </c>
      <c r="B1323">
        <v>9</v>
      </c>
      <c r="C1323" s="1" t="s">
        <v>108</v>
      </c>
      <c r="D1323" s="1" t="s">
        <v>23</v>
      </c>
      <c r="E1323" s="1">
        <v>2022</v>
      </c>
      <c r="F1323" s="1">
        <v>320.03961114694067</v>
      </c>
      <c r="G1323" s="1">
        <v>2.7395382456046812E-11</v>
      </c>
      <c r="H1323" s="1">
        <v>5.988958064788039E-14</v>
      </c>
      <c r="I1323" s="1">
        <v>5.2902258293587432E-12</v>
      </c>
      <c r="J1323" s="1">
        <v>5.7005140606169018E-14</v>
      </c>
      <c r="K1323" s="1">
        <v>123.65249999999736</v>
      </c>
      <c r="L1323" s="1">
        <v>2.0619771297544666E-14</v>
      </c>
      <c r="M1323" s="1">
        <v>83.129999999999768</v>
      </c>
      <c r="N1323" s="1">
        <v>2.3464204505161797E-11</v>
      </c>
      <c r="O1323" s="1">
        <v>153</v>
      </c>
      <c r="P1323" s="1">
        <v>12.708</v>
      </c>
      <c r="Q1323" s="1">
        <v>49.44</v>
      </c>
      <c r="R1323" s="1">
        <v>247.30499999999938</v>
      </c>
      <c r="S1323" s="1">
        <v>78.48</v>
      </c>
      <c r="T1323" s="1">
        <v>166.25999999999996</v>
      </c>
      <c r="U1323" s="1">
        <v>11.39000000002352</v>
      </c>
      <c r="V1323" s="1">
        <f>0.45*2600*PS[[#This Row],[Transform File.REC_y]]</f>
        <v>3.2052597473574767E-8</v>
      </c>
      <c r="W1323" s="1">
        <f>0.45*_xlfn.XLOOKUP(PS[[#This Row],[Transform File.Year]],Graphs!$R$2:$R$41,Graphs!$S$2:$S$41)*_xlfn.XLOOKUP(PS[[#This Row],[Transform File.Year]],Graphs!$R$2:$R$41,Graphs!$T$2:$T$41)*PS[[#This Row],[Transform File.REC_y]]</f>
        <v>2.6523145292406701E-8</v>
      </c>
    </row>
    <row r="1324" spans="1:23" hidden="1" x14ac:dyDescent="0.25">
      <c r="A1324" s="1" t="s">
        <v>105</v>
      </c>
      <c r="B1324">
        <v>9</v>
      </c>
      <c r="C1324" s="1" t="s">
        <v>108</v>
      </c>
      <c r="D1324" s="1" t="s">
        <v>23</v>
      </c>
      <c r="E1324" s="1">
        <v>2023</v>
      </c>
      <c r="F1324" s="1">
        <v>117.8504401487404</v>
      </c>
      <c r="G1324" s="1">
        <v>2.5919979497018505E-9</v>
      </c>
      <c r="H1324" s="1">
        <v>6.0822813858775569E-14</v>
      </c>
      <c r="I1324" s="1">
        <v>2.1729605445601973E-12</v>
      </c>
      <c r="J1324" s="1">
        <v>5.9522090973794385E-14</v>
      </c>
      <c r="K1324" s="1">
        <v>185.47874999998061</v>
      </c>
      <c r="L1324" s="1">
        <v>1.9345436782024298E-14</v>
      </c>
      <c r="M1324" s="1">
        <v>103.30365291044605</v>
      </c>
      <c r="N1324" s="1">
        <v>2.366841258979903E-11</v>
      </c>
      <c r="O1324" s="1">
        <v>145.35</v>
      </c>
      <c r="P1324" s="1">
        <v>18.355999999995532</v>
      </c>
      <c r="Q1324" s="1">
        <v>46.144000000000005</v>
      </c>
      <c r="R1324" s="1">
        <v>359.96616666666341</v>
      </c>
      <c r="S1324" s="1">
        <v>74.555999999999997</v>
      </c>
      <c r="T1324" s="1">
        <v>242.0006666666664</v>
      </c>
      <c r="U1324" s="1">
        <v>10.251000000046982</v>
      </c>
      <c r="V1324" s="1">
        <f>0.45*2600*PS[[#This Row],[Transform File.REC_y]]</f>
        <v>3.0326376011511652E-6</v>
      </c>
      <c r="W1324" s="1">
        <f>0.45*_xlfn.XLOOKUP(PS[[#This Row],[Transform File.Year]],Graphs!$R$2:$R$41,Graphs!$S$2:$S$41)*_xlfn.XLOOKUP(PS[[#This Row],[Transform File.Year]],Graphs!$R$2:$R$41,Graphs!$T$2:$T$41)*PS[[#This Row],[Transform File.REC_y]]</f>
        <v>2.5529973614427767E-6</v>
      </c>
    </row>
    <row r="1325" spans="1:23" hidden="1" x14ac:dyDescent="0.25">
      <c r="A1325" s="1" t="s">
        <v>105</v>
      </c>
      <c r="B1325">
        <v>9</v>
      </c>
      <c r="C1325" s="1" t="s">
        <v>108</v>
      </c>
      <c r="D1325" s="1" t="s">
        <v>23</v>
      </c>
      <c r="E1325" s="1">
        <v>2024</v>
      </c>
      <c r="F1325" s="1">
        <v>93.992046757151002</v>
      </c>
      <c r="G1325" s="1">
        <v>4.3546878397081864E-10</v>
      </c>
      <c r="H1325" s="1">
        <v>7.6233102526776401E-14</v>
      </c>
      <c r="I1325" s="1">
        <v>2.4488919122936604E-12</v>
      </c>
      <c r="J1325" s="1">
        <v>7.6651362712685645E-14</v>
      </c>
      <c r="K1325" s="1">
        <v>173.0440006846888</v>
      </c>
      <c r="L1325" s="1">
        <v>2.4140443903397161E-14</v>
      </c>
      <c r="M1325" s="1">
        <v>7.0926362305535794E-11</v>
      </c>
      <c r="N1325" s="1">
        <v>3.1333884615771681E-11</v>
      </c>
      <c r="O1325" s="1">
        <v>137.70000000000007</v>
      </c>
      <c r="P1325" s="1">
        <v>17.650000000000823</v>
      </c>
      <c r="Q1325" s="1">
        <v>42.848000000000006</v>
      </c>
      <c r="R1325" s="1">
        <v>534.45358333331069</v>
      </c>
      <c r="S1325" s="1">
        <v>70.632000000000005</v>
      </c>
      <c r="T1325" s="1">
        <v>337.91498624377908</v>
      </c>
      <c r="U1325" s="1">
        <v>9.1120000000706511</v>
      </c>
      <c r="V1325" s="1">
        <f>0.45*2600*PS[[#This Row],[Transform File.REC_y]]</f>
        <v>5.0949847724585781E-7</v>
      </c>
      <c r="W1325" s="1">
        <f>0.45*_xlfn.XLOOKUP(PS[[#This Row],[Transform File.Year]],Graphs!$R$2:$R$41,Graphs!$S$2:$S$41)*_xlfn.XLOOKUP(PS[[#This Row],[Transform File.Year]],Graphs!$R$2:$R$41,Graphs!$T$2:$T$41)*PS[[#This Row],[Transform File.REC_y]]</f>
        <v>4.1545620154372424E-7</v>
      </c>
    </row>
    <row r="1326" spans="1:23" hidden="1" x14ac:dyDescent="0.25">
      <c r="A1326" s="1" t="s">
        <v>105</v>
      </c>
      <c r="B1326">
        <v>9</v>
      </c>
      <c r="C1326" s="1" t="s">
        <v>108</v>
      </c>
      <c r="D1326" s="1" t="s">
        <v>23</v>
      </c>
      <c r="E1326" s="1">
        <v>2025</v>
      </c>
      <c r="F1326" s="1">
        <v>78.817736778450467</v>
      </c>
      <c r="G1326" s="1">
        <v>5.886994325887468E-6</v>
      </c>
      <c r="H1326" s="1">
        <v>9.8834730677208929E-14</v>
      </c>
      <c r="I1326" s="1">
        <v>2.7485436531630171E-12</v>
      </c>
      <c r="J1326" s="1">
        <v>1.0247017828467824E-13</v>
      </c>
      <c r="K1326" s="1">
        <v>109.57212444413263</v>
      </c>
      <c r="L1326" s="1">
        <v>3.0701411916266829E-14</v>
      </c>
      <c r="M1326" s="1">
        <v>44.668922395827487</v>
      </c>
      <c r="N1326" s="1">
        <v>4.8843655408440958E-11</v>
      </c>
      <c r="O1326" s="1">
        <v>130.05000000000013</v>
      </c>
      <c r="P1326" s="1">
        <v>16.944000000002994</v>
      </c>
      <c r="Q1326" s="1">
        <v>39.552</v>
      </c>
      <c r="R1326" s="1">
        <v>696.50625068466616</v>
      </c>
      <c r="S1326" s="1">
        <v>66.707999999999998</v>
      </c>
      <c r="T1326" s="1">
        <v>330.52565291051667</v>
      </c>
      <c r="U1326" s="1">
        <v>7.973000000101985</v>
      </c>
      <c r="V1326" s="1">
        <f>0.45*2600*PS[[#This Row],[Transform File.REC_y]]</f>
        <v>6.8877833612883375E-3</v>
      </c>
      <c r="W1326" s="1">
        <f>0.45*_xlfn.XLOOKUP(PS[[#This Row],[Transform File.Year]],Graphs!$R$2:$R$41,Graphs!$S$2:$S$41)*_xlfn.XLOOKUP(PS[[#This Row],[Transform File.Year]],Graphs!$R$2:$R$41,Graphs!$T$2:$T$41)*PS[[#This Row],[Transform File.REC_y]]</f>
        <v>5.4386647169910084E-3</v>
      </c>
    </row>
    <row r="1327" spans="1:23" hidden="1" x14ac:dyDescent="0.25">
      <c r="A1327" s="1" t="s">
        <v>105</v>
      </c>
      <c r="B1327">
        <v>9</v>
      </c>
      <c r="C1327" s="1" t="s">
        <v>108</v>
      </c>
      <c r="D1327" s="1" t="s">
        <v>23</v>
      </c>
      <c r="E1327" s="1">
        <v>2026</v>
      </c>
      <c r="F1327" s="1">
        <v>79.835204358591909</v>
      </c>
      <c r="G1327" s="1">
        <v>6.8816175160011734E-9</v>
      </c>
      <c r="H1327" s="1">
        <v>1.350030300447345E-13</v>
      </c>
      <c r="I1327" s="1">
        <v>3.0859300403416005E-12</v>
      </c>
      <c r="J1327" s="1">
        <v>1.4617234832792438E-13</v>
      </c>
      <c r="K1327" s="1">
        <v>59.133541691432846</v>
      </c>
      <c r="L1327" s="1">
        <v>4.0125501424733362E-14</v>
      </c>
      <c r="M1327" s="1">
        <v>21.552760522541661</v>
      </c>
      <c r="N1327" s="1">
        <v>7.212940770716649E-11</v>
      </c>
      <c r="O1327" s="1">
        <v>122.40000000000019</v>
      </c>
      <c r="P1327" s="1">
        <v>16.238000000005442</v>
      </c>
      <c r="Q1327" s="1">
        <v>36.255999999999993</v>
      </c>
      <c r="R1327" s="1">
        <v>795.08704179546555</v>
      </c>
      <c r="S1327" s="1">
        <v>62.784000000000006</v>
      </c>
      <c r="T1327" s="1">
        <v>367.80524197301082</v>
      </c>
      <c r="U1327" s="1">
        <v>6.8340000001508283</v>
      </c>
      <c r="V1327" s="1">
        <f>0.45*2600*PS[[#This Row],[Transform File.REC_y]]</f>
        <v>8.0514924937213736E-6</v>
      </c>
      <c r="W1327" s="1">
        <f>0.45*_xlfn.XLOOKUP(PS[[#This Row],[Transform File.Year]],Graphs!$R$2:$R$41,Graphs!$S$2:$S$41)*_xlfn.XLOOKUP(PS[[#This Row],[Transform File.Year]],Graphs!$R$2:$R$41,Graphs!$T$2:$T$41)*PS[[#This Row],[Transform File.REC_y]]</f>
        <v>6.1546248977534607E-6</v>
      </c>
    </row>
    <row r="1328" spans="1:23" hidden="1" x14ac:dyDescent="0.25">
      <c r="A1328" s="1" t="s">
        <v>105</v>
      </c>
      <c r="B1328">
        <v>9</v>
      </c>
      <c r="C1328" s="1" t="s">
        <v>108</v>
      </c>
      <c r="D1328" s="1" t="s">
        <v>23</v>
      </c>
      <c r="E1328" s="1">
        <v>2027</v>
      </c>
      <c r="F1328" s="1">
        <v>80.455349414513122</v>
      </c>
      <c r="G1328" s="1">
        <v>7.792272996818874E-9</v>
      </c>
      <c r="H1328" s="1">
        <v>1.9308492472194881E-13</v>
      </c>
      <c r="I1328" s="1">
        <v>3.4711040539836222E-12</v>
      </c>
      <c r="J1328" s="1">
        <v>2.3212443317988866E-13</v>
      </c>
      <c r="K1328" s="1">
        <v>54.876454061646221</v>
      </c>
      <c r="L1328" s="1">
        <v>5.4298508743469341E-14</v>
      </c>
      <c r="M1328" s="1">
        <v>19.989709691570319</v>
      </c>
      <c r="N1328" s="1">
        <v>2.9655458716468434E-10</v>
      </c>
      <c r="O1328" s="1">
        <v>114.75000000000026</v>
      </c>
      <c r="P1328" s="1">
        <v>15.532000000008193</v>
      </c>
      <c r="Q1328" s="1">
        <v>32.96</v>
      </c>
      <c r="R1328" s="1">
        <v>843.22925015356498</v>
      </c>
      <c r="S1328" s="1">
        <v>58.86</v>
      </c>
      <c r="T1328" s="1">
        <v>381.96866916221916</v>
      </c>
      <c r="U1328" s="1">
        <v>5.6950000002229588</v>
      </c>
      <c r="V1328" s="1">
        <f>0.45*2600*PS[[#This Row],[Transform File.REC_y]]</f>
        <v>9.1169594062780831E-6</v>
      </c>
      <c r="W1328" s="1">
        <f>0.45*_xlfn.XLOOKUP(PS[[#This Row],[Transform File.Year]],Graphs!$R$2:$R$41,Graphs!$S$2:$S$41)*_xlfn.XLOOKUP(PS[[#This Row],[Transform File.Year]],Graphs!$R$2:$R$41,Graphs!$T$2:$T$41)*PS[[#This Row],[Transform File.REC_y]]</f>
        <v>6.7448662990135197E-6</v>
      </c>
    </row>
    <row r="1329" spans="1:23" hidden="1" x14ac:dyDescent="0.25">
      <c r="A1329" s="1" t="s">
        <v>105</v>
      </c>
      <c r="B1329">
        <v>9</v>
      </c>
      <c r="C1329" s="1" t="s">
        <v>108</v>
      </c>
      <c r="D1329" s="1" t="s">
        <v>23</v>
      </c>
      <c r="E1329" s="1">
        <v>2028</v>
      </c>
      <c r="F1329" s="1">
        <v>81.182447806391593</v>
      </c>
      <c r="G1329" s="1">
        <v>5.8797661223048916E-9</v>
      </c>
      <c r="H1329" s="1">
        <v>2.7013111542691601E-13</v>
      </c>
      <c r="I1329" s="1">
        <v>3.8613240525428116E-12</v>
      </c>
      <c r="J1329" s="1">
        <v>4.8956947292151565E-13</v>
      </c>
      <c r="K1329" s="1">
        <v>65.438009215243397</v>
      </c>
      <c r="L1329" s="1">
        <v>7.4538892336300038E-14</v>
      </c>
      <c r="M1329" s="1">
        <v>16.077248230329946</v>
      </c>
      <c r="N1329" s="1">
        <v>0.7755667966461095</v>
      </c>
      <c r="O1329" s="1">
        <v>107.10000000000035</v>
      </c>
      <c r="P1329" s="1">
        <v>14.826000000011279</v>
      </c>
      <c r="Q1329" s="1">
        <v>29.664000000000001</v>
      </c>
      <c r="R1329" s="1">
        <v>887.1143708818779</v>
      </c>
      <c r="S1329" s="1">
        <v>54.935999999999993</v>
      </c>
      <c r="T1329" s="1">
        <v>394.5690455204562</v>
      </c>
      <c r="U1329" s="1">
        <v>4.5560000005195134</v>
      </c>
      <c r="V1329" s="1">
        <f>0.45*2600*PS[[#This Row],[Transform File.REC_y]]</f>
        <v>6.8793263630967231E-6</v>
      </c>
      <c r="W1329" s="1">
        <f>0.45*_xlfn.XLOOKUP(PS[[#This Row],[Transform File.Year]],Graphs!$R$2:$R$41,Graphs!$S$2:$S$41)*_xlfn.XLOOKUP(PS[[#This Row],[Transform File.Year]],Graphs!$R$2:$R$41,Graphs!$T$2:$T$41)*PS[[#This Row],[Transform File.REC_y]]</f>
        <v>4.9244385310525473E-6</v>
      </c>
    </row>
    <row r="1330" spans="1:23" hidden="1" x14ac:dyDescent="0.25">
      <c r="A1330" s="1" t="s">
        <v>105</v>
      </c>
      <c r="B1330">
        <v>9</v>
      </c>
      <c r="C1330" s="1" t="s">
        <v>108</v>
      </c>
      <c r="D1330" s="1" t="s">
        <v>23</v>
      </c>
      <c r="E1330" s="1">
        <v>2029</v>
      </c>
      <c r="F1330" s="1">
        <v>82.463899164042587</v>
      </c>
      <c r="G1330" s="1">
        <v>1.459491881068921E-8</v>
      </c>
      <c r="H1330" s="1">
        <v>4.4147165486819245E-13</v>
      </c>
      <c r="I1330" s="1">
        <v>4.2517145115421447E-12</v>
      </c>
      <c r="J1330" s="1">
        <v>2.092408868091107E-10</v>
      </c>
      <c r="K1330" s="1">
        <v>101.43374246345938</v>
      </c>
      <c r="L1330" s="1">
        <v>1.0723633659456495E-13</v>
      </c>
      <c r="M1330" s="1">
        <v>3.0608199474750491E-10</v>
      </c>
      <c r="N1330" s="1">
        <v>2.6657833982992374</v>
      </c>
      <c r="O1330" s="1">
        <v>99.450000000000486</v>
      </c>
      <c r="P1330" s="1">
        <v>14.120000000014752</v>
      </c>
      <c r="Q1330" s="1">
        <v>26.368000000000055</v>
      </c>
      <c r="R1330" s="1">
        <v>941.56104676378789</v>
      </c>
      <c r="S1330" s="1">
        <v>51.012</v>
      </c>
      <c r="T1330" s="1">
        <v>403.25696041745277</v>
      </c>
      <c r="U1330" s="1">
        <v>4.1925667971656218</v>
      </c>
      <c r="V1330" s="1">
        <f>0.45*2600*PS[[#This Row],[Transform File.REC_y]]</f>
        <v>1.7076055008506377E-5</v>
      </c>
      <c r="W1330" s="1">
        <f>0.45*_xlfn.XLOOKUP(PS[[#This Row],[Transform File.Year]],Graphs!$R$2:$R$41,Graphs!$S$2:$S$41)*_xlfn.XLOOKUP(PS[[#This Row],[Transform File.Year]],Graphs!$R$2:$R$41,Graphs!$T$2:$T$41)*PS[[#This Row],[Transform File.REC_y]]</f>
        <v>1.1824387166669388E-5</v>
      </c>
    </row>
    <row r="1331" spans="1:23" hidden="1" x14ac:dyDescent="0.25">
      <c r="A1331" s="1" t="s">
        <v>105</v>
      </c>
      <c r="B1331">
        <v>9</v>
      </c>
      <c r="C1331" s="1" t="s">
        <v>108</v>
      </c>
      <c r="D1331" s="1" t="s">
        <v>23</v>
      </c>
      <c r="E1331" s="1">
        <v>2030</v>
      </c>
      <c r="F1331" s="1">
        <v>84.622654042378116</v>
      </c>
      <c r="G1331" s="1">
        <v>8.2375777213570063E-6</v>
      </c>
      <c r="H1331" s="1">
        <v>7.7709814945472292E-13</v>
      </c>
      <c r="I1331" s="1">
        <v>4.7619429668722262E-12</v>
      </c>
      <c r="J1331" s="1">
        <v>2.3832603683144525E-11</v>
      </c>
      <c r="K1331" s="1">
        <v>176.69850611953871</v>
      </c>
      <c r="L1331" s="1">
        <v>1.7437762584369893E-13</v>
      </c>
      <c r="M1331" s="1">
        <v>108.71997694570312</v>
      </c>
      <c r="N1331" s="1">
        <v>3.4291750974672044</v>
      </c>
      <c r="O1331" s="1">
        <v>91.800000000000679</v>
      </c>
      <c r="P1331" s="1">
        <v>13.414000000018611</v>
      </c>
      <c r="Q1331" s="1">
        <v>23.072000000000113</v>
      </c>
      <c r="R1331" s="1">
        <v>1032.003455893914</v>
      </c>
      <c r="S1331" s="1">
        <v>47.088000000000001</v>
      </c>
      <c r="T1331" s="1">
        <v>395.86762708442552</v>
      </c>
      <c r="U1331" s="1">
        <v>5.7193501954648607</v>
      </c>
      <c r="V1331" s="1">
        <f>0.45*2600*PS[[#This Row],[Transform File.REC_y]]</f>
        <v>9.637965933987698E-3</v>
      </c>
      <c r="W1331" s="1">
        <f>0.45*_xlfn.XLOOKUP(PS[[#This Row],[Transform File.Year]],Graphs!$R$2:$R$41,Graphs!$S$2:$S$41)*_xlfn.XLOOKUP(PS[[#This Row],[Transform File.Year]],Graphs!$R$2:$R$41,Graphs!$T$2:$T$41)*PS[[#This Row],[Transform File.REC_y]]</f>
        <v>6.454355291725368E-3</v>
      </c>
    </row>
    <row r="1332" spans="1:23" hidden="1" x14ac:dyDescent="0.25">
      <c r="A1332" s="1" t="s">
        <v>105</v>
      </c>
      <c r="B1332">
        <v>9</v>
      </c>
      <c r="C1332" s="1" t="s">
        <v>108</v>
      </c>
      <c r="D1332" s="1" t="s">
        <v>23</v>
      </c>
      <c r="E1332" s="1">
        <v>2031</v>
      </c>
      <c r="F1332" s="1">
        <v>84.619869490475068</v>
      </c>
      <c r="G1332" s="1">
        <v>3.3144419046254782E-7</v>
      </c>
      <c r="H1332" s="1">
        <v>1.6659336393420129E-12</v>
      </c>
      <c r="I1332" s="1">
        <v>5.3096710933339709E-12</v>
      </c>
      <c r="J1332" s="1">
        <v>2.0667793062765848E-11</v>
      </c>
      <c r="K1332" s="1">
        <v>60.564991167012508</v>
      </c>
      <c r="L1332" s="1">
        <v>3.8473233099347309E-13</v>
      </c>
      <c r="M1332" s="1">
        <v>4.6229385301474044E-12</v>
      </c>
      <c r="N1332" s="1">
        <v>4.5742626462183447</v>
      </c>
      <c r="O1332" s="1">
        <v>84.150000000000972</v>
      </c>
      <c r="P1332" s="1">
        <v>12.708000000022864</v>
      </c>
      <c r="Q1332" s="1">
        <v>19.77600000000017</v>
      </c>
      <c r="R1332" s="1">
        <v>1197.7106286801193</v>
      </c>
      <c r="S1332" s="1">
        <v>43.164000000000023</v>
      </c>
      <c r="T1332" s="1">
        <v>497.19827069679536</v>
      </c>
      <c r="U1332" s="1">
        <v>8.0095252929320644</v>
      </c>
      <c r="V1332" s="1">
        <f>0.45*2600*PS[[#This Row],[Transform File.REC_y]]</f>
        <v>3.8778970284118096E-4</v>
      </c>
      <c r="W1332" s="1">
        <f>0.45*_xlfn.XLOOKUP(PS[[#This Row],[Transform File.Year]],Graphs!$R$2:$R$41,Graphs!$S$2:$S$41)*_xlfn.XLOOKUP(PS[[#This Row],[Transform File.Year]],Graphs!$R$2:$R$41,Graphs!$T$2:$T$41)*PS[[#This Row],[Transform File.REC_y]]</f>
        <v>2.4921221233049955E-4</v>
      </c>
    </row>
    <row r="1333" spans="1:23" hidden="1" x14ac:dyDescent="0.25">
      <c r="A1333" s="1" t="s">
        <v>105</v>
      </c>
      <c r="B1333">
        <v>9</v>
      </c>
      <c r="C1333" s="1" t="s">
        <v>108</v>
      </c>
      <c r="D1333" s="1" t="s">
        <v>23</v>
      </c>
      <c r="E1333" s="1">
        <v>2032</v>
      </c>
      <c r="F1333" s="1">
        <v>85.624012183021065</v>
      </c>
      <c r="G1333" s="1">
        <v>5.0016034950545899E-8</v>
      </c>
      <c r="H1333" s="1">
        <v>2.7269531466200823E-12</v>
      </c>
      <c r="I1333" s="1">
        <v>5.8922639744744277E-12</v>
      </c>
      <c r="J1333" s="1">
        <v>2.1240594480619171E-11</v>
      </c>
      <c r="K1333" s="1">
        <v>70.391488010027359</v>
      </c>
      <c r="L1333" s="1">
        <v>1.8050492587282265E-10</v>
      </c>
      <c r="M1333" s="1">
        <v>1.1904112192442459E-11</v>
      </c>
      <c r="N1333" s="1">
        <v>6.2918939692571563</v>
      </c>
      <c r="O1333" s="1">
        <v>76.500000000001393</v>
      </c>
      <c r="P1333" s="1">
        <v>12.002000000027625</v>
      </c>
      <c r="Q1333" s="1">
        <v>16.480000000000249</v>
      </c>
      <c r="R1333" s="1">
        <v>1247.2842865137984</v>
      </c>
      <c r="S1333" s="1">
        <v>39.240000000000045</v>
      </c>
      <c r="T1333" s="1">
        <v>489.80893736346661</v>
      </c>
      <c r="U1333" s="1">
        <v>11.444787939150409</v>
      </c>
      <c r="V1333" s="1">
        <f>0.45*2600*PS[[#This Row],[Transform File.REC_y]]</f>
        <v>5.8518760892138702E-5</v>
      </c>
      <c r="W1333" s="1">
        <f>0.45*_xlfn.XLOOKUP(PS[[#This Row],[Transform File.Year]],Graphs!$R$2:$R$41,Graphs!$S$2:$S$41)*_xlfn.XLOOKUP(PS[[#This Row],[Transform File.Year]],Graphs!$R$2:$R$41,Graphs!$T$2:$T$41)*PS[[#This Row],[Transform File.REC_y]]</f>
        <v>3.6086846022185494E-5</v>
      </c>
    </row>
    <row r="1334" spans="1:23" hidden="1" x14ac:dyDescent="0.25">
      <c r="A1334" s="1" t="s">
        <v>105</v>
      </c>
      <c r="B1334">
        <v>9</v>
      </c>
      <c r="C1334" s="1" t="s">
        <v>108</v>
      </c>
      <c r="D1334" s="1" t="s">
        <v>23</v>
      </c>
      <c r="E1334" s="1">
        <v>2033</v>
      </c>
      <c r="F1334" s="1">
        <v>86.456358507883337</v>
      </c>
      <c r="G1334" s="1">
        <v>4.8613502040816097E-8</v>
      </c>
      <c r="H1334" s="1">
        <v>6.8428652481845748E-12</v>
      </c>
      <c r="I1334" s="1">
        <v>6.5946311186184926E-12</v>
      </c>
      <c r="J1334" s="1">
        <v>2.8813390804321303E-11</v>
      </c>
      <c r="K1334" s="1">
        <v>70.903877182738029</v>
      </c>
      <c r="L1334" s="1">
        <v>2.1981467963605092E-11</v>
      </c>
      <c r="M1334" s="1">
        <v>9.0688097125010157E-11</v>
      </c>
      <c r="N1334" s="1">
        <v>8.8683409537851858</v>
      </c>
      <c r="O1334" s="1">
        <v>68.850000000002183</v>
      </c>
      <c r="P1334" s="1">
        <v>11.296000000032933</v>
      </c>
      <c r="Q1334" s="1">
        <v>13.184000000000351</v>
      </c>
      <c r="R1334" s="1">
        <v>1306.6844411904924</v>
      </c>
      <c r="S1334" s="1">
        <v>35.316000000000074</v>
      </c>
      <c r="T1334" s="1">
        <v>482.41960403014514</v>
      </c>
      <c r="U1334" s="1">
        <v>17.736681908407565</v>
      </c>
      <c r="V1334" s="1">
        <f>0.45*2600*PS[[#This Row],[Transform File.REC_y]]</f>
        <v>5.6877797387754835E-5</v>
      </c>
      <c r="W1334" s="1">
        <f>0.45*_xlfn.XLOOKUP(PS[[#This Row],[Transform File.Year]],Graphs!$R$2:$R$41,Graphs!$S$2:$S$41)*_xlfn.XLOOKUP(PS[[#This Row],[Transform File.Year]],Graphs!$R$2:$R$41,Graphs!$T$2:$T$41)*PS[[#This Row],[Transform File.REC_y]]</f>
        <v>3.3655255646679399E-5</v>
      </c>
    </row>
    <row r="1335" spans="1:23" hidden="1" x14ac:dyDescent="0.25">
      <c r="A1335" s="1" t="s">
        <v>105</v>
      </c>
      <c r="B1335">
        <v>9</v>
      </c>
      <c r="C1335" s="1" t="s">
        <v>108</v>
      </c>
      <c r="D1335" s="1" t="s">
        <v>23</v>
      </c>
      <c r="E1335" s="1">
        <v>2034</v>
      </c>
      <c r="F1335" s="1">
        <v>88.603752785050489</v>
      </c>
      <c r="G1335" s="1">
        <v>1.288283537214425E-7</v>
      </c>
      <c r="H1335" s="1">
        <v>7.6511234907725321</v>
      </c>
      <c r="I1335" s="1">
        <v>7.4385907562496191E-12</v>
      </c>
      <c r="J1335" s="1">
        <v>1.5484090892094597E-11</v>
      </c>
      <c r="K1335" s="1">
        <v>52.946395060467282</v>
      </c>
      <c r="L1335" s="1">
        <v>1.8625653569852436E-11</v>
      </c>
      <c r="M1335" s="1">
        <v>37.355228458391807</v>
      </c>
      <c r="N1335" s="1">
        <v>13.302511429622429</v>
      </c>
      <c r="O1335" s="1">
        <v>61.20000000000384</v>
      </c>
      <c r="P1335" s="1">
        <v>10.590000000038826</v>
      </c>
      <c r="Q1335" s="1">
        <v>9.8880000000004955</v>
      </c>
      <c r="R1335" s="1">
        <v>1366.5969850398972</v>
      </c>
      <c r="S1335" s="1">
        <v>31.392000000000088</v>
      </c>
      <c r="T1335" s="1">
        <v>475.03027069690251</v>
      </c>
      <c r="U1335" s="1">
        <v>26.605022862192751</v>
      </c>
      <c r="V1335" s="1">
        <f>0.45*2600*PS[[#This Row],[Transform File.REC_y]]</f>
        <v>1.5072917385408773E-4</v>
      </c>
      <c r="W1335" s="1">
        <f>0.45*_xlfn.XLOOKUP(PS[[#This Row],[Transform File.Year]],Graphs!$R$2:$R$41,Graphs!$S$2:$S$41)*_xlfn.XLOOKUP(PS[[#This Row],[Transform File.Year]],Graphs!$R$2:$R$41,Graphs!$T$2:$T$41)*PS[[#This Row],[Transform File.REC_y]]</f>
        <v>8.5573577015059243E-5</v>
      </c>
    </row>
    <row r="1336" spans="1:23" hidden="1" x14ac:dyDescent="0.25">
      <c r="A1336" s="1" t="s">
        <v>105</v>
      </c>
      <c r="B1336">
        <v>9</v>
      </c>
      <c r="C1336" s="1" t="s">
        <v>108</v>
      </c>
      <c r="D1336" s="1" t="s">
        <v>23</v>
      </c>
      <c r="E1336" s="1">
        <v>2035</v>
      </c>
      <c r="F1336" s="1">
        <v>89.748451044824222</v>
      </c>
      <c r="G1336" s="1">
        <v>3.866370420472343E-5</v>
      </c>
      <c r="H1336" s="1">
        <v>8.8040533495273311E-12</v>
      </c>
      <c r="I1336" s="1">
        <v>7.9453634904587539E-12</v>
      </c>
      <c r="J1336" s="1">
        <v>1.1321998202407318E-11</v>
      </c>
      <c r="K1336" s="1">
        <v>37.447923639866509</v>
      </c>
      <c r="L1336" s="1">
        <v>1.5461754977398455E-11</v>
      </c>
      <c r="M1336" s="1">
        <v>61.36229973739588</v>
      </c>
      <c r="N1336" s="1">
        <v>13.838492037627457</v>
      </c>
      <c r="O1336" s="1">
        <v>53.550000000006563</v>
      </c>
      <c r="P1336" s="1">
        <v>9.88400000004542</v>
      </c>
      <c r="Q1336" s="1">
        <v>6.5920000000007288</v>
      </c>
      <c r="R1336" s="1">
        <v>1408.5520467670312</v>
      </c>
      <c r="S1336" s="1">
        <v>27.468000000000114</v>
      </c>
      <c r="T1336" s="1">
        <v>504.99616582196097</v>
      </c>
      <c r="U1336" s="1">
        <v>39.907534291815182</v>
      </c>
      <c r="V1336" s="1">
        <f>0.45*2600*PS[[#This Row],[Transform File.REC_y]]</f>
        <v>4.5236533919526416E-2</v>
      </c>
      <c r="W1336" s="1">
        <f>0.45*_xlfn.XLOOKUP(PS[[#This Row],[Transform File.Year]],Graphs!$R$2:$R$41,Graphs!$S$2:$S$41)*_xlfn.XLOOKUP(PS[[#This Row],[Transform File.Year]],Graphs!$R$2:$R$41,Graphs!$T$2:$T$41)*PS[[#This Row],[Transform File.REC_y]]</f>
        <v>2.4639972046136934E-2</v>
      </c>
    </row>
    <row r="1337" spans="1:23" hidden="1" x14ac:dyDescent="0.25">
      <c r="A1337" s="1" t="s">
        <v>105</v>
      </c>
      <c r="B1337">
        <v>9</v>
      </c>
      <c r="C1337" s="1" t="s">
        <v>108</v>
      </c>
      <c r="D1337" s="1" t="s">
        <v>23</v>
      </c>
      <c r="E1337" s="1">
        <v>2036</v>
      </c>
      <c r="F1337" s="1">
        <v>92.140847681245958</v>
      </c>
      <c r="G1337" s="1">
        <v>1.4213614665616585E-7</v>
      </c>
      <c r="H1337" s="1">
        <v>3.4817472626419203E-12</v>
      </c>
      <c r="I1337" s="1">
        <v>7.7890142004330413E-12</v>
      </c>
      <c r="J1337" s="1">
        <v>9.8663365815864933E-12</v>
      </c>
      <c r="K1337" s="1">
        <v>1.8638477035941523E-10</v>
      </c>
      <c r="L1337" s="1">
        <v>2.4606861685793729E-11</v>
      </c>
      <c r="M1337" s="1">
        <v>61.91066813497288</v>
      </c>
      <c r="N1337" s="1">
        <v>11.27510284514304</v>
      </c>
      <c r="O1337" s="1">
        <v>45.900000000013407</v>
      </c>
      <c r="P1337" s="1">
        <v>9.1780000000528581</v>
      </c>
      <c r="Q1337" s="1">
        <v>3.2960000000012184</v>
      </c>
      <c r="R1337" s="1">
        <v>1435.0086370735644</v>
      </c>
      <c r="S1337" s="1">
        <v>23.544000000000157</v>
      </c>
      <c r="T1337" s="1">
        <v>558.96913222602348</v>
      </c>
      <c r="U1337" s="1">
        <v>53.746026329442643</v>
      </c>
      <c r="V1337" s="1">
        <f>0.45*2600*PS[[#This Row],[Transform File.REC_y]]</f>
        <v>1.6629929158771403E-4</v>
      </c>
      <c r="W1337" s="1">
        <f>0.45*_xlfn.XLOOKUP(PS[[#This Row],[Transform File.Year]],Graphs!$R$2:$R$41,Graphs!$S$2:$S$41)*_xlfn.XLOOKUP(PS[[#This Row],[Transform File.Year]],Graphs!$R$2:$R$41,Graphs!$T$2:$T$41)*PS[[#This Row],[Transform File.REC_y]]</f>
        <v>8.6901332638160411E-5</v>
      </c>
    </row>
    <row r="1338" spans="1:23" hidden="1" x14ac:dyDescent="0.25">
      <c r="A1338" s="1" t="s">
        <v>105</v>
      </c>
      <c r="B1338">
        <v>9</v>
      </c>
      <c r="C1338" s="1" t="s">
        <v>108</v>
      </c>
      <c r="D1338" s="1" t="s">
        <v>23</v>
      </c>
      <c r="E1338" s="1">
        <v>2037</v>
      </c>
      <c r="F1338" s="1">
        <v>103.75840853575315</v>
      </c>
      <c r="G1338" s="1">
        <v>-1.3286051726656057E-2</v>
      </c>
      <c r="H1338" s="1">
        <v>7.0018207094522536E-12</v>
      </c>
      <c r="I1338" s="1">
        <v>9.2121429512917436E-12</v>
      </c>
      <c r="J1338" s="1">
        <v>7.3847560665496887E-12</v>
      </c>
      <c r="K1338" s="1">
        <v>21.155258190634548</v>
      </c>
      <c r="L1338" s="1">
        <v>2.0557170945315846E-11</v>
      </c>
      <c r="M1338" s="1">
        <v>46.799233608165586</v>
      </c>
      <c r="N1338" s="1">
        <v>11.257742316550637</v>
      </c>
      <c r="O1338" s="1">
        <v>45.901123490785942</v>
      </c>
      <c r="P1338" s="1">
        <v>8.4720000000608042</v>
      </c>
      <c r="Q1338" s="1">
        <v>2.1045880358837872E-10</v>
      </c>
      <c r="R1338" s="1">
        <v>1424.0173037404174</v>
      </c>
      <c r="S1338" s="1">
        <v>19.620000000000214</v>
      </c>
      <c r="T1338" s="1">
        <v>613.49046702766304</v>
      </c>
      <c r="U1338" s="1">
        <v>65.021129174585681</v>
      </c>
      <c r="V1338" s="1">
        <f>0.45*2600*PS[[#This Row],[Transform File.REC_y]]</f>
        <v>-15.544680520187587</v>
      </c>
      <c r="W1338" s="1">
        <f>0.45*_xlfn.XLOOKUP(PS[[#This Row],[Transform File.Year]],Graphs!$R$2:$R$41,Graphs!$S$2:$S$41)*_xlfn.XLOOKUP(PS[[#This Row],[Transform File.Year]],Graphs!$R$2:$R$41,Graphs!$T$2:$T$41)*PS[[#This Row],[Transform File.REC_y]]</f>
        <v>-7.7925563346605644</v>
      </c>
    </row>
    <row r="1339" spans="1:23" hidden="1" x14ac:dyDescent="0.25">
      <c r="A1339" s="1" t="s">
        <v>105</v>
      </c>
      <c r="B1339">
        <v>9</v>
      </c>
      <c r="C1339" s="1" t="s">
        <v>108</v>
      </c>
      <c r="D1339" s="1" t="s">
        <v>23</v>
      </c>
      <c r="E1339" s="1">
        <v>2038</v>
      </c>
      <c r="F1339" s="1">
        <v>107.88799026349827</v>
      </c>
      <c r="G1339" s="1">
        <v>2.2561168819037365E-7</v>
      </c>
      <c r="H1339" s="1">
        <v>5.4806610751413489E-12</v>
      </c>
      <c r="I1339" s="1">
        <v>1.0986476652871983E-11</v>
      </c>
      <c r="J1339" s="1">
        <v>4.8764256164026732E-12</v>
      </c>
      <c r="K1339" s="1">
        <v>65.757588953924099</v>
      </c>
      <c r="L1339" s="1">
        <v>3.7742061363110509E-11</v>
      </c>
      <c r="M1339" s="1">
        <v>30.752373464745556</v>
      </c>
      <c r="N1339" s="1">
        <v>3.6448365642229117</v>
      </c>
      <c r="O1339" s="1">
        <v>38.251123490794747</v>
      </c>
      <c r="P1339" s="1">
        <v>7.766000000068594</v>
      </c>
      <c r="Q1339" s="1">
        <v>2.3429140727152324E-10</v>
      </c>
      <c r="R1339" s="1">
        <v>1445.1725619310521</v>
      </c>
      <c r="S1339" s="1">
        <v>15.696000000000287</v>
      </c>
      <c r="T1339" s="1">
        <v>660.28970063582858</v>
      </c>
      <c r="U1339" s="1">
        <v>76.278871491136314</v>
      </c>
      <c r="V1339" s="1">
        <f>0.45*2600*PS[[#This Row],[Transform File.REC_y]]</f>
        <v>2.6396567518273715E-4</v>
      </c>
      <c r="W1339" s="1">
        <f>0.45*_xlfn.XLOOKUP(PS[[#This Row],[Transform File.Year]],Graphs!$R$2:$R$41,Graphs!$S$2:$S$41)*_xlfn.XLOOKUP(PS[[#This Row],[Transform File.Year]],Graphs!$R$2:$R$41,Graphs!$T$2:$T$41)*PS[[#This Row],[Transform File.REC_y]]</f>
        <v>1.2693606067290121E-4</v>
      </c>
    </row>
    <row r="1340" spans="1:23" hidden="1" x14ac:dyDescent="0.25">
      <c r="A1340" s="1" t="s">
        <v>105</v>
      </c>
      <c r="B1340">
        <v>9</v>
      </c>
      <c r="C1340" s="1" t="s">
        <v>108</v>
      </c>
      <c r="D1340" s="1" t="s">
        <v>23</v>
      </c>
      <c r="E1340" s="1">
        <v>2039</v>
      </c>
      <c r="F1340" s="1">
        <v>105.560744365419</v>
      </c>
      <c r="G1340" s="1">
        <v>5.5099784263502336E-7</v>
      </c>
      <c r="H1340" s="1">
        <v>1.6517997595817587E-12</v>
      </c>
      <c r="I1340" s="1">
        <v>1.3294100874979789E-11</v>
      </c>
      <c r="J1340" s="1">
        <v>3.6872683543632329E-12</v>
      </c>
      <c r="K1340" s="1">
        <v>73.631151141540755</v>
      </c>
      <c r="L1340" s="1">
        <v>4.0378215080528751E-11</v>
      </c>
      <c r="M1340" s="1">
        <v>41.796072914823881</v>
      </c>
      <c r="N1340" s="1">
        <v>5.9658344406961925</v>
      </c>
      <c r="O1340" s="1">
        <v>30.601123490798223</v>
      </c>
      <c r="P1340" s="1">
        <v>7.0600000000778067</v>
      </c>
      <c r="Q1340" s="1">
        <v>2.5495920033428909E-10</v>
      </c>
      <c r="R1340" s="1">
        <v>1510.9301508849762</v>
      </c>
      <c r="S1340" s="1">
        <v>11.772000000000393</v>
      </c>
      <c r="T1340" s="1">
        <v>691.04207410057415</v>
      </c>
      <c r="U1340" s="1">
        <v>79.923708055359228</v>
      </c>
      <c r="V1340" s="1">
        <f>0.45*2600*PS[[#This Row],[Transform File.REC_y]]</f>
        <v>6.4466747588297737E-4</v>
      </c>
      <c r="W1340" s="1">
        <f>0.45*_xlfn.XLOOKUP(PS[[#This Row],[Transform File.Year]],Graphs!$R$2:$R$41,Graphs!$S$2:$S$41)*_xlfn.XLOOKUP(PS[[#This Row],[Transform File.Year]],Graphs!$R$2:$R$41,Graphs!$T$2:$T$41)*PS[[#This Row],[Transform File.REC_y]]</f>
        <v>2.9736534230148995E-4</v>
      </c>
    </row>
    <row r="1341" spans="1:23" hidden="1" x14ac:dyDescent="0.25">
      <c r="A1341" s="1" t="s">
        <v>105</v>
      </c>
      <c r="B1341">
        <v>9</v>
      </c>
      <c r="C1341" s="1" t="s">
        <v>108</v>
      </c>
      <c r="D1341" s="1" t="s">
        <v>23</v>
      </c>
      <c r="E1341" s="1">
        <v>2040</v>
      </c>
      <c r="F1341" s="1">
        <v>103.97425289865633</v>
      </c>
      <c r="G1341" s="1">
        <v>4.0898407554675411E-7</v>
      </c>
      <c r="H1341" s="1">
        <v>8.5038053589758249E-13</v>
      </c>
      <c r="I1341" s="1">
        <v>1.6806645766168507E-11</v>
      </c>
      <c r="J1341" s="1">
        <v>3.0082069139789194E-12</v>
      </c>
      <c r="K1341" s="1">
        <v>107.89778496369266</v>
      </c>
      <c r="L1341" s="1">
        <v>4.450791403458324E-11</v>
      </c>
      <c r="M1341" s="1">
        <v>1.1481920425688978E-9</v>
      </c>
      <c r="N1341" s="1">
        <v>1.6530307941351024E-9</v>
      </c>
      <c r="O1341" s="1">
        <v>22.951123490805227</v>
      </c>
      <c r="P1341" s="1">
        <v>6.3540000000887931</v>
      </c>
      <c r="Q1341" s="1">
        <v>2.7619979481490826E-10</v>
      </c>
      <c r="R1341" s="1">
        <v>1584.5613020265171</v>
      </c>
      <c r="S1341" s="1">
        <v>7.8480000000005683</v>
      </c>
      <c r="T1341" s="1">
        <v>732.83814701539802</v>
      </c>
      <c r="U1341" s="1">
        <v>85.889542496055427</v>
      </c>
      <c r="V1341" s="1">
        <f>0.45*2600*PS[[#This Row],[Transform File.REC_y]]</f>
        <v>4.785113683897023E-4</v>
      </c>
      <c r="W1341" s="1">
        <f>0.45*_xlfn.XLOOKUP(PS[[#This Row],[Transform File.Year]],Graphs!$R$2:$R$41,Graphs!$S$2:$S$41)*_xlfn.XLOOKUP(PS[[#This Row],[Transform File.Year]],Graphs!$R$2:$R$41,Graphs!$T$2:$T$41)*PS[[#This Row],[Transform File.REC_y]]</f>
        <v>2.1171021868485692E-4</v>
      </c>
    </row>
    <row r="1342" spans="1:23" hidden="1" x14ac:dyDescent="0.25">
      <c r="A1342" s="1" t="s">
        <v>105</v>
      </c>
      <c r="B1342">
        <v>9</v>
      </c>
      <c r="C1342" s="1" t="s">
        <v>108</v>
      </c>
      <c r="D1342" s="1" t="s">
        <v>23</v>
      </c>
      <c r="E1342" s="1">
        <v>2041</v>
      </c>
      <c r="F1342" s="1">
        <v>104.18273007417686</v>
      </c>
      <c r="G1342" s="1">
        <v>6.7036264596220246E-5</v>
      </c>
      <c r="H1342" s="1">
        <v>7.0912977220660067E-13</v>
      </c>
      <c r="I1342" s="1">
        <v>2.216672281268954E-11</v>
      </c>
      <c r="J1342" s="1">
        <v>2.4604058493348277E-12</v>
      </c>
      <c r="K1342" s="1">
        <v>138.73841130407408</v>
      </c>
      <c r="L1342" s="1">
        <v>5.1365719107849686E-11</v>
      </c>
      <c r="M1342" s="1">
        <v>7.3159138918423794E-11</v>
      </c>
      <c r="N1342" s="1">
        <v>3.1250559243381082E-10</v>
      </c>
      <c r="O1342" s="1">
        <v>15.301123490810706</v>
      </c>
      <c r="P1342" s="1">
        <v>6.3540000001020873</v>
      </c>
      <c r="Q1342" s="1">
        <v>3.0501318561922956E-10</v>
      </c>
      <c r="R1342" s="1">
        <v>1692.4590869902097</v>
      </c>
      <c r="S1342" s="1">
        <v>3.9240000000009529</v>
      </c>
      <c r="T1342" s="1">
        <v>732.83814701654626</v>
      </c>
      <c r="U1342" s="1">
        <v>85.889542497708462</v>
      </c>
      <c r="V1342" s="1">
        <f>0.45*2600*PS[[#This Row],[Transform File.REC_y]]</f>
        <v>7.8432429577577692E-2</v>
      </c>
      <c r="W1342" s="1">
        <f>0.45*_xlfn.XLOOKUP(PS[[#This Row],[Transform File.Year]],Graphs!$R$2:$R$41,Graphs!$S$2:$S$41)*_xlfn.XLOOKUP(PS[[#This Row],[Transform File.Year]],Graphs!$R$2:$R$41,Graphs!$T$2:$T$41)*PS[[#This Row],[Transform File.REC_y]]</f>
        <v>3.3282692283824182E-2</v>
      </c>
    </row>
    <row r="1343" spans="1:23" hidden="1" x14ac:dyDescent="0.25">
      <c r="A1343" s="1" t="s">
        <v>105</v>
      </c>
      <c r="B1343">
        <v>9</v>
      </c>
      <c r="C1343" s="1" t="s">
        <v>108</v>
      </c>
      <c r="D1343" s="1" t="s">
        <v>23</v>
      </c>
      <c r="E1343" s="1">
        <v>2042</v>
      </c>
      <c r="F1343" s="1">
        <v>103.90014024952984</v>
      </c>
      <c r="G1343" s="1">
        <v>4.6037516255511017E-5</v>
      </c>
      <c r="H1343" s="1">
        <v>6.9847176140960567E-13</v>
      </c>
      <c r="I1343" s="1">
        <v>3.0104865271700076E-11</v>
      </c>
      <c r="J1343" s="1">
        <v>2.4152653219459226E-12</v>
      </c>
      <c r="K1343" s="1">
        <v>47.468732671971296</v>
      </c>
      <c r="L1343" s="1">
        <v>3.0099274133368565E-11</v>
      </c>
      <c r="M1343" s="1">
        <v>23.696642150255681</v>
      </c>
      <c r="N1343" s="1">
        <v>1.4647722448431455E-10</v>
      </c>
      <c r="O1343" s="1">
        <v>7.6511234908123589</v>
      </c>
      <c r="P1343" s="1">
        <v>6.3540000001188943</v>
      </c>
      <c r="Q1343" s="1">
        <v>3.2049727651132416E-10</v>
      </c>
      <c r="R1343" s="1">
        <v>1831.1974982942838</v>
      </c>
      <c r="S1343" s="1">
        <v>1.8145743840407416E-10</v>
      </c>
      <c r="T1343" s="1">
        <v>732.83814701661947</v>
      </c>
      <c r="U1343" s="1">
        <v>85.889542498020973</v>
      </c>
      <c r="V1343" s="1">
        <f>0.45*2600*PS[[#This Row],[Transform File.REC_y]]</f>
        <v>5.3863894018947887E-2</v>
      </c>
      <c r="W1343" s="1">
        <f>0.45*_xlfn.XLOOKUP(PS[[#This Row],[Transform File.Year]],Graphs!$R$2:$R$41,Graphs!$S$2:$S$41)*_xlfn.XLOOKUP(PS[[#This Row],[Transform File.Year]],Graphs!$R$2:$R$41,Graphs!$T$2:$T$41)*PS[[#This Row],[Transform File.REC_y]]</f>
        <v>2.1921602800326911E-2</v>
      </c>
    </row>
    <row r="1344" spans="1:23" hidden="1" x14ac:dyDescent="0.25">
      <c r="A1344" s="1" t="s">
        <v>105</v>
      </c>
      <c r="B1344">
        <v>9</v>
      </c>
      <c r="C1344" s="1" t="s">
        <v>108</v>
      </c>
      <c r="D1344" s="1" t="s">
        <v>23</v>
      </c>
      <c r="E1344" s="1">
        <v>2043</v>
      </c>
      <c r="F1344" s="1">
        <v>99.437778121110455</v>
      </c>
      <c r="G1344" s="1">
        <v>7.4679839727314316E-5</v>
      </c>
      <c r="H1344" s="1">
        <v>7.4632489160779264E-13</v>
      </c>
      <c r="I1344" s="1">
        <v>4.2817587033686359E-11</v>
      </c>
      <c r="J1344" s="1">
        <v>2.2790425517583879E-12</v>
      </c>
      <c r="K1344" s="1">
        <v>41.418424457019597</v>
      </c>
      <c r="L1344" s="1">
        <v>8.9625913998759008E-12</v>
      </c>
      <c r="M1344" s="1">
        <v>52.831875216368665</v>
      </c>
      <c r="N1344" s="1">
        <v>1.209137412582855E-10</v>
      </c>
      <c r="O1344" s="1">
        <v>7.6511234908132089</v>
      </c>
      <c r="P1344" s="1">
        <v>6.3540000001410615</v>
      </c>
      <c r="Q1344" s="1">
        <v>3.3181927471373148E-10</v>
      </c>
      <c r="R1344" s="1">
        <v>1878.6662309662552</v>
      </c>
      <c r="S1344" s="1">
        <v>2.0343890636767925E-10</v>
      </c>
      <c r="T1344" s="1">
        <v>756.53478916687516</v>
      </c>
      <c r="U1344" s="1">
        <v>85.889542498167444</v>
      </c>
      <c r="V1344" s="1">
        <f>0.45*2600*PS[[#This Row],[Transform File.REC_y]]</f>
        <v>8.7375412480957745E-2</v>
      </c>
      <c r="W1344" s="1">
        <f>0.45*_xlfn.XLOOKUP(PS[[#This Row],[Transform File.Year]],Graphs!$R$2:$R$41,Graphs!$S$2:$S$41)*_xlfn.XLOOKUP(PS[[#This Row],[Transform File.Year]],Graphs!$R$2:$R$41,Graphs!$T$2:$T$41)*PS[[#This Row],[Transform File.REC_y]]</f>
        <v>3.4103144549703639E-2</v>
      </c>
    </row>
    <row r="1345" spans="1:23" hidden="1" x14ac:dyDescent="0.25">
      <c r="A1345" s="1" t="s">
        <v>105</v>
      </c>
      <c r="B1345">
        <v>9</v>
      </c>
      <c r="C1345" s="1" t="s">
        <v>108</v>
      </c>
      <c r="D1345" s="1" t="s">
        <v>23</v>
      </c>
      <c r="E1345" s="1">
        <v>2044</v>
      </c>
      <c r="F1345" s="1">
        <v>95.156131841148451</v>
      </c>
      <c r="G1345" s="1">
        <v>4.2561208915130239E-5</v>
      </c>
      <c r="H1345" s="1">
        <v>8.3545248239594449E-13</v>
      </c>
      <c r="I1345" s="1">
        <v>6.7368840417341724E-11</v>
      </c>
      <c r="J1345" s="1">
        <v>2.0981475990693973E-12</v>
      </c>
      <c r="K1345" s="1">
        <v>61.250632723281697</v>
      </c>
      <c r="L1345" s="1">
        <v>3.9005784284147965E-12</v>
      </c>
      <c r="M1345" s="1">
        <v>28.715391516471801</v>
      </c>
      <c r="N1345" s="1">
        <v>1.2035994019076473E-10</v>
      </c>
      <c r="O1345" s="1">
        <v>7.6511234908139176</v>
      </c>
      <c r="P1345" s="1">
        <v>6.3540000001711663</v>
      </c>
      <c r="Q1345" s="1">
        <v>3.4168561129531797E-10</v>
      </c>
      <c r="R1345" s="1">
        <v>1920.0846554232749</v>
      </c>
      <c r="S1345" s="1">
        <v>2.2206455993753168E-10</v>
      </c>
      <c r="T1345" s="1">
        <v>809.3666643832438</v>
      </c>
      <c r="U1345" s="1">
        <v>85.889542498288364</v>
      </c>
      <c r="V1345" s="1">
        <f>0.45*2600*PS[[#This Row],[Transform File.REC_y]]</f>
        <v>4.9796614430702379E-2</v>
      </c>
      <c r="W1345" s="1">
        <f>0.45*_xlfn.XLOOKUP(PS[[#This Row],[Transform File.Year]],Graphs!$R$2:$R$41,Graphs!$S$2:$S$41)*_xlfn.XLOOKUP(PS[[#This Row],[Transform File.Year]],Graphs!$R$2:$R$41,Graphs!$T$2:$T$41)*PS[[#This Row],[Transform File.REC_y]]</f>
        <v>1.8638663969375146E-2</v>
      </c>
    </row>
    <row r="1346" spans="1:23" hidden="1" x14ac:dyDescent="0.25">
      <c r="A1346" s="1" t="s">
        <v>105</v>
      </c>
      <c r="B1346">
        <v>9</v>
      </c>
      <c r="C1346" s="1" t="s">
        <v>108</v>
      </c>
      <c r="D1346" s="1" t="s">
        <v>23</v>
      </c>
      <c r="E1346" s="1">
        <v>2045</v>
      </c>
      <c r="F1346" s="1">
        <v>91.657093706892553</v>
      </c>
      <c r="G1346" s="1">
        <v>2.5416324189107636E-2</v>
      </c>
      <c r="H1346" s="1">
        <v>9.6081268934165802E-13</v>
      </c>
      <c r="I1346" s="1">
        <v>1.4185998803410841E-10</v>
      </c>
      <c r="J1346" s="1">
        <v>2.0294026502091032E-12</v>
      </c>
      <c r="K1346" s="1">
        <v>48.329672037461648</v>
      </c>
      <c r="L1346" s="1">
        <v>2.0605198561821719E-12</v>
      </c>
      <c r="M1346" s="1">
        <v>11.663192547881328</v>
      </c>
      <c r="N1346" s="1">
        <v>1.3017420947602339E-10</v>
      </c>
      <c r="O1346" s="1">
        <v>7.6511234908146157</v>
      </c>
      <c r="P1346" s="1">
        <v>6.3540000002139836</v>
      </c>
      <c r="Q1346" s="1">
        <v>3.4907036736186766E-10</v>
      </c>
      <c r="R1346" s="1">
        <v>1981.3352881465566</v>
      </c>
      <c r="S1346" s="1">
        <v>2.3752631491493014E-10</v>
      </c>
      <c r="T1346" s="1">
        <v>838.08205589971556</v>
      </c>
      <c r="U1346" s="1">
        <v>85.88954249840873</v>
      </c>
      <c r="V1346" s="1">
        <f>0.45*2600*PS[[#This Row],[Transform File.REC_y]]</f>
        <v>29.737099301255935</v>
      </c>
      <c r="W1346" s="1">
        <f>0.45*_xlfn.XLOOKUP(PS[[#This Row],[Transform File.Year]],Graphs!$R$2:$R$41,Graphs!$S$2:$S$41)*_xlfn.XLOOKUP(PS[[#This Row],[Transform File.Year]],Graphs!$R$2:$R$41,Graphs!$T$2:$T$41)*PS[[#This Row],[Transform File.REC_y]]</f>
        <v>10.673399644694914</v>
      </c>
    </row>
    <row r="1347" spans="1:23" hidden="1" x14ac:dyDescent="0.25">
      <c r="A1347" s="1" t="s">
        <v>105</v>
      </c>
      <c r="B1347">
        <v>9</v>
      </c>
      <c r="C1347" s="1" t="s">
        <v>108</v>
      </c>
      <c r="D1347" s="1" t="s">
        <v>23</v>
      </c>
      <c r="E1347" s="1">
        <v>2046</v>
      </c>
      <c r="F1347" s="1">
        <v>88.003084779311564</v>
      </c>
      <c r="G1347" s="1">
        <v>5.7896798467302224E-2</v>
      </c>
      <c r="H1347" s="1">
        <v>1.1158096220931698E-12</v>
      </c>
      <c r="I1347" s="1">
        <v>9.6759798578459694E-8</v>
      </c>
      <c r="J1347" s="1">
        <v>1.8466664843506833E-12</v>
      </c>
      <c r="K1347" s="1">
        <v>128.56854084850823</v>
      </c>
      <c r="L1347" s="1">
        <v>1.4180200265463464E-12</v>
      </c>
      <c r="M1347" s="1">
        <v>41.784045855878482</v>
      </c>
      <c r="N1347" s="1">
        <v>1.4838246985845854E-10</v>
      </c>
      <c r="O1347" s="1">
        <v>7.6511234908153618</v>
      </c>
      <c r="P1347" s="1">
        <v>6.3540000002813528</v>
      </c>
      <c r="Q1347" s="1">
        <v>3.5394679297827033E-10</v>
      </c>
      <c r="R1347" s="1">
        <v>2029.6649601840184</v>
      </c>
      <c r="S1347" s="1">
        <v>2.6213317660072387E-10</v>
      </c>
      <c r="T1347" s="1">
        <v>849.74524844759685</v>
      </c>
      <c r="U1347" s="1">
        <v>85.889542498538901</v>
      </c>
      <c r="V1347" s="1">
        <f>0.45*2600*PS[[#This Row],[Transform File.REC_y]]</f>
        <v>67.739254206743595</v>
      </c>
      <c r="W1347" s="1">
        <f>0.45*_xlfn.XLOOKUP(PS[[#This Row],[Transform File.Year]],Graphs!$R$2:$R$41,Graphs!$S$2:$S$41)*_xlfn.XLOOKUP(PS[[#This Row],[Transform File.Year]],Graphs!$R$2:$R$41,Graphs!$T$2:$T$41)*PS[[#This Row],[Transform File.REC_y]]</f>
        <v>23.313823097858148</v>
      </c>
    </row>
    <row r="1348" spans="1:23" hidden="1" x14ac:dyDescent="0.25">
      <c r="A1348" s="1" t="s">
        <v>105</v>
      </c>
      <c r="B1348">
        <v>9</v>
      </c>
      <c r="C1348" s="1" t="s">
        <v>108</v>
      </c>
      <c r="D1348" s="1" t="s">
        <v>23</v>
      </c>
      <c r="E1348" s="1">
        <v>2047</v>
      </c>
      <c r="F1348" s="1">
        <v>84.873141782653562</v>
      </c>
      <c r="G1348" s="1">
        <v>0.16359495849128194</v>
      </c>
      <c r="H1348" s="1">
        <v>1.3102903117398346E-12</v>
      </c>
      <c r="I1348" s="1">
        <v>1.2270696175937187E-9</v>
      </c>
      <c r="J1348" s="1">
        <v>1.665398809152843E-12</v>
      </c>
      <c r="K1348" s="1">
        <v>209.24573478991448</v>
      </c>
      <c r="L1348" s="1">
        <v>1.0569272422556985E-12</v>
      </c>
      <c r="M1348" s="1">
        <v>26.490048844624951</v>
      </c>
      <c r="N1348" s="1">
        <v>1.7609711601915715E-10</v>
      </c>
      <c r="O1348" s="1">
        <v>7.6511234908161976</v>
      </c>
      <c r="P1348" s="1">
        <v>6.3540000004232127</v>
      </c>
      <c r="Q1348" s="1">
        <v>3.5763406133263359E-10</v>
      </c>
      <c r="R1348" s="1">
        <v>2075.7985010325269</v>
      </c>
      <c r="S1348" s="1">
        <v>2.8269034754603971E-10</v>
      </c>
      <c r="T1348" s="1">
        <v>891.52929430347535</v>
      </c>
      <c r="U1348" s="1">
        <v>85.889542498663758</v>
      </c>
      <c r="V1348" s="1">
        <f>0.45*2600*PS[[#This Row],[Transform File.REC_y]]</f>
        <v>191.40610143479987</v>
      </c>
      <c r="W1348" s="1">
        <f>0.45*_xlfn.XLOOKUP(PS[[#This Row],[Transform File.Year]],Graphs!$R$2:$R$41,Graphs!$S$2:$S$41)*_xlfn.XLOOKUP(PS[[#This Row],[Transform File.Year]],Graphs!$R$2:$R$41,Graphs!$T$2:$T$41)*PS[[#This Row],[Transform File.REC_y]]</f>
        <v>63.165184314847053</v>
      </c>
    </row>
    <row r="1349" spans="1:23" hidden="1" x14ac:dyDescent="0.25">
      <c r="A1349" s="1" t="s">
        <v>105</v>
      </c>
      <c r="B1349">
        <v>9</v>
      </c>
      <c r="C1349" s="1" t="s">
        <v>108</v>
      </c>
      <c r="D1349" s="1" t="s">
        <v>23</v>
      </c>
      <c r="E1349" s="1">
        <v>2048</v>
      </c>
      <c r="F1349" s="1">
        <v>81.955487447270272</v>
      </c>
      <c r="G1349" s="1">
        <v>0.21047550762241571</v>
      </c>
      <c r="H1349" s="1">
        <v>1.5790906712847137E-12</v>
      </c>
      <c r="I1349" s="1">
        <v>1.8363237131002595E-8</v>
      </c>
      <c r="J1349" s="1">
        <v>1.6280639245580122E-12</v>
      </c>
      <c r="K1349" s="1">
        <v>245.37273106207573</v>
      </c>
      <c r="L1349" s="1">
        <v>8.0221275978643122E-13</v>
      </c>
      <c r="M1349" s="1">
        <v>52.6179200390972</v>
      </c>
      <c r="N1349" s="1">
        <v>2.1023293246614059E-10</v>
      </c>
      <c r="O1349" s="1">
        <v>7.6511234908171586</v>
      </c>
      <c r="P1349" s="1">
        <v>9.7187478120472764E-8</v>
      </c>
      <c r="Q1349" s="1">
        <v>3.6064226824661252E-10</v>
      </c>
      <c r="R1349" s="1">
        <v>2161.3917358224444</v>
      </c>
      <c r="S1349" s="1">
        <v>3.2043240890915022E-10</v>
      </c>
      <c r="T1349" s="1">
        <v>918.01934314810035</v>
      </c>
      <c r="U1349" s="1">
        <v>85.889542498816382</v>
      </c>
      <c r="V1349" s="1">
        <f>0.45*2600*PS[[#This Row],[Transform File.REC_y]]</f>
        <v>246.25634391822638</v>
      </c>
      <c r="W1349" s="1">
        <f>0.45*_xlfn.XLOOKUP(PS[[#This Row],[Transform File.Year]],Graphs!$R$2:$R$41,Graphs!$S$2:$S$41)*_xlfn.XLOOKUP(PS[[#This Row],[Transform File.Year]],Graphs!$R$2:$R$41,Graphs!$T$2:$T$41)*PS[[#This Row],[Transform File.REC_y]]</f>
        <v>77.918140001872516</v>
      </c>
    </row>
    <row r="1350" spans="1:23" hidden="1" x14ac:dyDescent="0.25">
      <c r="A1350" s="1" t="s">
        <v>105</v>
      </c>
      <c r="B1350">
        <v>9</v>
      </c>
      <c r="C1350" s="1" t="s">
        <v>108</v>
      </c>
      <c r="D1350" s="1" t="s">
        <v>23</v>
      </c>
      <c r="E1350" s="1">
        <v>2049</v>
      </c>
      <c r="F1350" s="1">
        <v>78.746286686436619</v>
      </c>
      <c r="G1350" s="1">
        <v>0.28152041040331144</v>
      </c>
      <c r="H1350" s="1">
        <v>1.8686398543763064E-12</v>
      </c>
      <c r="I1350" s="1">
        <v>9.6874346699028851E-10</v>
      </c>
      <c r="J1350" s="1">
        <v>1.5601642683786948E-12</v>
      </c>
      <c r="K1350" s="1">
        <v>234.76281287170951</v>
      </c>
      <c r="L1350" s="1">
        <v>6.2835982468693906E-13</v>
      </c>
      <c r="M1350" s="1">
        <v>34.246411565025483</v>
      </c>
      <c r="N1350" s="1">
        <v>2.5276156265998102E-10</v>
      </c>
      <c r="O1350" s="1">
        <v>7.6511234908182155</v>
      </c>
      <c r="P1350" s="1">
        <v>9.8409257512237124E-8</v>
      </c>
      <c r="Q1350" s="1">
        <v>3.6310267409594737E-10</v>
      </c>
      <c r="R1350" s="1">
        <v>2221.2857168845394</v>
      </c>
      <c r="S1350" s="1">
        <v>3.6081062398967897E-10</v>
      </c>
      <c r="T1350" s="1">
        <v>970.6372631871975</v>
      </c>
      <c r="U1350" s="1">
        <v>85.889542499002957</v>
      </c>
      <c r="V1350" s="1">
        <f>0.45*2600*PS[[#This Row],[Transform File.REC_y]]</f>
        <v>329.37888017187436</v>
      </c>
      <c r="W1350" s="1">
        <f>0.45*_xlfn.XLOOKUP(PS[[#This Row],[Transform File.Year]],Graphs!$R$2:$R$41,Graphs!$S$2:$S$41)*_xlfn.XLOOKUP(PS[[#This Row],[Transform File.Year]],Graphs!$R$2:$R$41,Graphs!$T$2:$T$41)*PS[[#This Row],[Transform File.REC_y]]</f>
        <v>99.920955049393854</v>
      </c>
    </row>
    <row r="1351" spans="1:23" hidden="1" x14ac:dyDescent="0.25">
      <c r="A1351" s="1" t="s">
        <v>105</v>
      </c>
      <c r="B1351">
        <v>9</v>
      </c>
      <c r="C1351" s="1" t="s">
        <v>108</v>
      </c>
      <c r="D1351" s="1" t="s">
        <v>23</v>
      </c>
      <c r="E1351" s="1">
        <v>2050</v>
      </c>
      <c r="F1351" s="1">
        <v>75.417188292304871</v>
      </c>
      <c r="G1351" s="1">
        <v>0.32013932880602447</v>
      </c>
      <c r="H1351" s="1">
        <v>2.2548323415643456E-12</v>
      </c>
      <c r="I1351" s="1">
        <v>1.9088619900443735E-8</v>
      </c>
      <c r="J1351" s="1">
        <v>1.6367947249745228E-12</v>
      </c>
      <c r="K1351" s="1">
        <v>146.30388056597008</v>
      </c>
      <c r="L1351" s="1">
        <v>0</v>
      </c>
      <c r="M1351" s="1">
        <v>44.363318568045614</v>
      </c>
      <c r="N1351" s="1">
        <v>3.0647413483568263E-10</v>
      </c>
      <c r="O1351" s="1">
        <v>7.6511234908194652</v>
      </c>
      <c r="P1351" s="1">
        <v>1.1677032168269515E-7</v>
      </c>
      <c r="Q1351" s="1">
        <v>3.6551793941789327E-10</v>
      </c>
      <c r="R1351" s="1">
        <v>2283.0045290715602</v>
      </c>
      <c r="S1351" s="1">
        <v>4.0531853802426221E-10</v>
      </c>
      <c r="T1351" s="1">
        <v>1004.883674752223</v>
      </c>
      <c r="U1351" s="1">
        <v>85.88954249922439</v>
      </c>
      <c r="V1351" s="1">
        <f>0.45*2600*PS[[#This Row],[Transform File.REC_y]]</f>
        <v>374.56301470304862</v>
      </c>
      <c r="W1351" s="1">
        <f>0.45*_xlfn.XLOOKUP(PS[[#This Row],[Transform File.Year]],Graphs!$R$2:$R$41,Graphs!$S$2:$S$41)*_xlfn.XLOOKUP(PS[[#This Row],[Transform File.Year]],Graphs!$R$2:$R$41,Graphs!$T$2:$T$41)*PS[[#This Row],[Transform File.REC_y]]</f>
        <v>108.93719157663641</v>
      </c>
    </row>
    <row r="1352" spans="1:23" hidden="1" x14ac:dyDescent="0.25">
      <c r="A1352" s="1" t="s">
        <v>105</v>
      </c>
      <c r="B1352">
        <v>9</v>
      </c>
      <c r="C1352" s="1" t="s">
        <v>108</v>
      </c>
      <c r="D1352" s="1" t="s">
        <v>23</v>
      </c>
      <c r="E1352" s="1">
        <v>2051</v>
      </c>
      <c r="F1352" s="1">
        <v>72.39328358476115</v>
      </c>
      <c r="G1352" s="1">
        <v>1.5379964745488531E-4</v>
      </c>
      <c r="H1352" s="1">
        <v>2.7334923635428543E-12</v>
      </c>
      <c r="I1352" s="1">
        <v>4.2378492339071652E-9</v>
      </c>
      <c r="J1352" s="1">
        <v>1.9059235657732911E-12</v>
      </c>
      <c r="K1352" s="1">
        <v>136.04200565623651</v>
      </c>
      <c r="L1352" s="1">
        <v>0</v>
      </c>
      <c r="M1352" s="1">
        <v>62.032931213133708</v>
      </c>
      <c r="N1352" s="1">
        <v>3.7544922458672541E-10</v>
      </c>
      <c r="O1352" s="1">
        <v>7.651123490820984</v>
      </c>
      <c r="P1352" s="1">
        <v>1.1773661625777314E-7</v>
      </c>
      <c r="Q1352" s="1">
        <v>3.6779698196965166E-10</v>
      </c>
      <c r="R1352" s="1">
        <v>2319.7362851933976</v>
      </c>
      <c r="S1352" s="1">
        <v>4.566842571321119E-10</v>
      </c>
      <c r="T1352" s="1">
        <v>1049.2469933202685</v>
      </c>
      <c r="U1352" s="1">
        <v>85.889542499482019</v>
      </c>
      <c r="V1352" s="1">
        <f>0.45*2600*PS[[#This Row],[Transform File.REC_y]]</f>
        <v>0.17994558752221582</v>
      </c>
      <c r="W1352" s="1">
        <f>0.45*_xlfn.XLOOKUP(PS[[#This Row],[Transform File.Year]],Graphs!$R$2:$R$41,Graphs!$S$2:$S$41)*_xlfn.XLOOKUP(PS[[#This Row],[Transform File.Year]],Graphs!$R$2:$R$41,Graphs!$T$2:$T$41)*PS[[#This Row],[Transform File.REC_y]]</f>
        <v>5.0172295391127164E-2</v>
      </c>
    </row>
    <row r="1353" spans="1:23" hidden="1" x14ac:dyDescent="0.25">
      <c r="A1353" s="1" t="s">
        <v>105</v>
      </c>
      <c r="B1353">
        <v>9</v>
      </c>
      <c r="C1353" s="1" t="s">
        <v>108</v>
      </c>
      <c r="D1353" s="1" t="s">
        <v>23</v>
      </c>
      <c r="E1353" s="1">
        <v>2052</v>
      </c>
      <c r="F1353" s="1">
        <v>69.548845057042627</v>
      </c>
      <c r="G1353" s="1">
        <v>4.1910468226984236E-3</v>
      </c>
      <c r="H1353" s="1">
        <v>3.4571841800535768E-12</v>
      </c>
      <c r="I1353" s="1">
        <v>1.2846017933829754E-9</v>
      </c>
      <c r="J1353" s="1">
        <v>0</v>
      </c>
      <c r="K1353" s="1">
        <v>88.835438728166594</v>
      </c>
      <c r="L1353" s="1">
        <v>0</v>
      </c>
      <c r="M1353" s="1">
        <v>115.93620485586389</v>
      </c>
      <c r="N1353" s="1">
        <v>4.658826727660243E-10</v>
      </c>
      <c r="O1353" s="1">
        <v>7.6511234908227763</v>
      </c>
      <c r="P1353" s="1">
        <v>1.3682248761456372E-7</v>
      </c>
      <c r="Q1353" s="1">
        <v>3.6989512956872106E-10</v>
      </c>
      <c r="R1353" s="1">
        <v>2396.6447491582007</v>
      </c>
      <c r="S1353" s="1">
        <v>4.8678353126548052E-10</v>
      </c>
      <c r="T1353" s="1">
        <v>1055.8599245334024</v>
      </c>
      <c r="U1353" s="1">
        <v>85.889542499785335</v>
      </c>
      <c r="V1353" s="1">
        <f>0.45*2600*PS[[#This Row],[Transform File.REC_y]]</f>
        <v>4.903524782557156</v>
      </c>
      <c r="W1353" s="1">
        <f>0.45*_xlfn.XLOOKUP(PS[[#This Row],[Transform File.Year]],Graphs!$R$2:$R$41,Graphs!$S$2:$S$41)*_xlfn.XLOOKUP(PS[[#This Row],[Transform File.Year]],Graphs!$R$2:$R$41,Graphs!$T$2:$T$41)*PS[[#This Row],[Transform File.REC_y]]</f>
        <v>1.3106414775754474</v>
      </c>
    </row>
    <row r="1354" spans="1:23" hidden="1" x14ac:dyDescent="0.25">
      <c r="A1354" s="1" t="s">
        <v>105</v>
      </c>
      <c r="B1354">
        <v>9</v>
      </c>
      <c r="C1354" s="1" t="s">
        <v>108</v>
      </c>
      <c r="D1354" s="1" t="s">
        <v>23</v>
      </c>
      <c r="E1354" s="1">
        <v>2053</v>
      </c>
      <c r="F1354" s="1">
        <v>66.492405531735102</v>
      </c>
      <c r="G1354" s="1">
        <v>1.1376243235966675E-3</v>
      </c>
      <c r="H1354" s="1">
        <v>4.4458569366447385E-12</v>
      </c>
      <c r="I1354" s="1">
        <v>5.1372286887834204E-8</v>
      </c>
      <c r="J1354" s="1">
        <v>0</v>
      </c>
      <c r="K1354" s="1">
        <v>130.53164462341749</v>
      </c>
      <c r="L1354" s="1">
        <v>0</v>
      </c>
      <c r="M1354" s="1">
        <v>105.59920362567546</v>
      </c>
      <c r="N1354" s="1">
        <v>5.8763268206880096E-10</v>
      </c>
      <c r="O1354" s="1">
        <v>7.6511234908249328</v>
      </c>
      <c r="P1354" s="1">
        <v>1.4105725091843054E-7</v>
      </c>
      <c r="Q1354" s="1">
        <v>3.7192453221893015E-10</v>
      </c>
      <c r="R1354" s="1">
        <v>2430.6037338247215</v>
      </c>
      <c r="S1354" s="1">
        <v>4.9574612266535642E-10</v>
      </c>
      <c r="T1354" s="1">
        <v>1088.6661293892664</v>
      </c>
      <c r="U1354" s="1">
        <v>85.889542499954672</v>
      </c>
      <c r="V1354" s="1">
        <f>0.45*2600*PS[[#This Row],[Transform File.REC_y]]</f>
        <v>1.3310204586081009</v>
      </c>
      <c r="W1354" s="1">
        <f>0.45*_xlfn.XLOOKUP(PS[[#This Row],[Transform File.Year]],Graphs!$R$2:$R$41,Graphs!$S$2:$S$41)*_xlfn.XLOOKUP(PS[[#This Row],[Transform File.Year]],Graphs!$R$2:$R$41,Graphs!$T$2:$T$41)*PS[[#This Row],[Transform File.REC_y]]</f>
        <v>0.34103154359058141</v>
      </c>
    </row>
    <row r="1355" spans="1:23" hidden="1" x14ac:dyDescent="0.25">
      <c r="A1355" s="1" t="s">
        <v>105</v>
      </c>
      <c r="B1355">
        <v>9</v>
      </c>
      <c r="C1355" s="1" t="s">
        <v>108</v>
      </c>
      <c r="D1355" s="1" t="s">
        <v>23</v>
      </c>
      <c r="E1355" s="1">
        <v>2054</v>
      </c>
      <c r="F1355" s="1">
        <v>63.382020846799726</v>
      </c>
      <c r="G1355" s="1">
        <v>1.5656324028911289E-2</v>
      </c>
      <c r="H1355" s="1">
        <v>5.5908014482944303E-12</v>
      </c>
      <c r="I1355" s="1">
        <v>3.5788853474896698E-9</v>
      </c>
      <c r="J1355" s="1">
        <v>0</v>
      </c>
      <c r="K1355" s="1">
        <v>154.20620673961909</v>
      </c>
      <c r="L1355" s="1">
        <v>0</v>
      </c>
      <c r="M1355" s="1">
        <v>2.1566162022599476E-9</v>
      </c>
      <c r="N1355" s="1">
        <v>7.5741698924793782E-10</v>
      </c>
      <c r="O1355" s="1">
        <v>7.6511234908275316</v>
      </c>
      <c r="P1355" s="1">
        <v>1.4233838160775953E-7</v>
      </c>
      <c r="Q1355" s="1">
        <v>3.7377119870328082E-10</v>
      </c>
      <c r="R1355" s="1">
        <v>2495.6973692328952</v>
      </c>
      <c r="S1355" s="1">
        <v>4.9964670109377121E-10</v>
      </c>
      <c r="T1355" s="1">
        <v>1090.9616801044958</v>
      </c>
      <c r="U1355" s="1">
        <v>85.113975703896202</v>
      </c>
      <c r="V1355" s="1">
        <f>0.45*2600*PS[[#This Row],[Transform File.REC_y]]</f>
        <v>18.317899113826208</v>
      </c>
      <c r="W1355" s="1">
        <f>0.45*_xlfn.XLOOKUP(PS[[#This Row],[Transform File.Year]],Graphs!$R$2:$R$41,Graphs!$S$2:$S$41)*_xlfn.XLOOKUP(PS[[#This Row],[Transform File.Year]],Graphs!$R$2:$R$41,Graphs!$T$2:$T$41)*PS[[#This Row],[Transform File.REC_y]]</f>
        <v>4.498850174776555</v>
      </c>
    </row>
    <row r="1356" spans="1:23" hidden="1" x14ac:dyDescent="0.25">
      <c r="A1356" s="1" t="s">
        <v>105</v>
      </c>
      <c r="B1356">
        <v>9</v>
      </c>
      <c r="C1356" s="1" t="s">
        <v>108</v>
      </c>
      <c r="D1356" s="1" t="s">
        <v>23</v>
      </c>
      <c r="E1356" s="1">
        <v>2055</v>
      </c>
      <c r="F1356" s="1">
        <v>60.464868293339826</v>
      </c>
      <c r="G1356" s="1">
        <v>4.9286539001374774E-3</v>
      </c>
      <c r="H1356" s="1">
        <v>6.723689254242964E-12</v>
      </c>
      <c r="I1356" s="1">
        <v>1.3941455117522554E-9</v>
      </c>
      <c r="J1356" s="1">
        <v>0</v>
      </c>
      <c r="K1356" s="1">
        <v>201.99150302476886</v>
      </c>
      <c r="L1356" s="1">
        <v>0</v>
      </c>
      <c r="M1356" s="1">
        <v>45.070755207371775</v>
      </c>
      <c r="N1356" s="1">
        <v>1.0058236592719172E-9</v>
      </c>
      <c r="O1356" s="1">
        <v>7.6511234908307948</v>
      </c>
      <c r="P1356" s="1">
        <v>1.9370680717154118E-7</v>
      </c>
      <c r="Q1356" s="1">
        <v>3.7543659751243365E-10</v>
      </c>
      <c r="R1356" s="1">
        <v>2548.4698335090548</v>
      </c>
      <c r="S1356" s="1">
        <v>5.0170722094995339E-10</v>
      </c>
      <c r="T1356" s="1">
        <v>1090.9616801065815</v>
      </c>
      <c r="U1356" s="1">
        <v>82.448192306354372</v>
      </c>
      <c r="V1356" s="1">
        <f>0.45*2600*PS[[#This Row],[Transform File.REC_y]]</f>
        <v>5.7665250631608487</v>
      </c>
      <c r="W1356" s="1">
        <f>0.45*_xlfn.XLOOKUP(PS[[#This Row],[Transform File.Year]],Graphs!$R$2:$R$41,Graphs!$S$2:$S$41)*_xlfn.XLOOKUP(PS[[#This Row],[Transform File.Year]],Graphs!$R$2:$R$41,Graphs!$T$2:$T$41)*PS[[#This Row],[Transform File.REC_y]]</f>
        <v>1.3574945467501043</v>
      </c>
    </row>
    <row r="1357" spans="1:23" hidden="1" x14ac:dyDescent="0.25">
      <c r="A1357" s="1" t="s">
        <v>105</v>
      </c>
      <c r="B1357">
        <v>9</v>
      </c>
      <c r="C1357" s="1" t="s">
        <v>108</v>
      </c>
      <c r="D1357" s="1" t="s">
        <v>23</v>
      </c>
      <c r="E1357" s="1">
        <v>2056</v>
      </c>
      <c r="F1357" s="1">
        <v>57.175793359069161</v>
      </c>
      <c r="G1357" s="1">
        <v>8.1373192747488443E-5</v>
      </c>
      <c r="H1357" s="1">
        <v>8.3017566788928413E-12</v>
      </c>
      <c r="I1357" s="1">
        <v>6.2066714183545439E-10</v>
      </c>
      <c r="J1357" s="1">
        <v>0</v>
      </c>
      <c r="K1357" s="1">
        <v>122.68857881079761</v>
      </c>
      <c r="L1357" s="1">
        <v>0</v>
      </c>
      <c r="M1357" s="1">
        <v>5.115286665143195</v>
      </c>
      <c r="N1357" s="1">
        <v>1.3957798174331034E-9</v>
      </c>
      <c r="O1357" s="1">
        <v>7.651123490834971</v>
      </c>
      <c r="P1357" s="1">
        <v>1.9728144080451932E-7</v>
      </c>
      <c r="Q1357" s="1">
        <v>3.7706466143699167E-10</v>
      </c>
      <c r="R1357" s="1">
        <v>2573.762830414285</v>
      </c>
      <c r="S1357" s="1">
        <v>5.0312524097649973E-10</v>
      </c>
      <c r="T1357" s="1">
        <v>1091.3635129181259</v>
      </c>
      <c r="U1357" s="1">
        <v>79.019017209892993</v>
      </c>
      <c r="V1357" s="1">
        <f>0.45*2600*PS[[#This Row],[Transform File.REC_y]]</f>
        <v>9.5206635514561475E-2</v>
      </c>
      <c r="W1357" s="1">
        <f>0.45*_xlfn.XLOOKUP(PS[[#This Row],[Transform File.Year]],Graphs!$R$2:$R$41,Graphs!$S$2:$S$41)*_xlfn.XLOOKUP(PS[[#This Row],[Transform File.Year]],Graphs!$R$2:$R$41,Graphs!$T$2:$T$41)*PS[[#This Row],[Transform File.REC_y]]</f>
        <v>2.1481835900842492E-2</v>
      </c>
    </row>
    <row r="1358" spans="1:23" hidden="1" x14ac:dyDescent="0.25">
      <c r="A1358" s="1" t="s">
        <v>105</v>
      </c>
      <c r="B1358">
        <v>9</v>
      </c>
      <c r="C1358" s="1" t="s">
        <v>108</v>
      </c>
      <c r="D1358" s="1" t="s">
        <v>23</v>
      </c>
      <c r="E1358" s="1">
        <v>2057</v>
      </c>
      <c r="F1358" s="1">
        <v>54.138304400237217</v>
      </c>
      <c r="G1358" s="1">
        <v>3.3752685546573907E-5</v>
      </c>
      <c r="H1358" s="1">
        <v>0</v>
      </c>
      <c r="I1358" s="1">
        <v>8.0632994935672731E-10</v>
      </c>
      <c r="J1358" s="1">
        <v>0</v>
      </c>
      <c r="K1358" s="1">
        <v>235.76771004142685</v>
      </c>
      <c r="L1358" s="1">
        <v>0</v>
      </c>
      <c r="M1358" s="1">
        <v>9.4083833414404504E-10</v>
      </c>
      <c r="N1358" s="1">
        <v>2.0804170233285116E-9</v>
      </c>
      <c r="O1358" s="1">
        <v>7.6511234908401207</v>
      </c>
      <c r="P1358" s="1">
        <v>1.9867082437330472E-7</v>
      </c>
      <c r="Q1358" s="1">
        <v>3.7862482570537038E-10</v>
      </c>
      <c r="R1358" s="1">
        <v>2635.8864180580699</v>
      </c>
      <c r="S1358" s="1">
        <v>5.0418216821875543E-10</v>
      </c>
      <c r="T1358" s="1">
        <v>1074.9260390607276</v>
      </c>
      <c r="U1358" s="1">
        <v>74.444754565070426</v>
      </c>
      <c r="V1358" s="1">
        <f>0.45*2600*PS[[#This Row],[Transform File.REC_y]]</f>
        <v>3.9490642089491469E-2</v>
      </c>
      <c r="W1358" s="1">
        <f>0.45*_xlfn.XLOOKUP(PS[[#This Row],[Transform File.Year]],Graphs!$R$2:$R$41,Graphs!$S$2:$S$41)*_xlfn.XLOOKUP(PS[[#This Row],[Transform File.Year]],Graphs!$R$2:$R$41,Graphs!$T$2:$T$41)*PS[[#This Row],[Transform File.REC_y]]</f>
        <v>8.5400632797153504E-3</v>
      </c>
    </row>
    <row r="1359" spans="1:23" hidden="1" x14ac:dyDescent="0.25">
      <c r="A1359" s="1" t="s">
        <v>105</v>
      </c>
      <c r="B1359">
        <v>9</v>
      </c>
      <c r="C1359" s="1" t="s">
        <v>108</v>
      </c>
      <c r="D1359" s="1" t="s">
        <v>23</v>
      </c>
      <c r="E1359" s="1">
        <v>2058</v>
      </c>
      <c r="F1359" s="1">
        <v>51.136635395738281</v>
      </c>
      <c r="G1359" s="1">
        <v>2.4823321621012671E-2</v>
      </c>
      <c r="H1359" s="1">
        <v>0</v>
      </c>
      <c r="I1359" s="1">
        <v>0</v>
      </c>
      <c r="J1359" s="1">
        <v>0</v>
      </c>
      <c r="K1359" s="1">
        <v>33.251507687828315</v>
      </c>
      <c r="L1359" s="1">
        <v>0</v>
      </c>
      <c r="M1359" s="1">
        <v>6.397601231512988E-10</v>
      </c>
      <c r="N1359" s="1">
        <v>3.5618629782521065E-9</v>
      </c>
      <c r="O1359" s="1">
        <v>7.651123490846067</v>
      </c>
      <c r="P1359" s="1">
        <v>1.9928618184404684E-7</v>
      </c>
      <c r="Q1359" s="1">
        <v>3.8026162043034492E-10</v>
      </c>
      <c r="R1359" s="1">
        <v>2801.2626400894692</v>
      </c>
      <c r="S1359" s="1">
        <v>5.0498438097854186E-10</v>
      </c>
      <c r="T1359" s="1">
        <v>1054.9363293700983</v>
      </c>
      <c r="U1359" s="1">
        <v>68.152860597893678</v>
      </c>
      <c r="V1359" s="1">
        <f>0.45*2600*PS[[#This Row],[Transform File.REC_y]]</f>
        <v>29.043286296584824</v>
      </c>
      <c r="W1359" s="1">
        <f>0.45*_xlfn.XLOOKUP(PS[[#This Row],[Transform File.Year]],Graphs!$R$2:$R$41,Graphs!$S$2:$S$41)*_xlfn.XLOOKUP(PS[[#This Row],[Transform File.Year]],Graphs!$R$2:$R$41,Graphs!$T$2:$T$41)*PS[[#This Row],[Transform File.REC_y]]</f>
        <v>6.0194669927085718</v>
      </c>
    </row>
    <row r="1360" spans="1:23" hidden="1" x14ac:dyDescent="0.25">
      <c r="A1360" s="1" t="s">
        <v>105</v>
      </c>
      <c r="B1360">
        <v>9</v>
      </c>
      <c r="C1360" s="1" t="s">
        <v>108</v>
      </c>
      <c r="D1360" s="1" t="s">
        <v>23</v>
      </c>
      <c r="E1360" s="1">
        <v>2059</v>
      </c>
      <c r="F1360" s="1">
        <v>56.333513575492184</v>
      </c>
      <c r="G1360" s="1">
        <v>1.9569742642379175E-2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7.6511234908527035</v>
      </c>
      <c r="P1360" s="1">
        <v>2.0008661952942911E-7</v>
      </c>
      <c r="Q1360" s="1">
        <v>3.8216754399611821E-10</v>
      </c>
      <c r="R1360" s="1">
        <v>2763.6102705945596</v>
      </c>
      <c r="S1360" s="1">
        <v>5.0561274080322885E-10</v>
      </c>
      <c r="T1360" s="1">
        <v>1038.8590811404081</v>
      </c>
      <c r="U1360" s="1">
        <v>59.284519647670336</v>
      </c>
      <c r="V1360" s="1">
        <f>0.45*2600*PS[[#This Row],[Transform File.REC_y]]</f>
        <v>22.896598891583636</v>
      </c>
      <c r="W1360" s="1">
        <f>0.45*_xlfn.XLOOKUP(PS[[#This Row],[Transform File.Year]],Graphs!$R$2:$R$41,Graphs!$S$2:$S$41)*_xlfn.XLOOKUP(PS[[#This Row],[Transform File.Year]],Graphs!$R$2:$R$41,Graphs!$T$2:$T$41)*PS[[#This Row],[Transform File.REC_y]]</f>
        <v>4.5479065592292525</v>
      </c>
    </row>
    <row r="1361" spans="1:23" hidden="1" x14ac:dyDescent="0.25">
      <c r="A1361" s="1" t="s">
        <v>105</v>
      </c>
      <c r="B1361">
        <v>9</v>
      </c>
      <c r="C1361" s="1" t="s">
        <v>108</v>
      </c>
      <c r="D1361" s="1" t="s">
        <v>23</v>
      </c>
      <c r="E1361" s="1">
        <v>2060</v>
      </c>
      <c r="F1361" s="1">
        <v>68.416885360070168</v>
      </c>
      <c r="G1361" s="1">
        <v>3.0355992437159758E-2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7.6511234908499759</v>
      </c>
      <c r="P1361" s="1">
        <v>2.0008002489831048E-7</v>
      </c>
      <c r="Q1361" s="1">
        <v>3.8216754399611821E-10</v>
      </c>
      <c r="R1361" s="1">
        <v>2710.6638755340923</v>
      </c>
      <c r="S1361" s="1">
        <v>5.0561274080322885E-10</v>
      </c>
      <c r="T1361" s="1">
        <v>1038.859081140102</v>
      </c>
      <c r="U1361" s="1">
        <v>45.982008218047909</v>
      </c>
      <c r="V1361" s="1">
        <f>0.45*2600*PS[[#This Row],[Transform File.REC_y]]</f>
        <v>35.516511151476919</v>
      </c>
      <c r="W1361" s="1">
        <f>0.45*_xlfn.XLOOKUP(PS[[#This Row],[Transform File.Year]],Graphs!$R$2:$R$41,Graphs!$S$2:$S$41)*_xlfn.XLOOKUP(PS[[#This Row],[Transform File.Year]],Graphs!$R$2:$R$41,Graphs!$T$2:$T$41)*PS[[#This Row],[Transform File.REC_y]]</f>
        <v>6.7605531416298055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19DA-85CF-4C6E-833A-3B70B78FCB6A}">
  <dimension ref="A1:W11"/>
  <sheetViews>
    <sheetView workbookViewId="0">
      <selection activeCell="F43" sqref="F43"/>
    </sheetView>
  </sheetViews>
  <sheetFormatPr defaultRowHeight="15" x14ac:dyDescent="0.25"/>
  <cols>
    <col min="1" max="1" width="15.42578125" bestFit="1" customWidth="1"/>
    <col min="2" max="2" width="12.42578125" bestFit="1" customWidth="1"/>
    <col min="3" max="3" width="8.5703125" bestFit="1" customWidth="1"/>
    <col min="4" max="4" width="12" bestFit="1" customWidth="1"/>
    <col min="5" max="5" width="20.85546875" bestFit="1" customWidth="1"/>
    <col min="6" max="6" width="21.85546875" bestFit="1" customWidth="1"/>
    <col min="7" max="7" width="22.140625" bestFit="1" customWidth="1"/>
    <col min="8" max="8" width="21.140625" bestFit="1" customWidth="1"/>
    <col min="9" max="9" width="20.140625" bestFit="1" customWidth="1"/>
    <col min="10" max="10" width="28.140625" bestFit="1" customWidth="1"/>
    <col min="11" max="11" width="26.85546875" bestFit="1" customWidth="1"/>
    <col min="12" max="12" width="19" bestFit="1" customWidth="1"/>
    <col min="13" max="13" width="20.42578125" bestFit="1" customWidth="1"/>
    <col min="14" max="14" width="19.28515625" bestFit="1" customWidth="1"/>
    <col min="15" max="15" width="18.28515625" bestFit="1" customWidth="1"/>
    <col min="16" max="16" width="26.28515625" bestFit="1" customWidth="1"/>
    <col min="17" max="17" width="25.140625" bestFit="1" customWidth="1"/>
    <col min="18" max="20" width="12" bestFit="1" customWidth="1"/>
    <col min="21" max="21" width="22.42578125" bestFit="1" customWidth="1"/>
    <col min="22" max="22" width="12" bestFit="1" customWidth="1"/>
    <col min="23" max="23" width="12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1</v>
      </c>
      <c r="B2" s="1" t="s">
        <v>23</v>
      </c>
      <c r="C2" s="1" t="s">
        <v>396</v>
      </c>
      <c r="D2" s="1">
        <v>9.2205741776833339</v>
      </c>
      <c r="E2" s="1">
        <v>2.8004444595587034E-2</v>
      </c>
      <c r="F2" s="1">
        <v>0</v>
      </c>
      <c r="G2" s="1">
        <v>5.799440549131242E-2</v>
      </c>
      <c r="H2" s="1">
        <v>3.5182404876923513E-2</v>
      </c>
      <c r="I2" s="1">
        <v>1.3777227497540959E-2</v>
      </c>
      <c r="J2" s="1">
        <v>0</v>
      </c>
      <c r="K2" s="1">
        <v>0</v>
      </c>
      <c r="L2" s="1">
        <v>3.7797443830110959E-2</v>
      </c>
      <c r="M2" s="1">
        <v>3.5726005021063573E-2</v>
      </c>
      <c r="N2" s="1">
        <v>6.5830057808898224E-2</v>
      </c>
      <c r="O2" s="1">
        <v>1.3754728273386132E-2</v>
      </c>
      <c r="P2" s="1">
        <v>0</v>
      </c>
      <c r="Q2" s="1">
        <v>0</v>
      </c>
      <c r="R2" s="1">
        <v>1.4378589781802107</v>
      </c>
      <c r="S2" s="1">
        <v>478.19091479743031</v>
      </c>
      <c r="T2" s="1">
        <v>79.99866544748437</v>
      </c>
      <c r="U2" s="1">
        <v>19265.660843154044</v>
      </c>
      <c r="V2" s="1">
        <v>6121965.4011534182</v>
      </c>
      <c r="W2" s="1">
        <v>0</v>
      </c>
    </row>
    <row r="3" spans="1:23" x14ac:dyDescent="0.25">
      <c r="A3" s="1">
        <v>2</v>
      </c>
      <c r="B3" s="1" t="s">
        <v>23</v>
      </c>
      <c r="C3" s="1" t="s">
        <v>397</v>
      </c>
      <c r="D3" s="1">
        <v>0.13299918100000002</v>
      </c>
      <c r="E3" s="1">
        <v>3.1132141015231991E-2</v>
      </c>
      <c r="F3" s="1">
        <v>0</v>
      </c>
      <c r="G3" s="1">
        <v>5.7987620209578761E-2</v>
      </c>
      <c r="H3" s="1">
        <v>5.078474464038444E-2</v>
      </c>
      <c r="I3" s="1">
        <v>1.5240739061214127E-2</v>
      </c>
      <c r="J3" s="1">
        <v>0</v>
      </c>
      <c r="K3" s="1">
        <v>0</v>
      </c>
      <c r="L3" s="1">
        <v>3.1470227504312706E-2</v>
      </c>
      <c r="M3" s="1">
        <v>5.0707552472182019E-2</v>
      </c>
      <c r="N3" s="1">
        <v>7.4378213728658216E-2</v>
      </c>
      <c r="O3" s="1">
        <v>1.4995671479357717E-2</v>
      </c>
      <c r="P3" s="1">
        <v>0</v>
      </c>
      <c r="Q3" s="1">
        <v>0</v>
      </c>
      <c r="R3" s="1">
        <v>1.4378589781802107</v>
      </c>
      <c r="S3" s="1">
        <v>478.19091479743031</v>
      </c>
      <c r="T3" s="1">
        <v>79.997372373665698</v>
      </c>
      <c r="U3" s="1">
        <v>19265.642917732806</v>
      </c>
      <c r="V3" s="1">
        <v>6119021.5003854595</v>
      </c>
      <c r="W3" s="1">
        <v>0</v>
      </c>
    </row>
    <row r="4" spans="1:23" x14ac:dyDescent="0.25">
      <c r="A4" s="1">
        <v>3</v>
      </c>
      <c r="B4" s="1" t="s">
        <v>23</v>
      </c>
      <c r="C4" s="1" t="s">
        <v>398</v>
      </c>
      <c r="D4" s="1">
        <v>0.4048157128</v>
      </c>
      <c r="E4" s="1">
        <v>8.9619960630664255E-2</v>
      </c>
      <c r="F4" s="1">
        <v>0</v>
      </c>
      <c r="G4" s="1">
        <v>5.7991956301818685E-2</v>
      </c>
      <c r="H4" s="1">
        <v>0.10263792785506824</v>
      </c>
      <c r="I4" s="1">
        <v>2.0356293271271191E-2</v>
      </c>
      <c r="J4" s="1">
        <v>9.3708706173442721E-2</v>
      </c>
      <c r="K4" s="1">
        <v>0</v>
      </c>
      <c r="L4" s="1">
        <v>0.16593656332841994</v>
      </c>
      <c r="M4" s="1">
        <v>4.9196398053089771E-2</v>
      </c>
      <c r="N4" s="1">
        <v>8.4674013555389463E-2</v>
      </c>
      <c r="O4" s="1">
        <v>2.1728111398348692E-2</v>
      </c>
      <c r="P4" s="1">
        <v>0</v>
      </c>
      <c r="Q4" s="1">
        <v>0</v>
      </c>
      <c r="R4" s="1">
        <v>1.4378589781802107</v>
      </c>
      <c r="S4" s="1">
        <v>478.19091479743031</v>
      </c>
      <c r="T4" s="1">
        <v>80.194127566942882</v>
      </c>
      <c r="U4" s="1">
        <v>19265.843374800523</v>
      </c>
      <c r="V4" s="1">
        <v>6125788.3353076437</v>
      </c>
      <c r="W4" s="1">
        <v>0</v>
      </c>
    </row>
    <row r="5" spans="1:23" x14ac:dyDescent="0.25">
      <c r="A5" s="1">
        <v>4</v>
      </c>
      <c r="B5" s="1" t="s">
        <v>23</v>
      </c>
      <c r="C5" s="1" t="s">
        <v>399</v>
      </c>
      <c r="D5" s="1">
        <v>0.43489273953333341</v>
      </c>
      <c r="E5" s="1">
        <v>7.9633191251603688E-2</v>
      </c>
      <c r="F5" s="1">
        <v>0</v>
      </c>
      <c r="G5" s="1">
        <v>5.7976407545224456E-2</v>
      </c>
      <c r="H5" s="1">
        <v>8.3214711146812684E-2</v>
      </c>
      <c r="I5" s="1">
        <v>2.01193928743429E-2</v>
      </c>
      <c r="J5" s="1">
        <v>4.7946865346773539E-2</v>
      </c>
      <c r="K5" s="1">
        <v>0</v>
      </c>
      <c r="L5" s="1">
        <v>0.15689078188609576</v>
      </c>
      <c r="M5" s="1">
        <v>4.7632727768286094E-2</v>
      </c>
      <c r="N5" s="1">
        <v>6.6633677073342681E-2</v>
      </c>
      <c r="O5" s="1">
        <v>1.966393063025813E-2</v>
      </c>
      <c r="P5" s="1">
        <v>0</v>
      </c>
      <c r="Q5" s="1">
        <v>0</v>
      </c>
      <c r="R5" s="1">
        <v>1.4378589781802107</v>
      </c>
      <c r="S5" s="1">
        <v>478.19091479743031</v>
      </c>
      <c r="T5" s="1">
        <v>80.187756803346659</v>
      </c>
      <c r="U5" s="1">
        <v>19265.831684059271</v>
      </c>
      <c r="V5" s="1">
        <v>6126097.5529545844</v>
      </c>
      <c r="W5" s="1">
        <v>0</v>
      </c>
    </row>
    <row r="6" spans="1:23" x14ac:dyDescent="0.25">
      <c r="A6" s="1">
        <v>5</v>
      </c>
      <c r="B6" s="1" t="s">
        <v>23</v>
      </c>
      <c r="C6" s="1" t="s">
        <v>400</v>
      </c>
      <c r="D6" s="1">
        <v>0.50386346366666668</v>
      </c>
      <c r="E6" s="1">
        <v>9.0707399272118572E-2</v>
      </c>
      <c r="F6" s="1">
        <v>0</v>
      </c>
      <c r="G6" s="1">
        <v>5.7976074538233092E-2</v>
      </c>
      <c r="H6" s="1">
        <v>0.12736892528234656</v>
      </c>
      <c r="I6" s="1">
        <v>2.5656916118207352E-2</v>
      </c>
      <c r="J6" s="1">
        <v>8.6209022951422229E-2</v>
      </c>
      <c r="K6" s="1">
        <v>0</v>
      </c>
      <c r="L6" s="1">
        <v>0.16441949442473755</v>
      </c>
      <c r="M6" s="1">
        <v>4.2723497316766453E-2</v>
      </c>
      <c r="N6" s="1">
        <v>7.2203217815595258E-2</v>
      </c>
      <c r="O6" s="1">
        <v>1.911484439737738E-2</v>
      </c>
      <c r="P6" s="1">
        <v>0</v>
      </c>
      <c r="Q6" s="1">
        <v>0</v>
      </c>
      <c r="R6" s="1">
        <v>1.4378589781802107</v>
      </c>
      <c r="S6" s="1">
        <v>478.19091479743031</v>
      </c>
      <c r="T6" s="1">
        <v>80.255022547969645</v>
      </c>
      <c r="U6" s="1">
        <v>19265.881036379658</v>
      </c>
      <c r="V6" s="1">
        <v>6126601.3266955884</v>
      </c>
      <c r="W6" s="1">
        <v>0</v>
      </c>
    </row>
    <row r="7" spans="1:23" x14ac:dyDescent="0.25">
      <c r="A7" s="1">
        <v>6</v>
      </c>
      <c r="B7" s="1" t="s">
        <v>23</v>
      </c>
      <c r="C7" s="1" t="s">
        <v>459</v>
      </c>
      <c r="D7" s="1">
        <v>0.30614012936666668</v>
      </c>
      <c r="E7" s="1">
        <v>8.4496401349576755E-2</v>
      </c>
      <c r="F7" s="1">
        <v>0</v>
      </c>
      <c r="G7" s="1">
        <v>5.7950389914684458E-2</v>
      </c>
      <c r="H7" s="1">
        <v>0.10972548508705933</v>
      </c>
      <c r="I7" s="1">
        <v>2.1153870341576137E-2</v>
      </c>
      <c r="J7" s="1">
        <v>9.2497966243104981E-2</v>
      </c>
      <c r="K7" s="1">
        <v>0</v>
      </c>
      <c r="L7" s="1">
        <v>0.14422371651788146</v>
      </c>
      <c r="M7" s="1">
        <v>3.445301181533178E-2</v>
      </c>
      <c r="N7" s="1">
        <v>7.4032407371064007E-2</v>
      </c>
      <c r="O7" s="1">
        <v>1.7397865815999187E-2</v>
      </c>
      <c r="P7" s="1">
        <v>0</v>
      </c>
      <c r="Q7" s="1">
        <v>0</v>
      </c>
      <c r="R7" s="1">
        <v>1.4378589781802107</v>
      </c>
      <c r="S7" s="1">
        <v>478.19091479743031</v>
      </c>
      <c r="T7" s="1">
        <v>80.238729004540531</v>
      </c>
      <c r="U7" s="1">
        <v>19265.862607645711</v>
      </c>
      <c r="V7" s="1">
        <v>6126323.3751880303</v>
      </c>
      <c r="W7" s="1">
        <v>0</v>
      </c>
    </row>
    <row r="8" spans="1:23" x14ac:dyDescent="0.25">
      <c r="A8" s="1">
        <v>7</v>
      </c>
      <c r="B8" s="1" t="s">
        <v>23</v>
      </c>
      <c r="C8" s="1" t="s">
        <v>461</v>
      </c>
      <c r="D8" s="1">
        <v>0.57396034323333334</v>
      </c>
      <c r="E8" s="1">
        <v>0.17363899577143965</v>
      </c>
      <c r="F8" s="1">
        <v>0</v>
      </c>
      <c r="G8" s="1">
        <v>5.7899295458202611E-2</v>
      </c>
      <c r="H8" s="1">
        <v>0.12547718826764792</v>
      </c>
      <c r="I8" s="1">
        <v>2.164058872057717E-2</v>
      </c>
      <c r="J8" s="1">
        <v>8.6546190183774633E-3</v>
      </c>
      <c r="K8" s="1">
        <v>0</v>
      </c>
      <c r="L8" s="1">
        <v>0.1456834114820014</v>
      </c>
      <c r="M8" s="1">
        <v>5.3033389608071697E-2</v>
      </c>
      <c r="N8" s="1">
        <v>0.15821435695006314</v>
      </c>
      <c r="O8" s="1">
        <v>2.2441623523502787E-2</v>
      </c>
      <c r="P8" s="1">
        <v>0</v>
      </c>
      <c r="Q8" s="1">
        <v>0</v>
      </c>
      <c r="R8" s="1">
        <v>1.4378589781802107</v>
      </c>
      <c r="S8" s="1">
        <v>478.19091479743031</v>
      </c>
      <c r="T8" s="1">
        <v>80.787188284155846</v>
      </c>
      <c r="U8" s="1">
        <v>19265.977342403039</v>
      </c>
      <c r="V8" s="1">
        <v>6135318.3717508102</v>
      </c>
      <c r="W8" s="1">
        <v>0</v>
      </c>
    </row>
    <row r="9" spans="1:23" x14ac:dyDescent="0.25">
      <c r="A9" s="1">
        <v>8</v>
      </c>
      <c r="B9" s="1" t="s">
        <v>23</v>
      </c>
      <c r="C9" s="1" t="s">
        <v>460</v>
      </c>
      <c r="D9" s="1">
        <v>0.40291309963333338</v>
      </c>
      <c r="E9" s="1">
        <v>8.9957846126299271E-2</v>
      </c>
      <c r="F9" s="1">
        <v>0</v>
      </c>
      <c r="G9" s="1">
        <v>5.7820619346977381E-2</v>
      </c>
      <c r="H9" s="1">
        <v>0.1026077081423423</v>
      </c>
      <c r="I9" s="1">
        <v>2.2011945192818468E-2</v>
      </c>
      <c r="J9" s="1">
        <v>1.299033167581491E-2</v>
      </c>
      <c r="K9" s="1">
        <v>0</v>
      </c>
      <c r="L9" s="1">
        <v>5.4788898636823104E-2</v>
      </c>
      <c r="M9" s="1">
        <v>3.9790032099442769E-2</v>
      </c>
      <c r="N9" s="1">
        <v>9.4198421161753879E-2</v>
      </c>
      <c r="O9" s="1">
        <v>1.7846041253618636E-2</v>
      </c>
      <c r="P9" s="1">
        <v>0</v>
      </c>
      <c r="Q9" s="1">
        <v>0</v>
      </c>
      <c r="R9" s="1">
        <v>1.4378589781802107</v>
      </c>
      <c r="S9" s="1">
        <v>478.19091479743031</v>
      </c>
      <c r="T9" s="1">
        <v>80.493444634952667</v>
      </c>
      <c r="U9" s="1">
        <v>19265.876341200619</v>
      </c>
      <c r="V9" s="1">
        <v>6129079.5744651025</v>
      </c>
      <c r="W9" s="1">
        <v>0</v>
      </c>
    </row>
    <row r="10" spans="1:23" x14ac:dyDescent="0.25">
      <c r="A10" s="1">
        <v>9</v>
      </c>
      <c r="B10" s="1" t="s">
        <v>23</v>
      </c>
      <c r="C10" s="1" t="s">
        <v>458</v>
      </c>
      <c r="D10" s="1">
        <v>0.41817829726666667</v>
      </c>
      <c r="E10" s="1">
        <v>0.1021085406520565</v>
      </c>
      <c r="F10" s="1">
        <v>0</v>
      </c>
      <c r="G10" s="1">
        <v>5.7968316967488588E-2</v>
      </c>
      <c r="H10" s="1">
        <v>0.11027723504658853</v>
      </c>
      <c r="I10" s="1">
        <v>2.8386040136269133E-2</v>
      </c>
      <c r="J10" s="1">
        <v>6.9085099868385527E-2</v>
      </c>
      <c r="K10" s="1">
        <v>0</v>
      </c>
      <c r="L10" s="1">
        <v>0.1668059817537022</v>
      </c>
      <c r="M10" s="1">
        <v>4.6937168677834151E-2</v>
      </c>
      <c r="N10" s="1">
        <v>7.78740720997151E-2</v>
      </c>
      <c r="O10" s="1">
        <v>1.9089912029767869E-2</v>
      </c>
      <c r="P10" s="1">
        <v>0</v>
      </c>
      <c r="Q10" s="1">
        <v>0</v>
      </c>
      <c r="R10" s="1">
        <v>1.4378589781802107</v>
      </c>
      <c r="S10" s="1">
        <v>478.19091479743031</v>
      </c>
      <c r="T10" s="1">
        <v>80.260941048546073</v>
      </c>
      <c r="U10" s="1">
        <v>19265.895349946033</v>
      </c>
      <c r="V10" s="1">
        <v>6126642.9827047186</v>
      </c>
      <c r="W10" s="1">
        <v>0</v>
      </c>
    </row>
    <row r="11" spans="1:23" x14ac:dyDescent="0.25">
      <c r="A11" s="1">
        <v>10</v>
      </c>
      <c r="B11" s="1" t="s">
        <v>23</v>
      </c>
      <c r="C11" s="1" t="s">
        <v>402</v>
      </c>
      <c r="D11" s="1">
        <v>0.28700845975</v>
      </c>
      <c r="E11" s="1">
        <v>8.6520391944841651E-2</v>
      </c>
      <c r="F11" s="1">
        <v>0</v>
      </c>
      <c r="G11" s="1">
        <v>5.7851178142283424E-2</v>
      </c>
      <c r="H11" s="1">
        <v>0.11239658146610032</v>
      </c>
      <c r="I11" s="1">
        <v>2.6431375287208164E-2</v>
      </c>
      <c r="J11" s="1">
        <v>2.3484277404042651E-4</v>
      </c>
      <c r="K11" s="1">
        <v>0</v>
      </c>
      <c r="L11" s="1">
        <v>0.13986112731679209</v>
      </c>
      <c r="M11" s="1">
        <v>4.7960077746058913E-2</v>
      </c>
      <c r="N11" s="1">
        <v>8.6965785880925781E-2</v>
      </c>
      <c r="O11" s="1">
        <v>1.8450044179604042E-2</v>
      </c>
      <c r="P11" s="1">
        <v>0</v>
      </c>
      <c r="Q11" s="1">
        <v>0</v>
      </c>
      <c r="R11" s="1">
        <v>1.4378589781802107</v>
      </c>
      <c r="S11" s="1">
        <v>478.19091479743031</v>
      </c>
      <c r="T11" s="1">
        <v>80.20316642688617</v>
      </c>
      <c r="U11" s="1">
        <v>19265.846363039811</v>
      </c>
      <c r="V11" s="1">
        <v>6125697.0583493793</v>
      </c>
      <c r="W11" s="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7A908-FAFA-4CFF-81EC-4B504E8E57A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F62E-405A-45CE-8A27-355689787F34}">
  <dimension ref="A1:AY63"/>
  <sheetViews>
    <sheetView zoomScaleNormal="100" workbookViewId="0">
      <pane xSplit="1" topLeftCell="B1" activePane="topRight" state="frozen"/>
      <selection pane="topRight" activeCell="K3" sqref="K3"/>
    </sheetView>
  </sheetViews>
  <sheetFormatPr defaultRowHeight="15" x14ac:dyDescent="0.25"/>
  <cols>
    <col min="1" max="4" width="18.42578125" customWidth="1"/>
    <col min="5" max="5" width="9.28515625" style="3" bestFit="1" customWidth="1"/>
    <col min="6" max="7" width="9.42578125" bestFit="1" customWidth="1"/>
    <col min="8" max="10" width="9.42578125" customWidth="1"/>
    <col min="11" max="11" width="9.42578125" bestFit="1" customWidth="1"/>
    <col min="12" max="12" width="9.28515625" customWidth="1"/>
    <col min="13" max="15" width="9.42578125" bestFit="1" customWidth="1"/>
    <col min="16" max="16" width="9.28515625" customWidth="1"/>
    <col min="17" max="24" width="9.28515625" bestFit="1" customWidth="1"/>
    <col min="25" max="26" width="9.28515625" style="2" bestFit="1" customWidth="1"/>
    <col min="27" max="28" width="12.140625" style="2" bestFit="1" customWidth="1"/>
    <col min="29" max="29" width="9.28515625" style="2" bestFit="1" customWidth="1"/>
    <col min="30" max="33" width="9.28515625" bestFit="1" customWidth="1"/>
    <col min="34" max="35" width="9.5703125" bestFit="1" customWidth="1"/>
    <col min="36" max="36" width="9.28515625" bestFit="1" customWidth="1"/>
  </cols>
  <sheetData>
    <row r="1" spans="1:51" x14ac:dyDescent="0.25">
      <c r="A1">
        <v>2031</v>
      </c>
      <c r="B1" t="s">
        <v>24</v>
      </c>
      <c r="C1" t="s">
        <v>255</v>
      </c>
      <c r="D1" t="s">
        <v>254</v>
      </c>
      <c r="E1" s="3" t="s">
        <v>264</v>
      </c>
      <c r="F1" t="s">
        <v>265</v>
      </c>
      <c r="G1" t="s">
        <v>367</v>
      </c>
      <c r="H1" t="s">
        <v>368</v>
      </c>
      <c r="I1" t="s">
        <v>369</v>
      </c>
      <c r="J1" t="s">
        <v>370</v>
      </c>
      <c r="K1" t="s">
        <v>405</v>
      </c>
      <c r="L1" t="s">
        <v>406</v>
      </c>
      <c r="M1" t="s">
        <v>271</v>
      </c>
      <c r="N1" t="s">
        <v>272</v>
      </c>
      <c r="O1" t="s">
        <v>278</v>
      </c>
      <c r="P1" t="s">
        <v>280</v>
      </c>
      <c r="Q1" t="s">
        <v>274</v>
      </c>
      <c r="R1" t="s">
        <v>266</v>
      </c>
      <c r="S1" t="s">
        <v>267</v>
      </c>
      <c r="T1" t="s">
        <v>269</v>
      </c>
      <c r="U1" t="s">
        <v>268</v>
      </c>
      <c r="V1" t="s">
        <v>281</v>
      </c>
      <c r="W1" t="s">
        <v>283</v>
      </c>
      <c r="X1" t="s">
        <v>282</v>
      </c>
      <c r="Y1" s="2" t="s">
        <v>284</v>
      </c>
      <c r="Z1" s="2" t="s">
        <v>285</v>
      </c>
      <c r="AA1" s="2" t="s">
        <v>286</v>
      </c>
      <c r="AB1" s="2" t="s">
        <v>287</v>
      </c>
      <c r="AC1" s="2" t="s">
        <v>288</v>
      </c>
      <c r="AD1" t="s">
        <v>262</v>
      </c>
      <c r="AE1" t="s">
        <v>263</v>
      </c>
      <c r="AF1" t="s">
        <v>250</v>
      </c>
      <c r="AG1" t="s">
        <v>252</v>
      </c>
      <c r="AH1" t="s">
        <v>251</v>
      </c>
      <c r="AI1" t="s">
        <v>253</v>
      </c>
      <c r="AJ1" t="s">
        <v>331</v>
      </c>
      <c r="AK1" t="s">
        <v>328</v>
      </c>
      <c r="AL1" t="s">
        <v>332</v>
      </c>
      <c r="AM1" t="s">
        <v>333</v>
      </c>
      <c r="AN1" t="s">
        <v>336</v>
      </c>
      <c r="AO1" t="s">
        <v>335</v>
      </c>
      <c r="AP1" t="s">
        <v>334</v>
      </c>
      <c r="AQ1" t="s">
        <v>365</v>
      </c>
      <c r="AR1" t="s">
        <v>364</v>
      </c>
      <c r="AS1" t="s">
        <v>366</v>
      </c>
      <c r="AT1" t="s">
        <v>361</v>
      </c>
      <c r="AU1" t="s">
        <v>362</v>
      </c>
    </row>
    <row r="2" spans="1:51" x14ac:dyDescent="0.25">
      <c r="A2" t="s">
        <v>256</v>
      </c>
      <c r="B2">
        <v>1</v>
      </c>
      <c r="C2">
        <v>2</v>
      </c>
      <c r="D2" t="s">
        <v>23</v>
      </c>
      <c r="E2" s="3" t="e" cm="1">
        <f t="array" ref="E2">_xlfn._xlws.FILTER('H2'!$AG$2:$AG$89120, (C2='H2'!$B$2:$B$89280)*(D2='H2'!$D$2:$D$89280)*($A$1='H2'!$E$2:$E$89280))</f>
        <v>#VALUE!</v>
      </c>
      <c r="F2" s="9" t="e" cm="1">
        <f t="array" ref="F2">_xlfn._xlws.FILTER('H2'!$AG$2:$AG$89120, (C2='H2'!$B$2:$B$89280)*(D2='H2'!$D$2:$D$89280)*(2040='H2'!$E$2:$E$89280))</f>
        <v>#VALUE!</v>
      </c>
      <c r="G2" s="9" t="e" cm="1">
        <f t="array" ref="G2">_xlfn._xlws.FILTER('H2'!$AH$2:$AH$98960, (C2='H2'!$B$2:$B$89280)*(D2='H2'!$D$2:$D$89280)*($A$1='H2'!$E$2:$E$89280))</f>
        <v>#VALUE!</v>
      </c>
      <c r="H2" s="9" t="e" cm="1">
        <f t="array" ref="H2">_xlfn._xlws.FILTER('H2'!$AJ$2:$AJ$98960, (C2='H2'!$B$2:$B$89280)*(D2='H2'!$D$2:$D$89280)*($A$1='H2'!$E$2:$E$89280))</f>
        <v>#VALUE!</v>
      </c>
      <c r="I2" s="9" t="e" cm="1">
        <f t="array" ref="I2">_xlfn._xlws.FILTER('H2'!$AK$2:$AK$98960, (C2='H2'!$B$2:$B$89280)*(D2='H2'!$D$2:$D$89280)*($A$1='H2'!$E$2:$E$89280))</f>
        <v>#VALUE!</v>
      </c>
      <c r="J2" s="9" t="e" cm="1">
        <f t="array" ref="J2">_xlfn._xlws.FILTER('H2'!$AL$2:$AL$98960, (C2='H2'!$B$2:$B$89280)*(D2='H2'!$D$2:$D$89280)*($A$1='H2'!$E$2:$E$89280))</f>
        <v>#VALUE!</v>
      </c>
      <c r="K2" s="9" cm="1">
        <f t="array" ref="K2">_xlfn._xlws.FILTER('H2'!$AA$2:$AA$89280, (C2='H2'!$B$2:$B$89280)*(D2='H2'!$D$2:$D$89280)*(2031='H2'!$E$2:$E$89280))</f>
        <v>2.4671001480686305</v>
      </c>
      <c r="L2" s="9" cm="1">
        <f t="array" ref="L2">_xlfn._xlws.FILTER('H2'!$AB$2:$AB$89280, (C2='H2'!$B$2:$B$89280)*(D2='H2'!$D$2:$D$89280)*(2031='H2'!$E$2:$E$89280))</f>
        <v>3.2449594170856364</v>
      </c>
      <c r="M2" s="9" cm="1">
        <f t="array" ref="M2">_xlfn._xlws.FILTER('H2'!$K$2:$K$89280, ($C2='H2'!$B$2:$B$89280)*(D2='H2'!$D$2:$D$89280)*($A$1='H2'!$E$2:$E$89280))</f>
        <v>1.0677514625402402</v>
      </c>
      <c r="N2" s="9" cm="1">
        <f t="array" ref="N2">_xlfn._xlws.FILTER('H2'!$N$2:$N$89280, ($C2='H2'!$B$2:$B$89280)*(D2='H2'!$D$2:$D$89280)*($A$1='H2'!$E$2:$E$89280))</f>
        <v>10.604492795344431</v>
      </c>
      <c r="O2" s="9" cm="1">
        <f t="array" ref="O2">AVERAGE(_xlfn._xlws.FILTER('H2'!$H$2:$H$89280, ($C2='H2'!$B$2:$B$89280)*(D2='H2'!$D$2:$D$89280)*($A$1='H2'!$E$2:$E$89280)))</f>
        <v>30.01639798482292</v>
      </c>
      <c r="P2" s="9" cm="1">
        <f t="array" ref="P2">AVERAGE(_xlfn._xlws.FILTER('H2'!$I$2:$I$89280, ($C2='H2'!$B$2:$B$89280)*(D2='H2'!$D$2:$D$89280)*($A$1='H2'!$E$2:$E$89280)))</f>
        <v>45.340560562152071</v>
      </c>
      <c r="Q2" s="9" cm="1">
        <f t="array" ref="Q2">AVERAGE(_xlfn._xlws.FILTER('H2'!$G$2:$G$89280, ($C2='H2'!$B$2:$B$89280)*(D2='H2'!$D$2:$D$89280)*($A$1='H2'!$E$2:$E$89280)))</f>
        <v>6.1708478905441844</v>
      </c>
      <c r="R2" s="9" cm="1">
        <f t="array" ref="R2">AVERAGE(_xlfn._xlws.FILTER(PS!$F$2:$F$89280, (C2=PS!$B$2:$B$89280)*(D2=PS!$D$2:$D$89280)*($A$1=PS!$E$2:$E$89280)))</f>
        <v>85.051708765173274</v>
      </c>
      <c r="S2" s="9" cm="1">
        <f t="array" ref="S2">AVERAGE(_xlfn._xlws.FILTER(PS!$F$2:$F$89280, (C2=PS!$B$2:$B$89280)*(D2=PS!$D$2:$D$89280)*(2040=PS!$E$2:$E$89280)))</f>
        <v>104.01707120922319</v>
      </c>
      <c r="T2" s="9" cm="1">
        <f t="array" ref="T2">AVERAGE(_xlfn._xlws.FILTER(PS!$P$2:$P$89280, (C2=PS!$B$2:$B$89280)*(D2=PS!$D$2:$D$89280)*($A$1=PS!$E$2:$E$89280)))+AVERAGE(_xlfn._xlws.FILTER(PS!$R$2:$R$89280, (C2=PS!$B$2:$B$89280)*(D2=PS!$D$2:$D$89280)*($A$1=PS!$E$2:$E$89280)))</f>
        <v>1155.2624341054998</v>
      </c>
      <c r="U2" s="9" cm="1">
        <f t="array" ref="U2">AVERAGE(_xlfn._xlws.FILTER(PS!$T$2:$T$89280, (C2=PS!$B$2:$B$89280)*(D2=PS!$D$2:$D$89280)*($A$1=PS!$E$2:$E$89280)))</f>
        <v>434.33737066601657</v>
      </c>
      <c r="V2" s="9" cm="1">
        <f t="array" ref="V2">_xlfn._xlws.FILTER(PS!$O$2:$O$89280+PS!$U$2:$U$89280, (C2=PS!$B$2:$B$89280)*(D2=PS!$D$2:$D$89280)*($A$1=PS!$E$2:$E$89280))</f>
        <v>92.630303714952547</v>
      </c>
      <c r="W2" s="9" cm="1">
        <f t="array" ref="W2">_xlfn._xlws.FILTER(PS!$Q$2:$Q$89280, (C2=PS!$B$2:$B$89280)*(D2=PS!$D$2:$D$89280)*($A$1=PS!$E$2:$E$89280))</f>
        <v>19.776000000000266</v>
      </c>
      <c r="X2" s="9" cm="1">
        <f t="array" ref="X2">_xlfn._xlws.FILTER(PS!$S$2:$S$89280, (C2=PS!$B$2:$B$89280)*(D2=PS!$D$2:$D$89280)*($A$1=PS!$E$2:$E$89280))</f>
        <v>43.164000000000016</v>
      </c>
      <c r="Y2" s="9" cm="1">
        <f t="array" ref="Y2">AVERAGE(_xlfn._xlws.FILTER(PS_FS!$W$2:$W$89280+PS_FS!$Y$2:$Y$89280, (C2=PS_FS!$B$2:$B$89280)*(D2=PS_FS!$D$2:$D$89280)*($A$1=PS_FS!$E$2:$E$89280)))</f>
        <v>2059.8238674115123</v>
      </c>
      <c r="Z2" s="9" cm="1">
        <f t="array" ref="Z2">_xlfn._xlws.FILTER(PS_FS!$AA$2:$AA$89280, (C2=PS_FS!$B$2:$B$89280)*(D2=PS_FS!$D$2:$D$89280)*($A$1=PS_FS!$E$2:$E$89280))</f>
        <v>475.12918928881129</v>
      </c>
      <c r="AA2" s="9" cm="1">
        <f t="array" ref="AA2">AVERAGE(_xlfn._xlws.FILTER(PS_FS!$AB$2:$AB$89280+PS_FS!$V$2:$V$89280, (C2=PS_FS!$B$2:$B$89280)*(D2=PS_FS!$D$2:$D$89280)*($A$1=PS_FS!$E$2:$E$89280)))</f>
        <v>150.47104242210503</v>
      </c>
      <c r="AB2" s="9" cm="1">
        <f t="array" ref="AB2">AVERAGE(_xlfn._xlws.FILTER(PS_FS!$X$2:$X$89280, (C2=PS_FS!$B$2:$B$89280)*(D2=PS_FS!$D$2:$D$89280)*($A$1=PS_FS!$E$2:$E$89280)))</f>
        <v>5.8578224555511751</v>
      </c>
      <c r="AC2" s="9" cm="1">
        <f t="array" ref="AC2">AVERAGE(_xlfn._xlws.FILTER(PS_FS!$Z$2:$Z$89280, (C2=PS_FS!$B$2:$B$89280)*(D2=PS_FS!$D$2:$D$89280)*($A$1=PS_FS!$E$2:$E$89280)))</f>
        <v>314.35317116575112</v>
      </c>
      <c r="AD2" s="9" cm="1">
        <f t="array" ref="AD2">AVERAGE(_xlfn._xlws.FILTER(ETS!$M$2:$M$89240, (C2=ETS!$A$2:$A$89240)*(D2=ETS!$C$2:$C$89240)*($A$1=ETS!$D$2:$D$89240)))</f>
        <v>171.48410653640644</v>
      </c>
      <c r="AE2" s="9" cm="1">
        <f t="array" ref="AE2">AVERAGE(_xlfn._xlws.FILTER(ETS!$M$2:$M$89240, (C2=ETS!$A$2:$A$89240)*(D2=ETS!$C$2:$C$89240)*(2040=ETS!$D$2:$D$89240)))</f>
        <v>404.36686693942539</v>
      </c>
      <c r="AF2" s="9" cm="1">
        <f t="array" ref="AF2">AVERAGE(_xlfn._xlws.FILTER(ETS!$L$2:$L$89240, (C2=ETS!$A$2:$A$89240)*(D2=ETS!$C$2:$C$89240)))*40</f>
        <v>3562.1695876338408</v>
      </c>
      <c r="AG2" s="9" cm="1">
        <f t="array" ref="AG2">AVERAGE(_xlfn._xlws.FILTER(ETS!$K$2:$K$89240, (C2=ETS!$A$2:$A$89240)*(D2=ETS!$C$2:$C$89240)))*40</f>
        <v>483.50482641272561</v>
      </c>
      <c r="AH2" s="9" cm="1">
        <f t="array" ref="AH2">AVERAGE(_xlfn._xlws.FILTER(ETS!$J$2:$J$89240, (C2=ETS!$A$2:$A$89240)*(D2=ETS!$C$2:$C$89240)))*40</f>
        <v>15219.968503686216</v>
      </c>
      <c r="AI2" s="9">
        <f>AH2+AG2+AF2</f>
        <v>19265.642917732781</v>
      </c>
      <c r="AJ2" s="9">
        <f>AC2+AB2+AA2+Z2+Y2</f>
        <v>3005.6350927437306</v>
      </c>
      <c r="AK2" s="9">
        <f>AJ2</f>
        <v>3005.6350927437306</v>
      </c>
      <c r="AL2">
        <f>K2*33/0.7+L2*33/0.6</f>
        <v>294.77891777723119</v>
      </c>
      <c r="AM2" s="9">
        <f>AK2-AL2</f>
        <v>2710.8561749664996</v>
      </c>
      <c r="AN2">
        <v>0</v>
      </c>
      <c r="AO2">
        <v>0</v>
      </c>
      <c r="AP2">
        <v>0</v>
      </c>
      <c r="AT2" s="4">
        <f>K2*33000/(O2*8760)*8760</f>
        <v>2712.3276059782402</v>
      </c>
      <c r="AU2" s="4">
        <f>L2*33000/(P2*8760)*8760</f>
        <v>2361.763053569608</v>
      </c>
    </row>
    <row r="3" spans="1:51" x14ac:dyDescent="0.25">
      <c r="A3" t="s">
        <v>238</v>
      </c>
      <c r="B3">
        <v>2</v>
      </c>
      <c r="C3">
        <v>3</v>
      </c>
      <c r="D3" t="s">
        <v>23</v>
      </c>
      <c r="E3" s="3" t="e" cm="1">
        <f t="array" ref="E3">_xlfn._xlws.FILTER('H2'!$AG$2:$AG$89120, (C3='H2'!$B$2:$B$89280)*(D3='H2'!$D$2:$D$89280)*($A$1='H2'!$E$2:$E$89280))</f>
        <v>#VALUE!</v>
      </c>
      <c r="F3" s="9" t="e" cm="1">
        <f t="array" ref="F3">_xlfn._xlws.FILTER('H2'!$AG$2:$AG$89120, (C3='H2'!$B$2:$B$89280)*(D3='H2'!$D$2:$D$89280)*(2040='H2'!$E$2:$E$89280))</f>
        <v>#VALUE!</v>
      </c>
      <c r="G3" s="9" t="e" cm="1">
        <f t="array" ref="G3">_xlfn._xlws.FILTER('H2'!$AH$2:$AH$98960, (C3='H2'!$B$2:$B$89280)*(D3='H2'!$D$2:$D$89280)*($A$1='H2'!$E$2:$E$89280))</f>
        <v>#VALUE!</v>
      </c>
      <c r="H3" s="9" t="e" cm="1">
        <f t="array" ref="H3">_xlfn._xlws.FILTER('H2'!$AJ$2:$AJ$98960, (C3='H2'!$B$2:$B$89280)*(D3='H2'!$D$2:$D$89280)*($A$1='H2'!$E$2:$E$89280))</f>
        <v>#VALUE!</v>
      </c>
      <c r="I3" s="9" t="e" cm="1">
        <f t="array" ref="I3">_xlfn._xlws.FILTER('H2'!$AK$2:$AK$98960, (C3='H2'!$B$2:$B$89280)*(D3='H2'!$D$2:$D$89280)*($A$1='H2'!$E$2:$E$89280))</f>
        <v>#VALUE!</v>
      </c>
      <c r="J3" s="9" t="e" cm="1">
        <f t="array" ref="J3">_xlfn._xlws.FILTER('H2'!$AL$2:$AL$98960, (C3='H2'!$B$2:$B$89280)*(D3='H2'!$D$2:$D$89280)*($A$1='H2'!$E$2:$E$89280))</f>
        <v>#VALUE!</v>
      </c>
      <c r="K3" s="9" cm="1">
        <f t="array" ref="K3">_xlfn._xlws.FILTER('H2'!$AA$2:$AA$89280, (C3='H2'!$B$2:$B$89280)*(D3='H2'!$D$2:$D$89280)*(2031='H2'!$E$2:$E$89280))</f>
        <v>35.675817624318846</v>
      </c>
      <c r="L3" s="9" cm="1">
        <f t="array" ref="L3">_xlfn._xlws.FILTER('H2'!$AB$2:$AB$89280, (C3='H2'!$B$2:$B$89280)*(D3='H2'!$D$2:$D$89280)*(2031='H2'!$E$2:$E$89280))</f>
        <v>34.348960106500719</v>
      </c>
      <c r="M3" s="9" cm="1">
        <f t="array" ref="M3">_xlfn._xlws.FILTER('H2'!$K$2:$K$89280, ($C3='H2'!$B$2:$B$89280)*(D3='H2'!$D$2:$D$89280)*($A$1='H2'!$E$2:$E$89280))</f>
        <v>0.97782432302155387</v>
      </c>
      <c r="N3" s="9" cm="1">
        <f t="array" ref="N3">_xlfn._xlws.FILTER('H2'!$N$2:$N$89280, ($C3='H2'!$B$2:$B$89280)*(D3='H2'!$D$2:$D$89280)*($A$1='H2'!$E$2:$E$89280))</f>
        <v>8.1756789847826656</v>
      </c>
      <c r="O3" s="9" cm="1">
        <f t="array" ref="O3">AVERAGE(_xlfn._xlws.FILTER('H2'!$H$2:$H$89280, ($C3='H2'!$B$2:$B$89280)*(D3='H2'!$D$2:$D$89280)*($A$1='H2'!$E$2:$E$89280)))</f>
        <v>11.515237646240474</v>
      </c>
      <c r="P3" s="9" cm="1">
        <f t="array" ref="P3">AVERAGE(_xlfn._xlws.FILTER('H2'!$I$2:$I$89280, ($C3='H2'!$B$2:$B$89280)*(D3='H2'!$D$2:$D$89280)*($A$1='H2'!$E$2:$E$89280)))</f>
        <v>39.257174771855134</v>
      </c>
      <c r="Q3" s="9" cm="1">
        <f t="array" ref="Q3">AVERAGE(_xlfn._xlws.FILTER('H2'!$G$2:$G$89280, ($C3='H2'!$B$2:$B$89280)*(D3='H2'!$D$2:$D$89280)*($A$1='H2'!$E$2:$E$89280)))</f>
        <v>7.1288699834544635</v>
      </c>
      <c r="R3" s="9" cm="1">
        <f t="array" ref="R3">AVERAGE(_xlfn._xlws.FILTER(PS!$F$2:$F$89280, (C3=PS!$B$2:$B$89280)*(D3=PS!$D$2:$D$89280)*($A$1=PS!$E$2:$E$89280)))</f>
        <v>84.619869490475068</v>
      </c>
      <c r="S3" s="9" cm="1">
        <f t="array" ref="S3">AVERAGE(_xlfn._xlws.FILTER(PS!$F$2:$F$89280, (C3=PS!$B$2:$B$89280)*(D3=PS!$D$2:$D$89280)*(2040=PS!$E$2:$E$89280)))</f>
        <v>103.97425289865633</v>
      </c>
      <c r="T3" s="9" cm="1">
        <f t="array" ref="T3">AVERAGE(_xlfn._xlws.FILTER(PS!$P$2:$P$89280, (C3=PS!$B$2:$B$89280)*(D3=PS!$D$2:$D$89280)*($A$1=PS!$E$2:$E$89280)))+AVERAGE(_xlfn._xlws.FILTER(PS!$R$2:$R$89280, (C3=PS!$B$2:$B$89280)*(D3=PS!$D$2:$D$89280)*($A$1=PS!$E$2:$E$89280)))-T$2</f>
        <v>55.156194574642313</v>
      </c>
      <c r="U3" s="9" cm="1">
        <f t="array" ref="U3">AVERAGE(_xlfn._xlws.FILTER(PS!$T$2:$T$89280, (C3=PS!$B$2:$B$89280)*(D3=PS!$D$2:$D$89280)*($A$1=PS!$E$2:$E$89280)))-U$2</f>
        <v>62.860900030778794</v>
      </c>
      <c r="V3" s="9" cm="1">
        <f t="array" ref="V3">_xlfn._xlws.FILTER(PS!$O$2:$O$89280+PS!$U$2:$U$89280, (C3=PS!$B$2:$B$89280)*(D3=PS!$D$2:$D$89280)*($A$1=PS!$E$2:$E$89280))-V$2</f>
        <v>-0.47077842201950659</v>
      </c>
      <c r="W3" s="9" cm="1">
        <f t="array" ref="W3">_xlfn._xlws.FILTER(PS!$Q$2:$Q$89280, (C3=PS!$B$2:$B$89280)*(D3=PS!$D$2:$D$89280)*($A$1=PS!$E$2:$E$89280))-W$2</f>
        <v>-9.5923269327613525E-14</v>
      </c>
      <c r="X3" s="9" cm="1">
        <f t="array" ref="X3">_xlfn._xlws.FILTER(PS!$S$2:$S$89280, (C3=PS!$B$2:$B$89280)*(D3=PS!$D$2:$D$89280)*($A$1=PS!$E$2:$E$89280))-X$2</f>
        <v>0</v>
      </c>
      <c r="Y3" s="9" cm="1">
        <f t="array" ref="Y3">_xlfn._xlws.FILTER(PS_FS!$W$2:$W$89280+PS_FS!$Y$2:$Y$89280, (C3=PS_FS!$B$2:$B$89280)*(D3=PS_FS!$D$2:$D$89280)*($A$1=PS_FS!$E$2:$E$89280))-Y$2</f>
        <v>129.15099592624074</v>
      </c>
      <c r="Z3" s="9" cm="1">
        <f t="array" ref="Z3">_xlfn._xlws.FILTER(PS_FS!$AA$2:$AA$89280, (C3=PS_FS!$B$2:$B$89280)*(D3=PS_FS!$D$2:$D$89280)*($A$1=PS_FS!$E$2:$E$89280))-Z$2</f>
        <v>71.438288304274693</v>
      </c>
      <c r="AA3" s="9" cm="1">
        <f t="array" ref="AA3">_xlfn._xlws.FILTER(PS_FS!$AB$2:$AB$89280+PS_FS!$V$2:$V$89280, (C3=PS_FS!$B$2:$B$89280)*(D3=PS_FS!$D$2:$D$89280)*($A$1=PS_FS!$E$2:$E$89280))-AA$2</f>
        <v>-26.817145142243717</v>
      </c>
      <c r="AB3" s="9" cm="1">
        <f t="array" ref="AB3">_xlfn._xlws.FILTER(PS_FS!$X$2:$X$89280, (C3=PS_FS!$B$2:$B$89280)*(D3=PS_FS!$D$2:$D$89280)*($A$1=PS_FS!$E$2:$E$89280))-AB$2</f>
        <v>-3.1276190364943495</v>
      </c>
      <c r="AC3" s="9" cm="1">
        <f t="array" ref="AC3">_xlfn._xlws.FILTER(PS_FS!$Z$2:$Z$89280, (C3=PS_FS!$B$2:$B$89280)*(D3=PS_FS!$D$2:$D$89280)*($A$1=PS_FS!$E$2:$E$89280))-AC$2</f>
        <v>7.3632566266992967</v>
      </c>
      <c r="AD3" s="9" cm="1">
        <f t="array" ref="AD3">AVERAGE(_xlfn._xlws.FILTER(ETS!$M$2:$M$89240, (C3=ETS!$A$2:$A$89240)*(D3=ETS!$C$2:$C$89240)*($A$1=ETS!$D$2:$D$89240)))</f>
        <v>171.90605854337898</v>
      </c>
      <c r="AE3" s="9" cm="1">
        <f t="array" ref="AE3">AVERAGE(_xlfn._xlws.FILTER(ETS!$M$2:$M$89240, (C3=ETS!$A$2:$A$89240)*(D3=ETS!$C$2:$C$89240)*(2040=ETS!$D$2:$D$89240)))</f>
        <v>405.37082507658135</v>
      </c>
      <c r="AF3" s="9" cm="1">
        <f t="array" ref="AF3">AVERAGE(_xlfn._xlws.FILTER(ETS!$L$2:$L$89240, (C3=ETS!$A$2:$A$89240)*(D3=ETS!$C$2:$C$89240)))*40-AF$2</f>
        <v>1.586802910809638</v>
      </c>
      <c r="AG3" s="9" cm="1">
        <f t="array" ref="AG3">AVERAGE(_xlfn._xlws.FILTER(ETS!$K$2:$K$89240, (C3=ETS!$A$2:$A$89240)*(D3=ETS!$C$2:$C$89240)))*40-AG$2</f>
        <v>4.1076187204515691</v>
      </c>
      <c r="AH3" s="9" cm="1">
        <f t="array" ref="AH3">AVERAGE(_xlfn._xlws.FILTER(ETS!$J$2:$J$89240, (C3=ETS!$A$2:$A$89240)*(D3=ETS!$C$2:$C$89240)))*40-AH$2</f>
        <v>-5.4939645635149645</v>
      </c>
      <c r="AI3" s="9">
        <f t="shared" ref="AI3:AI15" si="0">AH3+AG3+AF3</f>
        <v>0.2004570677462425</v>
      </c>
      <c r="AJ3" s="9">
        <f t="shared" ref="AJ3:AJ43" si="1">AC3+AB3+AA3+Z3+Y3</f>
        <v>178.00777667847666</v>
      </c>
      <c r="AK3" s="9">
        <f>AJ3+AJ$2</f>
        <v>3183.6428694222072</v>
      </c>
      <c r="AL3">
        <f t="shared" ref="AL3:AL63" si="2">K3*33/0.7+L3*33/0.6</f>
        <v>3571.0527795754283</v>
      </c>
      <c r="AM3" s="9">
        <f t="shared" ref="AM3:AM15" si="3">AK3-AL3</f>
        <v>-387.40991015322106</v>
      </c>
      <c r="AN3">
        <f>AL3-AL$2</f>
        <v>3276.2738617981972</v>
      </c>
      <c r="AO3">
        <f>33*(K3+L3)</f>
        <v>2310.8176651170456</v>
      </c>
      <c r="AP3">
        <f>AJ3-AN3</f>
        <v>-3098.2660851197206</v>
      </c>
      <c r="AQ3">
        <f>AK3-AL3</f>
        <v>-387.40991015322106</v>
      </c>
      <c r="AR3">
        <v>2490.4501079403449</v>
      </c>
      <c r="AS3">
        <f>AQ3-AR3</f>
        <v>-2877.8600180935659</v>
      </c>
      <c r="AT3" s="4">
        <f t="shared" ref="AT3:AT63" si="4">K3*33000/(O3*8760)*8760</f>
        <v>102238.61788791572</v>
      </c>
      <c r="AU3" s="4">
        <f t="shared" ref="AU3:AU63" si="5">L3*33000/(P3*8760)*8760</f>
        <v>28874.102380061784</v>
      </c>
    </row>
    <row r="4" spans="1:51" x14ac:dyDescent="0.25">
      <c r="A4" t="s">
        <v>242</v>
      </c>
      <c r="B4">
        <v>3</v>
      </c>
      <c r="C4">
        <v>4</v>
      </c>
      <c r="D4" t="s">
        <v>23</v>
      </c>
      <c r="E4" s="3" t="e" cm="1">
        <f t="array" ref="E4">_xlfn._xlws.FILTER('H2'!$AG$2:$AG$89120, (C4='H2'!$B$2:$B$89280)*(D4='H2'!$D$2:$D$89280)*($A$1='H2'!$E$2:$E$89280))</f>
        <v>#VALUE!</v>
      </c>
      <c r="F4" s="9" t="e" cm="1">
        <f t="array" ref="F4">_xlfn._xlws.FILTER('H2'!$AG$2:$AG$89120, (C4='H2'!$B$2:$B$89280)*(D4='H2'!$D$2:$D$89280)*(2040='H2'!$E$2:$E$89280))</f>
        <v>#VALUE!</v>
      </c>
      <c r="G4" s="9" t="e" cm="1">
        <f t="array" ref="G4">_xlfn._xlws.FILTER('H2'!$AH$2:$AH$98960, (C4='H2'!$B$2:$B$89280)*(D4='H2'!$D$2:$D$89280)*($A$1='H2'!$E$2:$E$89280))</f>
        <v>#VALUE!</v>
      </c>
      <c r="H4" s="9" t="e" cm="1">
        <f t="array" ref="H4">_xlfn._xlws.FILTER('H2'!$AJ$2:$AJ$98960, (C4='H2'!$B$2:$B$89280)*(D4='H2'!$D$2:$D$89280)*($A$1='H2'!$E$2:$E$89280))</f>
        <v>#VALUE!</v>
      </c>
      <c r="I4" s="9" t="e" cm="1">
        <f t="array" ref="I4">_xlfn._xlws.FILTER('H2'!$AK$2:$AK$98960, (C4='H2'!$B$2:$B$89280)*(D4='H2'!$D$2:$D$89280)*($A$1='H2'!$E$2:$E$89280))</f>
        <v>#VALUE!</v>
      </c>
      <c r="J4" s="9" t="e" cm="1">
        <f t="array" ref="J4">_xlfn._xlws.FILTER('H2'!$AL$2:$AL$98960, (C4='H2'!$B$2:$B$89280)*(D4='H2'!$D$2:$D$89280)*($A$1='H2'!$E$2:$E$89280))</f>
        <v>#VALUE!</v>
      </c>
      <c r="K4" s="9" cm="1">
        <f t="array" ref="K4">_xlfn._xlws.FILTER('H2'!$AA$2:$AA$89280, (C4='H2'!$B$2:$B$89280)*(D4='H2'!$D$2:$D$89280)*(2031='H2'!$E$2:$E$89280))</f>
        <v>37.453249208866353</v>
      </c>
      <c r="L4" s="9" cm="1">
        <f t="array" ref="L4">_xlfn._xlws.FILTER('H2'!$AB$2:$AB$89280, (C4='H2'!$B$2:$B$89280)*(D4='H2'!$D$2:$D$89280)*(2031='H2'!$E$2:$E$89280))</f>
        <v>32.687101413184422</v>
      </c>
      <c r="M4" s="9" cm="1">
        <f t="array" ref="M4">_xlfn._xlws.FILTER('H2'!$K$2:$K$89280, ($C4='H2'!$B$2:$B$89280)*(D4='H2'!$D$2:$D$89280)*($A$1='H2'!$E$2:$E$89280))</f>
        <v>0.97903122299174694</v>
      </c>
      <c r="N4" s="9" cm="1">
        <f t="array" ref="N4">_xlfn._xlws.FILTER('H2'!$N$2:$N$89280, ($C4='H2'!$B$2:$B$89280)*(D4='H2'!$D$2:$D$89280)*($A$1='H2'!$E$2:$E$89280))</f>
        <v>8.1892382266102111</v>
      </c>
      <c r="O4" s="9" cm="1">
        <f t="array" ref="O4">AVERAGE(_xlfn._xlws.FILTER('H2'!$H$2:$H$89280, ($C4='H2'!$B$2:$B$89280)*(D4='H2'!$D$2:$D$89280)*($A$1='H2'!$E$2:$E$89280)))</f>
        <v>11.586633900451302</v>
      </c>
      <c r="P4" s="9" cm="1">
        <f t="array" ref="P4">AVERAGE(_xlfn._xlws.FILTER('H2'!$I$2:$I$89280, ($C4='H2'!$B$2:$B$89280)*(D4='H2'!$D$2:$D$89280)*($A$1='H2'!$E$2:$E$89280)))</f>
        <v>39.149180396655538</v>
      </c>
      <c r="Q4" s="9" cm="1">
        <f t="array" ref="Q4">AVERAGE(_xlfn._xlws.FILTER('H2'!$G$2:$G$89280, ($C4='H2'!$B$2:$B$89280)*(D4='H2'!$D$2:$D$89280)*($A$1='H2'!$E$2:$E$89280)))</f>
        <v>7.1270165172946269</v>
      </c>
      <c r="R4" s="9" cm="1">
        <f t="array" ref="R4">AVERAGE(_xlfn._xlws.FILTER(PS!$F$2:$F$89280, (C4=PS!$B$2:$B$89280)*(D4=PS!$D$2:$D$89280)*($A$1=PS!$E$2:$E$89280)))</f>
        <v>84.592672344349324</v>
      </c>
      <c r="S4" s="9" cm="1">
        <f t="array" ref="S4">AVERAGE(_xlfn._xlws.FILTER(PS!$F$2:$F$89280, (C4=PS!$B$2:$B$89280)*(D4=PS!$D$2:$D$89280)*(2040=PS!$E$2:$E$89280)))</f>
        <v>103.97041373464903</v>
      </c>
      <c r="T4" s="9" cm="1">
        <f t="array" ref="T4">AVERAGE(_xlfn._xlws.FILTER(PS!$P$2:$P$89280, (C4=PS!$B$2:$B$89280)*(D4=PS!$D$2:$D$89280)*($A$1=PS!$E$2:$E$89280)))+AVERAGE(_xlfn._xlws.FILTER(PS!$R$2:$R$89280, (C4=PS!$B$2:$B$89280)*(D4=PS!$D$2:$D$89280)*($A$1=PS!$E$2:$E$89280)))-T$2</f>
        <v>54.653628437132284</v>
      </c>
      <c r="U4" s="9" cm="1">
        <f t="array" ref="U4">AVERAGE(_xlfn._xlws.FILTER(PS!$T$2:$T$89280, (C4=PS!$B$2:$B$89280)*(D4=PS!$D$2:$D$89280)*($A$1=PS!$E$2:$E$89280)))-U$2</f>
        <v>63.817450159354507</v>
      </c>
      <c r="V4" s="9" cm="1">
        <f t="array" ref="V4">_xlfn._xlws.FILTER(PS!$O$2:$O$89280+PS!$U$2:$U$89280, (C4=PS!$B$2:$B$89280)*(D4=PS!$D$2:$D$89280)*($A$1=PS!$E$2:$E$89280))-V$2</f>
        <v>-0.50692345850889353</v>
      </c>
      <c r="W4" s="9" cm="1">
        <f t="array" ref="W4">_xlfn._xlws.FILTER(PS!$Q$2:$Q$89280, (C4=PS!$B$2:$B$89280)*(D4=PS!$D$2:$D$89280)*($A$1=PS!$E$2:$E$89280))-W$2</f>
        <v>1.0977885267493548E-12</v>
      </c>
      <c r="X4" s="9" cm="1">
        <f t="array" ref="X4">_xlfn._xlws.FILTER(PS!$S$2:$S$89280, (C4=PS!$B$2:$B$89280)*(D4=PS!$D$2:$D$89280)*($A$1=PS!$E$2:$E$89280))-X$2</f>
        <v>0</v>
      </c>
      <c r="Y4" s="9" cm="1">
        <f t="array" ref="Y4">_xlfn._xlws.FILTER(PS_FS!$W$2:$W$89280+PS_FS!$Y$2:$Y$89280, (C4=PS_FS!$B$2:$B$89280)*(D4=PS_FS!$D$2:$D$89280)*($A$1=PS_FS!$E$2:$E$89280))-Y$2</f>
        <v>128.51710924601093</v>
      </c>
      <c r="Z4" s="9" cm="1">
        <f t="array" ref="Z4">_xlfn._xlws.FILTER(PS_FS!$AA$2:$AA$89280, (C4=PS_FS!$B$2:$B$89280)*(D4=PS_FS!$D$2:$D$89280)*($A$1=PS_FS!$E$2:$E$89280))-Z$2</f>
        <v>72.694024835408072</v>
      </c>
      <c r="AA4" s="9" cm="1">
        <f t="array" ref="AA4">_xlfn._xlws.FILTER(PS_FS!$AB$2:$AB$89280+PS_FS!$V$2:$V$89280, (C4=PS_FS!$B$2:$B$89280)*(D4=PS_FS!$D$2:$D$89280)*($A$1=PS_FS!$E$2:$E$89280))-AA$2</f>
        <v>-26.755162360152539</v>
      </c>
      <c r="AB4" s="9" cm="1">
        <f t="array" ref="AB4">_xlfn._xlws.FILTER(PS_FS!$X$2:$X$89280, (C4=PS_FS!$B$2:$B$89280)*(D4=PS_FS!$D$2:$D$89280)*($A$1=PS_FS!$E$2:$E$89280))-AB$2</f>
        <v>-3.1142709723671613</v>
      </c>
      <c r="AC4" s="9" cm="1">
        <f t="array" ref="AC4">_xlfn._xlws.FILTER(PS_FS!$Z$2:$Z$89280, (C4=PS_FS!$B$2:$B$89280)*(D4=PS_FS!$D$2:$D$89280)*($A$1=PS_FS!$E$2:$E$89280))-AC$2</f>
        <v>7.6102789640823971</v>
      </c>
      <c r="AD4" s="9" cm="1">
        <f t="array" ref="AD4">AVERAGE(_xlfn._xlws.FILTER(ETS!$M$2:$M$89240, (C4=ETS!$A$2:$A$89240)*(D4=ETS!$C$2:$C$89240)*($A$1=ETS!$D$2:$D$89240)))</f>
        <v>171.89239117014853</v>
      </c>
      <c r="AE4" s="9" cm="1">
        <f t="array" ref="AE4">AVERAGE(_xlfn._xlws.FILTER(ETS!$M$2:$M$89240, (C4=ETS!$A$2:$A$89240)*(D4=ETS!$C$2:$C$89240)*(2040=ETS!$D$2:$D$89240)))</f>
        <v>405.33372034923315</v>
      </c>
      <c r="AF4" s="9" cm="1">
        <f t="array" ref="AF4">AVERAGE(_xlfn._xlws.FILTER(ETS!$L$2:$L$89240, (C4=ETS!$A$2:$A$89240)*(D4=ETS!$C$2:$C$89240)))*40-AF$2</f>
        <v>1.1923675017260393</v>
      </c>
      <c r="AG4" s="9" cm="1">
        <f t="array" ref="AG4">AVERAGE(_xlfn._xlws.FILTER(ETS!$K$2:$K$89240, (C4=ETS!$A$2:$A$89240)*(D4=ETS!$C$2:$C$89240)))*40-AG$2</f>
        <v>4.2969193286692757</v>
      </c>
      <c r="AH4" s="9" cm="1">
        <f t="array" ref="AH4">AVERAGE(_xlfn._xlws.FILTER(ETS!$J$2:$J$89240, (C4=ETS!$A$2:$A$89240)*(D4=ETS!$C$2:$C$89240)))*40-AH$2</f>
        <v>-5.3005205039244174</v>
      </c>
      <c r="AI4" s="9">
        <f t="shared" si="0"/>
        <v>0.18876632647089764</v>
      </c>
      <c r="AJ4" s="9">
        <f>AC4+AB4+AA4+Z4+Y4</f>
        <v>178.95197971298171</v>
      </c>
      <c r="AK4" s="9">
        <f t="shared" ref="AK4:AK15" si="6">AJ4+AJ$2</f>
        <v>3184.5870724567121</v>
      </c>
      <c r="AL4">
        <f t="shared" si="2"/>
        <v>3563.4437547145571</v>
      </c>
      <c r="AM4" s="9">
        <f t="shared" si="3"/>
        <v>-378.85668225784502</v>
      </c>
      <c r="AN4">
        <f>AL4-AL$2</f>
        <v>3268.6648369373261</v>
      </c>
      <c r="AO4">
        <f t="shared" ref="AO4:AO15" si="7">33*(K4+L4)</f>
        <v>2314.6315705276756</v>
      </c>
      <c r="AP4">
        <f t="shared" ref="AP4:AP15" si="8">AJ4-AN4</f>
        <v>-3089.7128572243446</v>
      </c>
      <c r="AQ4">
        <f t="shared" ref="AQ4:AQ63" si="9">AK4-AL4</f>
        <v>-378.85668225784502</v>
      </c>
      <c r="AR4">
        <v>2490.4501079403449</v>
      </c>
      <c r="AS4">
        <f t="shared" ref="AS4:AS63" si="10">AQ4-AR4</f>
        <v>-2869.3067901981899</v>
      </c>
      <c r="AT4" s="4">
        <f t="shared" si="4"/>
        <v>106670.94813830691</v>
      </c>
      <c r="AU4" s="4">
        <f t="shared" si="5"/>
        <v>27552.922837874681</v>
      </c>
    </row>
    <row r="5" spans="1:51" x14ac:dyDescent="0.25">
      <c r="A5" t="s">
        <v>392</v>
      </c>
      <c r="B5">
        <v>4</v>
      </c>
      <c r="C5">
        <v>5</v>
      </c>
      <c r="D5" t="s">
        <v>23</v>
      </c>
      <c r="E5" s="3" t="e" cm="1">
        <f t="array" ref="E5">_xlfn._xlws.FILTER('H2'!$AG$2:$AG$89120, (C5='H2'!$B$2:$B$89280)*(D5='H2'!$D$2:$D$89280)*($A$1='H2'!$E$2:$E$89280))</f>
        <v>#VALUE!</v>
      </c>
      <c r="F5" s="9" t="e" cm="1">
        <f t="array" ref="F5">_xlfn._xlws.FILTER('H2'!$AG$2:$AG$89120, (C5='H2'!$B$2:$B$89280)*(D5='H2'!$D$2:$D$89280)*(2040='H2'!$E$2:$E$89280))</f>
        <v>#VALUE!</v>
      </c>
      <c r="G5" s="9" t="e" cm="1">
        <f t="array" ref="G5">_xlfn._xlws.FILTER('H2'!$AH$2:$AH$98960, (C5='H2'!$B$2:$B$89280)*(D5='H2'!$D$2:$D$89280)*($A$1='H2'!$E$2:$E$89280))</f>
        <v>#VALUE!</v>
      </c>
      <c r="H5" s="9" t="e" cm="1">
        <f t="array" ref="H5">_xlfn._xlws.FILTER('H2'!$AJ$2:$AJ$98960, (C5='H2'!$B$2:$B$89280)*(D5='H2'!$D$2:$D$89280)*($A$1='H2'!$E$2:$E$89280))</f>
        <v>#VALUE!</v>
      </c>
      <c r="I5" s="9" t="e" cm="1">
        <f t="array" ref="I5">_xlfn._xlws.FILTER('H2'!$AK$2:$AK$98960, (C5='H2'!$B$2:$B$89280)*(D5='H2'!$D$2:$D$89280)*($A$1='H2'!$E$2:$E$89280))</f>
        <v>#VALUE!</v>
      </c>
      <c r="J5" s="9" t="e" cm="1">
        <f t="array" ref="J5">_xlfn._xlws.FILTER('H2'!$AL$2:$AL$98960, (C5='H2'!$B$2:$B$89280)*(D5='H2'!$D$2:$D$89280)*($A$1='H2'!$E$2:$E$89280))</f>
        <v>#VALUE!</v>
      </c>
      <c r="K5" s="9" cm="1">
        <f t="array" ref="K5">_xlfn._xlws.FILTER('H2'!$AA$2:$AA$89280, (C5='H2'!$B$2:$B$89280)*(D5='H2'!$D$2:$D$89280)*(2031='H2'!$E$2:$E$89280))</f>
        <v>36.835736299182805</v>
      </c>
      <c r="L5" s="9" cm="1">
        <f t="array" ref="L5">_xlfn._xlws.FILTER('H2'!$AB$2:$AB$89280, (C5='H2'!$B$2:$B$89280)*(D5='H2'!$D$2:$D$89280)*(2031='H2'!$E$2:$E$89280))</f>
        <v>34.624945334486029</v>
      </c>
      <c r="M5" s="9" cm="1">
        <f t="array" ref="M5">_xlfn._xlws.FILTER('H2'!$K$2:$K$89280, ($C5='H2'!$B$2:$B$89280)*(D5='H2'!$D$2:$D$89280)*($A$1='H2'!$E$2:$E$89280))</f>
        <v>1.0003993325233895</v>
      </c>
      <c r="N5" s="9" cm="1">
        <f t="array" ref="N5">_xlfn._xlws.FILTER('H2'!$N$2:$N$89280, ($C5='H2'!$B$2:$B$89280)*(D5='H2'!$D$2:$D$89280)*($A$1='H2'!$E$2:$E$89280))</f>
        <v>8.3825869545092289</v>
      </c>
      <c r="O5" s="9" cm="1">
        <f t="array" ref="O5">AVERAGE(_xlfn._xlws.FILTER('H2'!$H$2:$H$89280, ($C5='H2'!$B$2:$B$89280)*(D5='H2'!$D$2:$D$89280)*($A$1='H2'!$E$2:$E$89280)))</f>
        <v>11.882873186053688</v>
      </c>
      <c r="P5" s="9" cm="1">
        <f t="array" ref="P5">AVERAGE(_xlfn._xlws.FILTER('H2'!$I$2:$I$89280, ($C5='H2'!$B$2:$B$89280)*(D5='H2'!$D$2:$D$89280)*($A$1='H2'!$E$2:$E$89280)))</f>
        <v>38.539431691729575</v>
      </c>
      <c r="Q5" s="9" cm="1">
        <f t="array" ref="Q5">AVERAGE(_xlfn._xlws.FILTER('H2'!$G$2:$G$89280, ($C5='H2'!$B$2:$B$89280)*(D5='H2'!$D$2:$D$89280)*($A$1='H2'!$E$2:$E$89280)))</f>
        <v>7.1399999999891444</v>
      </c>
      <c r="R5" s="9" cm="1">
        <f t="array" ref="R5">AVERAGE(_xlfn._xlws.FILTER(PS!$F$2:$F$89280, (C5=PS!$B$2:$B$89280)*(D5=PS!$D$2:$D$89280)*($A$1=PS!$E$2:$E$89280)))</f>
        <v>84.491424284149886</v>
      </c>
      <c r="S5" s="9" cm="1">
        <f t="array" ref="S5">AVERAGE(_xlfn._xlws.FILTER(PS!$F$2:$F$89280, (C5=PS!$B$2:$B$89280)*(D5=PS!$D$2:$D$89280)*(2040=PS!$E$2:$E$89280)))</f>
        <v>103.98885966589462</v>
      </c>
      <c r="T5" s="9" cm="1">
        <f t="array" ref="T5">AVERAGE(_xlfn._xlws.FILTER(PS!$P$2:$P$89280, (C5=PS!$B$2:$B$89280)*(D5=PS!$D$2:$D$89280)*($A$1=PS!$E$2:$E$89280)))+AVERAGE(_xlfn._xlws.FILTER(PS!$R$2:$R$89280, (C5=PS!$B$2:$B$89280)*(D5=PS!$D$2:$D$89280)*($A$1=PS!$E$2:$E$89280)))-T$2</f>
        <v>43.868276798245688</v>
      </c>
      <c r="U5" s="9" cm="1">
        <f t="array" ref="U5">AVERAGE(_xlfn._xlws.FILTER(PS!$T$2:$T$89280, (C5=PS!$B$2:$B$89280)*(D5=PS!$D$2:$D$89280)*($A$1=PS!$E$2:$E$89280)))-U$2</f>
        <v>57.77688591595836</v>
      </c>
      <c r="V5" s="9" cm="1">
        <f t="array" ref="V5">_xlfn._xlws.FILTER(PS!$O$2:$O$89280+PS!$U$2:$U$89280, (C5=PS!$B$2:$B$89280)*(D5=PS!$D$2:$D$89280)*($A$1=PS!$E$2:$E$89280))-V$2</f>
        <v>-0.42386207643919249</v>
      </c>
      <c r="W5" s="9" cm="1">
        <f t="array" ref="W5">_xlfn._xlws.FILTER(PS!$Q$2:$Q$89280, (C5=PS!$B$2:$B$89280)*(D5=PS!$D$2:$D$89280)*($A$1=PS!$E$2:$E$89280))-W$2</f>
        <v>-1.4566126083082054E-13</v>
      </c>
      <c r="X5" s="9" cm="1">
        <f t="array" ref="X5">_xlfn._xlws.FILTER(PS!$S$2:$S$89280, (C5=PS!$B$2:$B$89280)*(D5=PS!$D$2:$D$89280)*($A$1=PS!$E$2:$E$89280))-X$2</f>
        <v>0</v>
      </c>
      <c r="Y5" s="9" cm="1">
        <f t="array" ref="Y5">_xlfn._xlws.FILTER(PS_FS!$W$2:$W$89280+PS_FS!$Y$2:$Y$89280, (C5=PS_FS!$B$2:$B$89280)*(D5=PS_FS!$D$2:$D$89280)*($A$1=PS_FS!$E$2:$E$89280))-Y$2</f>
        <v>113.48507184446589</v>
      </c>
      <c r="Z5" s="9" cm="1">
        <f t="array" ref="Z5">_xlfn._xlws.FILTER(PS_FS!$AA$2:$AA$89280, (C5=PS_FS!$B$2:$B$89280)*(D5=PS_FS!$D$2:$D$89280)*($A$1=PS_FS!$E$2:$E$89280))-Z$2</f>
        <v>66.912892462012564</v>
      </c>
      <c r="AA5" s="9" cm="1">
        <f t="array" ref="AA5">_xlfn._xlws.FILTER(PS_FS!$AB$2:$AB$89280+PS_FS!$V$2:$V$89280, (C5=PS_FS!$B$2:$B$89280)*(D5=PS_FS!$D$2:$D$89280)*($A$1=PS_FS!$E$2:$E$89280))-AA$2</f>
        <v>-22.351567109512928</v>
      </c>
      <c r="AB5" s="9" cm="1">
        <f t="array" ref="AB5">_xlfn._xlws.FILTER(PS_FS!$X$2:$X$89280, (C5=PS_FS!$B$2:$B$89280)*(D5=PS_FS!$D$2:$D$89280)*($A$1=PS_FS!$E$2:$E$89280))-AB$2</f>
        <v>-2.7398355731697199</v>
      </c>
      <c r="AC5" s="9" cm="1">
        <f t="array" ref="AC5">_xlfn._xlws.FILTER(PS_FS!$Z$2:$Z$89280, (C5=PS_FS!$B$2:$B$89280)*(D5=PS_FS!$D$2:$D$89280)*($A$1=PS_FS!$E$2:$E$89280))-AC$2</f>
        <v>10.370942652903182</v>
      </c>
      <c r="AD5" s="9" cm="1">
        <f t="array" ref="AD5">AVERAGE(_xlfn._xlws.FILTER(ETS!$M$2:$M$89240, (C5=ETS!$A$2:$A$89240)*(D5=ETS!$C$2:$C$89240)*($A$1=ETS!$D$2:$D$89240)))</f>
        <v>172.03188466416859</v>
      </c>
      <c r="AE5" s="9" cm="1">
        <f t="array" ref="AE5">AVERAGE(_xlfn._xlws.FILTER(ETS!$M$2:$M$89240, (C5=ETS!$A$2:$A$89240)*(D5=ETS!$C$2:$C$89240)*(2040=ETS!$D$2:$D$89240)))</f>
        <v>405.65902588773582</v>
      </c>
      <c r="AF5" s="9" cm="1">
        <f t="array" ref="AF5">AVERAGE(_xlfn._xlws.FILTER(ETS!$L$2:$L$89240, (C5=ETS!$A$2:$A$89240)*(D5=ETS!$C$2:$C$89240)))*40-AF$2</f>
        <v>3.3997674409852152</v>
      </c>
      <c r="AG5" s="9" cm="1">
        <f t="array" ref="AG5">AVERAGE(_xlfn._xlws.FILTER(ETS!$K$2:$K$89240, (C5=ETS!$A$2:$A$89240)*(D5=ETS!$C$2:$C$89240)))*40-AG$2</f>
        <v>3.9421447643166516</v>
      </c>
      <c r="AH5" s="9" cm="1">
        <f t="array" ref="AH5">AVERAGE(_xlfn._xlws.FILTER(ETS!$J$2:$J$89240, (C5=ETS!$A$2:$A$89240)*(D5=ETS!$C$2:$C$89240)))*40-AH$2</f>
        <v>-7.1037935584190564</v>
      </c>
      <c r="AI5" s="9">
        <f t="shared" si="0"/>
        <v>0.23811864688281048</v>
      </c>
      <c r="AJ5" s="9">
        <f t="shared" si="1"/>
        <v>165.67750427669898</v>
      </c>
      <c r="AK5" s="9">
        <f t="shared" si="6"/>
        <v>3171.3125970204296</v>
      </c>
      <c r="AL5">
        <f t="shared" si="2"/>
        <v>3640.9138475010641</v>
      </c>
      <c r="AM5" s="9">
        <f t="shared" si="3"/>
        <v>-469.60125048063446</v>
      </c>
      <c r="AN5">
        <f>AL5-AL$2</f>
        <v>3346.134929723833</v>
      </c>
      <c r="AO5">
        <f t="shared" si="7"/>
        <v>2358.2024939110711</v>
      </c>
      <c r="AP5">
        <f t="shared" si="8"/>
        <v>-3180.457425447134</v>
      </c>
      <c r="AQ5">
        <f t="shared" si="9"/>
        <v>-469.60125048063446</v>
      </c>
      <c r="AR5">
        <v>2490.4501079403449</v>
      </c>
      <c r="AS5">
        <f t="shared" si="10"/>
        <v>-2960.0513584209793</v>
      </c>
      <c r="AT5" s="4">
        <f t="shared" si="4"/>
        <v>102296.74918181362</v>
      </c>
      <c r="AU5" s="4">
        <f t="shared" si="5"/>
        <v>29648.158934404884</v>
      </c>
    </row>
    <row r="6" spans="1:51" x14ac:dyDescent="0.25">
      <c r="A6" t="s">
        <v>393</v>
      </c>
      <c r="B6">
        <v>5</v>
      </c>
      <c r="C6">
        <v>6</v>
      </c>
      <c r="D6" t="s">
        <v>23</v>
      </c>
      <c r="E6" s="3" t="e" cm="1">
        <f t="array" ref="E6">_xlfn._xlws.FILTER('H2'!$AG$2:$AG$89120, (C6='H2'!$B$2:$B$89280)*(D6='H2'!$D$2:$D$89280)*($A$1='H2'!$E$2:$E$89280))</f>
        <v>#VALUE!</v>
      </c>
      <c r="F6" s="9" t="e" cm="1">
        <f t="array" ref="F6">_xlfn._xlws.FILTER('H2'!$AG$2:$AG$89120, (C6='H2'!$B$2:$B$89280)*(D6='H2'!$D$2:$D$89280)*(2040='H2'!$E$2:$E$89280))</f>
        <v>#VALUE!</v>
      </c>
      <c r="G6" s="9" t="e" cm="1">
        <f t="array" ref="G6">_xlfn._xlws.FILTER('H2'!$AH$2:$AH$98960, (C6='H2'!$B$2:$B$89280)*(D6='H2'!$D$2:$D$89280)*($A$1='H2'!$E$2:$E$89280))</f>
        <v>#VALUE!</v>
      </c>
      <c r="H6" s="9" t="e" cm="1">
        <f t="array" ref="H6">_xlfn._xlws.FILTER('H2'!$AJ$2:$AJ$98960, (C6='H2'!$B$2:$B$89280)*(D6='H2'!$D$2:$D$89280)*($A$1='H2'!$E$2:$E$89280))</f>
        <v>#VALUE!</v>
      </c>
      <c r="I6" s="9" t="e" cm="1">
        <f t="array" ref="I6">_xlfn._xlws.FILTER('H2'!$AK$2:$AK$98960, (C6='H2'!$B$2:$B$89280)*(D6='H2'!$D$2:$D$89280)*($A$1='H2'!$E$2:$E$89280))</f>
        <v>#VALUE!</v>
      </c>
      <c r="J6" s="9" t="e" cm="1">
        <f t="array" ref="J6">_xlfn._xlws.FILTER('H2'!$AL$2:$AL$98960, (C6='H2'!$B$2:$B$89280)*(D6='H2'!$D$2:$D$89280)*($A$1='H2'!$E$2:$E$89280))</f>
        <v>#VALUE!</v>
      </c>
      <c r="K6" s="9" cm="1">
        <f t="array" ref="K6">_xlfn._xlws.FILTER('H2'!$AA$2:$AA$89280, (C6='H2'!$B$2:$B$89280)*(D6='H2'!$D$2:$D$89280)*(2031='H2'!$E$2:$E$89280))</f>
        <v>36.265709224729171</v>
      </c>
      <c r="L6" s="9" cm="1">
        <f t="array" ref="L6">_xlfn._xlws.FILTER('H2'!$AB$2:$AB$89280, (C6='H2'!$B$2:$B$89280)*(D6='H2'!$D$2:$D$89280)*(2031='H2'!$E$2:$E$89280))</f>
        <v>34.557651489435031</v>
      </c>
      <c r="M6" s="9" cm="1">
        <f t="array" ref="M6">_xlfn._xlws.FILTER('H2'!$K$2:$K$89280, ($C6='H2'!$B$2:$B$89280)*(D6='H2'!$D$2:$D$89280)*($A$1='H2'!$E$2:$E$89280))</f>
        <v>0.99229662366637084</v>
      </c>
      <c r="N6" s="9" cm="1">
        <f t="array" ref="N6">_xlfn._xlws.FILTER('H2'!$N$2:$N$89280, ($C6='H2'!$B$2:$B$89280)*(D6='H2'!$D$2:$D$89280)*($A$1='H2'!$E$2:$E$89280))</f>
        <v>8.2963179213129763</v>
      </c>
      <c r="O6" s="9" cm="1">
        <f t="array" ref="O6">AVERAGE(_xlfn._xlws.FILTER('H2'!$H$2:$H$89280, ($C6='H2'!$B$2:$B$89280)*(D6='H2'!$D$2:$D$89280)*($A$1='H2'!$E$2:$E$89280)))</f>
        <v>11.807675675044914</v>
      </c>
      <c r="P6" s="9" cm="1">
        <f t="array" ref="P6">AVERAGE(_xlfn._xlws.FILTER('H2'!$I$2:$I$89280, ($C6='H2'!$B$2:$B$89280)*(D6='H2'!$D$2:$D$89280)*($A$1='H2'!$E$2:$E$89280)))</f>
        <v>38.751705210586302</v>
      </c>
      <c r="Q6" s="9" cm="1">
        <f t="array" ref="Q6">AVERAGE(_xlfn._xlws.FILTER('H2'!$G$2:$G$89280, ($C6='H2'!$B$2:$B$89280)*(D6='H2'!$D$2:$D$89280)*($A$1='H2'!$E$2:$E$89280)))</f>
        <v>7.139999999997209</v>
      </c>
      <c r="R6" s="9" cm="1">
        <f t="array" ref="R6">AVERAGE(_xlfn._xlws.FILTER(PS!$F$2:$F$89280, (C6=PS!$B$2:$B$89280)*(D6=PS!$D$2:$D$89280)*($A$1=PS!$E$2:$E$89280)))</f>
        <v>83.894241919330668</v>
      </c>
      <c r="S6" s="9" cm="1">
        <f t="array" ref="S6">AVERAGE(_xlfn._xlws.FILTER(PS!$F$2:$F$89280, (C6=PS!$B$2:$B$89280)*(D6=PS!$D$2:$D$89280)*(2040=PS!$E$2:$E$89280)))</f>
        <v>103.85478754379241</v>
      </c>
      <c r="T6" s="9" cm="1">
        <f t="array" ref="T6">AVERAGE(_xlfn._xlws.FILTER(PS!$P$2:$P$89280, (C6=PS!$B$2:$B$89280)*(D6=PS!$D$2:$D$89280)*($A$1=PS!$E$2:$E$89280)))+AVERAGE(_xlfn._xlws.FILTER(PS!$R$2:$R$89280, (C6=PS!$B$2:$B$89280)*(D6=PS!$D$2:$D$89280)*($A$1=PS!$E$2:$E$89280)))-T$2</f>
        <v>21.246292357241146</v>
      </c>
      <c r="U6" s="9" cm="1">
        <f t="array" ref="U6">AVERAGE(_xlfn._xlws.FILTER(PS!$T$2:$T$89280, (C6=PS!$B$2:$B$89280)*(D6=PS!$D$2:$D$89280)*($A$1=PS!$E$2:$E$89280)))-U$2</f>
        <v>86.230003370628538</v>
      </c>
      <c r="V6" s="9" cm="1">
        <f t="array" ref="V6">_xlfn._xlws.FILTER(PS!$O$2:$O$89280+PS!$U$2:$U$89280, (C6=PS!$B$2:$B$89280)*(D6=PS!$D$2:$D$89280)*($A$1=PS!$E$2:$E$89280))-V$2</f>
        <v>1.0541858031618148</v>
      </c>
      <c r="W6" s="9" cm="1">
        <f t="array" ref="W6">_xlfn._xlws.FILTER(PS!$Q$2:$Q$89280, (C6=PS!$B$2:$B$89280)*(D6=PS!$D$2:$D$89280)*($A$1=PS!$E$2:$E$89280))-W$2</f>
        <v>4.2703618419182021E-12</v>
      </c>
      <c r="X6" s="9" cm="1">
        <f t="array" ref="X6">_xlfn._xlws.FILTER(PS!$S$2:$S$89280, (C6=PS!$B$2:$B$89280)*(D6=PS!$D$2:$D$89280)*($A$1=PS!$E$2:$E$89280))-X$2</f>
        <v>0</v>
      </c>
      <c r="Y6" s="9" cm="1">
        <f t="array" ref="Y6">_xlfn._xlws.FILTER(PS_FS!$W$2:$W$89280+PS_FS!$Y$2:$Y$89280, (C6=PS_FS!$B$2:$B$89280)*(D6=PS_FS!$D$2:$D$89280)*($A$1=PS_FS!$E$2:$E$89280))-Y$2</f>
        <v>76.279790252540806</v>
      </c>
      <c r="Z6" s="9" cm="1">
        <f t="array" ref="Z6">_xlfn._xlws.FILTER(PS_FS!$AA$2:$AA$89280, (C6=PS_FS!$B$2:$B$89280)*(D6=PS_FS!$D$2:$D$89280)*($A$1=PS_FS!$E$2:$E$89280))-Z$2</f>
        <v>95.411093384852393</v>
      </c>
      <c r="AA6" s="9" cm="1">
        <f t="array" ref="AA6">_xlfn._xlws.FILTER(PS_FS!$AB$2:$AB$89280+PS_FS!$V$2:$V$89280, (C6=PS_FS!$B$2:$B$89280)*(D6=PS_FS!$D$2:$D$89280)*($A$1=PS_FS!$E$2:$E$89280))-AA$2</f>
        <v>-17.061553755397966</v>
      </c>
      <c r="AB6" s="9" cm="1">
        <f t="array" ref="AB6">_xlfn._xlws.FILTER(PS_FS!$X$2:$X$89280, (C6=PS_FS!$B$2:$B$89280)*(D6=PS_FS!$D$2:$D$89280)*($A$1=PS_FS!$E$2:$E$89280))-AB$2</f>
        <v>-1.6239843342998768</v>
      </c>
      <c r="AC6" s="9" cm="1">
        <f t="array" ref="AC6">_xlfn._xlws.FILTER(PS_FS!$Z$2:$Z$89280, (C6=PS_FS!$B$2:$B$89280)*(D6=PS_FS!$D$2:$D$89280)*($A$1=PS_FS!$E$2:$E$89280))-AC$2</f>
        <v>15.936720679928612</v>
      </c>
      <c r="AD6" s="9" cm="1">
        <f t="array" ref="AD6">AVERAGE(_xlfn._xlws.FILTER(ETS!$M$2:$M$89240, (C6=ETS!$A$2:$A$89240)*(D6=ETS!$C$2:$C$89240)*($A$1=ETS!$D$2:$D$89240)))</f>
        <v>175.76859970887779</v>
      </c>
      <c r="AE6" s="9" cm="1">
        <f t="array" ref="AE6">AVERAGE(_xlfn._xlws.FILTER(ETS!$M$2:$M$89240, (C6=ETS!$A$2:$A$89240)*(D6=ETS!$C$2:$C$89240)*(2040=ETS!$D$2:$D$89240)))</f>
        <v>414.26689326264261</v>
      </c>
      <c r="AF6" s="9" cm="1">
        <f t="array" ref="AF6">AVERAGE(_xlfn._xlws.FILTER(ETS!$L$2:$L$89240, (C6=ETS!$A$2:$A$89240)*(D6=ETS!$C$2:$C$89240)))*40-AF$2</f>
        <v>36.721552496826462</v>
      </c>
      <c r="AG6" s="9" cm="1">
        <f t="array" ref="AG6">AVERAGE(_xlfn._xlws.FILTER(ETS!$K$2:$K$89240, (C6=ETS!$A$2:$A$89240)*(D6=ETS!$C$2:$C$89240)))*40-AG$2</f>
        <v>18.912523904421562</v>
      </c>
      <c r="AH6" s="9" cm="1">
        <f t="array" ref="AH6">AVERAGE(_xlfn._xlws.FILTER(ETS!$J$2:$J$89240, (C6=ETS!$A$2:$A$89240)*(D6=ETS!$C$2:$C$89240)))*40-AH$2</f>
        <v>-55.073221973327236</v>
      </c>
      <c r="AI6" s="9">
        <f t="shared" si="0"/>
        <v>0.56085442792078766</v>
      </c>
      <c r="AJ6" s="9">
        <f t="shared" si="1"/>
        <v>168.94206622762397</v>
      </c>
      <c r="AK6" s="9">
        <f t="shared" si="6"/>
        <v>3174.5771589713545</v>
      </c>
      <c r="AL6">
        <f t="shared" si="2"/>
        <v>3610.3399810847309</v>
      </c>
      <c r="AM6" s="9">
        <f t="shared" si="3"/>
        <v>-435.76282211337639</v>
      </c>
      <c r="AN6">
        <f t="shared" ref="AN6:AN15" si="11">AL6-AL$2</f>
        <v>3315.5610633074998</v>
      </c>
      <c r="AO6">
        <f t="shared" si="7"/>
        <v>2337.1709035674189</v>
      </c>
      <c r="AP6">
        <f t="shared" si="8"/>
        <v>-3146.618997079876</v>
      </c>
      <c r="AQ6">
        <f t="shared" si="9"/>
        <v>-435.76282211337639</v>
      </c>
      <c r="AR6">
        <v>2490.4501079403449</v>
      </c>
      <c r="AS6">
        <f t="shared" si="10"/>
        <v>-2926.2129300537213</v>
      </c>
      <c r="AT6" s="4">
        <f t="shared" si="4"/>
        <v>101355.12164730171</v>
      </c>
      <c r="AU6" s="4">
        <f t="shared" si="5"/>
        <v>29428.446901991236</v>
      </c>
    </row>
    <row r="7" spans="1:51" x14ac:dyDescent="0.25">
      <c r="A7" t="s">
        <v>394</v>
      </c>
      <c r="B7">
        <v>6</v>
      </c>
      <c r="C7">
        <v>7</v>
      </c>
      <c r="D7" t="s">
        <v>23</v>
      </c>
      <c r="E7" s="3" t="e" cm="1">
        <f t="array" ref="E7">_xlfn._xlws.FILTER('H2'!$AG$2:$AG$89120, (C7='H2'!$B$2:$B$89280)*(D7='H2'!$D$2:$D$89280)*($A$1='H2'!$E$2:$E$89280))</f>
        <v>#VALUE!</v>
      </c>
      <c r="F7" s="9" t="e" cm="1">
        <f t="array" ref="F7">_xlfn._xlws.FILTER('H2'!$AG$2:$AG$89120, (C7='H2'!$B$2:$B$89280)*(D7='H2'!$D$2:$D$89280)*(2040='H2'!$E$2:$E$89280))</f>
        <v>#VALUE!</v>
      </c>
      <c r="G7" s="9" t="e" cm="1">
        <f t="array" ref="G7">_xlfn._xlws.FILTER('H2'!$AH$2:$AH$98960, (C7='H2'!$B$2:$B$89280)*(D7='H2'!$D$2:$D$89280)*($A$1='H2'!$E$2:$E$89280))</f>
        <v>#VALUE!</v>
      </c>
      <c r="H7" s="9" t="e" cm="1">
        <f t="array" ref="H7">_xlfn._xlws.FILTER('H2'!$AJ$2:$AJ$98960, (C7='H2'!$B$2:$B$89280)*(D7='H2'!$D$2:$D$89280)*($A$1='H2'!$E$2:$E$89280))</f>
        <v>#VALUE!</v>
      </c>
      <c r="I7" s="9" t="e" cm="1">
        <f t="array" ref="I7">_xlfn._xlws.FILTER('H2'!$AK$2:$AK$98960, (C7='H2'!$B$2:$B$89280)*(D7='H2'!$D$2:$D$89280)*($A$1='H2'!$E$2:$E$89280))</f>
        <v>#VALUE!</v>
      </c>
      <c r="J7" s="9" t="e" cm="1">
        <f t="array" ref="J7">_xlfn._xlws.FILTER('H2'!$AL$2:$AL$98960, (C7='H2'!$B$2:$B$89280)*(D7='H2'!$D$2:$D$89280)*($A$1='H2'!$E$2:$E$89280))</f>
        <v>#VALUE!</v>
      </c>
      <c r="K7" s="9" cm="1">
        <f t="array" ref="K7">_xlfn._xlws.FILTER('H2'!$AA$2:$AA$89280, (C7='H2'!$B$2:$B$89280)*(D7='H2'!$D$2:$D$89280)*(2031='H2'!$E$2:$E$89280))</f>
        <v>51.10574443824693</v>
      </c>
      <c r="L7" s="9" cm="1">
        <f t="array" ref="L7">_xlfn._xlws.FILTER('H2'!$AB$2:$AB$89280, (C7='H2'!$B$2:$B$89280)*(D7='H2'!$D$2:$D$89280)*(2031='H2'!$E$2:$E$89280))</f>
        <v>58.894261495929634</v>
      </c>
      <c r="M7" s="9" cm="1">
        <f t="array" ref="M7">_xlfn._xlws.FILTER('H2'!$K$2:$K$89280, ($C7='H2'!$B$2:$B$89280)*(D7='H2'!$D$2:$D$89280)*($A$1='H2'!$E$2:$E$89280))</f>
        <v>1.0354236055838504</v>
      </c>
      <c r="N7" s="9" cm="1">
        <f t="array" ref="N7">_xlfn._xlws.FILTER('H2'!$N$2:$N$89280, ($C7='H2'!$B$2:$B$89280)*(D7='H2'!$D$2:$D$89280)*($A$1='H2'!$E$2:$E$89280))</f>
        <v>8.6542913643747497</v>
      </c>
      <c r="O7" s="9" cm="1">
        <f t="array" ref="O7">AVERAGE(_xlfn._xlws.FILTER('H2'!$H$2:$H$89280, ($C7='H2'!$B$2:$B$89280)*(D7='H2'!$D$2:$D$89280)*($A$1='H2'!$E$2:$E$89280)))</f>
        <v>4.5265289754302076</v>
      </c>
      <c r="P7" s="9" cm="1">
        <f t="array" ref="P7">AVERAGE(_xlfn._xlws.FILTER('H2'!$I$2:$I$89280, ($C7='H2'!$B$2:$B$89280)*(D7='H2'!$D$2:$D$89280)*($A$1='H2'!$E$2:$E$89280)))</f>
        <v>40.035720417092527</v>
      </c>
      <c r="Q7" s="9" cm="1">
        <f t="array" ref="Q7">AVERAGE(_xlfn._xlws.FILTER('H2'!$G$2:$G$89280, ($C7='H2'!$B$2:$B$89280)*(D7='H2'!$D$2:$D$89280)*($A$1='H2'!$E$2:$E$89280)))</f>
        <v>7.1399999999999908</v>
      </c>
      <c r="R7" s="9" cm="1">
        <f t="array" ref="R7">AVERAGE(_xlfn._xlws.FILTER(PS!$F$2:$F$89280, (C7=PS!$B$2:$B$89280)*(D7=PS!$D$2:$D$89280)*($A$1=PS!$E$2:$E$89280)))</f>
        <v>84.619869490475068</v>
      </c>
      <c r="S7" s="9" cm="1">
        <f t="array" ref="S7">AVERAGE(_xlfn._xlws.FILTER(PS!$F$2:$F$89280, (C7=PS!$B$2:$B$89280)*(D7=PS!$D$2:$D$89280)*(2040=PS!$E$2:$E$89280)))</f>
        <v>103.97425289865633</v>
      </c>
      <c r="T7" s="9" cm="1">
        <f t="array" ref="T7">AVERAGE(_xlfn._xlws.FILTER(PS!$P$2:$P$89280, (C7=PS!$B$2:$B$89280)*(D7=PS!$D$2:$D$89280)*($A$1=PS!$E$2:$E$89280)))+AVERAGE(_xlfn._xlws.FILTER(PS!$R$2:$R$89280, (C7=PS!$B$2:$B$89280)*(D7=PS!$D$2:$D$89280)*($A$1=PS!$E$2:$E$89280)))-T$2</f>
        <v>55.156194574642313</v>
      </c>
      <c r="U7" s="9" cm="1">
        <f t="array" ref="U7">AVERAGE(_xlfn._xlws.FILTER(PS!$T$2:$T$89280, (C7=PS!$B$2:$B$89280)*(D7=PS!$D$2:$D$89280)*($A$1=PS!$E$2:$E$89280)))-U$2</f>
        <v>62.860900030778794</v>
      </c>
      <c r="V7" s="9" cm="1">
        <f t="array" ref="V7">_xlfn._xlws.FILTER(PS!$O$2:$O$89280+PS!$U$2:$U$89280, (C7=PS!$B$2:$B$89280)*(D7=PS!$D$2:$D$89280)*($A$1=PS!$E$2:$E$89280))-V$2</f>
        <v>-0.47077842201950659</v>
      </c>
      <c r="W7" s="9" cm="1">
        <f t="array" ref="W7">_xlfn._xlws.FILTER(PS!$Q$2:$Q$89280, (C7=PS!$B$2:$B$89280)*(D7=PS!$D$2:$D$89280)*($A$1=PS!$E$2:$E$89280))-W$2</f>
        <v>-9.5923269327613525E-14</v>
      </c>
      <c r="X7" s="9" cm="1">
        <f t="array" ref="X7">_xlfn._xlws.FILTER(PS!$S$2:$S$89280, (C7=PS!$B$2:$B$89280)*(D7=PS!$D$2:$D$89280)*($A$1=PS!$E$2:$E$89280))-X$2</f>
        <v>0</v>
      </c>
      <c r="Y7" s="9" cm="1">
        <f t="array" ref="Y7">_xlfn._xlws.FILTER(PS_FS!$W$2:$W$89280+PS_FS!$Y$2:$Y$89280, (C7=PS_FS!$B$2:$B$89280)*(D7=PS_FS!$D$2:$D$89280)*($A$1=PS_FS!$E$2:$E$89280))-Y$2</f>
        <v>129.15099592624074</v>
      </c>
      <c r="Z7" s="9" cm="1">
        <f t="array" ref="Z7">_xlfn._xlws.FILTER(PS_FS!$AA$2:$AA$89280, (C7=PS_FS!$B$2:$B$89280)*(D7=PS_FS!$D$2:$D$89280)*($A$1=PS_FS!$E$2:$E$89280))-Z$2</f>
        <v>71.438288304274693</v>
      </c>
      <c r="AA7" s="9" cm="1">
        <f t="array" ref="AA7">_xlfn._xlws.FILTER(PS_FS!$AB$2:$AB$89280+PS_FS!$V$2:$V$89280, (C7=PS_FS!$B$2:$B$89280)*(D7=PS_FS!$D$2:$D$89280)*($A$1=PS_FS!$E$2:$E$89280))-AA$2</f>
        <v>-26.817145142243717</v>
      </c>
      <c r="AB7" s="9" cm="1">
        <f t="array" ref="AB7">_xlfn._xlws.FILTER(PS_FS!$X$2:$X$89280, (C7=PS_FS!$B$2:$B$89280)*(D7=PS_FS!$D$2:$D$89280)*($A$1=PS_FS!$E$2:$E$89280))-AB$2</f>
        <v>-3.1276190364943495</v>
      </c>
      <c r="AC7" s="9" cm="1">
        <f t="array" ref="AC7">_xlfn._xlws.FILTER(PS_FS!$Z$2:$Z$89280, (C7=PS_FS!$B$2:$B$89280)*(D7=PS_FS!$D$2:$D$89280)*($A$1=PS_FS!$E$2:$E$89280))-AC$2</f>
        <v>7.3632566266992967</v>
      </c>
      <c r="AD7" s="9" cm="1">
        <f t="array" ref="AD7">AVERAGE(_xlfn._xlws.FILTER(ETS!$M$2:$M$89240, (C7=ETS!$A$2:$A$89240)*(D7=ETS!$C$2:$C$89240)*($A$1=ETS!$D$2:$D$89240)))</f>
        <v>171.90605854337898</v>
      </c>
      <c r="AE7" s="9" cm="1">
        <f t="array" ref="AE7">AVERAGE(_xlfn._xlws.FILTER(ETS!$M$2:$M$89240, (C7=ETS!$A$2:$A$89240)*(D7=ETS!$C$2:$C$89240)*(2040=ETS!$D$2:$D$89240)))</f>
        <v>405.37082507658135</v>
      </c>
      <c r="AF7" s="9" cm="1">
        <f t="array" ref="AF7">AVERAGE(_xlfn._xlws.FILTER(ETS!$L$2:$L$89240, (C7=ETS!$A$2:$A$89240)*(D7=ETS!$C$2:$C$89240)))*40-AF$2</f>
        <v>1.586802910809638</v>
      </c>
      <c r="AG7" s="9" cm="1">
        <f t="array" ref="AG7">AVERAGE(_xlfn._xlws.FILTER(ETS!$K$2:$K$89240, (C7=ETS!$A$2:$A$89240)*(D7=ETS!$C$2:$C$89240)))*40-AG$2</f>
        <v>4.1076187204515691</v>
      </c>
      <c r="AH7" s="9" cm="1">
        <f t="array" ref="AH7">AVERAGE(_xlfn._xlws.FILTER(ETS!$J$2:$J$89240, (C7=ETS!$A$2:$A$89240)*(D7=ETS!$C$2:$C$89240)))*40-AH$2</f>
        <v>-5.4939645635149645</v>
      </c>
      <c r="AI7" s="9">
        <f t="shared" si="0"/>
        <v>0.2004570677462425</v>
      </c>
      <c r="AJ7" s="9">
        <f t="shared" si="1"/>
        <v>178.00777667847666</v>
      </c>
      <c r="AK7" s="9">
        <f t="shared" si="6"/>
        <v>3183.6428694222072</v>
      </c>
      <c r="AL7">
        <f t="shared" si="2"/>
        <v>5648.4551915077709</v>
      </c>
      <c r="AM7" s="9">
        <f t="shared" si="3"/>
        <v>-2464.8123220855637</v>
      </c>
      <c r="AN7">
        <f t="shared" si="11"/>
        <v>5353.6762737305398</v>
      </c>
      <c r="AO7">
        <f t="shared" si="7"/>
        <v>3630.0001958278262</v>
      </c>
      <c r="AP7">
        <f t="shared" si="8"/>
        <v>-5175.6684970520628</v>
      </c>
      <c r="AQ7">
        <f t="shared" si="9"/>
        <v>-2464.8123220855637</v>
      </c>
      <c r="AR7">
        <v>2490.4501079403449</v>
      </c>
      <c r="AS7">
        <f t="shared" si="10"/>
        <v>-4955.2624300259085</v>
      </c>
      <c r="AT7" s="4">
        <f t="shared" si="4"/>
        <v>372578.98394472612</v>
      </c>
      <c r="AU7" s="4">
        <f t="shared" si="5"/>
        <v>48544.415065300818</v>
      </c>
    </row>
    <row r="8" spans="1:51" x14ac:dyDescent="0.25">
      <c r="A8" t="s">
        <v>241</v>
      </c>
      <c r="B8">
        <v>7</v>
      </c>
      <c r="C8">
        <v>8</v>
      </c>
      <c r="D8" t="s">
        <v>23</v>
      </c>
      <c r="E8" s="3" t="e" cm="1">
        <f t="array" ref="E8">_xlfn._xlws.FILTER('H2'!$AG$2:$AG$89120, (C8='H2'!$B$2:$B$89280)*(D8='H2'!$D$2:$D$89280)*($A$1='H2'!$E$2:$E$89280))</f>
        <v>#VALUE!</v>
      </c>
      <c r="F8" s="9" t="e" cm="1">
        <f t="array" ref="F8">_xlfn._xlws.FILTER('H2'!$AG$2:$AG$89120, (C8='H2'!$B$2:$B$89280)*(D8='H2'!$D$2:$D$89280)*(2040='H2'!$E$2:$E$89280))</f>
        <v>#VALUE!</v>
      </c>
      <c r="G8" s="9" t="e" cm="1">
        <f t="array" ref="G8">_xlfn._xlws.FILTER('H2'!$AH$2:$AH$98960, (C8='H2'!$B$2:$B$89280)*(D8='H2'!$D$2:$D$89280)*($A$1='H2'!$E$2:$E$89280))</f>
        <v>#VALUE!</v>
      </c>
      <c r="H8" s="9" t="e" cm="1">
        <f t="array" ref="H8">_xlfn._xlws.FILTER('H2'!$AJ$2:$AJ$98960, (C8='H2'!$B$2:$B$89280)*(D8='H2'!$D$2:$D$89280)*($A$1='H2'!$E$2:$E$89280))</f>
        <v>#VALUE!</v>
      </c>
      <c r="I8" s="9" t="e" cm="1">
        <f t="array" ref="I8">_xlfn._xlws.FILTER('H2'!$AK$2:$AK$98960, (C8='H2'!$B$2:$B$89280)*(D8='H2'!$D$2:$D$89280)*($A$1='H2'!$E$2:$E$89280))</f>
        <v>#VALUE!</v>
      </c>
      <c r="J8" s="9" t="e" cm="1">
        <f t="array" ref="J8">_xlfn._xlws.FILTER('H2'!$AL$2:$AL$98960, (C8='H2'!$B$2:$B$89280)*(D8='H2'!$D$2:$D$89280)*($A$1='H2'!$E$2:$E$89280))</f>
        <v>#VALUE!</v>
      </c>
      <c r="K8" s="9" cm="1">
        <f t="array" ref="K8">_xlfn._xlws.FILTER('H2'!$AA$2:$AA$89280, (C8='H2'!$B$2:$B$89280)*(D8='H2'!$D$2:$D$89280)*(2031='H2'!$E$2:$E$89280))</f>
        <v>37.149350132296568</v>
      </c>
      <c r="L8" s="9" cm="1">
        <f t="array" ref="L8">_xlfn._xlws.FILTER('H2'!$AB$2:$AB$89280, (C8='H2'!$B$2:$B$89280)*(D8='H2'!$D$2:$D$89280)*(2031='H2'!$E$2:$E$89280))</f>
        <v>45.350642186674484</v>
      </c>
      <c r="M8" s="9" cm="1">
        <f t="array" ref="M8">_xlfn._xlws.FILTER('H2'!$K$2:$K$89280, ($C8='H2'!$B$2:$B$89280)*(D8='H2'!$D$2:$D$89280)*($A$1='H2'!$E$2:$E$89280))</f>
        <v>1.0493533571988769</v>
      </c>
      <c r="N8" s="9" cm="1">
        <f t="array" ref="N8">_xlfn._xlws.FILTER('H2'!$N$2:$N$89280, ($C8='H2'!$B$2:$B$89280)*(D8='H2'!$D$2:$D$89280)*($A$1='H2'!$E$2:$E$89280))</f>
        <v>8.924210473984175</v>
      </c>
      <c r="O8" s="9" cm="1">
        <f t="array" ref="O8">AVERAGE(_xlfn._xlws.FILTER('H2'!$H$2:$H$89280, ($C8='H2'!$B$2:$B$89280)*(D8='H2'!$D$2:$D$89280)*($A$1='H2'!$E$2:$E$89280)))</f>
        <v>7.6533256890495052</v>
      </c>
      <c r="P8" s="9" cm="1">
        <f t="array" ref="P8">AVERAGE(_xlfn._xlws.FILTER('H2'!$I$2:$I$89280, ($C8='H2'!$B$2:$B$89280)*(D8='H2'!$D$2:$D$89280)*($A$1='H2'!$E$2:$E$89280)))</f>
        <v>40.806327501760251</v>
      </c>
      <c r="Q8" s="9" cm="1">
        <f t="array" ref="Q8">AVERAGE(_xlfn._xlws.FILTER('H2'!$G$2:$G$89280, ($C8='H2'!$B$2:$B$89280)*(D8='H2'!$D$2:$D$89280)*($A$1='H2'!$E$2:$E$89280)))</f>
        <v>7.1399999999949673</v>
      </c>
      <c r="R8" s="9" cm="1">
        <f t="array" ref="R8">AVERAGE(_xlfn._xlws.FILTER(PS!$F$2:$F$89280, (C8=PS!$B$2:$B$89280)*(D8=PS!$D$2:$D$89280)*($A$1=PS!$E$2:$E$89280)))</f>
        <v>84.619869490475068</v>
      </c>
      <c r="S8" s="9" cm="1">
        <f t="array" ref="S8">AVERAGE(_xlfn._xlws.FILTER(PS!$F$2:$F$89280, (C8=PS!$B$2:$B$89280)*(D8=PS!$D$2:$D$89280)*(2040=PS!$E$2:$E$89280)))</f>
        <v>103.97425289865633</v>
      </c>
      <c r="T8" s="9" cm="1">
        <f t="array" ref="T8">AVERAGE(_xlfn._xlws.FILTER(PS!$P$2:$P$89280, (C8=PS!$B$2:$B$89280)*(D8=PS!$D$2:$D$89280)*($A$1=PS!$E$2:$E$89280)))+AVERAGE(_xlfn._xlws.FILTER(PS!$R$2:$R$89280, (C8=PS!$B$2:$B$89280)*(D8=PS!$D$2:$D$89280)*($A$1=PS!$E$2:$E$89280)))-T$2</f>
        <v>55.156194574642313</v>
      </c>
      <c r="U8" s="9" cm="1">
        <f t="array" ref="U8">AVERAGE(_xlfn._xlws.FILTER(PS!$T$2:$T$89280, (C8=PS!$B$2:$B$89280)*(D8=PS!$D$2:$D$89280)*($A$1=PS!$E$2:$E$89280)))-U$2</f>
        <v>62.860900030778794</v>
      </c>
      <c r="V8" s="9" cm="1">
        <f t="array" ref="V8">_xlfn._xlws.FILTER(PS!$O$2:$O$89280+PS!$U$2:$U$89280, (C8=PS!$B$2:$B$89280)*(D8=PS!$D$2:$D$89280)*($A$1=PS!$E$2:$E$89280))-V$2</f>
        <v>-0.47077842201950659</v>
      </c>
      <c r="W8" s="9" cm="1">
        <f t="array" ref="W8">_xlfn._xlws.FILTER(PS!$Q$2:$Q$89280, (C8=PS!$B$2:$B$89280)*(D8=PS!$D$2:$D$89280)*($A$1=PS!$E$2:$E$89280))-W$2</f>
        <v>-9.5923269327613525E-14</v>
      </c>
      <c r="X8" s="9" cm="1">
        <f t="array" ref="X8">_xlfn._xlws.FILTER(PS!$S$2:$S$89280, (C8=PS!$B$2:$B$89280)*(D8=PS!$D$2:$D$89280)*($A$1=PS!$E$2:$E$89280))-X$2</f>
        <v>0</v>
      </c>
      <c r="Y8" s="9" cm="1">
        <f t="array" ref="Y8">_xlfn._xlws.FILTER(PS_FS!$W$2:$W$89280+PS_FS!$Y$2:$Y$89280, (C8=PS_FS!$B$2:$B$89280)*(D8=PS_FS!$D$2:$D$89280)*($A$1=PS_FS!$E$2:$E$89280))-Y$2</f>
        <v>129.15099592624074</v>
      </c>
      <c r="Z8" s="9" cm="1">
        <f t="array" ref="Z8">_xlfn._xlws.FILTER(PS_FS!$AA$2:$AA$89280, (C8=PS_FS!$B$2:$B$89280)*(D8=PS_FS!$D$2:$D$89280)*($A$1=PS_FS!$E$2:$E$89280))-Z$2</f>
        <v>71.438288304274693</v>
      </c>
      <c r="AA8" s="9" cm="1">
        <f t="array" ref="AA8">_xlfn._xlws.FILTER(PS_FS!$AB$2:$AB$89280+PS_FS!$V$2:$V$89280, (C8=PS_FS!$B$2:$B$89280)*(D8=PS_FS!$D$2:$D$89280)*($A$1=PS_FS!$E$2:$E$89280))-AA$2</f>
        <v>-26.817145142243717</v>
      </c>
      <c r="AB8" s="9" cm="1">
        <f t="array" ref="AB8">_xlfn._xlws.FILTER(PS_FS!$X$2:$X$89280, (C8=PS_FS!$B$2:$B$89280)*(D8=PS_FS!$D$2:$D$89280)*($A$1=PS_FS!$E$2:$E$89280))-AB$2</f>
        <v>-3.1276190364943495</v>
      </c>
      <c r="AC8" s="9" cm="1">
        <f t="array" ref="AC8">_xlfn._xlws.FILTER(PS_FS!$Z$2:$Z$89280, (C8=PS_FS!$B$2:$B$89280)*(D8=PS_FS!$D$2:$D$89280)*($A$1=PS_FS!$E$2:$E$89280))-AC$2</f>
        <v>7.3632566266992967</v>
      </c>
      <c r="AD8" s="9" cm="1">
        <f t="array" ref="AD8">AVERAGE(_xlfn._xlws.FILTER(ETS!$M$2:$M$89240, (C8=ETS!$A$2:$A$89240)*(D8=ETS!$C$2:$C$89240)*($A$1=ETS!$D$2:$D$89240)))</f>
        <v>171.90605854337898</v>
      </c>
      <c r="AE8" s="9" cm="1">
        <f t="array" ref="AE8">AVERAGE(_xlfn._xlws.FILTER(ETS!$M$2:$M$89240, (C8=ETS!$A$2:$A$89240)*(D8=ETS!$C$2:$C$89240)*(2040=ETS!$D$2:$D$89240)))</f>
        <v>405.37082507658135</v>
      </c>
      <c r="AF8" s="9" cm="1">
        <f t="array" ref="AF8">AVERAGE(_xlfn._xlws.FILTER(ETS!$L$2:$L$89240, (C8=ETS!$A$2:$A$89240)*(D8=ETS!$C$2:$C$89240)))*40-AF$2</f>
        <v>1.586802910809638</v>
      </c>
      <c r="AG8" s="9" cm="1">
        <f t="array" ref="AG8">AVERAGE(_xlfn._xlws.FILTER(ETS!$K$2:$K$89240, (C8=ETS!$A$2:$A$89240)*(D8=ETS!$C$2:$C$89240)))*40-AG$2</f>
        <v>4.1076187204515691</v>
      </c>
      <c r="AH8" s="9" cm="1">
        <f t="array" ref="AH8">AVERAGE(_xlfn._xlws.FILTER(ETS!$J$2:$J$89240, (C8=ETS!$A$2:$A$89240)*(D8=ETS!$C$2:$C$89240)))*40-AH$2</f>
        <v>-5.4939645635149645</v>
      </c>
      <c r="AI8" s="9">
        <f t="shared" si="0"/>
        <v>0.2004570677462425</v>
      </c>
      <c r="AJ8" s="9">
        <f t="shared" si="1"/>
        <v>178.00777667847666</v>
      </c>
      <c r="AK8" s="9">
        <f t="shared" si="6"/>
        <v>3183.6428694222072</v>
      </c>
      <c r="AL8">
        <f t="shared" si="2"/>
        <v>4245.6118265039349</v>
      </c>
      <c r="AM8" s="9">
        <f t="shared" si="3"/>
        <v>-1061.9689570817277</v>
      </c>
      <c r="AN8">
        <f t="shared" si="11"/>
        <v>3950.8329087267039</v>
      </c>
      <c r="AO8">
        <f t="shared" si="7"/>
        <v>2722.4997465260449</v>
      </c>
      <c r="AP8">
        <f t="shared" si="8"/>
        <v>-3772.8251320482273</v>
      </c>
      <c r="AQ8">
        <f t="shared" si="9"/>
        <v>-1061.9689570817277</v>
      </c>
      <c r="AR8">
        <v>2490.4501079403449</v>
      </c>
      <c r="AS8">
        <f t="shared" si="10"/>
        <v>-3552.4190650220726</v>
      </c>
      <c r="AT8" s="4">
        <f t="shared" si="4"/>
        <v>160182.4623927692</v>
      </c>
      <c r="AU8" s="4">
        <f t="shared" si="5"/>
        <v>36674.978705096677</v>
      </c>
    </row>
    <row r="9" spans="1:51" x14ac:dyDescent="0.25">
      <c r="A9" t="s">
        <v>395</v>
      </c>
      <c r="B9">
        <v>8</v>
      </c>
      <c r="C9">
        <v>9</v>
      </c>
      <c r="D9" t="s">
        <v>23</v>
      </c>
      <c r="E9" s="3" t="e" cm="1">
        <f t="array" ref="E9">_xlfn._xlws.FILTER('H2'!$AG$2:$AG$89120, (C9='H2'!$B$2:$B$89280)*(D9='H2'!$D$2:$D$89280)*($A$1='H2'!$E$2:$E$89280))</f>
        <v>#VALUE!</v>
      </c>
      <c r="F9" s="9" t="e" cm="1">
        <f t="array" ref="F9">_xlfn._xlws.FILTER('H2'!$AG$2:$AG$89120, (C9='H2'!$B$2:$B$89280)*(D9='H2'!$D$2:$D$89280)*(2040='H2'!$E$2:$E$89280))</f>
        <v>#VALUE!</v>
      </c>
      <c r="G9" s="9" t="e" cm="1">
        <f t="array" ref="G9">_xlfn._xlws.FILTER('H2'!$AH$2:$AH$98960, (C9='H2'!$B$2:$B$89280)*(D9='H2'!$D$2:$D$89280)*($A$1='H2'!$E$2:$E$89280))</f>
        <v>#VALUE!</v>
      </c>
      <c r="H9" s="9" t="e" cm="1">
        <f t="array" ref="H9">_xlfn._xlws.FILTER('H2'!$AJ$2:$AJ$98960, (C9='H2'!$B$2:$B$89280)*(D9='H2'!$D$2:$D$89280)*($A$1='H2'!$E$2:$E$89280))</f>
        <v>#VALUE!</v>
      </c>
      <c r="I9" s="9" t="e" cm="1">
        <f t="array" ref="I9">_xlfn._xlws.FILTER('H2'!$AK$2:$AK$98960, (C9='H2'!$B$2:$B$89280)*(D9='H2'!$D$2:$D$89280)*($A$1='H2'!$E$2:$E$89280))</f>
        <v>#VALUE!</v>
      </c>
      <c r="J9" s="9" t="e" cm="1">
        <f t="array" ref="J9">_xlfn._xlws.FILTER('H2'!$AL$2:$AL$98960, (C9='H2'!$B$2:$B$89280)*(D9='H2'!$D$2:$D$89280)*($A$1='H2'!$E$2:$E$89280))</f>
        <v>#VALUE!</v>
      </c>
      <c r="K9" s="9" cm="1">
        <f t="array" ref="K9">_xlfn._xlws.FILTER('H2'!$AA$2:$AA$89280, (C9='H2'!$B$2:$B$89280)*(D9='H2'!$D$2:$D$89280)*(2031='H2'!$E$2:$E$89280))</f>
        <v>34.351085874718258</v>
      </c>
      <c r="L9" s="9" cm="1">
        <f t="array" ref="L9">_xlfn._xlws.FILTER('H2'!$AB$2:$AB$89280, (C9='H2'!$B$2:$B$89280)*(D9='H2'!$D$2:$D$89280)*(2031='H2'!$E$2:$E$89280))</f>
        <v>36.935418206058863</v>
      </c>
      <c r="M9" s="9" cm="1">
        <f t="array" ref="M9">_xlfn._xlws.FILTER('H2'!$K$2:$K$89280, ($C9='H2'!$B$2:$B$89280)*(D9='H2'!$D$2:$D$89280)*($A$1='H2'!$E$2:$E$89280))</f>
        <v>0.99882885150640466</v>
      </c>
      <c r="N9" s="9" cm="1">
        <f t="array" ref="N9">_xlfn._xlws.FILTER('H2'!$N$2:$N$89280, ($C9='H2'!$B$2:$B$89280)*(D9='H2'!$D$2:$D$89280)*($A$1='H2'!$E$2:$E$89280))</f>
        <v>8.3633100531269555</v>
      </c>
      <c r="O9" s="9" cm="1">
        <f t="array" ref="O9">AVERAGE(_xlfn._xlws.FILTER('H2'!$H$2:$H$89280, ($C9='H2'!$B$2:$B$89280)*(D9='H2'!$D$2:$D$89280)*($A$1='H2'!$E$2:$E$89280)))</f>
        <v>9.3844856388606086</v>
      </c>
      <c r="P9" s="9" cm="1">
        <f t="array" ref="P9">AVERAGE(_xlfn._xlws.FILTER('H2'!$I$2:$I$89280, ($C9='H2'!$B$2:$B$89280)*(D9='H2'!$D$2:$D$89280)*($A$1='H2'!$E$2:$E$89280)))</f>
        <v>41.093839346710482</v>
      </c>
      <c r="Q9" s="9" cm="1">
        <f t="array" ref="Q9">AVERAGE(_xlfn._xlws.FILTER('H2'!$G$2:$G$89280, ($C9='H2'!$B$2:$B$89280)*(D9='H2'!$D$2:$D$89280)*($A$1='H2'!$E$2:$E$89280)))</f>
        <v>7.1400000000005281</v>
      </c>
      <c r="R9" s="9" cm="1">
        <f t="array" ref="R9">AVERAGE(_xlfn._xlws.FILTER(PS!$F$2:$F$89280, (C9=PS!$B$2:$B$89280)*(D9=PS!$D$2:$D$89280)*($A$1=PS!$E$2:$E$89280)))</f>
        <v>84.619869490475068</v>
      </c>
      <c r="S9" s="9" cm="1">
        <f t="array" ref="S9">AVERAGE(_xlfn._xlws.FILTER(PS!$F$2:$F$89280, (C9=PS!$B$2:$B$89280)*(D9=PS!$D$2:$D$89280)*(2040=PS!$E$2:$E$89280)))</f>
        <v>103.97425289865633</v>
      </c>
      <c r="T9" s="9" cm="1">
        <f t="array" ref="T9">AVERAGE(_xlfn._xlws.FILTER(PS!$P$2:$P$89280, (C9=PS!$B$2:$B$89280)*(D9=PS!$D$2:$D$89280)*($A$1=PS!$E$2:$E$89280)))+AVERAGE(_xlfn._xlws.FILTER(PS!$R$2:$R$89280, (C9=PS!$B$2:$B$89280)*(D9=PS!$D$2:$D$89280)*($A$1=PS!$E$2:$E$89280)))-T$2</f>
        <v>55.156194574642313</v>
      </c>
      <c r="U9" s="9" cm="1">
        <f t="array" ref="U9">AVERAGE(_xlfn._xlws.FILTER(PS!$T$2:$T$89280, (C9=PS!$B$2:$B$89280)*(D9=PS!$D$2:$D$89280)*($A$1=PS!$E$2:$E$89280)))-U$2</f>
        <v>62.860900030778794</v>
      </c>
      <c r="V9" s="9" cm="1">
        <f t="array" ref="V9">_xlfn._xlws.FILTER(PS!$O$2:$O$89280+PS!$U$2:$U$89280, (C9=PS!$B$2:$B$89280)*(D9=PS!$D$2:$D$89280)*($A$1=PS!$E$2:$E$89280))-V$2</f>
        <v>-0.47077842201950659</v>
      </c>
      <c r="W9" s="9" cm="1">
        <f t="array" ref="W9">_xlfn._xlws.FILTER(PS!$Q$2:$Q$89280, (C9=PS!$B$2:$B$89280)*(D9=PS!$D$2:$D$89280)*($A$1=PS!$E$2:$E$89280))-W$2</f>
        <v>-9.5923269327613525E-14</v>
      </c>
      <c r="X9" s="9" cm="1">
        <f t="array" ref="X9">_xlfn._xlws.FILTER(PS!$S$2:$S$89280, (C9=PS!$B$2:$B$89280)*(D9=PS!$D$2:$D$89280)*($A$1=PS!$E$2:$E$89280))-X$2</f>
        <v>0</v>
      </c>
      <c r="Y9" s="9" cm="1">
        <f t="array" ref="Y9">_xlfn._xlws.FILTER(PS_FS!$W$2:$W$89280+PS_FS!$Y$2:$Y$89280, (C9=PS_FS!$B$2:$B$89280)*(D9=PS_FS!$D$2:$D$89280)*($A$1=PS_FS!$E$2:$E$89280))-Y$2</f>
        <v>129.15099592624074</v>
      </c>
      <c r="Z9" s="9" cm="1">
        <f t="array" ref="Z9">_xlfn._xlws.FILTER(PS_FS!$AA$2:$AA$89280, (C9=PS_FS!$B$2:$B$89280)*(D9=PS_FS!$D$2:$D$89280)*($A$1=PS_FS!$E$2:$E$89280))-Z$2</f>
        <v>71.438288304274693</v>
      </c>
      <c r="AA9" s="9" cm="1">
        <f t="array" ref="AA9">_xlfn._xlws.FILTER(PS_FS!$AB$2:$AB$89280+PS_FS!$V$2:$V$89280, (C9=PS_FS!$B$2:$B$89280)*(D9=PS_FS!$D$2:$D$89280)*($A$1=PS_FS!$E$2:$E$89280))-AA$2</f>
        <v>-26.817145142243717</v>
      </c>
      <c r="AB9" s="9" cm="1">
        <f t="array" ref="AB9">_xlfn._xlws.FILTER(PS_FS!$X$2:$X$89280, (C9=PS_FS!$B$2:$B$89280)*(D9=PS_FS!$D$2:$D$89280)*($A$1=PS_FS!$E$2:$E$89280))-AB$2</f>
        <v>-3.1276190364943495</v>
      </c>
      <c r="AC9" s="9" cm="1">
        <f t="array" ref="AC9">_xlfn._xlws.FILTER(PS_FS!$Z$2:$Z$89280, (C9=PS_FS!$B$2:$B$89280)*(D9=PS_FS!$D$2:$D$89280)*($A$1=PS_FS!$E$2:$E$89280))-AC$2</f>
        <v>7.3632566266992967</v>
      </c>
      <c r="AD9" s="9" cm="1">
        <f t="array" ref="AD9">AVERAGE(_xlfn._xlws.FILTER(ETS!$M$2:$M$89240, (C9=ETS!$A$2:$A$89240)*(D9=ETS!$C$2:$C$89240)*($A$1=ETS!$D$2:$D$89240)))</f>
        <v>171.90605854337898</v>
      </c>
      <c r="AE9" s="9" cm="1">
        <f t="array" ref="AE9">AVERAGE(_xlfn._xlws.FILTER(ETS!$M$2:$M$89240, (C9=ETS!$A$2:$A$89240)*(D9=ETS!$C$2:$C$89240)*(2040=ETS!$D$2:$D$89240)))</f>
        <v>405.37082507658135</v>
      </c>
      <c r="AF9" s="9" cm="1">
        <f t="array" ref="AF9">AVERAGE(_xlfn._xlws.FILTER(ETS!$L$2:$L$89240, (C9=ETS!$A$2:$A$89240)*(D9=ETS!$C$2:$C$89240)))*40-AF$2</f>
        <v>1.586802910809638</v>
      </c>
      <c r="AG9" s="9" cm="1">
        <f t="array" ref="AG9">AVERAGE(_xlfn._xlws.FILTER(ETS!$K$2:$K$89240, (C9=ETS!$A$2:$A$89240)*(D9=ETS!$C$2:$C$89240)))*40-AG$2</f>
        <v>4.1076187204515691</v>
      </c>
      <c r="AH9" s="9" cm="1">
        <f t="array" ref="AH9">AVERAGE(_xlfn._xlws.FILTER(ETS!$J$2:$J$89240, (C9=ETS!$A$2:$A$89240)*(D9=ETS!$C$2:$C$89240)))*40-AH$2</f>
        <v>-5.4939645635149645</v>
      </c>
      <c r="AI9" s="9">
        <f t="shared" si="0"/>
        <v>0.2004570677462425</v>
      </c>
      <c r="AJ9" s="9">
        <f t="shared" si="1"/>
        <v>178.00777667847666</v>
      </c>
      <c r="AK9" s="9">
        <f t="shared" si="6"/>
        <v>3183.6428694222072</v>
      </c>
      <c r="AL9">
        <f t="shared" si="2"/>
        <v>3650.8563354270982</v>
      </c>
      <c r="AM9" s="9">
        <f t="shared" si="3"/>
        <v>-467.21346600489096</v>
      </c>
      <c r="AN9">
        <f t="shared" si="11"/>
        <v>3356.0774176498671</v>
      </c>
      <c r="AO9">
        <f t="shared" si="7"/>
        <v>2352.4546346656448</v>
      </c>
      <c r="AP9">
        <f t="shared" si="8"/>
        <v>-3178.0696409713905</v>
      </c>
      <c r="AQ9">
        <f t="shared" si="9"/>
        <v>-467.21346600489096</v>
      </c>
      <c r="AR9">
        <v>2490.4501079403449</v>
      </c>
      <c r="AS9">
        <f t="shared" si="10"/>
        <v>-2957.6635739452358</v>
      </c>
      <c r="AT9" s="4">
        <f t="shared" si="4"/>
        <v>120793.60313276944</v>
      </c>
      <c r="AU9" s="4">
        <f t="shared" si="5"/>
        <v>29660.621158229933</v>
      </c>
    </row>
    <row r="10" spans="1:51" x14ac:dyDescent="0.25">
      <c r="A10" t="s">
        <v>401</v>
      </c>
      <c r="B10">
        <v>9</v>
      </c>
      <c r="C10">
        <v>10</v>
      </c>
      <c r="D10" t="s">
        <v>23</v>
      </c>
      <c r="E10" s="3" t="e" cm="1">
        <f t="array" ref="E10">_xlfn._xlws.FILTER('H2'!$AG$2:$AG$89120, (C10='H2'!$B$2:$B$89280)*(D10='H2'!$D$2:$D$89280)*($A$1='H2'!$E$2:$E$89280))</f>
        <v>#VALUE!</v>
      </c>
      <c r="F10" s="9" t="e" cm="1">
        <f t="array" ref="F10">_xlfn._xlws.FILTER('H2'!$AG$2:$AG$89120, (C10='H2'!$B$2:$B$89280)*(D10='H2'!$D$2:$D$89280)*(2040='H2'!$E$2:$E$89280))</f>
        <v>#VALUE!</v>
      </c>
      <c r="G10" s="9" t="e" cm="1">
        <f t="array" ref="G10">_xlfn._xlws.FILTER('H2'!$AH$2:$AH$98960, (C10='H2'!$B$2:$B$89280)*(D10='H2'!$D$2:$D$89280)*($A$1='H2'!$E$2:$E$89280))</f>
        <v>#VALUE!</v>
      </c>
      <c r="H10" s="9" t="e" cm="1">
        <f t="array" ref="H10">_xlfn._xlws.FILTER('H2'!$AJ$2:$AJ$98960, (C10='H2'!$B$2:$B$89280)*(D10='H2'!$D$2:$D$89280)*($A$1='H2'!$E$2:$E$89280))</f>
        <v>#VALUE!</v>
      </c>
      <c r="I10" s="9" t="e" cm="1">
        <f t="array" ref="I10">_xlfn._xlws.FILTER('H2'!$AK$2:$AK$98960, (C10='H2'!$B$2:$B$89280)*(D10='H2'!$D$2:$D$89280)*($A$1='H2'!$E$2:$E$89280))</f>
        <v>#VALUE!</v>
      </c>
      <c r="J10" s="9" t="e" cm="1">
        <f t="array" ref="J10">_xlfn._xlws.FILTER('H2'!$AL$2:$AL$98960, (C10='H2'!$B$2:$B$89280)*(D10='H2'!$D$2:$D$89280)*($A$1='H2'!$E$2:$E$89280))</f>
        <v>#VALUE!</v>
      </c>
      <c r="K10" s="9" cm="1">
        <f t="array" ref="K10">_xlfn._xlws.FILTER('H2'!$AA$2:$AA$89280, (C10='H2'!$B$2:$B$89280)*(D10='H2'!$D$2:$D$89280)*(2031='H2'!$E$2:$E$89280))</f>
        <v>34.783614899007034</v>
      </c>
      <c r="L10" s="9" cm="1">
        <f t="array" ref="L10">_xlfn._xlws.FILTER('H2'!$AB$2:$AB$89280, (C10='H2'!$B$2:$B$89280)*(D10='H2'!$D$2:$D$89280)*(2031='H2'!$E$2:$E$89280))</f>
        <v>35.167852251756109</v>
      </c>
      <c r="M10" s="9" cm="1">
        <f t="array" ref="M10">_xlfn._xlws.FILTER('H2'!$K$2:$K$89280, ($C10='H2'!$B$2:$B$89280)*(D10='H2'!$D$2:$D$89280)*($A$1='H2'!$E$2:$E$89280))</f>
        <v>0.97924762010594391</v>
      </c>
      <c r="N10" s="9" cm="1">
        <f t="array" ref="N10">_xlfn._xlws.FILTER('H2'!$N$2:$N$89280, ($C10='H2'!$B$2:$B$89280)*(D10='H2'!$D$2:$D$89280)*($A$1='H2'!$E$2:$E$89280))</f>
        <v>8.1757959267644349</v>
      </c>
      <c r="O10" s="9" cm="1">
        <f t="array" ref="O10">AVERAGE(_xlfn._xlws.FILTER('H2'!$H$2:$H$89280, ($C10='H2'!$B$2:$B$89280)*(D10='H2'!$D$2:$D$89280)*($A$1='H2'!$E$2:$E$89280)))</f>
        <v>10.128393483560361</v>
      </c>
      <c r="P10" s="9" cm="1">
        <f t="array" ref="P10">AVERAGE(_xlfn._xlws.FILTER('H2'!$I$2:$I$89280, ($C10='H2'!$B$2:$B$89280)*(D10='H2'!$D$2:$D$89280)*($A$1='H2'!$E$2:$E$89280)))</f>
        <v>40.601573058595065</v>
      </c>
      <c r="Q10" s="9" cm="1">
        <f t="array" ref="Q10">AVERAGE(_xlfn._xlws.FILTER('H2'!$G$2:$G$89280, ($C10='H2'!$B$2:$B$89280)*(D10='H2'!$D$2:$D$89280)*($A$1='H2'!$E$2:$E$89280)))</f>
        <v>7.1399999999858599</v>
      </c>
      <c r="R10" s="9" cm="1">
        <f t="array" ref="R10">AVERAGE(_xlfn._xlws.FILTER(PS!$F$2:$F$89280, (C10=PS!$B$2:$B$89280)*(D10=PS!$D$2:$D$89280)*($A$1=PS!$E$2:$E$89280)))</f>
        <v>84.713719249919507</v>
      </c>
      <c r="S10" s="9" cm="1">
        <f t="array" ref="S10">AVERAGE(_xlfn._xlws.FILTER(PS!$F$2:$F$89280, (C10=PS!$B$2:$B$89280)*(D10=PS!$D$2:$D$89280)*(2040=PS!$E$2:$E$89280)))</f>
        <v>103.97498247012894</v>
      </c>
      <c r="T10" s="9" cm="1">
        <f t="array" ref="T10">AVERAGE(_xlfn._xlws.FILTER(PS!$P$2:$P$89280, (C10=PS!$B$2:$B$89280)*(D10=PS!$D$2:$D$89280)*($A$1=PS!$E$2:$E$89280)))+AVERAGE(_xlfn._xlws.FILTER(PS!$R$2:$R$89280, (C10=PS!$B$2:$B$89280)*(D10=PS!$D$2:$D$89280)*($A$1=PS!$E$2:$E$89280)))-T$2</f>
        <v>57.000625927457122</v>
      </c>
      <c r="U10" s="9" cm="1">
        <f t="array" ref="U10">AVERAGE(_xlfn._xlws.FILTER(PS!$T$2:$T$89280, (C10=PS!$B$2:$B$89280)*(D10=PS!$D$2:$D$89280)*($A$1=PS!$E$2:$E$89280)))-U$2</f>
        <v>60.959833980653798</v>
      </c>
      <c r="V10" s="9" cm="1">
        <f t="array" ref="V10">_xlfn._xlws.FILTER(PS!$O$2:$O$89280+PS!$U$2:$U$89280, (C10=PS!$B$2:$B$89280)*(D10=PS!$D$2:$D$89280)*($A$1=PS!$E$2:$E$89280))-V$2</f>
        <v>-0.44869585799226286</v>
      </c>
      <c r="W10" s="9" cm="1">
        <f t="array" ref="W10">_xlfn._xlws.FILTER(PS!$Q$2:$Q$89280, (C10=PS!$B$2:$B$89280)*(D10=PS!$D$2:$D$89280)*($A$1=PS!$E$2:$E$89280))-W$2</f>
        <v>0</v>
      </c>
      <c r="X10" s="9" cm="1">
        <f t="array" ref="X10">_xlfn._xlws.FILTER(PS!$S$2:$S$89280, (C10=PS!$B$2:$B$89280)*(D10=PS!$D$2:$D$89280)*($A$1=PS!$E$2:$E$89280))-X$2</f>
        <v>0</v>
      </c>
      <c r="Y10" s="9" cm="1">
        <f t="array" ref="Y10">_xlfn._xlws.FILTER(PS_FS!$W$2:$W$89280+PS_FS!$Y$2:$Y$89280, (C10=PS_FS!$B$2:$B$89280)*(D10=PS_FS!$D$2:$D$89280)*($A$1=PS_FS!$E$2:$E$89280))-Y$2</f>
        <v>130.58801960771143</v>
      </c>
      <c r="Z10" s="9" cm="1">
        <f t="array" ref="Z10">_xlfn._xlws.FILTER(PS_FS!$AA$2:$AA$89280, (C10=PS_FS!$B$2:$B$89280)*(D10=PS_FS!$D$2:$D$89280)*($A$1=PS_FS!$E$2:$E$89280))-Z$2</f>
        <v>69.090347943103438</v>
      </c>
      <c r="AA10" s="9" cm="1">
        <f t="array" ref="AA10">_xlfn._xlws.FILTER(PS_FS!$AB$2:$AB$89280+PS_FS!$V$2:$V$89280, (C10=PS_FS!$B$2:$B$89280)*(D10=PS_FS!$D$2:$D$89280)*($A$1=PS_FS!$E$2:$E$89280))-AA$2</f>
        <v>-27.304098642437282</v>
      </c>
      <c r="AB10" s="9" cm="1">
        <f t="array" ref="AB10">_xlfn._xlws.FILTER(PS_FS!$X$2:$X$89280, (C10=PS_FS!$B$2:$B$89280)*(D10=PS_FS!$D$2:$D$89280)*($A$1=PS_FS!$E$2:$E$89280))-AB$2</f>
        <v>-3.1973378751264043</v>
      </c>
      <c r="AC10" s="9" cm="1">
        <f t="array" ref="AC10">_xlfn._xlws.FILTER(PS_FS!$Z$2:$Z$89280, (C10=PS_FS!$B$2:$B$89280)*(D10=PS_FS!$D$2:$D$89280)*($A$1=PS_FS!$E$2:$E$89280))-AC$2</f>
        <v>7.0862128979006798</v>
      </c>
      <c r="AD10" s="9" cm="1">
        <f t="array" ref="AD10">AVERAGE(_xlfn._xlws.FILTER(ETS!$M$2:$M$89240, (C10=ETS!$A$2:$A$89240)*(D10=ETS!$C$2:$C$89240)*($A$1=ETS!$D$2:$D$89240)))</f>
        <v>171.9261511044034</v>
      </c>
      <c r="AE10" s="9" cm="1">
        <f t="array" ref="AE10">AVERAGE(_xlfn._xlws.FILTER(ETS!$M$2:$M$89240, (C10=ETS!$A$2:$A$89240)*(D10=ETS!$C$2:$C$89240)*(2040=ETS!$D$2:$D$89240)))</f>
        <v>405.42337541048852</v>
      </c>
      <c r="AF10" s="9" cm="1">
        <f t="array" ref="AF10">AVERAGE(_xlfn._xlws.FILTER(ETS!$L$2:$L$89240, (C10=ETS!$A$2:$A$89240)*(D10=ETS!$C$2:$C$89240)))*40-AF$2</f>
        <v>1.6989850002946696</v>
      </c>
      <c r="AG10" s="9" cm="1">
        <f t="array" ref="AG10">AVERAGE(_xlfn._xlws.FILTER(ETS!$K$2:$K$89240, (C10=ETS!$A$2:$A$89240)*(D10=ETS!$C$2:$C$89240)))*40-AG$2</f>
        <v>4.271875284892019</v>
      </c>
      <c r="AH10" s="9" cm="1">
        <f t="array" ref="AH10">AVERAGE(_xlfn._xlws.FILTER(ETS!$J$2:$J$89240, (C10=ETS!$A$2:$A$89240)*(D10=ETS!$C$2:$C$89240)))*40-AH$2</f>
        <v>-5.7674149781505548</v>
      </c>
      <c r="AI10" s="9">
        <f t="shared" si="0"/>
        <v>0.20344530703613373</v>
      </c>
      <c r="AJ10" s="9">
        <f t="shared" si="1"/>
        <v>176.26314393115186</v>
      </c>
      <c r="AK10" s="9">
        <f t="shared" si="6"/>
        <v>3181.8982366748824</v>
      </c>
      <c r="AL10">
        <f t="shared" si="2"/>
        <v>3574.0308619426323</v>
      </c>
      <c r="AM10" s="9">
        <f t="shared" si="3"/>
        <v>-392.13262526774997</v>
      </c>
      <c r="AN10">
        <f t="shared" si="11"/>
        <v>3279.2519441654013</v>
      </c>
      <c r="AO10">
        <f t="shared" si="7"/>
        <v>2308.3984159751835</v>
      </c>
      <c r="AP10">
        <f t="shared" si="8"/>
        <v>-3102.9888002342495</v>
      </c>
      <c r="AQ10">
        <f t="shared" si="9"/>
        <v>-392.13262526774997</v>
      </c>
      <c r="AR10">
        <v>2490.4501079403449</v>
      </c>
      <c r="AS10">
        <f t="shared" si="10"/>
        <v>-2882.5827332080949</v>
      </c>
      <c r="AT10" s="4">
        <f t="shared" si="4"/>
        <v>113330.8350954522</v>
      </c>
      <c r="AU10" s="4">
        <f t="shared" si="5"/>
        <v>28583.600015523876</v>
      </c>
    </row>
    <row r="11" spans="1:51" x14ac:dyDescent="0.25">
      <c r="A11" t="s">
        <v>240</v>
      </c>
      <c r="B11">
        <v>10</v>
      </c>
      <c r="C11">
        <v>417</v>
      </c>
      <c r="D11" t="s">
        <v>23</v>
      </c>
      <c r="E11" s="3" t="e" cm="1">
        <f t="array" ref="E11">_xlfn._xlws.FILTER('H2'!$AG$2:$AG$89120, (C11='H2'!$B$2:$B$89280)*(D11='H2'!$D$2:$D$89280)*($A$1='H2'!$E$2:$E$89280))</f>
        <v>#VALUE!</v>
      </c>
      <c r="F11" s="9" t="e" cm="1">
        <f t="array" ref="F11">_xlfn._xlws.FILTER('H2'!$AG$2:$AG$89120, (C11='H2'!$B$2:$B$89280)*(D11='H2'!$D$2:$D$89280)*(2040='H2'!$E$2:$E$89280))</f>
        <v>#VALUE!</v>
      </c>
      <c r="G11" s="9" t="e" cm="1">
        <f t="array" ref="G11">_xlfn._xlws.FILTER('H2'!$AH$2:$AH$98960, (C11='H2'!$B$2:$B$89280)*(D11='H2'!$D$2:$D$89280)*($A$1='H2'!$E$2:$E$89280))</f>
        <v>#VALUE!</v>
      </c>
      <c r="H11" s="9" t="e" cm="1">
        <f t="array" ref="H11">_xlfn._xlws.FILTER('H2'!$AJ$2:$AJ$98960, (C11='H2'!$B$2:$B$89280)*(D11='H2'!$D$2:$D$89280)*($A$1='H2'!$E$2:$E$89280))</f>
        <v>#VALUE!</v>
      </c>
      <c r="I11" s="9" t="e" cm="1">
        <f t="array" ref="I11">_xlfn._xlws.FILTER('H2'!$AK$2:$AK$98960, (C11='H2'!$B$2:$B$89280)*(D11='H2'!$D$2:$D$89280)*($A$1='H2'!$E$2:$E$89280))</f>
        <v>#VALUE!</v>
      </c>
      <c r="J11" s="9" t="e" cm="1">
        <f t="array" ref="J11">_xlfn._xlws.FILTER('H2'!$AL$2:$AL$98960, (C11='H2'!$B$2:$B$89280)*(D11='H2'!$D$2:$D$89280)*($A$1='H2'!$E$2:$E$89280))</f>
        <v>#VALUE!</v>
      </c>
      <c r="K11" s="9" t="e" cm="1" vm="1">
        <f t="array" ref="K11">_xlfn._xlws.FILTER('H2'!$L$2:$L$89280, (C11='H2'!$B$2:$B$89280)*(D11='H2'!$D$2:$D$89280)*($A$1='H2'!$E$2:$E$89280))</f>
        <v>#VALUE!</v>
      </c>
      <c r="L11" s="9" t="e" cm="1" vm="1">
        <f t="array" ref="L11">_xlfn._xlws.FILTER('H2'!$M$2:$M$89280, (C11='H2'!$B$2:$B$89280)*(D11='H2'!$D$2:$D$89280)*($A$1='H2'!$E$2:$E$89280))</f>
        <v>#VALUE!</v>
      </c>
      <c r="M11" s="9" t="e" cm="1" vm="1">
        <f t="array" ref="M11">_xlfn._xlws.FILTER('H2'!$K$2:$K$89280, ($C11='H2'!$B$2:$B$89280)*(D11='H2'!$D$2:$D$89280)*($A$1='H2'!$E$2:$E$89280))</f>
        <v>#VALUE!</v>
      </c>
      <c r="N11" s="9" t="e" cm="1" vm="1">
        <f t="array" ref="N11">_xlfn._xlws.FILTER('H2'!$N$2:$N$89280, ($C11='H2'!$B$2:$B$89280)*(D11='H2'!$D$2:$D$89280)*($A$1='H2'!$E$2:$E$89280))</f>
        <v>#VALUE!</v>
      </c>
      <c r="O11" s="9" t="e" cm="1" vm="1">
        <f t="array" ref="O11">AVERAGE(_xlfn._xlws.FILTER('H2'!$H$2:$H$89280, ($C11='H2'!$B$2:$B$89280)*(D11='H2'!$D$2:$D$89280)*($A$1='H2'!$E$2:$E$89280)))</f>
        <v>#VALUE!</v>
      </c>
      <c r="P11" s="9" t="e" cm="1" vm="1">
        <f t="array" ref="P11">AVERAGE(_xlfn._xlws.FILTER('H2'!$I$2:$I$89280, ($C11='H2'!$B$2:$B$89280)*(D11='H2'!$D$2:$D$89280)*($A$1='H2'!$E$2:$E$89280)))</f>
        <v>#VALUE!</v>
      </c>
      <c r="Q11" s="9" t="e" cm="1" vm="1">
        <f t="array" ref="Q11">AVERAGE(_xlfn._xlws.FILTER('H2'!$G$2:$G$89280, ($C11='H2'!$B$2:$B$89280)*(D11='H2'!$D$2:$D$89280)*($A$1='H2'!$E$2:$E$89280)))</f>
        <v>#VALUE!</v>
      </c>
      <c r="R11" s="9" t="e" cm="1" vm="1">
        <f t="array" ref="R11">AVERAGE(_xlfn._xlws.FILTER(PS!$F$2:$F$89280, (C11=PS!$B$2:$B$89280)*(D11=PS!$D$2:$D$89280)*($A$1=PS!$E$2:$E$89280)))</f>
        <v>#VALUE!</v>
      </c>
      <c r="S11" s="9" t="e" cm="1" vm="1">
        <f t="array" ref="S11">AVERAGE(_xlfn._xlws.FILTER(PS!$F$2:$F$89280, (C11=PS!$B$2:$B$89280)*(D11=PS!$D$2:$D$89280)*(2040=PS!$E$2:$E$89280)))</f>
        <v>#VALUE!</v>
      </c>
      <c r="T11" s="9" t="e" cm="1" vm="1">
        <f t="array" ref="T11">AVERAGE(_xlfn._xlws.FILTER(PS!$P$2:$P$89280, (C11=PS!$B$2:$B$89280)*(D11=PS!$D$2:$D$89280)*($A$1=PS!$E$2:$E$89280)))+AVERAGE(_xlfn._xlws.FILTER(PS!$R$2:$R$89280, (C11=PS!$B$2:$B$89280)*(D11=PS!$D$2:$D$89280)*($A$1=PS!$E$2:$E$89280)))-T$2</f>
        <v>#VALUE!</v>
      </c>
      <c r="U11" s="9" t="e" cm="1" vm="1">
        <f t="array" ref="U11">AVERAGE(_xlfn._xlws.FILTER(PS!$T$2:$T$89280, (C11=PS!$B$2:$B$89280)*(D11=PS!$D$2:$D$89280)*($A$1=PS!$E$2:$E$89280)))-U$2</f>
        <v>#VALUE!</v>
      </c>
      <c r="V11" s="9" t="e" cm="1" vm="1">
        <f t="array" ref="V11">_xlfn._xlws.FILTER(PS!$O$2:$O$89280+PS!$U$2:$U$89280, (C11=PS!$B$2:$B$89280)*(D11=PS!$D$2:$D$89280)*($A$1=PS!$E$2:$E$89280))-V$2</f>
        <v>#VALUE!</v>
      </c>
      <c r="W11" s="9" t="e" cm="1" vm="1">
        <f t="array" ref="W11">_xlfn._xlws.FILTER(PS!$Q$2:$Q$89280, (C11=PS!$B$2:$B$89280)*(D11=PS!$D$2:$D$89280)*($A$1=PS!$E$2:$E$89280))-W$2</f>
        <v>#VALUE!</v>
      </c>
      <c r="X11" s="9" t="e" cm="1" vm="1">
        <f t="array" ref="X11">_xlfn._xlws.FILTER(PS!$S$2:$S$89280, (C11=PS!$B$2:$B$89280)*(D11=PS!$D$2:$D$89280)*($A$1=PS!$E$2:$E$89280))-X$2</f>
        <v>#VALUE!</v>
      </c>
      <c r="Y11" s="9" t="e" cm="1" vm="1">
        <f t="array" ref="Y11">_xlfn._xlws.FILTER(PS_FS!$W$2:$W$89280+PS_FS!$Y$2:$Y$89280, (C11=PS_FS!$B$2:$B$89280)*(D11=PS_FS!$D$2:$D$89280)*($A$1=PS_FS!$E$2:$E$89280))-Y$2</f>
        <v>#VALUE!</v>
      </c>
      <c r="Z11" s="9" t="e" cm="1" vm="1">
        <f t="array" ref="Z11">_xlfn._xlws.FILTER(PS_FS!$AA$2:$AA$89280, (C11=PS_FS!$B$2:$B$89280)*(D11=PS_FS!$D$2:$D$89280)*($A$1=PS_FS!$E$2:$E$89280))-Z$2</f>
        <v>#VALUE!</v>
      </c>
      <c r="AA11" s="9" t="e" cm="1" vm="1">
        <f t="array" ref="AA11">_xlfn._xlws.FILTER(PS_FS!$AB$2:$AB$89280+PS_FS!$V$2:$V$89280, (C11=PS_FS!$B$2:$B$89280)*(D11=PS_FS!$D$2:$D$89280)*($A$1=PS_FS!$E$2:$E$89280))-AA$2</f>
        <v>#VALUE!</v>
      </c>
      <c r="AB11" s="9" t="e" cm="1" vm="1">
        <f t="array" ref="AB11">_xlfn._xlws.FILTER(PS_FS!$X$2:$X$89280, (C11=PS_FS!$B$2:$B$89280)*(D11=PS_FS!$D$2:$D$89280)*($A$1=PS_FS!$E$2:$E$89280))-AB$2</f>
        <v>#VALUE!</v>
      </c>
      <c r="AC11" s="9" t="e" cm="1" vm="1">
        <f t="array" ref="AC11">_xlfn._xlws.FILTER(PS_FS!$Z$2:$Z$89280, (C11=PS_FS!$B$2:$B$89280)*(D11=PS_FS!$D$2:$D$89280)*($A$1=PS_FS!$E$2:$E$89280))-AC$2</f>
        <v>#VALUE!</v>
      </c>
      <c r="AD11" s="9" t="e" cm="1" vm="1">
        <f t="array" ref="AD11">AVERAGE(_xlfn._xlws.FILTER(ETS!$M$2:$M$89240, (C11=ETS!$A$2:$A$89240)*(D11=ETS!$C$2:$C$89240)*($A$1=ETS!$D$2:$D$89240)))</f>
        <v>#VALUE!</v>
      </c>
      <c r="AE11" s="9" t="e" cm="1" vm="1">
        <f t="array" ref="AE11">AVERAGE(_xlfn._xlws.FILTER(ETS!$M$2:$M$89240, (C11=ETS!$A$2:$A$89240)*(D11=ETS!$C$2:$C$89240)*(2040=ETS!$D$2:$D$89240)))</f>
        <v>#VALUE!</v>
      </c>
      <c r="AF11" s="9" t="e" cm="1" vm="1">
        <f t="array" ref="AF11">AVERAGE(_xlfn._xlws.FILTER(ETS!$L$2:$L$89240, (C11=ETS!$A$2:$A$89240)*(D11=ETS!$C$2:$C$89240)))*40-AF$2</f>
        <v>#VALUE!</v>
      </c>
      <c r="AG11" s="9" t="e" cm="1" vm="1">
        <f t="array" ref="AG11">AVERAGE(_xlfn._xlws.FILTER(ETS!$K$2:$K$89240, (C11=ETS!$A$2:$A$89240)*(D11=ETS!$C$2:$C$89240)))*40-AG$2</f>
        <v>#VALUE!</v>
      </c>
      <c r="AH11" s="9" t="e" cm="1" vm="1">
        <f t="array" ref="AH11">AVERAGE(_xlfn._xlws.FILTER(ETS!$J$2:$J$89240, (C11=ETS!$A$2:$A$89240)*(D11=ETS!$C$2:$C$89240)))*40-AH$2</f>
        <v>#VALUE!</v>
      </c>
      <c r="AI11" s="9" t="e" vm="2">
        <f t="shared" si="0"/>
        <v>#VALUE!</v>
      </c>
      <c r="AJ11" s="9" t="e" vm="2">
        <f t="shared" si="1"/>
        <v>#VALUE!</v>
      </c>
      <c r="AK11" s="9" t="e" vm="2">
        <f t="shared" si="6"/>
        <v>#VALUE!</v>
      </c>
      <c r="AL11" t="e" vm="2">
        <f t="shared" si="2"/>
        <v>#VALUE!</v>
      </c>
      <c r="AM11" s="9" t="e" vm="2">
        <f t="shared" si="3"/>
        <v>#VALUE!</v>
      </c>
      <c r="AN11" t="e" vm="2">
        <f t="shared" si="11"/>
        <v>#VALUE!</v>
      </c>
      <c r="AO11" t="e" vm="2">
        <f t="shared" si="7"/>
        <v>#VALUE!</v>
      </c>
      <c r="AP11" t="e" vm="2">
        <f t="shared" si="8"/>
        <v>#VALUE!</v>
      </c>
      <c r="AQ11" t="e" vm="2">
        <f t="shared" si="9"/>
        <v>#VALUE!</v>
      </c>
      <c r="AR11">
        <v>2490.4501079403449</v>
      </c>
      <c r="AS11" t="e" vm="2">
        <f t="shared" si="10"/>
        <v>#VALUE!</v>
      </c>
      <c r="AT11" s="4" t="e" vm="2">
        <f t="shared" si="4"/>
        <v>#VALUE!</v>
      </c>
      <c r="AU11" s="4" t="e" vm="2">
        <f t="shared" si="5"/>
        <v>#VALUE!</v>
      </c>
      <c r="AY11" t="s">
        <v>363</v>
      </c>
    </row>
    <row r="12" spans="1:51" x14ac:dyDescent="0.25">
      <c r="A12" t="s">
        <v>241</v>
      </c>
      <c r="B12">
        <v>11</v>
      </c>
      <c r="C12">
        <v>418</v>
      </c>
      <c r="D12" t="s">
        <v>23</v>
      </c>
      <c r="E12" s="3" t="e" cm="1">
        <f t="array" ref="E12">_xlfn._xlws.FILTER('H2'!$AG$2:$AG$89120, (C12='H2'!$B$2:$B$89280)*(D12='H2'!$D$2:$D$89280)*($A$1='H2'!$E$2:$E$89280))</f>
        <v>#VALUE!</v>
      </c>
      <c r="F12" s="9" t="e" cm="1">
        <f t="array" ref="F12">_xlfn._xlws.FILTER('H2'!$AG$2:$AG$89120, (C12='H2'!$B$2:$B$89280)*(D12='H2'!$D$2:$D$89280)*(2040='H2'!$E$2:$E$89280))</f>
        <v>#VALUE!</v>
      </c>
      <c r="G12" s="9" t="e" cm="1">
        <f t="array" ref="G12">_xlfn._xlws.FILTER('H2'!$AH$2:$AH$98960, (C12='H2'!$B$2:$B$89280)*(D12='H2'!$D$2:$D$89280)*($A$1='H2'!$E$2:$E$89280))</f>
        <v>#VALUE!</v>
      </c>
      <c r="H12" s="9" t="e" cm="1">
        <f t="array" ref="H12">_xlfn._xlws.FILTER('H2'!$AJ$2:$AJ$98960, (C12='H2'!$B$2:$B$89280)*(D12='H2'!$D$2:$D$89280)*($A$1='H2'!$E$2:$E$89280))</f>
        <v>#VALUE!</v>
      </c>
      <c r="I12" s="9" t="e" cm="1">
        <f t="array" ref="I12">_xlfn._xlws.FILTER('H2'!$AK$2:$AK$98960, (C12='H2'!$B$2:$B$89280)*(D12='H2'!$D$2:$D$89280)*($A$1='H2'!$E$2:$E$89280))</f>
        <v>#VALUE!</v>
      </c>
      <c r="J12" s="9" t="e" cm="1">
        <f t="array" ref="J12">_xlfn._xlws.FILTER('H2'!$AL$2:$AL$98960, (C12='H2'!$B$2:$B$89280)*(D12='H2'!$D$2:$D$89280)*($A$1='H2'!$E$2:$E$89280))</f>
        <v>#VALUE!</v>
      </c>
      <c r="K12" s="9" t="e" cm="1" vm="1">
        <f t="array" ref="K12">_xlfn._xlws.FILTER('H2'!$L$2:$L$89280, (C12='H2'!$B$2:$B$89280)*(D12='H2'!$D$2:$D$89280)*($A$1='H2'!$E$2:$E$89280))</f>
        <v>#VALUE!</v>
      </c>
      <c r="L12" s="9" t="e" cm="1" vm="1">
        <f t="array" ref="L12">_xlfn._xlws.FILTER('H2'!$M$2:$M$89280, (C12='H2'!$B$2:$B$89280)*(D12='H2'!$D$2:$D$89280)*($A$1='H2'!$E$2:$E$89280))</f>
        <v>#VALUE!</v>
      </c>
      <c r="M12" s="9" t="e" cm="1" vm="1">
        <f t="array" ref="M12">_xlfn._xlws.FILTER('H2'!$K$2:$K$89280, ($C12='H2'!$B$2:$B$89280)*(D12='H2'!$D$2:$D$89280)*($A$1='H2'!$E$2:$E$89280))</f>
        <v>#VALUE!</v>
      </c>
      <c r="N12" s="9" t="e" cm="1" vm="1">
        <f t="array" ref="N12">_xlfn._xlws.FILTER('H2'!$N$2:$N$89280, ($C12='H2'!$B$2:$B$89280)*(D12='H2'!$D$2:$D$89280)*($A$1='H2'!$E$2:$E$89280))</f>
        <v>#VALUE!</v>
      </c>
      <c r="O12" s="9" t="e" cm="1" vm="1">
        <f t="array" ref="O12">AVERAGE(_xlfn._xlws.FILTER('H2'!$H$2:$H$89280, ($C12='H2'!$B$2:$B$89280)*(D12='H2'!$D$2:$D$89280)*($A$1='H2'!$E$2:$E$89280)))</f>
        <v>#VALUE!</v>
      </c>
      <c r="P12" s="9" t="e" cm="1" vm="1">
        <f t="array" ref="P12">AVERAGE(_xlfn._xlws.FILTER('H2'!$I$2:$I$89280, ($C12='H2'!$B$2:$B$89280)*(D12='H2'!$D$2:$D$89280)*($A$1='H2'!$E$2:$E$89280)))</f>
        <v>#VALUE!</v>
      </c>
      <c r="Q12" s="9" t="e" cm="1" vm="1">
        <f t="array" ref="Q12">AVERAGE(_xlfn._xlws.FILTER('H2'!$G$2:$G$89280, ($C12='H2'!$B$2:$B$89280)*(D12='H2'!$D$2:$D$89280)*($A$1='H2'!$E$2:$E$89280)))</f>
        <v>#VALUE!</v>
      </c>
      <c r="R12" s="9" t="e" cm="1" vm="1">
        <f t="array" ref="R12">AVERAGE(_xlfn._xlws.FILTER(PS!$F$2:$F$89280, (C12=PS!$B$2:$B$89280)*(D12=PS!$D$2:$D$89280)*($A$1=PS!$E$2:$E$89280)))</f>
        <v>#VALUE!</v>
      </c>
      <c r="S12" s="9" t="e" cm="1" vm="1">
        <f t="array" ref="S12">AVERAGE(_xlfn._xlws.FILTER(PS!$F$2:$F$89280, (C12=PS!$B$2:$B$89280)*(D12=PS!$D$2:$D$89280)*(2040=PS!$E$2:$E$89280)))</f>
        <v>#VALUE!</v>
      </c>
      <c r="T12" s="9" t="e" cm="1" vm="1">
        <f t="array" ref="T12">AVERAGE(_xlfn._xlws.FILTER(PS!$P$2:$P$89280, (C12=PS!$B$2:$B$89280)*(D12=PS!$D$2:$D$89280)*($A$1=PS!$E$2:$E$89280)))+AVERAGE(_xlfn._xlws.FILTER(PS!$R$2:$R$89280, (C12=PS!$B$2:$B$89280)*(D12=PS!$D$2:$D$89280)*($A$1=PS!$E$2:$E$89280)))-T$2</f>
        <v>#VALUE!</v>
      </c>
      <c r="U12" s="9" t="e" cm="1" vm="1">
        <f t="array" ref="U12">AVERAGE(_xlfn._xlws.FILTER(PS!$T$2:$T$89280, (C12=PS!$B$2:$B$89280)*(D12=PS!$D$2:$D$89280)*($A$1=PS!$E$2:$E$89280)))-U$2</f>
        <v>#VALUE!</v>
      </c>
      <c r="V12" s="9" t="e" cm="1" vm="1">
        <f t="array" ref="V12">_xlfn._xlws.FILTER(PS!$O$2:$O$89280+PS!$U$2:$U$89280, (C12=PS!$B$2:$B$89280)*(D12=PS!$D$2:$D$89280)*($A$1=PS!$E$2:$E$89280))-V$2</f>
        <v>#VALUE!</v>
      </c>
      <c r="W12" s="9" t="e" cm="1" vm="1">
        <f t="array" ref="W12">_xlfn._xlws.FILTER(PS!$Q$2:$Q$89280, (C12=PS!$B$2:$B$89280)*(D12=PS!$D$2:$D$89280)*($A$1=PS!$E$2:$E$89280))-W$2</f>
        <v>#VALUE!</v>
      </c>
      <c r="X12" s="9" t="e" cm="1" vm="1">
        <f t="array" ref="X12">_xlfn._xlws.FILTER(PS!$S$2:$S$89280, (C12=PS!$B$2:$B$89280)*(D12=PS!$D$2:$D$89280)*($A$1=PS!$E$2:$E$89280))-X$2</f>
        <v>#VALUE!</v>
      </c>
      <c r="Y12" s="9" t="e" cm="1" vm="1">
        <f t="array" ref="Y12">_xlfn._xlws.FILTER(PS_FS!$W$2:$W$89280+PS_FS!$Y$2:$Y$89280, (C12=PS_FS!$B$2:$B$89280)*(D12=PS_FS!$D$2:$D$89280)*($A$1=PS_FS!$E$2:$E$89280))-Y$2</f>
        <v>#VALUE!</v>
      </c>
      <c r="Z12" s="9" t="e" cm="1" vm="1">
        <f t="array" ref="Z12">_xlfn._xlws.FILTER(PS_FS!$AA$2:$AA$89280, (C12=PS_FS!$B$2:$B$89280)*(D12=PS_FS!$D$2:$D$89280)*($A$1=PS_FS!$E$2:$E$89280))-Z$2</f>
        <v>#VALUE!</v>
      </c>
      <c r="AA12" s="9" t="e" cm="1" vm="1">
        <f t="array" ref="AA12">_xlfn._xlws.FILTER(PS_FS!$AB$2:$AB$89280+PS_FS!$V$2:$V$89280, (C12=PS_FS!$B$2:$B$89280)*(D12=PS_FS!$D$2:$D$89280)*($A$1=PS_FS!$E$2:$E$89280))-AA$2</f>
        <v>#VALUE!</v>
      </c>
      <c r="AB12" s="9" t="e" cm="1" vm="1">
        <f t="array" ref="AB12">_xlfn._xlws.FILTER(PS_FS!$X$2:$X$89280, (C12=PS_FS!$B$2:$B$89280)*(D12=PS_FS!$D$2:$D$89280)*($A$1=PS_FS!$E$2:$E$89280))-AB$2</f>
        <v>#VALUE!</v>
      </c>
      <c r="AC12" s="9" t="e" cm="1" vm="1">
        <f t="array" ref="AC12">_xlfn._xlws.FILTER(PS_FS!$Z$2:$Z$89280, (C12=PS_FS!$B$2:$B$89280)*(D12=PS_FS!$D$2:$D$89280)*($A$1=PS_FS!$E$2:$E$89280))-AC$2</f>
        <v>#VALUE!</v>
      </c>
      <c r="AD12" s="9" t="e" cm="1" vm="1">
        <f t="array" ref="AD12">AVERAGE(_xlfn._xlws.FILTER(ETS!$M$2:$M$89240, (C12=ETS!$A$2:$A$89240)*(D12=ETS!$C$2:$C$89240)*($A$1=ETS!$D$2:$D$89240)))</f>
        <v>#VALUE!</v>
      </c>
      <c r="AE12" s="9" t="e" cm="1" vm="1">
        <f t="array" ref="AE12">AVERAGE(_xlfn._xlws.FILTER(ETS!$M$2:$M$89240, (C12=ETS!$A$2:$A$89240)*(D12=ETS!$C$2:$C$89240)*(2040=ETS!$D$2:$D$89240)))</f>
        <v>#VALUE!</v>
      </c>
      <c r="AF12" s="9" t="e" cm="1" vm="1">
        <f t="array" ref="AF12">AVERAGE(_xlfn._xlws.FILTER(ETS!$L$2:$L$89240, (C12=ETS!$A$2:$A$89240)*(D12=ETS!$C$2:$C$89240)))*40-AF$2</f>
        <v>#VALUE!</v>
      </c>
      <c r="AG12" s="9" t="e" cm="1" vm="1">
        <f t="array" ref="AG12">AVERAGE(_xlfn._xlws.FILTER(ETS!$K$2:$K$89240, (C12=ETS!$A$2:$A$89240)*(D12=ETS!$C$2:$C$89240)))*40-AG$2</f>
        <v>#VALUE!</v>
      </c>
      <c r="AH12" s="9" t="e" cm="1" vm="1">
        <f t="array" ref="AH12">AVERAGE(_xlfn._xlws.FILTER(ETS!$J$2:$J$89240, (C12=ETS!$A$2:$A$89240)*(D12=ETS!$C$2:$C$89240)))*40-AH$2</f>
        <v>#VALUE!</v>
      </c>
      <c r="AI12" s="9" t="e" vm="2">
        <f t="shared" si="0"/>
        <v>#VALUE!</v>
      </c>
      <c r="AJ12" s="9" t="e" vm="2">
        <f t="shared" si="1"/>
        <v>#VALUE!</v>
      </c>
      <c r="AK12" s="9" t="e" vm="2">
        <f t="shared" si="6"/>
        <v>#VALUE!</v>
      </c>
      <c r="AL12" t="e" vm="2">
        <f t="shared" si="2"/>
        <v>#VALUE!</v>
      </c>
      <c r="AM12" s="9" t="e" vm="2">
        <f t="shared" si="3"/>
        <v>#VALUE!</v>
      </c>
      <c r="AN12" t="e" vm="2">
        <f t="shared" si="11"/>
        <v>#VALUE!</v>
      </c>
      <c r="AO12" t="e" vm="2">
        <f t="shared" si="7"/>
        <v>#VALUE!</v>
      </c>
      <c r="AP12" t="e" vm="2">
        <f t="shared" si="8"/>
        <v>#VALUE!</v>
      </c>
      <c r="AQ12" t="e" vm="2">
        <f t="shared" si="9"/>
        <v>#VALUE!</v>
      </c>
      <c r="AR12">
        <v>2490.4501079403449</v>
      </c>
      <c r="AS12" t="e" vm="2">
        <f t="shared" si="10"/>
        <v>#VALUE!</v>
      </c>
      <c r="AT12" s="4" t="e" vm="2">
        <f t="shared" si="4"/>
        <v>#VALUE!</v>
      </c>
      <c r="AU12" s="4" t="e" vm="2">
        <f t="shared" si="5"/>
        <v>#VALUE!</v>
      </c>
    </row>
    <row r="13" spans="1:51" x14ac:dyDescent="0.25">
      <c r="A13" t="s">
        <v>243</v>
      </c>
      <c r="B13">
        <v>12</v>
      </c>
      <c r="C13">
        <v>419</v>
      </c>
      <c r="D13" t="s">
        <v>23</v>
      </c>
      <c r="E13" s="3" t="e" cm="1">
        <f t="array" ref="E13">_xlfn._xlws.FILTER('H2'!$AG$2:$AG$89120, (C13='H2'!$B$2:$B$89280)*(D13='H2'!$D$2:$D$89280)*($A$1='H2'!$E$2:$E$89280))</f>
        <v>#VALUE!</v>
      </c>
      <c r="F13" s="9" t="e" cm="1">
        <f t="array" ref="F13">_xlfn._xlws.FILTER('H2'!$AG$2:$AG$89120, (C13='H2'!$B$2:$B$89280)*(D13='H2'!$D$2:$D$89280)*(2040='H2'!$E$2:$E$89280))</f>
        <v>#VALUE!</v>
      </c>
      <c r="G13" s="9" t="e" cm="1">
        <f t="array" ref="G13">_xlfn._xlws.FILTER('H2'!$AH$2:$AH$98960, (C13='H2'!$B$2:$B$89280)*(D13='H2'!$D$2:$D$89280)*($A$1='H2'!$E$2:$E$89280))</f>
        <v>#VALUE!</v>
      </c>
      <c r="H13" s="9" t="e" cm="1">
        <f t="array" ref="H13">_xlfn._xlws.FILTER('H2'!$AJ$2:$AJ$98960, (C13='H2'!$B$2:$B$89280)*(D13='H2'!$D$2:$D$89280)*($A$1='H2'!$E$2:$E$89280))</f>
        <v>#VALUE!</v>
      </c>
      <c r="I13" s="9" t="e" cm="1">
        <f t="array" ref="I13">_xlfn._xlws.FILTER('H2'!$AK$2:$AK$98960, (C13='H2'!$B$2:$B$89280)*(D13='H2'!$D$2:$D$89280)*($A$1='H2'!$E$2:$E$89280))</f>
        <v>#VALUE!</v>
      </c>
      <c r="J13" s="9" t="e" cm="1">
        <f t="array" ref="J13">_xlfn._xlws.FILTER('H2'!$AL$2:$AL$98960, (C13='H2'!$B$2:$B$89280)*(D13='H2'!$D$2:$D$89280)*($A$1='H2'!$E$2:$E$89280))</f>
        <v>#VALUE!</v>
      </c>
      <c r="K13" s="9" t="e" cm="1" vm="1">
        <f t="array" ref="K13">_xlfn._xlws.FILTER('H2'!$L$2:$L$89280, (C13='H2'!$B$2:$B$89280)*(D13='H2'!$D$2:$D$89280)*($A$1='H2'!$E$2:$E$89280))</f>
        <v>#VALUE!</v>
      </c>
      <c r="L13" s="9" t="e" cm="1" vm="1">
        <f t="array" ref="L13">_xlfn._xlws.FILTER('H2'!$M$2:$M$89280, (C13='H2'!$B$2:$B$89280)*(D13='H2'!$D$2:$D$89280)*($A$1='H2'!$E$2:$E$89280))</f>
        <v>#VALUE!</v>
      </c>
      <c r="M13" s="9" t="e" cm="1" vm="1">
        <f t="array" ref="M13">_xlfn._xlws.FILTER('H2'!$K$2:$K$89280, ($C13='H2'!$B$2:$B$89280)*(D13='H2'!$D$2:$D$89280)*($A$1='H2'!$E$2:$E$89280))</f>
        <v>#VALUE!</v>
      </c>
      <c r="N13" s="9" t="e" cm="1" vm="1">
        <f t="array" ref="N13">_xlfn._xlws.FILTER('H2'!$N$2:$N$89280, ($C13='H2'!$B$2:$B$89280)*(D13='H2'!$D$2:$D$89280)*($A$1='H2'!$E$2:$E$89280))</f>
        <v>#VALUE!</v>
      </c>
      <c r="O13" s="9" t="e" cm="1" vm="1">
        <f t="array" ref="O13">AVERAGE(_xlfn._xlws.FILTER('H2'!$H$2:$H$89280, ($C13='H2'!$B$2:$B$89280)*(D13='H2'!$D$2:$D$89280)*($A$1='H2'!$E$2:$E$89280)))</f>
        <v>#VALUE!</v>
      </c>
      <c r="P13" s="9" t="e" cm="1" vm="1">
        <f t="array" ref="P13">AVERAGE(_xlfn._xlws.FILTER('H2'!$I$2:$I$89280, ($C13='H2'!$B$2:$B$89280)*(D13='H2'!$D$2:$D$89280)*($A$1='H2'!$E$2:$E$89280)))</f>
        <v>#VALUE!</v>
      </c>
      <c r="Q13" s="9" t="e" cm="1" vm="1">
        <f t="array" ref="Q13">AVERAGE(_xlfn._xlws.FILTER('H2'!$G$2:$G$89280, ($C13='H2'!$B$2:$B$89280)*(D13='H2'!$D$2:$D$89280)*($A$1='H2'!$E$2:$E$89280)))</f>
        <v>#VALUE!</v>
      </c>
      <c r="R13" s="9" t="e" cm="1" vm="1">
        <f t="array" ref="R13">AVERAGE(_xlfn._xlws.FILTER(PS!$F$2:$F$89280, (C13=PS!$B$2:$B$89280)*(D13=PS!$D$2:$D$89280)*($A$1=PS!$E$2:$E$89280)))</f>
        <v>#VALUE!</v>
      </c>
      <c r="S13" s="9" t="e" cm="1" vm="1">
        <f t="array" ref="S13">AVERAGE(_xlfn._xlws.FILTER(PS!$F$2:$F$89280, (C13=PS!$B$2:$B$89280)*(D13=PS!$D$2:$D$89280)*(2040=PS!$E$2:$E$89280)))</f>
        <v>#VALUE!</v>
      </c>
      <c r="T13" s="9" t="e" cm="1" vm="1">
        <f t="array" ref="T13">AVERAGE(_xlfn._xlws.FILTER(PS!$P$2:$P$89280, (C13=PS!$B$2:$B$89280)*(D13=PS!$D$2:$D$89280)*($A$1=PS!$E$2:$E$89280)))+AVERAGE(_xlfn._xlws.FILTER(PS!$R$2:$R$89280, (C13=PS!$B$2:$B$89280)*(D13=PS!$D$2:$D$89280)*($A$1=PS!$E$2:$E$89280)))-T$2</f>
        <v>#VALUE!</v>
      </c>
      <c r="U13" s="9" t="e" cm="1" vm="1">
        <f t="array" ref="U13">AVERAGE(_xlfn._xlws.FILTER(PS!$T$2:$T$89280, (C13=PS!$B$2:$B$89280)*(D13=PS!$D$2:$D$89280)*($A$1=PS!$E$2:$E$89280)))-U$2</f>
        <v>#VALUE!</v>
      </c>
      <c r="V13" s="9" t="e" cm="1" vm="1">
        <f t="array" ref="V13">_xlfn._xlws.FILTER(PS!$O$2:$O$89280+PS!$U$2:$U$89280, (C13=PS!$B$2:$B$89280)*(D13=PS!$D$2:$D$89280)*($A$1=PS!$E$2:$E$89280))-V$2</f>
        <v>#VALUE!</v>
      </c>
      <c r="W13" s="9" t="e" cm="1" vm="1">
        <f t="array" ref="W13">_xlfn._xlws.FILTER(PS!$Q$2:$Q$89280, (C13=PS!$B$2:$B$89280)*(D13=PS!$D$2:$D$89280)*($A$1=PS!$E$2:$E$89280))-W$2</f>
        <v>#VALUE!</v>
      </c>
      <c r="X13" s="9" t="e" cm="1" vm="1">
        <f t="array" ref="X13">_xlfn._xlws.FILTER(PS!$S$2:$S$89280, (C13=PS!$B$2:$B$89280)*(D13=PS!$D$2:$D$89280)*($A$1=PS!$E$2:$E$89280))-X$2</f>
        <v>#VALUE!</v>
      </c>
      <c r="Y13" s="9" t="e" cm="1" vm="1">
        <f t="array" ref="Y13">_xlfn._xlws.FILTER(PS_FS!$W$2:$W$89280+PS_FS!$Y$2:$Y$89280, (C13=PS_FS!$B$2:$B$89280)*(D13=PS_FS!$D$2:$D$89280)*($A$1=PS_FS!$E$2:$E$89280))-Y$2</f>
        <v>#VALUE!</v>
      </c>
      <c r="Z13" s="9" t="e" cm="1" vm="1">
        <f t="array" ref="Z13">_xlfn._xlws.FILTER(PS_FS!$AA$2:$AA$89280, (C13=PS_FS!$B$2:$B$89280)*(D13=PS_FS!$D$2:$D$89280)*($A$1=PS_FS!$E$2:$E$89280))-Z$2</f>
        <v>#VALUE!</v>
      </c>
      <c r="AA13" s="9" t="e" cm="1" vm="1">
        <f t="array" ref="AA13">_xlfn._xlws.FILTER(PS_FS!$AB$2:$AB$89280+PS_FS!$V$2:$V$89280, (C13=PS_FS!$B$2:$B$89280)*(D13=PS_FS!$D$2:$D$89280)*($A$1=PS_FS!$E$2:$E$89280))-AA$2</f>
        <v>#VALUE!</v>
      </c>
      <c r="AB13" s="9" t="e" cm="1" vm="1">
        <f t="array" ref="AB13">_xlfn._xlws.FILTER(PS_FS!$X$2:$X$89280, (C13=PS_FS!$B$2:$B$89280)*(D13=PS_FS!$D$2:$D$89280)*($A$1=PS_FS!$E$2:$E$89280))-AB$2</f>
        <v>#VALUE!</v>
      </c>
      <c r="AC13" s="9" t="e" cm="1" vm="1">
        <f t="array" ref="AC13">_xlfn._xlws.FILTER(PS_FS!$Z$2:$Z$89280, (C13=PS_FS!$B$2:$B$89280)*(D13=PS_FS!$D$2:$D$89280)*($A$1=PS_FS!$E$2:$E$89280))-AC$2</f>
        <v>#VALUE!</v>
      </c>
      <c r="AD13" s="9" t="e" cm="1" vm="1">
        <f t="array" ref="AD13">AVERAGE(_xlfn._xlws.FILTER(ETS!$M$2:$M$89240, (C13=ETS!$A$2:$A$89240)*(D13=ETS!$C$2:$C$89240)*($A$1=ETS!$D$2:$D$89240)))</f>
        <v>#VALUE!</v>
      </c>
      <c r="AE13" s="9" t="e" cm="1" vm="1">
        <f t="array" ref="AE13">AVERAGE(_xlfn._xlws.FILTER(ETS!$M$2:$M$89240, (C13=ETS!$A$2:$A$89240)*(D13=ETS!$C$2:$C$89240)*(2040=ETS!$D$2:$D$89240)))</f>
        <v>#VALUE!</v>
      </c>
      <c r="AF13" s="9" t="e" cm="1" vm="1">
        <f t="array" ref="AF13">AVERAGE(_xlfn._xlws.FILTER(ETS!$L$2:$L$89240, (C13=ETS!$A$2:$A$89240)*(D13=ETS!$C$2:$C$89240)))*40-AF$2</f>
        <v>#VALUE!</v>
      </c>
      <c r="AG13" s="9" t="e" cm="1" vm="1">
        <f t="array" ref="AG13">AVERAGE(_xlfn._xlws.FILTER(ETS!$K$2:$K$89240, (C13=ETS!$A$2:$A$89240)*(D13=ETS!$C$2:$C$89240)))*40-AG$2</f>
        <v>#VALUE!</v>
      </c>
      <c r="AH13" s="9" t="e" cm="1" vm="1">
        <f t="array" ref="AH13">AVERAGE(_xlfn._xlws.FILTER(ETS!$J$2:$J$89240, (C13=ETS!$A$2:$A$89240)*(D13=ETS!$C$2:$C$89240)))*40-AH$2</f>
        <v>#VALUE!</v>
      </c>
      <c r="AI13" s="9" t="e" vm="2">
        <f t="shared" si="0"/>
        <v>#VALUE!</v>
      </c>
      <c r="AJ13" s="9" t="e" vm="2">
        <f t="shared" si="1"/>
        <v>#VALUE!</v>
      </c>
      <c r="AK13" s="9" t="e" vm="2">
        <f t="shared" si="6"/>
        <v>#VALUE!</v>
      </c>
      <c r="AL13" t="e" vm="2">
        <f t="shared" si="2"/>
        <v>#VALUE!</v>
      </c>
      <c r="AM13" s="9" t="e" vm="2">
        <f t="shared" si="3"/>
        <v>#VALUE!</v>
      </c>
      <c r="AN13" t="e" vm="2">
        <f t="shared" si="11"/>
        <v>#VALUE!</v>
      </c>
      <c r="AO13" t="e" vm="2">
        <f t="shared" si="7"/>
        <v>#VALUE!</v>
      </c>
      <c r="AP13" t="e" vm="2">
        <f t="shared" si="8"/>
        <v>#VALUE!</v>
      </c>
      <c r="AQ13" t="e" vm="2">
        <f t="shared" si="9"/>
        <v>#VALUE!</v>
      </c>
      <c r="AR13">
        <v>2490.4501079403449</v>
      </c>
      <c r="AS13" t="e" vm="2">
        <f t="shared" si="10"/>
        <v>#VALUE!</v>
      </c>
      <c r="AT13" s="4" t="e" vm="2">
        <f t="shared" si="4"/>
        <v>#VALUE!</v>
      </c>
      <c r="AU13" s="4" t="e" vm="2">
        <f t="shared" si="5"/>
        <v>#VALUE!</v>
      </c>
    </row>
    <row r="14" spans="1:51" x14ac:dyDescent="0.25">
      <c r="A14" t="s">
        <v>244</v>
      </c>
      <c r="B14">
        <v>13</v>
      </c>
      <c r="C14">
        <v>420</v>
      </c>
      <c r="D14" t="s">
        <v>23</v>
      </c>
      <c r="E14" s="3" t="e" cm="1">
        <f t="array" ref="E14">_xlfn._xlws.FILTER('H2'!$AG$2:$AG$89120, (C14='H2'!$B$2:$B$89280)*(D14='H2'!$D$2:$D$89280)*($A$1='H2'!$E$2:$E$89280))</f>
        <v>#VALUE!</v>
      </c>
      <c r="F14" s="9" t="e" cm="1">
        <f t="array" ref="F14">_xlfn._xlws.FILTER('H2'!$AG$2:$AG$89120, (C14='H2'!$B$2:$B$89280)*(D14='H2'!$D$2:$D$89280)*(2040='H2'!$E$2:$E$89280))</f>
        <v>#VALUE!</v>
      </c>
      <c r="G14" s="9" t="e" cm="1">
        <f t="array" ref="G14">_xlfn._xlws.FILTER('H2'!$AH$2:$AH$98960, (C14='H2'!$B$2:$B$89280)*(D14='H2'!$D$2:$D$89280)*($A$1='H2'!$E$2:$E$89280))</f>
        <v>#VALUE!</v>
      </c>
      <c r="H14" s="9" t="e" cm="1">
        <f t="array" ref="H14">_xlfn._xlws.FILTER('H2'!$AJ$2:$AJ$98960, (C14='H2'!$B$2:$B$89280)*(D14='H2'!$D$2:$D$89280)*($A$1='H2'!$E$2:$E$89280))</f>
        <v>#VALUE!</v>
      </c>
      <c r="I14" s="9" t="e" cm="1">
        <f t="array" ref="I14">_xlfn._xlws.FILTER('H2'!$AK$2:$AK$98960, (C14='H2'!$B$2:$B$89280)*(D14='H2'!$D$2:$D$89280)*($A$1='H2'!$E$2:$E$89280))</f>
        <v>#VALUE!</v>
      </c>
      <c r="J14" s="9" t="e" cm="1">
        <f t="array" ref="J14">_xlfn._xlws.FILTER('H2'!$AL$2:$AL$98960, (C14='H2'!$B$2:$B$89280)*(D14='H2'!$D$2:$D$89280)*($A$1='H2'!$E$2:$E$89280))</f>
        <v>#VALUE!</v>
      </c>
      <c r="K14" s="9" t="e" cm="1" vm="1">
        <f t="array" ref="K14">_xlfn._xlws.FILTER('H2'!$L$2:$L$89280, (C14='H2'!$B$2:$B$89280)*(D14='H2'!$D$2:$D$89280)*($A$1='H2'!$E$2:$E$89280))</f>
        <v>#VALUE!</v>
      </c>
      <c r="L14" s="9" t="e" cm="1" vm="1">
        <f t="array" ref="L14">_xlfn._xlws.FILTER('H2'!$M$2:$M$89280, (C14='H2'!$B$2:$B$89280)*(D14='H2'!$D$2:$D$89280)*($A$1='H2'!$E$2:$E$89280))</f>
        <v>#VALUE!</v>
      </c>
      <c r="M14" s="9" t="e" cm="1" vm="1">
        <f t="array" ref="M14">_xlfn._xlws.FILTER('H2'!$K$2:$K$89280, ($C14='H2'!$B$2:$B$89280)*(D14='H2'!$D$2:$D$89280)*($A$1='H2'!$E$2:$E$89280))</f>
        <v>#VALUE!</v>
      </c>
      <c r="N14" s="9" t="e" cm="1" vm="1">
        <f t="array" ref="N14">_xlfn._xlws.FILTER('H2'!$N$2:$N$89280, ($C14='H2'!$B$2:$B$89280)*(D14='H2'!$D$2:$D$89280)*($A$1='H2'!$E$2:$E$89280))</f>
        <v>#VALUE!</v>
      </c>
      <c r="O14" s="9" t="e" cm="1" vm="1">
        <f t="array" ref="O14">AVERAGE(_xlfn._xlws.FILTER('H2'!$H$2:$H$89280, ($C14='H2'!$B$2:$B$89280)*(D14='H2'!$D$2:$D$89280)*($A$1='H2'!$E$2:$E$89280)))</f>
        <v>#VALUE!</v>
      </c>
      <c r="P14" s="9" t="e" cm="1" vm="1">
        <f t="array" ref="P14">AVERAGE(_xlfn._xlws.FILTER('H2'!$I$2:$I$89280, ($C14='H2'!$B$2:$B$89280)*(D14='H2'!$D$2:$D$89280)*($A$1='H2'!$E$2:$E$89280)))</f>
        <v>#VALUE!</v>
      </c>
      <c r="Q14" s="9" t="e" cm="1" vm="1">
        <f t="array" ref="Q14">AVERAGE(_xlfn._xlws.FILTER('H2'!$G$2:$G$89280, ($C14='H2'!$B$2:$B$89280)*(D14='H2'!$D$2:$D$89280)*($A$1='H2'!$E$2:$E$89280)))</f>
        <v>#VALUE!</v>
      </c>
      <c r="R14" s="9" t="e" cm="1" vm="1">
        <f t="array" ref="R14">AVERAGE(_xlfn._xlws.FILTER(PS!$F$2:$F$89280, (C14=PS!$B$2:$B$89280)*(D14=PS!$D$2:$D$89280)*($A$1=PS!$E$2:$E$89280)))</f>
        <v>#VALUE!</v>
      </c>
      <c r="S14" s="9" t="e" cm="1" vm="1">
        <f t="array" ref="S14">AVERAGE(_xlfn._xlws.FILTER(PS!$F$2:$F$89280, (C14=PS!$B$2:$B$89280)*(D14=PS!$D$2:$D$89280)*(2040=PS!$E$2:$E$89280)))</f>
        <v>#VALUE!</v>
      </c>
      <c r="T14" s="9" t="e" cm="1" vm="1">
        <f t="array" ref="T14">AVERAGE(_xlfn._xlws.FILTER(PS!$P$2:$P$89280, (C14=PS!$B$2:$B$89280)*(D14=PS!$D$2:$D$89280)*($A$1=PS!$E$2:$E$89280)))+AVERAGE(_xlfn._xlws.FILTER(PS!$R$2:$R$89280, (C14=PS!$B$2:$B$89280)*(D14=PS!$D$2:$D$89280)*($A$1=PS!$E$2:$E$89280)))-T$2</f>
        <v>#VALUE!</v>
      </c>
      <c r="U14" s="9" t="e" cm="1" vm="1">
        <f t="array" ref="U14">AVERAGE(_xlfn._xlws.FILTER(PS!$T$2:$T$89280, (C14=PS!$B$2:$B$89280)*(D14=PS!$D$2:$D$89280)*($A$1=PS!$E$2:$E$89280)))-U$2</f>
        <v>#VALUE!</v>
      </c>
      <c r="V14" s="9" t="e" cm="1" vm="1">
        <f t="array" ref="V14">_xlfn._xlws.FILTER(PS!$O$2:$O$89280+PS!$U$2:$U$89280, (C14=PS!$B$2:$B$89280)*(D14=PS!$D$2:$D$89280)*($A$1=PS!$E$2:$E$89280))-V$2</f>
        <v>#VALUE!</v>
      </c>
      <c r="W14" s="9" t="e" cm="1" vm="1">
        <f t="array" ref="W14">_xlfn._xlws.FILTER(PS!$Q$2:$Q$89280, (C14=PS!$B$2:$B$89280)*(D14=PS!$D$2:$D$89280)*($A$1=PS!$E$2:$E$89280))-W$2</f>
        <v>#VALUE!</v>
      </c>
      <c r="X14" s="9" t="e" cm="1" vm="1">
        <f t="array" ref="X14">_xlfn._xlws.FILTER(PS!$S$2:$S$89280, (C14=PS!$B$2:$B$89280)*(D14=PS!$D$2:$D$89280)*($A$1=PS!$E$2:$E$89280))-X$2</f>
        <v>#VALUE!</v>
      </c>
      <c r="Y14" s="9" t="e" cm="1" vm="1">
        <f t="array" ref="Y14">_xlfn._xlws.FILTER(PS_FS!$W$2:$W$89280+PS_FS!$Y$2:$Y$89280, (C14=PS_FS!$B$2:$B$89280)*(D14=PS_FS!$D$2:$D$89280)*($A$1=PS_FS!$E$2:$E$89280))-Y$2</f>
        <v>#VALUE!</v>
      </c>
      <c r="Z14" s="9" t="e" cm="1" vm="1">
        <f t="array" ref="Z14">_xlfn._xlws.FILTER(PS_FS!$AA$2:$AA$89280, (C14=PS_FS!$B$2:$B$89280)*(D14=PS_FS!$D$2:$D$89280)*($A$1=PS_FS!$E$2:$E$89280))-Z$2</f>
        <v>#VALUE!</v>
      </c>
      <c r="AA14" s="9" t="e" cm="1" vm="1">
        <f t="array" ref="AA14">_xlfn._xlws.FILTER(PS_FS!$AB$2:$AB$89280+PS_FS!$V$2:$V$89280, (C14=PS_FS!$B$2:$B$89280)*(D14=PS_FS!$D$2:$D$89280)*($A$1=PS_FS!$E$2:$E$89280))-AA$2</f>
        <v>#VALUE!</v>
      </c>
      <c r="AB14" s="9" t="e" cm="1" vm="1">
        <f t="array" ref="AB14">_xlfn._xlws.FILTER(PS_FS!$X$2:$X$89280, (C14=PS_FS!$B$2:$B$89280)*(D14=PS_FS!$D$2:$D$89280)*($A$1=PS_FS!$E$2:$E$89280))-AB$2</f>
        <v>#VALUE!</v>
      </c>
      <c r="AC14" s="9" t="e" cm="1" vm="1">
        <f t="array" ref="AC14">_xlfn._xlws.FILTER(PS_FS!$Z$2:$Z$89280, (C14=PS_FS!$B$2:$B$89280)*(D14=PS_FS!$D$2:$D$89280)*($A$1=PS_FS!$E$2:$E$89280))-AC$2</f>
        <v>#VALUE!</v>
      </c>
      <c r="AD14" s="9" t="e" cm="1" vm="1">
        <f t="array" ref="AD14">AVERAGE(_xlfn._xlws.FILTER(ETS!$M$2:$M$89240, (C14=ETS!$A$2:$A$89240)*(D14=ETS!$C$2:$C$89240)*($A$1=ETS!$D$2:$D$89240)))</f>
        <v>#VALUE!</v>
      </c>
      <c r="AE14" s="9" t="e" cm="1" vm="1">
        <f t="array" ref="AE14">AVERAGE(_xlfn._xlws.FILTER(ETS!$M$2:$M$89240, (C14=ETS!$A$2:$A$89240)*(D14=ETS!$C$2:$C$89240)*(2040=ETS!$D$2:$D$89240)))</f>
        <v>#VALUE!</v>
      </c>
      <c r="AF14" s="9" t="e" cm="1" vm="1">
        <f t="array" ref="AF14">AVERAGE(_xlfn._xlws.FILTER(ETS!$L$2:$L$89240, (C14=ETS!$A$2:$A$89240)*(D14=ETS!$C$2:$C$89240)))*40-AF$2</f>
        <v>#VALUE!</v>
      </c>
      <c r="AG14" s="9" t="e" cm="1" vm="1">
        <f t="array" ref="AG14">AVERAGE(_xlfn._xlws.FILTER(ETS!$K$2:$K$89240, (C14=ETS!$A$2:$A$89240)*(D14=ETS!$C$2:$C$89240)))*40-AG$2</f>
        <v>#VALUE!</v>
      </c>
      <c r="AH14" s="9" t="e" cm="1" vm="1">
        <f t="array" ref="AH14">AVERAGE(_xlfn._xlws.FILTER(ETS!$J$2:$J$89240, (C14=ETS!$A$2:$A$89240)*(D14=ETS!$C$2:$C$89240)))*40-AH$2</f>
        <v>#VALUE!</v>
      </c>
      <c r="AI14" s="9" t="e" vm="2">
        <f t="shared" si="0"/>
        <v>#VALUE!</v>
      </c>
      <c r="AJ14" s="9" t="e" vm="2">
        <f t="shared" si="1"/>
        <v>#VALUE!</v>
      </c>
      <c r="AK14" s="9" t="e" vm="2">
        <f t="shared" si="6"/>
        <v>#VALUE!</v>
      </c>
      <c r="AL14" t="e" vm="2">
        <f t="shared" si="2"/>
        <v>#VALUE!</v>
      </c>
      <c r="AM14" s="9" t="e" vm="2">
        <f t="shared" si="3"/>
        <v>#VALUE!</v>
      </c>
      <c r="AN14" t="e" vm="2">
        <f t="shared" si="11"/>
        <v>#VALUE!</v>
      </c>
      <c r="AO14" t="e" vm="2">
        <f t="shared" si="7"/>
        <v>#VALUE!</v>
      </c>
      <c r="AP14" t="e" vm="2">
        <f t="shared" si="8"/>
        <v>#VALUE!</v>
      </c>
      <c r="AQ14" t="e" vm="2">
        <f t="shared" si="9"/>
        <v>#VALUE!</v>
      </c>
      <c r="AR14">
        <v>2490.4501079403449</v>
      </c>
      <c r="AS14" t="e" vm="2">
        <f t="shared" si="10"/>
        <v>#VALUE!</v>
      </c>
      <c r="AT14" s="4" t="e" vm="2">
        <f t="shared" si="4"/>
        <v>#VALUE!</v>
      </c>
      <c r="AU14" s="4" t="e" vm="2">
        <f t="shared" si="5"/>
        <v>#VALUE!</v>
      </c>
    </row>
    <row r="15" spans="1:51" x14ac:dyDescent="0.25">
      <c r="A15" t="s">
        <v>245</v>
      </c>
      <c r="B15">
        <v>14</v>
      </c>
      <c r="C15">
        <v>421</v>
      </c>
      <c r="D15" t="s">
        <v>23</v>
      </c>
      <c r="E15" s="3" t="e" cm="1">
        <f t="array" ref="E15">_xlfn._xlws.FILTER('H2'!$AG$2:$AG$89120, (C15='H2'!$B$2:$B$89280)*(D15='H2'!$D$2:$D$89280)*($A$1='H2'!$E$2:$E$89280))</f>
        <v>#VALUE!</v>
      </c>
      <c r="F15" s="9" t="e" cm="1">
        <f t="array" ref="F15">_xlfn._xlws.FILTER('H2'!$AG$2:$AG$89120, (C15='H2'!$B$2:$B$89280)*(D15='H2'!$D$2:$D$89280)*(2040='H2'!$E$2:$E$89280))</f>
        <v>#VALUE!</v>
      </c>
      <c r="G15" s="9" t="e" cm="1">
        <f t="array" ref="G15">_xlfn._xlws.FILTER('H2'!$AH$2:$AH$98960, (C15='H2'!$B$2:$B$89280)*(D15='H2'!$D$2:$D$89280)*($A$1='H2'!$E$2:$E$89280))</f>
        <v>#VALUE!</v>
      </c>
      <c r="H15" s="9" t="e" cm="1">
        <f t="array" ref="H15">_xlfn._xlws.FILTER('H2'!$AJ$2:$AJ$98960, (C15='H2'!$B$2:$B$89280)*(D15='H2'!$D$2:$D$89280)*($A$1='H2'!$E$2:$E$89280))</f>
        <v>#VALUE!</v>
      </c>
      <c r="I15" s="9" t="e" cm="1">
        <f t="array" ref="I15">_xlfn._xlws.FILTER('H2'!$AK$2:$AK$98960, (C15='H2'!$B$2:$B$89280)*(D15='H2'!$D$2:$D$89280)*($A$1='H2'!$E$2:$E$89280))</f>
        <v>#VALUE!</v>
      </c>
      <c r="J15" s="9" t="e" cm="1">
        <f t="array" ref="J15">_xlfn._xlws.FILTER('H2'!$AL$2:$AL$98960, (C15='H2'!$B$2:$B$89280)*(D15='H2'!$D$2:$D$89280)*($A$1='H2'!$E$2:$E$89280))</f>
        <v>#VALUE!</v>
      </c>
      <c r="K15" s="9" t="e" cm="1" vm="1">
        <f t="array" ref="K15">_xlfn._xlws.FILTER('H2'!$L$2:$L$89280, (C15='H2'!$B$2:$B$89280)*(D15='H2'!$D$2:$D$89280)*($A$1='H2'!$E$2:$E$89280))</f>
        <v>#VALUE!</v>
      </c>
      <c r="L15" s="9" t="e" cm="1" vm="1">
        <f t="array" ref="L15">_xlfn._xlws.FILTER('H2'!$M$2:$M$89280, (C15='H2'!$B$2:$B$89280)*(D15='H2'!$D$2:$D$89280)*($A$1='H2'!$E$2:$E$89280))</f>
        <v>#VALUE!</v>
      </c>
      <c r="M15" s="9" t="e" cm="1" vm="1">
        <f t="array" ref="M15">_xlfn._xlws.FILTER('H2'!$K$2:$K$89280, ($C15='H2'!$B$2:$B$89280)*(D15='H2'!$D$2:$D$89280)*($A$1='H2'!$E$2:$E$89280))</f>
        <v>#VALUE!</v>
      </c>
      <c r="N15" s="9" t="e" cm="1" vm="1">
        <f t="array" ref="N15">_xlfn._xlws.FILTER('H2'!$N$2:$N$89280, ($C15='H2'!$B$2:$B$89280)*(D15='H2'!$D$2:$D$89280)*($A$1='H2'!$E$2:$E$89280))</f>
        <v>#VALUE!</v>
      </c>
      <c r="O15" s="9" t="e" cm="1" vm="1">
        <f t="array" ref="O15">AVERAGE(_xlfn._xlws.FILTER('H2'!$H$2:$H$89280, ($C15='H2'!$B$2:$B$89280)*(D15='H2'!$D$2:$D$89280)*($A$1='H2'!$E$2:$E$89280)))</f>
        <v>#VALUE!</v>
      </c>
      <c r="P15" s="9" t="e" cm="1" vm="1">
        <f t="array" ref="P15">AVERAGE(_xlfn._xlws.FILTER('H2'!$I$2:$I$89280, ($C15='H2'!$B$2:$B$89280)*(D15='H2'!$D$2:$D$89280)*($A$1='H2'!$E$2:$E$89280)))</f>
        <v>#VALUE!</v>
      </c>
      <c r="Q15" s="9" t="e" cm="1" vm="1">
        <f t="array" ref="Q15">AVERAGE(_xlfn._xlws.FILTER('H2'!$G$2:$G$89280, ($C15='H2'!$B$2:$B$89280)*(D15='H2'!$D$2:$D$89280)*($A$1='H2'!$E$2:$E$89280)))</f>
        <v>#VALUE!</v>
      </c>
      <c r="R15" s="9" t="e" cm="1" vm="1">
        <f t="array" ref="R15">AVERAGE(_xlfn._xlws.FILTER(PS!$F$2:$F$89280, (C15=PS!$B$2:$B$89280)*(D15=PS!$D$2:$D$89280)*($A$1=PS!$E$2:$E$89280)))</f>
        <v>#VALUE!</v>
      </c>
      <c r="S15" s="9" t="e" cm="1" vm="1">
        <f t="array" ref="S15">AVERAGE(_xlfn._xlws.FILTER(PS!$F$2:$F$89280, (C15=PS!$B$2:$B$89280)*(D15=PS!$D$2:$D$89280)*(2040=PS!$E$2:$E$89280)))</f>
        <v>#VALUE!</v>
      </c>
      <c r="T15" s="9" t="e" cm="1" vm="1">
        <f t="array" ref="T15">AVERAGE(_xlfn._xlws.FILTER(PS!$P$2:$P$89280, (C15=PS!$B$2:$B$89280)*(D15=PS!$D$2:$D$89280)*($A$1=PS!$E$2:$E$89280)))+AVERAGE(_xlfn._xlws.FILTER(PS!$R$2:$R$89280, (C15=PS!$B$2:$B$89280)*(D15=PS!$D$2:$D$89280)*($A$1=PS!$E$2:$E$89280)))-T$2</f>
        <v>#VALUE!</v>
      </c>
      <c r="U15" s="9" t="e" cm="1" vm="1">
        <f t="array" ref="U15">AVERAGE(_xlfn._xlws.FILTER(PS!$T$2:$T$89280, (C15=PS!$B$2:$B$89280)*(D15=PS!$D$2:$D$89280)*($A$1=PS!$E$2:$E$89280)))-U$2</f>
        <v>#VALUE!</v>
      </c>
      <c r="V15" s="9" t="e" cm="1" vm="1">
        <f t="array" ref="V15">_xlfn._xlws.FILTER(PS!$O$2:$O$89280+PS!$U$2:$U$89280, (C15=PS!$B$2:$B$89280)*(D15=PS!$D$2:$D$89280)*($A$1=PS!$E$2:$E$89280))-V$2</f>
        <v>#VALUE!</v>
      </c>
      <c r="W15" s="9" t="e" cm="1" vm="1">
        <f t="array" ref="W15">_xlfn._xlws.FILTER(PS!$Q$2:$Q$89280, (C15=PS!$B$2:$B$89280)*(D15=PS!$D$2:$D$89280)*($A$1=PS!$E$2:$E$89280))-W$2</f>
        <v>#VALUE!</v>
      </c>
      <c r="X15" s="9" t="e" cm="1" vm="1">
        <f t="array" ref="X15">_xlfn._xlws.FILTER(PS!$S$2:$S$89280, (C15=PS!$B$2:$B$89280)*(D15=PS!$D$2:$D$89280)*($A$1=PS!$E$2:$E$89280))-X$2</f>
        <v>#VALUE!</v>
      </c>
      <c r="Y15" s="9" t="e" cm="1" vm="1">
        <f t="array" ref="Y15">_xlfn._xlws.FILTER(PS_FS!$W$2:$W$89280+PS_FS!$Y$2:$Y$89280, (C15=PS_FS!$B$2:$B$89280)*(D15=PS_FS!$D$2:$D$89280)*($A$1=PS_FS!$E$2:$E$89280))-Y$2</f>
        <v>#VALUE!</v>
      </c>
      <c r="Z15" s="9" t="e" cm="1" vm="1">
        <f t="array" ref="Z15">_xlfn._xlws.FILTER(PS_FS!$AA$2:$AA$89280, (C15=PS_FS!$B$2:$B$89280)*(D15=PS_FS!$D$2:$D$89280)*($A$1=PS_FS!$E$2:$E$89280))-Z$2</f>
        <v>#VALUE!</v>
      </c>
      <c r="AA15" s="9" t="e" cm="1" vm="1">
        <f t="array" ref="AA15">_xlfn._xlws.FILTER(PS_FS!$AB$2:$AB$89280+PS_FS!$V$2:$V$89280, (C15=PS_FS!$B$2:$B$89280)*(D15=PS_FS!$D$2:$D$89280)*($A$1=PS_FS!$E$2:$E$89280))-AA$2</f>
        <v>#VALUE!</v>
      </c>
      <c r="AB15" s="9" t="e" cm="1" vm="1">
        <f t="array" ref="AB15">_xlfn._xlws.FILTER(PS_FS!$X$2:$X$89280, (C15=PS_FS!$B$2:$B$89280)*(D15=PS_FS!$D$2:$D$89280)*($A$1=PS_FS!$E$2:$E$89280))-AB$2</f>
        <v>#VALUE!</v>
      </c>
      <c r="AC15" s="9" t="e" cm="1" vm="1">
        <f t="array" ref="AC15">_xlfn._xlws.FILTER(PS_FS!$Z$2:$Z$89280, (C15=PS_FS!$B$2:$B$89280)*(D15=PS_FS!$D$2:$D$89280)*($A$1=PS_FS!$E$2:$E$89280))-AC$2</f>
        <v>#VALUE!</v>
      </c>
      <c r="AD15" s="9" t="e" cm="1" vm="1">
        <f t="array" ref="AD15">AVERAGE(_xlfn._xlws.FILTER(ETS!$M$2:$M$89240, (C15=ETS!$A$2:$A$89240)*(D15=ETS!$C$2:$C$89240)*($A$1=ETS!$D$2:$D$89240)))</f>
        <v>#VALUE!</v>
      </c>
      <c r="AE15" s="9" t="e" cm="1" vm="1">
        <f t="array" ref="AE15">AVERAGE(_xlfn._xlws.FILTER(ETS!$M$2:$M$89240, (C15=ETS!$A$2:$A$89240)*(D15=ETS!$C$2:$C$89240)*(2040=ETS!$D$2:$D$89240)))</f>
        <v>#VALUE!</v>
      </c>
      <c r="AF15" s="9" t="e" cm="1" vm="1">
        <f t="array" ref="AF15">AVERAGE(_xlfn._xlws.FILTER(ETS!$L$2:$L$89240, (C15=ETS!$A$2:$A$89240)*(D15=ETS!$C$2:$C$89240)))*40-AF$2</f>
        <v>#VALUE!</v>
      </c>
      <c r="AG15" s="9" t="e" cm="1" vm="1">
        <f t="array" ref="AG15">AVERAGE(_xlfn._xlws.FILTER(ETS!$K$2:$K$89240, (C15=ETS!$A$2:$A$89240)*(D15=ETS!$C$2:$C$89240)))*40-AG$2</f>
        <v>#VALUE!</v>
      </c>
      <c r="AH15" s="9" t="e" cm="1" vm="1">
        <f t="array" ref="AH15">AVERAGE(_xlfn._xlws.FILTER(ETS!$J$2:$J$89240, (C15=ETS!$A$2:$A$89240)*(D15=ETS!$C$2:$C$89240)))*40-AH$2</f>
        <v>#VALUE!</v>
      </c>
      <c r="AI15" s="9" t="e" vm="2">
        <f t="shared" si="0"/>
        <v>#VALUE!</v>
      </c>
      <c r="AJ15" s="9" t="e" vm="2">
        <f t="shared" si="1"/>
        <v>#VALUE!</v>
      </c>
      <c r="AK15" s="9" t="e" vm="2">
        <f t="shared" si="6"/>
        <v>#VALUE!</v>
      </c>
      <c r="AL15" t="e" vm="2">
        <f t="shared" si="2"/>
        <v>#VALUE!</v>
      </c>
      <c r="AM15" s="9" t="e" vm="2">
        <f t="shared" si="3"/>
        <v>#VALUE!</v>
      </c>
      <c r="AN15" t="e" vm="2">
        <f t="shared" si="11"/>
        <v>#VALUE!</v>
      </c>
      <c r="AO15" t="e" vm="2">
        <f t="shared" si="7"/>
        <v>#VALUE!</v>
      </c>
      <c r="AP15" t="e" vm="2">
        <f t="shared" si="8"/>
        <v>#VALUE!</v>
      </c>
      <c r="AQ15" t="e" vm="2">
        <f t="shared" si="9"/>
        <v>#VALUE!</v>
      </c>
      <c r="AR15">
        <v>2490.4501079403449</v>
      </c>
      <c r="AS15" t="e" vm="2">
        <f t="shared" si="10"/>
        <v>#VALUE!</v>
      </c>
      <c r="AT15" s="4" t="e" vm="2">
        <f t="shared" si="4"/>
        <v>#VALUE!</v>
      </c>
      <c r="AU15" s="4" t="e" vm="2">
        <f t="shared" si="5"/>
        <v>#VALUE!</v>
      </c>
    </row>
    <row r="16" spans="1:51" x14ac:dyDescent="0.25">
      <c r="A16" t="s">
        <v>256</v>
      </c>
      <c r="B16">
        <v>15</v>
      </c>
      <c r="C16">
        <v>1</v>
      </c>
      <c r="D16" t="s">
        <v>341</v>
      </c>
      <c r="E16" s="3" t="e" cm="1">
        <f t="array" ref="E16">_xlfn._xlws.FILTER('H2'!$AG$2:$AG$89120, (C16='H2'!$B$2:$B$89280)*(D16='H2'!$D$2:$D$89280)*($A$1='H2'!$E$2:$E$89280))</f>
        <v>#VALUE!</v>
      </c>
      <c r="F16" s="9" t="e" cm="1">
        <f t="array" ref="F16">_xlfn._xlws.FILTER('H2'!$AG$2:$AG$89120, (C16='H2'!$B$2:$B$89280)*(D16='H2'!$D$2:$D$89280)*(2040='H2'!$E$2:$E$89280))</f>
        <v>#VALUE!</v>
      </c>
      <c r="G16" s="9" t="e" cm="1">
        <f t="array" ref="G16">_xlfn._xlws.FILTER('H2'!$AH$2:$AH$98960, (C16='H2'!$B$2:$B$89280)*(D16='H2'!$D$2:$D$89280)*($A$1='H2'!$E$2:$E$89280))</f>
        <v>#VALUE!</v>
      </c>
      <c r="H16" s="9" t="e" cm="1">
        <f t="array" ref="H16">_xlfn._xlws.FILTER('H2'!$AJ$2:$AJ$98960, (C16='H2'!$B$2:$B$89280)*(D16='H2'!$D$2:$D$89280)*($A$1='H2'!$E$2:$E$89280))</f>
        <v>#VALUE!</v>
      </c>
      <c r="I16" s="9" t="e" cm="1">
        <f t="array" ref="I16">_xlfn._xlws.FILTER('H2'!$AK$2:$AK$98960, (C16='H2'!$B$2:$B$89280)*(D16='H2'!$D$2:$D$89280)*($A$1='H2'!$E$2:$E$89280))</f>
        <v>#VALUE!</v>
      </c>
      <c r="J16" s="9" t="e" cm="1">
        <f t="array" ref="J16">_xlfn._xlws.FILTER('H2'!$AL$2:$AL$98960, (C16='H2'!$B$2:$B$89280)*(D16='H2'!$D$2:$D$89280)*($A$1='H2'!$E$2:$E$89280))</f>
        <v>#VALUE!</v>
      </c>
      <c r="K16" s="9" cm="1">
        <f t="array" ref="K16">_xlfn._xlws.FILTER('H2'!$L$2:$L$89280, (C16='H2'!$B$2:$B$89280)*(D16='H2'!$D$2:$D$89280)*($A$1='H2'!$E$2:$E$89280))</f>
        <v>7.0940621681377465</v>
      </c>
      <c r="L16" s="9" cm="1">
        <f t="array" ref="L16">_xlfn._xlws.FILTER('H2'!$M$2:$M$89280, (C16='H2'!$B$2:$B$89280)*(D16='H2'!$D$2:$D$89280)*($A$1='H2'!$E$2:$E$89280))</f>
        <v>2.8379520508132168</v>
      </c>
      <c r="M16" s="9" cm="1">
        <f t="array" ref="M16">_xlfn._xlws.FILTER('H2'!$K$2:$K$89280, ($C16='H2'!$B$2:$B$89280)*(D16='H2'!$D$2:$D$89280)*($A$1='H2'!$E$2:$E$89280))</f>
        <v>0.64408161379566387</v>
      </c>
      <c r="N16" s="9" cm="1">
        <f t="array" ref="N16">_xlfn._xlws.FILTER('H2'!$N$2:$N$89280, ($C16='H2'!$B$2:$B$89280)*(D16='H2'!$D$2:$D$89280)*($A$1='H2'!$E$2:$E$89280))</f>
        <v>10.741454268328646</v>
      </c>
      <c r="O16" s="9" cm="1">
        <f t="array" ref="O16">AVERAGE(_xlfn._xlws.FILTER('H2'!$H$2:$H$89280, ($C16='H2'!$B$2:$B$89280)*(D16='H2'!$D$2:$D$89280)*($A$1='H2'!$E$2:$E$89280)))</f>
        <v>49.898816032012554</v>
      </c>
      <c r="P16" s="9" cm="1">
        <f t="array" ref="P16">AVERAGE(_xlfn._xlws.FILTER('H2'!$I$2:$I$89280, ($C16='H2'!$B$2:$B$89280)*(D16='H2'!$D$2:$D$89280)*($A$1='H2'!$E$2:$E$89280)))</f>
        <v>31.167250759652383</v>
      </c>
      <c r="Q16" s="9" cm="1">
        <f t="array" ref="Q16">AVERAGE(_xlfn._xlws.FILTER('H2'!$G$2:$G$89280, ($C16='H2'!$B$2:$B$89280)*(D16='H2'!$D$2:$D$89280)*($A$1='H2'!$E$2:$E$89280)))</f>
        <v>3.6400000000098705</v>
      </c>
      <c r="R16" s="9" cm="1">
        <f t="array" ref="R16">AVERAGE(_xlfn._xlws.FILTER(PS!$F$2:$F$89280, (C16=PS!$B$2:$B$89280)*(D16=PS!$D$2:$D$89280)*($A$1=PS!$E$2:$E$89280)))</f>
        <v>85.229970704962383</v>
      </c>
      <c r="S16" s="9" cm="1">
        <f t="array" ref="S16">AVERAGE(_xlfn._xlws.FILTER(PS!$F$2:$F$89280, (C16=PS!$B$2:$B$89280)*(D16=PS!$D$2:$D$89280)*(2040=PS!$E$2:$E$89280)))</f>
        <v>103.68834976469725</v>
      </c>
      <c r="T16" s="9" cm="1">
        <f t="array" ref="T16">AVERAGE(_xlfn._xlws.FILTER(PS!$P$2:$P$89280, (C16=PS!$B$2:$B$89280)*(D16=PS!$D$2:$D$89280)*($A$1=PS!$E$2:$E$89280)))+AVERAGE(_xlfn._xlws.FILTER(PS!$R$2:$R$89280, (C16=PS!$B$2:$B$89280)*(D16=PS!$D$2:$D$89280)*($A$1=PS!$E$2:$E$89280)))</f>
        <v>1151.0867700118629</v>
      </c>
      <c r="U16" s="9" cm="1">
        <f t="array" ref="U16">AVERAGE(_xlfn._xlws.FILTER(PS!$T$2:$T$89280, (C16=PS!$B$2:$B$89280)*(D16=PS!$D$2:$D$89280)*($A$1=PS!$E$2:$E$89280)))</f>
        <v>442.75101962236363</v>
      </c>
      <c r="V16" s="9" cm="1">
        <f t="array" ref="V16">AVERAGE(_xlfn._xlws.FILTER(PS!$O$2:$O$89280+PS!$U$2:$U$89280, (C16=PS!$B$2:$B$89280)*(D16=PS!$D$2:$D$89280)*($A$1=PS!$E$2:$E$89280)))</f>
        <v>92.688653833882199</v>
      </c>
      <c r="W16" s="9" cm="1">
        <f t="array" ref="W16">AVERAGE(_xlfn._xlws.FILTER(PS!$Q$2:$Q$89280, (C16=PS!$B$2:$B$89280)*(D16=PS!$D$2:$D$89280)*($A$1=PS!$E$2:$E$89280)))</f>
        <v>19.776000000000167</v>
      </c>
      <c r="X16" s="9" cm="1">
        <f t="array" ref="X16">AVERAGE(_xlfn._xlws.FILTER(PS!$S$2:$S$89280, (C16=PS!$B$2:$B$89280)*(D16=PS!$D$2:$D$89280)*($A$1=PS!$E$2:$E$89280)))</f>
        <v>43.164000000000023</v>
      </c>
      <c r="Y16" s="9" cm="1">
        <f t="array" ref="Y16">AVERAGE(_xlfn._xlws.FILTER(PS_FS!$W$2:$W$89280+PS_FS!$Y$2:$Y$89280, (C16=PS_FS!$B$2:$B$89280)*(D16=PS_FS!$D$2:$D$89280)*($A$1=PS_FS!$E$2:$E$89280)))</f>
        <v>2059.1248203032633</v>
      </c>
      <c r="Z16" s="9" cm="1">
        <f t="array" ref="Z16">AVERAGE(_xlfn._xlws.FILTER(PS_FS!$AA$2:$AA$89280, (C16=PS_FS!$B$2:$B$89280)*(D16=PS_FS!$D$2:$D$89280)*($A$1=PS_FS!$E$2:$E$89280)))</f>
        <v>473.60078784588296</v>
      </c>
      <c r="AA16" s="9" cm="1">
        <f t="array" ref="AA16">AVERAGE(_xlfn._xlws.FILTER(PS_FS!$AB$2:$AB$89280+PS_FS!$V$2:$V$89280, (C16=PS_FS!$B$2:$B$89280)*(D16=PS_FS!$D$2:$D$89280)*($A$1=PS_FS!$E$2:$E$89280)))</f>
        <v>151.11905574628551</v>
      </c>
      <c r="AB16" s="9" cm="1">
        <f t="array" ref="AB16">AVERAGE(_xlfn._xlws.FILTER(PS_FS!$X$2:$X$89280, (C16=PS_FS!$B$2:$B$89280)*(D16=PS_FS!$D$2:$D$89280)*($A$1=PS_FS!$E$2:$E$89280)))</f>
        <v>6.0402482047559243</v>
      </c>
      <c r="AC16" s="9" cm="1">
        <f t="array" ref="AC16">AVERAGE(_xlfn._xlws.FILTER(PS_FS!$Z$2:$Z$89280, (C16=PS_FS!$B$2:$B$89280)*(D16=PS_FS!$D$2:$D$89280)*($A$1=PS_FS!$E$2:$E$89280)))</f>
        <v>310.5862221024683</v>
      </c>
      <c r="AD16" s="9" cm="1">
        <f t="array" ref="AD16">AVERAGE(_xlfn._xlws.FILTER(ETS!$M$2:$M$89240, (C16=ETS!$A$2:$A$89240)*(D16=ETS!$C$2:$C$89240)*($A$1=ETS!$D$2:$D$89240)))</f>
        <v>170.425547655293</v>
      </c>
      <c r="AE16" s="9" cm="1">
        <f t="array" ref="AE16">AVERAGE(_xlfn._xlws.FILTER(ETS!$M$2:$M$89240, (C16=ETS!$A$2:$A$89240)*(D16=ETS!$C$2:$C$89240)*(2040=ETS!$D$2:$D$89240)))</f>
        <v>401.86140916536192</v>
      </c>
      <c r="AF16" s="9" cm="1">
        <f t="array" ref="AF16">AVERAGE(_xlfn._xlws.FILTER(ETS!$L$2:$L$89240, (C16=ETS!$A$2:$A$89240)*(D16=ETS!$C$2:$C$89240)))*40</f>
        <v>3548.8893142281245</v>
      </c>
      <c r="AG16" s="9" cm="1">
        <f t="array" ref="AG16">AVERAGE(_xlfn._xlws.FILTER(ETS!$K$2:$K$89240, (C16=ETS!$A$2:$A$89240)*(D16=ETS!$C$2:$C$89240)))*40</f>
        <v>483.06905563128976</v>
      </c>
      <c r="AH16" s="9" cm="1">
        <f t="array" ref="AH16">AVERAGE(_xlfn._xlws.FILTER(ETS!$J$2:$J$89240, (C16=ETS!$A$2:$A$89240)*(D16=ETS!$C$2:$C$89240)))*40</f>
        <v>15233.663142449959</v>
      </c>
      <c r="AI16" s="9">
        <f>AH16+AG16+AF16</f>
        <v>19265.621512309372</v>
      </c>
      <c r="AJ16" s="9">
        <f t="shared" si="1"/>
        <v>3000.4711342026558</v>
      </c>
      <c r="AK16" s="9">
        <f>AJ16</f>
        <v>3000.4711342026558</v>
      </c>
      <c r="AL16">
        <f t="shared" si="2"/>
        <v>490.52172214979214</v>
      </c>
      <c r="AM16" s="9">
        <f t="shared" ref="AM16:AM63" si="12">AK16-AL16</f>
        <v>2509.9494120528634</v>
      </c>
      <c r="AN16">
        <f t="shared" ref="AN16:AN63" si="13">AL16-AL$2</f>
        <v>195.74280437256095</v>
      </c>
      <c r="AO16">
        <f t="shared" ref="AO16:AO63" si="14">33*(K16+L16)</f>
        <v>327.75646922538175</v>
      </c>
      <c r="AQ16">
        <f t="shared" si="9"/>
        <v>2509.9494120528634</v>
      </c>
      <c r="AR16">
        <v>2490.4501079403449</v>
      </c>
      <c r="AS16">
        <f t="shared" si="10"/>
        <v>19.49930411251853</v>
      </c>
      <c r="AT16" s="4">
        <f t="shared" si="4"/>
        <v>4691.575275019678</v>
      </c>
      <c r="AU16" s="4">
        <f t="shared" si="5"/>
        <v>3004.834093293659</v>
      </c>
    </row>
    <row r="17" spans="1:47" x14ac:dyDescent="0.25">
      <c r="A17" t="s">
        <v>234</v>
      </c>
      <c r="B17">
        <v>16</v>
      </c>
      <c r="C17">
        <v>22</v>
      </c>
      <c r="D17" t="s">
        <v>341</v>
      </c>
      <c r="E17" s="3" t="e" cm="1">
        <f t="array" ref="E17">AVERAGE(_xlfn._xlws.FILTER('H2'!$AG$2:$AG$89120, (C17='H2'!$B$2:$B$89280)*(D17='H2'!$D$2:$D$89280)*($A$1='H2'!$E$2:$E$89280)))</f>
        <v>#VALUE!</v>
      </c>
      <c r="F17" s="2" t="e" cm="1">
        <f t="array" ref="F17">AVERAGE(_xlfn._xlws.FILTER('H2'!$AG$2:$AG$89120, (C17='H2'!$B$2:$B$89280)*(D17='H2'!$D$2:$D$89280)*(2040='H2'!$E$2:$E$89280)))</f>
        <v>#VALUE!</v>
      </c>
      <c r="G17" s="9" t="e" cm="1">
        <f t="array" ref="G17">_xlfn._xlws.FILTER('H2'!$AH$2:$AH$98960, (C17='H2'!$B$2:$B$89280)*(D17='H2'!$D$2:$D$89280)*($A$1='H2'!$E$2:$E$89280))</f>
        <v>#VALUE!</v>
      </c>
      <c r="H17" s="9" t="e" cm="1">
        <f t="array" ref="H17">_xlfn._xlws.FILTER('H2'!$AJ$2:$AJ$98960, (C17='H2'!$B$2:$B$89280)*(D17='H2'!$D$2:$D$89280)*($A$1='H2'!$E$2:$E$89280))</f>
        <v>#VALUE!</v>
      </c>
      <c r="I17" s="9" t="e" cm="1">
        <f t="array" ref="I17">_xlfn._xlws.FILTER('H2'!$AK$2:$AK$98960, (C17='H2'!$B$2:$B$89280)*(D17='H2'!$D$2:$D$89280)*($A$1='H2'!$E$2:$E$89280))</f>
        <v>#VALUE!</v>
      </c>
      <c r="J17" s="9" t="e" cm="1">
        <f t="array" ref="J17">_xlfn._xlws.FILTER('H2'!$AL$2:$AL$98960, (C17='H2'!$B$2:$B$89280)*(D17='H2'!$D$2:$D$89280)*($A$1='H2'!$E$2:$E$89280))</f>
        <v>#VALUE!</v>
      </c>
      <c r="K17" s="2" t="e" cm="1" vm="1">
        <f t="array" ref="K17">AVERAGE(_xlfn._xlws.FILTER('H2'!$L$2:$L$89280, (C17='H2'!$B$2:$B$89280)*(D17='H2'!$D$2:$D$89280)*($A$1='H2'!$E$2:$E$89280)))</f>
        <v>#VALUE!</v>
      </c>
      <c r="L17" s="2" t="e" cm="1" vm="1">
        <f t="array" ref="L17">AVERAGE(_xlfn._xlws.FILTER('H2'!$M$2:$M$89280, (C17='H2'!$B$2:$B$89280)*(D17='H2'!$D$2:$D$89280)*($A$1='H2'!$E$2:$E$89280)))</f>
        <v>#VALUE!</v>
      </c>
      <c r="M17" s="2" t="e" cm="1" vm="1">
        <f t="array" ref="M17">AVERAGE(_xlfn._xlws.FILTER('H2'!$K$2:$K$89280, ($C17='H2'!$B$2:$B$89280)*(D17='H2'!$D$2:$D$89280)*($A$1='H2'!$E$2:$E$89280)))</f>
        <v>#VALUE!</v>
      </c>
      <c r="N17" s="2" t="e" cm="1" vm="1">
        <f t="array" ref="N17">AVERAGE(_xlfn._xlws.FILTER('H2'!$N$2:$N$89280, ($C17='H2'!$B$2:$B$89280)*(D17='H2'!$D$2:$D$89280)*($A$1='H2'!$E$2:$E$89280)))</f>
        <v>#VALUE!</v>
      </c>
      <c r="O17" s="2" t="e" cm="1" vm="1">
        <f t="array" ref="O17">AVERAGE(_xlfn._xlws.FILTER('H2'!$H$2:$H$89280, ($C17='H2'!$B$2:$B$89280)*(D17='H2'!$D$2:$D$89280)*($A$1='H2'!$E$2:$E$89280)))</f>
        <v>#VALUE!</v>
      </c>
      <c r="P17" s="2" t="e" cm="1" vm="1">
        <f t="array" ref="P17">AVERAGE(_xlfn._xlws.FILTER('H2'!$I$2:$I$89280, ($C17='H2'!$B$2:$B$89280)*(D17='H2'!$D$2:$D$89280)*($A$1='H2'!$E$2:$E$89280)))</f>
        <v>#VALUE!</v>
      </c>
      <c r="Q17" s="2" t="e" cm="1" vm="1">
        <f t="array" ref="Q17">AVERAGE(_xlfn._xlws.FILTER('H2'!$G$2:$G$89280, ($C17='H2'!$B$2:$B$89280)*(D17='H2'!$D$2:$D$89280)*($A$1='H2'!$E$2:$E$89280)))</f>
        <v>#VALUE!</v>
      </c>
      <c r="R17" s="2" t="e" cm="1" vm="1">
        <f t="array" ref="R17">AVERAGE(_xlfn._xlws.FILTER(PS!$F$2:$F$89280, (C17=PS!$B$2:$B$89280)*(D17=PS!$D$2:$D$89280)*($A$1=PS!$E$2:$E$89280)))</f>
        <v>#VALUE!</v>
      </c>
      <c r="S17" s="2" t="e" cm="1" vm="1">
        <f t="array" ref="S17">AVERAGE(_xlfn._xlws.FILTER(PS!$F$2:$F$89280, (C17=PS!$B$2:$B$89280)*(D17=PS!$D$2:$D$89280)*(2040=PS!$E$2:$E$89280)))</f>
        <v>#VALUE!</v>
      </c>
      <c r="T17" s="2" t="e" cm="1" vm="1">
        <f t="array" ref="T17">AVERAGE(_xlfn._xlws.FILTER(PS!$P$2:$P$89280, (C17=PS!$B$2:$B$89280)*(D17=PS!$D$2:$D$89280)*($A$1=PS!$E$2:$E$89280)))+AVERAGE(_xlfn._xlws.FILTER(PS!$R$2:$R$89280, (C17=PS!$B$2:$B$89280)*(D17=PS!$D$2:$D$89280)*($A$1=PS!$E$2:$E$89280)))-T$16</f>
        <v>#VALUE!</v>
      </c>
      <c r="U17" s="2" t="e" cm="1" vm="1">
        <f t="array" ref="U17">AVERAGE(_xlfn._xlws.FILTER(PS!$T$2:$T$89280, (C17=PS!$B$2:$B$89280)*(D17=PS!$D$2:$D$89280)*($A$1=PS!$E$2:$E$89280)))-U$16</f>
        <v>#VALUE!</v>
      </c>
      <c r="V17" s="2" t="e" cm="1" vm="1">
        <f t="array" ref="V17">AVERAGE(_xlfn._xlws.FILTER(PS!$O$2:$O$89280+PS!$U$2:$U$89280, (C17=PS!$B$2:$B$89280)*(D17=PS!$D$2:$D$89280)*($A$1=PS!$E$2:$E$89280)))-V$16</f>
        <v>#VALUE!</v>
      </c>
      <c r="W17" s="2" t="e" cm="1" vm="1">
        <f t="array" ref="W17">AVERAGE(_xlfn._xlws.FILTER(PS!$Q$2:$Q$89280, (C17=PS!$B$2:$B$89280)*(D17=PS!$D$2:$D$89280)*($A$1=PS!$E$2:$E$89280)))-W$16</f>
        <v>#VALUE!</v>
      </c>
      <c r="X17" s="2" t="e" cm="1" vm="1">
        <f t="array" ref="X17">AVERAGE(_xlfn._xlws.FILTER(PS!$S$2:$S$89280, (C17=PS!$B$2:$B$89280)*(D17=PS!$D$2:$D$89280)*($A$1=PS!$E$2:$E$89280)))-X$16</f>
        <v>#VALUE!</v>
      </c>
      <c r="Y17" s="2" t="e" cm="1" vm="1">
        <f t="array" ref="Y17">AVERAGE(_xlfn._xlws.FILTER(PS_FS!$W$2:$W$89280+PS_FS!$Y$2:$Y$89280, (C17=PS_FS!$B$2:$B$89280)*(D17=PS_FS!$D$2:$D$89280)*($A$1=PS_FS!$E$2:$E$89280)))-Y$16</f>
        <v>#VALUE!</v>
      </c>
      <c r="Z17" s="2" t="e" cm="1" vm="1">
        <f t="array" ref="Z17">AVERAGE(_xlfn._xlws.FILTER(PS_FS!$AA$2:$AA$89280, (C17=PS_FS!$B$2:$B$89280)*(D17=PS_FS!$D$2:$D$89280)*($A$1=PS_FS!$E$2:$E$89280)))-Z$16</f>
        <v>#VALUE!</v>
      </c>
      <c r="AA17" s="2" t="e" cm="1" vm="1">
        <f t="array" ref="AA17">AVERAGE(_xlfn._xlws.FILTER(PS_FS!$AB$2:$AB$89280+PS_FS!$V$2:$V$89280, (C17=PS_FS!$B$2:$B$89280)*(D17=PS_FS!$D$2:$D$89280)*($A$1=PS_FS!$E$2:$E$89280)))-AA$16</f>
        <v>#VALUE!</v>
      </c>
      <c r="AB17" s="2" t="e" cm="1" vm="1">
        <f t="array" ref="AB17">AVERAGE(_xlfn._xlws.FILTER(PS_FS!$X$2:$X$89280, (C17=PS_FS!$B$2:$B$89280)*(D17=PS_FS!$D$2:$D$89280)*($A$1=PS_FS!$E$2:$E$89280)))-AB$16</f>
        <v>#VALUE!</v>
      </c>
      <c r="AC17" s="2" t="e" cm="1" vm="1">
        <f t="array" ref="AC17">AVERAGE(_xlfn._xlws.FILTER(PS_FS!$Z$2:$Z$89280, (C17=PS_FS!$B$2:$B$89280)*(D17=PS_FS!$D$2:$D$89280)*($A$1=PS_FS!$E$2:$E$89280)))-AC$16</f>
        <v>#VALUE!</v>
      </c>
      <c r="AD17" s="2" t="e" cm="1" vm="1">
        <f t="array" ref="AD17">AVERAGE(_xlfn._xlws.FILTER(ETS!$M$2:$M$89240, (C17=ETS!$A$2:$A$89240)*(D17=ETS!$C$2:$C$89240)*($A$1=ETS!$D$2:$D$89240)))</f>
        <v>#VALUE!</v>
      </c>
      <c r="AE17" s="2" t="e" cm="1" vm="1">
        <f t="array" ref="AE17">AVERAGE(_xlfn._xlws.FILTER(ETS!$M$2:$M$89240, (C17=ETS!$A$2:$A$89240)*(D17=ETS!$C$2:$C$89240)*(2040=ETS!$D$2:$D$89240)))</f>
        <v>#VALUE!</v>
      </c>
      <c r="AF17" s="9" t="e" cm="1" vm="1">
        <f t="array" ref="AF17">AVERAGE(_xlfn._xlws.FILTER(ETS!$L$2:$L$89240, (C17=ETS!$A$2:$A$89240)*(D17=ETS!$C$2:$C$89240)))*40-AF$16</f>
        <v>#VALUE!</v>
      </c>
      <c r="AG17" s="9" t="e" cm="1" vm="1">
        <f t="array" ref="AG17">AVERAGE(_xlfn._xlws.FILTER(ETS!$K$2:$K$89240, (C17=ETS!$A$2:$A$89240)*(D17=ETS!$C$2:$C$89240)))*40-AG$16</f>
        <v>#VALUE!</v>
      </c>
      <c r="AH17" s="9" t="e" cm="1" vm="1">
        <f t="array" ref="AH17">AVERAGE(_xlfn._xlws.FILTER(ETS!$J$2:$J$89240, (C17=ETS!$A$2:$A$89240)*(D17=ETS!$C$2:$C$89240)))*40-AH$16</f>
        <v>#VALUE!</v>
      </c>
      <c r="AI17" s="4" t="e" vm="2">
        <f t="shared" ref="AI17:AI29" si="15">AH17+AG17+AF17</f>
        <v>#VALUE!</v>
      </c>
      <c r="AJ17" s="2" t="e" vm="2">
        <f t="shared" si="1"/>
        <v>#VALUE!</v>
      </c>
      <c r="AK17" s="9" t="e" vm="2">
        <f t="shared" ref="AK17:AK63" si="16">AJ17+AJ$2</f>
        <v>#VALUE!</v>
      </c>
      <c r="AL17" t="e" vm="2">
        <f t="shared" si="2"/>
        <v>#VALUE!</v>
      </c>
      <c r="AM17" s="9" t="e" vm="2">
        <f t="shared" si="12"/>
        <v>#VALUE!</v>
      </c>
      <c r="AN17" t="e" vm="2">
        <f t="shared" si="13"/>
        <v>#VALUE!</v>
      </c>
      <c r="AO17" t="e" vm="2">
        <f t="shared" si="14"/>
        <v>#VALUE!</v>
      </c>
      <c r="AP17" t="e" vm="2">
        <f t="shared" ref="AP17:AP63" si="17">AJ17-AN17</f>
        <v>#VALUE!</v>
      </c>
      <c r="AQ17" t="e" vm="2">
        <f t="shared" si="9"/>
        <v>#VALUE!</v>
      </c>
      <c r="AR17">
        <v>2490.4501079403449</v>
      </c>
      <c r="AS17" t="e" vm="2">
        <f t="shared" si="10"/>
        <v>#VALUE!</v>
      </c>
      <c r="AT17" s="4" t="e" vm="2">
        <f t="shared" si="4"/>
        <v>#VALUE!</v>
      </c>
      <c r="AU17" s="4" t="e" vm="2">
        <f t="shared" si="5"/>
        <v>#VALUE!</v>
      </c>
    </row>
    <row r="18" spans="1:47" x14ac:dyDescent="0.25">
      <c r="A18" t="s">
        <v>237</v>
      </c>
      <c r="B18">
        <v>17</v>
      </c>
      <c r="C18">
        <v>126</v>
      </c>
      <c r="D18" t="s">
        <v>341</v>
      </c>
      <c r="E18" s="3" t="e" cm="1">
        <f t="array" ref="E18">AVERAGE(_xlfn._xlws.FILTER('H2'!$AG$2:$AG$89120, (C18='H2'!$B$2:$B$89280)*(D18='H2'!$D$2:$D$89280)*($A$1='H2'!$E$2:$E$89280)))</f>
        <v>#VALUE!</v>
      </c>
      <c r="F18" s="2" t="e" cm="1">
        <f t="array" ref="F18">AVERAGE(_xlfn._xlws.FILTER('H2'!$AG$2:$AG$89120, (C18='H2'!$B$2:$B$89280)*(D18='H2'!$D$2:$D$89280)*(2040='H2'!$E$2:$E$89280)))</f>
        <v>#VALUE!</v>
      </c>
      <c r="G18" s="9" t="e" cm="1">
        <f t="array" ref="G18">_xlfn._xlws.FILTER('H2'!$AH$2:$AH$98960, (C18='H2'!$B$2:$B$89280)*(D18='H2'!$D$2:$D$89280)*($A$1='H2'!$E$2:$E$89280))</f>
        <v>#VALUE!</v>
      </c>
      <c r="H18" s="9" t="e" cm="1">
        <f t="array" ref="H18">_xlfn._xlws.FILTER('H2'!$AJ$2:$AJ$98960, (C18='H2'!$B$2:$B$89280)*(D18='H2'!$D$2:$D$89280)*($A$1='H2'!$E$2:$E$89280))</f>
        <v>#VALUE!</v>
      </c>
      <c r="I18" s="9" t="e" cm="1">
        <f t="array" ref="I18">_xlfn._xlws.FILTER('H2'!$AK$2:$AK$98960, (C18='H2'!$B$2:$B$89280)*(D18='H2'!$D$2:$D$89280)*($A$1='H2'!$E$2:$E$89280))</f>
        <v>#VALUE!</v>
      </c>
      <c r="J18" s="9" t="e" cm="1">
        <f t="array" ref="J18">_xlfn._xlws.FILTER('H2'!$AL$2:$AL$98960, (C18='H2'!$B$2:$B$89280)*(D18='H2'!$D$2:$D$89280)*($A$1='H2'!$E$2:$E$89280))</f>
        <v>#VALUE!</v>
      </c>
      <c r="K18" s="2" t="e" cm="1" vm="1">
        <f t="array" ref="K18">AVERAGE(_xlfn._xlws.FILTER('H2'!$L$2:$L$89280, (C18='H2'!$B$2:$B$89280)*(D18='H2'!$D$2:$D$89280)*($A$1='H2'!$E$2:$E$89280)))</f>
        <v>#VALUE!</v>
      </c>
      <c r="L18" s="2" t="e" cm="1" vm="1">
        <f t="array" ref="L18">AVERAGE(_xlfn._xlws.FILTER('H2'!$M$2:$M$89280, (C18='H2'!$B$2:$B$89280)*(D18='H2'!$D$2:$D$89280)*($A$1='H2'!$E$2:$E$89280)))</f>
        <v>#VALUE!</v>
      </c>
      <c r="M18" s="2" t="e" cm="1" vm="1">
        <f t="array" ref="M18">AVERAGE(_xlfn._xlws.FILTER('H2'!$K$2:$K$89280, ($C18='H2'!$B$2:$B$89280)*(D18='H2'!$D$2:$D$89280)*($A$1='H2'!$E$2:$E$89280)))</f>
        <v>#VALUE!</v>
      </c>
      <c r="N18" s="2" t="e" cm="1" vm="1">
        <f t="array" ref="N18">AVERAGE(_xlfn._xlws.FILTER('H2'!$N$2:$N$89280, ($C18='H2'!$B$2:$B$89280)*(D18='H2'!$D$2:$D$89280)*($A$1='H2'!$E$2:$E$89280)))</f>
        <v>#VALUE!</v>
      </c>
      <c r="O18" s="2" t="e" cm="1" vm="1">
        <f t="array" ref="O18">AVERAGE(_xlfn._xlws.FILTER('H2'!$H$2:$H$89280, ($C18='H2'!$B$2:$B$89280)*(D18='H2'!$D$2:$D$89280)*($A$1='H2'!$E$2:$E$89280)))</f>
        <v>#VALUE!</v>
      </c>
      <c r="P18" s="2" t="e" cm="1" vm="1">
        <f t="array" ref="P18">AVERAGE(_xlfn._xlws.FILTER('H2'!$I$2:$I$89280, ($C18='H2'!$B$2:$B$89280)*(D18='H2'!$D$2:$D$89280)*($A$1='H2'!$E$2:$E$89280)))</f>
        <v>#VALUE!</v>
      </c>
      <c r="Q18" s="2" t="e" cm="1" vm="1">
        <f t="array" ref="Q18">AVERAGE(_xlfn._xlws.FILTER('H2'!$G$2:$G$89280, ($C18='H2'!$B$2:$B$89280)*(D18='H2'!$D$2:$D$89280)*($A$1='H2'!$E$2:$E$89280)))</f>
        <v>#VALUE!</v>
      </c>
      <c r="R18" s="2" t="e" cm="1" vm="1">
        <f t="array" ref="R18">AVERAGE(_xlfn._xlws.FILTER(PS!$F$2:$F$89280, (C18=PS!$B$2:$B$89280)*(D18=PS!$D$2:$D$89280)*($A$1=PS!$E$2:$E$89280)))</f>
        <v>#VALUE!</v>
      </c>
      <c r="S18" s="2" t="e" cm="1" vm="1">
        <f t="array" ref="S18">AVERAGE(_xlfn._xlws.FILTER(PS!$F$2:$F$89280, (C18=PS!$B$2:$B$89280)*(D18=PS!$D$2:$D$89280)*(2040=PS!$E$2:$E$89280)))</f>
        <v>#VALUE!</v>
      </c>
      <c r="T18" s="2" t="e" cm="1" vm="1">
        <f t="array" ref="T18">AVERAGE(_xlfn._xlws.FILTER(PS!$P$2:$P$89280, (C18=PS!$B$2:$B$89280)*(D18=PS!$D$2:$D$89280)*($A$1=PS!$E$2:$E$89280)))+AVERAGE(_xlfn._xlws.FILTER(PS!$R$2:$R$89280, (C18=PS!$B$2:$B$89280)*(D18=PS!$D$2:$D$89280)*($A$1=PS!$E$2:$E$89280)))-T$16</f>
        <v>#VALUE!</v>
      </c>
      <c r="U18" s="2" t="e" cm="1" vm="1">
        <f t="array" ref="U18">AVERAGE(_xlfn._xlws.FILTER(PS!$T$2:$T$89280, (C18=PS!$B$2:$B$89280)*(D18=PS!$D$2:$D$89280)*($A$1=PS!$E$2:$E$89280)))-U$16</f>
        <v>#VALUE!</v>
      </c>
      <c r="V18" s="2" t="e" cm="1" vm="1">
        <f t="array" ref="V18">AVERAGE(_xlfn._xlws.FILTER(PS!$O$2:$O$89280+PS!$U$2:$U$89280, (C18=PS!$B$2:$B$89280)*(D18=PS!$D$2:$D$89280)*($A$1=PS!$E$2:$E$89280)))-V$16</f>
        <v>#VALUE!</v>
      </c>
      <c r="W18" s="2" t="e" cm="1" vm="1">
        <f t="array" ref="W18">AVERAGE(_xlfn._xlws.FILTER(PS!$Q$2:$Q$89280, (C18=PS!$B$2:$B$89280)*(D18=PS!$D$2:$D$89280)*($A$1=PS!$E$2:$E$89280)))-W$16</f>
        <v>#VALUE!</v>
      </c>
      <c r="X18" s="2" t="e" cm="1" vm="1">
        <f t="array" ref="X18">AVERAGE(_xlfn._xlws.FILTER(PS!$S$2:$S$89280, (C18=PS!$B$2:$B$89280)*(D18=PS!$D$2:$D$89280)*($A$1=PS!$E$2:$E$89280)))-X$16</f>
        <v>#VALUE!</v>
      </c>
      <c r="Y18" s="2" t="e" cm="1" vm="1">
        <f t="array" ref="Y18">AVERAGE(_xlfn._xlws.FILTER(PS_FS!$W$2:$W$89280+PS_FS!$Y$2:$Y$89280, (C18=PS_FS!$B$2:$B$89280)*(D18=PS_FS!$D$2:$D$89280)*($A$1=PS_FS!$E$2:$E$89280)))-Y$16</f>
        <v>#VALUE!</v>
      </c>
      <c r="Z18" s="2" t="e" cm="1" vm="1">
        <f t="array" ref="Z18">AVERAGE(_xlfn._xlws.FILTER(PS_FS!$AA$2:$AA$89280, (C18=PS_FS!$B$2:$B$89280)*(D18=PS_FS!$D$2:$D$89280)*($A$1=PS_FS!$E$2:$E$89280)))-Z$16</f>
        <v>#VALUE!</v>
      </c>
      <c r="AA18" s="2" t="e" cm="1" vm="1">
        <f t="array" ref="AA18">AVERAGE(_xlfn._xlws.FILTER(PS_FS!$AB$2:$AB$89280+PS_FS!$V$2:$V$89280, (C18=PS_FS!$B$2:$B$89280)*(D18=PS_FS!$D$2:$D$89280)*($A$1=PS_FS!$E$2:$E$89280)))-AA$16</f>
        <v>#VALUE!</v>
      </c>
      <c r="AB18" s="2" t="e" cm="1" vm="1">
        <f t="array" ref="AB18">AVERAGE(_xlfn._xlws.FILTER(PS_FS!$X$2:$X$89280, (C18=PS_FS!$B$2:$B$89280)*(D18=PS_FS!$D$2:$D$89280)*($A$1=PS_FS!$E$2:$E$89280)))-AB$16</f>
        <v>#VALUE!</v>
      </c>
      <c r="AC18" s="2" t="e" cm="1" vm="1">
        <f t="array" ref="AC18">AVERAGE(_xlfn._xlws.FILTER(PS_FS!$Z$2:$Z$89280, (C18=PS_FS!$B$2:$B$89280)*(D18=PS_FS!$D$2:$D$89280)*($A$1=PS_FS!$E$2:$E$89280)))-AC$16</f>
        <v>#VALUE!</v>
      </c>
      <c r="AD18" s="2" t="e" cm="1" vm="1">
        <f t="array" ref="AD18">AVERAGE(_xlfn._xlws.FILTER(ETS!$M$2:$M$89240, (C18=ETS!$A$2:$A$89240)*(D18=ETS!$C$2:$C$89240)*($A$1=ETS!$D$2:$D$89240)))</f>
        <v>#VALUE!</v>
      </c>
      <c r="AE18" s="2" t="e" cm="1" vm="1">
        <f t="array" ref="AE18">AVERAGE(_xlfn._xlws.FILTER(ETS!$M$2:$M$89240, (C18=ETS!$A$2:$A$89240)*(D18=ETS!$C$2:$C$89240)*(2040=ETS!$D$2:$D$89240)))</f>
        <v>#VALUE!</v>
      </c>
      <c r="AF18" s="9" t="e" cm="1" vm="1">
        <f t="array" ref="AF18">AVERAGE(_xlfn._xlws.FILTER(ETS!$L$2:$L$89240, (C18=ETS!$A$2:$A$89240)*(D18=ETS!$C$2:$C$89240)))*40-AF$16</f>
        <v>#VALUE!</v>
      </c>
      <c r="AG18" s="9" t="e" cm="1" vm="1">
        <f t="array" ref="AG18">AVERAGE(_xlfn._xlws.FILTER(ETS!$K$2:$K$89240, (C18=ETS!$A$2:$A$89240)*(D18=ETS!$C$2:$C$89240)))*40-AG$16</f>
        <v>#VALUE!</v>
      </c>
      <c r="AH18" s="9" t="e" cm="1" vm="1">
        <f t="array" ref="AH18">AVERAGE(_xlfn._xlws.FILTER(ETS!$J$2:$J$89240, (C18=ETS!$A$2:$A$89240)*(D18=ETS!$C$2:$C$89240)))*40-AH$16</f>
        <v>#VALUE!</v>
      </c>
      <c r="AI18" s="4" t="e" vm="2">
        <f t="shared" si="15"/>
        <v>#VALUE!</v>
      </c>
      <c r="AJ18" s="2" t="e" vm="2">
        <f t="shared" si="1"/>
        <v>#VALUE!</v>
      </c>
      <c r="AK18" s="9" t="e" vm="2">
        <f t="shared" si="16"/>
        <v>#VALUE!</v>
      </c>
      <c r="AL18" t="e" vm="2">
        <f t="shared" si="2"/>
        <v>#VALUE!</v>
      </c>
      <c r="AM18" s="9" t="e" vm="2">
        <f t="shared" si="12"/>
        <v>#VALUE!</v>
      </c>
      <c r="AN18" t="e" vm="2">
        <f t="shared" si="13"/>
        <v>#VALUE!</v>
      </c>
      <c r="AO18" t="e" vm="2">
        <f t="shared" si="14"/>
        <v>#VALUE!</v>
      </c>
      <c r="AP18" t="e" vm="2">
        <f t="shared" si="17"/>
        <v>#VALUE!</v>
      </c>
      <c r="AQ18" t="e" vm="2">
        <f t="shared" si="9"/>
        <v>#VALUE!</v>
      </c>
      <c r="AR18">
        <v>2490.4501079403449</v>
      </c>
      <c r="AS18" t="e" vm="2">
        <f t="shared" si="10"/>
        <v>#VALUE!</v>
      </c>
      <c r="AT18" s="4" t="e" vm="2">
        <f t="shared" si="4"/>
        <v>#VALUE!</v>
      </c>
      <c r="AU18" s="4" t="e" vm="2">
        <f t="shared" si="5"/>
        <v>#VALUE!</v>
      </c>
    </row>
    <row r="19" spans="1:47" x14ac:dyDescent="0.25">
      <c r="A19" t="s">
        <v>235</v>
      </c>
      <c r="B19">
        <v>18</v>
      </c>
      <c r="C19">
        <v>276</v>
      </c>
      <c r="D19" t="s">
        <v>341</v>
      </c>
      <c r="E19" s="3" t="e" cm="1">
        <f t="array" ref="E19">AVERAGE(_xlfn._xlws.FILTER('H2'!$AG$2:$AG$89120, (C19='H2'!$B$2:$B$89280)*(D19='H2'!$D$2:$D$89280)*($A$1='H2'!$E$2:$E$89280)))</f>
        <v>#VALUE!</v>
      </c>
      <c r="F19" s="2" t="e" cm="1">
        <f t="array" ref="F19">AVERAGE(_xlfn._xlws.FILTER('H2'!$AG$2:$AG$89120, (C19='H2'!$B$2:$B$89280)*(D19='H2'!$D$2:$D$89280)*(2040='H2'!$E$2:$E$89280)))</f>
        <v>#VALUE!</v>
      </c>
      <c r="G19" s="9" t="e" cm="1">
        <f t="array" ref="G19">_xlfn._xlws.FILTER('H2'!$AH$2:$AH$98960, (C19='H2'!$B$2:$B$89280)*(D19='H2'!$D$2:$D$89280)*($A$1='H2'!$E$2:$E$89280))</f>
        <v>#VALUE!</v>
      </c>
      <c r="H19" s="9" t="e" cm="1">
        <f t="array" ref="H19">_xlfn._xlws.FILTER('H2'!$AJ$2:$AJ$98960, (C19='H2'!$B$2:$B$89280)*(D19='H2'!$D$2:$D$89280)*($A$1='H2'!$E$2:$E$89280))</f>
        <v>#VALUE!</v>
      </c>
      <c r="I19" s="9" t="e" cm="1">
        <f t="array" ref="I19">_xlfn._xlws.FILTER('H2'!$AK$2:$AK$98960, (C19='H2'!$B$2:$B$89280)*(D19='H2'!$D$2:$D$89280)*($A$1='H2'!$E$2:$E$89280))</f>
        <v>#VALUE!</v>
      </c>
      <c r="J19" s="9" t="e" cm="1">
        <f t="array" ref="J19">_xlfn._xlws.FILTER('H2'!$AL$2:$AL$98960, (C19='H2'!$B$2:$B$89280)*(D19='H2'!$D$2:$D$89280)*($A$1='H2'!$E$2:$E$89280))</f>
        <v>#VALUE!</v>
      </c>
      <c r="K19" s="2" t="e" cm="1" vm="1">
        <f t="array" ref="K19">AVERAGE(_xlfn._xlws.FILTER('H2'!$L$2:$L$89280, (C19='H2'!$B$2:$B$89280)*(D19='H2'!$D$2:$D$89280)*($A$1='H2'!$E$2:$E$89280)))</f>
        <v>#VALUE!</v>
      </c>
      <c r="L19" s="2" t="e" cm="1" vm="1">
        <f t="array" ref="L19">AVERAGE(_xlfn._xlws.FILTER('H2'!$M$2:$M$89280, (C19='H2'!$B$2:$B$89280)*(D19='H2'!$D$2:$D$89280)*($A$1='H2'!$E$2:$E$89280)))</f>
        <v>#VALUE!</v>
      </c>
      <c r="M19" s="2" t="e" cm="1" vm="1">
        <f t="array" ref="M19">AVERAGE(_xlfn._xlws.FILTER('H2'!$K$2:$K$89280, ($C19='H2'!$B$2:$B$89280)*(D19='H2'!$D$2:$D$89280)*($A$1='H2'!$E$2:$E$89280)))</f>
        <v>#VALUE!</v>
      </c>
      <c r="N19" s="2" t="e" cm="1" vm="1">
        <f t="array" ref="N19">AVERAGE(_xlfn._xlws.FILTER('H2'!$N$2:$N$89280, ($C19='H2'!$B$2:$B$89280)*(D19='H2'!$D$2:$D$89280)*($A$1='H2'!$E$2:$E$89280)))</f>
        <v>#VALUE!</v>
      </c>
      <c r="O19" s="2" t="e" cm="1" vm="1">
        <f t="array" ref="O19">AVERAGE(_xlfn._xlws.FILTER('H2'!$H$2:$H$89280, ($C19='H2'!$B$2:$B$89280)*(D19='H2'!$D$2:$D$89280)*($A$1='H2'!$E$2:$E$89280)))</f>
        <v>#VALUE!</v>
      </c>
      <c r="P19" s="2" t="e" cm="1" vm="1">
        <f t="array" ref="P19">AVERAGE(_xlfn._xlws.FILTER('H2'!$I$2:$I$89280, ($C19='H2'!$B$2:$B$89280)*(D19='H2'!$D$2:$D$89280)*($A$1='H2'!$E$2:$E$89280)))</f>
        <v>#VALUE!</v>
      </c>
      <c r="Q19" s="2" t="e" cm="1" vm="1">
        <f t="array" ref="Q19">AVERAGE(_xlfn._xlws.FILTER('H2'!$G$2:$G$89280, ($C19='H2'!$B$2:$B$89280)*(D19='H2'!$D$2:$D$89280)*($A$1='H2'!$E$2:$E$89280)))</f>
        <v>#VALUE!</v>
      </c>
      <c r="R19" s="2" t="e" cm="1" vm="1">
        <f t="array" ref="R19">AVERAGE(_xlfn._xlws.FILTER(PS!$F$2:$F$89280, (C19=PS!$B$2:$B$89280)*(D19=PS!$D$2:$D$89280)*($A$1=PS!$E$2:$E$89280)))</f>
        <v>#VALUE!</v>
      </c>
      <c r="S19" s="2" t="e" cm="1" vm="1">
        <f t="array" ref="S19">AVERAGE(_xlfn._xlws.FILTER(PS!$F$2:$F$89280, (C19=PS!$B$2:$B$89280)*(D19=PS!$D$2:$D$89280)*(2040=PS!$E$2:$E$89280)))</f>
        <v>#VALUE!</v>
      </c>
      <c r="T19" s="2" t="e" cm="1" vm="1">
        <f t="array" ref="T19">AVERAGE(_xlfn._xlws.FILTER(PS!$P$2:$P$89280, (C19=PS!$B$2:$B$89280)*(D19=PS!$D$2:$D$89280)*($A$1=PS!$E$2:$E$89280)))+AVERAGE(_xlfn._xlws.FILTER(PS!$R$2:$R$89280, (C19=PS!$B$2:$B$89280)*(D19=PS!$D$2:$D$89280)*($A$1=PS!$E$2:$E$89280)))-T$16</f>
        <v>#VALUE!</v>
      </c>
      <c r="U19" s="2" t="e" cm="1" vm="1">
        <f t="array" ref="U19">AVERAGE(_xlfn._xlws.FILTER(PS!$T$2:$T$89280, (C19=PS!$B$2:$B$89280)*(D19=PS!$D$2:$D$89280)*($A$1=PS!$E$2:$E$89280)))-U$16</f>
        <v>#VALUE!</v>
      </c>
      <c r="V19" s="2" t="e" cm="1" vm="1">
        <f t="array" ref="V19">AVERAGE(_xlfn._xlws.FILTER(PS!$O$2:$O$89280+PS!$U$2:$U$89280, (C19=PS!$B$2:$B$89280)*(D19=PS!$D$2:$D$89280)*($A$1=PS!$E$2:$E$89280)))-V$16</f>
        <v>#VALUE!</v>
      </c>
      <c r="W19" s="2" t="e" cm="1" vm="1">
        <f t="array" ref="W19">AVERAGE(_xlfn._xlws.FILTER(PS!$Q$2:$Q$89280, (C19=PS!$B$2:$B$89280)*(D19=PS!$D$2:$D$89280)*($A$1=PS!$E$2:$E$89280)))-W$16</f>
        <v>#VALUE!</v>
      </c>
      <c r="X19" s="2" t="e" cm="1" vm="1">
        <f t="array" ref="X19">AVERAGE(_xlfn._xlws.FILTER(PS!$S$2:$S$89280, (C19=PS!$B$2:$B$89280)*(D19=PS!$D$2:$D$89280)*($A$1=PS!$E$2:$E$89280)))-X$16</f>
        <v>#VALUE!</v>
      </c>
      <c r="Y19" s="2" t="e" cm="1" vm="1">
        <f t="array" ref="Y19">AVERAGE(_xlfn._xlws.FILTER(PS_FS!$W$2:$W$89280+PS_FS!$Y$2:$Y$89280, (C19=PS_FS!$B$2:$B$89280)*(D19=PS_FS!$D$2:$D$89280)*($A$1=PS_FS!$E$2:$E$89280)))-Y$16</f>
        <v>#VALUE!</v>
      </c>
      <c r="Z19" s="2" t="e" cm="1" vm="1">
        <f t="array" ref="Z19">AVERAGE(_xlfn._xlws.FILTER(PS_FS!$AA$2:$AA$89280, (C19=PS_FS!$B$2:$B$89280)*(D19=PS_FS!$D$2:$D$89280)*($A$1=PS_FS!$E$2:$E$89280)))-Z$16</f>
        <v>#VALUE!</v>
      </c>
      <c r="AA19" s="2" t="e" cm="1" vm="1">
        <f t="array" ref="AA19">AVERAGE(_xlfn._xlws.FILTER(PS_FS!$AB$2:$AB$89280+PS_FS!$V$2:$V$89280, (C19=PS_FS!$B$2:$B$89280)*(D19=PS_FS!$D$2:$D$89280)*($A$1=PS_FS!$E$2:$E$89280)))-AA$16</f>
        <v>#VALUE!</v>
      </c>
      <c r="AB19" s="2" t="e" cm="1" vm="1">
        <f t="array" ref="AB19">AVERAGE(_xlfn._xlws.FILTER(PS_FS!$X$2:$X$89280, (C19=PS_FS!$B$2:$B$89280)*(D19=PS_FS!$D$2:$D$89280)*($A$1=PS_FS!$E$2:$E$89280)))-AB$16</f>
        <v>#VALUE!</v>
      </c>
      <c r="AC19" s="2" t="e" cm="1" vm="1">
        <f t="array" ref="AC19">AVERAGE(_xlfn._xlws.FILTER(PS_FS!$Z$2:$Z$89280, (C19=PS_FS!$B$2:$B$89280)*(D19=PS_FS!$D$2:$D$89280)*($A$1=PS_FS!$E$2:$E$89280)))-AC$16</f>
        <v>#VALUE!</v>
      </c>
      <c r="AD19" s="2" t="e" cm="1" vm="1">
        <f t="array" ref="AD19">AVERAGE(_xlfn._xlws.FILTER(ETS!$M$2:$M$89240, (C19=ETS!$A$2:$A$89240)*(D19=ETS!$C$2:$C$89240)*($A$1=ETS!$D$2:$D$89240)))</f>
        <v>#VALUE!</v>
      </c>
      <c r="AE19" s="2" t="e" cm="1" vm="1">
        <f t="array" ref="AE19">AVERAGE(_xlfn._xlws.FILTER(ETS!$M$2:$M$89240, (C19=ETS!$A$2:$A$89240)*(D19=ETS!$C$2:$C$89240)*(2040=ETS!$D$2:$D$89240)))</f>
        <v>#VALUE!</v>
      </c>
      <c r="AF19" s="9" t="e" cm="1" vm="1">
        <f t="array" ref="AF19">AVERAGE(_xlfn._xlws.FILTER(ETS!$L$2:$L$89240, (C19=ETS!$A$2:$A$89240)*(D19=ETS!$C$2:$C$89240)))*40-AF$16</f>
        <v>#VALUE!</v>
      </c>
      <c r="AG19" s="9" t="e" cm="1" vm="1">
        <f t="array" ref="AG19">AVERAGE(_xlfn._xlws.FILTER(ETS!$K$2:$K$89240, (C19=ETS!$A$2:$A$89240)*(D19=ETS!$C$2:$C$89240)))*40-AG$16</f>
        <v>#VALUE!</v>
      </c>
      <c r="AH19" s="9" t="e" cm="1" vm="1">
        <f t="array" ref="AH19">AVERAGE(_xlfn._xlws.FILTER(ETS!$J$2:$J$89240, (C19=ETS!$A$2:$A$89240)*(D19=ETS!$C$2:$C$89240)))*40-AH$16</f>
        <v>#VALUE!</v>
      </c>
      <c r="AI19" s="4" t="e" vm="2">
        <f t="shared" si="15"/>
        <v>#VALUE!</v>
      </c>
      <c r="AJ19" s="2" t="e" vm="2">
        <f t="shared" si="1"/>
        <v>#VALUE!</v>
      </c>
      <c r="AK19" s="9" t="e" vm="2">
        <f t="shared" si="16"/>
        <v>#VALUE!</v>
      </c>
      <c r="AL19" t="e" vm="2">
        <f t="shared" si="2"/>
        <v>#VALUE!</v>
      </c>
      <c r="AM19" s="9" t="e" vm="2">
        <f t="shared" si="12"/>
        <v>#VALUE!</v>
      </c>
      <c r="AN19" t="e" vm="2">
        <f t="shared" si="13"/>
        <v>#VALUE!</v>
      </c>
      <c r="AO19" t="e" vm="2">
        <f t="shared" si="14"/>
        <v>#VALUE!</v>
      </c>
      <c r="AP19" t="e" vm="2">
        <f t="shared" si="17"/>
        <v>#VALUE!</v>
      </c>
      <c r="AQ19" t="e" vm="2">
        <f t="shared" si="9"/>
        <v>#VALUE!</v>
      </c>
      <c r="AR19">
        <v>2490.4501079403449</v>
      </c>
      <c r="AS19" t="e" vm="2">
        <f t="shared" si="10"/>
        <v>#VALUE!</v>
      </c>
      <c r="AT19" s="4" t="e" vm="2">
        <f t="shared" si="4"/>
        <v>#VALUE!</v>
      </c>
      <c r="AU19" s="4" t="e" vm="2">
        <f t="shared" si="5"/>
        <v>#VALUE!</v>
      </c>
    </row>
    <row r="20" spans="1:47" x14ac:dyDescent="0.25">
      <c r="A20" t="s">
        <v>236</v>
      </c>
      <c r="B20">
        <v>19</v>
      </c>
      <c r="C20">
        <v>376</v>
      </c>
      <c r="D20" t="s">
        <v>341</v>
      </c>
      <c r="E20" s="3" t="e" cm="1">
        <f t="array" ref="E20">AVERAGE(_xlfn._xlws.FILTER('H2'!$AG$2:$AG$89120, (C20='H2'!$B$2:$B$89280)*(D20='H2'!$D$2:$D$89280)*($A$1='H2'!$E$2:$E$89280)))</f>
        <v>#VALUE!</v>
      </c>
      <c r="F20" s="2" t="e" cm="1">
        <f t="array" ref="F20">AVERAGE(_xlfn._xlws.FILTER('H2'!$AG$2:$AG$89120, (C20='H2'!$B$2:$B$89280)*(D20='H2'!$D$2:$D$89280)*(2040='H2'!$E$2:$E$89280)))</f>
        <v>#VALUE!</v>
      </c>
      <c r="G20" s="9" t="e" cm="1">
        <f t="array" ref="G20">_xlfn._xlws.FILTER('H2'!$AH$2:$AH$98960, (C20='H2'!$B$2:$B$89280)*(D20='H2'!$D$2:$D$89280)*($A$1='H2'!$E$2:$E$89280))</f>
        <v>#VALUE!</v>
      </c>
      <c r="H20" s="9" t="e" cm="1">
        <f t="array" ref="H20">_xlfn._xlws.FILTER('H2'!$AJ$2:$AJ$98960, (C20='H2'!$B$2:$B$89280)*(D20='H2'!$D$2:$D$89280)*($A$1='H2'!$E$2:$E$89280))</f>
        <v>#VALUE!</v>
      </c>
      <c r="I20" s="9" t="e" cm="1">
        <f t="array" ref="I20">_xlfn._xlws.FILTER('H2'!$AK$2:$AK$98960, (C20='H2'!$B$2:$B$89280)*(D20='H2'!$D$2:$D$89280)*($A$1='H2'!$E$2:$E$89280))</f>
        <v>#VALUE!</v>
      </c>
      <c r="J20" s="9" t="e" cm="1">
        <f t="array" ref="J20">_xlfn._xlws.FILTER('H2'!$AL$2:$AL$98960, (C20='H2'!$B$2:$B$89280)*(D20='H2'!$D$2:$D$89280)*($A$1='H2'!$E$2:$E$89280))</f>
        <v>#VALUE!</v>
      </c>
      <c r="K20" s="2" t="e" cm="1" vm="1">
        <f t="array" ref="K20">AVERAGE(_xlfn._xlws.FILTER('H2'!$L$2:$L$89280, (C20='H2'!$B$2:$B$89280)*(D20='H2'!$D$2:$D$89280)*($A$1='H2'!$E$2:$E$89280)))</f>
        <v>#VALUE!</v>
      </c>
      <c r="L20" s="2" t="e" cm="1" vm="1">
        <f t="array" ref="L20">AVERAGE(_xlfn._xlws.FILTER('H2'!$M$2:$M$89280, (C20='H2'!$B$2:$B$89280)*(D20='H2'!$D$2:$D$89280)*($A$1='H2'!$E$2:$E$89280)))</f>
        <v>#VALUE!</v>
      </c>
      <c r="M20" s="2" t="e" cm="1" vm="1">
        <f t="array" ref="M20">AVERAGE(_xlfn._xlws.FILTER('H2'!$K$2:$K$89280, ($C20='H2'!$B$2:$B$89280)*(D20='H2'!$D$2:$D$89280)*($A$1='H2'!$E$2:$E$89280)))</f>
        <v>#VALUE!</v>
      </c>
      <c r="N20" s="2" t="e" cm="1" vm="1">
        <f t="array" ref="N20">AVERAGE(_xlfn._xlws.FILTER('H2'!$N$2:$N$89280, ($C20='H2'!$B$2:$B$89280)*(D20='H2'!$D$2:$D$89280)*($A$1='H2'!$E$2:$E$89280)))</f>
        <v>#VALUE!</v>
      </c>
      <c r="O20" s="2" t="e" cm="1" vm="1">
        <f t="array" ref="O20">AVERAGE(_xlfn._xlws.FILTER('H2'!$H$2:$H$89280, ($C20='H2'!$B$2:$B$89280)*(D20='H2'!$D$2:$D$89280)*($A$1='H2'!$E$2:$E$89280)))</f>
        <v>#VALUE!</v>
      </c>
      <c r="P20" s="2" t="e" cm="1" vm="1">
        <f t="array" ref="P20">AVERAGE(_xlfn._xlws.FILTER('H2'!$I$2:$I$89280, ($C20='H2'!$B$2:$B$89280)*(D20='H2'!$D$2:$D$89280)*($A$1='H2'!$E$2:$E$89280)))</f>
        <v>#VALUE!</v>
      </c>
      <c r="Q20" s="2" t="e" cm="1" vm="1">
        <f t="array" ref="Q20">AVERAGE(_xlfn._xlws.FILTER('H2'!$G$2:$G$89280, ($C20='H2'!$B$2:$B$89280)*(D20='H2'!$D$2:$D$89280)*($A$1='H2'!$E$2:$E$89280)))</f>
        <v>#VALUE!</v>
      </c>
      <c r="R20" s="2" t="e" cm="1" vm="1">
        <f t="array" ref="R20">AVERAGE(_xlfn._xlws.FILTER(PS!$F$2:$F$89280, (C20=PS!$B$2:$B$89280)*(D20=PS!$D$2:$D$89280)*($A$1=PS!$E$2:$E$89280)))</f>
        <v>#VALUE!</v>
      </c>
      <c r="S20" s="2" t="e" cm="1" vm="1">
        <f t="array" ref="S20">AVERAGE(_xlfn._xlws.FILTER(PS!$F$2:$F$89280, (C20=PS!$B$2:$B$89280)*(D20=PS!$D$2:$D$89280)*(2040=PS!$E$2:$E$89280)))</f>
        <v>#VALUE!</v>
      </c>
      <c r="T20" s="2" t="e" cm="1" vm="1">
        <f t="array" ref="T20">AVERAGE(_xlfn._xlws.FILTER(PS!$P$2:$P$89280, (C20=PS!$B$2:$B$89280)*(D20=PS!$D$2:$D$89280)*($A$1=PS!$E$2:$E$89280)))+AVERAGE(_xlfn._xlws.FILTER(PS!$R$2:$R$89280, (C20=PS!$B$2:$B$89280)*(D20=PS!$D$2:$D$89280)*($A$1=PS!$E$2:$E$89280)))-T$16</f>
        <v>#VALUE!</v>
      </c>
      <c r="U20" s="2" t="e" cm="1" vm="1">
        <f t="array" ref="U20">AVERAGE(_xlfn._xlws.FILTER(PS!$T$2:$T$89280, (C20=PS!$B$2:$B$89280)*(D20=PS!$D$2:$D$89280)*($A$1=PS!$E$2:$E$89280)))-U$16</f>
        <v>#VALUE!</v>
      </c>
      <c r="V20" s="2" t="e" cm="1" vm="1">
        <f t="array" ref="V20">AVERAGE(_xlfn._xlws.FILTER(PS!$O$2:$O$89280+PS!$U$2:$U$89280, (C20=PS!$B$2:$B$89280)*(D20=PS!$D$2:$D$89280)*($A$1=PS!$E$2:$E$89280)))-V$16</f>
        <v>#VALUE!</v>
      </c>
      <c r="W20" s="2" t="e" cm="1" vm="1">
        <f t="array" ref="W20">AVERAGE(_xlfn._xlws.FILTER(PS!$Q$2:$Q$89280, (C20=PS!$B$2:$B$89280)*(D20=PS!$D$2:$D$89280)*($A$1=PS!$E$2:$E$89280)))-W$16</f>
        <v>#VALUE!</v>
      </c>
      <c r="X20" s="2" t="e" cm="1" vm="1">
        <f t="array" ref="X20">AVERAGE(_xlfn._xlws.FILTER(PS!$S$2:$S$89280, (C20=PS!$B$2:$B$89280)*(D20=PS!$D$2:$D$89280)*($A$1=PS!$E$2:$E$89280)))-X$16</f>
        <v>#VALUE!</v>
      </c>
      <c r="Y20" s="2" t="e" cm="1" vm="1">
        <f t="array" ref="Y20">AVERAGE(_xlfn._xlws.FILTER(PS_FS!$W$2:$W$89280+PS_FS!$Y$2:$Y$89280, (C20=PS_FS!$B$2:$B$89280)*(D20=PS_FS!$D$2:$D$89280)*($A$1=PS_FS!$E$2:$E$89280)))-Y$16</f>
        <v>#VALUE!</v>
      </c>
      <c r="Z20" s="2" t="e" cm="1" vm="1">
        <f t="array" ref="Z20">AVERAGE(_xlfn._xlws.FILTER(PS_FS!$AA$2:$AA$89280, (C20=PS_FS!$B$2:$B$89280)*(D20=PS_FS!$D$2:$D$89280)*($A$1=PS_FS!$E$2:$E$89280)))-Z$16</f>
        <v>#VALUE!</v>
      </c>
      <c r="AA20" s="2" t="e" cm="1" vm="1">
        <f t="array" ref="AA20">AVERAGE(_xlfn._xlws.FILTER(PS_FS!$AB$2:$AB$89280+PS_FS!$V$2:$V$89280, (C20=PS_FS!$B$2:$B$89280)*(D20=PS_FS!$D$2:$D$89280)*($A$1=PS_FS!$E$2:$E$89280)))-AA$16</f>
        <v>#VALUE!</v>
      </c>
      <c r="AB20" s="2" t="e" cm="1" vm="1">
        <f t="array" ref="AB20">AVERAGE(_xlfn._xlws.FILTER(PS_FS!$X$2:$X$89280, (C20=PS_FS!$B$2:$B$89280)*(D20=PS_FS!$D$2:$D$89280)*($A$1=PS_FS!$E$2:$E$89280)))-AB$16</f>
        <v>#VALUE!</v>
      </c>
      <c r="AC20" s="2" t="e" cm="1" vm="1">
        <f t="array" ref="AC20">AVERAGE(_xlfn._xlws.FILTER(PS_FS!$Z$2:$Z$89280, (C20=PS_FS!$B$2:$B$89280)*(D20=PS_FS!$D$2:$D$89280)*($A$1=PS_FS!$E$2:$E$89280)))-AC$16</f>
        <v>#VALUE!</v>
      </c>
      <c r="AD20" s="2" t="e" cm="1" vm="1">
        <f t="array" ref="AD20">AVERAGE(_xlfn._xlws.FILTER(ETS!$M$2:$M$89240, (C20=ETS!$A$2:$A$89240)*(D20=ETS!$C$2:$C$89240)*($A$1=ETS!$D$2:$D$89240)))</f>
        <v>#VALUE!</v>
      </c>
      <c r="AE20" s="2" t="e" cm="1" vm="1">
        <f t="array" ref="AE20">AVERAGE(_xlfn._xlws.FILTER(ETS!$M$2:$M$89240, (C20=ETS!$A$2:$A$89240)*(D20=ETS!$C$2:$C$89240)*(2040=ETS!$D$2:$D$89240)))</f>
        <v>#VALUE!</v>
      </c>
      <c r="AF20" s="9" t="e" cm="1" vm="1">
        <f t="array" ref="AF20">AVERAGE(_xlfn._xlws.FILTER(ETS!$L$2:$L$89240, (C20=ETS!$A$2:$A$89240)*(D20=ETS!$C$2:$C$89240)))*40-AF$16</f>
        <v>#VALUE!</v>
      </c>
      <c r="AG20" s="9" t="e" cm="1" vm="1">
        <f t="array" ref="AG20">AVERAGE(_xlfn._xlws.FILTER(ETS!$K$2:$K$89240, (C20=ETS!$A$2:$A$89240)*(D20=ETS!$C$2:$C$89240)))*40-AG$16</f>
        <v>#VALUE!</v>
      </c>
      <c r="AH20" s="9" t="e" cm="1" vm="1">
        <f t="array" ref="AH20">AVERAGE(_xlfn._xlws.FILTER(ETS!$J$2:$J$89240, (C20=ETS!$A$2:$A$89240)*(D20=ETS!$C$2:$C$89240)))*40-AH$16</f>
        <v>#VALUE!</v>
      </c>
      <c r="AI20" s="4" t="e" vm="2">
        <f t="shared" si="15"/>
        <v>#VALUE!</v>
      </c>
      <c r="AJ20" s="2" t="e" vm="2">
        <f t="shared" si="1"/>
        <v>#VALUE!</v>
      </c>
      <c r="AK20" s="9" t="e" vm="2">
        <f t="shared" si="16"/>
        <v>#VALUE!</v>
      </c>
      <c r="AL20" t="e" vm="2">
        <f t="shared" si="2"/>
        <v>#VALUE!</v>
      </c>
      <c r="AM20" s="9" t="e" vm="2">
        <f t="shared" si="12"/>
        <v>#VALUE!</v>
      </c>
      <c r="AN20" t="e" vm="2">
        <f t="shared" si="13"/>
        <v>#VALUE!</v>
      </c>
      <c r="AO20" t="e" vm="2">
        <f t="shared" si="14"/>
        <v>#VALUE!</v>
      </c>
      <c r="AP20" t="e" vm="2">
        <f t="shared" si="17"/>
        <v>#VALUE!</v>
      </c>
      <c r="AQ20" t="e" vm="2">
        <f t="shared" si="9"/>
        <v>#VALUE!</v>
      </c>
      <c r="AR20">
        <v>2490.4501079403449</v>
      </c>
      <c r="AS20" t="e" vm="2">
        <f t="shared" si="10"/>
        <v>#VALUE!</v>
      </c>
      <c r="AT20" s="4" t="e" vm="2">
        <f t="shared" si="4"/>
        <v>#VALUE!</v>
      </c>
      <c r="AU20" s="4" t="e" vm="2">
        <f t="shared" si="5"/>
        <v>#VALUE!</v>
      </c>
    </row>
    <row r="21" spans="1:47" x14ac:dyDescent="0.25">
      <c r="A21" t="s">
        <v>233</v>
      </c>
      <c r="B21">
        <v>20</v>
      </c>
      <c r="C21">
        <v>76</v>
      </c>
      <c r="D21" t="s">
        <v>341</v>
      </c>
      <c r="E21" s="3" t="e" cm="1">
        <f t="array" ref="E21">AVERAGE(_xlfn._xlws.FILTER('H2'!$AG$2:$AG$89120, (C21='H2'!$B$2:$B$89280)*(D21='H2'!$D$2:$D$89280)*($A$1='H2'!$E$2:$E$89280)))</f>
        <v>#VALUE!</v>
      </c>
      <c r="F21" s="2" t="e" cm="1">
        <f t="array" ref="F21">AVERAGE(_xlfn._xlws.FILTER('H2'!$AG$2:$AG$89120, (C21='H2'!$B$2:$B$89280)*(D21='H2'!$D$2:$D$89280)*(2040='H2'!$E$2:$E$89280)))</f>
        <v>#VALUE!</v>
      </c>
      <c r="G21" s="9" t="e" cm="1">
        <f t="array" ref="G21">_xlfn._xlws.FILTER('H2'!$AH$2:$AH$98960, (C21='H2'!$B$2:$B$89280)*(D21='H2'!$D$2:$D$89280)*($A$1='H2'!$E$2:$E$89280))</f>
        <v>#VALUE!</v>
      </c>
      <c r="H21" s="9" t="e" cm="1">
        <f t="array" ref="H21">_xlfn._xlws.FILTER('H2'!$AJ$2:$AJ$98960, (C21='H2'!$B$2:$B$89280)*(D21='H2'!$D$2:$D$89280)*($A$1='H2'!$E$2:$E$89280))</f>
        <v>#VALUE!</v>
      </c>
      <c r="I21" s="9" t="e" cm="1">
        <f t="array" ref="I21">_xlfn._xlws.FILTER('H2'!$AK$2:$AK$98960, (C21='H2'!$B$2:$B$89280)*(D21='H2'!$D$2:$D$89280)*($A$1='H2'!$E$2:$E$89280))</f>
        <v>#VALUE!</v>
      </c>
      <c r="J21" s="9" t="e" cm="1">
        <f t="array" ref="J21">_xlfn._xlws.FILTER('H2'!$AL$2:$AL$98960, (C21='H2'!$B$2:$B$89280)*(D21='H2'!$D$2:$D$89280)*($A$1='H2'!$E$2:$E$89280))</f>
        <v>#VALUE!</v>
      </c>
      <c r="K21" s="2" t="e" cm="1" vm="1">
        <f t="array" ref="K21">AVERAGE(_xlfn._xlws.FILTER('H2'!$L$2:$L$89280, (C21='H2'!$B$2:$B$89280)*(D21='H2'!$D$2:$D$89280)*($A$1='H2'!$E$2:$E$89280)))</f>
        <v>#VALUE!</v>
      </c>
      <c r="L21" s="2" t="e" cm="1" vm="1">
        <f t="array" ref="L21">AVERAGE(_xlfn._xlws.FILTER('H2'!$M$2:$M$89280, (C21='H2'!$B$2:$B$89280)*(D21='H2'!$D$2:$D$89280)*($A$1='H2'!$E$2:$E$89280)))</f>
        <v>#VALUE!</v>
      </c>
      <c r="M21" s="2" t="e" cm="1" vm="1">
        <f t="array" ref="M21">AVERAGE(_xlfn._xlws.FILTER('H2'!$K$2:$K$89280, ($C21='H2'!$B$2:$B$89280)*(D21='H2'!$D$2:$D$89280)*($A$1='H2'!$E$2:$E$89280)))</f>
        <v>#VALUE!</v>
      </c>
      <c r="N21" s="2" t="e" cm="1" vm="1">
        <f t="array" ref="N21">AVERAGE(_xlfn._xlws.FILTER('H2'!$N$2:$N$89280, ($C21='H2'!$B$2:$B$89280)*(D21='H2'!$D$2:$D$89280)*($A$1='H2'!$E$2:$E$89280)))</f>
        <v>#VALUE!</v>
      </c>
      <c r="O21" s="2" t="e" cm="1" vm="1">
        <f t="array" ref="O21">AVERAGE(_xlfn._xlws.FILTER('H2'!$H$2:$H$89280, ($C21='H2'!$B$2:$B$89280)*(D21='H2'!$D$2:$D$89280)*($A$1='H2'!$E$2:$E$89280)))</f>
        <v>#VALUE!</v>
      </c>
      <c r="P21" s="2" t="e" cm="1" vm="1">
        <f t="array" ref="P21">AVERAGE(_xlfn._xlws.FILTER('H2'!$I$2:$I$89280, ($C21='H2'!$B$2:$B$89280)*(D21='H2'!$D$2:$D$89280)*($A$1='H2'!$E$2:$E$89280)))</f>
        <v>#VALUE!</v>
      </c>
      <c r="Q21" s="2" t="e" cm="1" vm="1">
        <f t="array" ref="Q21">AVERAGE(_xlfn._xlws.FILTER('H2'!$G$2:$G$89280, ($C21='H2'!$B$2:$B$89280)*(D21='H2'!$D$2:$D$89280)*($A$1='H2'!$E$2:$E$89280)))</f>
        <v>#VALUE!</v>
      </c>
      <c r="R21" s="2" t="e" cm="1" vm="1">
        <f t="array" ref="R21">AVERAGE(_xlfn._xlws.FILTER(PS!$F$2:$F$89280, (C21=PS!$B$2:$B$89280)*(D21=PS!$D$2:$D$89280)*($A$1=PS!$E$2:$E$89280)))</f>
        <v>#VALUE!</v>
      </c>
      <c r="S21" s="2" t="e" cm="1" vm="1">
        <f t="array" ref="S21">AVERAGE(_xlfn._xlws.FILTER(PS!$F$2:$F$89280, (C21=PS!$B$2:$B$89280)*(D21=PS!$D$2:$D$89280)*(2040=PS!$E$2:$E$89280)))</f>
        <v>#VALUE!</v>
      </c>
      <c r="T21" s="2" t="e" cm="1" vm="1">
        <f t="array" ref="T21">AVERAGE(_xlfn._xlws.FILTER(PS!$P$2:$P$89280, (C21=PS!$B$2:$B$89280)*(D21=PS!$D$2:$D$89280)*($A$1=PS!$E$2:$E$89280)))+AVERAGE(_xlfn._xlws.FILTER(PS!$R$2:$R$89280, (C21=PS!$B$2:$B$89280)*(D21=PS!$D$2:$D$89280)*($A$1=PS!$E$2:$E$89280)))-T$16</f>
        <v>#VALUE!</v>
      </c>
      <c r="U21" s="2" t="e" cm="1" vm="1">
        <f t="array" ref="U21">AVERAGE(_xlfn._xlws.FILTER(PS!$T$2:$T$89280, (C21=PS!$B$2:$B$89280)*(D21=PS!$D$2:$D$89280)*($A$1=PS!$E$2:$E$89280)))-U$16</f>
        <v>#VALUE!</v>
      </c>
      <c r="V21" s="2" t="e" cm="1" vm="1">
        <f t="array" ref="V21">AVERAGE(_xlfn._xlws.FILTER(PS!$O$2:$O$89280+PS!$U$2:$U$89280, (C21=PS!$B$2:$B$89280)*(D21=PS!$D$2:$D$89280)*($A$1=PS!$E$2:$E$89280)))-V$16</f>
        <v>#VALUE!</v>
      </c>
      <c r="W21" s="2" t="e" cm="1" vm="1">
        <f t="array" ref="W21">AVERAGE(_xlfn._xlws.FILTER(PS!$Q$2:$Q$89280, (C21=PS!$B$2:$B$89280)*(D21=PS!$D$2:$D$89280)*($A$1=PS!$E$2:$E$89280)))-W$16</f>
        <v>#VALUE!</v>
      </c>
      <c r="X21" s="2" t="e" cm="1" vm="1">
        <f t="array" ref="X21">AVERAGE(_xlfn._xlws.FILTER(PS!$S$2:$S$89280, (C21=PS!$B$2:$B$89280)*(D21=PS!$D$2:$D$89280)*($A$1=PS!$E$2:$E$89280)))-X$16</f>
        <v>#VALUE!</v>
      </c>
      <c r="Y21" s="2" t="e" cm="1" vm="1">
        <f t="array" ref="Y21">AVERAGE(_xlfn._xlws.FILTER(PS_FS!$W$2:$W$89280+PS_FS!$Y$2:$Y$89280, (C21=PS_FS!$B$2:$B$89280)*(D21=PS_FS!$D$2:$D$89280)*($A$1=PS_FS!$E$2:$E$89280)))-Y$16</f>
        <v>#VALUE!</v>
      </c>
      <c r="Z21" s="2" t="e" cm="1" vm="1">
        <f t="array" ref="Z21">AVERAGE(_xlfn._xlws.FILTER(PS_FS!$AA$2:$AA$89280, (C21=PS_FS!$B$2:$B$89280)*(D21=PS_FS!$D$2:$D$89280)*($A$1=PS_FS!$E$2:$E$89280)))-Z$16</f>
        <v>#VALUE!</v>
      </c>
      <c r="AA21" s="2" t="e" cm="1" vm="1">
        <f t="array" ref="AA21">AVERAGE(_xlfn._xlws.FILTER(PS_FS!$AB$2:$AB$89280+PS_FS!$V$2:$V$89280, (C21=PS_FS!$B$2:$B$89280)*(D21=PS_FS!$D$2:$D$89280)*($A$1=PS_FS!$E$2:$E$89280)))-AA$16</f>
        <v>#VALUE!</v>
      </c>
      <c r="AB21" s="2" t="e" cm="1" vm="1">
        <f t="array" ref="AB21">AVERAGE(_xlfn._xlws.FILTER(PS_FS!$X$2:$X$89280, (C21=PS_FS!$B$2:$B$89280)*(D21=PS_FS!$D$2:$D$89280)*($A$1=PS_FS!$E$2:$E$89280)))-AB$16</f>
        <v>#VALUE!</v>
      </c>
      <c r="AC21" s="2" t="e" cm="1" vm="1">
        <f t="array" ref="AC21">AVERAGE(_xlfn._xlws.FILTER(PS_FS!$Z$2:$Z$89280, (C21=PS_FS!$B$2:$B$89280)*(D21=PS_FS!$D$2:$D$89280)*($A$1=PS_FS!$E$2:$E$89280)))-AC$16</f>
        <v>#VALUE!</v>
      </c>
      <c r="AD21" s="2" t="e" cm="1" vm="1">
        <f t="array" ref="AD21">AVERAGE(_xlfn._xlws.FILTER(ETS!$M$2:$M$89240, (C21=ETS!$A$2:$A$89240)*(D21=ETS!$C$2:$C$89240)*($A$1=ETS!$D$2:$D$89240)))</f>
        <v>#VALUE!</v>
      </c>
      <c r="AE21" s="2" t="e" cm="1" vm="1">
        <f t="array" ref="AE21">AVERAGE(_xlfn._xlws.FILTER(ETS!$M$2:$M$89240, (C21=ETS!$A$2:$A$89240)*(D21=ETS!$C$2:$C$89240)*(2040=ETS!$D$2:$D$89240)))</f>
        <v>#VALUE!</v>
      </c>
      <c r="AF21" s="9" t="e" cm="1" vm="1">
        <f t="array" ref="AF21">AVERAGE(_xlfn._xlws.FILTER(ETS!$L$2:$L$89240, (C21=ETS!$A$2:$A$89240)*(D21=ETS!$C$2:$C$89240)))*40-AF$16</f>
        <v>#VALUE!</v>
      </c>
      <c r="AG21" s="9" t="e" cm="1" vm="1">
        <f t="array" ref="AG21">AVERAGE(_xlfn._xlws.FILTER(ETS!$K$2:$K$89240, (C21=ETS!$A$2:$A$89240)*(D21=ETS!$C$2:$C$89240)))*40-AG$16</f>
        <v>#VALUE!</v>
      </c>
      <c r="AH21" s="9" t="e" cm="1" vm="1">
        <f t="array" ref="AH21">AVERAGE(_xlfn._xlws.FILTER(ETS!$J$2:$J$89240, (C21=ETS!$A$2:$A$89240)*(D21=ETS!$C$2:$C$89240)))*40-AH$16</f>
        <v>#VALUE!</v>
      </c>
      <c r="AI21" s="4" t="e" vm="2">
        <f t="shared" si="15"/>
        <v>#VALUE!</v>
      </c>
      <c r="AJ21" s="2" t="e" vm="2">
        <f t="shared" si="1"/>
        <v>#VALUE!</v>
      </c>
      <c r="AK21" s="9" t="e" vm="2">
        <f t="shared" si="16"/>
        <v>#VALUE!</v>
      </c>
      <c r="AL21" t="e" vm="2">
        <f t="shared" si="2"/>
        <v>#VALUE!</v>
      </c>
      <c r="AM21" s="9" t="e" vm="2">
        <f t="shared" si="12"/>
        <v>#VALUE!</v>
      </c>
      <c r="AN21" t="e" vm="2">
        <f t="shared" si="13"/>
        <v>#VALUE!</v>
      </c>
      <c r="AO21" t="e" vm="2">
        <f t="shared" si="14"/>
        <v>#VALUE!</v>
      </c>
      <c r="AP21" t="e" vm="2">
        <f t="shared" si="17"/>
        <v>#VALUE!</v>
      </c>
      <c r="AQ21" t="e" vm="2">
        <f t="shared" si="9"/>
        <v>#VALUE!</v>
      </c>
      <c r="AR21">
        <v>2490.4501079403449</v>
      </c>
      <c r="AS21" t="e" vm="2">
        <f t="shared" si="10"/>
        <v>#VALUE!</v>
      </c>
      <c r="AT21" s="4" t="e" vm="2">
        <f t="shared" si="4"/>
        <v>#VALUE!</v>
      </c>
      <c r="AU21" s="4" t="e" vm="2">
        <f t="shared" si="5"/>
        <v>#VALUE!</v>
      </c>
    </row>
    <row r="22" spans="1:47" ht="14.25" customHeight="1" x14ac:dyDescent="0.25">
      <c r="A22" t="s">
        <v>256</v>
      </c>
      <c r="B22">
        <v>21</v>
      </c>
      <c r="C22">
        <v>1</v>
      </c>
      <c r="D22" t="s">
        <v>338</v>
      </c>
      <c r="E22" s="3" t="e" cm="1">
        <f t="array" ref="E22">AVERAGE(_xlfn._xlws.FILTER('H2'!$AG$2:$AG$89120, (C22='H2'!$B$2:$B$89280)*(D22='H2'!$D$2:$D$89280)*($A$1='H2'!$E$2:$E$89280)))</f>
        <v>#VALUE!</v>
      </c>
      <c r="F22" s="2" t="e" cm="1">
        <f t="array" ref="F22">AVERAGE(_xlfn._xlws.FILTER('H2'!$AG$2:$AG$89120, (C22='H2'!$B$2:$B$89280)*(D22='H2'!$D$2:$D$89280)*(2040='H2'!$E$2:$E$89280)))</f>
        <v>#VALUE!</v>
      </c>
      <c r="G22" s="9" t="e" cm="1">
        <f t="array" ref="G22">_xlfn._xlws.FILTER('H2'!$AH$2:$AH$98960, (C22='H2'!$B$2:$B$89280)*(D22='H2'!$D$2:$D$89280)*($A$1='H2'!$E$2:$E$89280))</f>
        <v>#VALUE!</v>
      </c>
      <c r="H22" s="9" t="e" cm="1">
        <f t="array" ref="H22">_xlfn._xlws.FILTER('H2'!$AJ$2:$AJ$98960, (C22='H2'!$B$2:$B$89280)*(D22='H2'!$D$2:$D$89280)*($A$1='H2'!$E$2:$E$89280))</f>
        <v>#VALUE!</v>
      </c>
      <c r="I22" s="9" t="e" cm="1">
        <f t="array" ref="I22">_xlfn._xlws.FILTER('H2'!$AK$2:$AK$98960, (C22='H2'!$B$2:$B$89280)*(D22='H2'!$D$2:$D$89280)*($A$1='H2'!$E$2:$E$89280))</f>
        <v>#VALUE!</v>
      </c>
      <c r="J22" s="9" t="e" cm="1">
        <f t="array" ref="J22">_xlfn._xlws.FILTER('H2'!$AL$2:$AL$98960, (C22='H2'!$B$2:$B$89280)*(D22='H2'!$D$2:$D$89280)*($A$1='H2'!$E$2:$E$89280))</f>
        <v>#VALUE!</v>
      </c>
      <c r="K22" s="2" cm="1">
        <f t="array" ref="K22">AVERAGE(_xlfn._xlws.FILTER('H2'!$L$2:$L$89280, (C22='H2'!$B$2:$B$89280)*(D22='H2'!$D$2:$D$89280)*($A$1='H2'!$E$2:$E$89280)))</f>
        <v>1.114978814636032E-2</v>
      </c>
      <c r="L22" s="2" cm="1">
        <f t="array" ref="L22">AVERAGE(_xlfn._xlws.FILTER('H2'!$M$2:$M$89280, (C22='H2'!$B$2:$B$89280)*(D22='H2'!$D$2:$D$89280)*($A$1='H2'!$E$2:$E$89280)))</f>
        <v>2.4931282789754055</v>
      </c>
      <c r="M22" s="2" cm="1">
        <f t="array" ref="M22">AVERAGE(_xlfn._xlws.FILTER('H2'!$K$2:$K$89280, ($C22='H2'!$B$2:$B$89280)*(D22='H2'!$D$2:$D$89280)*($A$1='H2'!$E$2:$E$89280)))</f>
        <v>1.3481042608445744</v>
      </c>
      <c r="N22" s="2" cm="1">
        <f t="array" ref="N22">AVERAGE(_xlfn._xlws.FILTER('H2'!$N$2:$N$89280, ($C22='H2'!$B$2:$B$89280)*(D22='H2'!$D$2:$D$89280)*($A$1='H2'!$E$2:$E$89280)))</f>
        <v>9.1557025992010299</v>
      </c>
      <c r="O22" s="2" cm="1">
        <f t="array" ref="O22">AVERAGE(_xlfn._xlws.FILTER('H2'!$H$2:$H$89280, ($C22='H2'!$B$2:$B$89280)*(D22='H2'!$D$2:$D$89280)*($A$1='H2'!$E$2:$E$89280)))</f>
        <v>7.4250000028539181E-2</v>
      </c>
      <c r="P22" s="2" cm="1">
        <f t="array" ref="P22">AVERAGE(_xlfn._xlws.FILTER('H2'!$I$2:$I$89280, ($C22='H2'!$B$2:$B$89280)*(D22='H2'!$D$2:$D$89280)*($A$1='H2'!$E$2:$E$89280)))</f>
        <v>33.936893537189079</v>
      </c>
      <c r="Q22" s="2" cm="1">
        <f t="array" ref="Q22">AVERAGE(_xlfn._xlws.FILTER('H2'!$G$2:$G$89280, ($C22='H2'!$B$2:$B$89280)*(D22='H2'!$D$2:$D$89280)*($A$1='H2'!$E$2:$E$89280)))</f>
        <v>9.1173358875295012</v>
      </c>
      <c r="R22" s="2" cm="1">
        <f t="array" ref="R22">AVERAGE(_xlfn._xlws.FILTER(PS!$F$2:$F$89280, (C22=PS!$B$2:$B$89280)*(D22=PS!$D$2:$D$89280)*($A$1=PS!$E$2:$E$89280)))</f>
        <v>84.848631195435644</v>
      </c>
      <c r="S22" s="2" cm="1">
        <f t="array" ref="S22">AVERAGE(_xlfn._xlws.FILTER(PS!$F$2:$F$89280, (C22=PS!$B$2:$B$89280)*(D22=PS!$D$2:$D$89280)*(2040=PS!$E$2:$E$89280)))</f>
        <v>105.62241259039979</v>
      </c>
      <c r="T22" s="9" cm="1">
        <f t="array" ref="T22">AVERAGE(_xlfn._xlws.FILTER(PS!$P$2:$P$89280, (C22=PS!$B$2:$B$89280)*(D22=PS!$D$2:$D$89280)*($A$1=PS!$E$2:$E$89280)))+AVERAGE(_xlfn._xlws.FILTER(PS!$R$2:$R$89280, (C22=PS!$B$2:$B$89280)*(D22=PS!$D$2:$D$89280)*($A$1=PS!$E$2:$E$89280)))</f>
        <v>1173.4238127678852</v>
      </c>
      <c r="U22" s="9" cm="1">
        <f t="array" ref="U22">AVERAGE(_xlfn._xlws.FILTER(PS!$T$2:$T$89280, (C22=PS!$B$2:$B$89280)*(D22=PS!$D$2:$D$89280)*($A$1=PS!$E$2:$E$89280)))</f>
        <v>449.34731649029851</v>
      </c>
      <c r="V22" s="9" cm="1">
        <f t="array" ref="V22">AVERAGE(_xlfn._xlws.FILTER(PS!$O$2:$O$89280+PS!$U$2:$U$89280, (C22=PS!$B$2:$B$89280)*(D22=PS!$D$2:$D$89280)*($A$1=PS!$E$2:$E$89280)))</f>
        <v>92.506524457384259</v>
      </c>
      <c r="W22" s="9" cm="1">
        <f t="array" ref="W22">AVERAGE(_xlfn._xlws.FILTER(PS!$Q$2:$Q$89280, (C22=PS!$B$2:$B$89280)*(D22=PS!$D$2:$D$89280)*($A$1=PS!$E$2:$E$89280)))</f>
        <v>19.776000000000209</v>
      </c>
      <c r="X22" s="9" cm="1">
        <f t="array" ref="X22">AVERAGE(_xlfn._xlws.FILTER(PS!$S$2:$S$89280, (C22=PS!$B$2:$B$89280)*(D22=PS!$D$2:$D$89280)*($A$1=PS!$E$2:$E$89280)))</f>
        <v>43.164000000000243</v>
      </c>
      <c r="Y22" s="9" cm="1">
        <f t="array" ref="Y22">_xlfn._xlws.FILTER(PS_FS!$W$2:$W$89280+PS_FS!$Y$2:$Y$89280, (C22=PS_FS!$B$2:$B$89280)*(D22=PS_FS!$D$2:$D$89280)*($A$1=PS_FS!$E$2:$E$89280))</f>
        <v>2097.994571691012</v>
      </c>
      <c r="Z22" s="9" cm="1">
        <f t="array" ref="Z22">AVERAGE(_xlfn._xlws.FILTER(PS_FS!$AA$2:$AA$89280, (C22=PS_FS!$B$2:$B$89280)*(D22=PS_FS!$D$2:$D$89280)*($A$1=PS_FS!$E$2:$E$89280)))</f>
        <v>489.06878507630194</v>
      </c>
      <c r="AA22" s="9" cm="1">
        <f t="array" ref="AA22">AVERAGE(_xlfn._xlws.FILTER(PS_FS!$AB$2:$AB$89280+PS_FS!$V$2:$V$89280, (C22=PS_FS!$B$2:$B$89280)*(D22=PS_FS!$D$2:$D$89280)*($A$1=PS_FS!$E$2:$E$89280)))</f>
        <v>141.6843256288598</v>
      </c>
      <c r="AB22" s="9" cm="1">
        <f t="array" ref="AB22">AVERAGE(_xlfn._xlws.FILTER(PS_FS!$X$2:$X$89280, (C22=PS_FS!$B$2:$B$89280)*(D22=PS_FS!$D$2:$D$89280)*($A$1=PS_FS!$E$2:$E$89280)))</f>
        <v>4.6723807810831728</v>
      </c>
      <c r="AC22" s="9" cm="1">
        <f t="array" ref="AC22">AVERAGE(_xlfn._xlws.FILTER(PS_FS!$Z$2:$Z$89280, (C22=PS_FS!$B$2:$B$89280)*(D22=PS_FS!$D$2:$D$89280)*($A$1=PS_FS!$E$2:$E$89280)))</f>
        <v>329.203955159766</v>
      </c>
      <c r="AD22" s="2" cm="1">
        <f t="array" ref="AD22">AVERAGE(_xlfn._xlws.FILTER(ETS!$M$2:$M$89240, (C22=ETS!$A$2:$A$89240)*(D22=ETS!$C$2:$C$89240)*($A$1=ETS!$D$2:$D$89240)))</f>
        <v>178.42772680846073</v>
      </c>
      <c r="AE22" s="2" cm="1">
        <f t="array" ref="AE22">AVERAGE(_xlfn._xlws.FILTER(ETS!$M$2:$M$89240, (C22=ETS!$A$2:$A$89240)*(D22=ETS!$C$2:$C$89240)*(2040=ETS!$D$2:$D$89240)))</f>
        <v>420.6564508000136</v>
      </c>
      <c r="AF22" s="9" cm="1">
        <f t="array" ref="AF22">AVERAGE(_xlfn._xlws.FILTER(ETS!$L$2:$L$89240, (C22=ETS!$A$2:$A$89240)*(D22=ETS!$C$2:$C$89240)))*40</f>
        <v>3626.6072902592623</v>
      </c>
      <c r="AG22" s="9" cm="1">
        <f t="array" ref="AG22">AVERAGE(_xlfn._xlws.FILTER(ETS!$K$2:$K$89240, (C22=ETS!$A$2:$A$89240)*(D22=ETS!$C$2:$C$89240)))*40</f>
        <v>509.37877408155384</v>
      </c>
      <c r="AH22" s="9" cm="1">
        <f t="array" ref="AH22">AVERAGE(_xlfn._xlws.FILTER(ETS!$J$2:$J$89240, (C22=ETS!$A$2:$A$89240)*(D22=ETS!$C$2:$C$89240)))*40</f>
        <v>15130.217765804353</v>
      </c>
      <c r="AI22" s="4">
        <f t="shared" si="15"/>
        <v>19266.203830145168</v>
      </c>
      <c r="AJ22" s="2">
        <f t="shared" si="1"/>
        <v>3062.6240183370228</v>
      </c>
      <c r="AK22" s="9">
        <f>AJ22</f>
        <v>3062.6240183370228</v>
      </c>
      <c r="AL22">
        <f t="shared" si="2"/>
        <v>137.64768821340428</v>
      </c>
      <c r="AM22" s="9">
        <f t="shared" si="12"/>
        <v>2924.9763301236185</v>
      </c>
      <c r="AN22">
        <f t="shared" si="13"/>
        <v>-157.13122956382691</v>
      </c>
      <c r="AO22">
        <f t="shared" si="14"/>
        <v>82.641176215018262</v>
      </c>
      <c r="AQ22">
        <f t="shared" si="9"/>
        <v>2924.9763301236185</v>
      </c>
      <c r="AR22">
        <v>2490.4501079403449</v>
      </c>
      <c r="AS22">
        <f t="shared" si="10"/>
        <v>434.5262221832736</v>
      </c>
      <c r="AT22" s="4">
        <f t="shared" si="4"/>
        <v>4955.4613964776536</v>
      </c>
      <c r="AU22" s="4">
        <f t="shared" si="5"/>
        <v>2424.3006542726393</v>
      </c>
    </row>
    <row r="23" spans="1:47" x14ac:dyDescent="0.25">
      <c r="A23" t="s">
        <v>234</v>
      </c>
      <c r="B23">
        <v>22</v>
      </c>
      <c r="C23">
        <v>22</v>
      </c>
      <c r="D23" t="s">
        <v>338</v>
      </c>
      <c r="E23" s="3" t="e" cm="1">
        <f t="array" ref="E23">AVERAGE(_xlfn._xlws.FILTER('H2'!$AG$2:$AG$89120, (C23='H2'!$B$2:$B$89280)*(D23='H2'!$D$2:$D$89280)*($A$1='H2'!$E$2:$E$89280)))</f>
        <v>#VALUE!</v>
      </c>
      <c r="F23" s="2" t="e" cm="1">
        <f t="array" ref="F23">AVERAGE(_xlfn._xlws.FILTER('H2'!$AG$2:$AG$89120, (C23='H2'!$B$2:$B$89280)*(D23='H2'!$D$2:$D$89280)*(2040='H2'!$E$2:$E$89280)))</f>
        <v>#VALUE!</v>
      </c>
      <c r="G23" s="9" t="e" cm="1">
        <f t="array" ref="G23">_xlfn._xlws.FILTER('H2'!$AH$2:$AH$98960, (C23='H2'!$B$2:$B$89280)*(D23='H2'!$D$2:$D$89280)*($A$1='H2'!$E$2:$E$89280))</f>
        <v>#VALUE!</v>
      </c>
      <c r="H23" s="9" t="e" cm="1">
        <f t="array" ref="H23">_xlfn._xlws.FILTER('H2'!$AJ$2:$AJ$98960, (C23='H2'!$B$2:$B$89280)*(D23='H2'!$D$2:$D$89280)*($A$1='H2'!$E$2:$E$89280))</f>
        <v>#VALUE!</v>
      </c>
      <c r="I23" s="9" t="e" cm="1">
        <f t="array" ref="I23">_xlfn._xlws.FILTER('H2'!$AK$2:$AK$98960, (C23='H2'!$B$2:$B$89280)*(D23='H2'!$D$2:$D$89280)*($A$1='H2'!$E$2:$E$89280))</f>
        <v>#VALUE!</v>
      </c>
      <c r="J23" s="9" t="e" cm="1">
        <f t="array" ref="J23">_xlfn._xlws.FILTER('H2'!$AL$2:$AL$98960, (C23='H2'!$B$2:$B$89280)*(D23='H2'!$D$2:$D$89280)*($A$1='H2'!$E$2:$E$89280))</f>
        <v>#VALUE!</v>
      </c>
      <c r="K23" s="2" t="e" cm="1" vm="1">
        <f t="array" ref="K23">AVERAGE(_xlfn._xlws.FILTER('H2'!$L$2:$L$89280, (C23='H2'!$B$2:$B$89280)*(D23='H2'!$D$2:$D$89280)*($A$1='H2'!$E$2:$E$89280)))</f>
        <v>#VALUE!</v>
      </c>
      <c r="L23" s="2" t="e" cm="1" vm="1">
        <f t="array" ref="L23">AVERAGE(_xlfn._xlws.FILTER('H2'!$M$2:$M$89280, (C23='H2'!$B$2:$B$89280)*(D23='H2'!$D$2:$D$89280)*($A$1='H2'!$E$2:$E$89280)))</f>
        <v>#VALUE!</v>
      </c>
      <c r="M23" s="2" t="e" cm="1" vm="1">
        <f t="array" ref="M23">AVERAGE(_xlfn._xlws.FILTER('H2'!$K$2:$K$89280, ($C23='H2'!$B$2:$B$89280)*(D23='H2'!$D$2:$D$89280)*($A$1='H2'!$E$2:$E$89280)))</f>
        <v>#VALUE!</v>
      </c>
      <c r="N23" s="2" t="e" cm="1" vm="1">
        <f t="array" ref="N23">AVERAGE(_xlfn._xlws.FILTER('H2'!$N$2:$N$89280, ($C23='H2'!$B$2:$B$89280)*(D23='H2'!$D$2:$D$89280)*($A$1='H2'!$E$2:$E$89280)))</f>
        <v>#VALUE!</v>
      </c>
      <c r="O23" s="2" t="e" cm="1" vm="1">
        <f t="array" ref="O23">AVERAGE(_xlfn._xlws.FILTER('H2'!$H$2:$H$89280, ($C23='H2'!$B$2:$B$89280)*(D23='H2'!$D$2:$D$89280)*($A$1='H2'!$E$2:$E$89280)))</f>
        <v>#VALUE!</v>
      </c>
      <c r="P23" s="2" t="e" cm="1" vm="1">
        <f t="array" ref="P23">AVERAGE(_xlfn._xlws.FILTER('H2'!$I$2:$I$89280, ($C23='H2'!$B$2:$B$89280)*(D23='H2'!$D$2:$D$89280)*($A$1='H2'!$E$2:$E$89280)))</f>
        <v>#VALUE!</v>
      </c>
      <c r="Q23" s="2" t="e" cm="1" vm="1">
        <f t="array" ref="Q23">AVERAGE(_xlfn._xlws.FILTER('H2'!$G$2:$G$89280, ($C23='H2'!$B$2:$B$89280)*(D23='H2'!$D$2:$D$89280)*($A$1='H2'!$E$2:$E$89280)))</f>
        <v>#VALUE!</v>
      </c>
      <c r="R23" s="2" t="e" cm="1" vm="1">
        <f t="array" ref="R23">AVERAGE(_xlfn._xlws.FILTER(PS!$F$2:$F$89280, (C23=PS!$B$2:$B$89280)*(D23=PS!$D$2:$D$89280)*($A$1=PS!$E$2:$E$89280)))</f>
        <v>#VALUE!</v>
      </c>
      <c r="S23" s="2" t="e" cm="1" vm="1">
        <f t="array" ref="S23">AVERAGE(_xlfn._xlws.FILTER(PS!$F$2:$F$89280, (C23=PS!$B$2:$B$89280)*(D23=PS!$D$2:$D$89280)*(2040=PS!$E$2:$E$89280)))</f>
        <v>#VALUE!</v>
      </c>
      <c r="T23" s="2" t="e" cm="1" vm="1">
        <f t="array" ref="T23">AVERAGE(_xlfn._xlws.FILTER(PS!$P$2:$P$89280, (C23=PS!$B$2:$B$89280)*(D23=PS!$D$2:$D$89280)*($A$1=PS!$E$2:$E$89280)))+AVERAGE(_xlfn._xlws.FILTER(PS!$R$2:$R$89280, (C23=PS!$B$2:$B$89280)*(D23=PS!$D$2:$D$89280)*($A$1=PS!$E$2:$E$89280)))-T$22</f>
        <v>#VALUE!</v>
      </c>
      <c r="U23" s="2" t="e" cm="1" vm="1">
        <f t="array" ref="U23">AVERAGE(_xlfn._xlws.FILTER(PS!$T$2:$T$89280, (C23=PS!$B$2:$B$89280)*(D23=PS!$D$2:$D$89280)*($A$1=PS!$E$2:$E$89280)))-U$22</f>
        <v>#VALUE!</v>
      </c>
      <c r="V23" s="2" t="e" cm="1" vm="1">
        <f t="array" ref="V23">AVERAGE(_xlfn._xlws.FILTER(PS!$O$2:$O$89280+PS!$U$2:$U$89280, (C23=PS!$B$2:$B$89280)*(D23=PS!$D$2:$D$89280)*($A$1=PS!$E$2:$E$89280)))-V$22</f>
        <v>#VALUE!</v>
      </c>
      <c r="W23" s="2" t="e" cm="1" vm="1">
        <f t="array" ref="W23">AVERAGE(_xlfn._xlws.FILTER(PS!$Q$2:$Q$89280, (C23=PS!$B$2:$B$89280)*(D23=PS!$D$2:$D$89280)*($A$1=PS!$E$2:$E$89280)))-W$22</f>
        <v>#VALUE!</v>
      </c>
      <c r="X23" s="2" t="e" cm="1" vm="1">
        <f t="array" ref="X23">AVERAGE(_xlfn._xlws.FILTER(PS!$S$2:$S$89280, (C23=PS!$B$2:$B$89280)*(D23=PS!$D$2:$D$89280)*($A$1=PS!$E$2:$E$89280)))-X$22</f>
        <v>#VALUE!</v>
      </c>
      <c r="Y23" s="2" t="e" cm="1" vm="1">
        <f t="array" ref="Y23">AVERAGE(_xlfn._xlws.FILTER(PS_FS!$W$2:$W$89280+PS_FS!$Y$2:$Y$89280, (C23=PS_FS!$B$2:$B$89280)*(D23=PS_FS!$D$2:$D$89280)*($A$1=PS_FS!$E$2:$E$89280)))-Y$22</f>
        <v>#VALUE!</v>
      </c>
      <c r="Z23" s="2" t="e" cm="1" vm="1">
        <f t="array" ref="Z23">AVERAGE(_xlfn._xlws.FILTER(PS_FS!$AA$2:$AA$89280, (C23=PS_FS!$B$2:$B$89280)*(D23=PS_FS!$D$2:$D$89280)*($A$1=PS_FS!$E$2:$E$89280)))-Z$22</f>
        <v>#VALUE!</v>
      </c>
      <c r="AA23" s="2" t="e" cm="1" vm="1">
        <f t="array" ref="AA23">AVERAGE(_xlfn._xlws.FILTER(PS_FS!$AB$2:$AB$89280+PS_FS!$V$2:$V$89280, (C23=PS_FS!$B$2:$B$89280)*(D23=PS_FS!$D$2:$D$89280)*($A$1=PS_FS!$E$2:$E$89280)))-AA$22</f>
        <v>#VALUE!</v>
      </c>
      <c r="AB23" s="2" t="e" cm="1" vm="1">
        <f t="array" ref="AB23">AVERAGE(_xlfn._xlws.FILTER(PS_FS!$X$2:$X$89280, (C23=PS_FS!$B$2:$B$89280)*(D23=PS_FS!$D$2:$D$89280)*($A$1=PS_FS!$E$2:$E$89280)))-AB$22</f>
        <v>#VALUE!</v>
      </c>
      <c r="AC23" s="2" t="e" cm="1" vm="1">
        <f t="array" ref="AC23">AVERAGE(_xlfn._xlws.FILTER(PS_FS!$Z$2:$Z$89280, (C23=PS_FS!$B$2:$B$89280)*(D23=PS_FS!$D$2:$D$89280)*($A$1=PS_FS!$E$2:$E$89280)))-AC$22</f>
        <v>#VALUE!</v>
      </c>
      <c r="AD23" s="2" t="e" cm="1" vm="1">
        <f t="array" ref="AD23">AVERAGE(_xlfn._xlws.FILTER(ETS!$M$2:$M$89240, (C23=ETS!$A$2:$A$89240)*(D23=ETS!$C$2:$C$89240)*($A$1=ETS!$D$2:$D$89240)))</f>
        <v>#VALUE!</v>
      </c>
      <c r="AE23" s="2" t="e" cm="1" vm="1">
        <f t="array" ref="AE23">AVERAGE(_xlfn._xlws.FILTER(ETS!$M$2:$M$89240, (C23=ETS!$A$2:$A$89240)*(D23=ETS!$C$2:$C$89240)*(2040=ETS!$D$2:$D$89240)))</f>
        <v>#VALUE!</v>
      </c>
      <c r="AF23" s="9" t="e" cm="1" vm="1">
        <f t="array" ref="AF23">AVERAGE(_xlfn._xlws.FILTER(ETS!$L$2:$L$89240, (C23=ETS!$A$2:$A$89240)*(D23=ETS!$C$2:$C$89240)))*40-AF$22</f>
        <v>#VALUE!</v>
      </c>
      <c r="AG23" s="9" t="e" cm="1" vm="1">
        <f t="array" ref="AG23">AVERAGE(_xlfn._xlws.FILTER(ETS!$K$2:$K$89240, (C23=ETS!$A$2:$A$89240)*(D23=ETS!$C$2:$C$89240)))*40-AG$22</f>
        <v>#VALUE!</v>
      </c>
      <c r="AH23" s="9" t="e" cm="1" vm="1">
        <f t="array" ref="AH23">AVERAGE(_xlfn._xlws.FILTER(ETS!$J$2:$J$89240, (C23=ETS!$A$2:$A$89240)*(D23=ETS!$C$2:$C$89240)))*40-AH$22</f>
        <v>#VALUE!</v>
      </c>
      <c r="AI23" s="4" t="e" vm="2">
        <f t="shared" si="15"/>
        <v>#VALUE!</v>
      </c>
      <c r="AJ23" s="2" t="e" vm="2">
        <f t="shared" si="1"/>
        <v>#VALUE!</v>
      </c>
      <c r="AK23" s="9" t="e" vm="2">
        <f t="shared" si="16"/>
        <v>#VALUE!</v>
      </c>
      <c r="AL23" t="e" vm="2">
        <f t="shared" si="2"/>
        <v>#VALUE!</v>
      </c>
      <c r="AM23" s="9" t="e" vm="2">
        <f t="shared" si="12"/>
        <v>#VALUE!</v>
      </c>
      <c r="AN23" t="e" vm="2">
        <f t="shared" si="13"/>
        <v>#VALUE!</v>
      </c>
      <c r="AO23" t="e" vm="2">
        <f t="shared" si="14"/>
        <v>#VALUE!</v>
      </c>
      <c r="AP23" t="e" vm="2">
        <f t="shared" si="17"/>
        <v>#VALUE!</v>
      </c>
      <c r="AQ23" t="e" vm="2">
        <f t="shared" si="9"/>
        <v>#VALUE!</v>
      </c>
      <c r="AR23">
        <v>2490.4501079403449</v>
      </c>
      <c r="AS23" t="e" vm="2">
        <f t="shared" si="10"/>
        <v>#VALUE!</v>
      </c>
      <c r="AT23" s="4" t="e" vm="2">
        <f t="shared" si="4"/>
        <v>#VALUE!</v>
      </c>
      <c r="AU23" s="4" t="e" vm="2">
        <f t="shared" si="5"/>
        <v>#VALUE!</v>
      </c>
    </row>
    <row r="24" spans="1:47" x14ac:dyDescent="0.25">
      <c r="A24" t="s">
        <v>237</v>
      </c>
      <c r="B24">
        <v>23</v>
      </c>
      <c r="C24">
        <v>126</v>
      </c>
      <c r="D24" t="s">
        <v>338</v>
      </c>
      <c r="E24" s="3" t="e" cm="1">
        <f t="array" ref="E24">AVERAGE(_xlfn._xlws.FILTER('H2'!$AG$2:$AG$89120, (C24='H2'!$B$2:$B$89280)*(D24='H2'!$D$2:$D$89280)*($A$1='H2'!$E$2:$E$89280)))</f>
        <v>#VALUE!</v>
      </c>
      <c r="F24" s="2" t="e" cm="1">
        <f t="array" ref="F24">AVERAGE(_xlfn._xlws.FILTER('H2'!$AG$2:$AG$89120, (C24='H2'!$B$2:$B$89280)*(D24='H2'!$D$2:$D$89280)*(2040='H2'!$E$2:$E$89280)))</f>
        <v>#VALUE!</v>
      </c>
      <c r="G24" s="9" t="e" cm="1">
        <f t="array" ref="G24">_xlfn._xlws.FILTER('H2'!$AH$2:$AH$98960, (C24='H2'!$B$2:$B$89280)*(D24='H2'!$D$2:$D$89280)*($A$1='H2'!$E$2:$E$89280))</f>
        <v>#VALUE!</v>
      </c>
      <c r="H24" s="9" t="e" cm="1">
        <f t="array" ref="H24">_xlfn._xlws.FILTER('H2'!$AJ$2:$AJ$98960, (C24='H2'!$B$2:$B$89280)*(D24='H2'!$D$2:$D$89280)*($A$1='H2'!$E$2:$E$89280))</f>
        <v>#VALUE!</v>
      </c>
      <c r="I24" s="9" t="e" cm="1">
        <f t="array" ref="I24">_xlfn._xlws.FILTER('H2'!$AK$2:$AK$98960, (C24='H2'!$B$2:$B$89280)*(D24='H2'!$D$2:$D$89280)*($A$1='H2'!$E$2:$E$89280))</f>
        <v>#VALUE!</v>
      </c>
      <c r="J24" s="9" t="e" cm="1">
        <f t="array" ref="J24">_xlfn._xlws.FILTER('H2'!$AL$2:$AL$98960, (C24='H2'!$B$2:$B$89280)*(D24='H2'!$D$2:$D$89280)*($A$1='H2'!$E$2:$E$89280))</f>
        <v>#VALUE!</v>
      </c>
      <c r="K24" s="2" t="e" cm="1" vm="1">
        <f t="array" ref="K24">AVERAGE(_xlfn._xlws.FILTER('H2'!$L$2:$L$89280, (C24='H2'!$B$2:$B$89280)*(D24='H2'!$D$2:$D$89280)*($A$1='H2'!$E$2:$E$89280)))</f>
        <v>#VALUE!</v>
      </c>
      <c r="L24" s="2" t="e" cm="1" vm="1">
        <f t="array" ref="L24">AVERAGE(_xlfn._xlws.FILTER('H2'!$M$2:$M$89280, (C24='H2'!$B$2:$B$89280)*(D24='H2'!$D$2:$D$89280)*($A$1='H2'!$E$2:$E$89280)))</f>
        <v>#VALUE!</v>
      </c>
      <c r="M24" s="2" t="e" cm="1" vm="1">
        <f t="array" ref="M24">AVERAGE(_xlfn._xlws.FILTER('H2'!$K$2:$K$89280, ($C24='H2'!$B$2:$B$89280)*(D24='H2'!$D$2:$D$89280)*($A$1='H2'!$E$2:$E$89280)))</f>
        <v>#VALUE!</v>
      </c>
      <c r="N24" s="2" t="e" cm="1" vm="1">
        <f t="array" ref="N24">AVERAGE(_xlfn._xlws.FILTER('H2'!$N$2:$N$89280, ($C24='H2'!$B$2:$B$89280)*(D24='H2'!$D$2:$D$89280)*($A$1='H2'!$E$2:$E$89280)))</f>
        <v>#VALUE!</v>
      </c>
      <c r="O24" s="2" t="e" cm="1" vm="1">
        <f t="array" ref="O24">AVERAGE(_xlfn._xlws.FILTER('H2'!$H$2:$H$89280, ($C24='H2'!$B$2:$B$89280)*(D24='H2'!$D$2:$D$89280)*($A$1='H2'!$E$2:$E$89280)))</f>
        <v>#VALUE!</v>
      </c>
      <c r="P24" s="2" t="e" cm="1" vm="1">
        <f t="array" ref="P24">AVERAGE(_xlfn._xlws.FILTER('H2'!$I$2:$I$89280, ($C24='H2'!$B$2:$B$89280)*(D24='H2'!$D$2:$D$89280)*($A$1='H2'!$E$2:$E$89280)))</f>
        <v>#VALUE!</v>
      </c>
      <c r="Q24" s="2" t="e" cm="1" vm="1">
        <f t="array" ref="Q24">AVERAGE(_xlfn._xlws.FILTER('H2'!$G$2:$G$89280, ($C24='H2'!$B$2:$B$89280)*(D24='H2'!$D$2:$D$89280)*($A$1='H2'!$E$2:$E$89280)))</f>
        <v>#VALUE!</v>
      </c>
      <c r="R24" s="2" t="e" cm="1" vm="1">
        <f t="array" ref="R24">AVERAGE(_xlfn._xlws.FILTER(PS!$F$2:$F$89280, (C24=PS!$B$2:$B$89280)*(D24=PS!$D$2:$D$89280)*($A$1=PS!$E$2:$E$89280)))</f>
        <v>#VALUE!</v>
      </c>
      <c r="S24" s="2" t="e" cm="1" vm="1">
        <f t="array" ref="S24">AVERAGE(_xlfn._xlws.FILTER(PS!$F$2:$F$89280, (C24=PS!$B$2:$B$89280)*(D24=PS!$D$2:$D$89280)*(2040=PS!$E$2:$E$89280)))</f>
        <v>#VALUE!</v>
      </c>
      <c r="T24" s="2" t="e" cm="1" vm="1">
        <f t="array" ref="T24">AVERAGE(_xlfn._xlws.FILTER(PS!$P$2:$P$89280, (C24=PS!$B$2:$B$89280)*(D24=PS!$D$2:$D$89280)*($A$1=PS!$E$2:$E$89280)))+AVERAGE(_xlfn._xlws.FILTER(PS!$R$2:$R$89280, (C24=PS!$B$2:$B$89280)*(D24=PS!$D$2:$D$89280)*($A$1=PS!$E$2:$E$89280)))-T$22</f>
        <v>#VALUE!</v>
      </c>
      <c r="U24" s="2" t="e" cm="1" vm="1">
        <f t="array" ref="U24">AVERAGE(_xlfn._xlws.FILTER(PS!$T$2:$T$89280, (C24=PS!$B$2:$B$89280)*(D24=PS!$D$2:$D$89280)*($A$1=PS!$E$2:$E$89280)))-U$22</f>
        <v>#VALUE!</v>
      </c>
      <c r="V24" s="2" t="e" cm="1" vm="1">
        <f t="array" ref="V24">AVERAGE(_xlfn._xlws.FILTER(PS!$O$2:$O$89280+PS!$U$2:$U$89280, (C24=PS!$B$2:$B$89280)*(D24=PS!$D$2:$D$89280)*($A$1=PS!$E$2:$E$89280)))-V$22</f>
        <v>#VALUE!</v>
      </c>
      <c r="W24" s="2" t="e" cm="1" vm="1">
        <f t="array" ref="W24">AVERAGE(_xlfn._xlws.FILTER(PS!$Q$2:$Q$89280, (C24=PS!$B$2:$B$89280)*(D24=PS!$D$2:$D$89280)*($A$1=PS!$E$2:$E$89280)))-W$22</f>
        <v>#VALUE!</v>
      </c>
      <c r="X24" s="2" t="e" cm="1" vm="1">
        <f t="array" ref="X24">AVERAGE(_xlfn._xlws.FILTER(PS!$S$2:$S$89280, (C24=PS!$B$2:$B$89280)*(D24=PS!$D$2:$D$89280)*($A$1=PS!$E$2:$E$89280)))-X$22</f>
        <v>#VALUE!</v>
      </c>
      <c r="Y24" s="2" t="e" cm="1" vm="1">
        <f t="array" ref="Y24">AVERAGE(_xlfn._xlws.FILTER(PS_FS!$W$2:$W$89280+PS_FS!$Y$2:$Y$89280, (C24=PS_FS!$B$2:$B$89280)*(D24=PS_FS!$D$2:$D$89280)*($A$1=PS_FS!$E$2:$E$89280)))-Y$22</f>
        <v>#VALUE!</v>
      </c>
      <c r="Z24" s="2" t="e" cm="1" vm="1">
        <f t="array" ref="Z24">AVERAGE(_xlfn._xlws.FILTER(PS_FS!$AA$2:$AA$89280, (C24=PS_FS!$B$2:$B$89280)*(D24=PS_FS!$D$2:$D$89280)*($A$1=PS_FS!$E$2:$E$89280)))-Z$22</f>
        <v>#VALUE!</v>
      </c>
      <c r="AA24" s="2" t="e" cm="1" vm="1">
        <f t="array" ref="AA24">AVERAGE(_xlfn._xlws.FILTER(PS_FS!$AB$2:$AB$89280+PS_FS!$V$2:$V$89280, (C24=PS_FS!$B$2:$B$89280)*(D24=PS_FS!$D$2:$D$89280)*($A$1=PS_FS!$E$2:$E$89280)))-AA$22</f>
        <v>#VALUE!</v>
      </c>
      <c r="AB24" s="2" t="e" cm="1" vm="1">
        <f t="array" ref="AB24">AVERAGE(_xlfn._xlws.FILTER(PS_FS!$X$2:$X$89280, (C24=PS_FS!$B$2:$B$89280)*(D24=PS_FS!$D$2:$D$89280)*($A$1=PS_FS!$E$2:$E$89280)))-AB$22</f>
        <v>#VALUE!</v>
      </c>
      <c r="AC24" s="2" t="e" cm="1" vm="1">
        <f t="array" ref="AC24">AVERAGE(_xlfn._xlws.FILTER(PS_FS!$Z$2:$Z$89280, (C24=PS_FS!$B$2:$B$89280)*(D24=PS_FS!$D$2:$D$89280)*($A$1=PS_FS!$E$2:$E$89280)))-AC$22</f>
        <v>#VALUE!</v>
      </c>
      <c r="AD24" s="2" t="e" cm="1" vm="1">
        <f t="array" ref="AD24">AVERAGE(_xlfn._xlws.FILTER(ETS!$M$2:$M$89240, (C24=ETS!$A$2:$A$89240)*(D24=ETS!$C$2:$C$89240)*($A$1=ETS!$D$2:$D$89240)))</f>
        <v>#VALUE!</v>
      </c>
      <c r="AE24" s="2" t="e" cm="1" vm="1">
        <f t="array" ref="AE24">AVERAGE(_xlfn._xlws.FILTER(ETS!$M$2:$M$89240, (C24=ETS!$A$2:$A$89240)*(D24=ETS!$C$2:$C$89240)*(2040=ETS!$D$2:$D$89240)))</f>
        <v>#VALUE!</v>
      </c>
      <c r="AF24" s="9" t="e" cm="1" vm="1">
        <f t="array" ref="AF24">AVERAGE(_xlfn._xlws.FILTER(ETS!$L$2:$L$89240, (C24=ETS!$A$2:$A$89240)*(D24=ETS!$C$2:$C$89240)))*40-AF$22</f>
        <v>#VALUE!</v>
      </c>
      <c r="AG24" s="9" t="e" cm="1" vm="1">
        <f t="array" ref="AG24">AVERAGE(_xlfn._xlws.FILTER(ETS!$K$2:$K$89240, (C24=ETS!$A$2:$A$89240)*(D24=ETS!$C$2:$C$89240)))*40-AG$22</f>
        <v>#VALUE!</v>
      </c>
      <c r="AH24" s="9" t="e" cm="1" vm="1">
        <f t="array" ref="AH24">AVERAGE(_xlfn._xlws.FILTER(ETS!$J$2:$J$89240, (C24=ETS!$A$2:$A$89240)*(D24=ETS!$C$2:$C$89240)))*40-AH$22</f>
        <v>#VALUE!</v>
      </c>
      <c r="AI24" s="4" t="e" vm="2">
        <f t="shared" si="15"/>
        <v>#VALUE!</v>
      </c>
      <c r="AJ24" s="2" t="e" vm="2">
        <f t="shared" si="1"/>
        <v>#VALUE!</v>
      </c>
      <c r="AK24" s="9" t="e" vm="2">
        <f t="shared" si="16"/>
        <v>#VALUE!</v>
      </c>
      <c r="AL24" t="e" vm="2">
        <f t="shared" si="2"/>
        <v>#VALUE!</v>
      </c>
      <c r="AM24" s="9" t="e" vm="2">
        <f t="shared" si="12"/>
        <v>#VALUE!</v>
      </c>
      <c r="AN24" t="e" vm="2">
        <f t="shared" si="13"/>
        <v>#VALUE!</v>
      </c>
      <c r="AO24" t="e" vm="2">
        <f t="shared" si="14"/>
        <v>#VALUE!</v>
      </c>
      <c r="AP24" t="e" vm="2">
        <f t="shared" si="17"/>
        <v>#VALUE!</v>
      </c>
      <c r="AQ24" t="e" vm="2">
        <f t="shared" si="9"/>
        <v>#VALUE!</v>
      </c>
      <c r="AR24">
        <v>2490.4501079403449</v>
      </c>
      <c r="AS24" t="e" vm="2">
        <f t="shared" si="10"/>
        <v>#VALUE!</v>
      </c>
      <c r="AT24" s="4" t="e" vm="2">
        <f t="shared" si="4"/>
        <v>#VALUE!</v>
      </c>
      <c r="AU24" s="4" t="e" vm="2">
        <f t="shared" si="5"/>
        <v>#VALUE!</v>
      </c>
    </row>
    <row r="25" spans="1:47" x14ac:dyDescent="0.25">
      <c r="A25" t="s">
        <v>235</v>
      </c>
      <c r="B25">
        <v>24</v>
      </c>
      <c r="C25">
        <v>276</v>
      </c>
      <c r="D25" t="s">
        <v>338</v>
      </c>
      <c r="E25" s="3" t="e" cm="1">
        <f t="array" ref="E25">AVERAGE(_xlfn._xlws.FILTER('H2'!$AG$2:$AG$89120, (C25='H2'!$B$2:$B$89280)*(D25='H2'!$D$2:$D$89280)*($A$1='H2'!$E$2:$E$89280)))</f>
        <v>#VALUE!</v>
      </c>
      <c r="F25" s="2" t="e" cm="1">
        <f t="array" ref="F25">AVERAGE(_xlfn._xlws.FILTER('H2'!$AG$2:$AG$89120, (C25='H2'!$B$2:$B$89280)*(D25='H2'!$D$2:$D$89280)*(2040='H2'!$E$2:$E$89280)))</f>
        <v>#VALUE!</v>
      </c>
      <c r="G25" s="9" t="e" cm="1">
        <f t="array" ref="G25">_xlfn._xlws.FILTER('H2'!$AH$2:$AH$98960, (C25='H2'!$B$2:$B$89280)*(D25='H2'!$D$2:$D$89280)*($A$1='H2'!$E$2:$E$89280))</f>
        <v>#VALUE!</v>
      </c>
      <c r="H25" s="9" t="e" cm="1">
        <f t="array" ref="H25">_xlfn._xlws.FILTER('H2'!$AJ$2:$AJ$98960, (C25='H2'!$B$2:$B$89280)*(D25='H2'!$D$2:$D$89280)*($A$1='H2'!$E$2:$E$89280))</f>
        <v>#VALUE!</v>
      </c>
      <c r="I25" s="9" t="e" cm="1">
        <f t="array" ref="I25">_xlfn._xlws.FILTER('H2'!$AK$2:$AK$98960, (C25='H2'!$B$2:$B$89280)*(D25='H2'!$D$2:$D$89280)*($A$1='H2'!$E$2:$E$89280))</f>
        <v>#VALUE!</v>
      </c>
      <c r="J25" s="9" t="e" cm="1">
        <f t="array" ref="J25">_xlfn._xlws.FILTER('H2'!$AL$2:$AL$98960, (C25='H2'!$B$2:$B$89280)*(D25='H2'!$D$2:$D$89280)*($A$1='H2'!$E$2:$E$89280))</f>
        <v>#VALUE!</v>
      </c>
      <c r="K25" s="2" t="e" cm="1" vm="1">
        <f t="array" ref="K25">AVERAGE(_xlfn._xlws.FILTER('H2'!$L$2:$L$89280, (C25='H2'!$B$2:$B$89280)*(D25='H2'!$D$2:$D$89280)*($A$1='H2'!$E$2:$E$89280)))</f>
        <v>#VALUE!</v>
      </c>
      <c r="L25" s="2" t="e" cm="1" vm="1">
        <f t="array" ref="L25">AVERAGE(_xlfn._xlws.FILTER('H2'!$M$2:$M$89280, (C25='H2'!$B$2:$B$89280)*(D25='H2'!$D$2:$D$89280)*($A$1='H2'!$E$2:$E$89280)))</f>
        <v>#VALUE!</v>
      </c>
      <c r="M25" s="2" t="e" cm="1" vm="1">
        <f t="array" ref="M25">AVERAGE(_xlfn._xlws.FILTER('H2'!$K$2:$K$89280, ($C25='H2'!$B$2:$B$89280)*(D25='H2'!$D$2:$D$89280)*($A$1='H2'!$E$2:$E$89280)))</f>
        <v>#VALUE!</v>
      </c>
      <c r="N25" s="2" t="e" cm="1" vm="1">
        <f t="array" ref="N25">AVERAGE(_xlfn._xlws.FILTER('H2'!$N$2:$N$89280, ($C25='H2'!$B$2:$B$89280)*(D25='H2'!$D$2:$D$89280)*($A$1='H2'!$E$2:$E$89280)))</f>
        <v>#VALUE!</v>
      </c>
      <c r="O25" s="2" t="e" cm="1" vm="1">
        <f t="array" ref="O25">AVERAGE(_xlfn._xlws.FILTER('H2'!$H$2:$H$89280, ($C25='H2'!$B$2:$B$89280)*(D25='H2'!$D$2:$D$89280)*($A$1='H2'!$E$2:$E$89280)))</f>
        <v>#VALUE!</v>
      </c>
      <c r="P25" s="2" t="e" cm="1" vm="1">
        <f t="array" ref="P25">AVERAGE(_xlfn._xlws.FILTER('H2'!$I$2:$I$89280, ($C25='H2'!$B$2:$B$89280)*(D25='H2'!$D$2:$D$89280)*($A$1='H2'!$E$2:$E$89280)))</f>
        <v>#VALUE!</v>
      </c>
      <c r="Q25" s="2" t="e" cm="1" vm="1">
        <f t="array" ref="Q25">AVERAGE(_xlfn._xlws.FILTER('H2'!$G$2:$G$89280, ($C25='H2'!$B$2:$B$89280)*(D25='H2'!$D$2:$D$89280)*($A$1='H2'!$E$2:$E$89280)))</f>
        <v>#VALUE!</v>
      </c>
      <c r="R25" s="2" t="e" cm="1" vm="1">
        <f t="array" ref="R25">AVERAGE(_xlfn._xlws.FILTER(PS!$F$2:$F$89280, (C25=PS!$B$2:$B$89280)*(D25=PS!$D$2:$D$89280)*($A$1=PS!$E$2:$E$89280)))</f>
        <v>#VALUE!</v>
      </c>
      <c r="S25" s="2" t="e" cm="1" vm="1">
        <f t="array" ref="S25">AVERAGE(_xlfn._xlws.FILTER(PS!$F$2:$F$89280, (C25=PS!$B$2:$B$89280)*(D25=PS!$D$2:$D$89280)*(2040=PS!$E$2:$E$89280)))</f>
        <v>#VALUE!</v>
      </c>
      <c r="T25" s="2" t="e" cm="1" vm="1">
        <f t="array" ref="T25">AVERAGE(_xlfn._xlws.FILTER(PS!$P$2:$P$89280, (C25=PS!$B$2:$B$89280)*(D25=PS!$D$2:$D$89280)*($A$1=PS!$E$2:$E$89280)))+AVERAGE(_xlfn._xlws.FILTER(PS!$R$2:$R$89280, (C25=PS!$B$2:$B$89280)*(D25=PS!$D$2:$D$89280)*($A$1=PS!$E$2:$E$89280)))-T$22</f>
        <v>#VALUE!</v>
      </c>
      <c r="U25" s="2" t="e" cm="1" vm="1">
        <f t="array" ref="U25">AVERAGE(_xlfn._xlws.FILTER(PS!$T$2:$T$89280, (C25=PS!$B$2:$B$89280)*(D25=PS!$D$2:$D$89280)*($A$1=PS!$E$2:$E$89280)))-U$22</f>
        <v>#VALUE!</v>
      </c>
      <c r="V25" s="2" t="e" cm="1" vm="1">
        <f t="array" ref="V25">AVERAGE(_xlfn._xlws.FILTER(PS!$O$2:$O$89280+PS!$U$2:$U$89280, (C25=PS!$B$2:$B$89280)*(D25=PS!$D$2:$D$89280)*($A$1=PS!$E$2:$E$89280)))-V$22</f>
        <v>#VALUE!</v>
      </c>
      <c r="W25" s="2" t="e" cm="1" vm="1">
        <f t="array" ref="W25">AVERAGE(_xlfn._xlws.FILTER(PS!$Q$2:$Q$89280, (C25=PS!$B$2:$B$89280)*(D25=PS!$D$2:$D$89280)*($A$1=PS!$E$2:$E$89280)))-W$22</f>
        <v>#VALUE!</v>
      </c>
      <c r="X25" s="2" t="e" cm="1" vm="1">
        <f t="array" ref="X25">AVERAGE(_xlfn._xlws.FILTER(PS!$S$2:$S$89280, (C25=PS!$B$2:$B$89280)*(D25=PS!$D$2:$D$89280)*($A$1=PS!$E$2:$E$89280)))-X$22</f>
        <v>#VALUE!</v>
      </c>
      <c r="Y25" s="2" t="e" cm="1" vm="1">
        <f t="array" ref="Y25">AVERAGE(_xlfn._xlws.FILTER(PS_FS!$W$2:$W$89280+PS_FS!$Y$2:$Y$89280, (C25=PS_FS!$B$2:$B$89280)*(D25=PS_FS!$D$2:$D$89280)*($A$1=PS_FS!$E$2:$E$89280)))-Y$22</f>
        <v>#VALUE!</v>
      </c>
      <c r="Z25" s="2" t="e" cm="1" vm="1">
        <f t="array" ref="Z25">AVERAGE(_xlfn._xlws.FILTER(PS_FS!$AA$2:$AA$89280, (C25=PS_FS!$B$2:$B$89280)*(D25=PS_FS!$D$2:$D$89280)*($A$1=PS_FS!$E$2:$E$89280)))-Z$22</f>
        <v>#VALUE!</v>
      </c>
      <c r="AA25" s="2" t="e" cm="1" vm="1">
        <f t="array" ref="AA25">AVERAGE(_xlfn._xlws.FILTER(PS_FS!$AB$2:$AB$89280+PS_FS!$V$2:$V$89280, (C25=PS_FS!$B$2:$B$89280)*(D25=PS_FS!$D$2:$D$89280)*($A$1=PS_FS!$E$2:$E$89280)))-AA$22</f>
        <v>#VALUE!</v>
      </c>
      <c r="AB25" s="2" t="e" cm="1" vm="1">
        <f t="array" ref="AB25">AVERAGE(_xlfn._xlws.FILTER(PS_FS!$X$2:$X$89280, (C25=PS_FS!$B$2:$B$89280)*(D25=PS_FS!$D$2:$D$89280)*($A$1=PS_FS!$E$2:$E$89280)))-AB$22</f>
        <v>#VALUE!</v>
      </c>
      <c r="AC25" s="2" t="e" cm="1" vm="1">
        <f t="array" ref="AC25">AVERAGE(_xlfn._xlws.FILTER(PS_FS!$Z$2:$Z$89280, (C25=PS_FS!$B$2:$B$89280)*(D25=PS_FS!$D$2:$D$89280)*($A$1=PS_FS!$E$2:$E$89280)))-AC$22</f>
        <v>#VALUE!</v>
      </c>
      <c r="AD25" s="2" t="e" cm="1" vm="1">
        <f t="array" ref="AD25">AVERAGE(_xlfn._xlws.FILTER(ETS!$M$2:$M$89240, (C25=ETS!$A$2:$A$89240)*(D25=ETS!$C$2:$C$89240)*($A$1=ETS!$D$2:$D$89240)))</f>
        <v>#VALUE!</v>
      </c>
      <c r="AE25" s="2" t="e" cm="1" vm="1">
        <f t="array" ref="AE25">AVERAGE(_xlfn._xlws.FILTER(ETS!$M$2:$M$89240, (C25=ETS!$A$2:$A$89240)*(D25=ETS!$C$2:$C$89240)*(2040=ETS!$D$2:$D$89240)))</f>
        <v>#VALUE!</v>
      </c>
      <c r="AF25" s="9" t="e" cm="1" vm="1">
        <f t="array" ref="AF25">AVERAGE(_xlfn._xlws.FILTER(ETS!$L$2:$L$89240, (C25=ETS!$A$2:$A$89240)*(D25=ETS!$C$2:$C$89240)))*40-AF$22</f>
        <v>#VALUE!</v>
      </c>
      <c r="AG25" s="9" t="e" cm="1" vm="1">
        <f t="array" ref="AG25">AVERAGE(_xlfn._xlws.FILTER(ETS!$K$2:$K$89240, (C25=ETS!$A$2:$A$89240)*(D25=ETS!$C$2:$C$89240)))*40-AG$22</f>
        <v>#VALUE!</v>
      </c>
      <c r="AH25" s="9" t="e" cm="1" vm="1">
        <f t="array" ref="AH25">AVERAGE(_xlfn._xlws.FILTER(ETS!$J$2:$J$89240, (C25=ETS!$A$2:$A$89240)*(D25=ETS!$C$2:$C$89240)))*40-AH$22</f>
        <v>#VALUE!</v>
      </c>
      <c r="AI25" s="4" t="e" vm="2">
        <f t="shared" si="15"/>
        <v>#VALUE!</v>
      </c>
      <c r="AJ25" s="2" t="e" vm="2">
        <f t="shared" si="1"/>
        <v>#VALUE!</v>
      </c>
      <c r="AK25" s="9" t="e" vm="2">
        <f t="shared" si="16"/>
        <v>#VALUE!</v>
      </c>
      <c r="AL25" t="e" vm="2">
        <f t="shared" si="2"/>
        <v>#VALUE!</v>
      </c>
      <c r="AM25" s="9" t="e" vm="2">
        <f t="shared" si="12"/>
        <v>#VALUE!</v>
      </c>
      <c r="AN25" t="e" vm="2">
        <f t="shared" si="13"/>
        <v>#VALUE!</v>
      </c>
      <c r="AO25" t="e" vm="2">
        <f t="shared" si="14"/>
        <v>#VALUE!</v>
      </c>
      <c r="AP25" t="e" vm="2">
        <f t="shared" si="17"/>
        <v>#VALUE!</v>
      </c>
      <c r="AQ25" t="e" vm="2">
        <f t="shared" si="9"/>
        <v>#VALUE!</v>
      </c>
      <c r="AR25">
        <v>2490.4501079403449</v>
      </c>
      <c r="AS25" t="e" vm="2">
        <f t="shared" si="10"/>
        <v>#VALUE!</v>
      </c>
      <c r="AT25" s="4" t="e" vm="2">
        <f t="shared" si="4"/>
        <v>#VALUE!</v>
      </c>
      <c r="AU25" s="4" t="e" vm="2">
        <f t="shared" si="5"/>
        <v>#VALUE!</v>
      </c>
    </row>
    <row r="26" spans="1:47" x14ac:dyDescent="0.25">
      <c r="A26" t="s">
        <v>236</v>
      </c>
      <c r="B26">
        <v>25</v>
      </c>
      <c r="C26">
        <v>376</v>
      </c>
      <c r="D26" t="s">
        <v>338</v>
      </c>
      <c r="E26" s="3" t="e" cm="1">
        <f t="array" ref="E26">AVERAGE(_xlfn._xlws.FILTER('H2'!$AG$2:$AG$89120, (C26='H2'!$B$2:$B$89280)*(D26='H2'!$D$2:$D$89280)*($A$1='H2'!$E$2:$E$89280)))</f>
        <v>#VALUE!</v>
      </c>
      <c r="F26" s="2" t="e" cm="1">
        <f t="array" ref="F26">AVERAGE(_xlfn._xlws.FILTER('H2'!$AG$2:$AG$89120, (C26='H2'!$B$2:$B$89280)*(D26='H2'!$D$2:$D$89280)*(2040='H2'!$E$2:$E$89280)))</f>
        <v>#VALUE!</v>
      </c>
      <c r="G26" s="9" t="e" cm="1">
        <f t="array" ref="G26">_xlfn._xlws.FILTER('H2'!$AH$2:$AH$98960, (C26='H2'!$B$2:$B$89280)*(D26='H2'!$D$2:$D$89280)*($A$1='H2'!$E$2:$E$89280))</f>
        <v>#VALUE!</v>
      </c>
      <c r="H26" s="9" t="e" cm="1">
        <f t="array" ref="H26">_xlfn._xlws.FILTER('H2'!$AJ$2:$AJ$98960, (C26='H2'!$B$2:$B$89280)*(D26='H2'!$D$2:$D$89280)*($A$1='H2'!$E$2:$E$89280))</f>
        <v>#VALUE!</v>
      </c>
      <c r="I26" s="9" t="e" cm="1">
        <f t="array" ref="I26">_xlfn._xlws.FILTER('H2'!$AK$2:$AK$98960, (C26='H2'!$B$2:$B$89280)*(D26='H2'!$D$2:$D$89280)*($A$1='H2'!$E$2:$E$89280))</f>
        <v>#VALUE!</v>
      </c>
      <c r="J26" s="9" t="e" cm="1">
        <f t="array" ref="J26">_xlfn._xlws.FILTER('H2'!$AL$2:$AL$98960, (C26='H2'!$B$2:$B$89280)*(D26='H2'!$D$2:$D$89280)*($A$1='H2'!$E$2:$E$89280))</f>
        <v>#VALUE!</v>
      </c>
      <c r="K26" s="2" t="e" cm="1" vm="1">
        <f t="array" ref="K26">AVERAGE(_xlfn._xlws.FILTER('H2'!$L$2:$L$89280, (C26='H2'!$B$2:$B$89280)*(D26='H2'!$D$2:$D$89280)*($A$1='H2'!$E$2:$E$89280)))</f>
        <v>#VALUE!</v>
      </c>
      <c r="L26" s="2" t="e" cm="1" vm="1">
        <f t="array" ref="L26">AVERAGE(_xlfn._xlws.FILTER('H2'!$M$2:$M$89280, (C26='H2'!$B$2:$B$89280)*(D26='H2'!$D$2:$D$89280)*($A$1='H2'!$E$2:$E$89280)))</f>
        <v>#VALUE!</v>
      </c>
      <c r="M26" s="2" t="e" cm="1" vm="1">
        <f t="array" ref="M26">AVERAGE(_xlfn._xlws.FILTER('H2'!$K$2:$K$89280, ($C26='H2'!$B$2:$B$89280)*(D26='H2'!$D$2:$D$89280)*($A$1='H2'!$E$2:$E$89280)))</f>
        <v>#VALUE!</v>
      </c>
      <c r="N26" s="2" t="e" cm="1" vm="1">
        <f t="array" ref="N26">AVERAGE(_xlfn._xlws.FILTER('H2'!$N$2:$N$89280, ($C26='H2'!$B$2:$B$89280)*(D26='H2'!$D$2:$D$89280)*($A$1='H2'!$E$2:$E$89280)))</f>
        <v>#VALUE!</v>
      </c>
      <c r="O26" s="2" t="e" cm="1" vm="1">
        <f t="array" ref="O26">AVERAGE(_xlfn._xlws.FILTER('H2'!$H$2:$H$89280, ($C26='H2'!$B$2:$B$89280)*(D26='H2'!$D$2:$D$89280)*($A$1='H2'!$E$2:$E$89280)))</f>
        <v>#VALUE!</v>
      </c>
      <c r="P26" s="2" t="e" cm="1" vm="1">
        <f t="array" ref="P26">AVERAGE(_xlfn._xlws.FILTER('H2'!$I$2:$I$89280, ($C26='H2'!$B$2:$B$89280)*(D26='H2'!$D$2:$D$89280)*($A$1='H2'!$E$2:$E$89280)))</f>
        <v>#VALUE!</v>
      </c>
      <c r="Q26" s="2" t="e" cm="1" vm="1">
        <f t="array" ref="Q26">AVERAGE(_xlfn._xlws.FILTER('H2'!$G$2:$G$89280, ($C26='H2'!$B$2:$B$89280)*(D26='H2'!$D$2:$D$89280)*($A$1='H2'!$E$2:$E$89280)))</f>
        <v>#VALUE!</v>
      </c>
      <c r="R26" s="2" t="e" cm="1" vm="1">
        <f t="array" ref="R26">AVERAGE(_xlfn._xlws.FILTER(PS!$F$2:$F$89280, (C26=PS!$B$2:$B$89280)*(D26=PS!$D$2:$D$89280)*($A$1=PS!$E$2:$E$89280)))</f>
        <v>#VALUE!</v>
      </c>
      <c r="S26" s="2" t="e" cm="1" vm="1">
        <f t="array" ref="S26">AVERAGE(_xlfn._xlws.FILTER(PS!$F$2:$F$89280, (C26=PS!$B$2:$B$89280)*(D26=PS!$D$2:$D$89280)*(2040=PS!$E$2:$E$89280)))</f>
        <v>#VALUE!</v>
      </c>
      <c r="T26" s="2" t="e" cm="1" vm="1">
        <f t="array" ref="T26">AVERAGE(_xlfn._xlws.FILTER(PS!$P$2:$P$89280, (C26=PS!$B$2:$B$89280)*(D26=PS!$D$2:$D$89280)*($A$1=PS!$E$2:$E$89280)))+AVERAGE(_xlfn._xlws.FILTER(PS!$R$2:$R$89280, (C26=PS!$B$2:$B$89280)*(D26=PS!$D$2:$D$89280)*($A$1=PS!$E$2:$E$89280)))-T$22</f>
        <v>#VALUE!</v>
      </c>
      <c r="U26" s="2" t="e" cm="1" vm="1">
        <f t="array" ref="U26">AVERAGE(_xlfn._xlws.FILTER(PS!$T$2:$T$89280, (C26=PS!$B$2:$B$89280)*(D26=PS!$D$2:$D$89280)*($A$1=PS!$E$2:$E$89280)))-U$22</f>
        <v>#VALUE!</v>
      </c>
      <c r="V26" s="2" t="e" cm="1" vm="1">
        <f t="array" ref="V26">AVERAGE(_xlfn._xlws.FILTER(PS!$O$2:$O$89280+PS!$U$2:$U$89280, (C26=PS!$B$2:$B$89280)*(D26=PS!$D$2:$D$89280)*($A$1=PS!$E$2:$E$89280)))-V$22</f>
        <v>#VALUE!</v>
      </c>
      <c r="W26" s="2" t="e" cm="1" vm="1">
        <f t="array" ref="W26">AVERAGE(_xlfn._xlws.FILTER(PS!$Q$2:$Q$89280, (C26=PS!$B$2:$B$89280)*(D26=PS!$D$2:$D$89280)*($A$1=PS!$E$2:$E$89280)))-W$22</f>
        <v>#VALUE!</v>
      </c>
      <c r="X26" s="2" t="e" cm="1" vm="1">
        <f t="array" ref="X26">AVERAGE(_xlfn._xlws.FILTER(PS!$S$2:$S$89280, (C26=PS!$B$2:$B$89280)*(D26=PS!$D$2:$D$89280)*($A$1=PS!$E$2:$E$89280)))-X$22</f>
        <v>#VALUE!</v>
      </c>
      <c r="Y26" s="2" t="e" cm="1" vm="1">
        <f t="array" ref="Y26">AVERAGE(_xlfn._xlws.FILTER(PS_FS!$W$2:$W$89280+PS_FS!$Y$2:$Y$89280, (C26=PS_FS!$B$2:$B$89280)*(D26=PS_FS!$D$2:$D$89280)*($A$1=PS_FS!$E$2:$E$89280)))-Y$22</f>
        <v>#VALUE!</v>
      </c>
      <c r="Z26" s="2" t="e" cm="1" vm="1">
        <f t="array" ref="Z26">AVERAGE(_xlfn._xlws.FILTER(PS_FS!$AA$2:$AA$89280, (C26=PS_FS!$B$2:$B$89280)*(D26=PS_FS!$D$2:$D$89280)*($A$1=PS_FS!$E$2:$E$89280)))-Z$22</f>
        <v>#VALUE!</v>
      </c>
      <c r="AA26" s="2" t="e" cm="1" vm="1">
        <f t="array" ref="AA26">AVERAGE(_xlfn._xlws.FILTER(PS_FS!$AB$2:$AB$89280+PS_FS!$V$2:$V$89280, (C26=PS_FS!$B$2:$B$89280)*(D26=PS_FS!$D$2:$D$89280)*($A$1=PS_FS!$E$2:$E$89280)))-AA$22</f>
        <v>#VALUE!</v>
      </c>
      <c r="AB26" s="2" t="e" cm="1" vm="1">
        <f t="array" ref="AB26">AVERAGE(_xlfn._xlws.FILTER(PS_FS!$X$2:$X$89280, (C26=PS_FS!$B$2:$B$89280)*(D26=PS_FS!$D$2:$D$89280)*($A$1=PS_FS!$E$2:$E$89280)))-AB$22</f>
        <v>#VALUE!</v>
      </c>
      <c r="AC26" s="2" t="e" cm="1" vm="1">
        <f t="array" ref="AC26">AVERAGE(_xlfn._xlws.FILTER(PS_FS!$Z$2:$Z$89280, (C26=PS_FS!$B$2:$B$89280)*(D26=PS_FS!$D$2:$D$89280)*($A$1=PS_FS!$E$2:$E$89280)))-AC$22</f>
        <v>#VALUE!</v>
      </c>
      <c r="AD26" s="2" t="e" cm="1" vm="1">
        <f t="array" ref="AD26">AVERAGE(_xlfn._xlws.FILTER(ETS!$M$2:$M$89240, (C26=ETS!$A$2:$A$89240)*(D26=ETS!$C$2:$C$89240)*($A$1=ETS!$D$2:$D$89240)))</f>
        <v>#VALUE!</v>
      </c>
      <c r="AE26" s="2" t="e" cm="1" vm="1">
        <f t="array" ref="AE26">AVERAGE(_xlfn._xlws.FILTER(ETS!$M$2:$M$89240, (C26=ETS!$A$2:$A$89240)*(D26=ETS!$C$2:$C$89240)*(2040=ETS!$D$2:$D$89240)))</f>
        <v>#VALUE!</v>
      </c>
      <c r="AF26" s="9" t="e" cm="1" vm="1">
        <f t="array" ref="AF26">AVERAGE(_xlfn._xlws.FILTER(ETS!$L$2:$L$89240, (C26=ETS!$A$2:$A$89240)*(D26=ETS!$C$2:$C$89240)))*40-AF$22</f>
        <v>#VALUE!</v>
      </c>
      <c r="AG26" s="9" t="e" cm="1" vm="1">
        <f t="array" ref="AG26">AVERAGE(_xlfn._xlws.FILTER(ETS!$K$2:$K$89240, (C26=ETS!$A$2:$A$89240)*(D26=ETS!$C$2:$C$89240)))*40-AG$22</f>
        <v>#VALUE!</v>
      </c>
      <c r="AH26" s="9" t="e" cm="1" vm="1">
        <f t="array" ref="AH26">AVERAGE(_xlfn._xlws.FILTER(ETS!$J$2:$J$89240, (C26=ETS!$A$2:$A$89240)*(D26=ETS!$C$2:$C$89240)))*40-AH$22</f>
        <v>#VALUE!</v>
      </c>
      <c r="AI26" s="4" t="e" vm="2">
        <f t="shared" si="15"/>
        <v>#VALUE!</v>
      </c>
      <c r="AJ26" s="2" t="e" vm="2">
        <f t="shared" si="1"/>
        <v>#VALUE!</v>
      </c>
      <c r="AK26" s="9" t="e" vm="2">
        <f t="shared" si="16"/>
        <v>#VALUE!</v>
      </c>
      <c r="AL26" t="e" vm="2">
        <f t="shared" si="2"/>
        <v>#VALUE!</v>
      </c>
      <c r="AM26" s="9" t="e" vm="2">
        <f t="shared" si="12"/>
        <v>#VALUE!</v>
      </c>
      <c r="AN26" t="e" vm="2">
        <f t="shared" si="13"/>
        <v>#VALUE!</v>
      </c>
      <c r="AO26" t="e" vm="2">
        <f t="shared" si="14"/>
        <v>#VALUE!</v>
      </c>
      <c r="AP26" t="e" vm="2">
        <f t="shared" si="17"/>
        <v>#VALUE!</v>
      </c>
      <c r="AQ26" t="e" vm="2">
        <f t="shared" si="9"/>
        <v>#VALUE!</v>
      </c>
      <c r="AR26">
        <v>2490.4501079403449</v>
      </c>
      <c r="AS26" t="e" vm="2">
        <f t="shared" si="10"/>
        <v>#VALUE!</v>
      </c>
      <c r="AT26" s="4" t="e" vm="2">
        <f t="shared" si="4"/>
        <v>#VALUE!</v>
      </c>
      <c r="AU26" s="4" t="e" vm="2">
        <f t="shared" si="5"/>
        <v>#VALUE!</v>
      </c>
    </row>
    <row r="27" spans="1:47" x14ac:dyDescent="0.25">
      <c r="A27" t="s">
        <v>233</v>
      </c>
      <c r="B27">
        <v>26</v>
      </c>
      <c r="C27">
        <v>76</v>
      </c>
      <c r="D27" t="s">
        <v>338</v>
      </c>
      <c r="E27" s="3" t="e" cm="1">
        <f t="array" ref="E27">AVERAGE(_xlfn._xlws.FILTER('H2'!$AG$2:$AG$89120, (C27='H2'!$B$2:$B$89280)*(D27='H2'!$D$2:$D$89280)*($A$1='H2'!$E$2:$E$89280)))</f>
        <v>#VALUE!</v>
      </c>
      <c r="F27" s="2" t="e" cm="1">
        <f t="array" ref="F27">AVERAGE(_xlfn._xlws.FILTER('H2'!$AG$2:$AG$89120, (C27='H2'!$B$2:$B$89280)*(D27='H2'!$D$2:$D$89280)*(2040='H2'!$E$2:$E$89280)))</f>
        <v>#VALUE!</v>
      </c>
      <c r="G27" s="9" t="e" cm="1">
        <f t="array" ref="G27">_xlfn._xlws.FILTER('H2'!$AH$2:$AH$98960, (C27='H2'!$B$2:$B$89280)*(D27='H2'!$D$2:$D$89280)*($A$1='H2'!$E$2:$E$89280))</f>
        <v>#VALUE!</v>
      </c>
      <c r="H27" s="9" t="e" cm="1">
        <f t="array" ref="H27">_xlfn._xlws.FILTER('H2'!$AJ$2:$AJ$98960, (C27='H2'!$B$2:$B$89280)*(D27='H2'!$D$2:$D$89280)*($A$1='H2'!$E$2:$E$89280))</f>
        <v>#VALUE!</v>
      </c>
      <c r="I27" s="9" t="e" cm="1">
        <f t="array" ref="I27">_xlfn._xlws.FILTER('H2'!$AK$2:$AK$98960, (C27='H2'!$B$2:$B$89280)*(D27='H2'!$D$2:$D$89280)*($A$1='H2'!$E$2:$E$89280))</f>
        <v>#VALUE!</v>
      </c>
      <c r="J27" s="9" t="e" cm="1">
        <f t="array" ref="J27">_xlfn._xlws.FILTER('H2'!$AL$2:$AL$98960, (C27='H2'!$B$2:$B$89280)*(D27='H2'!$D$2:$D$89280)*($A$1='H2'!$E$2:$E$89280))</f>
        <v>#VALUE!</v>
      </c>
      <c r="K27" s="2" t="e" cm="1" vm="1">
        <f t="array" ref="K27">AVERAGE(_xlfn._xlws.FILTER('H2'!$L$2:$L$89280, (C27='H2'!$B$2:$B$89280)*(D27='H2'!$D$2:$D$89280)*($A$1='H2'!$E$2:$E$89280)))</f>
        <v>#VALUE!</v>
      </c>
      <c r="L27" s="2" t="e" cm="1" vm="1">
        <f t="array" ref="L27">AVERAGE(_xlfn._xlws.FILTER('H2'!$M$2:$M$89280, (C27='H2'!$B$2:$B$89280)*(D27='H2'!$D$2:$D$89280)*($A$1='H2'!$E$2:$E$89280)))</f>
        <v>#VALUE!</v>
      </c>
      <c r="M27" s="2" t="e" cm="1" vm="1">
        <f t="array" ref="M27">AVERAGE(_xlfn._xlws.FILTER('H2'!$K$2:$K$89280, ($C27='H2'!$B$2:$B$89280)*(D27='H2'!$D$2:$D$89280)*($A$1='H2'!$E$2:$E$89280)))</f>
        <v>#VALUE!</v>
      </c>
      <c r="N27" s="2" t="e" cm="1" vm="1">
        <f t="array" ref="N27">AVERAGE(_xlfn._xlws.FILTER('H2'!$N$2:$N$89280, ($C27='H2'!$B$2:$B$89280)*(D27='H2'!$D$2:$D$89280)*($A$1='H2'!$E$2:$E$89280)))</f>
        <v>#VALUE!</v>
      </c>
      <c r="O27" s="2" t="e" cm="1" vm="1">
        <f t="array" ref="O27">AVERAGE(_xlfn._xlws.FILTER('H2'!$H$2:$H$89280, ($C27='H2'!$B$2:$B$89280)*(D27='H2'!$D$2:$D$89280)*($A$1='H2'!$E$2:$E$89280)))</f>
        <v>#VALUE!</v>
      </c>
      <c r="P27" s="2" t="e" cm="1" vm="1">
        <f t="array" ref="P27">AVERAGE(_xlfn._xlws.FILTER('H2'!$I$2:$I$89280, ($C27='H2'!$B$2:$B$89280)*(D27='H2'!$D$2:$D$89280)*($A$1='H2'!$E$2:$E$89280)))</f>
        <v>#VALUE!</v>
      </c>
      <c r="Q27" s="2" t="e" cm="1" vm="1">
        <f t="array" ref="Q27">AVERAGE(_xlfn._xlws.FILTER('H2'!$G$2:$G$89280, ($C27='H2'!$B$2:$B$89280)*(D27='H2'!$D$2:$D$89280)*($A$1='H2'!$E$2:$E$89280)))</f>
        <v>#VALUE!</v>
      </c>
      <c r="R27" s="2" t="e" cm="1" vm="1">
        <f t="array" ref="R27">AVERAGE(_xlfn._xlws.FILTER(PS!$F$2:$F$89280, (C27=PS!$B$2:$B$89280)*(D27=PS!$D$2:$D$89280)*($A$1=PS!$E$2:$E$89280)))</f>
        <v>#VALUE!</v>
      </c>
      <c r="S27" s="2" t="e" cm="1" vm="1">
        <f t="array" ref="S27">AVERAGE(_xlfn._xlws.FILTER(PS!$F$2:$F$89280, (C27=PS!$B$2:$B$89280)*(D27=PS!$D$2:$D$89280)*(2040=PS!$E$2:$E$89280)))</f>
        <v>#VALUE!</v>
      </c>
      <c r="T27" s="2" t="e" cm="1" vm="1">
        <f t="array" ref="T27">AVERAGE(_xlfn._xlws.FILTER(PS!$P$2:$P$89280, (C27=PS!$B$2:$B$89280)*(D27=PS!$D$2:$D$89280)*($A$1=PS!$E$2:$E$89280)))+AVERAGE(_xlfn._xlws.FILTER(PS!$R$2:$R$89280, (C27=PS!$B$2:$B$89280)*(D27=PS!$D$2:$D$89280)*($A$1=PS!$E$2:$E$89280)))-T$22</f>
        <v>#VALUE!</v>
      </c>
      <c r="U27" s="2" t="e" cm="1" vm="1">
        <f t="array" ref="U27">AVERAGE(_xlfn._xlws.FILTER(PS!$T$2:$T$89280, (C27=PS!$B$2:$B$89280)*(D27=PS!$D$2:$D$89280)*($A$1=PS!$E$2:$E$89280)))-U$22</f>
        <v>#VALUE!</v>
      </c>
      <c r="V27" s="2" t="e" cm="1" vm="1">
        <f t="array" ref="V27">AVERAGE(_xlfn._xlws.FILTER(PS!$O$2:$O$89280+PS!$U$2:$U$89280, (C27=PS!$B$2:$B$89280)*(D27=PS!$D$2:$D$89280)*($A$1=PS!$E$2:$E$89280)))-V$22</f>
        <v>#VALUE!</v>
      </c>
      <c r="W27" s="2" t="e" cm="1" vm="1">
        <f t="array" ref="W27">AVERAGE(_xlfn._xlws.FILTER(PS!$Q$2:$Q$89280, (C27=PS!$B$2:$B$89280)*(D27=PS!$D$2:$D$89280)*($A$1=PS!$E$2:$E$89280)))-W$22</f>
        <v>#VALUE!</v>
      </c>
      <c r="X27" s="2" t="e" cm="1" vm="1">
        <f t="array" ref="X27">AVERAGE(_xlfn._xlws.FILTER(PS!$S$2:$S$89280, (C27=PS!$B$2:$B$89280)*(D27=PS!$D$2:$D$89280)*($A$1=PS!$E$2:$E$89280)))-X$22</f>
        <v>#VALUE!</v>
      </c>
      <c r="Y27" s="2" t="e" cm="1" vm="1">
        <f t="array" ref="Y27">AVERAGE(_xlfn._xlws.FILTER(PS_FS!$W$2:$W$89280+PS_FS!$Y$2:$Y$89280, (C27=PS_FS!$B$2:$B$89280)*(D27=PS_FS!$D$2:$D$89280)*($A$1=PS_FS!$E$2:$E$89280)))-Y$22</f>
        <v>#VALUE!</v>
      </c>
      <c r="Z27" s="2" t="e" cm="1" vm="1">
        <f t="array" ref="Z27">AVERAGE(_xlfn._xlws.FILTER(PS_FS!$AA$2:$AA$89280, (C27=PS_FS!$B$2:$B$89280)*(D27=PS_FS!$D$2:$D$89280)*($A$1=PS_FS!$E$2:$E$89280)))-Z$22</f>
        <v>#VALUE!</v>
      </c>
      <c r="AA27" s="2" t="e" cm="1" vm="1">
        <f t="array" ref="AA27">AVERAGE(_xlfn._xlws.FILTER(PS_FS!$AB$2:$AB$89280+PS_FS!$V$2:$V$89280, (C27=PS_FS!$B$2:$B$89280)*(D27=PS_FS!$D$2:$D$89280)*($A$1=PS_FS!$E$2:$E$89280)))-AA$22</f>
        <v>#VALUE!</v>
      </c>
      <c r="AB27" s="2" t="e" cm="1" vm="1">
        <f t="array" ref="AB27">AVERAGE(_xlfn._xlws.FILTER(PS_FS!$X$2:$X$89280, (C27=PS_FS!$B$2:$B$89280)*(D27=PS_FS!$D$2:$D$89280)*($A$1=PS_FS!$E$2:$E$89280)))-AB$22</f>
        <v>#VALUE!</v>
      </c>
      <c r="AC27" s="2" t="e" cm="1" vm="1">
        <f t="array" ref="AC27">AVERAGE(_xlfn._xlws.FILTER(PS_FS!$Z$2:$Z$89280, (C27=PS_FS!$B$2:$B$89280)*(D27=PS_FS!$D$2:$D$89280)*($A$1=PS_FS!$E$2:$E$89280)))-AC$22</f>
        <v>#VALUE!</v>
      </c>
      <c r="AD27" s="2" t="e" cm="1" vm="1">
        <f t="array" ref="AD27">AVERAGE(_xlfn._xlws.FILTER(ETS!$M$2:$M$89240, (C27=ETS!$A$2:$A$89240)*(D27=ETS!$C$2:$C$89240)*($A$1=ETS!$D$2:$D$89240)))</f>
        <v>#VALUE!</v>
      </c>
      <c r="AE27" s="2" t="e" cm="1" vm="1">
        <f t="array" ref="AE27">AVERAGE(_xlfn._xlws.FILTER(ETS!$M$2:$M$89240, (C27=ETS!$A$2:$A$89240)*(D27=ETS!$C$2:$C$89240)*(2040=ETS!$D$2:$D$89240)))</f>
        <v>#VALUE!</v>
      </c>
      <c r="AF27" s="9" t="e" cm="1" vm="1">
        <f t="array" ref="AF27">AVERAGE(_xlfn._xlws.FILTER(ETS!$L$2:$L$89240, (C27=ETS!$A$2:$A$89240)*(D27=ETS!$C$2:$C$89240)))*40-AF$22</f>
        <v>#VALUE!</v>
      </c>
      <c r="AG27" s="9" t="e" cm="1" vm="1">
        <f t="array" ref="AG27">AVERAGE(_xlfn._xlws.FILTER(ETS!$K$2:$K$89240, (C27=ETS!$A$2:$A$89240)*(D27=ETS!$C$2:$C$89240)))*40-AG$22</f>
        <v>#VALUE!</v>
      </c>
      <c r="AH27" s="9" t="e" cm="1" vm="1">
        <f t="array" ref="AH27">AVERAGE(_xlfn._xlws.FILTER(ETS!$J$2:$J$89240, (C27=ETS!$A$2:$A$89240)*(D27=ETS!$C$2:$C$89240)))*40-AH$22</f>
        <v>#VALUE!</v>
      </c>
      <c r="AI27" s="4" t="e" vm="2">
        <f t="shared" si="15"/>
        <v>#VALUE!</v>
      </c>
      <c r="AJ27" s="2" t="e" vm="2">
        <f t="shared" si="1"/>
        <v>#VALUE!</v>
      </c>
      <c r="AK27" s="9" t="e" vm="2">
        <f t="shared" si="16"/>
        <v>#VALUE!</v>
      </c>
      <c r="AL27" t="e" vm="2">
        <f t="shared" si="2"/>
        <v>#VALUE!</v>
      </c>
      <c r="AM27" s="9" t="e" vm="2">
        <f t="shared" si="12"/>
        <v>#VALUE!</v>
      </c>
      <c r="AN27" t="e" vm="2">
        <f t="shared" si="13"/>
        <v>#VALUE!</v>
      </c>
      <c r="AO27" t="e" vm="2">
        <f t="shared" si="14"/>
        <v>#VALUE!</v>
      </c>
      <c r="AP27" t="e" vm="2">
        <f t="shared" si="17"/>
        <v>#VALUE!</v>
      </c>
      <c r="AQ27" t="e" vm="2">
        <f t="shared" si="9"/>
        <v>#VALUE!</v>
      </c>
      <c r="AR27">
        <v>2490.4501079403449</v>
      </c>
      <c r="AS27" t="e" vm="2">
        <f t="shared" si="10"/>
        <v>#VALUE!</v>
      </c>
      <c r="AT27" s="4" t="e" vm="2">
        <f t="shared" si="4"/>
        <v>#VALUE!</v>
      </c>
      <c r="AU27" s="4" t="e" vm="2">
        <f t="shared" si="5"/>
        <v>#VALUE!</v>
      </c>
    </row>
    <row r="28" spans="1:47" x14ac:dyDescent="0.25">
      <c r="A28" t="s">
        <v>256</v>
      </c>
      <c r="B28">
        <v>29</v>
      </c>
      <c r="C28">
        <v>1</v>
      </c>
      <c r="D28" t="s">
        <v>344</v>
      </c>
      <c r="E28" s="3" t="e" cm="1">
        <f t="array" ref="E28">AVERAGE(_xlfn._xlws.FILTER('H2'!$AG$2:$AG$89120, (C28='H2'!$B$2:$B$89280)*(D28='H2'!$D$2:$D$89280)*($A$1='H2'!$E$2:$E$89280)))</f>
        <v>#VALUE!</v>
      </c>
      <c r="F28" s="2" t="e" cm="1">
        <f t="array" ref="F28">AVERAGE(_xlfn._xlws.FILTER('H2'!$AG$2:$AG$89120, (C28='H2'!$B$2:$B$89280)*(D28='H2'!$D$2:$D$89280)*(2040='H2'!$E$2:$E$89280)))</f>
        <v>#VALUE!</v>
      </c>
      <c r="G28" s="9" t="e" cm="1">
        <f t="array" ref="G28">_xlfn._xlws.FILTER('H2'!$AH$2:$AH$98960, (C28='H2'!$B$2:$B$89280)*(D28='H2'!$D$2:$D$89280)*($A$1='H2'!$E$2:$E$89280))</f>
        <v>#VALUE!</v>
      </c>
      <c r="H28" s="9" t="e" cm="1">
        <f t="array" ref="H28">_xlfn._xlws.FILTER('H2'!$AJ$2:$AJ$98960, (C28='H2'!$B$2:$B$89280)*(D28='H2'!$D$2:$D$89280)*($A$1='H2'!$E$2:$E$89280))</f>
        <v>#VALUE!</v>
      </c>
      <c r="I28" s="9" t="e" cm="1">
        <f t="array" ref="I28">_xlfn._xlws.FILTER('H2'!$AK$2:$AK$98960, (C28='H2'!$B$2:$B$89280)*(D28='H2'!$D$2:$D$89280)*($A$1='H2'!$E$2:$E$89280))</f>
        <v>#VALUE!</v>
      </c>
      <c r="J28" s="9" t="e" cm="1">
        <f t="array" ref="J28">_xlfn._xlws.FILTER('H2'!$AL$2:$AL$98960, (C28='H2'!$B$2:$B$89280)*(D28='H2'!$D$2:$D$89280)*($A$1='H2'!$E$2:$E$89280))</f>
        <v>#VALUE!</v>
      </c>
      <c r="K28" s="2" cm="1">
        <f t="array" ref="K28">AVERAGE(_xlfn._xlws.FILTER('H2'!$L$2:$L$89280, (C28='H2'!$B$2:$B$89280)*(D28='H2'!$D$2:$D$89280)*($A$1='H2'!$E$2:$E$89280)))</f>
        <v>4.5088054536355964</v>
      </c>
      <c r="L28" s="2" cm="1">
        <f t="array" ref="L28">AVERAGE(_xlfn._xlws.FILTER('H2'!$M$2:$M$89280, (C28='H2'!$B$2:$B$89280)*(D28='H2'!$D$2:$D$89280)*($A$1='H2'!$E$2:$E$89280)))</f>
        <v>5.0903499103224785</v>
      </c>
      <c r="M28" s="2" cm="1">
        <f t="array" ref="M28">AVERAGE(_xlfn._xlws.FILTER('H2'!$K$2:$K$89280, ($C28='H2'!$B$2:$B$89280)*(D28='H2'!$D$2:$D$89280)*($A$1='H2'!$E$2:$E$89280)))</f>
        <v>3.5581792705473144E-3</v>
      </c>
      <c r="N28" s="2" cm="1">
        <f t="array" ref="N28">AVERAGE(_xlfn._xlws.FILTER('H2'!$N$2:$N$89280, ($C28='H2'!$B$2:$B$89280)*(D28='H2'!$D$2:$D$89280)*($A$1='H2'!$E$2:$E$89280)))</f>
        <v>11.222251325127042</v>
      </c>
      <c r="O28" s="2" cm="1">
        <f t="array" ref="O28">AVERAGE(_xlfn._xlws.FILTER('H2'!$H$2:$H$89280, ($C28='H2'!$B$2:$B$89280)*(D28='H2'!$D$2:$D$89280)*($A$1='H2'!$E$2:$E$89280)))</f>
        <v>29.116297084265859</v>
      </c>
      <c r="P28" s="2" cm="1">
        <f t="array" ref="P28">AVERAGE(_xlfn._xlws.FILTER('H2'!$I$2:$I$89280, ($C28='H2'!$B$2:$B$89280)*(D28='H2'!$D$2:$D$89280)*($A$1='H2'!$E$2:$E$89280)))</f>
        <v>46.997890121954448</v>
      </c>
      <c r="Q28" s="2" cm="1">
        <f t="array" ref="Q28">AVERAGE(_xlfn._xlws.FILTER('H2'!$G$2:$G$89280, ($C28='H2'!$B$2:$B$89280)*(D28='H2'!$D$2:$D$89280)*($A$1='H2'!$E$2:$E$89280)))</f>
        <v>0.14000000000003959</v>
      </c>
      <c r="R28" s="2" cm="1">
        <f t="array" ref="R28">AVERAGE(_xlfn._xlws.FILTER(PS!$F$2:$F$89280, (C28=PS!$B$2:$B$89280)*(D28=PS!$D$2:$D$89280)*($A$1=PS!$E$2:$E$89280)))</f>
        <v>87.575942879411457</v>
      </c>
      <c r="S28" s="2" cm="1">
        <f t="array" ref="S28">AVERAGE(_xlfn._xlws.FILTER(PS!$F$2:$F$89280, (C28=PS!$B$2:$B$89280)*(D28=PS!$D$2:$D$89280)*(2040=PS!$E$2:$E$89280)))</f>
        <v>105.81822564360684</v>
      </c>
      <c r="T28" s="9" cm="1">
        <f t="array" ref="T28">AVERAGE(_xlfn._xlws.FILTER(PS!$P$2:$P$89280, (C28=PS!$B$2:$B$89280)*(D28=PS!$D$2:$D$89280)*($A$1=PS!$E$2:$E$89280)))+AVERAGE(_xlfn._xlws.FILTER(PS!$R$2:$R$89280, (C28=PS!$B$2:$B$89280)*(D28=PS!$D$2:$D$89280)*($A$1=PS!$E$2:$E$89280)))</f>
        <v>1197.7522802468006</v>
      </c>
      <c r="U28" s="9" cm="1">
        <f t="array" ref="U28">AVERAGE(_xlfn._xlws.FILTER(PS!$T$2:$T$89280, (C28=PS!$B$2:$B$89280)*(D28=PS!$D$2:$D$89280)*($A$1=PS!$E$2:$E$89280)))</f>
        <v>438.35259253183597</v>
      </c>
      <c r="V28" s="9" cm="1">
        <f t="array" ref="V28">AVERAGE(_xlfn._xlws.FILTER(PS!$O$2:$O$89280+PS!$U$2:$U$89280, (C28=PS!$B$2:$B$89280)*(D28=PS!$D$2:$D$89280)*($A$1=PS!$E$2:$E$89280)))</f>
        <v>91.062980659008858</v>
      </c>
      <c r="W28" s="9" cm="1">
        <f t="array" ref="W28">AVERAGE(_xlfn._xlws.FILTER(PS!$Q$2:$Q$89280, (C28=PS!$B$2:$B$89280)*(D28=PS!$D$2:$D$89280)*($A$1=PS!$E$2:$E$89280)))</f>
        <v>19.776000000000064</v>
      </c>
      <c r="X28" s="9" cm="1">
        <f t="array" ref="X28">AVERAGE(_xlfn._xlws.FILTER(PS!$S$2:$S$89280, (C28=PS!$B$2:$B$89280)*(D28=PS!$D$2:$D$89280)*($A$1=PS!$E$2:$E$89280)))</f>
        <v>43.164000000000087</v>
      </c>
      <c r="Y28" s="9" cm="1">
        <f t="array" ref="Y28">AVERAGE(_xlfn._xlws.FILTER(PS_FS!$W$2:$W$89280+PS_FS!$Y$2:$Y$89280, (C28=PS_FS!$B$2:$B$89280)*(D28=PS_FS!$D$2:$D$89280)*($A$1=PS_FS!$E$2:$E$89280)))</f>
        <v>2119.3023601654786</v>
      </c>
      <c r="Z28" s="9" cm="1">
        <f t="array" ref="Z28">AVERAGE(_xlfn._xlws.FILTER(PS_FS!$AA$2:$AA$89280, (C28=PS_FS!$B$2:$B$89280)*(D28=PS_FS!$D$2:$D$89280)*($A$1=PS_FS!$E$2:$E$89280)))</f>
        <v>478.29561112368964</v>
      </c>
      <c r="AA28" s="9" cm="1">
        <f t="array" ref="AA28">AVERAGE(_xlfn._xlws.FILTER(PS_FS!$AB$2:$AB$89280+PS_FS!$V$2:$V$89280, (C28=PS_FS!$B$2:$B$89280)*(D28=PS_FS!$D$2:$D$89280)*($A$1=PS_FS!$E$2:$E$89280)))</f>
        <v>87.198427563808124</v>
      </c>
      <c r="AB28" s="9" cm="1">
        <f t="array" ref="AB28">AVERAGE(_xlfn._xlws.FILTER(PS_FS!$X$2:$X$89280, (C28=PS_FS!$B$2:$B$89280)*(D28=PS_FS!$D$2:$D$89280)*($A$1=PS_FS!$E$2:$E$89280)))</f>
        <v>49.611625545225998</v>
      </c>
      <c r="AC28" s="9" cm="1">
        <f t="array" ref="AC28">AVERAGE(_xlfn._xlws.FILTER(PS_FS!$Z$2:$Z$89280, (C28=PS_FS!$B$2:$B$89280)*(D28=PS_FS!$D$2:$D$89280)*($A$1=PS_FS!$E$2:$E$89280)))</f>
        <v>301.95990838997318</v>
      </c>
      <c r="AD28" s="2" cm="1">
        <f t="array" ref="AD28">AVERAGE(_xlfn._xlws.FILTER(ETS!$M$2:$M$89240, (C28=ETS!$A$2:$A$89240)*(D28=ETS!$C$2:$C$89240)*($A$1=ETS!$D$2:$D$89240)))</f>
        <v>151.9137458039695</v>
      </c>
      <c r="AE28" s="2" cm="1">
        <f t="array" ref="AE28">AVERAGE(_xlfn._xlws.FILTER(ETS!$M$2:$M$89240, (C28=ETS!$A$2:$A$89240)*(D28=ETS!$C$2:$C$89240)*(2040=ETS!$D$2:$D$89240)))</f>
        <v>358.05986916650846</v>
      </c>
      <c r="AF28" s="9" cm="1">
        <f t="array" ref="AF28">AVERAGE(_xlfn._xlws.FILTER(ETS!$L$2:$L$89240, (C28=ETS!$A$2:$A$89240)*(D28=ETS!$C$2:$C$89240)))*40</f>
        <v>3443.960255710751</v>
      </c>
      <c r="AG28" s="9" cm="1">
        <f t="array" ref="AG28">AVERAGE(_xlfn._xlws.FILTER(ETS!$K$2:$K$89240, (C28=ETS!$A$2:$A$89240)*(D28=ETS!$C$2:$C$89240)))*40</f>
        <v>347.06017391623527</v>
      </c>
      <c r="AH28" s="9" cm="1">
        <f t="array" ref="AH28">AVERAGE(_xlfn._xlws.FILTER(ETS!$J$2:$J$89240, (C28=ETS!$A$2:$A$89240)*(D28=ETS!$C$2:$C$89240)))*40</f>
        <v>15473.706164182569</v>
      </c>
      <c r="AI28" s="4">
        <f t="shared" si="15"/>
        <v>19264.726593809555</v>
      </c>
      <c r="AJ28" s="2">
        <f t="shared" si="1"/>
        <v>3036.3679327881755</v>
      </c>
      <c r="AK28" s="9">
        <f>AJ28</f>
        <v>3036.3679327881755</v>
      </c>
      <c r="AL28">
        <f t="shared" si="2"/>
        <v>492.52721645341444</v>
      </c>
      <c r="AM28" s="9">
        <f t="shared" si="12"/>
        <v>2543.8407163347611</v>
      </c>
      <c r="AN28">
        <f t="shared" si="13"/>
        <v>197.74829867618325</v>
      </c>
      <c r="AO28">
        <f t="shared" si="14"/>
        <v>316.77212701061649</v>
      </c>
      <c r="AQ28">
        <f t="shared" si="9"/>
        <v>2543.8407163347611</v>
      </c>
      <c r="AR28">
        <v>2490.4501079403449</v>
      </c>
      <c r="AS28">
        <f t="shared" si="10"/>
        <v>53.390608394416176</v>
      </c>
      <c r="AT28" s="4">
        <f t="shared" si="4"/>
        <v>5110.2164378718171</v>
      </c>
      <c r="AU28" s="4">
        <f t="shared" si="5"/>
        <v>3574.2359200540245</v>
      </c>
    </row>
    <row r="29" spans="1:47" x14ac:dyDescent="0.25">
      <c r="A29" t="s">
        <v>234</v>
      </c>
      <c r="B29">
        <v>30</v>
      </c>
      <c r="C29">
        <v>22</v>
      </c>
      <c r="D29" t="s">
        <v>344</v>
      </c>
      <c r="E29" s="3" t="e" cm="1">
        <f t="array" ref="E29">AVERAGE(_xlfn._xlws.FILTER('H2'!$AG$2:$AG$89120, (C29='H2'!$B$2:$B$89280)*(D29='H2'!$D$2:$D$89280)*($A$1='H2'!$E$2:$E$89280)))</f>
        <v>#VALUE!</v>
      </c>
      <c r="F29" s="2" t="e" cm="1">
        <f t="array" ref="F29">AVERAGE(_xlfn._xlws.FILTER('H2'!$AG$2:$AG$89120, (C29='H2'!$B$2:$B$89280)*(D29='H2'!$D$2:$D$89280)*(2040='H2'!$E$2:$E$89280)))</f>
        <v>#VALUE!</v>
      </c>
      <c r="G29" s="9" t="e" cm="1">
        <f t="array" ref="G29">_xlfn._xlws.FILTER('H2'!$AH$2:$AH$98960, (C29='H2'!$B$2:$B$89280)*(D29='H2'!$D$2:$D$89280)*($A$1='H2'!$E$2:$E$89280))</f>
        <v>#VALUE!</v>
      </c>
      <c r="H29" s="9" t="e" cm="1">
        <f t="array" ref="H29">_xlfn._xlws.FILTER('H2'!$AJ$2:$AJ$98960, (C29='H2'!$B$2:$B$89280)*(D29='H2'!$D$2:$D$89280)*($A$1='H2'!$E$2:$E$89280))</f>
        <v>#VALUE!</v>
      </c>
      <c r="I29" s="9" t="e" cm="1">
        <f t="array" ref="I29">_xlfn._xlws.FILTER('H2'!$AK$2:$AK$98960, (C29='H2'!$B$2:$B$89280)*(D29='H2'!$D$2:$D$89280)*($A$1='H2'!$E$2:$E$89280))</f>
        <v>#VALUE!</v>
      </c>
      <c r="J29" s="9" t="e" cm="1">
        <f t="array" ref="J29">_xlfn._xlws.FILTER('H2'!$AL$2:$AL$98960, (C29='H2'!$B$2:$B$89280)*(D29='H2'!$D$2:$D$89280)*($A$1='H2'!$E$2:$E$89280))</f>
        <v>#VALUE!</v>
      </c>
      <c r="K29" s="2" t="e" cm="1" vm="1">
        <f t="array" ref="K29">AVERAGE(_xlfn._xlws.FILTER('H2'!$L$2:$L$89280, (C29='H2'!$B$2:$B$89280)*(D29='H2'!$D$2:$D$89280)*($A$1='H2'!$E$2:$E$89280)))</f>
        <v>#VALUE!</v>
      </c>
      <c r="L29" s="2" t="e" cm="1" vm="1">
        <f t="array" ref="L29">AVERAGE(_xlfn._xlws.FILTER('H2'!$M$2:$M$89280, (C29='H2'!$B$2:$B$89280)*(D29='H2'!$D$2:$D$89280)*($A$1='H2'!$E$2:$E$89280)))</f>
        <v>#VALUE!</v>
      </c>
      <c r="M29" s="2" t="e" cm="1" vm="1">
        <f t="array" ref="M29">AVERAGE(_xlfn._xlws.FILTER('H2'!$K$2:$K$89280, ($C29='H2'!$B$2:$B$89280)*(D29='H2'!$D$2:$D$89280)*($A$1='H2'!$E$2:$E$89280)))</f>
        <v>#VALUE!</v>
      </c>
      <c r="N29" s="2" t="e" cm="1" vm="1">
        <f t="array" ref="N29">AVERAGE(_xlfn._xlws.FILTER('H2'!$N$2:$N$89280, ($C29='H2'!$B$2:$B$89280)*(D29='H2'!$D$2:$D$89280)*($A$1='H2'!$E$2:$E$89280)))</f>
        <v>#VALUE!</v>
      </c>
      <c r="O29" s="2" t="e" cm="1" vm="1">
        <f t="array" ref="O29">AVERAGE(_xlfn._xlws.FILTER('H2'!$H$2:$H$89280, ($C29='H2'!$B$2:$B$89280)*(D29='H2'!$D$2:$D$89280)*($A$1='H2'!$E$2:$E$89280)))</f>
        <v>#VALUE!</v>
      </c>
      <c r="P29" s="2" t="e" cm="1" vm="1">
        <f t="array" ref="P29">AVERAGE(_xlfn._xlws.FILTER('H2'!$I$2:$I$89280, ($C29='H2'!$B$2:$B$89280)*(D29='H2'!$D$2:$D$89280)*($A$1='H2'!$E$2:$E$89280)))</f>
        <v>#VALUE!</v>
      </c>
      <c r="Q29" s="2" t="e" cm="1" vm="1">
        <f t="array" ref="Q29">AVERAGE(_xlfn._xlws.FILTER('H2'!$G$2:$G$89280, ($C29='H2'!$B$2:$B$89280)*(D29='H2'!$D$2:$D$89280)*($A$1='H2'!$E$2:$E$89280)))</f>
        <v>#VALUE!</v>
      </c>
      <c r="R29" s="2" t="e" cm="1" vm="1">
        <f t="array" ref="R29">AVERAGE(_xlfn._xlws.FILTER(PS!$F$2:$F$89280, (C29=PS!$B$2:$B$89280)*(D29=PS!$D$2:$D$89280)*($A$1=PS!$E$2:$E$89280)))</f>
        <v>#VALUE!</v>
      </c>
      <c r="S29" s="2" t="e" cm="1" vm="1">
        <f t="array" ref="S29">AVERAGE(_xlfn._xlws.FILTER(PS!$F$2:$F$89280, (C29=PS!$B$2:$B$89280)*(D29=PS!$D$2:$D$89280)*(2040=PS!$E$2:$E$89280)))</f>
        <v>#VALUE!</v>
      </c>
      <c r="T29" s="2" t="e" cm="1" vm="1">
        <f t="array" ref="T29">AVERAGE(_xlfn._xlws.FILTER(PS!$P$2:$P$89280, (C29=PS!$B$2:$B$89280)*(D29=PS!$D$2:$D$89280)*($A$1=PS!$E$2:$E$89280)))+AVERAGE(_xlfn._xlws.FILTER(PS!$R$2:$R$89280, (C29=PS!$B$2:$B$89280)*(D29=PS!$D$2:$D$89280)*($A$1=PS!$E$2:$E$89280)))-T$28</f>
        <v>#VALUE!</v>
      </c>
      <c r="U29" s="2" t="e" cm="1" vm="1">
        <f t="array" ref="U29">AVERAGE(_xlfn._xlws.FILTER(PS!$T$2:$T$89280, (C29=PS!$B$2:$B$89280)*(D29=PS!$D$2:$D$89280)*($A$1=PS!$E$2:$E$89280)))-U$28</f>
        <v>#VALUE!</v>
      </c>
      <c r="V29" s="2" t="e" cm="1" vm="1">
        <f t="array" ref="V29">AVERAGE(_xlfn._xlws.FILTER(PS!$O$2:$O$89280+PS!$U$2:$U$89280, (C29=PS!$B$2:$B$89280)*(D29=PS!$D$2:$D$89280)*($A$1=PS!$E$2:$E$89280)))-V$28</f>
        <v>#VALUE!</v>
      </c>
      <c r="W29" s="2" t="e" cm="1" vm="1">
        <f t="array" ref="W29">AVERAGE(_xlfn._xlws.FILTER(PS!$Q$2:$Q$89280, (C29=PS!$B$2:$B$89280)*(D29=PS!$D$2:$D$89280)*($A$1=PS!$E$2:$E$89280)))-W$28</f>
        <v>#VALUE!</v>
      </c>
      <c r="X29" s="2" t="e" cm="1" vm="1">
        <f t="array" ref="X29">AVERAGE(_xlfn._xlws.FILTER(PS!$S$2:$S$89280, (C29=PS!$B$2:$B$89280)*(D29=PS!$D$2:$D$89280)*($A$1=PS!$E$2:$E$89280)))-X$28</f>
        <v>#VALUE!</v>
      </c>
      <c r="Y29" s="2" t="e" cm="1" vm="1">
        <f t="array" ref="Y29">AVERAGE(_xlfn._xlws.FILTER(PS_FS!$W$2:$W$89280+PS_FS!$Y$2:$Y$89280, (C29=PS_FS!$B$2:$B$89280)*(D29=PS_FS!$D$2:$D$89280)*($A$1=PS_FS!$E$2:$E$89280)))-Y$28</f>
        <v>#VALUE!</v>
      </c>
      <c r="Z29" s="2" t="e" cm="1" vm="1">
        <f t="array" ref="Z29">AVERAGE(_xlfn._xlws.FILTER(PS_FS!$AA$2:$AA$89280, (C29=PS_FS!$B$2:$B$89280)*(D29=PS_FS!$D$2:$D$89280)*($A$1=PS_FS!$E$2:$E$89280)))-Z$28</f>
        <v>#VALUE!</v>
      </c>
      <c r="AA29" s="2" t="e" cm="1" vm="1">
        <f t="array" ref="AA29">AVERAGE(_xlfn._xlws.FILTER(PS_FS!$AB$2:$AB$89280+PS_FS!$V$2:$V$89280, (C29=PS_FS!$B$2:$B$89280)*(D29=PS_FS!$D$2:$D$89280)*($A$1=PS_FS!$E$2:$E$89280)))-AA$28</f>
        <v>#VALUE!</v>
      </c>
      <c r="AB29" s="2" t="e" cm="1" vm="1">
        <f t="array" ref="AB29">AVERAGE(_xlfn._xlws.FILTER(PS_FS!$X$2:$X$89280, (C29=PS_FS!$B$2:$B$89280)*(D29=PS_FS!$D$2:$D$89280)*($A$1=PS_FS!$E$2:$E$89280)))-AB$28</f>
        <v>#VALUE!</v>
      </c>
      <c r="AC29" s="2" t="e" cm="1" vm="1">
        <f t="array" ref="AC29">AVERAGE(_xlfn._xlws.FILTER(PS_FS!$Z$2:$Z$89280, (C29=PS_FS!$B$2:$B$89280)*(D29=PS_FS!$D$2:$D$89280)*($A$1=PS_FS!$E$2:$E$89280)))-AC$28</f>
        <v>#VALUE!</v>
      </c>
      <c r="AD29" s="2" t="e" cm="1" vm="1">
        <f t="array" ref="AD29">AVERAGE(_xlfn._xlws.FILTER(ETS!$M$2:$M$89240, (C29=ETS!$A$2:$A$89240)*(D29=ETS!$C$2:$C$89240)*($A$1=ETS!$D$2:$D$89240)))</f>
        <v>#VALUE!</v>
      </c>
      <c r="AE29" s="2" t="e" cm="1" vm="1">
        <f t="array" ref="AE29">AVERAGE(_xlfn._xlws.FILTER(ETS!$M$2:$M$89240, (C29=ETS!$A$2:$A$89240)*(D29=ETS!$C$2:$C$89240)*(2040=ETS!$D$2:$D$89240)))</f>
        <v>#VALUE!</v>
      </c>
      <c r="AF29" s="9" t="e" cm="1" vm="1">
        <f t="array" ref="AF29">AVERAGE(_xlfn._xlws.FILTER(ETS!$L$2:$L$89240, (C29=ETS!$A$2:$A$89240)*(D29=ETS!$C$2:$C$89240)))*40-AF$28</f>
        <v>#VALUE!</v>
      </c>
      <c r="AG29" s="9" t="e" cm="1" vm="1">
        <f t="array" ref="AG29">AVERAGE(_xlfn._xlws.FILTER(ETS!$K$2:$K$89240, (C29=ETS!$A$2:$A$89240)*(D29=ETS!$C$2:$C$89240)))*40-AG$28</f>
        <v>#VALUE!</v>
      </c>
      <c r="AH29" s="9" t="e" cm="1" vm="1">
        <f t="array" ref="AH29">AVERAGE(_xlfn._xlws.FILTER(ETS!$J$2:$J$89240, (C29=ETS!$A$2:$A$89240)*(D29=ETS!$C$2:$C$89240)))*40-AH$28</f>
        <v>#VALUE!</v>
      </c>
      <c r="AI29" s="4" t="e" vm="2">
        <f t="shared" si="15"/>
        <v>#VALUE!</v>
      </c>
      <c r="AJ29" s="2" t="e" vm="2">
        <f t="shared" si="1"/>
        <v>#VALUE!</v>
      </c>
      <c r="AK29" s="9" t="e" vm="2">
        <f t="shared" si="16"/>
        <v>#VALUE!</v>
      </c>
      <c r="AL29" t="e" vm="2">
        <f t="shared" si="2"/>
        <v>#VALUE!</v>
      </c>
      <c r="AM29" s="9" t="e" vm="2">
        <f t="shared" si="12"/>
        <v>#VALUE!</v>
      </c>
      <c r="AN29" t="e" vm="2">
        <f t="shared" si="13"/>
        <v>#VALUE!</v>
      </c>
      <c r="AO29" t="e" vm="2">
        <f t="shared" si="14"/>
        <v>#VALUE!</v>
      </c>
      <c r="AP29" t="e" vm="2">
        <f t="shared" si="17"/>
        <v>#VALUE!</v>
      </c>
      <c r="AQ29" t="e" vm="2">
        <f t="shared" si="9"/>
        <v>#VALUE!</v>
      </c>
      <c r="AR29">
        <v>2490.4501079403449</v>
      </c>
      <c r="AS29" t="e" vm="2">
        <f t="shared" si="10"/>
        <v>#VALUE!</v>
      </c>
      <c r="AT29" s="4" t="e" vm="2">
        <f t="shared" si="4"/>
        <v>#VALUE!</v>
      </c>
      <c r="AU29" s="4" t="e" vm="2">
        <f t="shared" si="5"/>
        <v>#VALUE!</v>
      </c>
    </row>
    <row r="30" spans="1:47" x14ac:dyDescent="0.25">
      <c r="A30" t="s">
        <v>237</v>
      </c>
      <c r="B30">
        <v>31</v>
      </c>
      <c r="C30">
        <v>126</v>
      </c>
      <c r="D30" t="s">
        <v>344</v>
      </c>
      <c r="E30" s="3" t="e" cm="1">
        <f t="array" ref="E30">AVERAGE(_xlfn._xlws.FILTER('H2'!$AG$2:$AG$89120, (C30='H2'!$B$2:$B$89280)*(D30='H2'!$D$2:$D$89280)*($A$1='H2'!$E$2:$E$89280)))</f>
        <v>#VALUE!</v>
      </c>
      <c r="F30" s="2" t="e" cm="1">
        <f t="array" ref="F30">AVERAGE(_xlfn._xlws.FILTER('H2'!$AG$2:$AG$89120, (C30='H2'!$B$2:$B$89280)*(D30='H2'!$D$2:$D$89280)*(2040='H2'!$E$2:$E$89280)))</f>
        <v>#VALUE!</v>
      </c>
      <c r="G30" s="9" t="e" cm="1">
        <f t="array" ref="G30">_xlfn._xlws.FILTER('H2'!$AH$2:$AH$98960, (C30='H2'!$B$2:$B$89280)*(D30='H2'!$D$2:$D$89280)*($A$1='H2'!$E$2:$E$89280))</f>
        <v>#VALUE!</v>
      </c>
      <c r="H30" s="9" t="e" cm="1">
        <f t="array" ref="H30">_xlfn._xlws.FILTER('H2'!$AJ$2:$AJ$98960, (C30='H2'!$B$2:$B$89280)*(D30='H2'!$D$2:$D$89280)*($A$1='H2'!$E$2:$E$89280))</f>
        <v>#VALUE!</v>
      </c>
      <c r="I30" s="9" t="e" cm="1">
        <f t="array" ref="I30">_xlfn._xlws.FILTER('H2'!$AK$2:$AK$98960, (C30='H2'!$B$2:$B$89280)*(D30='H2'!$D$2:$D$89280)*($A$1='H2'!$E$2:$E$89280))</f>
        <v>#VALUE!</v>
      </c>
      <c r="J30" s="9" t="e" cm="1">
        <f t="array" ref="J30">_xlfn._xlws.FILTER('H2'!$AL$2:$AL$98960, (C30='H2'!$B$2:$B$89280)*(D30='H2'!$D$2:$D$89280)*($A$1='H2'!$E$2:$E$89280))</f>
        <v>#VALUE!</v>
      </c>
      <c r="K30" s="2" t="e" cm="1" vm="1">
        <f t="array" ref="K30">AVERAGE(_xlfn._xlws.FILTER('H2'!$L$2:$L$89280, (C30='H2'!$B$2:$B$89280)*(D30='H2'!$D$2:$D$89280)*($A$1='H2'!$E$2:$E$89280)))</f>
        <v>#VALUE!</v>
      </c>
      <c r="L30" s="2" t="e" cm="1" vm="1">
        <f t="array" ref="L30">AVERAGE(_xlfn._xlws.FILTER('H2'!$M$2:$M$89280, (C30='H2'!$B$2:$B$89280)*(D30='H2'!$D$2:$D$89280)*($A$1='H2'!$E$2:$E$89280)))</f>
        <v>#VALUE!</v>
      </c>
      <c r="M30" s="2" t="e" cm="1" vm="1">
        <f t="array" ref="M30">AVERAGE(_xlfn._xlws.FILTER('H2'!$K$2:$K$89280, ($C30='H2'!$B$2:$B$89280)*(D30='H2'!$D$2:$D$89280)*($A$1='H2'!$E$2:$E$89280)))</f>
        <v>#VALUE!</v>
      </c>
      <c r="N30" s="2" t="e" cm="1" vm="1">
        <f t="array" ref="N30">AVERAGE(_xlfn._xlws.FILTER('H2'!$N$2:$N$89280, ($C30='H2'!$B$2:$B$89280)*(D30='H2'!$D$2:$D$89280)*($A$1='H2'!$E$2:$E$89280)))</f>
        <v>#VALUE!</v>
      </c>
      <c r="O30" s="2" t="e" cm="1" vm="1">
        <f t="array" ref="O30">AVERAGE(_xlfn._xlws.FILTER('H2'!$H$2:$H$89280, ($C30='H2'!$B$2:$B$89280)*(D30='H2'!$D$2:$D$89280)*($A$1='H2'!$E$2:$E$89280)))</f>
        <v>#VALUE!</v>
      </c>
      <c r="P30" s="2" t="e" cm="1" vm="1">
        <f t="array" ref="P30">AVERAGE(_xlfn._xlws.FILTER('H2'!$I$2:$I$89280, ($C30='H2'!$B$2:$B$89280)*(D30='H2'!$D$2:$D$89280)*($A$1='H2'!$E$2:$E$89280)))</f>
        <v>#VALUE!</v>
      </c>
      <c r="Q30" s="2" t="e" cm="1" vm="1">
        <f t="array" ref="Q30">AVERAGE(_xlfn._xlws.FILTER('H2'!$G$2:$G$89280, ($C30='H2'!$B$2:$B$89280)*(D30='H2'!$D$2:$D$89280)*($A$1='H2'!$E$2:$E$89280)))</f>
        <v>#VALUE!</v>
      </c>
      <c r="R30" s="2" t="e" cm="1" vm="1">
        <f t="array" ref="R30">AVERAGE(_xlfn._xlws.FILTER(PS!$F$2:$F$89280, (C30=PS!$B$2:$B$89280)*(D30=PS!$D$2:$D$89280)*($A$1=PS!$E$2:$E$89280)))</f>
        <v>#VALUE!</v>
      </c>
      <c r="S30" s="2" t="e" cm="1" vm="1">
        <f t="array" ref="S30">AVERAGE(_xlfn._xlws.FILTER(PS!$F$2:$F$89280, (C30=PS!$B$2:$B$89280)*(D30=PS!$D$2:$D$89280)*(2040=PS!$E$2:$E$89280)))</f>
        <v>#VALUE!</v>
      </c>
      <c r="T30" s="2" t="e" cm="1" vm="1">
        <f t="array" ref="T30">AVERAGE(_xlfn._xlws.FILTER(PS!$P$2:$P$89280, (C30=PS!$B$2:$B$89280)*(D30=PS!$D$2:$D$89280)*($A$1=PS!$E$2:$E$89280)))+AVERAGE(_xlfn._xlws.FILTER(PS!$R$2:$R$89280, (C30=PS!$B$2:$B$89280)*(D30=PS!$D$2:$D$89280)*($A$1=PS!$E$2:$E$89280)))-T$28</f>
        <v>#VALUE!</v>
      </c>
      <c r="U30" s="2" t="e" cm="1" vm="1">
        <f t="array" ref="U30">AVERAGE(_xlfn._xlws.FILTER(PS!$T$2:$T$89280, (C30=PS!$B$2:$B$89280)*(D30=PS!$D$2:$D$89280)*($A$1=PS!$E$2:$E$89280)))-U$28</f>
        <v>#VALUE!</v>
      </c>
      <c r="V30" s="2" t="e" cm="1" vm="1">
        <f t="array" ref="V30">AVERAGE(_xlfn._xlws.FILTER(PS!$O$2:$O$89280+PS!$U$2:$U$89280, (C30=PS!$B$2:$B$89280)*(D30=PS!$D$2:$D$89280)*($A$1=PS!$E$2:$E$89280)))-V$28</f>
        <v>#VALUE!</v>
      </c>
      <c r="W30" s="2" t="e" cm="1" vm="1">
        <f t="array" ref="W30">AVERAGE(_xlfn._xlws.FILTER(PS!$Q$2:$Q$89280, (C30=PS!$B$2:$B$89280)*(D30=PS!$D$2:$D$89280)*($A$1=PS!$E$2:$E$89280)))-W$28</f>
        <v>#VALUE!</v>
      </c>
      <c r="X30" s="2" t="e" cm="1" vm="1">
        <f t="array" ref="X30">AVERAGE(_xlfn._xlws.FILTER(PS!$S$2:$S$89280, (C30=PS!$B$2:$B$89280)*(D30=PS!$D$2:$D$89280)*($A$1=PS!$E$2:$E$89280)))-X$28</f>
        <v>#VALUE!</v>
      </c>
      <c r="Y30" s="2" t="e" cm="1" vm="1">
        <f t="array" ref="Y30">AVERAGE(_xlfn._xlws.FILTER(PS_FS!$W$2:$W$89280+PS_FS!$Y$2:$Y$89280, (C30=PS_FS!$B$2:$B$89280)*(D30=PS_FS!$D$2:$D$89280)*($A$1=PS_FS!$E$2:$E$89280)))-Y$28</f>
        <v>#VALUE!</v>
      </c>
      <c r="Z30" s="2" t="e" cm="1" vm="1">
        <f t="array" ref="Z30">AVERAGE(_xlfn._xlws.FILTER(PS_FS!$AA$2:$AA$89280, (C30=PS_FS!$B$2:$B$89280)*(D30=PS_FS!$D$2:$D$89280)*($A$1=PS_FS!$E$2:$E$89280)))-Z$28</f>
        <v>#VALUE!</v>
      </c>
      <c r="AA30" s="2" t="e" cm="1" vm="1">
        <f t="array" ref="AA30">AVERAGE(_xlfn._xlws.FILTER(PS_FS!$AB$2:$AB$89280+PS_FS!$V$2:$V$89280, (C30=PS_FS!$B$2:$B$89280)*(D30=PS_FS!$D$2:$D$89280)*($A$1=PS_FS!$E$2:$E$89280)))-AA$28</f>
        <v>#VALUE!</v>
      </c>
      <c r="AB30" s="2" t="e" cm="1" vm="1">
        <f t="array" ref="AB30">AVERAGE(_xlfn._xlws.FILTER(PS_FS!$X$2:$X$89280, (C30=PS_FS!$B$2:$B$89280)*(D30=PS_FS!$D$2:$D$89280)*($A$1=PS_FS!$E$2:$E$89280)))-AB$28</f>
        <v>#VALUE!</v>
      </c>
      <c r="AC30" s="2" t="e" cm="1" vm="1">
        <f t="array" ref="AC30">AVERAGE(_xlfn._xlws.FILTER(PS_FS!$Z$2:$Z$89280, (C30=PS_FS!$B$2:$B$89280)*(D30=PS_FS!$D$2:$D$89280)*($A$1=PS_FS!$E$2:$E$89280)))-AC$28</f>
        <v>#VALUE!</v>
      </c>
      <c r="AD30" s="2" t="e" cm="1" vm="1">
        <f t="array" ref="AD30">AVERAGE(_xlfn._xlws.FILTER(ETS!$M$2:$M$89240, (C30=ETS!$A$2:$A$89240)*(D30=ETS!$C$2:$C$89240)*($A$1=ETS!$D$2:$D$89240)))</f>
        <v>#VALUE!</v>
      </c>
      <c r="AE30" s="2" t="e" cm="1" vm="1">
        <f t="array" ref="AE30">AVERAGE(_xlfn._xlws.FILTER(ETS!$M$2:$M$89240, (C30=ETS!$A$2:$A$89240)*(D30=ETS!$C$2:$C$89240)*(2040=ETS!$D$2:$D$89240)))</f>
        <v>#VALUE!</v>
      </c>
      <c r="AF30" s="9" t="e" cm="1" vm="1">
        <f t="array" ref="AF30">AVERAGE(_xlfn._xlws.FILTER(ETS!$L$2:$L$89240, (C30=ETS!$A$2:$A$89240)*(D30=ETS!$C$2:$C$89240)))*40-AF$28</f>
        <v>#VALUE!</v>
      </c>
      <c r="AG30" s="9" t="e" cm="1" vm="1">
        <f t="array" ref="AG30">AVERAGE(_xlfn._xlws.FILTER(ETS!$K$2:$K$89240, (C30=ETS!$A$2:$A$89240)*(D30=ETS!$C$2:$C$89240)))*40-AG$28</f>
        <v>#VALUE!</v>
      </c>
      <c r="AH30" s="9" t="e" cm="1" vm="1">
        <f t="array" ref="AH30">AVERAGE(_xlfn._xlws.FILTER(ETS!$J$2:$J$89240, (C30=ETS!$A$2:$A$89240)*(D30=ETS!$C$2:$C$89240)))*40-AH$28</f>
        <v>#VALUE!</v>
      </c>
      <c r="AI30" s="4" t="e" vm="2">
        <f>AH30+AG30+AF30</f>
        <v>#VALUE!</v>
      </c>
      <c r="AJ30" s="2" t="e" vm="2">
        <f t="shared" si="1"/>
        <v>#VALUE!</v>
      </c>
      <c r="AK30" s="9" t="e" vm="2">
        <f t="shared" si="16"/>
        <v>#VALUE!</v>
      </c>
      <c r="AL30" t="e" vm="2">
        <f t="shared" si="2"/>
        <v>#VALUE!</v>
      </c>
      <c r="AM30" s="9" t="e" vm="2">
        <f t="shared" si="12"/>
        <v>#VALUE!</v>
      </c>
      <c r="AN30" t="e" vm="2">
        <f t="shared" si="13"/>
        <v>#VALUE!</v>
      </c>
      <c r="AO30" t="e" vm="2">
        <f t="shared" si="14"/>
        <v>#VALUE!</v>
      </c>
      <c r="AP30" t="e" vm="2">
        <f t="shared" si="17"/>
        <v>#VALUE!</v>
      </c>
      <c r="AQ30" t="e" vm="2">
        <f t="shared" si="9"/>
        <v>#VALUE!</v>
      </c>
      <c r="AR30">
        <v>2490.4501079403449</v>
      </c>
      <c r="AS30" t="e" vm="2">
        <f t="shared" si="10"/>
        <v>#VALUE!</v>
      </c>
      <c r="AT30" s="4" t="e" vm="2">
        <f t="shared" si="4"/>
        <v>#VALUE!</v>
      </c>
      <c r="AU30" s="4" t="e" vm="2">
        <f t="shared" si="5"/>
        <v>#VALUE!</v>
      </c>
    </row>
    <row r="31" spans="1:47" x14ac:dyDescent="0.25">
      <c r="A31" t="s">
        <v>235</v>
      </c>
      <c r="B31">
        <v>32</v>
      </c>
      <c r="C31">
        <v>276</v>
      </c>
      <c r="D31" t="s">
        <v>344</v>
      </c>
      <c r="E31" s="3" t="e" cm="1">
        <f t="array" ref="E31">AVERAGE(_xlfn._xlws.FILTER('H2'!$AG$2:$AG$89120, (C31='H2'!$B$2:$B$89280)*(D31='H2'!$D$2:$D$89280)*($A$1='H2'!$E$2:$E$89280)))</f>
        <v>#VALUE!</v>
      </c>
      <c r="F31" s="2" t="e" cm="1">
        <f t="array" ref="F31">AVERAGE(_xlfn._xlws.FILTER('H2'!$AG$2:$AG$89120, (C31='H2'!$B$2:$B$89280)*(D31='H2'!$D$2:$D$89280)*(2040='H2'!$E$2:$E$89280)))</f>
        <v>#VALUE!</v>
      </c>
      <c r="G31" s="9" t="e" cm="1">
        <f t="array" ref="G31">_xlfn._xlws.FILTER('H2'!$AH$2:$AH$98960, (C31='H2'!$B$2:$B$89280)*(D31='H2'!$D$2:$D$89280)*($A$1='H2'!$E$2:$E$89280))</f>
        <v>#VALUE!</v>
      </c>
      <c r="H31" s="9" t="e" cm="1">
        <f t="array" ref="H31">_xlfn._xlws.FILTER('H2'!$AJ$2:$AJ$98960, (C31='H2'!$B$2:$B$89280)*(D31='H2'!$D$2:$D$89280)*($A$1='H2'!$E$2:$E$89280))</f>
        <v>#VALUE!</v>
      </c>
      <c r="I31" s="9" t="e" cm="1">
        <f t="array" ref="I31">_xlfn._xlws.FILTER('H2'!$AK$2:$AK$98960, (C31='H2'!$B$2:$B$89280)*(D31='H2'!$D$2:$D$89280)*($A$1='H2'!$E$2:$E$89280))</f>
        <v>#VALUE!</v>
      </c>
      <c r="J31" s="9" t="e" cm="1">
        <f t="array" ref="J31">_xlfn._xlws.FILTER('H2'!$AL$2:$AL$98960, (C31='H2'!$B$2:$B$89280)*(D31='H2'!$D$2:$D$89280)*($A$1='H2'!$E$2:$E$89280))</f>
        <v>#VALUE!</v>
      </c>
      <c r="K31" s="2" t="e" cm="1" vm="1">
        <f t="array" ref="K31">AVERAGE(_xlfn._xlws.FILTER('H2'!$L$2:$L$89280, (C31='H2'!$B$2:$B$89280)*(D31='H2'!$D$2:$D$89280)*($A$1='H2'!$E$2:$E$89280)))</f>
        <v>#VALUE!</v>
      </c>
      <c r="L31" s="2" t="e" cm="1" vm="1">
        <f t="array" ref="L31">AVERAGE(_xlfn._xlws.FILTER('H2'!$M$2:$M$89280, (C31='H2'!$B$2:$B$89280)*(D31='H2'!$D$2:$D$89280)*($A$1='H2'!$E$2:$E$89280)))</f>
        <v>#VALUE!</v>
      </c>
      <c r="M31" s="2" t="e" cm="1" vm="1">
        <f t="array" ref="M31">AVERAGE(_xlfn._xlws.FILTER('H2'!$K$2:$K$89280, ($C31='H2'!$B$2:$B$89280)*(D31='H2'!$D$2:$D$89280)*($A$1='H2'!$E$2:$E$89280)))</f>
        <v>#VALUE!</v>
      </c>
      <c r="N31" s="2" t="e" cm="1" vm="1">
        <f t="array" ref="N31">AVERAGE(_xlfn._xlws.FILTER('H2'!$N$2:$N$89280, ($C31='H2'!$B$2:$B$89280)*(D31='H2'!$D$2:$D$89280)*($A$1='H2'!$E$2:$E$89280)))</f>
        <v>#VALUE!</v>
      </c>
      <c r="O31" s="2" t="e" cm="1" vm="1">
        <f t="array" ref="O31">AVERAGE(_xlfn._xlws.FILTER('H2'!$H$2:$H$89280, ($C31='H2'!$B$2:$B$89280)*(D31='H2'!$D$2:$D$89280)*($A$1='H2'!$E$2:$E$89280)))</f>
        <v>#VALUE!</v>
      </c>
      <c r="P31" s="2" t="e" cm="1" vm="1">
        <f t="array" ref="P31">AVERAGE(_xlfn._xlws.FILTER('H2'!$I$2:$I$89280, ($C31='H2'!$B$2:$B$89280)*(D31='H2'!$D$2:$D$89280)*($A$1='H2'!$E$2:$E$89280)))</f>
        <v>#VALUE!</v>
      </c>
      <c r="Q31" s="2" t="e" cm="1" vm="1">
        <f t="array" ref="Q31">AVERAGE(_xlfn._xlws.FILTER('H2'!$G$2:$G$89280, ($C31='H2'!$B$2:$B$89280)*(D31='H2'!$D$2:$D$89280)*($A$1='H2'!$E$2:$E$89280)))</f>
        <v>#VALUE!</v>
      </c>
      <c r="R31" s="2" t="e" cm="1" vm="1">
        <f t="array" ref="R31">AVERAGE(_xlfn._xlws.FILTER(PS!$F$2:$F$89280, (C31=PS!$B$2:$B$89280)*(D31=PS!$D$2:$D$89280)*($A$1=PS!$E$2:$E$89280)))</f>
        <v>#VALUE!</v>
      </c>
      <c r="S31" s="2" t="e" cm="1" vm="1">
        <f t="array" ref="S31">AVERAGE(_xlfn._xlws.FILTER(PS!$F$2:$F$89280, (C31=PS!$B$2:$B$89280)*(D31=PS!$D$2:$D$89280)*(2040=PS!$E$2:$E$89280)))</f>
        <v>#VALUE!</v>
      </c>
      <c r="T31" s="2" t="e" cm="1" vm="1">
        <f t="array" ref="T31">AVERAGE(_xlfn._xlws.FILTER(PS!$P$2:$P$89280, (C31=PS!$B$2:$B$89280)*(D31=PS!$D$2:$D$89280)*($A$1=PS!$E$2:$E$89280)))+AVERAGE(_xlfn._xlws.FILTER(PS!$R$2:$R$89280, (C31=PS!$B$2:$B$89280)*(D31=PS!$D$2:$D$89280)*($A$1=PS!$E$2:$E$89280)))-T$28</f>
        <v>#VALUE!</v>
      </c>
      <c r="U31" s="2" t="e" cm="1" vm="1">
        <f t="array" ref="U31">AVERAGE(_xlfn._xlws.FILTER(PS!$T$2:$T$89280, (C31=PS!$B$2:$B$89280)*(D31=PS!$D$2:$D$89280)*($A$1=PS!$E$2:$E$89280)))-U$28</f>
        <v>#VALUE!</v>
      </c>
      <c r="V31" s="2" t="e" cm="1" vm="1">
        <f t="array" ref="V31">AVERAGE(_xlfn._xlws.FILTER(PS!$O$2:$O$89280+PS!$U$2:$U$89280, (C31=PS!$B$2:$B$89280)*(D31=PS!$D$2:$D$89280)*($A$1=PS!$E$2:$E$89280)))-V$28</f>
        <v>#VALUE!</v>
      </c>
      <c r="W31" s="2" t="e" cm="1" vm="1">
        <f t="array" ref="W31">AVERAGE(_xlfn._xlws.FILTER(PS!$Q$2:$Q$89280, (C31=PS!$B$2:$B$89280)*(D31=PS!$D$2:$D$89280)*($A$1=PS!$E$2:$E$89280)))-W$28</f>
        <v>#VALUE!</v>
      </c>
      <c r="X31" s="2" t="e" cm="1" vm="1">
        <f t="array" ref="X31">AVERAGE(_xlfn._xlws.FILTER(PS!$S$2:$S$89280, (C31=PS!$B$2:$B$89280)*(D31=PS!$D$2:$D$89280)*($A$1=PS!$E$2:$E$89280)))-X$28</f>
        <v>#VALUE!</v>
      </c>
      <c r="Y31" s="2" t="e" cm="1" vm="1">
        <f t="array" ref="Y31">AVERAGE(_xlfn._xlws.FILTER(PS_FS!$W$2:$W$89280+PS_FS!$Y$2:$Y$89280, (C31=PS_FS!$B$2:$B$89280)*(D31=PS_FS!$D$2:$D$89280)*($A$1=PS_FS!$E$2:$E$89280)))-Y$28</f>
        <v>#VALUE!</v>
      </c>
      <c r="Z31" s="2" t="e" cm="1" vm="1">
        <f t="array" ref="Z31">AVERAGE(_xlfn._xlws.FILTER(PS_FS!$AA$2:$AA$89280, (C31=PS_FS!$B$2:$B$89280)*(D31=PS_FS!$D$2:$D$89280)*($A$1=PS_FS!$E$2:$E$89280)))-Z$28</f>
        <v>#VALUE!</v>
      </c>
      <c r="AA31" s="2" t="e" cm="1" vm="1">
        <f t="array" ref="AA31">AVERAGE(_xlfn._xlws.FILTER(PS_FS!$AB$2:$AB$89280+PS_FS!$V$2:$V$89280, (C31=PS_FS!$B$2:$B$89280)*(D31=PS_FS!$D$2:$D$89280)*($A$1=PS_FS!$E$2:$E$89280)))-AA$28</f>
        <v>#VALUE!</v>
      </c>
      <c r="AB31" s="2" t="e" cm="1" vm="1">
        <f t="array" ref="AB31">AVERAGE(_xlfn._xlws.FILTER(PS_FS!$X$2:$X$89280, (C31=PS_FS!$B$2:$B$89280)*(D31=PS_FS!$D$2:$D$89280)*($A$1=PS_FS!$E$2:$E$89280)))-AB$28</f>
        <v>#VALUE!</v>
      </c>
      <c r="AC31" s="2" t="e" cm="1" vm="1">
        <f t="array" ref="AC31">AVERAGE(_xlfn._xlws.FILTER(PS_FS!$Z$2:$Z$89280, (C31=PS_FS!$B$2:$B$89280)*(D31=PS_FS!$D$2:$D$89280)*($A$1=PS_FS!$E$2:$E$89280)))-AC$28</f>
        <v>#VALUE!</v>
      </c>
      <c r="AD31" s="2" t="e" cm="1" vm="1">
        <f t="array" ref="AD31">AVERAGE(_xlfn._xlws.FILTER(ETS!$M$2:$M$89240, (C31=ETS!$A$2:$A$89240)*(D31=ETS!$C$2:$C$89240)*($A$1=ETS!$D$2:$D$89240)))</f>
        <v>#VALUE!</v>
      </c>
      <c r="AE31" s="2" t="e" cm="1" vm="1">
        <f t="array" ref="AE31">AVERAGE(_xlfn._xlws.FILTER(ETS!$M$2:$M$89240, (C31=ETS!$A$2:$A$89240)*(D31=ETS!$C$2:$C$89240)*(2040=ETS!$D$2:$D$89240)))</f>
        <v>#VALUE!</v>
      </c>
      <c r="AF31" s="9" t="e" cm="1" vm="1">
        <f t="array" ref="AF31">AVERAGE(_xlfn._xlws.FILTER(ETS!$L$2:$L$89240, (C31=ETS!$A$2:$A$89240)*(D31=ETS!$C$2:$C$89240)))*40-AF$28</f>
        <v>#VALUE!</v>
      </c>
      <c r="AG31" s="9" t="e" cm="1" vm="1">
        <f t="array" ref="AG31">AVERAGE(_xlfn._xlws.FILTER(ETS!$K$2:$K$89240, (C31=ETS!$A$2:$A$89240)*(D31=ETS!$C$2:$C$89240)))*40-AG$28</f>
        <v>#VALUE!</v>
      </c>
      <c r="AH31" s="9" t="e" cm="1" vm="1">
        <f t="array" ref="AH31">AVERAGE(_xlfn._xlws.FILTER(ETS!$J$2:$J$89240, (C31=ETS!$A$2:$A$89240)*(D31=ETS!$C$2:$C$89240)))*40-AH$28</f>
        <v>#VALUE!</v>
      </c>
      <c r="AI31" s="4" t="e" vm="2">
        <f t="shared" ref="AI31:AI43" si="18">AH31+AG31+AF31</f>
        <v>#VALUE!</v>
      </c>
      <c r="AJ31" s="2" t="e" vm="2">
        <f t="shared" si="1"/>
        <v>#VALUE!</v>
      </c>
      <c r="AK31" s="9" t="e" vm="2">
        <f t="shared" si="16"/>
        <v>#VALUE!</v>
      </c>
      <c r="AL31" t="e" vm="2">
        <f t="shared" si="2"/>
        <v>#VALUE!</v>
      </c>
      <c r="AM31" s="9" t="e" vm="2">
        <f t="shared" si="12"/>
        <v>#VALUE!</v>
      </c>
      <c r="AN31" t="e" vm="2">
        <f t="shared" si="13"/>
        <v>#VALUE!</v>
      </c>
      <c r="AO31" t="e" vm="2">
        <f t="shared" si="14"/>
        <v>#VALUE!</v>
      </c>
      <c r="AP31" t="e" vm="2">
        <f t="shared" si="17"/>
        <v>#VALUE!</v>
      </c>
      <c r="AQ31" t="e" vm="2">
        <f t="shared" si="9"/>
        <v>#VALUE!</v>
      </c>
      <c r="AR31">
        <v>2490.4501079403449</v>
      </c>
      <c r="AS31" t="e" vm="2">
        <f t="shared" si="10"/>
        <v>#VALUE!</v>
      </c>
      <c r="AT31" s="4" t="e" vm="2">
        <f t="shared" si="4"/>
        <v>#VALUE!</v>
      </c>
      <c r="AU31" s="4" t="e" vm="2">
        <f t="shared" si="5"/>
        <v>#VALUE!</v>
      </c>
    </row>
    <row r="32" spans="1:47" x14ac:dyDescent="0.25">
      <c r="A32" t="s">
        <v>236</v>
      </c>
      <c r="B32">
        <v>33</v>
      </c>
      <c r="C32">
        <v>376</v>
      </c>
      <c r="D32" t="s">
        <v>344</v>
      </c>
      <c r="E32" s="3" t="e" cm="1">
        <f t="array" ref="E32">AVERAGE(_xlfn._xlws.FILTER('H2'!$AG$2:$AG$89120, (C32='H2'!$B$2:$B$89280)*(D32='H2'!$D$2:$D$89280)*($A$1='H2'!$E$2:$E$89280)))</f>
        <v>#VALUE!</v>
      </c>
      <c r="F32" s="2" t="e" cm="1">
        <f t="array" ref="F32">AVERAGE(_xlfn._xlws.FILTER('H2'!$AG$2:$AG$89120, (C32='H2'!$B$2:$B$89280)*(D32='H2'!$D$2:$D$89280)*(2040='H2'!$E$2:$E$89280)))</f>
        <v>#VALUE!</v>
      </c>
      <c r="G32" s="9" t="e" cm="1">
        <f t="array" ref="G32">_xlfn._xlws.FILTER('H2'!$AH$2:$AH$98960, (C32='H2'!$B$2:$B$89280)*(D32='H2'!$D$2:$D$89280)*($A$1='H2'!$E$2:$E$89280))</f>
        <v>#VALUE!</v>
      </c>
      <c r="H32" s="9" t="e" cm="1">
        <f t="array" ref="H32">_xlfn._xlws.FILTER('H2'!$AJ$2:$AJ$98960, (C32='H2'!$B$2:$B$89280)*(D32='H2'!$D$2:$D$89280)*($A$1='H2'!$E$2:$E$89280))</f>
        <v>#VALUE!</v>
      </c>
      <c r="I32" s="9" t="e" cm="1">
        <f t="array" ref="I32">_xlfn._xlws.FILTER('H2'!$AK$2:$AK$98960, (C32='H2'!$B$2:$B$89280)*(D32='H2'!$D$2:$D$89280)*($A$1='H2'!$E$2:$E$89280))</f>
        <v>#VALUE!</v>
      </c>
      <c r="J32" s="9" t="e" cm="1">
        <f t="array" ref="J32">_xlfn._xlws.FILTER('H2'!$AL$2:$AL$98960, (C32='H2'!$B$2:$B$89280)*(D32='H2'!$D$2:$D$89280)*($A$1='H2'!$E$2:$E$89280))</f>
        <v>#VALUE!</v>
      </c>
      <c r="K32" s="2" t="e" cm="1" vm="1">
        <f t="array" ref="K32">AVERAGE(_xlfn._xlws.FILTER('H2'!$L$2:$L$89280, (C32='H2'!$B$2:$B$89280)*(D32='H2'!$D$2:$D$89280)*($A$1='H2'!$E$2:$E$89280)))</f>
        <v>#VALUE!</v>
      </c>
      <c r="L32" s="2" t="e" cm="1" vm="1">
        <f t="array" ref="L32">AVERAGE(_xlfn._xlws.FILTER('H2'!$M$2:$M$89280, (C32='H2'!$B$2:$B$89280)*(D32='H2'!$D$2:$D$89280)*($A$1='H2'!$E$2:$E$89280)))</f>
        <v>#VALUE!</v>
      </c>
      <c r="M32" s="2" t="e" cm="1" vm="1">
        <f t="array" ref="M32">AVERAGE(_xlfn._xlws.FILTER('H2'!$K$2:$K$89280, ($C32='H2'!$B$2:$B$89280)*(D32='H2'!$D$2:$D$89280)*($A$1='H2'!$E$2:$E$89280)))</f>
        <v>#VALUE!</v>
      </c>
      <c r="N32" s="2" t="e" cm="1" vm="1">
        <f t="array" ref="N32">AVERAGE(_xlfn._xlws.FILTER('H2'!$N$2:$N$89280, ($C32='H2'!$B$2:$B$89280)*(D32='H2'!$D$2:$D$89280)*($A$1='H2'!$E$2:$E$89280)))</f>
        <v>#VALUE!</v>
      </c>
      <c r="O32" s="2" t="e" cm="1" vm="1">
        <f t="array" ref="O32">AVERAGE(_xlfn._xlws.FILTER('H2'!$H$2:$H$89280, ($C32='H2'!$B$2:$B$89280)*(D32='H2'!$D$2:$D$89280)*($A$1='H2'!$E$2:$E$89280)))</f>
        <v>#VALUE!</v>
      </c>
      <c r="P32" s="2" t="e" cm="1" vm="1">
        <f t="array" ref="P32">AVERAGE(_xlfn._xlws.FILTER('H2'!$I$2:$I$89280, ($C32='H2'!$B$2:$B$89280)*(D32='H2'!$D$2:$D$89280)*($A$1='H2'!$E$2:$E$89280)))</f>
        <v>#VALUE!</v>
      </c>
      <c r="Q32" s="2" t="e" cm="1" vm="1">
        <f t="array" ref="Q32">AVERAGE(_xlfn._xlws.FILTER('H2'!$G$2:$G$89280, ($C32='H2'!$B$2:$B$89280)*(D32='H2'!$D$2:$D$89280)*($A$1='H2'!$E$2:$E$89280)))</f>
        <v>#VALUE!</v>
      </c>
      <c r="R32" s="2" t="e" cm="1" vm="1">
        <f t="array" ref="R32">AVERAGE(_xlfn._xlws.FILTER(PS!$F$2:$F$89280, (C32=PS!$B$2:$B$89280)*(D32=PS!$D$2:$D$89280)*($A$1=PS!$E$2:$E$89280)))</f>
        <v>#VALUE!</v>
      </c>
      <c r="S32" s="2" t="e" cm="1" vm="1">
        <f t="array" ref="S32">AVERAGE(_xlfn._xlws.FILTER(PS!$F$2:$F$89280, (C32=PS!$B$2:$B$89280)*(D32=PS!$D$2:$D$89280)*(2040=PS!$E$2:$E$89280)))</f>
        <v>#VALUE!</v>
      </c>
      <c r="T32" s="2" t="e" cm="1" vm="1">
        <f t="array" ref="T32">AVERAGE(_xlfn._xlws.FILTER(PS!$P$2:$P$89280, (C32=PS!$B$2:$B$89280)*(D32=PS!$D$2:$D$89280)*($A$1=PS!$E$2:$E$89280)))+AVERAGE(_xlfn._xlws.FILTER(PS!$R$2:$R$89280, (C32=PS!$B$2:$B$89280)*(D32=PS!$D$2:$D$89280)*($A$1=PS!$E$2:$E$89280)))-T$28</f>
        <v>#VALUE!</v>
      </c>
      <c r="U32" s="2" t="e" cm="1" vm="1">
        <f t="array" ref="U32">AVERAGE(_xlfn._xlws.FILTER(PS!$T$2:$T$89280, (C32=PS!$B$2:$B$89280)*(D32=PS!$D$2:$D$89280)*($A$1=PS!$E$2:$E$89280)))-U$28</f>
        <v>#VALUE!</v>
      </c>
      <c r="V32" s="2" t="e" cm="1" vm="1">
        <f t="array" ref="V32">AVERAGE(_xlfn._xlws.FILTER(PS!$O$2:$O$89280+PS!$U$2:$U$89280, (C32=PS!$B$2:$B$89280)*(D32=PS!$D$2:$D$89280)*($A$1=PS!$E$2:$E$89280)))-V$28</f>
        <v>#VALUE!</v>
      </c>
      <c r="W32" s="2" t="e" cm="1" vm="1">
        <f t="array" ref="W32">AVERAGE(_xlfn._xlws.FILTER(PS!$Q$2:$Q$89280, (C32=PS!$B$2:$B$89280)*(D32=PS!$D$2:$D$89280)*($A$1=PS!$E$2:$E$89280)))-W$28</f>
        <v>#VALUE!</v>
      </c>
      <c r="X32" s="2" t="e" cm="1" vm="1">
        <f t="array" ref="X32">AVERAGE(_xlfn._xlws.FILTER(PS!$S$2:$S$89280, (C32=PS!$B$2:$B$89280)*(D32=PS!$D$2:$D$89280)*($A$1=PS!$E$2:$E$89280)))-X$28</f>
        <v>#VALUE!</v>
      </c>
      <c r="Y32" s="2" t="e" cm="1" vm="1">
        <f t="array" ref="Y32">AVERAGE(_xlfn._xlws.FILTER(PS_FS!$W$2:$W$89280+PS_FS!$Y$2:$Y$89280, (C32=PS_FS!$B$2:$B$89280)*(D32=PS_FS!$D$2:$D$89280)*($A$1=PS_FS!$E$2:$E$89280)))-Y$28</f>
        <v>#VALUE!</v>
      </c>
      <c r="Z32" s="2" t="e" cm="1" vm="1">
        <f t="array" ref="Z32">AVERAGE(_xlfn._xlws.FILTER(PS_FS!$AA$2:$AA$89280, (C32=PS_FS!$B$2:$B$89280)*(D32=PS_FS!$D$2:$D$89280)*($A$1=PS_FS!$E$2:$E$89280)))-Z$28</f>
        <v>#VALUE!</v>
      </c>
      <c r="AA32" s="2" t="e" cm="1" vm="1">
        <f t="array" ref="AA32">AVERAGE(_xlfn._xlws.FILTER(PS_FS!$AB$2:$AB$89280+PS_FS!$V$2:$V$89280, (C32=PS_FS!$B$2:$B$89280)*(D32=PS_FS!$D$2:$D$89280)*($A$1=PS_FS!$E$2:$E$89280)))-AA$28</f>
        <v>#VALUE!</v>
      </c>
      <c r="AB32" s="2" t="e" cm="1" vm="1">
        <f t="array" ref="AB32">AVERAGE(_xlfn._xlws.FILTER(PS_FS!$X$2:$X$89280, (C32=PS_FS!$B$2:$B$89280)*(D32=PS_FS!$D$2:$D$89280)*($A$1=PS_FS!$E$2:$E$89280)))-AB$28</f>
        <v>#VALUE!</v>
      </c>
      <c r="AC32" s="2" t="e" cm="1" vm="1">
        <f t="array" ref="AC32">AVERAGE(_xlfn._xlws.FILTER(PS_FS!$Z$2:$Z$89280, (C32=PS_FS!$B$2:$B$89280)*(D32=PS_FS!$D$2:$D$89280)*($A$1=PS_FS!$E$2:$E$89280)))-AC$28</f>
        <v>#VALUE!</v>
      </c>
      <c r="AD32" s="2" t="e" cm="1" vm="1">
        <f t="array" ref="AD32">AVERAGE(_xlfn._xlws.FILTER(ETS!$M$2:$M$89240, (C32=ETS!$A$2:$A$89240)*(D32=ETS!$C$2:$C$89240)*($A$1=ETS!$D$2:$D$89240)))</f>
        <v>#VALUE!</v>
      </c>
      <c r="AE32" s="2" t="e" cm="1" vm="1">
        <f t="array" ref="AE32">AVERAGE(_xlfn._xlws.FILTER(ETS!$M$2:$M$89240, (C32=ETS!$A$2:$A$89240)*(D32=ETS!$C$2:$C$89240)*(2040=ETS!$D$2:$D$89240)))</f>
        <v>#VALUE!</v>
      </c>
      <c r="AF32" s="9" t="e" cm="1" vm="1">
        <f t="array" ref="AF32">AVERAGE(_xlfn._xlws.FILTER(ETS!$L$2:$L$89240, (C32=ETS!$A$2:$A$89240)*(D32=ETS!$C$2:$C$89240)))*40-AF$28</f>
        <v>#VALUE!</v>
      </c>
      <c r="AG32" s="9" t="e" cm="1" vm="1">
        <f t="array" ref="AG32">AVERAGE(_xlfn._xlws.FILTER(ETS!$K$2:$K$89240, (C32=ETS!$A$2:$A$89240)*(D32=ETS!$C$2:$C$89240)))*40-AG$28</f>
        <v>#VALUE!</v>
      </c>
      <c r="AH32" s="9" t="e" cm="1" vm="1">
        <f t="array" ref="AH32">AVERAGE(_xlfn._xlws.FILTER(ETS!$J$2:$J$89240, (C32=ETS!$A$2:$A$89240)*(D32=ETS!$C$2:$C$89240)))*40-AH$28</f>
        <v>#VALUE!</v>
      </c>
      <c r="AI32" s="4" t="e" vm="2">
        <f t="shared" si="18"/>
        <v>#VALUE!</v>
      </c>
      <c r="AJ32" s="2" t="e" vm="2">
        <f t="shared" si="1"/>
        <v>#VALUE!</v>
      </c>
      <c r="AK32" s="9" t="e" vm="2">
        <f t="shared" si="16"/>
        <v>#VALUE!</v>
      </c>
      <c r="AL32" t="e" vm="2">
        <f t="shared" si="2"/>
        <v>#VALUE!</v>
      </c>
      <c r="AM32" s="9" t="e" vm="2">
        <f t="shared" si="12"/>
        <v>#VALUE!</v>
      </c>
      <c r="AN32" t="e" vm="2">
        <f t="shared" si="13"/>
        <v>#VALUE!</v>
      </c>
      <c r="AO32" t="e" vm="2">
        <f t="shared" si="14"/>
        <v>#VALUE!</v>
      </c>
      <c r="AP32" t="e" vm="2">
        <f t="shared" si="17"/>
        <v>#VALUE!</v>
      </c>
      <c r="AQ32" t="e" vm="2">
        <f t="shared" si="9"/>
        <v>#VALUE!</v>
      </c>
      <c r="AR32">
        <v>2490.4501079403449</v>
      </c>
      <c r="AS32" t="e" vm="2">
        <f t="shared" si="10"/>
        <v>#VALUE!</v>
      </c>
      <c r="AT32" s="4" t="e" vm="2">
        <f t="shared" si="4"/>
        <v>#VALUE!</v>
      </c>
      <c r="AU32" s="4" t="e" vm="2">
        <f t="shared" si="5"/>
        <v>#VALUE!</v>
      </c>
    </row>
    <row r="33" spans="1:47" x14ac:dyDescent="0.25">
      <c r="A33" t="s">
        <v>233</v>
      </c>
      <c r="B33">
        <v>34</v>
      </c>
      <c r="C33">
        <v>76</v>
      </c>
      <c r="D33" t="s">
        <v>344</v>
      </c>
      <c r="E33" s="3" t="e" cm="1">
        <f t="array" ref="E33">AVERAGE(_xlfn._xlws.FILTER('H2'!$AG$2:$AG$89120, (C33='H2'!$B$2:$B$89280)*(D33='H2'!$D$2:$D$89280)*($A$1='H2'!$E$2:$E$89280)))</f>
        <v>#VALUE!</v>
      </c>
      <c r="F33" s="2" t="e" cm="1">
        <f t="array" ref="F33">AVERAGE(_xlfn._xlws.FILTER('H2'!$AG$2:$AG$89120, (C33='H2'!$B$2:$B$89280)*(D33='H2'!$D$2:$D$89280)*(2040='H2'!$E$2:$E$89280)))</f>
        <v>#VALUE!</v>
      </c>
      <c r="G33" s="9" t="e" cm="1">
        <f t="array" ref="G33">_xlfn._xlws.FILTER('H2'!$AH$2:$AH$98960, (C33='H2'!$B$2:$B$89280)*(D33='H2'!$D$2:$D$89280)*($A$1='H2'!$E$2:$E$89280))</f>
        <v>#VALUE!</v>
      </c>
      <c r="H33" s="9" t="e" cm="1">
        <f t="array" ref="H33">_xlfn._xlws.FILTER('H2'!$AJ$2:$AJ$98960, (C33='H2'!$B$2:$B$89280)*(D33='H2'!$D$2:$D$89280)*($A$1='H2'!$E$2:$E$89280))</f>
        <v>#VALUE!</v>
      </c>
      <c r="I33" s="9" t="e" cm="1">
        <f t="array" ref="I33">_xlfn._xlws.FILTER('H2'!$AK$2:$AK$98960, (C33='H2'!$B$2:$B$89280)*(D33='H2'!$D$2:$D$89280)*($A$1='H2'!$E$2:$E$89280))</f>
        <v>#VALUE!</v>
      </c>
      <c r="J33" s="9" t="e" cm="1">
        <f t="array" ref="J33">_xlfn._xlws.FILTER('H2'!$AL$2:$AL$98960, (C33='H2'!$B$2:$B$89280)*(D33='H2'!$D$2:$D$89280)*($A$1='H2'!$E$2:$E$89280))</f>
        <v>#VALUE!</v>
      </c>
      <c r="K33" s="2" t="e" cm="1" vm="1">
        <f t="array" ref="K33">AVERAGE(_xlfn._xlws.FILTER('H2'!$L$2:$L$89280, (C33='H2'!$B$2:$B$89280)*(D33='H2'!$D$2:$D$89280)*($A$1='H2'!$E$2:$E$89280)))</f>
        <v>#VALUE!</v>
      </c>
      <c r="L33" s="2" t="e" cm="1" vm="1">
        <f t="array" ref="L33">AVERAGE(_xlfn._xlws.FILTER('H2'!$M$2:$M$89280, (C33='H2'!$B$2:$B$89280)*(D33='H2'!$D$2:$D$89280)*($A$1='H2'!$E$2:$E$89280)))</f>
        <v>#VALUE!</v>
      </c>
      <c r="M33" s="2" t="e" cm="1" vm="1">
        <f t="array" ref="M33">AVERAGE(_xlfn._xlws.FILTER('H2'!$K$2:$K$89280, ($C33='H2'!$B$2:$B$89280)*(D33='H2'!$D$2:$D$89280)*($A$1='H2'!$E$2:$E$89280)))</f>
        <v>#VALUE!</v>
      </c>
      <c r="N33" s="2" t="e" cm="1" vm="1">
        <f t="array" ref="N33">AVERAGE(_xlfn._xlws.FILTER('H2'!$N$2:$N$89280, ($C33='H2'!$B$2:$B$89280)*(D33='H2'!$D$2:$D$89280)*($A$1='H2'!$E$2:$E$89280)))</f>
        <v>#VALUE!</v>
      </c>
      <c r="O33" s="2" t="e" cm="1" vm="1">
        <f t="array" ref="O33">AVERAGE(_xlfn._xlws.FILTER('H2'!$H$2:$H$89280, ($C33='H2'!$B$2:$B$89280)*(D33='H2'!$D$2:$D$89280)*($A$1='H2'!$E$2:$E$89280)))</f>
        <v>#VALUE!</v>
      </c>
      <c r="P33" s="2" t="e" cm="1" vm="1">
        <f t="array" ref="P33">AVERAGE(_xlfn._xlws.FILTER('H2'!$I$2:$I$89280, ($C33='H2'!$B$2:$B$89280)*(D33='H2'!$D$2:$D$89280)*($A$1='H2'!$E$2:$E$89280)))</f>
        <v>#VALUE!</v>
      </c>
      <c r="Q33" s="2" t="e" cm="1" vm="1">
        <f t="array" ref="Q33">AVERAGE(_xlfn._xlws.FILTER('H2'!$G$2:$G$89280, ($C33='H2'!$B$2:$B$89280)*(D33='H2'!$D$2:$D$89280)*($A$1='H2'!$E$2:$E$89280)))</f>
        <v>#VALUE!</v>
      </c>
      <c r="R33" s="2" t="e" cm="1" vm="1">
        <f t="array" ref="R33">AVERAGE(_xlfn._xlws.FILTER(PS!$F$2:$F$89280, (C33=PS!$B$2:$B$89280)*(D33=PS!$D$2:$D$89280)*($A$1=PS!$E$2:$E$89280)))</f>
        <v>#VALUE!</v>
      </c>
      <c r="S33" s="2" t="e" cm="1" vm="1">
        <f t="array" ref="S33">AVERAGE(_xlfn._xlws.FILTER(PS!$F$2:$F$89280, (C33=PS!$B$2:$B$89280)*(D33=PS!$D$2:$D$89280)*(2040=PS!$E$2:$E$89280)))</f>
        <v>#VALUE!</v>
      </c>
      <c r="T33" s="2" t="e" cm="1" vm="1">
        <f t="array" ref="T33">AVERAGE(_xlfn._xlws.FILTER(PS!$P$2:$P$89280, (C33=PS!$B$2:$B$89280)*(D33=PS!$D$2:$D$89280)*($A$1=PS!$E$2:$E$89280)))+AVERAGE(_xlfn._xlws.FILTER(PS!$R$2:$R$89280, (C33=PS!$B$2:$B$89280)*(D33=PS!$D$2:$D$89280)*($A$1=PS!$E$2:$E$89280)))-T$28</f>
        <v>#VALUE!</v>
      </c>
      <c r="U33" s="2" t="e" cm="1" vm="1">
        <f t="array" ref="U33">AVERAGE(_xlfn._xlws.FILTER(PS!$T$2:$T$89280, (C33=PS!$B$2:$B$89280)*(D33=PS!$D$2:$D$89280)*($A$1=PS!$E$2:$E$89280)))-U$28</f>
        <v>#VALUE!</v>
      </c>
      <c r="V33" s="2" t="e" cm="1" vm="1">
        <f t="array" ref="V33">AVERAGE(_xlfn._xlws.FILTER(PS!$O$2:$O$89280+PS!$U$2:$U$89280, (C33=PS!$B$2:$B$89280)*(D33=PS!$D$2:$D$89280)*($A$1=PS!$E$2:$E$89280)))-V$28</f>
        <v>#VALUE!</v>
      </c>
      <c r="W33" s="2" t="e" cm="1" vm="1">
        <f t="array" ref="W33">AVERAGE(_xlfn._xlws.FILTER(PS!$Q$2:$Q$89280, (C33=PS!$B$2:$B$89280)*(D33=PS!$D$2:$D$89280)*($A$1=PS!$E$2:$E$89280)))-W$28</f>
        <v>#VALUE!</v>
      </c>
      <c r="X33" s="2" t="e" cm="1" vm="1">
        <f t="array" ref="X33">AVERAGE(_xlfn._xlws.FILTER(PS!$S$2:$S$89280, (C33=PS!$B$2:$B$89280)*(D33=PS!$D$2:$D$89280)*($A$1=PS!$E$2:$E$89280)))-X$28</f>
        <v>#VALUE!</v>
      </c>
      <c r="Y33" s="2" t="e" cm="1" vm="1">
        <f t="array" ref="Y33">AVERAGE(_xlfn._xlws.FILTER(PS_FS!$W$2:$W$89280+PS_FS!$Y$2:$Y$89280, (C33=PS_FS!$B$2:$B$89280)*(D33=PS_FS!$D$2:$D$89280)*($A$1=PS_FS!$E$2:$E$89280)))-Y$28</f>
        <v>#VALUE!</v>
      </c>
      <c r="Z33" s="2" t="e" cm="1" vm="1">
        <f t="array" ref="Z33">AVERAGE(_xlfn._xlws.FILTER(PS_FS!$AA$2:$AA$89280, (C33=PS_FS!$B$2:$B$89280)*(D33=PS_FS!$D$2:$D$89280)*($A$1=PS_FS!$E$2:$E$89280)))-Z$28</f>
        <v>#VALUE!</v>
      </c>
      <c r="AA33" s="2" t="e" cm="1" vm="1">
        <f t="array" ref="AA33">AVERAGE(_xlfn._xlws.FILTER(PS_FS!$AB$2:$AB$89280+PS_FS!$V$2:$V$89280, (C33=PS_FS!$B$2:$B$89280)*(D33=PS_FS!$D$2:$D$89280)*($A$1=PS_FS!$E$2:$E$89280)))-AA$28</f>
        <v>#VALUE!</v>
      </c>
      <c r="AB33" s="2" t="e" cm="1" vm="1">
        <f t="array" ref="AB33">AVERAGE(_xlfn._xlws.FILTER(PS_FS!$X$2:$X$89280, (C33=PS_FS!$B$2:$B$89280)*(D33=PS_FS!$D$2:$D$89280)*($A$1=PS_FS!$E$2:$E$89280)))-AB$28</f>
        <v>#VALUE!</v>
      </c>
      <c r="AC33" s="2" t="e" cm="1" vm="1">
        <f t="array" ref="AC33">AVERAGE(_xlfn._xlws.FILTER(PS_FS!$Z$2:$Z$89280, (C33=PS_FS!$B$2:$B$89280)*(D33=PS_FS!$D$2:$D$89280)*($A$1=PS_FS!$E$2:$E$89280)))-AC$28</f>
        <v>#VALUE!</v>
      </c>
      <c r="AD33" s="2" t="e" cm="1" vm="1">
        <f t="array" ref="AD33">AVERAGE(_xlfn._xlws.FILTER(ETS!$M$2:$M$89240, (C33=ETS!$A$2:$A$89240)*(D33=ETS!$C$2:$C$89240)*($A$1=ETS!$D$2:$D$89240)))</f>
        <v>#VALUE!</v>
      </c>
      <c r="AE33" s="2" t="e" cm="1" vm="1">
        <f t="array" ref="AE33">AVERAGE(_xlfn._xlws.FILTER(ETS!$M$2:$M$89240, (C33=ETS!$A$2:$A$89240)*(D33=ETS!$C$2:$C$89240)*(2040=ETS!$D$2:$D$89240)))</f>
        <v>#VALUE!</v>
      </c>
      <c r="AF33" s="9" t="e" cm="1" vm="1">
        <f t="array" ref="AF33">AVERAGE(_xlfn._xlws.FILTER(ETS!$L$2:$L$89240, (C33=ETS!$A$2:$A$89240)*(D33=ETS!$C$2:$C$89240)))*40-AF$28</f>
        <v>#VALUE!</v>
      </c>
      <c r="AG33" s="9" t="e" cm="1" vm="1">
        <f t="array" ref="AG33">AVERAGE(_xlfn._xlws.FILTER(ETS!$K$2:$K$89240, (C33=ETS!$A$2:$A$89240)*(D33=ETS!$C$2:$C$89240)))*40-AG$28</f>
        <v>#VALUE!</v>
      </c>
      <c r="AH33" s="9" t="e" cm="1" vm="1">
        <f t="array" ref="AH33">AVERAGE(_xlfn._xlws.FILTER(ETS!$J$2:$J$89240, (C33=ETS!$A$2:$A$89240)*(D33=ETS!$C$2:$C$89240)))*40-AH$28</f>
        <v>#VALUE!</v>
      </c>
      <c r="AI33" s="4" t="e" vm="2">
        <f t="shared" si="18"/>
        <v>#VALUE!</v>
      </c>
      <c r="AJ33" s="2" t="e" vm="2">
        <f t="shared" si="1"/>
        <v>#VALUE!</v>
      </c>
      <c r="AK33" s="9" t="e" vm="2">
        <f t="shared" si="16"/>
        <v>#VALUE!</v>
      </c>
      <c r="AL33" t="e" vm="2">
        <f t="shared" si="2"/>
        <v>#VALUE!</v>
      </c>
      <c r="AM33" s="9" t="e" vm="2">
        <f t="shared" si="12"/>
        <v>#VALUE!</v>
      </c>
      <c r="AN33" t="e" vm="2">
        <f t="shared" si="13"/>
        <v>#VALUE!</v>
      </c>
      <c r="AO33" t="e" vm="2">
        <f t="shared" si="14"/>
        <v>#VALUE!</v>
      </c>
      <c r="AP33" t="e" vm="2">
        <f t="shared" si="17"/>
        <v>#VALUE!</v>
      </c>
      <c r="AQ33" t="e" vm="2">
        <f t="shared" si="9"/>
        <v>#VALUE!</v>
      </c>
      <c r="AR33">
        <v>2490.4501079403449</v>
      </c>
      <c r="AS33" t="e" vm="2">
        <f t="shared" si="10"/>
        <v>#VALUE!</v>
      </c>
      <c r="AT33" s="4" t="e" vm="2">
        <f t="shared" si="4"/>
        <v>#VALUE!</v>
      </c>
      <c r="AU33" s="4" t="e" vm="2">
        <f t="shared" si="5"/>
        <v>#VALUE!</v>
      </c>
    </row>
    <row r="34" spans="1:47" x14ac:dyDescent="0.25">
      <c r="A34" t="s">
        <v>256</v>
      </c>
      <c r="B34">
        <v>35</v>
      </c>
      <c r="C34">
        <v>1</v>
      </c>
      <c r="D34" t="s">
        <v>337</v>
      </c>
      <c r="E34" s="3" t="e" cm="1">
        <f t="array" ref="E34">AVERAGE(_xlfn._xlws.FILTER('H2'!$AG$2:$AG$89120, (C34='H2'!$B$2:$B$89280)*(D34='H2'!$D$2:$D$89280)*($A$1='H2'!$E$2:$E$89280)))</f>
        <v>#VALUE!</v>
      </c>
      <c r="F34" s="2" t="e" cm="1">
        <f t="array" ref="F34">AVERAGE(_xlfn._xlws.FILTER('H2'!$AG$2:$AG$89120, (C34='H2'!$B$2:$B$89280)*(D34='H2'!$D$2:$D$89280)*(2040='H2'!$E$2:$E$89280)))</f>
        <v>#VALUE!</v>
      </c>
      <c r="G34" s="9" t="e" cm="1">
        <f t="array" ref="G34">_xlfn._xlws.FILTER('H2'!$AH$2:$AH$98960, (C34='H2'!$B$2:$B$89280)*(D34='H2'!$D$2:$D$89280)*($A$1='H2'!$E$2:$E$89280))</f>
        <v>#VALUE!</v>
      </c>
      <c r="H34" s="9" t="e" cm="1">
        <f t="array" ref="H34">_xlfn._xlws.FILTER('H2'!$AJ$2:$AJ$98960, (C34='H2'!$B$2:$B$89280)*(D34='H2'!$D$2:$D$89280)*($A$1='H2'!$E$2:$E$89280))</f>
        <v>#VALUE!</v>
      </c>
      <c r="I34" s="9" t="e" cm="1">
        <f t="array" ref="I34">_xlfn._xlws.FILTER('H2'!$AK$2:$AK$98960, (C34='H2'!$B$2:$B$89280)*(D34='H2'!$D$2:$D$89280)*($A$1='H2'!$E$2:$E$89280))</f>
        <v>#VALUE!</v>
      </c>
      <c r="J34" s="9" t="e" cm="1">
        <f t="array" ref="J34">_xlfn._xlws.FILTER('H2'!$AL$2:$AL$98960, (C34='H2'!$B$2:$B$89280)*(D34='H2'!$D$2:$D$89280)*($A$1='H2'!$E$2:$E$89280))</f>
        <v>#VALUE!</v>
      </c>
      <c r="K34" s="2" cm="1">
        <f t="array" ref="K34">AVERAGE(_xlfn._xlws.FILTER('H2'!$L$2:$L$89280, (C34='H2'!$B$2:$B$89280)*(D34='H2'!$D$2:$D$89280)*($A$1='H2'!$E$2:$E$89280)))</f>
        <v>1.1758406615638322</v>
      </c>
      <c r="L34" s="2" cm="1">
        <f t="array" ref="L34">AVERAGE(_xlfn._xlws.FILTER('H2'!$M$2:$M$89280, (C34='H2'!$B$2:$B$89280)*(D34='H2'!$D$2:$D$89280)*($A$1='H2'!$E$2:$E$89280)))</f>
        <v>5.0654431883166016</v>
      </c>
      <c r="M34" s="2" cm="1">
        <f t="array" ref="M34">AVERAGE(_xlfn._xlws.FILTER('H2'!$K$2:$K$89280, ($C34='H2'!$B$2:$B$89280)*(D34='H2'!$D$2:$D$89280)*($A$1='H2'!$E$2:$E$89280)))</f>
        <v>6.5496606150681744</v>
      </c>
      <c r="N34" s="2" cm="1">
        <f t="array" ref="N34">AVERAGE(_xlfn._xlws.FILTER('H2'!$N$2:$N$89280, ($C34='H2'!$B$2:$B$89280)*(D34='H2'!$D$2:$D$89280)*($A$1='H2'!$E$2:$E$89280)))</f>
        <v>7.6837288615769994</v>
      </c>
      <c r="O34" s="2" cm="1">
        <f t="array" ref="O34">AVERAGE(_xlfn._xlws.FILTER('H2'!$H$2:$H$89280, ($C34='H2'!$B$2:$B$89280)*(D34='H2'!$D$2:$D$89280)*($A$1='H2'!$E$2:$E$89280)))</f>
        <v>7.8417123075162261</v>
      </c>
      <c r="P34" s="2" cm="1">
        <f t="array" ref="P34">AVERAGE(_xlfn._xlws.FILTER('H2'!$I$2:$I$89280, ($C34='H2'!$B$2:$B$89280)*(D34='H2'!$D$2:$D$89280)*($A$1='H2'!$E$2:$E$89280)))</f>
        <v>53.321425896499065</v>
      </c>
      <c r="Q34" s="2" cm="1">
        <f t="array" ref="Q34">AVERAGE(_xlfn._xlws.FILTER('H2'!$G$2:$G$89280, ($C34='H2'!$B$2:$B$89280)*(D34='H2'!$D$2:$D$89280)*($A$1='H2'!$E$2:$E$89280)))</f>
        <v>31.949727329329114</v>
      </c>
      <c r="R34" s="2" cm="1">
        <f t="array" ref="R34">AVERAGE(_xlfn._xlws.FILTER(PS!$F$2:$F$89280, (C34=PS!$B$2:$B$89280)*(D34=PS!$D$2:$D$89280)*($A$1=PS!$E$2:$E$89280)))</f>
        <v>85.439425483218002</v>
      </c>
      <c r="S34" s="2" cm="1">
        <f t="array" ref="S34">AVERAGE(_xlfn._xlws.FILTER(PS!$F$2:$F$89280, (C34=PS!$B$2:$B$89280)*(D34=PS!$D$2:$D$89280)*(2040=PS!$E$2:$E$89280)))</f>
        <v>104.03697395981108</v>
      </c>
      <c r="T34" s="9" cm="1">
        <f t="array" ref="T34">AVERAGE(_xlfn._xlws.FILTER(PS!$P$2:$P$89280, (C34=PS!$B$2:$B$89280)*(D34=PS!$D$2:$D$89280)*($A$1=PS!$E$2:$E$89280)))+AVERAGE(_xlfn._xlws.FILTER(PS!$R$2:$R$89280, (C34=PS!$B$2:$B$89280)*(D34=PS!$D$2:$D$89280)*($A$1=PS!$E$2:$E$89280)))</f>
        <v>1104.5557523445771</v>
      </c>
      <c r="U34" s="9" cm="1">
        <f t="array" ref="U34">AVERAGE(_xlfn._xlws.FILTER(PS!$T$2:$T$89280, (C34=PS!$B$2:$B$89280)*(D34=PS!$D$2:$D$89280)*($A$1=PS!$E$2:$E$89280)))</f>
        <v>369.19968713370946</v>
      </c>
      <c r="V34" s="9" cm="1">
        <f t="array" ref="V34">AVERAGE(_xlfn._xlws.FILTER(PS!$O$2:$O$89280+PS!$U$2:$U$89280, (C34=PS!$B$2:$B$89280)*(D34=PS!$D$2:$D$89280)*($A$1=PS!$E$2:$E$89280)))</f>
        <v>100.27181382169029</v>
      </c>
      <c r="W34" s="9" cm="1">
        <f t="array" ref="W34">AVERAGE(_xlfn._xlws.FILTER(PS!$Q$2:$Q$89280, (C34=PS!$B$2:$B$89280)*(D34=PS!$D$2:$D$89280)*($A$1=PS!$E$2:$E$89280)))</f>
        <v>19.776000000006501</v>
      </c>
      <c r="X34" s="9" cm="1">
        <f t="array" ref="X34">AVERAGE(_xlfn._xlws.FILTER(PS!$S$2:$S$89280, (C34=PS!$B$2:$B$89280)*(D34=PS!$D$2:$D$89280)*($A$1=PS!$E$2:$E$89280)))</f>
        <v>43.164000000000009</v>
      </c>
      <c r="Y34" s="9" cm="1">
        <f t="array" ref="Y34">_xlfn._xlws.FILTER(PS_FS!$W$2:$W$89280+PS_FS!$Y$2:$Y$89280, (C34=PS_FS!$B$2:$B$89280)*(D34=PS_FS!$D$2:$D$89280)*($A$1=PS_FS!$E$2:$E$89280))</f>
        <v>1979.20371429993</v>
      </c>
      <c r="Z34" s="9" cm="1">
        <f t="array" ref="Z34">AVERAGE(_xlfn._xlws.FILTER(PS_FS!$AA$2:$AA$89280, (C34=PS_FS!$B$2:$B$89280)*(D34=PS_FS!$D$2:$D$89280)*($A$1=PS_FS!$E$2:$E$89280)))</f>
        <v>405.33874868355196</v>
      </c>
      <c r="AA34" s="9" cm="1">
        <f t="array" ref="AA34">AVERAGE(_xlfn._xlws.FILTER(PS_FS!$AB$2:$AB$89280+PS_FS!$V$2:$V$89280, (C34=PS_FS!$B$2:$B$89280)*(D34=PS_FS!$D$2:$D$89280)*($A$1=PS_FS!$E$2:$E$89280)))</f>
        <v>189.04797456372776</v>
      </c>
      <c r="AB34" s="9" cm="1">
        <f t="array" ref="AB34">AVERAGE(_xlfn._xlws.FILTER(PS_FS!$X$2:$X$89280, (C34=PS_FS!$B$2:$B$89280)*(D34=PS_FS!$D$2:$D$89280)*($A$1=PS_FS!$E$2:$E$89280)))</f>
        <v>2.5150487363338985</v>
      </c>
      <c r="AC34" s="9" cm="1">
        <f t="array" ref="AC34">AVERAGE(_xlfn._xlws.FILTER(PS_FS!$Z$2:$Z$89280, (C34=PS_FS!$B$2:$B$89280)*(D34=PS_FS!$D$2:$D$89280)*($A$1=PS_FS!$E$2:$E$89280)))</f>
        <v>320.63871251386684</v>
      </c>
      <c r="AD34" s="2" cm="1">
        <f t="array" ref="AD34">AVERAGE(_xlfn._xlws.FILTER(ETS!$M$2:$M$89240, (C34=ETS!$A$2:$A$89240)*(D34=ETS!$C$2:$C$89240)*($A$1=ETS!$D$2:$D$89240)))</f>
        <v>185.11366177099532</v>
      </c>
      <c r="AE34" s="2" cm="1">
        <f t="array" ref="AE34">AVERAGE(_xlfn._xlws.FILTER(ETS!$M$2:$M$89240, (C34=ETS!$A$2:$A$89240)*(D34=ETS!$C$2:$C$89240)*(2040=ETS!$D$2:$D$89240)))</f>
        <v>436.77657497267774</v>
      </c>
      <c r="AF34" s="9" cm="1">
        <f t="array" ref="AF34">AVERAGE(_xlfn._xlws.FILTER(ETS!$L$2:$L$89240, (C34=ETS!$A$2:$A$89240)*(D34=ETS!$C$2:$C$89240)))*40</f>
        <v>3661.7132123404381</v>
      </c>
      <c r="AG34" s="9" cm="1">
        <f t="array" ref="AG34">AVERAGE(_xlfn._xlws.FILTER(ETS!$K$2:$K$89240, (C34=ETS!$A$2:$A$89240)*(D34=ETS!$C$2:$C$89240)))*40</f>
        <v>561.76891594421954</v>
      </c>
      <c r="AH34" s="9" cm="1">
        <f t="array" ref="AH34">AVERAGE(_xlfn._xlws.FILTER(ETS!$J$2:$J$89240, (C34=ETS!$A$2:$A$89240)*(D34=ETS!$C$2:$C$89240)))*40</f>
        <v>15042.836335231801</v>
      </c>
      <c r="AI34" s="4">
        <f t="shared" si="18"/>
        <v>19266.318463516458</v>
      </c>
      <c r="AJ34" s="2">
        <f t="shared" si="1"/>
        <v>2896.7441987974107</v>
      </c>
      <c r="AK34" s="9">
        <f>AJ34</f>
        <v>2896.7441987974107</v>
      </c>
      <c r="AL34">
        <f t="shared" si="2"/>
        <v>334.03186368827949</v>
      </c>
      <c r="AM34" s="9">
        <f t="shared" si="12"/>
        <v>2562.7123351091313</v>
      </c>
      <c r="AN34">
        <f t="shared" si="13"/>
        <v>39.2529459110483</v>
      </c>
      <c r="AO34">
        <f t="shared" si="14"/>
        <v>205.96236704605431</v>
      </c>
      <c r="AQ34">
        <f t="shared" si="9"/>
        <v>2562.7123351091313</v>
      </c>
      <c r="AR34">
        <v>2490.4501079403449</v>
      </c>
      <c r="AS34">
        <f t="shared" si="10"/>
        <v>72.262227168786467</v>
      </c>
      <c r="AT34" s="4">
        <f t="shared" si="4"/>
        <v>4948.2485852502268</v>
      </c>
      <c r="AU34" s="4">
        <f t="shared" si="5"/>
        <v>3134.9428940425819</v>
      </c>
    </row>
    <row r="35" spans="1:47" x14ac:dyDescent="0.25">
      <c r="A35" t="s">
        <v>234</v>
      </c>
      <c r="B35">
        <v>36</v>
      </c>
      <c r="C35">
        <v>22</v>
      </c>
      <c r="D35" t="s">
        <v>337</v>
      </c>
      <c r="E35" s="3" t="e" cm="1">
        <f t="array" ref="E35">AVERAGE(_xlfn._xlws.FILTER('H2'!$AG$2:$AG$89120, (C35='H2'!$B$2:$B$89280)*(D35='H2'!$D$2:$D$89280)*($A$1='H2'!$E$2:$E$89280)))</f>
        <v>#VALUE!</v>
      </c>
      <c r="F35" s="2" t="e" cm="1">
        <f t="array" ref="F35">AVERAGE(_xlfn._xlws.FILTER('H2'!$AG$2:$AG$89120, (C35='H2'!$B$2:$B$89280)*(D35='H2'!$D$2:$D$89280)*(2040='H2'!$E$2:$E$89280)))</f>
        <v>#VALUE!</v>
      </c>
      <c r="G35" s="9" t="e" cm="1">
        <f t="array" ref="G35">_xlfn._xlws.FILTER('H2'!$AH$2:$AH$98960, (C35='H2'!$B$2:$B$89280)*(D35='H2'!$D$2:$D$89280)*($A$1='H2'!$E$2:$E$89280))</f>
        <v>#VALUE!</v>
      </c>
      <c r="H35" s="9" t="e" cm="1">
        <f t="array" ref="H35">_xlfn._xlws.FILTER('H2'!$AJ$2:$AJ$98960, (C35='H2'!$B$2:$B$89280)*(D35='H2'!$D$2:$D$89280)*($A$1='H2'!$E$2:$E$89280))</f>
        <v>#VALUE!</v>
      </c>
      <c r="I35" s="9" t="e" cm="1">
        <f t="array" ref="I35">_xlfn._xlws.FILTER('H2'!$AK$2:$AK$98960, (C35='H2'!$B$2:$B$89280)*(D35='H2'!$D$2:$D$89280)*($A$1='H2'!$E$2:$E$89280))</f>
        <v>#VALUE!</v>
      </c>
      <c r="J35" s="9" t="e" cm="1">
        <f t="array" ref="J35">_xlfn._xlws.FILTER('H2'!$AL$2:$AL$98960, (C35='H2'!$B$2:$B$89280)*(D35='H2'!$D$2:$D$89280)*($A$1='H2'!$E$2:$E$89280))</f>
        <v>#VALUE!</v>
      </c>
      <c r="K35" s="2" t="e" cm="1" vm="1">
        <f t="array" ref="K35">AVERAGE(_xlfn._xlws.FILTER('H2'!$L$2:$L$89280, (C35='H2'!$B$2:$B$89280)*(D35='H2'!$D$2:$D$89280)*($A$1='H2'!$E$2:$E$89280)))</f>
        <v>#VALUE!</v>
      </c>
      <c r="L35" s="2" t="e" cm="1" vm="1">
        <f t="array" ref="L35">AVERAGE(_xlfn._xlws.FILTER('H2'!$M$2:$M$89280, (C35='H2'!$B$2:$B$89280)*(D35='H2'!$D$2:$D$89280)*($A$1='H2'!$E$2:$E$89280)))</f>
        <v>#VALUE!</v>
      </c>
      <c r="M35" s="2" t="e" cm="1" vm="1">
        <f t="array" ref="M35">AVERAGE(_xlfn._xlws.FILTER('H2'!$K$2:$K$89280, ($C35='H2'!$B$2:$B$89280)*(D35='H2'!$D$2:$D$89280)*($A$1='H2'!$E$2:$E$89280)))</f>
        <v>#VALUE!</v>
      </c>
      <c r="N35" s="2" t="e" cm="1" vm="1">
        <f t="array" ref="N35">AVERAGE(_xlfn._xlws.FILTER('H2'!$N$2:$N$89280, ($C35='H2'!$B$2:$B$89280)*(D35='H2'!$D$2:$D$89280)*($A$1='H2'!$E$2:$E$89280)))</f>
        <v>#VALUE!</v>
      </c>
      <c r="O35" s="2" t="e" cm="1" vm="1">
        <f t="array" ref="O35">AVERAGE(_xlfn._xlws.FILTER('H2'!$H$2:$H$89280, ($C35='H2'!$B$2:$B$89280)*(D35='H2'!$D$2:$D$89280)*($A$1='H2'!$E$2:$E$89280)))</f>
        <v>#VALUE!</v>
      </c>
      <c r="P35" s="2" t="e" cm="1" vm="1">
        <f t="array" ref="P35">AVERAGE(_xlfn._xlws.FILTER('H2'!$I$2:$I$89280, ($C35='H2'!$B$2:$B$89280)*(D35='H2'!$D$2:$D$89280)*($A$1='H2'!$E$2:$E$89280)))</f>
        <v>#VALUE!</v>
      </c>
      <c r="Q35" s="2" t="e" cm="1" vm="1">
        <f t="array" ref="Q35">AVERAGE(_xlfn._xlws.FILTER('H2'!$G$2:$G$89280, ($C35='H2'!$B$2:$B$89280)*(D35='H2'!$D$2:$D$89280)*($A$1='H2'!$E$2:$E$89280)))</f>
        <v>#VALUE!</v>
      </c>
      <c r="R35" s="2" t="e" cm="1" vm="1">
        <f t="array" ref="R35">AVERAGE(_xlfn._xlws.FILTER(PS!$F$2:$F$89280, (C35=PS!$B$2:$B$89280)*(D35=PS!$D$2:$D$89280)*($A$1=PS!$E$2:$E$89280)))</f>
        <v>#VALUE!</v>
      </c>
      <c r="S35" s="2" t="e" cm="1" vm="1">
        <f t="array" ref="S35">AVERAGE(_xlfn._xlws.FILTER(PS!$F$2:$F$89280, (C35=PS!$B$2:$B$89280)*(D35=PS!$D$2:$D$89280)*(2040=PS!$E$2:$E$89280)))</f>
        <v>#VALUE!</v>
      </c>
      <c r="T35" s="2" t="e" cm="1" vm="1">
        <f t="array" ref="T35">AVERAGE(_xlfn._xlws.FILTER(PS!$P$2:$P$89280, (C35=PS!$B$2:$B$89280)*(D35=PS!$D$2:$D$89280)*($A$1=PS!$E$2:$E$89280)))+AVERAGE(_xlfn._xlws.FILTER(PS!$R$2:$R$89280, (C35=PS!$B$2:$B$89280)*(D35=PS!$D$2:$D$89280)*($A$1=PS!$E$2:$E$89280)))-T$34</f>
        <v>#VALUE!</v>
      </c>
      <c r="U35" s="2" t="e" cm="1" vm="1">
        <f t="array" ref="U35">AVERAGE(_xlfn._xlws.FILTER(PS!$T$2:$T$89280, (C35=PS!$B$2:$B$89280)*(D35=PS!$D$2:$D$89280)*($A$1=PS!$E$2:$E$89280)))-U$34</f>
        <v>#VALUE!</v>
      </c>
      <c r="V35" s="2" t="e" cm="1" vm="1">
        <f t="array" ref="V35">AVERAGE(_xlfn._xlws.FILTER(PS!$O$2:$O$89280+PS!$U$2:$U$89280, (C35=PS!$B$2:$B$89280)*(D35=PS!$D$2:$D$89280)*($A$1=PS!$E$2:$E$89280)))-V$34</f>
        <v>#VALUE!</v>
      </c>
      <c r="W35" s="2" t="e" cm="1" vm="1">
        <f t="array" ref="W35">AVERAGE(_xlfn._xlws.FILTER(PS!$Q$2:$Q$89280, (C35=PS!$B$2:$B$89280)*(D35=PS!$D$2:$D$89280)*($A$1=PS!$E$2:$E$89280)))-W$34</f>
        <v>#VALUE!</v>
      </c>
      <c r="X35" s="2" t="e" cm="1" vm="1">
        <f t="array" ref="X35">AVERAGE(_xlfn._xlws.FILTER(PS!$S$2:$S$89280, (C35=PS!$B$2:$B$89280)*(D35=PS!$D$2:$D$89280)*($A$1=PS!$E$2:$E$89280)))-X$34</f>
        <v>#VALUE!</v>
      </c>
      <c r="Y35" s="2" t="e" cm="1" vm="1">
        <f t="array" ref="Y35">AVERAGE(_xlfn._xlws.FILTER(PS_FS!$W$2:$W$89280+PS_FS!$Y$2:$Y$89280, (C35=PS_FS!$B$2:$B$89280)*(D35=PS_FS!$D$2:$D$89280)*($A$1=PS_FS!$E$2:$E$89280)))-Y$34</f>
        <v>#VALUE!</v>
      </c>
      <c r="Z35" s="2" t="e" cm="1" vm="1">
        <f t="array" ref="Z35">AVERAGE(_xlfn._xlws.FILTER(PS_FS!$AA$2:$AA$89280, (C35=PS_FS!$B$2:$B$89280)*(D35=PS_FS!$D$2:$D$89280)*($A$1=PS_FS!$E$2:$E$89280)))-Z$34</f>
        <v>#VALUE!</v>
      </c>
      <c r="AA35" s="2" t="e" cm="1" vm="1">
        <f t="array" ref="AA35">AVERAGE(_xlfn._xlws.FILTER(PS_FS!$AB$2:$AB$89280+PS_FS!$V$2:$V$89280, (C35=PS_FS!$B$2:$B$89280)*(D35=PS_FS!$D$2:$D$89280)*($A$1=PS_FS!$E$2:$E$89280)))-AA$34</f>
        <v>#VALUE!</v>
      </c>
      <c r="AB35" s="2" t="e" cm="1" vm="1">
        <f t="array" ref="AB35">AVERAGE(_xlfn._xlws.FILTER(PS_FS!$X$2:$X$89280, (C35=PS_FS!$B$2:$B$89280)*(D35=PS_FS!$D$2:$D$89280)*($A$1=PS_FS!$E$2:$E$89280)))-AB$34</f>
        <v>#VALUE!</v>
      </c>
      <c r="AC35" s="2" t="e" cm="1" vm="1">
        <f t="array" ref="AC35">AVERAGE(_xlfn._xlws.FILTER(PS_FS!$Z$2:$Z$89280, (C35=PS_FS!$B$2:$B$89280)*(D35=PS_FS!$D$2:$D$89280)*($A$1=PS_FS!$E$2:$E$89280)))-AC$34</f>
        <v>#VALUE!</v>
      </c>
      <c r="AD35" s="2" t="e" cm="1" vm="1">
        <f t="array" ref="AD35">AVERAGE(_xlfn._xlws.FILTER(ETS!$M$2:$M$89240, (C35=ETS!$A$2:$A$89240)*(D35=ETS!$C$2:$C$89240)*($A$1=ETS!$D$2:$D$89240)))</f>
        <v>#VALUE!</v>
      </c>
      <c r="AE35" s="2" t="e" cm="1" vm="1">
        <f t="array" ref="AE35">AVERAGE(_xlfn._xlws.FILTER(ETS!$M$2:$M$89240, (C35=ETS!$A$2:$A$89240)*(D35=ETS!$C$2:$C$89240)*(2040=ETS!$D$2:$D$89240)))</f>
        <v>#VALUE!</v>
      </c>
      <c r="AF35" s="9" t="e" cm="1" vm="1">
        <f t="array" ref="AF35">AVERAGE(_xlfn._xlws.FILTER(ETS!$L$2:$L$89240, (C35=ETS!$A$2:$A$89240)*(D35=ETS!$C$2:$C$89240)))*40-AF$34</f>
        <v>#VALUE!</v>
      </c>
      <c r="AG35" s="9" t="e" cm="1" vm="1">
        <f t="array" ref="AG35">AVERAGE(_xlfn._xlws.FILTER(ETS!$K$2:$K$89240, (C35=ETS!$A$2:$A$89240)*(D35=ETS!$C$2:$C$89240)))*40-AG$34</f>
        <v>#VALUE!</v>
      </c>
      <c r="AH35" s="9" t="e" cm="1" vm="1">
        <f t="array" ref="AH35">AVERAGE(_xlfn._xlws.FILTER(ETS!$J$2:$J$89240, (C35=ETS!$A$2:$A$89240)*(D35=ETS!$C$2:$C$89240)))*40-AH$34</f>
        <v>#VALUE!</v>
      </c>
      <c r="AI35" s="4" t="e" vm="2">
        <f t="shared" si="18"/>
        <v>#VALUE!</v>
      </c>
      <c r="AJ35" s="2" t="e" vm="2">
        <f t="shared" si="1"/>
        <v>#VALUE!</v>
      </c>
      <c r="AK35" s="9" t="e" vm="2">
        <f t="shared" si="16"/>
        <v>#VALUE!</v>
      </c>
      <c r="AL35" t="e" vm="2">
        <f t="shared" si="2"/>
        <v>#VALUE!</v>
      </c>
      <c r="AM35" s="9" t="e" vm="2">
        <f t="shared" si="12"/>
        <v>#VALUE!</v>
      </c>
      <c r="AN35" t="e" vm="2">
        <f t="shared" si="13"/>
        <v>#VALUE!</v>
      </c>
      <c r="AO35" t="e" vm="2">
        <f t="shared" si="14"/>
        <v>#VALUE!</v>
      </c>
      <c r="AP35" t="e" vm="2">
        <f t="shared" si="17"/>
        <v>#VALUE!</v>
      </c>
      <c r="AQ35" t="e" vm="2">
        <f t="shared" si="9"/>
        <v>#VALUE!</v>
      </c>
      <c r="AR35">
        <v>2490.4501079403449</v>
      </c>
      <c r="AS35" t="e" vm="2">
        <f t="shared" si="10"/>
        <v>#VALUE!</v>
      </c>
      <c r="AT35" s="4" t="e" vm="2">
        <f t="shared" si="4"/>
        <v>#VALUE!</v>
      </c>
      <c r="AU35" s="4" t="e" vm="2">
        <f t="shared" si="5"/>
        <v>#VALUE!</v>
      </c>
    </row>
    <row r="36" spans="1:47" x14ac:dyDescent="0.25">
      <c r="A36" t="s">
        <v>237</v>
      </c>
      <c r="B36">
        <v>37</v>
      </c>
      <c r="C36">
        <v>126</v>
      </c>
      <c r="D36" t="s">
        <v>337</v>
      </c>
      <c r="E36" s="3" t="e" cm="1">
        <f t="array" ref="E36">AVERAGE(_xlfn._xlws.FILTER('H2'!$AG$2:$AG$89120, (C36='H2'!$B$2:$B$89280)*(D36='H2'!$D$2:$D$89280)*($A$1='H2'!$E$2:$E$89280)))</f>
        <v>#VALUE!</v>
      </c>
      <c r="F36" s="2" t="e" cm="1">
        <f t="array" ref="F36">AVERAGE(_xlfn._xlws.FILTER('H2'!$AG$2:$AG$89120, (C36='H2'!$B$2:$B$89280)*(D36='H2'!$D$2:$D$89280)*(2040='H2'!$E$2:$E$89280)))</f>
        <v>#VALUE!</v>
      </c>
      <c r="G36" s="9" t="e" cm="1">
        <f t="array" ref="G36">_xlfn._xlws.FILTER('H2'!$AH$2:$AH$98960, (C36='H2'!$B$2:$B$89280)*(D36='H2'!$D$2:$D$89280)*($A$1='H2'!$E$2:$E$89280))</f>
        <v>#VALUE!</v>
      </c>
      <c r="H36" s="9" t="e" cm="1">
        <f t="array" ref="H36">_xlfn._xlws.FILTER('H2'!$AJ$2:$AJ$98960, (C36='H2'!$B$2:$B$89280)*(D36='H2'!$D$2:$D$89280)*($A$1='H2'!$E$2:$E$89280))</f>
        <v>#VALUE!</v>
      </c>
      <c r="I36" s="9" t="e" cm="1">
        <f t="array" ref="I36">_xlfn._xlws.FILTER('H2'!$AK$2:$AK$98960, (C36='H2'!$B$2:$B$89280)*(D36='H2'!$D$2:$D$89280)*($A$1='H2'!$E$2:$E$89280))</f>
        <v>#VALUE!</v>
      </c>
      <c r="J36" s="9" t="e" cm="1">
        <f t="array" ref="J36">_xlfn._xlws.FILTER('H2'!$AL$2:$AL$98960, (C36='H2'!$B$2:$B$89280)*(D36='H2'!$D$2:$D$89280)*($A$1='H2'!$E$2:$E$89280))</f>
        <v>#VALUE!</v>
      </c>
      <c r="K36" s="2" t="e" cm="1" vm="1">
        <f t="array" ref="K36">AVERAGE(_xlfn._xlws.FILTER('H2'!$L$2:$L$89280, (C36='H2'!$B$2:$B$89280)*(D36='H2'!$D$2:$D$89280)*($A$1='H2'!$E$2:$E$89280)))</f>
        <v>#VALUE!</v>
      </c>
      <c r="L36" s="2" t="e" cm="1" vm="1">
        <f t="array" ref="L36">AVERAGE(_xlfn._xlws.FILTER('H2'!$M$2:$M$89280, (C36='H2'!$B$2:$B$89280)*(D36='H2'!$D$2:$D$89280)*($A$1='H2'!$E$2:$E$89280)))</f>
        <v>#VALUE!</v>
      </c>
      <c r="M36" s="2" t="e" cm="1" vm="1">
        <f t="array" ref="M36">AVERAGE(_xlfn._xlws.FILTER('H2'!$K$2:$K$89280, ($C36='H2'!$B$2:$B$89280)*(D36='H2'!$D$2:$D$89280)*($A$1='H2'!$E$2:$E$89280)))</f>
        <v>#VALUE!</v>
      </c>
      <c r="N36" s="2" t="e" cm="1" vm="1">
        <f t="array" ref="N36">AVERAGE(_xlfn._xlws.FILTER('H2'!$N$2:$N$89280, ($C36='H2'!$B$2:$B$89280)*(D36='H2'!$D$2:$D$89280)*($A$1='H2'!$E$2:$E$89280)))</f>
        <v>#VALUE!</v>
      </c>
      <c r="O36" s="2" t="e" cm="1" vm="1">
        <f t="array" ref="O36">AVERAGE(_xlfn._xlws.FILTER('H2'!$H$2:$H$89280, ($C36='H2'!$B$2:$B$89280)*(D36='H2'!$D$2:$D$89280)*($A$1='H2'!$E$2:$E$89280)))</f>
        <v>#VALUE!</v>
      </c>
      <c r="P36" s="2" t="e" cm="1" vm="1">
        <f t="array" ref="P36">AVERAGE(_xlfn._xlws.FILTER('H2'!$I$2:$I$89280, ($C36='H2'!$B$2:$B$89280)*(D36='H2'!$D$2:$D$89280)*($A$1='H2'!$E$2:$E$89280)))</f>
        <v>#VALUE!</v>
      </c>
      <c r="Q36" s="2" t="e" cm="1" vm="1">
        <f t="array" ref="Q36">AVERAGE(_xlfn._xlws.FILTER('H2'!$G$2:$G$89280, ($C36='H2'!$B$2:$B$89280)*(D36='H2'!$D$2:$D$89280)*($A$1='H2'!$E$2:$E$89280)))</f>
        <v>#VALUE!</v>
      </c>
      <c r="R36" s="2" t="e" cm="1" vm="1">
        <f t="array" ref="R36">AVERAGE(_xlfn._xlws.FILTER(PS!$F$2:$F$89280, (C36=PS!$B$2:$B$89280)*(D36=PS!$D$2:$D$89280)*($A$1=PS!$E$2:$E$89280)))</f>
        <v>#VALUE!</v>
      </c>
      <c r="S36" s="2" t="e" cm="1" vm="1">
        <f t="array" ref="S36">AVERAGE(_xlfn._xlws.FILTER(PS!$F$2:$F$89280, (C36=PS!$B$2:$B$89280)*(D36=PS!$D$2:$D$89280)*(2040=PS!$E$2:$E$89280)))</f>
        <v>#VALUE!</v>
      </c>
      <c r="T36" s="2" t="e" cm="1" vm="1">
        <f t="array" ref="T36">AVERAGE(_xlfn._xlws.FILTER(PS!$P$2:$P$89280, (C36=PS!$B$2:$B$89280)*(D36=PS!$D$2:$D$89280)*($A$1=PS!$E$2:$E$89280)))+AVERAGE(_xlfn._xlws.FILTER(PS!$R$2:$R$89280, (C36=PS!$B$2:$B$89280)*(D36=PS!$D$2:$D$89280)*($A$1=PS!$E$2:$E$89280)))-T$34</f>
        <v>#VALUE!</v>
      </c>
      <c r="U36" s="2" t="e" cm="1" vm="1">
        <f t="array" ref="U36">AVERAGE(_xlfn._xlws.FILTER(PS!$T$2:$T$89280, (C36=PS!$B$2:$B$89280)*(D36=PS!$D$2:$D$89280)*($A$1=PS!$E$2:$E$89280)))-U$34</f>
        <v>#VALUE!</v>
      </c>
      <c r="V36" s="2" t="e" cm="1" vm="1">
        <f t="array" ref="V36">AVERAGE(_xlfn._xlws.FILTER(PS!$O$2:$O$89280+PS!$U$2:$U$89280, (C36=PS!$B$2:$B$89280)*(D36=PS!$D$2:$D$89280)*($A$1=PS!$E$2:$E$89280)))-V$34</f>
        <v>#VALUE!</v>
      </c>
      <c r="W36" s="2" t="e" cm="1" vm="1">
        <f t="array" ref="W36">AVERAGE(_xlfn._xlws.FILTER(PS!$Q$2:$Q$89280, (C36=PS!$B$2:$B$89280)*(D36=PS!$D$2:$D$89280)*($A$1=PS!$E$2:$E$89280)))-W$34</f>
        <v>#VALUE!</v>
      </c>
      <c r="X36" s="2" t="e" cm="1" vm="1">
        <f t="array" ref="X36">AVERAGE(_xlfn._xlws.FILTER(PS!$S$2:$S$89280, (C36=PS!$B$2:$B$89280)*(D36=PS!$D$2:$D$89280)*($A$1=PS!$E$2:$E$89280)))-X$34</f>
        <v>#VALUE!</v>
      </c>
      <c r="Y36" s="2" t="e" cm="1" vm="1">
        <f t="array" ref="Y36">AVERAGE(_xlfn._xlws.FILTER(PS_FS!$W$2:$W$89280+PS_FS!$Y$2:$Y$89280, (C36=PS_FS!$B$2:$B$89280)*(D36=PS_FS!$D$2:$D$89280)*($A$1=PS_FS!$E$2:$E$89280)))-Y$34</f>
        <v>#VALUE!</v>
      </c>
      <c r="Z36" s="2" t="e" cm="1" vm="1">
        <f t="array" ref="Z36">AVERAGE(_xlfn._xlws.FILTER(PS_FS!$AA$2:$AA$89280, (C36=PS_FS!$B$2:$B$89280)*(D36=PS_FS!$D$2:$D$89280)*($A$1=PS_FS!$E$2:$E$89280)))-Z$34</f>
        <v>#VALUE!</v>
      </c>
      <c r="AA36" s="2" t="e" cm="1" vm="1">
        <f t="array" ref="AA36">AVERAGE(_xlfn._xlws.FILTER(PS_FS!$AB$2:$AB$89280+PS_FS!$V$2:$V$89280, (C36=PS_FS!$B$2:$B$89280)*(D36=PS_FS!$D$2:$D$89280)*($A$1=PS_FS!$E$2:$E$89280)))-AA$34</f>
        <v>#VALUE!</v>
      </c>
      <c r="AB36" s="2" t="e" cm="1" vm="1">
        <f t="array" ref="AB36">AVERAGE(_xlfn._xlws.FILTER(PS_FS!$X$2:$X$89280, (C36=PS_FS!$B$2:$B$89280)*(D36=PS_FS!$D$2:$D$89280)*($A$1=PS_FS!$E$2:$E$89280)))-AB$34</f>
        <v>#VALUE!</v>
      </c>
      <c r="AC36" s="2" t="e" cm="1" vm="1">
        <f t="array" ref="AC36">AVERAGE(_xlfn._xlws.FILTER(PS_FS!$Z$2:$Z$89280, (C36=PS_FS!$B$2:$B$89280)*(D36=PS_FS!$D$2:$D$89280)*($A$1=PS_FS!$E$2:$E$89280)))-AC$34</f>
        <v>#VALUE!</v>
      </c>
      <c r="AD36" s="2" t="e" cm="1" vm="1">
        <f t="array" ref="AD36">AVERAGE(_xlfn._xlws.FILTER(ETS!$M$2:$M$89240, (C36=ETS!$A$2:$A$89240)*(D36=ETS!$C$2:$C$89240)*($A$1=ETS!$D$2:$D$89240)))</f>
        <v>#VALUE!</v>
      </c>
      <c r="AE36" s="2" t="e" cm="1" vm="1">
        <f t="array" ref="AE36">AVERAGE(_xlfn._xlws.FILTER(ETS!$M$2:$M$89240, (C36=ETS!$A$2:$A$89240)*(D36=ETS!$C$2:$C$89240)*(2040=ETS!$D$2:$D$89240)))</f>
        <v>#VALUE!</v>
      </c>
      <c r="AF36" s="9" t="e" cm="1" vm="1">
        <f t="array" ref="AF36">AVERAGE(_xlfn._xlws.FILTER(ETS!$L$2:$L$89240, (C36=ETS!$A$2:$A$89240)*(D36=ETS!$C$2:$C$89240)))*40-AF$34</f>
        <v>#VALUE!</v>
      </c>
      <c r="AG36" s="9" t="e" cm="1" vm="1">
        <f t="array" ref="AG36">AVERAGE(_xlfn._xlws.FILTER(ETS!$K$2:$K$89240, (C36=ETS!$A$2:$A$89240)*(D36=ETS!$C$2:$C$89240)))*40-AG$34</f>
        <v>#VALUE!</v>
      </c>
      <c r="AH36" s="9" t="e" cm="1" vm="1">
        <f t="array" ref="AH36">AVERAGE(_xlfn._xlws.FILTER(ETS!$J$2:$J$89240, (C36=ETS!$A$2:$A$89240)*(D36=ETS!$C$2:$C$89240)))*40-AH$34</f>
        <v>#VALUE!</v>
      </c>
      <c r="AI36" s="4" t="e" vm="2">
        <f t="shared" si="18"/>
        <v>#VALUE!</v>
      </c>
      <c r="AJ36" s="2" t="e" vm="2">
        <f t="shared" si="1"/>
        <v>#VALUE!</v>
      </c>
      <c r="AK36" s="9" t="e" vm="2">
        <f t="shared" si="16"/>
        <v>#VALUE!</v>
      </c>
      <c r="AL36" t="e" vm="2">
        <f t="shared" si="2"/>
        <v>#VALUE!</v>
      </c>
      <c r="AM36" s="9" t="e" vm="2">
        <f t="shared" si="12"/>
        <v>#VALUE!</v>
      </c>
      <c r="AN36" t="e" vm="2">
        <f t="shared" si="13"/>
        <v>#VALUE!</v>
      </c>
      <c r="AO36" t="e" vm="2">
        <f t="shared" si="14"/>
        <v>#VALUE!</v>
      </c>
      <c r="AP36" t="e" vm="2">
        <f t="shared" si="17"/>
        <v>#VALUE!</v>
      </c>
      <c r="AQ36" t="e" vm="2">
        <f t="shared" si="9"/>
        <v>#VALUE!</v>
      </c>
      <c r="AR36">
        <v>2490.4501079403449</v>
      </c>
      <c r="AS36" t="e" vm="2">
        <f t="shared" si="10"/>
        <v>#VALUE!</v>
      </c>
      <c r="AT36" s="4" t="e" vm="2">
        <f t="shared" si="4"/>
        <v>#VALUE!</v>
      </c>
      <c r="AU36" s="4" t="e" vm="2">
        <f t="shared" si="5"/>
        <v>#VALUE!</v>
      </c>
    </row>
    <row r="37" spans="1:47" x14ac:dyDescent="0.25">
      <c r="A37" t="s">
        <v>235</v>
      </c>
      <c r="B37">
        <v>38</v>
      </c>
      <c r="C37">
        <v>276</v>
      </c>
      <c r="D37" t="s">
        <v>337</v>
      </c>
      <c r="E37" s="3" t="e" cm="1">
        <f t="array" ref="E37">AVERAGE(_xlfn._xlws.FILTER('H2'!$AG$2:$AG$89120, (C37='H2'!$B$2:$B$89280)*(D37='H2'!$D$2:$D$89280)*($A$1='H2'!$E$2:$E$89280)))</f>
        <v>#VALUE!</v>
      </c>
      <c r="F37" s="2" t="e" cm="1">
        <f t="array" ref="F37">AVERAGE(_xlfn._xlws.FILTER('H2'!$AG$2:$AG$89120, (C37='H2'!$B$2:$B$89280)*(D37='H2'!$D$2:$D$89280)*(2040='H2'!$E$2:$E$89280)))</f>
        <v>#VALUE!</v>
      </c>
      <c r="G37" s="9" t="e" cm="1">
        <f t="array" ref="G37">_xlfn._xlws.FILTER('H2'!$AH$2:$AH$98960, (C37='H2'!$B$2:$B$89280)*(D37='H2'!$D$2:$D$89280)*($A$1='H2'!$E$2:$E$89280))</f>
        <v>#VALUE!</v>
      </c>
      <c r="H37" s="9" t="e" cm="1">
        <f t="array" ref="H37">_xlfn._xlws.FILTER('H2'!$AJ$2:$AJ$98960, (C37='H2'!$B$2:$B$89280)*(D37='H2'!$D$2:$D$89280)*($A$1='H2'!$E$2:$E$89280))</f>
        <v>#VALUE!</v>
      </c>
      <c r="I37" s="9" t="e" cm="1">
        <f t="array" ref="I37">_xlfn._xlws.FILTER('H2'!$AK$2:$AK$98960, (C37='H2'!$B$2:$B$89280)*(D37='H2'!$D$2:$D$89280)*($A$1='H2'!$E$2:$E$89280))</f>
        <v>#VALUE!</v>
      </c>
      <c r="J37" s="9" t="e" cm="1">
        <f t="array" ref="J37">_xlfn._xlws.FILTER('H2'!$AL$2:$AL$98960, (C37='H2'!$B$2:$B$89280)*(D37='H2'!$D$2:$D$89280)*($A$1='H2'!$E$2:$E$89280))</f>
        <v>#VALUE!</v>
      </c>
      <c r="K37" s="2" t="e" cm="1" vm="1">
        <f t="array" ref="K37">AVERAGE(_xlfn._xlws.FILTER('H2'!$L$2:$L$89280, (C37='H2'!$B$2:$B$89280)*(D37='H2'!$D$2:$D$89280)*($A$1='H2'!$E$2:$E$89280)))</f>
        <v>#VALUE!</v>
      </c>
      <c r="L37" s="2" t="e" cm="1" vm="1">
        <f t="array" ref="L37">AVERAGE(_xlfn._xlws.FILTER('H2'!$M$2:$M$89280, (C37='H2'!$B$2:$B$89280)*(D37='H2'!$D$2:$D$89280)*($A$1='H2'!$E$2:$E$89280)))</f>
        <v>#VALUE!</v>
      </c>
      <c r="M37" s="2" t="e" cm="1" vm="1">
        <f t="array" ref="M37">AVERAGE(_xlfn._xlws.FILTER('H2'!$K$2:$K$89280, ($C37='H2'!$B$2:$B$89280)*(D37='H2'!$D$2:$D$89280)*($A$1='H2'!$E$2:$E$89280)))</f>
        <v>#VALUE!</v>
      </c>
      <c r="N37" s="2" t="e" cm="1" vm="1">
        <f t="array" ref="N37">AVERAGE(_xlfn._xlws.FILTER('H2'!$N$2:$N$89280, ($C37='H2'!$B$2:$B$89280)*(D37='H2'!$D$2:$D$89280)*($A$1='H2'!$E$2:$E$89280)))</f>
        <v>#VALUE!</v>
      </c>
      <c r="O37" s="2" t="e" cm="1" vm="1">
        <f t="array" ref="O37">AVERAGE(_xlfn._xlws.FILTER('H2'!$H$2:$H$89280, ($C37='H2'!$B$2:$B$89280)*(D37='H2'!$D$2:$D$89280)*($A$1='H2'!$E$2:$E$89280)))</f>
        <v>#VALUE!</v>
      </c>
      <c r="P37" s="2" t="e" cm="1" vm="1">
        <f t="array" ref="P37">AVERAGE(_xlfn._xlws.FILTER('H2'!$I$2:$I$89280, ($C37='H2'!$B$2:$B$89280)*(D37='H2'!$D$2:$D$89280)*($A$1='H2'!$E$2:$E$89280)))</f>
        <v>#VALUE!</v>
      </c>
      <c r="Q37" s="2" t="e" cm="1" vm="1">
        <f t="array" ref="Q37">AVERAGE(_xlfn._xlws.FILTER('H2'!$G$2:$G$89280, ($C37='H2'!$B$2:$B$89280)*(D37='H2'!$D$2:$D$89280)*($A$1='H2'!$E$2:$E$89280)))</f>
        <v>#VALUE!</v>
      </c>
      <c r="R37" s="2" t="e" cm="1" vm="1">
        <f t="array" ref="R37">AVERAGE(_xlfn._xlws.FILTER(PS!$F$2:$F$89280, (C37=PS!$B$2:$B$89280)*(D37=PS!$D$2:$D$89280)*($A$1=PS!$E$2:$E$89280)))</f>
        <v>#VALUE!</v>
      </c>
      <c r="S37" s="2" t="e" cm="1" vm="1">
        <f t="array" ref="S37">AVERAGE(_xlfn._xlws.FILTER(PS!$F$2:$F$89280, (C37=PS!$B$2:$B$89280)*(D37=PS!$D$2:$D$89280)*(2040=PS!$E$2:$E$89280)))</f>
        <v>#VALUE!</v>
      </c>
      <c r="T37" s="2" t="e" cm="1" vm="1">
        <f t="array" ref="T37">AVERAGE(_xlfn._xlws.FILTER(PS!$P$2:$P$89280, (C37=PS!$B$2:$B$89280)*(D37=PS!$D$2:$D$89280)*($A$1=PS!$E$2:$E$89280)))+AVERAGE(_xlfn._xlws.FILTER(PS!$R$2:$R$89280, (C37=PS!$B$2:$B$89280)*(D37=PS!$D$2:$D$89280)*($A$1=PS!$E$2:$E$89280)))-T$34</f>
        <v>#VALUE!</v>
      </c>
      <c r="U37" s="2" t="e" cm="1" vm="1">
        <f t="array" ref="U37">AVERAGE(_xlfn._xlws.FILTER(PS!$T$2:$T$89280, (C37=PS!$B$2:$B$89280)*(D37=PS!$D$2:$D$89280)*($A$1=PS!$E$2:$E$89280)))-U$34</f>
        <v>#VALUE!</v>
      </c>
      <c r="V37" s="2" t="e" cm="1" vm="1">
        <f t="array" ref="V37">AVERAGE(_xlfn._xlws.FILTER(PS!$O$2:$O$89280+PS!$U$2:$U$89280, (C37=PS!$B$2:$B$89280)*(D37=PS!$D$2:$D$89280)*($A$1=PS!$E$2:$E$89280)))-V$34</f>
        <v>#VALUE!</v>
      </c>
      <c r="W37" s="2" t="e" cm="1" vm="1">
        <f t="array" ref="W37">AVERAGE(_xlfn._xlws.FILTER(PS!$Q$2:$Q$89280, (C37=PS!$B$2:$B$89280)*(D37=PS!$D$2:$D$89280)*($A$1=PS!$E$2:$E$89280)))-W$34</f>
        <v>#VALUE!</v>
      </c>
      <c r="X37" s="2" t="e" cm="1" vm="1">
        <f t="array" ref="X37">AVERAGE(_xlfn._xlws.FILTER(PS!$S$2:$S$89280, (C37=PS!$B$2:$B$89280)*(D37=PS!$D$2:$D$89280)*($A$1=PS!$E$2:$E$89280)))-X$34</f>
        <v>#VALUE!</v>
      </c>
      <c r="Y37" s="2" t="e" cm="1" vm="1">
        <f t="array" ref="Y37">AVERAGE(_xlfn._xlws.FILTER(PS_FS!$W$2:$W$89280+PS_FS!$Y$2:$Y$89280, (C37=PS_FS!$B$2:$B$89280)*(D37=PS_FS!$D$2:$D$89280)*($A$1=PS_FS!$E$2:$E$89280)))-Y$34</f>
        <v>#VALUE!</v>
      </c>
      <c r="Z37" s="2" t="e" cm="1" vm="1">
        <f t="array" ref="Z37">AVERAGE(_xlfn._xlws.FILTER(PS_FS!$AA$2:$AA$89280, (C37=PS_FS!$B$2:$B$89280)*(D37=PS_FS!$D$2:$D$89280)*($A$1=PS_FS!$E$2:$E$89280)))-Z$34</f>
        <v>#VALUE!</v>
      </c>
      <c r="AA37" s="2" t="e" cm="1" vm="1">
        <f t="array" ref="AA37">AVERAGE(_xlfn._xlws.FILTER(PS_FS!$AB$2:$AB$89280+PS_FS!$V$2:$V$89280, (C37=PS_FS!$B$2:$B$89280)*(D37=PS_FS!$D$2:$D$89280)*($A$1=PS_FS!$E$2:$E$89280)))-AA$34</f>
        <v>#VALUE!</v>
      </c>
      <c r="AB37" s="2" t="e" cm="1" vm="1">
        <f t="array" ref="AB37">AVERAGE(_xlfn._xlws.FILTER(PS_FS!$X$2:$X$89280, (C37=PS_FS!$B$2:$B$89280)*(D37=PS_FS!$D$2:$D$89280)*($A$1=PS_FS!$E$2:$E$89280)))-AB$34</f>
        <v>#VALUE!</v>
      </c>
      <c r="AC37" s="2" t="e" cm="1" vm="1">
        <f t="array" ref="AC37">AVERAGE(_xlfn._xlws.FILTER(PS_FS!$Z$2:$Z$89280, (C37=PS_FS!$B$2:$B$89280)*(D37=PS_FS!$D$2:$D$89280)*($A$1=PS_FS!$E$2:$E$89280)))-AC$34</f>
        <v>#VALUE!</v>
      </c>
      <c r="AD37" s="2" t="e" cm="1" vm="1">
        <f t="array" ref="AD37">AVERAGE(_xlfn._xlws.FILTER(ETS!$M$2:$M$89240, (C37=ETS!$A$2:$A$89240)*(D37=ETS!$C$2:$C$89240)*($A$1=ETS!$D$2:$D$89240)))</f>
        <v>#VALUE!</v>
      </c>
      <c r="AE37" s="2" t="e" cm="1" vm="1">
        <f t="array" ref="AE37">AVERAGE(_xlfn._xlws.FILTER(ETS!$M$2:$M$89240, (C37=ETS!$A$2:$A$89240)*(D37=ETS!$C$2:$C$89240)*(2040=ETS!$D$2:$D$89240)))</f>
        <v>#VALUE!</v>
      </c>
      <c r="AF37" s="9" t="e" cm="1" vm="1">
        <f t="array" ref="AF37">AVERAGE(_xlfn._xlws.FILTER(ETS!$L$2:$L$89240, (C37=ETS!$A$2:$A$89240)*(D37=ETS!$C$2:$C$89240)))*40-AF$34</f>
        <v>#VALUE!</v>
      </c>
      <c r="AG37" s="9" t="e" cm="1" vm="1">
        <f t="array" ref="AG37">AVERAGE(_xlfn._xlws.FILTER(ETS!$K$2:$K$89240, (C37=ETS!$A$2:$A$89240)*(D37=ETS!$C$2:$C$89240)))*40-AG$34</f>
        <v>#VALUE!</v>
      </c>
      <c r="AH37" s="9" t="e" cm="1" vm="1">
        <f t="array" ref="AH37">AVERAGE(_xlfn._xlws.FILTER(ETS!$J$2:$J$89240, (C37=ETS!$A$2:$A$89240)*(D37=ETS!$C$2:$C$89240)))*40-AH$34</f>
        <v>#VALUE!</v>
      </c>
      <c r="AI37" s="4" t="e" vm="2">
        <f t="shared" si="18"/>
        <v>#VALUE!</v>
      </c>
      <c r="AJ37" s="2" t="e" vm="2">
        <f t="shared" si="1"/>
        <v>#VALUE!</v>
      </c>
      <c r="AK37" s="9" t="e" vm="2">
        <f t="shared" si="16"/>
        <v>#VALUE!</v>
      </c>
      <c r="AL37" t="e" vm="2">
        <f t="shared" si="2"/>
        <v>#VALUE!</v>
      </c>
      <c r="AM37" s="9" t="e" vm="2">
        <f t="shared" si="12"/>
        <v>#VALUE!</v>
      </c>
      <c r="AN37" t="e" vm="2">
        <f t="shared" si="13"/>
        <v>#VALUE!</v>
      </c>
      <c r="AO37" t="e" vm="2">
        <f t="shared" si="14"/>
        <v>#VALUE!</v>
      </c>
      <c r="AP37" t="e" vm="2">
        <f t="shared" si="17"/>
        <v>#VALUE!</v>
      </c>
      <c r="AQ37" t="e" vm="2">
        <f t="shared" si="9"/>
        <v>#VALUE!</v>
      </c>
      <c r="AR37">
        <v>2490.4501079403449</v>
      </c>
      <c r="AS37" t="e" vm="2">
        <f t="shared" si="10"/>
        <v>#VALUE!</v>
      </c>
      <c r="AT37" s="4" t="e" vm="2">
        <f t="shared" si="4"/>
        <v>#VALUE!</v>
      </c>
      <c r="AU37" s="4" t="e" vm="2">
        <f t="shared" si="5"/>
        <v>#VALUE!</v>
      </c>
    </row>
    <row r="38" spans="1:47" x14ac:dyDescent="0.25">
      <c r="A38" t="s">
        <v>236</v>
      </c>
      <c r="B38">
        <v>39</v>
      </c>
      <c r="C38">
        <v>376</v>
      </c>
      <c r="D38" t="s">
        <v>337</v>
      </c>
      <c r="E38" s="3" t="e" cm="1">
        <f t="array" ref="E38">AVERAGE(_xlfn._xlws.FILTER('H2'!$AG$2:$AG$89120, (C38='H2'!$B$2:$B$89280)*(D38='H2'!$D$2:$D$89280)*($A$1='H2'!$E$2:$E$89280)))</f>
        <v>#VALUE!</v>
      </c>
      <c r="F38" s="2" t="e" cm="1">
        <f t="array" ref="F38">AVERAGE(_xlfn._xlws.FILTER('H2'!$AG$2:$AG$89120, (C38='H2'!$B$2:$B$89280)*(D38='H2'!$D$2:$D$89280)*(2040='H2'!$E$2:$E$89280)))</f>
        <v>#VALUE!</v>
      </c>
      <c r="G38" s="9" t="e" cm="1">
        <f t="array" ref="G38">_xlfn._xlws.FILTER('H2'!$AH$2:$AH$98960, (C38='H2'!$B$2:$B$89280)*(D38='H2'!$D$2:$D$89280)*($A$1='H2'!$E$2:$E$89280))</f>
        <v>#VALUE!</v>
      </c>
      <c r="H38" s="9" t="e" cm="1">
        <f t="array" ref="H38">_xlfn._xlws.FILTER('H2'!$AJ$2:$AJ$98960, (C38='H2'!$B$2:$B$89280)*(D38='H2'!$D$2:$D$89280)*($A$1='H2'!$E$2:$E$89280))</f>
        <v>#VALUE!</v>
      </c>
      <c r="I38" s="9" t="e" cm="1">
        <f t="array" ref="I38">_xlfn._xlws.FILTER('H2'!$AK$2:$AK$98960, (C38='H2'!$B$2:$B$89280)*(D38='H2'!$D$2:$D$89280)*($A$1='H2'!$E$2:$E$89280))</f>
        <v>#VALUE!</v>
      </c>
      <c r="J38" s="9" t="e" cm="1">
        <f t="array" ref="J38">_xlfn._xlws.FILTER('H2'!$AL$2:$AL$98960, (C38='H2'!$B$2:$B$89280)*(D38='H2'!$D$2:$D$89280)*($A$1='H2'!$E$2:$E$89280))</f>
        <v>#VALUE!</v>
      </c>
      <c r="K38" s="2" t="e" cm="1" vm="1">
        <f t="array" ref="K38">AVERAGE(_xlfn._xlws.FILTER('H2'!$L$2:$L$89280, (C38='H2'!$B$2:$B$89280)*(D38='H2'!$D$2:$D$89280)*($A$1='H2'!$E$2:$E$89280)))</f>
        <v>#VALUE!</v>
      </c>
      <c r="L38" s="2" t="e" cm="1" vm="1">
        <f t="array" ref="L38">AVERAGE(_xlfn._xlws.FILTER('H2'!$M$2:$M$89280, (C38='H2'!$B$2:$B$89280)*(D38='H2'!$D$2:$D$89280)*($A$1='H2'!$E$2:$E$89280)))</f>
        <v>#VALUE!</v>
      </c>
      <c r="M38" s="2" t="e" cm="1" vm="1">
        <f t="array" ref="M38">AVERAGE(_xlfn._xlws.FILTER('H2'!$K$2:$K$89280, ($C38='H2'!$B$2:$B$89280)*(D38='H2'!$D$2:$D$89280)*($A$1='H2'!$E$2:$E$89280)))</f>
        <v>#VALUE!</v>
      </c>
      <c r="N38" s="2" t="e" cm="1" vm="1">
        <f t="array" ref="N38">AVERAGE(_xlfn._xlws.FILTER('H2'!$N$2:$N$89280, ($C38='H2'!$B$2:$B$89280)*(D38='H2'!$D$2:$D$89280)*($A$1='H2'!$E$2:$E$89280)))</f>
        <v>#VALUE!</v>
      </c>
      <c r="O38" s="2" t="e" cm="1" vm="1">
        <f t="array" ref="O38">AVERAGE(_xlfn._xlws.FILTER('H2'!$H$2:$H$89280, ($C38='H2'!$B$2:$B$89280)*(D38='H2'!$D$2:$D$89280)*($A$1='H2'!$E$2:$E$89280)))</f>
        <v>#VALUE!</v>
      </c>
      <c r="P38" s="2" t="e" cm="1" vm="1">
        <f t="array" ref="P38">AVERAGE(_xlfn._xlws.FILTER('H2'!$I$2:$I$89280, ($C38='H2'!$B$2:$B$89280)*(D38='H2'!$D$2:$D$89280)*($A$1='H2'!$E$2:$E$89280)))</f>
        <v>#VALUE!</v>
      </c>
      <c r="Q38" s="2" t="e" cm="1" vm="1">
        <f t="array" ref="Q38">AVERAGE(_xlfn._xlws.FILTER('H2'!$G$2:$G$89280, ($C38='H2'!$B$2:$B$89280)*(D38='H2'!$D$2:$D$89280)*($A$1='H2'!$E$2:$E$89280)))</f>
        <v>#VALUE!</v>
      </c>
      <c r="R38" s="2" t="e" cm="1" vm="1">
        <f t="array" ref="R38">AVERAGE(_xlfn._xlws.FILTER(PS!$F$2:$F$89280, (C38=PS!$B$2:$B$89280)*(D38=PS!$D$2:$D$89280)*($A$1=PS!$E$2:$E$89280)))</f>
        <v>#VALUE!</v>
      </c>
      <c r="S38" s="2" t="e" cm="1" vm="1">
        <f t="array" ref="S38">AVERAGE(_xlfn._xlws.FILTER(PS!$F$2:$F$89280, (C38=PS!$B$2:$B$89280)*(D38=PS!$D$2:$D$89280)*(2040=PS!$E$2:$E$89280)))</f>
        <v>#VALUE!</v>
      </c>
      <c r="T38" s="2" t="e" cm="1" vm="1">
        <f t="array" ref="T38">AVERAGE(_xlfn._xlws.FILTER(PS!$P$2:$P$89280, (C38=PS!$B$2:$B$89280)*(D38=PS!$D$2:$D$89280)*($A$1=PS!$E$2:$E$89280)))+AVERAGE(_xlfn._xlws.FILTER(PS!$R$2:$R$89280, (C38=PS!$B$2:$B$89280)*(D38=PS!$D$2:$D$89280)*($A$1=PS!$E$2:$E$89280)))-T$34</f>
        <v>#VALUE!</v>
      </c>
      <c r="U38" s="2" t="e" cm="1" vm="1">
        <f t="array" ref="U38">AVERAGE(_xlfn._xlws.FILTER(PS!$T$2:$T$89280, (C38=PS!$B$2:$B$89280)*(D38=PS!$D$2:$D$89280)*($A$1=PS!$E$2:$E$89280)))-U$34</f>
        <v>#VALUE!</v>
      </c>
      <c r="V38" s="2" t="e" cm="1" vm="1">
        <f t="array" ref="V38">AVERAGE(_xlfn._xlws.FILTER(PS!$O$2:$O$89280+PS!$U$2:$U$89280, (C38=PS!$B$2:$B$89280)*(D38=PS!$D$2:$D$89280)*($A$1=PS!$E$2:$E$89280)))-V$34</f>
        <v>#VALUE!</v>
      </c>
      <c r="W38" s="2" t="e" cm="1" vm="1">
        <f t="array" ref="W38">AVERAGE(_xlfn._xlws.FILTER(PS!$Q$2:$Q$89280, (C38=PS!$B$2:$B$89280)*(D38=PS!$D$2:$D$89280)*($A$1=PS!$E$2:$E$89280)))-W$34</f>
        <v>#VALUE!</v>
      </c>
      <c r="X38" s="2" t="e" cm="1" vm="1">
        <f t="array" ref="X38">AVERAGE(_xlfn._xlws.FILTER(PS!$S$2:$S$89280, (C38=PS!$B$2:$B$89280)*(D38=PS!$D$2:$D$89280)*($A$1=PS!$E$2:$E$89280)))-X$34</f>
        <v>#VALUE!</v>
      </c>
      <c r="Y38" s="2" t="e" cm="1" vm="1">
        <f t="array" ref="Y38">AVERAGE(_xlfn._xlws.FILTER(PS_FS!$W$2:$W$89280+PS_FS!$Y$2:$Y$89280, (C38=PS_FS!$B$2:$B$89280)*(D38=PS_FS!$D$2:$D$89280)*($A$1=PS_FS!$E$2:$E$89280)))-Y$34</f>
        <v>#VALUE!</v>
      </c>
      <c r="Z38" s="2" t="e" cm="1" vm="1">
        <f t="array" ref="Z38">AVERAGE(_xlfn._xlws.FILTER(PS_FS!$AA$2:$AA$89280, (C38=PS_FS!$B$2:$B$89280)*(D38=PS_FS!$D$2:$D$89280)*($A$1=PS_FS!$E$2:$E$89280)))-Z$34</f>
        <v>#VALUE!</v>
      </c>
      <c r="AA38" s="2" t="e" cm="1" vm="1">
        <f t="array" ref="AA38">AVERAGE(_xlfn._xlws.FILTER(PS_FS!$AB$2:$AB$89280+PS_FS!$V$2:$V$89280, (C38=PS_FS!$B$2:$B$89280)*(D38=PS_FS!$D$2:$D$89280)*($A$1=PS_FS!$E$2:$E$89280)))-AA$34</f>
        <v>#VALUE!</v>
      </c>
      <c r="AB38" s="2" t="e" cm="1" vm="1">
        <f t="array" ref="AB38">AVERAGE(_xlfn._xlws.FILTER(PS_FS!$X$2:$X$89280, (C38=PS_FS!$B$2:$B$89280)*(D38=PS_FS!$D$2:$D$89280)*($A$1=PS_FS!$E$2:$E$89280)))-AB$34</f>
        <v>#VALUE!</v>
      </c>
      <c r="AC38" s="2" t="e" cm="1" vm="1">
        <f t="array" ref="AC38">AVERAGE(_xlfn._xlws.FILTER(PS_FS!$Z$2:$Z$89280, (C38=PS_FS!$B$2:$B$89280)*(D38=PS_FS!$D$2:$D$89280)*($A$1=PS_FS!$E$2:$E$89280)))-AC$34</f>
        <v>#VALUE!</v>
      </c>
      <c r="AD38" s="2" t="e" cm="1" vm="1">
        <f t="array" ref="AD38">AVERAGE(_xlfn._xlws.FILTER(ETS!$M$2:$M$89240, (C38=ETS!$A$2:$A$89240)*(D38=ETS!$C$2:$C$89240)*($A$1=ETS!$D$2:$D$89240)))</f>
        <v>#VALUE!</v>
      </c>
      <c r="AE38" s="2" t="e" cm="1" vm="1">
        <f t="array" ref="AE38">AVERAGE(_xlfn._xlws.FILTER(ETS!$M$2:$M$89240, (C38=ETS!$A$2:$A$89240)*(D38=ETS!$C$2:$C$89240)*(2040=ETS!$D$2:$D$89240)))</f>
        <v>#VALUE!</v>
      </c>
      <c r="AF38" s="9" t="e" cm="1" vm="1">
        <f t="array" ref="AF38">AVERAGE(_xlfn._xlws.FILTER(ETS!$L$2:$L$89240, (C38=ETS!$A$2:$A$89240)*(D38=ETS!$C$2:$C$89240)))*40-AF$34</f>
        <v>#VALUE!</v>
      </c>
      <c r="AG38" s="9" t="e" cm="1" vm="1">
        <f t="array" ref="AG38">AVERAGE(_xlfn._xlws.FILTER(ETS!$K$2:$K$89240, (C38=ETS!$A$2:$A$89240)*(D38=ETS!$C$2:$C$89240)))*40-AG$34</f>
        <v>#VALUE!</v>
      </c>
      <c r="AH38" s="9" t="e" cm="1" vm="1">
        <f t="array" ref="AH38">AVERAGE(_xlfn._xlws.FILTER(ETS!$J$2:$J$89240, (C38=ETS!$A$2:$A$89240)*(D38=ETS!$C$2:$C$89240)))*40-AH$34</f>
        <v>#VALUE!</v>
      </c>
      <c r="AI38" s="4" t="e" vm="2">
        <f t="shared" si="18"/>
        <v>#VALUE!</v>
      </c>
      <c r="AJ38" s="2" t="e" vm="2">
        <f t="shared" si="1"/>
        <v>#VALUE!</v>
      </c>
      <c r="AK38" s="9" t="e" vm="2">
        <f t="shared" si="16"/>
        <v>#VALUE!</v>
      </c>
      <c r="AL38" t="e" vm="2">
        <f t="shared" si="2"/>
        <v>#VALUE!</v>
      </c>
      <c r="AM38" s="9" t="e" vm="2">
        <f t="shared" si="12"/>
        <v>#VALUE!</v>
      </c>
      <c r="AN38" t="e" vm="2">
        <f t="shared" si="13"/>
        <v>#VALUE!</v>
      </c>
      <c r="AO38" t="e" vm="2">
        <f t="shared" si="14"/>
        <v>#VALUE!</v>
      </c>
      <c r="AP38" t="e" vm="2">
        <f t="shared" si="17"/>
        <v>#VALUE!</v>
      </c>
      <c r="AQ38" t="e" vm="2">
        <f t="shared" si="9"/>
        <v>#VALUE!</v>
      </c>
      <c r="AR38">
        <v>2490.4501079403449</v>
      </c>
      <c r="AS38" t="e" vm="2">
        <f t="shared" si="10"/>
        <v>#VALUE!</v>
      </c>
      <c r="AT38" s="4" t="e" vm="2">
        <f t="shared" si="4"/>
        <v>#VALUE!</v>
      </c>
      <c r="AU38" s="4" t="e" vm="2">
        <f t="shared" si="5"/>
        <v>#VALUE!</v>
      </c>
    </row>
    <row r="39" spans="1:47" x14ac:dyDescent="0.25">
      <c r="A39" t="s">
        <v>233</v>
      </c>
      <c r="B39">
        <v>40</v>
      </c>
      <c r="C39">
        <v>76</v>
      </c>
      <c r="D39" t="s">
        <v>337</v>
      </c>
      <c r="E39" s="3" t="e" cm="1">
        <f t="array" ref="E39">AVERAGE(_xlfn._xlws.FILTER('H2'!$AG$2:$AG$89120, (C39='H2'!$B$2:$B$89280)*(D39='H2'!$D$2:$D$89280)*($A$1='H2'!$E$2:$E$89280)))</f>
        <v>#VALUE!</v>
      </c>
      <c r="F39" s="2" t="e" cm="1">
        <f t="array" ref="F39">AVERAGE(_xlfn._xlws.FILTER('H2'!$AG$2:$AG$89120, (C39='H2'!$B$2:$B$89280)*(D39='H2'!$D$2:$D$89280)*(2040='H2'!$E$2:$E$89280)))</f>
        <v>#VALUE!</v>
      </c>
      <c r="G39" s="9" t="e" cm="1">
        <f t="array" ref="G39">_xlfn._xlws.FILTER('H2'!$AH$2:$AH$98960, (C39='H2'!$B$2:$B$89280)*(D39='H2'!$D$2:$D$89280)*($A$1='H2'!$E$2:$E$89280))</f>
        <v>#VALUE!</v>
      </c>
      <c r="H39" s="9" t="e" cm="1">
        <f t="array" ref="H39">_xlfn._xlws.FILTER('H2'!$AJ$2:$AJ$98960, (C39='H2'!$B$2:$B$89280)*(D39='H2'!$D$2:$D$89280)*($A$1='H2'!$E$2:$E$89280))</f>
        <v>#VALUE!</v>
      </c>
      <c r="I39" s="9" t="e" cm="1">
        <f t="array" ref="I39">_xlfn._xlws.FILTER('H2'!$AK$2:$AK$98960, (C39='H2'!$B$2:$B$89280)*(D39='H2'!$D$2:$D$89280)*($A$1='H2'!$E$2:$E$89280))</f>
        <v>#VALUE!</v>
      </c>
      <c r="J39" s="9" t="e" cm="1">
        <f t="array" ref="J39">_xlfn._xlws.FILTER('H2'!$AL$2:$AL$98960, (C39='H2'!$B$2:$B$89280)*(D39='H2'!$D$2:$D$89280)*($A$1='H2'!$E$2:$E$89280))</f>
        <v>#VALUE!</v>
      </c>
      <c r="K39" s="2" t="e" cm="1" vm="1">
        <f t="array" ref="K39">AVERAGE(_xlfn._xlws.FILTER('H2'!$L$2:$L$89280, (C39='H2'!$B$2:$B$89280)*(D39='H2'!$D$2:$D$89280)*($A$1='H2'!$E$2:$E$89280)))</f>
        <v>#VALUE!</v>
      </c>
      <c r="L39" s="2" t="e" cm="1" vm="1">
        <f t="array" ref="L39">AVERAGE(_xlfn._xlws.FILTER('H2'!$M$2:$M$89280, (C39='H2'!$B$2:$B$89280)*(D39='H2'!$D$2:$D$89280)*($A$1='H2'!$E$2:$E$89280)))</f>
        <v>#VALUE!</v>
      </c>
      <c r="M39" s="2" t="e" cm="1" vm="1">
        <f t="array" ref="M39">AVERAGE(_xlfn._xlws.FILTER('H2'!$K$2:$K$89280, ($C39='H2'!$B$2:$B$89280)*(D39='H2'!$D$2:$D$89280)*($A$1='H2'!$E$2:$E$89280)))</f>
        <v>#VALUE!</v>
      </c>
      <c r="N39" s="2" t="e" cm="1" vm="1">
        <f t="array" ref="N39">AVERAGE(_xlfn._xlws.FILTER('H2'!$N$2:$N$89280, ($C39='H2'!$B$2:$B$89280)*(D39='H2'!$D$2:$D$89280)*($A$1='H2'!$E$2:$E$89280)))</f>
        <v>#VALUE!</v>
      </c>
      <c r="O39" s="2" t="e" cm="1" vm="1">
        <f t="array" ref="O39">AVERAGE(_xlfn._xlws.FILTER('H2'!$H$2:$H$89280, ($C39='H2'!$B$2:$B$89280)*(D39='H2'!$D$2:$D$89280)*($A$1='H2'!$E$2:$E$89280)))</f>
        <v>#VALUE!</v>
      </c>
      <c r="P39" s="2" t="e" cm="1" vm="1">
        <f t="array" ref="P39">AVERAGE(_xlfn._xlws.FILTER('H2'!$I$2:$I$89280, ($C39='H2'!$B$2:$B$89280)*(D39='H2'!$D$2:$D$89280)*($A$1='H2'!$E$2:$E$89280)))</f>
        <v>#VALUE!</v>
      </c>
      <c r="Q39" s="2" t="e" cm="1" vm="1">
        <f t="array" ref="Q39">AVERAGE(_xlfn._xlws.FILTER('H2'!$G$2:$G$89280, ($C39='H2'!$B$2:$B$89280)*(D39='H2'!$D$2:$D$89280)*($A$1='H2'!$E$2:$E$89280)))</f>
        <v>#VALUE!</v>
      </c>
      <c r="R39" s="2" t="e" cm="1" vm="1">
        <f t="array" ref="R39">AVERAGE(_xlfn._xlws.FILTER(PS!$F$2:$F$89280, (C39=PS!$B$2:$B$89280)*(D39=PS!$D$2:$D$89280)*($A$1=PS!$E$2:$E$89280)))</f>
        <v>#VALUE!</v>
      </c>
      <c r="S39" s="2" t="e" cm="1" vm="1">
        <f t="array" ref="S39">AVERAGE(_xlfn._xlws.FILTER(PS!$F$2:$F$89280, (C39=PS!$B$2:$B$89280)*(D39=PS!$D$2:$D$89280)*(2040=PS!$E$2:$E$89280)))</f>
        <v>#VALUE!</v>
      </c>
      <c r="T39" s="2" t="e" cm="1" vm="1">
        <f t="array" ref="T39">AVERAGE(_xlfn._xlws.FILTER(PS!$P$2:$P$89280, (C39=PS!$B$2:$B$89280)*(D39=PS!$D$2:$D$89280)*($A$1=PS!$E$2:$E$89280)))+AVERAGE(_xlfn._xlws.FILTER(PS!$R$2:$R$89280, (C39=PS!$B$2:$B$89280)*(D39=PS!$D$2:$D$89280)*($A$1=PS!$E$2:$E$89280)))-T$34</f>
        <v>#VALUE!</v>
      </c>
      <c r="U39" s="2" t="e" cm="1" vm="1">
        <f t="array" ref="U39">AVERAGE(_xlfn._xlws.FILTER(PS!$T$2:$T$89280, (C39=PS!$B$2:$B$89280)*(D39=PS!$D$2:$D$89280)*($A$1=PS!$E$2:$E$89280)))-U$34</f>
        <v>#VALUE!</v>
      </c>
      <c r="V39" s="2" t="e" cm="1" vm="1">
        <f t="array" ref="V39">AVERAGE(_xlfn._xlws.FILTER(PS!$O$2:$O$89280+PS!$U$2:$U$89280, (C39=PS!$B$2:$B$89280)*(D39=PS!$D$2:$D$89280)*($A$1=PS!$E$2:$E$89280)))-V$34</f>
        <v>#VALUE!</v>
      </c>
      <c r="W39" s="2" t="e" cm="1" vm="1">
        <f t="array" ref="W39">AVERAGE(_xlfn._xlws.FILTER(PS!$Q$2:$Q$89280, (C39=PS!$B$2:$B$89280)*(D39=PS!$D$2:$D$89280)*($A$1=PS!$E$2:$E$89280)))-W$34</f>
        <v>#VALUE!</v>
      </c>
      <c r="X39" s="2" t="e" cm="1" vm="1">
        <f t="array" ref="X39">AVERAGE(_xlfn._xlws.FILTER(PS!$S$2:$S$89280, (C39=PS!$B$2:$B$89280)*(D39=PS!$D$2:$D$89280)*($A$1=PS!$E$2:$E$89280)))-X$34</f>
        <v>#VALUE!</v>
      </c>
      <c r="Y39" s="2" t="e" cm="1" vm="1">
        <f t="array" ref="Y39">AVERAGE(_xlfn._xlws.FILTER(PS_FS!$W$2:$W$89280+PS_FS!$Y$2:$Y$89280, (C39=PS_FS!$B$2:$B$89280)*(D39=PS_FS!$D$2:$D$89280)*($A$1=PS_FS!$E$2:$E$89280)))-Y$34</f>
        <v>#VALUE!</v>
      </c>
      <c r="Z39" s="2" t="e" cm="1" vm="1">
        <f t="array" ref="Z39">AVERAGE(_xlfn._xlws.FILTER(PS_FS!$AA$2:$AA$89280, (C39=PS_FS!$B$2:$B$89280)*(D39=PS_FS!$D$2:$D$89280)*($A$1=PS_FS!$E$2:$E$89280)))-Z$34</f>
        <v>#VALUE!</v>
      </c>
      <c r="AA39" s="2" t="e" cm="1" vm="1">
        <f t="array" ref="AA39">AVERAGE(_xlfn._xlws.FILTER(PS_FS!$AB$2:$AB$89280+PS_FS!$V$2:$V$89280, (C39=PS_FS!$B$2:$B$89280)*(D39=PS_FS!$D$2:$D$89280)*($A$1=PS_FS!$E$2:$E$89280)))-AA$34</f>
        <v>#VALUE!</v>
      </c>
      <c r="AB39" s="2" t="e" cm="1" vm="1">
        <f t="array" ref="AB39">AVERAGE(_xlfn._xlws.FILTER(PS_FS!$X$2:$X$89280, (C39=PS_FS!$B$2:$B$89280)*(D39=PS_FS!$D$2:$D$89280)*($A$1=PS_FS!$E$2:$E$89280)))-AB$34</f>
        <v>#VALUE!</v>
      </c>
      <c r="AC39" s="2" t="e" cm="1" vm="1">
        <f t="array" ref="AC39">AVERAGE(_xlfn._xlws.FILTER(PS_FS!$Z$2:$Z$89280, (C39=PS_FS!$B$2:$B$89280)*(D39=PS_FS!$D$2:$D$89280)*($A$1=PS_FS!$E$2:$E$89280)))-AC$34</f>
        <v>#VALUE!</v>
      </c>
      <c r="AD39" s="2" t="e" cm="1" vm="1">
        <f t="array" ref="AD39">AVERAGE(_xlfn._xlws.FILTER(ETS!$M$2:$M$89240, (C39=ETS!$A$2:$A$89240)*(D39=ETS!$C$2:$C$89240)*($A$1=ETS!$D$2:$D$89240)))</f>
        <v>#VALUE!</v>
      </c>
      <c r="AE39" s="2" t="e" cm="1" vm="1">
        <f t="array" ref="AE39">AVERAGE(_xlfn._xlws.FILTER(ETS!$M$2:$M$89240, (C39=ETS!$A$2:$A$89240)*(D39=ETS!$C$2:$C$89240)*(2040=ETS!$D$2:$D$89240)))</f>
        <v>#VALUE!</v>
      </c>
      <c r="AF39" s="9" t="e" cm="1" vm="1">
        <f t="array" ref="AF39">AVERAGE(_xlfn._xlws.FILTER(ETS!$L$2:$L$89240, (C39=ETS!$A$2:$A$89240)*(D39=ETS!$C$2:$C$89240)))*40-AF$34</f>
        <v>#VALUE!</v>
      </c>
      <c r="AG39" s="9" t="e" cm="1" vm="1">
        <f t="array" ref="AG39">AVERAGE(_xlfn._xlws.FILTER(ETS!$K$2:$K$89240, (C39=ETS!$A$2:$A$89240)*(D39=ETS!$C$2:$C$89240)))*40-AG$34</f>
        <v>#VALUE!</v>
      </c>
      <c r="AH39" s="9" t="e" cm="1" vm="1">
        <f t="array" ref="AH39">AVERAGE(_xlfn._xlws.FILTER(ETS!$J$2:$J$89240, (C39=ETS!$A$2:$A$89240)*(D39=ETS!$C$2:$C$89240)))*40-AH$34</f>
        <v>#VALUE!</v>
      </c>
      <c r="AI39" s="4" t="e" vm="2">
        <f t="shared" si="18"/>
        <v>#VALUE!</v>
      </c>
      <c r="AJ39" s="2" t="e" vm="2">
        <f t="shared" si="1"/>
        <v>#VALUE!</v>
      </c>
      <c r="AK39" s="9" t="e" vm="2">
        <f t="shared" si="16"/>
        <v>#VALUE!</v>
      </c>
      <c r="AL39" t="e" vm="2">
        <f t="shared" si="2"/>
        <v>#VALUE!</v>
      </c>
      <c r="AM39" s="9" t="e" vm="2">
        <f t="shared" si="12"/>
        <v>#VALUE!</v>
      </c>
      <c r="AN39" t="e" vm="2">
        <f t="shared" si="13"/>
        <v>#VALUE!</v>
      </c>
      <c r="AO39" t="e" vm="2">
        <f t="shared" si="14"/>
        <v>#VALUE!</v>
      </c>
      <c r="AP39" t="e" vm="2">
        <f t="shared" si="17"/>
        <v>#VALUE!</v>
      </c>
      <c r="AQ39" t="e" vm="2">
        <f t="shared" si="9"/>
        <v>#VALUE!</v>
      </c>
      <c r="AR39">
        <v>2490.4501079403449</v>
      </c>
      <c r="AS39" t="e" vm="2">
        <f t="shared" si="10"/>
        <v>#VALUE!</v>
      </c>
      <c r="AT39" s="4" t="e" vm="2">
        <f t="shared" si="4"/>
        <v>#VALUE!</v>
      </c>
      <c r="AU39" s="4" t="e" vm="2">
        <f t="shared" si="5"/>
        <v>#VALUE!</v>
      </c>
    </row>
    <row r="40" spans="1:47" x14ac:dyDescent="0.25">
      <c r="A40" t="s">
        <v>256</v>
      </c>
      <c r="B40">
        <v>41</v>
      </c>
      <c r="C40">
        <v>1</v>
      </c>
      <c r="D40" t="s">
        <v>340</v>
      </c>
      <c r="E40" s="3" t="e" cm="1">
        <f t="array" ref="E40">AVERAGE(_xlfn._xlws.FILTER('H2'!$AG$2:$AG$89120, (C40='H2'!$B$2:$B$89280)*(D40='H2'!$D$2:$D$89280)*($A$1='H2'!$E$2:$E$89280)))</f>
        <v>#VALUE!</v>
      </c>
      <c r="F40" s="2" t="e" cm="1">
        <f t="array" ref="F40">AVERAGE(_xlfn._xlws.FILTER('H2'!$AG$2:$AG$89120, (C40='H2'!$B$2:$B$89280)*(D40='H2'!$D$2:$D$89280)*(2040='H2'!$E$2:$E$89280)))</f>
        <v>#VALUE!</v>
      </c>
      <c r="G40" s="9" t="e" cm="1">
        <f t="array" ref="G40">_xlfn._xlws.FILTER('H2'!$AH$2:$AH$98960, (C40='H2'!$B$2:$B$89280)*(D40='H2'!$D$2:$D$89280)*($A$1='H2'!$E$2:$E$89280))</f>
        <v>#VALUE!</v>
      </c>
      <c r="H40" s="9" t="e" cm="1">
        <f t="array" ref="H40">_xlfn._xlws.FILTER('H2'!$AJ$2:$AJ$98960, (C40='H2'!$B$2:$B$89280)*(D40='H2'!$D$2:$D$89280)*($A$1='H2'!$E$2:$E$89280))</f>
        <v>#VALUE!</v>
      </c>
      <c r="I40" s="9" t="e" cm="1">
        <f t="array" ref="I40">_xlfn._xlws.FILTER('H2'!$AK$2:$AK$98960, (C40='H2'!$B$2:$B$89280)*(D40='H2'!$D$2:$D$89280)*($A$1='H2'!$E$2:$E$89280))</f>
        <v>#VALUE!</v>
      </c>
      <c r="J40" s="9" t="e" cm="1">
        <f t="array" ref="J40">_xlfn._xlws.FILTER('H2'!$AL$2:$AL$98960, (C40='H2'!$B$2:$B$89280)*(D40='H2'!$D$2:$D$89280)*($A$1='H2'!$E$2:$E$89280))</f>
        <v>#VALUE!</v>
      </c>
      <c r="K40" s="2" cm="1">
        <f t="array" ref="K40">AVERAGE(_xlfn._xlws.FILTER('H2'!$L$2:$L$89280, (C40='H2'!$B$2:$B$89280)*(D40='H2'!$D$2:$D$89280)*($A$1='H2'!$E$2:$E$89280)))</f>
        <v>4.4648345655042707</v>
      </c>
      <c r="L40" s="2" cm="1">
        <f t="array" ref="L40">AVERAGE(_xlfn._xlws.FILTER('H2'!$M$2:$M$89280, (C40='H2'!$B$2:$B$89280)*(D40='H2'!$D$2:$D$89280)*($A$1='H2'!$E$2:$E$89280)))</f>
        <v>4.4465632753020898</v>
      </c>
      <c r="M40" s="2" cm="1">
        <f t="array" ref="M40">AVERAGE(_xlfn._xlws.FILTER('H2'!$K$2:$K$89280, ($C40='H2'!$B$2:$B$89280)*(D40='H2'!$D$2:$D$89280)*($A$1='H2'!$E$2:$E$89280)))</f>
        <v>1.1578539419577951</v>
      </c>
      <c r="N40" s="2" cm="1">
        <f t="array" ref="N40">AVERAGE(_xlfn._xlws.FILTER('H2'!$N$2:$N$89280, ($C40='H2'!$B$2:$B$89280)*(D40='H2'!$D$2:$D$89280)*($A$1='H2'!$E$2:$E$89280)))</f>
        <v>10.56723592374253</v>
      </c>
      <c r="O40" s="2" cm="1">
        <f t="array" ref="O40">AVERAGE(_xlfn._xlws.FILTER('H2'!$H$2:$H$89280, ($C40='H2'!$B$2:$B$89280)*(D40='H2'!$D$2:$D$89280)*($A$1='H2'!$E$2:$E$89280)))</f>
        <v>30.167114300559373</v>
      </c>
      <c r="P40" s="2" cm="1">
        <f t="array" ref="P40">AVERAGE(_xlfn._xlws.FILTER('H2'!$I$2:$I$89280, ($C40='H2'!$B$2:$B$89280)*(D40='H2'!$D$2:$D$89280)*($A$1='H2'!$E$2:$E$89280)))</f>
        <v>45.324049055398611</v>
      </c>
      <c r="Q40" s="2" cm="1">
        <f t="array" ref="Q40">AVERAGE(_xlfn._xlws.FILTER('H2'!$G$2:$G$89280, ($C40='H2'!$B$2:$B$89280)*(D40='H2'!$D$2:$D$89280)*($A$1='H2'!$E$2:$E$89280)))</f>
        <v>6.7624684097437227</v>
      </c>
      <c r="R40" s="2" cm="1">
        <f t="array" ref="R40">AVERAGE(_xlfn._xlws.FILTER(PS!$F$2:$F$89280, (C40=PS!$B$2:$B$89280)*(D40=PS!$D$2:$D$89280)*($A$1=PS!$E$2:$E$89280)))</f>
        <v>85.293112946673943</v>
      </c>
      <c r="S40" s="2" cm="1">
        <f t="array" ref="S40">AVERAGE(_xlfn._xlws.FILTER(PS!$F$2:$F$89280, (C40=PS!$B$2:$B$89280)*(D40=PS!$D$2:$D$89280)*(2040=PS!$E$2:$E$89280)))</f>
        <v>105.32684769905879</v>
      </c>
      <c r="T40" s="9" cm="1">
        <f t="array" ref="T40">AVERAGE(_xlfn._xlws.FILTER(PS!$P$2:$P$89280, (C40=PS!$B$2:$B$89280)*(D40=PS!$D$2:$D$89280)*($A$1=PS!$E$2:$E$89280)))+AVERAGE(_xlfn._xlws.FILTER(PS!$R$2:$R$89280, (C40=PS!$B$2:$B$89280)*(D40=PS!$D$2:$D$89280)*($A$1=PS!$E$2:$E$89280)))</f>
        <v>1155.843289271211</v>
      </c>
      <c r="U40" s="9" cm="1">
        <f t="array" ref="U40">AVERAGE(_xlfn._xlws.FILTER(PS!$T$2:$T$89280, (C40=PS!$B$2:$B$89280)*(D40=PS!$D$2:$D$89280)*($A$1=PS!$E$2:$E$89280)))</f>
        <v>430.91528939389212</v>
      </c>
      <c r="V40" s="9" cm="1">
        <f t="array" ref="V40">AVERAGE(_xlfn._xlws.FILTER(PS!$O$2:$O$89280+PS!$U$2:$U$89280, (C40=PS!$B$2:$B$89280)*(D40=PS!$D$2:$D$89280)*($A$1=PS!$E$2:$E$89280)))</f>
        <v>92.787421233364384</v>
      </c>
      <c r="W40" s="9" cm="1">
        <f t="array" ref="W40">AVERAGE(_xlfn._xlws.FILTER(PS!$Q$2:$Q$89280, (C40=PS!$B$2:$B$89280)*(D40=PS!$D$2:$D$89280)*($A$1=PS!$E$2:$E$89280)))</f>
        <v>19.776000000000046</v>
      </c>
      <c r="X40" s="9" cm="1">
        <f t="array" ref="X40">AVERAGE(_xlfn._xlws.FILTER(PS!$S$2:$S$89280, (C40=PS!$B$2:$B$89280)*(D40=PS!$D$2:$D$89280)*($A$1=PS!$E$2:$E$89280)))</f>
        <v>43.164000000000094</v>
      </c>
      <c r="Y40" s="9" cm="1">
        <f t="array" ref="Y40">AVERAGE(_xlfn._xlws.FILTER(PS_FS!$W$2:$W$89280+PS_FS!$Y$2:$Y$89280, (C40=PS_FS!$B$2:$B$89280)*(D40=PS_FS!$D$2:$D$89280)*($A$1=PS_FS!$E$2:$E$89280)))</f>
        <v>2060.8064731529253</v>
      </c>
      <c r="Z40" s="9" cm="1">
        <f t="array" ref="Z40">AVERAGE(_xlfn._xlws.FILTER(PS_FS!$AA$2:$AA$89280, (C40=PS_FS!$B$2:$B$89280)*(D40=PS_FS!$D$2:$D$89280)*($A$1=PS_FS!$E$2:$E$89280)))</f>
        <v>471.66793316217496</v>
      </c>
      <c r="AA40" s="9" cm="1">
        <f t="array" ref="AA40">AVERAGE(_xlfn._xlws.FILTER(PS_FS!$AB$2:$AB$89280+PS_FS!$V$2:$V$89280, (C40=PS_FS!$B$2:$B$89280)*(D40=PS_FS!$D$2:$D$89280)*($A$1=PS_FS!$E$2:$E$89280)))</f>
        <v>150.65339684456765</v>
      </c>
      <c r="AB40" s="9" cm="1">
        <f t="array" ref="AB40">AVERAGE(_xlfn._xlws.FILTER(PS_FS!$X$2:$X$89280, (C40=PS_FS!$B$2:$B$89280)*(D40=PS_FS!$D$2:$D$89280)*($A$1=PS_FS!$E$2:$E$89280)))</f>
        <v>5.83757255669929</v>
      </c>
      <c r="AC40" s="9" cm="1">
        <f t="array" ref="AC40">AVERAGE(_xlfn._xlws.FILTER(PS_FS!$Z$2:$Z$89280, (C40=PS_FS!$B$2:$B$89280)*(D40=PS_FS!$D$2:$D$89280)*($A$1=PS_FS!$E$2:$E$89280)))</f>
        <v>314.7112038017101</v>
      </c>
      <c r="AD40" s="2" cm="1">
        <f t="array" ref="AD40">AVERAGE(_xlfn._xlws.FILTER(ETS!$M$2:$M$89240, (C40=ETS!$A$2:$A$89240)*(D40=ETS!$C$2:$C$89240)*($A$1=ETS!$D$2:$D$89240)))</f>
        <v>172.34356568402163</v>
      </c>
      <c r="AE40" s="2" cm="1">
        <f t="array" ref="AE40">AVERAGE(_xlfn._xlws.FILTER(ETS!$M$2:$M$89240, (C40=ETS!$A$2:$A$89240)*(D40=ETS!$C$2:$C$89240)*(2040=ETS!$D$2:$D$89240)))</f>
        <v>406.3980926748211</v>
      </c>
      <c r="AF40" s="9" cm="1">
        <f t="array" ref="AF40">AVERAGE(_xlfn._xlws.FILTER(ETS!$L$2:$L$89240, (C40=ETS!$A$2:$A$89240)*(D40=ETS!$C$2:$C$89240)))*40</f>
        <v>3582.0865337011192</v>
      </c>
      <c r="AG40" s="9" cm="1">
        <f t="array" ref="AG40">AVERAGE(_xlfn._xlws.FILTER(ETS!$K$2:$K$89240, (C40=ETS!$A$2:$A$89240)*(D40=ETS!$C$2:$C$89240)))*40</f>
        <v>475.01817190842769</v>
      </c>
      <c r="AH40" s="9" cm="1">
        <f t="array" ref="AH40">AVERAGE(_xlfn._xlws.FILTER(ETS!$J$2:$J$89240, (C40=ETS!$A$2:$A$89240)*(D40=ETS!$C$2:$C$89240)))*40</f>
        <v>15208.830267313153</v>
      </c>
      <c r="AI40" s="4">
        <f t="shared" si="18"/>
        <v>19265.9349729227</v>
      </c>
      <c r="AJ40" s="2">
        <f t="shared" si="1"/>
        <v>3003.6765795180772</v>
      </c>
      <c r="AK40" s="9">
        <f>AJ40</f>
        <v>3003.6765795180772</v>
      </c>
      <c r="AL40">
        <f t="shared" si="2"/>
        <v>455.04603822967346</v>
      </c>
      <c r="AM40" s="9">
        <f t="shared" si="12"/>
        <v>2548.6305412884039</v>
      </c>
      <c r="AN40">
        <f t="shared" si="13"/>
        <v>160.26712045244227</v>
      </c>
      <c r="AO40">
        <f t="shared" si="14"/>
        <v>294.07612874660992</v>
      </c>
      <c r="AQ40">
        <f t="shared" si="9"/>
        <v>2548.6305412884039</v>
      </c>
      <c r="AR40">
        <v>2490.4501079403449</v>
      </c>
      <c r="AS40">
        <f t="shared" si="10"/>
        <v>58.180433348059069</v>
      </c>
      <c r="AT40" s="4">
        <f t="shared" si="4"/>
        <v>4884.111194517166</v>
      </c>
      <c r="AU40" s="4">
        <f t="shared" si="5"/>
        <v>3237.4995425853504</v>
      </c>
    </row>
    <row r="41" spans="1:47" x14ac:dyDescent="0.25">
      <c r="A41" t="s">
        <v>234</v>
      </c>
      <c r="B41">
        <v>42</v>
      </c>
      <c r="C41">
        <v>22</v>
      </c>
      <c r="D41" t="s">
        <v>340</v>
      </c>
      <c r="E41" s="3" t="e" cm="1">
        <f t="array" ref="E41">AVERAGE(_xlfn._xlws.FILTER('H2'!$AG$2:$AG$89120, (C41='H2'!$B$2:$B$89280)*(D41='H2'!$D$2:$D$89280)*($A$1='H2'!$E$2:$E$89280)))</f>
        <v>#VALUE!</v>
      </c>
      <c r="F41" s="2" t="e" cm="1">
        <f t="array" ref="F41">AVERAGE(_xlfn._xlws.FILTER('H2'!$AG$2:$AG$89120, (C41='H2'!$B$2:$B$89280)*(D41='H2'!$D$2:$D$89280)*(2040='H2'!$E$2:$E$89280)))</f>
        <v>#VALUE!</v>
      </c>
      <c r="G41" s="9" t="e" cm="1">
        <f t="array" ref="G41">_xlfn._xlws.FILTER('H2'!$AH$2:$AH$98960, (C41='H2'!$B$2:$B$89280)*(D41='H2'!$D$2:$D$89280)*($A$1='H2'!$E$2:$E$89280))</f>
        <v>#VALUE!</v>
      </c>
      <c r="H41" s="9" t="e" cm="1">
        <f t="array" ref="H41">_xlfn._xlws.FILTER('H2'!$AJ$2:$AJ$98960, (C41='H2'!$B$2:$B$89280)*(D41='H2'!$D$2:$D$89280)*($A$1='H2'!$E$2:$E$89280))</f>
        <v>#VALUE!</v>
      </c>
      <c r="I41" s="9" t="e" cm="1">
        <f t="array" ref="I41">_xlfn._xlws.FILTER('H2'!$AK$2:$AK$98960, (C41='H2'!$B$2:$B$89280)*(D41='H2'!$D$2:$D$89280)*($A$1='H2'!$E$2:$E$89280))</f>
        <v>#VALUE!</v>
      </c>
      <c r="J41" s="9" t="e" cm="1">
        <f t="array" ref="J41">_xlfn._xlws.FILTER('H2'!$AL$2:$AL$98960, (C41='H2'!$B$2:$B$89280)*(D41='H2'!$D$2:$D$89280)*($A$1='H2'!$E$2:$E$89280))</f>
        <v>#VALUE!</v>
      </c>
      <c r="K41" s="2" t="e" cm="1" vm="1">
        <f t="array" ref="K41">AVERAGE(_xlfn._xlws.FILTER('H2'!$L$2:$L$89280, (C41='H2'!$B$2:$B$89280)*(D41='H2'!$D$2:$D$89280)*($A$1='H2'!$E$2:$E$89280)))</f>
        <v>#VALUE!</v>
      </c>
      <c r="L41" s="2" t="e" cm="1" vm="1">
        <f t="array" ref="L41">AVERAGE(_xlfn._xlws.FILTER('H2'!$M$2:$M$89280, (C41='H2'!$B$2:$B$89280)*(D41='H2'!$D$2:$D$89280)*($A$1='H2'!$E$2:$E$89280)))</f>
        <v>#VALUE!</v>
      </c>
      <c r="M41" s="2" t="e" cm="1" vm="1">
        <f t="array" ref="M41">AVERAGE(_xlfn._xlws.FILTER('H2'!$K$2:$K$89280, ($C41='H2'!$B$2:$B$89280)*(D41='H2'!$D$2:$D$89280)*($A$1='H2'!$E$2:$E$89280)))</f>
        <v>#VALUE!</v>
      </c>
      <c r="N41" s="2" t="e" cm="1" vm="1">
        <f t="array" ref="N41">AVERAGE(_xlfn._xlws.FILTER('H2'!$N$2:$N$89280, ($C41='H2'!$B$2:$B$89280)*(D41='H2'!$D$2:$D$89280)*($A$1='H2'!$E$2:$E$89280)))</f>
        <v>#VALUE!</v>
      </c>
      <c r="O41" s="2" t="e" cm="1" vm="1">
        <f t="array" ref="O41">AVERAGE(_xlfn._xlws.FILTER('H2'!$H$2:$H$89280, ($C41='H2'!$B$2:$B$89280)*(D41='H2'!$D$2:$D$89280)*($A$1='H2'!$E$2:$E$89280)))</f>
        <v>#VALUE!</v>
      </c>
      <c r="P41" s="2" t="e" cm="1" vm="1">
        <f t="array" ref="P41">AVERAGE(_xlfn._xlws.FILTER('H2'!$I$2:$I$89280, ($C41='H2'!$B$2:$B$89280)*(D41='H2'!$D$2:$D$89280)*($A$1='H2'!$E$2:$E$89280)))</f>
        <v>#VALUE!</v>
      </c>
      <c r="Q41" s="2" t="e" cm="1" vm="1">
        <f t="array" ref="Q41">AVERAGE(_xlfn._xlws.FILTER('H2'!$G$2:$G$89280, ($C41='H2'!$B$2:$B$89280)*(D41='H2'!$D$2:$D$89280)*($A$1='H2'!$E$2:$E$89280)))</f>
        <v>#VALUE!</v>
      </c>
      <c r="R41" s="2" t="e" cm="1" vm="1">
        <f t="array" ref="R41">AVERAGE(_xlfn._xlws.FILTER(PS!$F$2:$F$89280, (C41=PS!$B$2:$B$89280)*(D41=PS!$D$2:$D$89280)*($A$1=PS!$E$2:$E$89280)))</f>
        <v>#VALUE!</v>
      </c>
      <c r="S41" s="2" t="e" cm="1" vm="1">
        <f t="array" ref="S41">AVERAGE(_xlfn._xlws.FILTER(PS!$F$2:$F$89280, (C41=PS!$B$2:$B$89280)*(D41=PS!$D$2:$D$89280)*(2040=PS!$E$2:$E$89280)))</f>
        <v>#VALUE!</v>
      </c>
      <c r="T41" s="2" t="e" cm="1" vm="1">
        <f t="array" ref="T41">AVERAGE(_xlfn._xlws.FILTER(PS!$P$2:$P$89280, (C41=PS!$B$2:$B$89280)*(D41=PS!$D$2:$D$89280)*($A$1=PS!$E$2:$E$89280)))+AVERAGE(_xlfn._xlws.FILTER(PS!$R$2:$R$89280, (C41=PS!$B$2:$B$89280)*(D41=PS!$D$2:$D$89280)*($A$1=PS!$E$2:$E$89280)))-T$40</f>
        <v>#VALUE!</v>
      </c>
      <c r="U41" s="2" t="e" cm="1" vm="1">
        <f t="array" ref="U41">AVERAGE(_xlfn._xlws.FILTER(PS!$T$2:$T$89280, (C41=PS!$B$2:$B$89280)*(D41=PS!$D$2:$D$89280)*($A$1=PS!$E$2:$E$89280)))-U$40</f>
        <v>#VALUE!</v>
      </c>
      <c r="V41" s="2" t="e" cm="1" vm="1">
        <f t="array" ref="V41">AVERAGE(_xlfn._xlws.FILTER(PS!$O$2:$O$89280+PS!$U$2:$U$89280, (C41=PS!$B$2:$B$89280)*(D41=PS!$D$2:$D$89280)*($A$1=PS!$E$2:$E$89280)))-V$40</f>
        <v>#VALUE!</v>
      </c>
      <c r="W41" s="2" t="e" cm="1" vm="1">
        <f t="array" ref="W41">AVERAGE(_xlfn._xlws.FILTER(PS!$Q$2:$Q$89280, (C41=PS!$B$2:$B$89280)*(D41=PS!$D$2:$D$89280)*($A$1=PS!$E$2:$E$89280)))-W$40</f>
        <v>#VALUE!</v>
      </c>
      <c r="X41" s="2" t="e" cm="1" vm="1">
        <f t="array" ref="X41">AVERAGE(_xlfn._xlws.FILTER(PS!$S$2:$S$89280, (C41=PS!$B$2:$B$89280)*(D41=PS!$D$2:$D$89280)*($A$1=PS!$E$2:$E$89280)))-X$40</f>
        <v>#VALUE!</v>
      </c>
      <c r="Y41" s="2" t="e" cm="1" vm="1">
        <f t="array" ref="Y41">AVERAGE(_xlfn._xlws.FILTER(PS_FS!$W$2:$W$89280+PS_FS!$Y$2:$Y$89280, (C41=PS_FS!$B$2:$B$89280)*(D41=PS_FS!$D$2:$D$89280)*($A$1=PS_FS!$E$2:$E$89280)))-Y$40</f>
        <v>#VALUE!</v>
      </c>
      <c r="Z41" s="2" t="e" cm="1" vm="1">
        <f t="array" ref="Z41">AVERAGE(_xlfn._xlws.FILTER(PS_FS!$AA$2:$AA$89280, (C41=PS_FS!$B$2:$B$89280)*(D41=PS_FS!$D$2:$D$89280)*($A$1=PS_FS!$E$2:$E$89280)))-Z$40</f>
        <v>#VALUE!</v>
      </c>
      <c r="AA41" s="2" t="e" cm="1" vm="1">
        <f t="array" ref="AA41">AVERAGE(_xlfn._xlws.FILTER(PS_FS!$AB$2:$AB$89280+PS_FS!$V$2:$V$89280, (C41=PS_FS!$B$2:$B$89280)*(D41=PS_FS!$D$2:$D$89280)*($A$1=PS_FS!$E$2:$E$89280)))-AA$40</f>
        <v>#VALUE!</v>
      </c>
      <c r="AB41" s="2" t="e" cm="1" vm="1">
        <f t="array" ref="AB41">AVERAGE(_xlfn._xlws.FILTER(PS_FS!$X$2:$X$89280, (C41=PS_FS!$B$2:$B$89280)*(D41=PS_FS!$D$2:$D$89280)*($A$1=PS_FS!$E$2:$E$89280)))-AB$40</f>
        <v>#VALUE!</v>
      </c>
      <c r="AC41" s="2" t="e" cm="1" vm="1">
        <f t="array" ref="AC41">AVERAGE(_xlfn._xlws.FILTER(PS_FS!$Z$2:$Z$89280, (C41=PS_FS!$B$2:$B$89280)*(D41=PS_FS!$D$2:$D$89280)*($A$1=PS_FS!$E$2:$E$89280)))-AC$40</f>
        <v>#VALUE!</v>
      </c>
      <c r="AD41" s="2" t="e" cm="1" vm="1">
        <f t="array" ref="AD41">AVERAGE(_xlfn._xlws.FILTER(ETS!$M$2:$M$89240, (C41=ETS!$A$2:$A$89240)*(D41=ETS!$C$2:$C$89240)*($A$1=ETS!$D$2:$D$89240)))</f>
        <v>#VALUE!</v>
      </c>
      <c r="AE41" s="2" t="e" cm="1" vm="1">
        <f t="array" ref="AE41">AVERAGE(_xlfn._xlws.FILTER(ETS!$M$2:$M$89240, (C41=ETS!$A$2:$A$89240)*(D41=ETS!$C$2:$C$89240)*(2040=ETS!$D$2:$D$89240)))</f>
        <v>#VALUE!</v>
      </c>
      <c r="AF41" s="9" t="e" cm="1" vm="1">
        <f t="array" ref="AF41">AVERAGE(_xlfn._xlws.FILTER(ETS!$L$2:$L$89240, (C41=ETS!$A$2:$A$89240)*(D41=ETS!$C$2:$C$89240)))*40-AF$40</f>
        <v>#VALUE!</v>
      </c>
      <c r="AG41" s="9" t="e" cm="1" vm="1">
        <f t="array" ref="AG41">AVERAGE(_xlfn._xlws.FILTER(ETS!$K$2:$K$89240, (C41=ETS!$A$2:$A$89240)*(D41=ETS!$C$2:$C$89240)))*40-AG$40</f>
        <v>#VALUE!</v>
      </c>
      <c r="AH41" s="9" t="e" cm="1" vm="1">
        <f t="array" ref="AH41">AVERAGE(_xlfn._xlws.FILTER(ETS!$J$2:$J$89240, (C41=ETS!$A$2:$A$89240)*(D41=ETS!$C$2:$C$89240)))*40-AH$40</f>
        <v>#VALUE!</v>
      </c>
      <c r="AI41" s="4" t="e" vm="2">
        <f t="shared" si="18"/>
        <v>#VALUE!</v>
      </c>
      <c r="AJ41" s="2" t="e" vm="2">
        <f t="shared" si="1"/>
        <v>#VALUE!</v>
      </c>
      <c r="AK41" s="9" t="e" vm="2">
        <f t="shared" si="16"/>
        <v>#VALUE!</v>
      </c>
      <c r="AL41" t="e" vm="2">
        <f t="shared" si="2"/>
        <v>#VALUE!</v>
      </c>
      <c r="AM41" s="9" t="e" vm="2">
        <f t="shared" si="12"/>
        <v>#VALUE!</v>
      </c>
      <c r="AN41" t="e" vm="2">
        <f t="shared" si="13"/>
        <v>#VALUE!</v>
      </c>
      <c r="AO41" t="e" vm="2">
        <f t="shared" si="14"/>
        <v>#VALUE!</v>
      </c>
      <c r="AP41" t="e" vm="2">
        <f t="shared" si="17"/>
        <v>#VALUE!</v>
      </c>
      <c r="AQ41" t="e" vm="2">
        <f t="shared" si="9"/>
        <v>#VALUE!</v>
      </c>
      <c r="AR41">
        <v>2490.4501079403449</v>
      </c>
      <c r="AS41" t="e" vm="2">
        <f t="shared" si="10"/>
        <v>#VALUE!</v>
      </c>
      <c r="AT41" s="4" t="e" vm="2">
        <f t="shared" si="4"/>
        <v>#VALUE!</v>
      </c>
      <c r="AU41" s="4" t="e" vm="2">
        <f t="shared" si="5"/>
        <v>#VALUE!</v>
      </c>
    </row>
    <row r="42" spans="1:47" x14ac:dyDescent="0.25">
      <c r="A42" t="s">
        <v>237</v>
      </c>
      <c r="B42">
        <v>43</v>
      </c>
      <c r="C42">
        <v>126</v>
      </c>
      <c r="D42" t="s">
        <v>340</v>
      </c>
      <c r="E42" s="3" t="e" cm="1">
        <f t="array" ref="E42">AVERAGE(_xlfn._xlws.FILTER('H2'!$AG$2:$AG$89120, (C42='H2'!$B$2:$B$89280)*(D42='H2'!$D$2:$D$89280)*($A$1='H2'!$E$2:$E$89280)))</f>
        <v>#VALUE!</v>
      </c>
      <c r="F42" s="2" t="e" cm="1">
        <f t="array" ref="F42">AVERAGE(_xlfn._xlws.FILTER('H2'!$AG$2:$AG$89120, (C42='H2'!$B$2:$B$89280)*(D42='H2'!$D$2:$D$89280)*(2040='H2'!$E$2:$E$89280)))</f>
        <v>#VALUE!</v>
      </c>
      <c r="G42" s="9" t="e" cm="1">
        <f t="array" ref="G42">_xlfn._xlws.FILTER('H2'!$AH$2:$AH$98960, (C42='H2'!$B$2:$B$89280)*(D42='H2'!$D$2:$D$89280)*($A$1='H2'!$E$2:$E$89280))</f>
        <v>#VALUE!</v>
      </c>
      <c r="H42" s="9" t="e" cm="1">
        <f t="array" ref="H42">_xlfn._xlws.FILTER('H2'!$AJ$2:$AJ$98960, (C42='H2'!$B$2:$B$89280)*(D42='H2'!$D$2:$D$89280)*($A$1='H2'!$E$2:$E$89280))</f>
        <v>#VALUE!</v>
      </c>
      <c r="I42" s="9" t="e" cm="1">
        <f t="array" ref="I42">_xlfn._xlws.FILTER('H2'!$AK$2:$AK$98960, (C42='H2'!$B$2:$B$89280)*(D42='H2'!$D$2:$D$89280)*($A$1='H2'!$E$2:$E$89280))</f>
        <v>#VALUE!</v>
      </c>
      <c r="J42" s="9" t="e" cm="1">
        <f t="array" ref="J42">_xlfn._xlws.FILTER('H2'!$AL$2:$AL$98960, (C42='H2'!$B$2:$B$89280)*(D42='H2'!$D$2:$D$89280)*($A$1='H2'!$E$2:$E$89280))</f>
        <v>#VALUE!</v>
      </c>
      <c r="K42" s="2" t="e" cm="1" vm="1">
        <f t="array" ref="K42">AVERAGE(_xlfn._xlws.FILTER('H2'!$L$2:$L$89280, (C42='H2'!$B$2:$B$89280)*(D42='H2'!$D$2:$D$89280)*($A$1='H2'!$E$2:$E$89280)))</f>
        <v>#VALUE!</v>
      </c>
      <c r="L42" s="2" t="e" cm="1" vm="1">
        <f t="array" ref="L42">AVERAGE(_xlfn._xlws.FILTER('H2'!$M$2:$M$89280, (C42='H2'!$B$2:$B$89280)*(D42='H2'!$D$2:$D$89280)*($A$1='H2'!$E$2:$E$89280)))</f>
        <v>#VALUE!</v>
      </c>
      <c r="M42" s="2" t="e" cm="1" vm="1">
        <f t="array" ref="M42">AVERAGE(_xlfn._xlws.FILTER('H2'!$K$2:$K$89280, ($C42='H2'!$B$2:$B$89280)*(D42='H2'!$D$2:$D$89280)*($A$1='H2'!$E$2:$E$89280)))</f>
        <v>#VALUE!</v>
      </c>
      <c r="N42" s="2" t="e" cm="1" vm="1">
        <f t="array" ref="N42">AVERAGE(_xlfn._xlws.FILTER('H2'!$N$2:$N$89280, ($C42='H2'!$B$2:$B$89280)*(D42='H2'!$D$2:$D$89280)*($A$1='H2'!$E$2:$E$89280)))</f>
        <v>#VALUE!</v>
      </c>
      <c r="O42" s="2" t="e" cm="1" vm="1">
        <f t="array" ref="O42">AVERAGE(_xlfn._xlws.FILTER('H2'!$H$2:$H$89280, ($C42='H2'!$B$2:$B$89280)*(D42='H2'!$D$2:$D$89280)*($A$1='H2'!$E$2:$E$89280)))</f>
        <v>#VALUE!</v>
      </c>
      <c r="P42" s="2" t="e" cm="1" vm="1">
        <f t="array" ref="P42">AVERAGE(_xlfn._xlws.FILTER('H2'!$I$2:$I$89280, ($C42='H2'!$B$2:$B$89280)*(D42='H2'!$D$2:$D$89280)*($A$1='H2'!$E$2:$E$89280)))</f>
        <v>#VALUE!</v>
      </c>
      <c r="Q42" s="2" t="e" cm="1" vm="1">
        <f t="array" ref="Q42">AVERAGE(_xlfn._xlws.FILTER('H2'!$G$2:$G$89280, ($C42='H2'!$B$2:$B$89280)*(D42='H2'!$D$2:$D$89280)*($A$1='H2'!$E$2:$E$89280)))</f>
        <v>#VALUE!</v>
      </c>
      <c r="R42" s="2" t="e" cm="1" vm="1">
        <f t="array" ref="R42">AVERAGE(_xlfn._xlws.FILTER(PS!$F$2:$F$89280, (C42=PS!$B$2:$B$89280)*(D42=PS!$D$2:$D$89280)*($A$1=PS!$E$2:$E$89280)))</f>
        <v>#VALUE!</v>
      </c>
      <c r="S42" s="2" t="e" cm="1" vm="1">
        <f t="array" ref="S42">AVERAGE(_xlfn._xlws.FILTER(PS!$F$2:$F$89280, (C42=PS!$B$2:$B$89280)*(D42=PS!$D$2:$D$89280)*(2040=PS!$E$2:$E$89280)))</f>
        <v>#VALUE!</v>
      </c>
      <c r="T42" s="2" t="e" cm="1" vm="1">
        <f t="array" ref="T42">AVERAGE(_xlfn._xlws.FILTER(PS!$P$2:$P$89280, (C42=PS!$B$2:$B$89280)*(D42=PS!$D$2:$D$89280)*($A$1=PS!$E$2:$E$89280)))+AVERAGE(_xlfn._xlws.FILTER(PS!$R$2:$R$89280, (C42=PS!$B$2:$B$89280)*(D42=PS!$D$2:$D$89280)*($A$1=PS!$E$2:$E$89280)))-T$40</f>
        <v>#VALUE!</v>
      </c>
      <c r="U42" s="2" t="e" cm="1" vm="1">
        <f t="array" ref="U42">AVERAGE(_xlfn._xlws.FILTER(PS!$T$2:$T$89280, (C42=PS!$B$2:$B$89280)*(D42=PS!$D$2:$D$89280)*($A$1=PS!$E$2:$E$89280)))-U$40</f>
        <v>#VALUE!</v>
      </c>
      <c r="V42" s="2" t="e" cm="1" vm="1">
        <f t="array" ref="V42">AVERAGE(_xlfn._xlws.FILTER(PS!$O$2:$O$89280+PS!$U$2:$U$89280, (C42=PS!$B$2:$B$89280)*(D42=PS!$D$2:$D$89280)*($A$1=PS!$E$2:$E$89280)))-V$40</f>
        <v>#VALUE!</v>
      </c>
      <c r="W42" s="2" t="e" cm="1" vm="1">
        <f t="array" ref="W42">AVERAGE(_xlfn._xlws.FILTER(PS!$Q$2:$Q$89280, (C42=PS!$B$2:$B$89280)*(D42=PS!$D$2:$D$89280)*($A$1=PS!$E$2:$E$89280)))-W$40</f>
        <v>#VALUE!</v>
      </c>
      <c r="X42" s="2" t="e" cm="1" vm="1">
        <f t="array" ref="X42">AVERAGE(_xlfn._xlws.FILTER(PS!$S$2:$S$89280, (C42=PS!$B$2:$B$89280)*(D42=PS!$D$2:$D$89280)*($A$1=PS!$E$2:$E$89280)))-X$40</f>
        <v>#VALUE!</v>
      </c>
      <c r="Y42" s="2" t="e" cm="1" vm="1">
        <f t="array" ref="Y42">AVERAGE(_xlfn._xlws.FILTER(PS_FS!$W$2:$W$89280+PS_FS!$Y$2:$Y$89280, (C42=PS_FS!$B$2:$B$89280)*(D42=PS_FS!$D$2:$D$89280)*($A$1=PS_FS!$E$2:$E$89280)))-Y$40</f>
        <v>#VALUE!</v>
      </c>
      <c r="Z42" s="2" t="e" cm="1" vm="1">
        <f t="array" ref="Z42">AVERAGE(_xlfn._xlws.FILTER(PS_FS!$AA$2:$AA$89280, (C42=PS_FS!$B$2:$B$89280)*(D42=PS_FS!$D$2:$D$89280)*($A$1=PS_FS!$E$2:$E$89280)))-Z$40</f>
        <v>#VALUE!</v>
      </c>
      <c r="AA42" s="2" t="e" cm="1" vm="1">
        <f t="array" ref="AA42">AVERAGE(_xlfn._xlws.FILTER(PS_FS!$AB$2:$AB$89280+PS_FS!$V$2:$V$89280, (C42=PS_FS!$B$2:$B$89280)*(D42=PS_FS!$D$2:$D$89280)*($A$1=PS_FS!$E$2:$E$89280)))-AA$40</f>
        <v>#VALUE!</v>
      </c>
      <c r="AB42" s="2" t="e" cm="1" vm="1">
        <f t="array" ref="AB42">AVERAGE(_xlfn._xlws.FILTER(PS_FS!$X$2:$X$89280, (C42=PS_FS!$B$2:$B$89280)*(D42=PS_FS!$D$2:$D$89280)*($A$1=PS_FS!$E$2:$E$89280)))-AB$40</f>
        <v>#VALUE!</v>
      </c>
      <c r="AC42" s="2" t="e" cm="1" vm="1">
        <f t="array" ref="AC42">AVERAGE(_xlfn._xlws.FILTER(PS_FS!$Z$2:$Z$89280, (C42=PS_FS!$B$2:$B$89280)*(D42=PS_FS!$D$2:$D$89280)*($A$1=PS_FS!$E$2:$E$89280)))-AC$40</f>
        <v>#VALUE!</v>
      </c>
      <c r="AD42" s="2" t="e" cm="1" vm="1">
        <f t="array" ref="AD42">AVERAGE(_xlfn._xlws.FILTER(ETS!$M$2:$M$89240, (C42=ETS!$A$2:$A$89240)*(D42=ETS!$C$2:$C$89240)*($A$1=ETS!$D$2:$D$89240)))</f>
        <v>#VALUE!</v>
      </c>
      <c r="AE42" s="2" t="e" cm="1" vm="1">
        <f t="array" ref="AE42">AVERAGE(_xlfn._xlws.FILTER(ETS!$M$2:$M$89240, (C42=ETS!$A$2:$A$89240)*(D42=ETS!$C$2:$C$89240)*(2040=ETS!$D$2:$D$89240)))</f>
        <v>#VALUE!</v>
      </c>
      <c r="AF42" s="9" t="e" cm="1" vm="1">
        <f t="array" ref="AF42">AVERAGE(_xlfn._xlws.FILTER(ETS!$L$2:$L$89240, (C42=ETS!$A$2:$A$89240)*(D42=ETS!$C$2:$C$89240)))*40-AF$40</f>
        <v>#VALUE!</v>
      </c>
      <c r="AG42" s="9" t="e" cm="1" vm="1">
        <f t="array" ref="AG42">AVERAGE(_xlfn._xlws.FILTER(ETS!$K$2:$K$89240, (C42=ETS!$A$2:$A$89240)*(D42=ETS!$C$2:$C$89240)))*40-AG$40</f>
        <v>#VALUE!</v>
      </c>
      <c r="AH42" s="9" t="e" cm="1" vm="1">
        <f t="array" ref="AH42">AVERAGE(_xlfn._xlws.FILTER(ETS!$J$2:$J$89240, (C42=ETS!$A$2:$A$89240)*(D42=ETS!$C$2:$C$89240)))*40-AH$40</f>
        <v>#VALUE!</v>
      </c>
      <c r="AI42" s="4" t="e" vm="2">
        <f t="shared" si="18"/>
        <v>#VALUE!</v>
      </c>
      <c r="AJ42" s="2" t="e" vm="2">
        <f t="shared" si="1"/>
        <v>#VALUE!</v>
      </c>
      <c r="AK42" s="9" t="e" vm="2">
        <f t="shared" si="16"/>
        <v>#VALUE!</v>
      </c>
      <c r="AL42" t="e" vm="2">
        <f t="shared" si="2"/>
        <v>#VALUE!</v>
      </c>
      <c r="AM42" s="9" t="e" vm="2">
        <f t="shared" si="12"/>
        <v>#VALUE!</v>
      </c>
      <c r="AN42" t="e" vm="2">
        <f t="shared" si="13"/>
        <v>#VALUE!</v>
      </c>
      <c r="AO42" t="e" vm="2">
        <f t="shared" si="14"/>
        <v>#VALUE!</v>
      </c>
      <c r="AP42" t="e" vm="2">
        <f t="shared" si="17"/>
        <v>#VALUE!</v>
      </c>
      <c r="AQ42" t="e" vm="2">
        <f t="shared" si="9"/>
        <v>#VALUE!</v>
      </c>
      <c r="AR42">
        <v>2490.4501079403449</v>
      </c>
      <c r="AS42" t="e" vm="2">
        <f t="shared" si="10"/>
        <v>#VALUE!</v>
      </c>
      <c r="AT42" s="4" t="e" vm="2">
        <f t="shared" si="4"/>
        <v>#VALUE!</v>
      </c>
      <c r="AU42" s="4" t="e" vm="2">
        <f t="shared" si="5"/>
        <v>#VALUE!</v>
      </c>
    </row>
    <row r="43" spans="1:47" x14ac:dyDescent="0.25">
      <c r="A43" t="s">
        <v>235</v>
      </c>
      <c r="B43">
        <v>44</v>
      </c>
      <c r="C43">
        <v>276</v>
      </c>
      <c r="D43" t="s">
        <v>340</v>
      </c>
      <c r="E43" s="3" t="e" cm="1">
        <f t="array" ref="E43">AVERAGE(_xlfn._xlws.FILTER('H2'!$AG$2:$AG$89120, (C43='H2'!$B$2:$B$89280)*(D43='H2'!$D$2:$D$89280)*($A$1='H2'!$E$2:$E$89280)))</f>
        <v>#VALUE!</v>
      </c>
      <c r="F43" s="2" t="e" cm="1">
        <f t="array" ref="F43">AVERAGE(_xlfn._xlws.FILTER('H2'!$AG$2:$AG$89120, (C43='H2'!$B$2:$B$89280)*(D43='H2'!$D$2:$D$89280)*(2040='H2'!$E$2:$E$89280)))</f>
        <v>#VALUE!</v>
      </c>
      <c r="G43" s="9" t="e" cm="1">
        <f t="array" ref="G43">_xlfn._xlws.FILTER('H2'!$AH$2:$AH$98960, (C43='H2'!$B$2:$B$89280)*(D43='H2'!$D$2:$D$89280)*($A$1='H2'!$E$2:$E$89280))</f>
        <v>#VALUE!</v>
      </c>
      <c r="H43" s="9" t="e" cm="1">
        <f t="array" ref="H43">_xlfn._xlws.FILTER('H2'!$AJ$2:$AJ$98960, (C43='H2'!$B$2:$B$89280)*(D43='H2'!$D$2:$D$89280)*($A$1='H2'!$E$2:$E$89280))</f>
        <v>#VALUE!</v>
      </c>
      <c r="I43" s="9" t="e" cm="1">
        <f t="array" ref="I43">_xlfn._xlws.FILTER('H2'!$AK$2:$AK$98960, (C43='H2'!$B$2:$B$89280)*(D43='H2'!$D$2:$D$89280)*($A$1='H2'!$E$2:$E$89280))</f>
        <v>#VALUE!</v>
      </c>
      <c r="J43" s="9" t="e" cm="1">
        <f t="array" ref="J43">_xlfn._xlws.FILTER('H2'!$AL$2:$AL$98960, (C43='H2'!$B$2:$B$89280)*(D43='H2'!$D$2:$D$89280)*($A$1='H2'!$E$2:$E$89280))</f>
        <v>#VALUE!</v>
      </c>
      <c r="K43" s="2" t="e" cm="1" vm="1">
        <f t="array" ref="K43">AVERAGE(_xlfn._xlws.FILTER('H2'!$L$2:$L$89280, (C43='H2'!$B$2:$B$89280)*(D43='H2'!$D$2:$D$89280)*($A$1='H2'!$E$2:$E$89280)))</f>
        <v>#VALUE!</v>
      </c>
      <c r="L43" s="2" t="e" cm="1" vm="1">
        <f t="array" ref="L43">AVERAGE(_xlfn._xlws.FILTER('H2'!$M$2:$M$89280, (C43='H2'!$B$2:$B$89280)*(D43='H2'!$D$2:$D$89280)*($A$1='H2'!$E$2:$E$89280)))</f>
        <v>#VALUE!</v>
      </c>
      <c r="M43" s="2" t="e" cm="1" vm="1">
        <f t="array" ref="M43">AVERAGE(_xlfn._xlws.FILTER('H2'!$K$2:$K$89280, ($C43='H2'!$B$2:$B$89280)*(D43='H2'!$D$2:$D$89280)*($A$1='H2'!$E$2:$E$89280)))</f>
        <v>#VALUE!</v>
      </c>
      <c r="N43" s="2" t="e" cm="1" vm="1">
        <f t="array" ref="N43">AVERAGE(_xlfn._xlws.FILTER('H2'!$N$2:$N$89280, ($C43='H2'!$B$2:$B$89280)*(D43='H2'!$D$2:$D$89280)*($A$1='H2'!$E$2:$E$89280)))</f>
        <v>#VALUE!</v>
      </c>
      <c r="O43" s="2" t="e" cm="1" vm="1">
        <f t="array" ref="O43">AVERAGE(_xlfn._xlws.FILTER('H2'!$H$2:$H$89280, ($C43='H2'!$B$2:$B$89280)*(D43='H2'!$D$2:$D$89280)*($A$1='H2'!$E$2:$E$89280)))</f>
        <v>#VALUE!</v>
      </c>
      <c r="P43" s="2" t="e" cm="1" vm="1">
        <f t="array" ref="P43">AVERAGE(_xlfn._xlws.FILTER('H2'!$I$2:$I$89280, ($C43='H2'!$B$2:$B$89280)*(D43='H2'!$D$2:$D$89280)*($A$1='H2'!$E$2:$E$89280)))</f>
        <v>#VALUE!</v>
      </c>
      <c r="Q43" s="2" t="e" cm="1" vm="1">
        <f t="array" ref="Q43">AVERAGE(_xlfn._xlws.FILTER('H2'!$G$2:$G$89280, ($C43='H2'!$B$2:$B$89280)*(D43='H2'!$D$2:$D$89280)*($A$1='H2'!$E$2:$E$89280)))</f>
        <v>#VALUE!</v>
      </c>
      <c r="R43" s="2" t="e" cm="1" vm="1">
        <f t="array" ref="R43">AVERAGE(_xlfn._xlws.FILTER(PS!$F$2:$F$89280, (C43=PS!$B$2:$B$89280)*(D43=PS!$D$2:$D$89280)*($A$1=PS!$E$2:$E$89280)))</f>
        <v>#VALUE!</v>
      </c>
      <c r="S43" s="2" t="e" cm="1" vm="1">
        <f t="array" ref="S43">AVERAGE(_xlfn._xlws.FILTER(PS!$F$2:$F$89280, (C43=PS!$B$2:$B$89280)*(D43=PS!$D$2:$D$89280)*(2040=PS!$E$2:$E$89280)))</f>
        <v>#VALUE!</v>
      </c>
      <c r="T43" s="2" t="e" cm="1" vm="1">
        <f t="array" ref="T43">AVERAGE(_xlfn._xlws.FILTER(PS!$P$2:$P$89280, (C43=PS!$B$2:$B$89280)*(D43=PS!$D$2:$D$89280)*($A$1=PS!$E$2:$E$89280)))+AVERAGE(_xlfn._xlws.FILTER(PS!$R$2:$R$89280, (C43=PS!$B$2:$B$89280)*(D43=PS!$D$2:$D$89280)*($A$1=PS!$E$2:$E$89280)))-T$40</f>
        <v>#VALUE!</v>
      </c>
      <c r="U43" s="2" t="e" cm="1" vm="1">
        <f t="array" ref="U43">AVERAGE(_xlfn._xlws.FILTER(PS!$T$2:$T$89280, (C43=PS!$B$2:$B$89280)*(D43=PS!$D$2:$D$89280)*($A$1=PS!$E$2:$E$89280)))-U$40</f>
        <v>#VALUE!</v>
      </c>
      <c r="V43" s="2" t="e" cm="1" vm="1">
        <f t="array" ref="V43">AVERAGE(_xlfn._xlws.FILTER(PS!$O$2:$O$89280+PS!$U$2:$U$89280, (C43=PS!$B$2:$B$89280)*(D43=PS!$D$2:$D$89280)*($A$1=PS!$E$2:$E$89280)))-V$40</f>
        <v>#VALUE!</v>
      </c>
      <c r="W43" s="2" t="e" cm="1" vm="1">
        <f t="array" ref="W43">AVERAGE(_xlfn._xlws.FILTER(PS!$Q$2:$Q$89280, (C43=PS!$B$2:$B$89280)*(D43=PS!$D$2:$D$89280)*($A$1=PS!$E$2:$E$89280)))-W$40</f>
        <v>#VALUE!</v>
      </c>
      <c r="X43" s="2" t="e" cm="1" vm="1">
        <f t="array" ref="X43">AVERAGE(_xlfn._xlws.FILTER(PS!$S$2:$S$89280, (C43=PS!$B$2:$B$89280)*(D43=PS!$D$2:$D$89280)*($A$1=PS!$E$2:$E$89280)))-X$40</f>
        <v>#VALUE!</v>
      </c>
      <c r="Y43" s="2" t="e" cm="1" vm="1">
        <f t="array" ref="Y43">AVERAGE(_xlfn._xlws.FILTER(PS_FS!$W$2:$W$89280+PS_FS!$Y$2:$Y$89280, (C43=PS_FS!$B$2:$B$89280)*(D43=PS_FS!$D$2:$D$89280)*($A$1=PS_FS!$E$2:$E$89280)))-Y$40</f>
        <v>#VALUE!</v>
      </c>
      <c r="Z43" s="2" t="e" cm="1" vm="1">
        <f t="array" ref="Z43">AVERAGE(_xlfn._xlws.FILTER(PS_FS!$AA$2:$AA$89280, (C43=PS_FS!$B$2:$B$89280)*(D43=PS_FS!$D$2:$D$89280)*($A$1=PS_FS!$E$2:$E$89280)))-Z$40</f>
        <v>#VALUE!</v>
      </c>
      <c r="AA43" s="2" t="e" cm="1" vm="1">
        <f t="array" ref="AA43">AVERAGE(_xlfn._xlws.FILTER(PS_FS!$AB$2:$AB$89280+PS_FS!$V$2:$V$89280, (C43=PS_FS!$B$2:$B$89280)*(D43=PS_FS!$D$2:$D$89280)*($A$1=PS_FS!$E$2:$E$89280)))-AA$40</f>
        <v>#VALUE!</v>
      </c>
      <c r="AB43" s="2" t="e" cm="1" vm="1">
        <f t="array" ref="AB43">AVERAGE(_xlfn._xlws.FILTER(PS_FS!$X$2:$X$89280, (C43=PS_FS!$B$2:$B$89280)*(D43=PS_FS!$D$2:$D$89280)*($A$1=PS_FS!$E$2:$E$89280)))-AB$40</f>
        <v>#VALUE!</v>
      </c>
      <c r="AC43" s="2" t="e" cm="1" vm="1">
        <f t="array" ref="AC43">AVERAGE(_xlfn._xlws.FILTER(PS_FS!$Z$2:$Z$89280, (C43=PS_FS!$B$2:$B$89280)*(D43=PS_FS!$D$2:$D$89280)*($A$1=PS_FS!$E$2:$E$89280)))-AC$40</f>
        <v>#VALUE!</v>
      </c>
      <c r="AD43" s="2" t="e" cm="1" vm="1">
        <f t="array" ref="AD43">AVERAGE(_xlfn._xlws.FILTER(ETS!$M$2:$M$89240, (C43=ETS!$A$2:$A$89240)*(D43=ETS!$C$2:$C$89240)*($A$1=ETS!$D$2:$D$89240)))</f>
        <v>#VALUE!</v>
      </c>
      <c r="AE43" s="2" t="e" cm="1" vm="1">
        <f t="array" ref="AE43">AVERAGE(_xlfn._xlws.FILTER(ETS!$M$2:$M$89240, (C43=ETS!$A$2:$A$89240)*(D43=ETS!$C$2:$C$89240)*(2040=ETS!$D$2:$D$89240)))</f>
        <v>#VALUE!</v>
      </c>
      <c r="AF43" s="9" t="e" cm="1" vm="1">
        <f t="array" ref="AF43">AVERAGE(_xlfn._xlws.FILTER(ETS!$L$2:$L$89240, (C43=ETS!$A$2:$A$89240)*(D43=ETS!$C$2:$C$89240)))*40-AF$40</f>
        <v>#VALUE!</v>
      </c>
      <c r="AG43" s="9" t="e" cm="1" vm="1">
        <f t="array" ref="AG43">AVERAGE(_xlfn._xlws.FILTER(ETS!$K$2:$K$89240, (C43=ETS!$A$2:$A$89240)*(D43=ETS!$C$2:$C$89240)))*40-AG$40</f>
        <v>#VALUE!</v>
      </c>
      <c r="AH43" s="9" t="e" cm="1" vm="1">
        <f t="array" ref="AH43">AVERAGE(_xlfn._xlws.FILTER(ETS!$J$2:$J$89240, (C43=ETS!$A$2:$A$89240)*(D43=ETS!$C$2:$C$89240)))*40-AH$40</f>
        <v>#VALUE!</v>
      </c>
      <c r="AI43" s="4" t="e" vm="2">
        <f t="shared" si="18"/>
        <v>#VALUE!</v>
      </c>
      <c r="AJ43" s="2" t="e" vm="2">
        <f t="shared" si="1"/>
        <v>#VALUE!</v>
      </c>
      <c r="AK43" s="9" t="e" vm="2">
        <f t="shared" si="16"/>
        <v>#VALUE!</v>
      </c>
      <c r="AL43" t="e" vm="2">
        <f t="shared" si="2"/>
        <v>#VALUE!</v>
      </c>
      <c r="AM43" s="9" t="e" vm="2">
        <f t="shared" si="12"/>
        <v>#VALUE!</v>
      </c>
      <c r="AN43" t="e" vm="2">
        <f t="shared" si="13"/>
        <v>#VALUE!</v>
      </c>
      <c r="AO43" t="e" vm="2">
        <f t="shared" si="14"/>
        <v>#VALUE!</v>
      </c>
      <c r="AP43" t="e" vm="2">
        <f t="shared" si="17"/>
        <v>#VALUE!</v>
      </c>
      <c r="AQ43" t="e" vm="2">
        <f t="shared" si="9"/>
        <v>#VALUE!</v>
      </c>
      <c r="AR43">
        <v>2490.4501079403449</v>
      </c>
      <c r="AS43" t="e" vm="2">
        <f t="shared" si="10"/>
        <v>#VALUE!</v>
      </c>
      <c r="AT43" s="4" t="e" vm="2">
        <f t="shared" si="4"/>
        <v>#VALUE!</v>
      </c>
      <c r="AU43" s="4" t="e" vm="2">
        <f t="shared" si="5"/>
        <v>#VALUE!</v>
      </c>
    </row>
    <row r="44" spans="1:47" x14ac:dyDescent="0.25">
      <c r="A44" t="s">
        <v>236</v>
      </c>
      <c r="B44">
        <v>45</v>
      </c>
      <c r="C44">
        <v>376</v>
      </c>
      <c r="D44" t="s">
        <v>340</v>
      </c>
      <c r="E44" s="3" t="e" cm="1">
        <f t="array" ref="E44">AVERAGE(_xlfn._xlws.FILTER('H2'!$AG$2:$AG$89120, (C44='H2'!$B$2:$B$89280)*(D44='H2'!$D$2:$D$89280)*($A$1='H2'!$E$2:$E$89280)))</f>
        <v>#VALUE!</v>
      </c>
      <c r="F44" s="2" t="e" cm="1">
        <f t="array" ref="F44">AVERAGE(_xlfn._xlws.FILTER('H2'!$AG$2:$AG$89120, (C44='H2'!$B$2:$B$89280)*(D44='H2'!$D$2:$D$89280)*(2040='H2'!$E$2:$E$89280)))</f>
        <v>#VALUE!</v>
      </c>
      <c r="G44" s="9" t="e" cm="1">
        <f t="array" ref="G44">_xlfn._xlws.FILTER('H2'!$AH$2:$AH$98960, (C44='H2'!$B$2:$B$89280)*(D44='H2'!$D$2:$D$89280)*($A$1='H2'!$E$2:$E$89280))</f>
        <v>#VALUE!</v>
      </c>
      <c r="H44" s="9" t="e" cm="1">
        <f t="array" ref="H44">_xlfn._xlws.FILTER('H2'!$AJ$2:$AJ$98960, (C44='H2'!$B$2:$B$89280)*(D44='H2'!$D$2:$D$89280)*($A$1='H2'!$E$2:$E$89280))</f>
        <v>#VALUE!</v>
      </c>
      <c r="I44" s="9" t="e" cm="1">
        <f t="array" ref="I44">_xlfn._xlws.FILTER('H2'!$AK$2:$AK$98960, (C44='H2'!$B$2:$B$89280)*(D44='H2'!$D$2:$D$89280)*($A$1='H2'!$E$2:$E$89280))</f>
        <v>#VALUE!</v>
      </c>
      <c r="J44" s="9" t="e" cm="1">
        <f t="array" ref="J44">_xlfn._xlws.FILTER('H2'!$AL$2:$AL$98960, (C44='H2'!$B$2:$B$89280)*(D44='H2'!$D$2:$D$89280)*($A$1='H2'!$E$2:$E$89280))</f>
        <v>#VALUE!</v>
      </c>
      <c r="K44" s="2" t="e" cm="1" vm="1">
        <f t="array" ref="K44">AVERAGE(_xlfn._xlws.FILTER('H2'!$L$2:$L$89280, (C44='H2'!$B$2:$B$89280)*(D44='H2'!$D$2:$D$89280)*($A$1='H2'!$E$2:$E$89280)))</f>
        <v>#VALUE!</v>
      </c>
      <c r="L44" s="2" t="e" cm="1" vm="1">
        <f t="array" ref="L44">AVERAGE(_xlfn._xlws.FILTER('H2'!$M$2:$M$89280, (C44='H2'!$B$2:$B$89280)*(D44='H2'!$D$2:$D$89280)*($A$1='H2'!$E$2:$E$89280)))</f>
        <v>#VALUE!</v>
      </c>
      <c r="M44" s="2" t="e" cm="1" vm="1">
        <f t="array" ref="M44">AVERAGE(_xlfn._xlws.FILTER('H2'!$K$2:$K$89280, ($C44='H2'!$B$2:$B$89280)*(D44='H2'!$D$2:$D$89280)*($A$1='H2'!$E$2:$E$89280)))</f>
        <v>#VALUE!</v>
      </c>
      <c r="N44" s="2" t="e" cm="1" vm="1">
        <f t="array" ref="N44">AVERAGE(_xlfn._xlws.FILTER('H2'!$N$2:$N$89280, ($C44='H2'!$B$2:$B$89280)*(D44='H2'!$D$2:$D$89280)*($A$1='H2'!$E$2:$E$89280)))</f>
        <v>#VALUE!</v>
      </c>
      <c r="O44" s="2" t="e" cm="1" vm="1">
        <f t="array" ref="O44">AVERAGE(_xlfn._xlws.FILTER('H2'!$H$2:$H$89280, ($C44='H2'!$B$2:$B$89280)*(D44='H2'!$D$2:$D$89280)*($A$1='H2'!$E$2:$E$89280)))</f>
        <v>#VALUE!</v>
      </c>
      <c r="P44" s="2" t="e" cm="1" vm="1">
        <f t="array" ref="P44">AVERAGE(_xlfn._xlws.FILTER('H2'!$I$2:$I$89280, ($C44='H2'!$B$2:$B$89280)*(D44='H2'!$D$2:$D$89280)*($A$1='H2'!$E$2:$E$89280)))</f>
        <v>#VALUE!</v>
      </c>
      <c r="Q44" s="2" t="e" cm="1" vm="1">
        <f t="array" ref="Q44">AVERAGE(_xlfn._xlws.FILTER('H2'!$G$2:$G$89280, ($C44='H2'!$B$2:$B$89280)*(D44='H2'!$D$2:$D$89280)*($A$1='H2'!$E$2:$E$89280)))</f>
        <v>#VALUE!</v>
      </c>
      <c r="R44" s="2" t="e" cm="1" vm="1">
        <f t="array" ref="R44">AVERAGE(_xlfn._xlws.FILTER(PS!$F$2:$F$89280, (C44=PS!$B$2:$B$89280)*(D44=PS!$D$2:$D$89280)*($A$1=PS!$E$2:$E$89280)))</f>
        <v>#VALUE!</v>
      </c>
      <c r="S44" s="2" t="e" cm="1" vm="1">
        <f t="array" ref="S44">AVERAGE(_xlfn._xlws.FILTER(PS!$F$2:$F$89280, (C44=PS!$B$2:$B$89280)*(D44=PS!$D$2:$D$89280)*(2040=PS!$E$2:$E$89280)))</f>
        <v>#VALUE!</v>
      </c>
      <c r="T44" s="2" t="e" cm="1" vm="1">
        <f t="array" ref="T44">AVERAGE(_xlfn._xlws.FILTER(PS!$P$2:$P$89280, (C44=PS!$B$2:$B$89280)*(D44=PS!$D$2:$D$89280)*($A$1=PS!$E$2:$E$89280)))+AVERAGE(_xlfn._xlws.FILTER(PS!$R$2:$R$89280, (C44=PS!$B$2:$B$89280)*(D44=PS!$D$2:$D$89280)*($A$1=PS!$E$2:$E$89280)))-T$40</f>
        <v>#VALUE!</v>
      </c>
      <c r="U44" s="2" t="e" cm="1" vm="1">
        <f t="array" ref="U44">AVERAGE(_xlfn._xlws.FILTER(PS!$T$2:$T$89280, (C44=PS!$B$2:$B$89280)*(D44=PS!$D$2:$D$89280)*($A$1=PS!$E$2:$E$89280)))-U$40</f>
        <v>#VALUE!</v>
      </c>
      <c r="V44" s="2" t="e" cm="1" vm="1">
        <f t="array" ref="V44">AVERAGE(_xlfn._xlws.FILTER(PS!$O$2:$O$89280+PS!$U$2:$U$89280, (C44=PS!$B$2:$B$89280)*(D44=PS!$D$2:$D$89280)*($A$1=PS!$E$2:$E$89280)))-V$40</f>
        <v>#VALUE!</v>
      </c>
      <c r="W44" s="2" t="e" cm="1" vm="1">
        <f t="array" ref="W44">AVERAGE(_xlfn._xlws.FILTER(PS!$Q$2:$Q$89280, (C44=PS!$B$2:$B$89280)*(D44=PS!$D$2:$D$89280)*($A$1=PS!$E$2:$E$89280)))-W$40</f>
        <v>#VALUE!</v>
      </c>
      <c r="X44" s="2" t="e" cm="1" vm="1">
        <f t="array" ref="X44">AVERAGE(_xlfn._xlws.FILTER(PS!$S$2:$S$89280, (C44=PS!$B$2:$B$89280)*(D44=PS!$D$2:$D$89280)*($A$1=PS!$E$2:$E$89280)))-X$40</f>
        <v>#VALUE!</v>
      </c>
      <c r="Y44" s="2" t="e" cm="1" vm="1">
        <f t="array" ref="Y44">AVERAGE(_xlfn._xlws.FILTER(PS_FS!$W$2:$W$89280+PS_FS!$Y$2:$Y$89280, (C44=PS_FS!$B$2:$B$89280)*(D44=PS_FS!$D$2:$D$89280)*($A$1=PS_FS!$E$2:$E$89280)))-Y$40</f>
        <v>#VALUE!</v>
      </c>
      <c r="Z44" s="2" t="e" cm="1" vm="1">
        <f t="array" ref="Z44">AVERAGE(_xlfn._xlws.FILTER(PS_FS!$AA$2:$AA$89280, (C44=PS_FS!$B$2:$B$89280)*(D44=PS_FS!$D$2:$D$89280)*($A$1=PS_FS!$E$2:$E$89280)))-Z$40</f>
        <v>#VALUE!</v>
      </c>
      <c r="AA44" s="2" t="e" cm="1" vm="1">
        <f t="array" ref="AA44">AVERAGE(_xlfn._xlws.FILTER(PS_FS!$AB$2:$AB$89280+PS_FS!$V$2:$V$89280, (C44=PS_FS!$B$2:$B$89280)*(D44=PS_FS!$D$2:$D$89280)*($A$1=PS_FS!$E$2:$E$89280)))-AA$40</f>
        <v>#VALUE!</v>
      </c>
      <c r="AB44" s="2" t="e" cm="1" vm="1">
        <f t="array" ref="AB44">AVERAGE(_xlfn._xlws.FILTER(PS_FS!$X$2:$X$89280, (C44=PS_FS!$B$2:$B$89280)*(D44=PS_FS!$D$2:$D$89280)*($A$1=PS_FS!$E$2:$E$89280)))-AB$40</f>
        <v>#VALUE!</v>
      </c>
      <c r="AC44" s="2" t="e" cm="1" vm="1">
        <f t="array" ref="AC44">AVERAGE(_xlfn._xlws.FILTER(PS_FS!$Z$2:$Z$89280, (C44=PS_FS!$B$2:$B$89280)*(D44=PS_FS!$D$2:$D$89280)*($A$1=PS_FS!$E$2:$E$89280)))-AC$40</f>
        <v>#VALUE!</v>
      </c>
      <c r="AD44" s="2" t="e" cm="1" vm="1">
        <f t="array" ref="AD44">AVERAGE(_xlfn._xlws.FILTER(ETS!$M$2:$M$89240, (C44=ETS!$A$2:$A$89240)*(D44=ETS!$C$2:$C$89240)*($A$1=ETS!$D$2:$D$89240)))</f>
        <v>#VALUE!</v>
      </c>
      <c r="AE44" s="2" t="e" cm="1" vm="1">
        <f t="array" ref="AE44">AVERAGE(_xlfn._xlws.FILTER(ETS!$M$2:$M$89240, (C44=ETS!$A$2:$A$89240)*(D44=ETS!$C$2:$C$89240)*(2040=ETS!$D$2:$D$89240)))</f>
        <v>#VALUE!</v>
      </c>
      <c r="AF44" s="9" t="e" cm="1" vm="1">
        <f t="array" ref="AF44">AVERAGE(_xlfn._xlws.FILTER(ETS!$L$2:$L$89240, (C44=ETS!$A$2:$A$89240)*(D44=ETS!$C$2:$C$89240)))*40-AF$40</f>
        <v>#VALUE!</v>
      </c>
      <c r="AG44" s="9" t="e" cm="1" vm="1">
        <f t="array" ref="AG44">AVERAGE(_xlfn._xlws.FILTER(ETS!$K$2:$K$89240, (C44=ETS!$A$2:$A$89240)*(D44=ETS!$C$2:$C$89240)))*40-AG$40</f>
        <v>#VALUE!</v>
      </c>
      <c r="AH44" s="9" t="e" cm="1" vm="1">
        <f t="array" ref="AH44">AVERAGE(_xlfn._xlws.FILTER(ETS!$J$2:$J$89240, (C44=ETS!$A$2:$A$89240)*(D44=ETS!$C$2:$C$89240)))*40-AH$40</f>
        <v>#VALUE!</v>
      </c>
      <c r="AI44" s="4" t="e" vm="2">
        <f t="shared" ref="AI44:AI63" si="19">AH44+AG44+AF44</f>
        <v>#VALUE!</v>
      </c>
      <c r="AJ44" s="2" t="e" vm="2">
        <f t="shared" ref="AJ44:AJ63" si="20">AC44+AB44+AA44+Z44+Y44</f>
        <v>#VALUE!</v>
      </c>
      <c r="AK44" s="9" t="e" vm="2">
        <f t="shared" si="16"/>
        <v>#VALUE!</v>
      </c>
      <c r="AL44" t="e" vm="2">
        <f t="shared" si="2"/>
        <v>#VALUE!</v>
      </c>
      <c r="AM44" s="9" t="e" vm="2">
        <f t="shared" si="12"/>
        <v>#VALUE!</v>
      </c>
      <c r="AN44" t="e" vm="2">
        <f t="shared" si="13"/>
        <v>#VALUE!</v>
      </c>
      <c r="AO44" t="e" vm="2">
        <f t="shared" si="14"/>
        <v>#VALUE!</v>
      </c>
      <c r="AP44" t="e" vm="2">
        <f t="shared" si="17"/>
        <v>#VALUE!</v>
      </c>
      <c r="AQ44" t="e" vm="2">
        <f t="shared" si="9"/>
        <v>#VALUE!</v>
      </c>
      <c r="AR44">
        <v>2490.4501079403449</v>
      </c>
      <c r="AS44" t="e" vm="2">
        <f t="shared" si="10"/>
        <v>#VALUE!</v>
      </c>
      <c r="AT44" s="4" t="e" vm="2">
        <f t="shared" si="4"/>
        <v>#VALUE!</v>
      </c>
      <c r="AU44" s="4" t="e" vm="2">
        <f t="shared" si="5"/>
        <v>#VALUE!</v>
      </c>
    </row>
    <row r="45" spans="1:47" x14ac:dyDescent="0.25">
      <c r="A45" t="s">
        <v>233</v>
      </c>
      <c r="B45">
        <v>46</v>
      </c>
      <c r="C45">
        <v>76</v>
      </c>
      <c r="D45" t="s">
        <v>340</v>
      </c>
      <c r="E45" s="3" t="e" cm="1">
        <f t="array" ref="E45">AVERAGE(_xlfn._xlws.FILTER('H2'!$AG$2:$AG$89120, (C45='H2'!$B$2:$B$89280)*(D45='H2'!$D$2:$D$89280)*($A$1='H2'!$E$2:$E$89280)))</f>
        <v>#VALUE!</v>
      </c>
      <c r="F45" s="2" t="e" cm="1">
        <f t="array" ref="F45">AVERAGE(_xlfn._xlws.FILTER('H2'!$AG$2:$AG$89120, (C45='H2'!$B$2:$B$89280)*(D45='H2'!$D$2:$D$89280)*(2040='H2'!$E$2:$E$89280)))</f>
        <v>#VALUE!</v>
      </c>
      <c r="G45" s="9" t="e" cm="1">
        <f t="array" ref="G45">_xlfn._xlws.FILTER('H2'!$AH$2:$AH$98960, (C45='H2'!$B$2:$B$89280)*(D45='H2'!$D$2:$D$89280)*($A$1='H2'!$E$2:$E$89280))</f>
        <v>#VALUE!</v>
      </c>
      <c r="H45" s="9" t="e" cm="1">
        <f t="array" ref="H45">_xlfn._xlws.FILTER('H2'!$AJ$2:$AJ$98960, (C45='H2'!$B$2:$B$89280)*(D45='H2'!$D$2:$D$89280)*($A$1='H2'!$E$2:$E$89280))</f>
        <v>#VALUE!</v>
      </c>
      <c r="I45" s="9" t="e" cm="1">
        <f t="array" ref="I45">_xlfn._xlws.FILTER('H2'!$AK$2:$AK$98960, (C45='H2'!$B$2:$B$89280)*(D45='H2'!$D$2:$D$89280)*($A$1='H2'!$E$2:$E$89280))</f>
        <v>#VALUE!</v>
      </c>
      <c r="J45" s="9" t="e" cm="1">
        <f t="array" ref="J45">_xlfn._xlws.FILTER('H2'!$AL$2:$AL$98960, (C45='H2'!$B$2:$B$89280)*(D45='H2'!$D$2:$D$89280)*($A$1='H2'!$E$2:$E$89280))</f>
        <v>#VALUE!</v>
      </c>
      <c r="K45" s="2" t="e" cm="1" vm="1">
        <f t="array" ref="K45">AVERAGE(_xlfn._xlws.FILTER('H2'!$L$2:$L$89280, (C45='H2'!$B$2:$B$89280)*(D45='H2'!$D$2:$D$89280)*($A$1='H2'!$E$2:$E$89280)))</f>
        <v>#VALUE!</v>
      </c>
      <c r="L45" s="2" t="e" cm="1" vm="1">
        <f t="array" ref="L45">AVERAGE(_xlfn._xlws.FILTER('H2'!$M$2:$M$89280, (C45='H2'!$B$2:$B$89280)*(D45='H2'!$D$2:$D$89280)*($A$1='H2'!$E$2:$E$89280)))</f>
        <v>#VALUE!</v>
      </c>
      <c r="M45" s="2" t="e" cm="1" vm="1">
        <f t="array" ref="M45">AVERAGE(_xlfn._xlws.FILTER('H2'!$K$2:$K$89280, ($C45='H2'!$B$2:$B$89280)*(D45='H2'!$D$2:$D$89280)*($A$1='H2'!$E$2:$E$89280)))</f>
        <v>#VALUE!</v>
      </c>
      <c r="N45" s="2" t="e" cm="1" vm="1">
        <f t="array" ref="N45">AVERAGE(_xlfn._xlws.FILTER('H2'!$N$2:$N$89280, ($C45='H2'!$B$2:$B$89280)*(D45='H2'!$D$2:$D$89280)*($A$1='H2'!$E$2:$E$89280)))</f>
        <v>#VALUE!</v>
      </c>
      <c r="O45" s="2" t="e" cm="1" vm="1">
        <f t="array" ref="O45">AVERAGE(_xlfn._xlws.FILTER('H2'!$H$2:$H$89280, ($C45='H2'!$B$2:$B$89280)*(D45='H2'!$D$2:$D$89280)*($A$1='H2'!$E$2:$E$89280)))</f>
        <v>#VALUE!</v>
      </c>
      <c r="P45" s="2" t="e" cm="1" vm="1">
        <f t="array" ref="P45">AVERAGE(_xlfn._xlws.FILTER('H2'!$I$2:$I$89280, ($C45='H2'!$B$2:$B$89280)*(D45='H2'!$D$2:$D$89280)*($A$1='H2'!$E$2:$E$89280)))</f>
        <v>#VALUE!</v>
      </c>
      <c r="Q45" s="2" t="e" cm="1" vm="1">
        <f t="array" ref="Q45">AVERAGE(_xlfn._xlws.FILTER('H2'!$G$2:$G$89280, ($C45='H2'!$B$2:$B$89280)*(D45='H2'!$D$2:$D$89280)*($A$1='H2'!$E$2:$E$89280)))</f>
        <v>#VALUE!</v>
      </c>
      <c r="R45" s="2" t="e" cm="1" vm="1">
        <f t="array" ref="R45">AVERAGE(_xlfn._xlws.FILTER(PS!$F$2:$F$89280, (C45=PS!$B$2:$B$89280)*(D45=PS!$D$2:$D$89280)*($A$1=PS!$E$2:$E$89280)))</f>
        <v>#VALUE!</v>
      </c>
      <c r="S45" s="2" t="e" cm="1" vm="1">
        <f t="array" ref="S45">AVERAGE(_xlfn._xlws.FILTER(PS!$F$2:$F$89280, (C45=PS!$B$2:$B$89280)*(D45=PS!$D$2:$D$89280)*(2040=PS!$E$2:$E$89280)))</f>
        <v>#VALUE!</v>
      </c>
      <c r="T45" s="2" t="e" cm="1" vm="1">
        <f t="array" ref="T45">AVERAGE(_xlfn._xlws.FILTER(PS!$P$2:$P$89280, (C45=PS!$B$2:$B$89280)*(D45=PS!$D$2:$D$89280)*($A$1=PS!$E$2:$E$89280)))+AVERAGE(_xlfn._xlws.FILTER(PS!$R$2:$R$89280, (C45=PS!$B$2:$B$89280)*(D45=PS!$D$2:$D$89280)*($A$1=PS!$E$2:$E$89280)))-T$40</f>
        <v>#VALUE!</v>
      </c>
      <c r="U45" s="2" t="e" cm="1" vm="1">
        <f t="array" ref="U45">AVERAGE(_xlfn._xlws.FILTER(PS!$T$2:$T$89280, (C45=PS!$B$2:$B$89280)*(D45=PS!$D$2:$D$89280)*($A$1=PS!$E$2:$E$89280)))-U$40</f>
        <v>#VALUE!</v>
      </c>
      <c r="V45" s="2" t="e" cm="1" vm="1">
        <f t="array" ref="V45">AVERAGE(_xlfn._xlws.FILTER(PS!$O$2:$O$89280+PS!$U$2:$U$89280, (C45=PS!$B$2:$B$89280)*(D45=PS!$D$2:$D$89280)*($A$1=PS!$E$2:$E$89280)))-V$40</f>
        <v>#VALUE!</v>
      </c>
      <c r="W45" s="2" t="e" cm="1" vm="1">
        <f t="array" ref="W45">AVERAGE(_xlfn._xlws.FILTER(PS!$Q$2:$Q$89280, (C45=PS!$B$2:$B$89280)*(D45=PS!$D$2:$D$89280)*($A$1=PS!$E$2:$E$89280)))-W$40</f>
        <v>#VALUE!</v>
      </c>
      <c r="X45" s="2" t="e" cm="1" vm="1">
        <f t="array" ref="X45">AVERAGE(_xlfn._xlws.FILTER(PS!$S$2:$S$89280, (C45=PS!$B$2:$B$89280)*(D45=PS!$D$2:$D$89280)*($A$1=PS!$E$2:$E$89280)))-X$40</f>
        <v>#VALUE!</v>
      </c>
      <c r="Y45" s="2" t="e" cm="1" vm="1">
        <f t="array" ref="Y45">AVERAGE(_xlfn._xlws.FILTER(PS_FS!$W$2:$W$89280+PS_FS!$Y$2:$Y$89280, (C45=PS_FS!$B$2:$B$89280)*(D45=PS_FS!$D$2:$D$89280)*($A$1=PS_FS!$E$2:$E$89280)))-Y$40</f>
        <v>#VALUE!</v>
      </c>
      <c r="Z45" s="2" t="e" cm="1" vm="1">
        <f t="array" ref="Z45">AVERAGE(_xlfn._xlws.FILTER(PS_FS!$AA$2:$AA$89280, (C45=PS_FS!$B$2:$B$89280)*(D45=PS_FS!$D$2:$D$89280)*($A$1=PS_FS!$E$2:$E$89280)))-Z$40</f>
        <v>#VALUE!</v>
      </c>
      <c r="AA45" s="2" t="e" cm="1" vm="1">
        <f t="array" ref="AA45">AVERAGE(_xlfn._xlws.FILTER(PS_FS!$AB$2:$AB$89280+PS_FS!$V$2:$V$89280, (C45=PS_FS!$B$2:$B$89280)*(D45=PS_FS!$D$2:$D$89280)*($A$1=PS_FS!$E$2:$E$89280)))-AA$40</f>
        <v>#VALUE!</v>
      </c>
      <c r="AB45" s="2" t="e" cm="1" vm="1">
        <f t="array" ref="AB45">AVERAGE(_xlfn._xlws.FILTER(PS_FS!$X$2:$X$89280, (C45=PS_FS!$B$2:$B$89280)*(D45=PS_FS!$D$2:$D$89280)*($A$1=PS_FS!$E$2:$E$89280)))-AB$40</f>
        <v>#VALUE!</v>
      </c>
      <c r="AC45" s="2" t="e" cm="1" vm="1">
        <f t="array" ref="AC45">AVERAGE(_xlfn._xlws.FILTER(PS_FS!$Z$2:$Z$89280, (C45=PS_FS!$B$2:$B$89280)*(D45=PS_FS!$D$2:$D$89280)*($A$1=PS_FS!$E$2:$E$89280)))-AC$40</f>
        <v>#VALUE!</v>
      </c>
      <c r="AD45" s="2" t="e" cm="1" vm="1">
        <f t="array" ref="AD45">AVERAGE(_xlfn._xlws.FILTER(ETS!$M$2:$M$89240, (C45=ETS!$A$2:$A$89240)*(D45=ETS!$C$2:$C$89240)*($A$1=ETS!$D$2:$D$89240)))</f>
        <v>#VALUE!</v>
      </c>
      <c r="AE45" s="2" t="e" cm="1" vm="1">
        <f t="array" ref="AE45">AVERAGE(_xlfn._xlws.FILTER(ETS!$M$2:$M$89240, (C45=ETS!$A$2:$A$89240)*(D45=ETS!$C$2:$C$89240)*(2040=ETS!$D$2:$D$89240)))</f>
        <v>#VALUE!</v>
      </c>
      <c r="AF45" s="9" t="e" cm="1" vm="1">
        <f t="array" ref="AF45">AVERAGE(_xlfn._xlws.FILTER(ETS!$L$2:$L$89240, (C45=ETS!$A$2:$A$89240)*(D45=ETS!$C$2:$C$89240)))*40-AF$40</f>
        <v>#VALUE!</v>
      </c>
      <c r="AG45" s="9" t="e" cm="1" vm="1">
        <f t="array" ref="AG45">AVERAGE(_xlfn._xlws.FILTER(ETS!$K$2:$K$89240, (C45=ETS!$A$2:$A$89240)*(D45=ETS!$C$2:$C$89240)))*40-AG$40</f>
        <v>#VALUE!</v>
      </c>
      <c r="AH45" s="9" t="e" cm="1" vm="1">
        <f t="array" ref="AH45">AVERAGE(_xlfn._xlws.FILTER(ETS!$J$2:$J$89240, (C45=ETS!$A$2:$A$89240)*(D45=ETS!$C$2:$C$89240)))*40-AH$40</f>
        <v>#VALUE!</v>
      </c>
      <c r="AI45" s="4" t="e" vm="2">
        <f t="shared" si="19"/>
        <v>#VALUE!</v>
      </c>
      <c r="AJ45" s="2" t="e" vm="2">
        <f t="shared" si="20"/>
        <v>#VALUE!</v>
      </c>
      <c r="AK45" s="9" t="e" vm="2">
        <f t="shared" si="16"/>
        <v>#VALUE!</v>
      </c>
      <c r="AL45" t="e" vm="2">
        <f t="shared" si="2"/>
        <v>#VALUE!</v>
      </c>
      <c r="AM45" s="9" t="e" vm="2">
        <f t="shared" si="12"/>
        <v>#VALUE!</v>
      </c>
      <c r="AN45" t="e" vm="2">
        <f t="shared" si="13"/>
        <v>#VALUE!</v>
      </c>
      <c r="AO45" t="e" vm="2">
        <f t="shared" si="14"/>
        <v>#VALUE!</v>
      </c>
      <c r="AP45" t="e" vm="2">
        <f t="shared" si="17"/>
        <v>#VALUE!</v>
      </c>
      <c r="AQ45" t="e" vm="2">
        <f t="shared" si="9"/>
        <v>#VALUE!</v>
      </c>
      <c r="AR45">
        <v>2490.4501079403449</v>
      </c>
      <c r="AS45" t="e" vm="2">
        <f t="shared" si="10"/>
        <v>#VALUE!</v>
      </c>
      <c r="AT45" s="4" t="e" vm="2">
        <f t="shared" si="4"/>
        <v>#VALUE!</v>
      </c>
      <c r="AU45" s="4" t="e" vm="2">
        <f t="shared" si="5"/>
        <v>#VALUE!</v>
      </c>
    </row>
    <row r="46" spans="1:47" x14ac:dyDescent="0.25">
      <c r="A46" t="s">
        <v>256</v>
      </c>
      <c r="B46">
        <v>47</v>
      </c>
      <c r="C46">
        <v>1</v>
      </c>
      <c r="D46" t="s">
        <v>345</v>
      </c>
      <c r="E46" s="3" t="e" cm="1">
        <f t="array" ref="E46">AVERAGE(_xlfn._xlws.FILTER('H2'!$AG$2:$AG$89120, (C46='H2'!$B$2:$B$89280)*(D46='H2'!$D$2:$D$89280)*($A$1='H2'!$E$2:$E$89280)))</f>
        <v>#VALUE!</v>
      </c>
      <c r="F46" s="2" t="e" cm="1">
        <f t="array" ref="F46">AVERAGE(_xlfn._xlws.FILTER('H2'!$AG$2:$AG$89120, (C46='H2'!$B$2:$B$89280)*(D46='H2'!$D$2:$D$89280)*(2040='H2'!$E$2:$E$89280)))</f>
        <v>#VALUE!</v>
      </c>
      <c r="G46" s="9" t="e" cm="1">
        <f t="array" ref="G46">_xlfn._xlws.FILTER('H2'!$AH$2:$AH$98960, (C46='H2'!$B$2:$B$89280)*(D46='H2'!$D$2:$D$89280)*($A$1='H2'!$E$2:$E$89280))</f>
        <v>#VALUE!</v>
      </c>
      <c r="H46" s="9" t="e" cm="1">
        <f t="array" ref="H46">_xlfn._xlws.FILTER('H2'!$AJ$2:$AJ$98960, (C46='H2'!$B$2:$B$89280)*(D46='H2'!$D$2:$D$89280)*($A$1='H2'!$E$2:$E$89280))</f>
        <v>#VALUE!</v>
      </c>
      <c r="I46" s="9" t="e" cm="1">
        <f t="array" ref="I46">_xlfn._xlws.FILTER('H2'!$AK$2:$AK$98960, (C46='H2'!$B$2:$B$89280)*(D46='H2'!$D$2:$D$89280)*($A$1='H2'!$E$2:$E$89280))</f>
        <v>#VALUE!</v>
      </c>
      <c r="J46" s="9" t="e" cm="1">
        <f t="array" ref="J46">_xlfn._xlws.FILTER('H2'!$AL$2:$AL$98960, (C46='H2'!$B$2:$B$89280)*(D46='H2'!$D$2:$D$89280)*($A$1='H2'!$E$2:$E$89280))</f>
        <v>#VALUE!</v>
      </c>
      <c r="K46" s="2" cm="1">
        <f t="array" ref="K46">AVERAGE(_xlfn._xlws.FILTER('H2'!$L$2:$L$89280, (C46='H2'!$B$2:$B$89280)*(D46='H2'!$D$2:$D$89280)*($A$1='H2'!$E$2:$E$89280)))</f>
        <v>4.5236030282012356</v>
      </c>
      <c r="L46" s="2" cm="1">
        <f t="array" ref="L46">AVERAGE(_xlfn._xlws.FILTER('H2'!$M$2:$M$89280, (C46='H2'!$B$2:$B$89280)*(D46='H2'!$D$2:$D$89280)*($A$1='H2'!$E$2:$E$89280)))</f>
        <v>4.4950385735243952</v>
      </c>
      <c r="M46" s="2" cm="1">
        <f t="array" ref="M46">AVERAGE(_xlfn._xlws.FILTER('H2'!$K$2:$K$89280, ($C46='H2'!$B$2:$B$89280)*(D46='H2'!$D$2:$D$89280)*($A$1='H2'!$E$2:$E$89280)))</f>
        <v>0.88483938570377707</v>
      </c>
      <c r="N46" s="2" cm="1">
        <f t="array" ref="N46">AVERAGE(_xlfn._xlws.FILTER('H2'!$N$2:$N$89280, ($C46='H2'!$B$2:$B$89280)*(D46='H2'!$D$2:$D$89280)*($A$1='H2'!$E$2:$E$89280)))</f>
        <v>10.669687962583799</v>
      </c>
      <c r="O46" s="2" cm="1">
        <f t="array" ref="O46">AVERAGE(_xlfn._xlws.FILTER('H2'!$H$2:$H$89280, ($C46='H2'!$B$2:$B$89280)*(D46='H2'!$D$2:$D$89280)*($A$1='H2'!$E$2:$E$89280)))</f>
        <v>30.340941854049891</v>
      </c>
      <c r="P46" s="2" cm="1">
        <f t="array" ref="P46">AVERAGE(_xlfn._xlws.FILTER('H2'!$I$2:$I$89280, ($C46='H2'!$B$2:$B$89280)*(D46='H2'!$D$2:$D$89280)*($A$1='H2'!$E$2:$E$89280)))</f>
        <v>45.08839272743235</v>
      </c>
      <c r="Q46" s="2" cm="1">
        <f t="array" ref="Q46">AVERAGE(_xlfn._xlws.FILTER('H2'!$G$2:$G$89280, ($C46='H2'!$B$2:$B$89280)*(D46='H2'!$D$2:$D$89280)*($A$1='H2'!$E$2:$E$89280)))</f>
        <v>5.000632368177568</v>
      </c>
      <c r="R46" s="2" cm="1">
        <f t="array" ref="R46">AVERAGE(_xlfn._xlws.FILTER(PS!$F$2:$F$89280, (C46=PS!$B$2:$B$89280)*(D46=PS!$D$2:$D$89280)*($A$1=PS!$E$2:$E$89280)))</f>
        <v>84.955423550023582</v>
      </c>
      <c r="S46" s="2" cm="1">
        <f t="array" ref="S46">AVERAGE(_xlfn._xlws.FILTER(PS!$F$2:$F$89280, (C46=PS!$B$2:$B$89280)*(D46=PS!$D$2:$D$89280)*(2040=PS!$E$2:$E$89280)))</f>
        <v>101.19612572554534</v>
      </c>
      <c r="T46" s="9" cm="1">
        <f t="array" ref="T46">AVERAGE(_xlfn._xlws.FILTER(PS!$P$2:$P$89280, (C46=PS!$B$2:$B$89280)*(D46=PS!$D$2:$D$89280)*($A$1=PS!$E$2:$E$89280)))+AVERAGE(_xlfn._xlws.FILTER(PS!$R$2:$R$89280, (C46=PS!$B$2:$B$89280)*(D46=PS!$D$2:$D$89280)*($A$1=PS!$E$2:$E$89280)))</f>
        <v>1157.9312720563012</v>
      </c>
      <c r="U46" s="9" cm="1">
        <f t="array" ref="U46">AVERAGE(_xlfn._xlws.FILTER(PS!$T$2:$T$89280, (C46=PS!$B$2:$B$89280)*(D46=PS!$D$2:$D$89280)*($A$1=PS!$E$2:$E$89280)))</f>
        <v>439.11725281600735</v>
      </c>
      <c r="V46" s="9" cm="1">
        <f t="array" ref="V46">AVERAGE(_xlfn._xlws.FILTER(PS!$O$2:$O$89280+PS!$U$2:$U$89280, (C46=PS!$B$2:$B$89280)*(D46=PS!$D$2:$D$89280)*($A$1=PS!$E$2:$E$89280)))</f>
        <v>92.765052396852013</v>
      </c>
      <c r="W46" s="9" cm="1">
        <f t="array" ref="W46">AVERAGE(_xlfn._xlws.FILTER(PS!$Q$2:$Q$89280, (C46=PS!$B$2:$B$89280)*(D46=PS!$D$2:$D$89280)*($A$1=PS!$E$2:$E$89280)))</f>
        <v>19.776000000000035</v>
      </c>
      <c r="X46" s="9" cm="1">
        <f t="array" ref="X46">AVERAGE(_xlfn._xlws.FILTER(PS!$S$2:$S$89280, (C46=PS!$B$2:$B$89280)*(D46=PS!$D$2:$D$89280)*($A$1=PS!$E$2:$E$89280)))</f>
        <v>43.164000000000001</v>
      </c>
      <c r="Y46" s="9" cm="1">
        <f t="array" ref="Y46">AVERAGE(_xlfn._xlws.FILTER(PS_FS!$W$2:$W$89280+PS_FS!$Y$2:$Y$89280, (C46=PS_FS!$B$2:$B$89280)*(D46=PS_FS!$D$2:$D$89280)*($A$1=PS_FS!$E$2:$E$89280)))</f>
        <v>2063.416339202397</v>
      </c>
      <c r="Z46" s="9" cm="1">
        <f t="array" ref="Z46">AVERAGE(_xlfn._xlws.FILTER(PS_FS!$AA$2:$AA$89280, (C46=PS_FS!$B$2:$B$89280)*(D46=PS_FS!$D$2:$D$89280)*($A$1=PS_FS!$E$2:$E$89280)))</f>
        <v>479.35248191098594</v>
      </c>
      <c r="AA46" s="9" cm="1">
        <f t="array" ref="AA46">AVERAGE(_xlfn._xlws.FILTER(PS_FS!$AB$2:$AB$89280+PS_FS!$V$2:$V$89280, (C46=PS_FS!$B$2:$B$89280)*(D46=PS_FS!$D$2:$D$89280)*($A$1=PS_FS!$E$2:$E$89280)))</f>
        <v>148.77433291003351</v>
      </c>
      <c r="AB46" s="9" cm="1">
        <f t="array" ref="AB46">AVERAGE(_xlfn._xlws.FILTER(PS_FS!$X$2:$X$89280, (C46=PS_FS!$B$2:$B$89280)*(D46=PS_FS!$D$2:$D$89280)*($A$1=PS_FS!$E$2:$E$89280)))</f>
        <v>5.6455069645553193</v>
      </c>
      <c r="AC46" s="9" cm="1">
        <f t="array" ref="AC46">AVERAGE(_xlfn._xlws.FILTER(PS_FS!$Z$2:$Z$89280, (C46=PS_FS!$B$2:$B$89280)*(D46=PS_FS!$D$2:$D$89280)*($A$1=PS_FS!$E$2:$E$89280)))</f>
        <v>312.57202894861763</v>
      </c>
      <c r="AE46" s="2" cm="1">
        <f t="array" ref="AE46">AVERAGE(_xlfn._xlws.FILTER(ETS!$M$2:$M$89240, (C46=ETS!$A$2:$A$89240)*(D46=ETS!$C$2:$C$89240)*(2040=ETS!$D$2:$D$89240)))</f>
        <v>401.74517810329786</v>
      </c>
      <c r="AF46" s="9" cm="1">
        <f t="array" ref="AF46">AVERAGE(_xlfn._xlws.FILTER(ETS!$L$2:$L$89240, (C46=ETS!$A$2:$A$89240)*(D46=ETS!$C$2:$C$89240)))*40</f>
        <v>3532.5545649606156</v>
      </c>
      <c r="AG46" s="9" cm="1">
        <f t="array" ref="AG46">AVERAGE(_xlfn._xlws.FILTER(ETS!$K$2:$K$89240, (C46=ETS!$A$2:$A$89240)*(D46=ETS!$C$2:$C$89240)))*40</f>
        <v>499.12128746860265</v>
      </c>
      <c r="AH46" s="9" cm="1">
        <f t="array" ref="AH46">AVERAGE(_xlfn._xlws.FILTER(ETS!$J$2:$J$89240, (C46=ETS!$A$2:$A$89240)*(D46=ETS!$C$2:$C$89240)))*40</f>
        <v>15234.041876489666</v>
      </c>
      <c r="AI46" s="4">
        <f t="shared" si="19"/>
        <v>19265.717728918884</v>
      </c>
      <c r="AJ46" s="2">
        <f t="shared" si="20"/>
        <v>3009.7606899365892</v>
      </c>
      <c r="AK46" s="9">
        <f>AJ46</f>
        <v>3009.7606899365892</v>
      </c>
      <c r="AL46">
        <f t="shared" si="2"/>
        <v>460.48269287332857</v>
      </c>
      <c r="AM46" s="9">
        <f t="shared" si="12"/>
        <v>2549.2779970632605</v>
      </c>
      <c r="AN46">
        <f t="shared" si="13"/>
        <v>165.70377509609739</v>
      </c>
      <c r="AO46">
        <f t="shared" si="14"/>
        <v>297.61517285694578</v>
      </c>
      <c r="AQ46">
        <f t="shared" si="9"/>
        <v>2549.2779970632605</v>
      </c>
      <c r="AR46">
        <v>2490.4501079403449</v>
      </c>
      <c r="AS46">
        <f t="shared" si="10"/>
        <v>58.827889122915622</v>
      </c>
      <c r="AT46" s="4">
        <f t="shared" si="4"/>
        <v>4920.0483178380673</v>
      </c>
      <c r="AU46" s="4">
        <f t="shared" si="5"/>
        <v>3289.8993278164776</v>
      </c>
    </row>
    <row r="47" spans="1:47" x14ac:dyDescent="0.25">
      <c r="A47" t="s">
        <v>234</v>
      </c>
      <c r="B47">
        <v>48</v>
      </c>
      <c r="C47">
        <v>22</v>
      </c>
      <c r="D47" t="s">
        <v>345</v>
      </c>
      <c r="E47" s="3" t="e" cm="1">
        <f t="array" ref="E47">AVERAGE(_xlfn._xlws.FILTER('H2'!$AG$2:$AG$89120, (C47='H2'!$B$2:$B$89280)*(D47='H2'!$D$2:$D$89280)*($A$1='H2'!$E$2:$E$89280)))</f>
        <v>#VALUE!</v>
      </c>
      <c r="F47" s="2" t="e" cm="1">
        <f t="array" ref="F47">AVERAGE(_xlfn._xlws.FILTER('H2'!$AG$2:$AG$89120, (C47='H2'!$B$2:$B$89280)*(D47='H2'!$D$2:$D$89280)*(2040='H2'!$E$2:$E$89280)))</f>
        <v>#VALUE!</v>
      </c>
      <c r="G47" s="9" t="e" cm="1">
        <f t="array" ref="G47">_xlfn._xlws.FILTER('H2'!$AH$2:$AH$98960, (C47='H2'!$B$2:$B$89280)*(D47='H2'!$D$2:$D$89280)*($A$1='H2'!$E$2:$E$89280))</f>
        <v>#VALUE!</v>
      </c>
      <c r="H47" s="9" t="e" cm="1">
        <f t="array" ref="H47">_xlfn._xlws.FILTER('H2'!$AJ$2:$AJ$98960, (C47='H2'!$B$2:$B$89280)*(D47='H2'!$D$2:$D$89280)*($A$1='H2'!$E$2:$E$89280))</f>
        <v>#VALUE!</v>
      </c>
      <c r="I47" s="9" t="e" cm="1">
        <f t="array" ref="I47">_xlfn._xlws.FILTER('H2'!$AK$2:$AK$98960, (C47='H2'!$B$2:$B$89280)*(D47='H2'!$D$2:$D$89280)*($A$1='H2'!$E$2:$E$89280))</f>
        <v>#VALUE!</v>
      </c>
      <c r="J47" s="9" t="e" cm="1">
        <f t="array" ref="J47">_xlfn._xlws.FILTER('H2'!$AL$2:$AL$98960, (C47='H2'!$B$2:$B$89280)*(D47='H2'!$D$2:$D$89280)*($A$1='H2'!$E$2:$E$89280))</f>
        <v>#VALUE!</v>
      </c>
      <c r="K47" s="2" t="e" cm="1" vm="1">
        <f t="array" ref="K47">AVERAGE(_xlfn._xlws.FILTER('H2'!$L$2:$L$89280, (C47='H2'!$B$2:$B$89280)*(D47='H2'!$D$2:$D$89280)*($A$1='H2'!$E$2:$E$89280)))</f>
        <v>#VALUE!</v>
      </c>
      <c r="L47" s="2" t="e" cm="1" vm="1">
        <f t="array" ref="L47">AVERAGE(_xlfn._xlws.FILTER('H2'!$M$2:$M$89280, (C47='H2'!$B$2:$B$89280)*(D47='H2'!$D$2:$D$89280)*($A$1='H2'!$E$2:$E$89280)))</f>
        <v>#VALUE!</v>
      </c>
      <c r="M47" s="2" t="e" cm="1" vm="1">
        <f t="array" ref="M47">AVERAGE(_xlfn._xlws.FILTER('H2'!$K$2:$K$89280, ($C47='H2'!$B$2:$B$89280)*(D47='H2'!$D$2:$D$89280)*($A$1='H2'!$E$2:$E$89280)))</f>
        <v>#VALUE!</v>
      </c>
      <c r="N47" s="2" t="e" cm="1" vm="1">
        <f t="array" ref="N47">AVERAGE(_xlfn._xlws.FILTER('H2'!$N$2:$N$89280, ($C47='H2'!$B$2:$B$89280)*(D47='H2'!$D$2:$D$89280)*($A$1='H2'!$E$2:$E$89280)))</f>
        <v>#VALUE!</v>
      </c>
      <c r="O47" s="2" t="e" cm="1" vm="1">
        <f t="array" ref="O47">AVERAGE(_xlfn._xlws.FILTER('H2'!$H$2:$H$89280, ($C47='H2'!$B$2:$B$89280)*(D47='H2'!$D$2:$D$89280)*($A$1='H2'!$E$2:$E$89280)))</f>
        <v>#VALUE!</v>
      </c>
      <c r="P47" s="2" t="e" cm="1" vm="1">
        <f t="array" ref="P47">AVERAGE(_xlfn._xlws.FILTER('H2'!$I$2:$I$89280, ($C47='H2'!$B$2:$B$89280)*(D47='H2'!$D$2:$D$89280)*($A$1='H2'!$E$2:$E$89280)))</f>
        <v>#VALUE!</v>
      </c>
      <c r="Q47" s="2" t="e" cm="1" vm="1">
        <f t="array" ref="Q47">AVERAGE(_xlfn._xlws.FILTER('H2'!$G$2:$G$89280, ($C47='H2'!$B$2:$B$89280)*(D47='H2'!$D$2:$D$89280)*($A$1='H2'!$E$2:$E$89280)))</f>
        <v>#VALUE!</v>
      </c>
      <c r="R47" s="2" t="e" cm="1" vm="1">
        <f t="array" ref="R47">AVERAGE(_xlfn._xlws.FILTER(PS!$F$2:$F$89280, (C47=PS!$B$2:$B$89280)*(D47=PS!$D$2:$D$89280)*($A$1=PS!$E$2:$E$89280)))</f>
        <v>#VALUE!</v>
      </c>
      <c r="S47" s="2" t="e" cm="1" vm="1">
        <f t="array" ref="S47">AVERAGE(_xlfn._xlws.FILTER(PS!$F$2:$F$89280, (C47=PS!$B$2:$B$89280)*(D47=PS!$D$2:$D$89280)*(2040=PS!$E$2:$E$89280)))</f>
        <v>#VALUE!</v>
      </c>
      <c r="T47" s="2" t="e" cm="1" vm="1">
        <f t="array" ref="T47">AVERAGE(_xlfn._xlws.FILTER(PS!$P$2:$P$89280, (C47=PS!$B$2:$B$89280)*(D47=PS!$D$2:$D$89280)*($A$1=PS!$E$2:$E$89280)))+AVERAGE(_xlfn._xlws.FILTER(PS!$R$2:$R$89280, (C47=PS!$B$2:$B$89280)*(D47=PS!$D$2:$D$89280)*($A$1=PS!$E$2:$E$89280)))-T$46</f>
        <v>#VALUE!</v>
      </c>
      <c r="U47" s="2" t="e" cm="1" vm="1">
        <f t="array" ref="U47">AVERAGE(_xlfn._xlws.FILTER(PS!$T$2:$T$89280, (C47=PS!$B$2:$B$89280)*(D47=PS!$D$2:$D$89280)*($A$1=PS!$E$2:$E$89280)))-U$46</f>
        <v>#VALUE!</v>
      </c>
      <c r="V47" s="2" t="e" cm="1" vm="1">
        <f t="array" ref="V47">AVERAGE(_xlfn._xlws.FILTER(PS!$O$2:$O$89280+PS!$U$2:$U$89280, (C47=PS!$B$2:$B$89280)*(D47=PS!$D$2:$D$89280)*($A$1=PS!$E$2:$E$89280)))-V$46</f>
        <v>#VALUE!</v>
      </c>
      <c r="W47" s="2" t="e" cm="1" vm="1">
        <f t="array" ref="W47">AVERAGE(_xlfn._xlws.FILTER(PS!$Q$2:$Q$89280, (C47=PS!$B$2:$B$89280)*(D47=PS!$D$2:$D$89280)*($A$1=PS!$E$2:$E$89280)))-W$46</f>
        <v>#VALUE!</v>
      </c>
      <c r="X47" s="2" t="e" cm="1" vm="1">
        <f t="array" ref="X47">AVERAGE(_xlfn._xlws.FILTER(PS!$S$2:$S$89280, (C47=PS!$B$2:$B$89280)*(D47=PS!$D$2:$D$89280)*($A$1=PS!$E$2:$E$89280)))-X$46</f>
        <v>#VALUE!</v>
      </c>
      <c r="Y47" s="2" t="e" cm="1" vm="1">
        <f t="array" ref="Y47">AVERAGE(_xlfn._xlws.FILTER(PS_FS!$W$2:$W$89280+PS_FS!$Y$2:$Y$89280, (C47=PS_FS!$B$2:$B$89280)*(D47=PS_FS!$D$2:$D$89280)*($A$1=PS_FS!$E$2:$E$89280)))-Y$46</f>
        <v>#VALUE!</v>
      </c>
      <c r="Z47" s="2" t="e" cm="1" vm="1">
        <f t="array" ref="Z47">AVERAGE(_xlfn._xlws.FILTER(PS_FS!$AA$2:$AA$89280, (C47=PS_FS!$B$2:$B$89280)*(D47=PS_FS!$D$2:$D$89280)*($A$1=PS_FS!$E$2:$E$89280)))-Z$46</f>
        <v>#VALUE!</v>
      </c>
      <c r="AA47" s="2" t="e" cm="1" vm="1">
        <f t="array" ref="AA47">AVERAGE(_xlfn._xlws.FILTER(PS_FS!$AB$2:$AB$89280+PS_FS!$V$2:$V$89280, (C47=PS_FS!$B$2:$B$89280)*(D47=PS_FS!$D$2:$D$89280)*($A$1=PS_FS!$E$2:$E$89280)))-AA$46</f>
        <v>#VALUE!</v>
      </c>
      <c r="AB47" s="2" t="e" cm="1" vm="1">
        <f t="array" ref="AB47">AVERAGE(_xlfn._xlws.FILTER(PS_FS!$X$2:$X$89280, (C47=PS_FS!$B$2:$B$89280)*(D47=PS_FS!$D$2:$D$89280)*($A$1=PS_FS!$E$2:$E$89280)))-AB$46</f>
        <v>#VALUE!</v>
      </c>
      <c r="AC47" s="2" t="e" cm="1" vm="1">
        <f t="array" ref="AC47">AVERAGE(_xlfn._xlws.FILTER(PS_FS!$Z$2:$Z$89280, (C47=PS_FS!$B$2:$B$89280)*(D47=PS_FS!$D$2:$D$89280)*($A$1=PS_FS!$E$2:$E$89280)))-AC$46</f>
        <v>#VALUE!</v>
      </c>
      <c r="AD47" s="2" t="e" cm="1" vm="1">
        <f t="array" ref="AD47">AVERAGE(_xlfn._xlws.FILTER(ETS!$M$2:$M$89240, (C47=ETS!$A$2:$A$89240)*(D47=ETS!$C$2:$C$89240)*($A$1=ETS!$D$2:$D$89240)))</f>
        <v>#VALUE!</v>
      </c>
      <c r="AE47" s="2" t="e" cm="1" vm="1">
        <f t="array" ref="AE47">AVERAGE(_xlfn._xlws.FILTER(ETS!$M$2:$M$89240, (C47=ETS!$A$2:$A$89240)*(D47=ETS!$C$2:$C$89240)*(2040=ETS!$D$2:$D$89240)))</f>
        <v>#VALUE!</v>
      </c>
      <c r="AF47" s="9" t="e" cm="1" vm="1">
        <f t="array" ref="AF47">AVERAGE(_xlfn._xlws.FILTER(ETS!$L$2:$L$89240, (C47=ETS!$A$2:$A$89240)*(D47=ETS!$C$2:$C$89240)))*40-AF$46</f>
        <v>#VALUE!</v>
      </c>
      <c r="AG47" s="9" t="e" cm="1" vm="1">
        <f t="array" ref="AG47">AVERAGE(_xlfn._xlws.FILTER(ETS!$K$2:$K$89240, (C47=ETS!$A$2:$A$89240)*(D47=ETS!$C$2:$C$89240)))*40-AG$46</f>
        <v>#VALUE!</v>
      </c>
      <c r="AH47" s="9" t="e" cm="1" vm="1">
        <f t="array" ref="AH47">AVERAGE(_xlfn._xlws.FILTER(ETS!$J$2:$J$89240, (C47=ETS!$A$2:$A$89240)*(D47=ETS!$C$2:$C$89240)))*40-AH$46</f>
        <v>#VALUE!</v>
      </c>
      <c r="AI47" s="4" t="e" vm="2">
        <f t="shared" si="19"/>
        <v>#VALUE!</v>
      </c>
      <c r="AJ47" s="2" t="e" vm="2">
        <f t="shared" si="20"/>
        <v>#VALUE!</v>
      </c>
      <c r="AK47" s="9" t="e" vm="2">
        <f t="shared" si="16"/>
        <v>#VALUE!</v>
      </c>
      <c r="AL47" t="e" vm="2">
        <f t="shared" si="2"/>
        <v>#VALUE!</v>
      </c>
      <c r="AM47" s="9" t="e" vm="2">
        <f t="shared" si="12"/>
        <v>#VALUE!</v>
      </c>
      <c r="AN47" t="e" vm="2">
        <f t="shared" si="13"/>
        <v>#VALUE!</v>
      </c>
      <c r="AO47" t="e" vm="2">
        <f t="shared" si="14"/>
        <v>#VALUE!</v>
      </c>
      <c r="AP47" t="e" vm="2">
        <f t="shared" si="17"/>
        <v>#VALUE!</v>
      </c>
      <c r="AQ47" t="e" vm="2">
        <f t="shared" si="9"/>
        <v>#VALUE!</v>
      </c>
      <c r="AR47">
        <v>2490.4501079403449</v>
      </c>
      <c r="AS47" t="e" vm="2">
        <f t="shared" si="10"/>
        <v>#VALUE!</v>
      </c>
      <c r="AT47" s="4" t="e" vm="2">
        <f t="shared" si="4"/>
        <v>#VALUE!</v>
      </c>
      <c r="AU47" s="4" t="e" vm="2">
        <f t="shared" si="5"/>
        <v>#VALUE!</v>
      </c>
    </row>
    <row r="48" spans="1:47" x14ac:dyDescent="0.25">
      <c r="A48" t="s">
        <v>237</v>
      </c>
      <c r="B48">
        <v>49</v>
      </c>
      <c r="C48">
        <v>126</v>
      </c>
      <c r="D48" t="s">
        <v>345</v>
      </c>
      <c r="E48" s="3" t="e" cm="1">
        <f t="array" ref="E48">AVERAGE(_xlfn._xlws.FILTER('H2'!$AG$2:$AG$89120, (C48='H2'!$B$2:$B$89280)*(D48='H2'!$D$2:$D$89280)*($A$1='H2'!$E$2:$E$89280)))</f>
        <v>#VALUE!</v>
      </c>
      <c r="F48" s="2" t="e" cm="1">
        <f t="array" ref="F48">AVERAGE(_xlfn._xlws.FILTER('H2'!$AG$2:$AG$89120, (C48='H2'!$B$2:$B$89280)*(D48='H2'!$D$2:$D$89280)*(2040='H2'!$E$2:$E$89280)))</f>
        <v>#VALUE!</v>
      </c>
      <c r="G48" s="9" t="e" cm="1">
        <f t="array" ref="G48">_xlfn._xlws.FILTER('H2'!$AH$2:$AH$98960, (C48='H2'!$B$2:$B$89280)*(D48='H2'!$D$2:$D$89280)*($A$1='H2'!$E$2:$E$89280))</f>
        <v>#VALUE!</v>
      </c>
      <c r="H48" s="9" t="e" cm="1">
        <f t="array" ref="H48">_xlfn._xlws.FILTER('H2'!$AJ$2:$AJ$98960, (C48='H2'!$B$2:$B$89280)*(D48='H2'!$D$2:$D$89280)*($A$1='H2'!$E$2:$E$89280))</f>
        <v>#VALUE!</v>
      </c>
      <c r="I48" s="9" t="e" cm="1">
        <f t="array" ref="I48">_xlfn._xlws.FILTER('H2'!$AK$2:$AK$98960, (C48='H2'!$B$2:$B$89280)*(D48='H2'!$D$2:$D$89280)*($A$1='H2'!$E$2:$E$89280))</f>
        <v>#VALUE!</v>
      </c>
      <c r="J48" s="9" t="e" cm="1">
        <f t="array" ref="J48">_xlfn._xlws.FILTER('H2'!$AL$2:$AL$98960, (C48='H2'!$B$2:$B$89280)*(D48='H2'!$D$2:$D$89280)*($A$1='H2'!$E$2:$E$89280))</f>
        <v>#VALUE!</v>
      </c>
      <c r="K48" s="2" t="e" cm="1" vm="1">
        <f t="array" ref="K48">AVERAGE(_xlfn._xlws.FILTER('H2'!$L$2:$L$89280, (C48='H2'!$B$2:$B$89280)*(D48='H2'!$D$2:$D$89280)*($A$1='H2'!$E$2:$E$89280)))</f>
        <v>#VALUE!</v>
      </c>
      <c r="L48" s="2" t="e" cm="1" vm="1">
        <f t="array" ref="L48">AVERAGE(_xlfn._xlws.FILTER('H2'!$M$2:$M$89280, (C48='H2'!$B$2:$B$89280)*(D48='H2'!$D$2:$D$89280)*($A$1='H2'!$E$2:$E$89280)))</f>
        <v>#VALUE!</v>
      </c>
      <c r="M48" s="2" t="e" cm="1" vm="1">
        <f t="array" ref="M48">AVERAGE(_xlfn._xlws.FILTER('H2'!$K$2:$K$89280, ($C48='H2'!$B$2:$B$89280)*(D48='H2'!$D$2:$D$89280)*($A$1='H2'!$E$2:$E$89280)))</f>
        <v>#VALUE!</v>
      </c>
      <c r="N48" s="2" t="e" cm="1" vm="1">
        <f t="array" ref="N48">AVERAGE(_xlfn._xlws.FILTER('H2'!$N$2:$N$89280, ($C48='H2'!$B$2:$B$89280)*(D48='H2'!$D$2:$D$89280)*($A$1='H2'!$E$2:$E$89280)))</f>
        <v>#VALUE!</v>
      </c>
      <c r="O48" s="2" t="e" cm="1" vm="1">
        <f t="array" ref="O48">AVERAGE(_xlfn._xlws.FILTER('H2'!$H$2:$H$89280, ($C48='H2'!$B$2:$B$89280)*(D48='H2'!$D$2:$D$89280)*($A$1='H2'!$E$2:$E$89280)))</f>
        <v>#VALUE!</v>
      </c>
      <c r="P48" s="2" t="e" cm="1" vm="1">
        <f t="array" ref="P48">AVERAGE(_xlfn._xlws.FILTER('H2'!$I$2:$I$89280, ($C48='H2'!$B$2:$B$89280)*(D48='H2'!$D$2:$D$89280)*($A$1='H2'!$E$2:$E$89280)))</f>
        <v>#VALUE!</v>
      </c>
      <c r="Q48" s="2" t="e" cm="1" vm="1">
        <f t="array" ref="Q48">AVERAGE(_xlfn._xlws.FILTER('H2'!$G$2:$G$89280, ($C48='H2'!$B$2:$B$89280)*(D48='H2'!$D$2:$D$89280)*($A$1='H2'!$E$2:$E$89280)))</f>
        <v>#VALUE!</v>
      </c>
      <c r="R48" s="2" t="e" cm="1" vm="1">
        <f t="array" ref="R48">AVERAGE(_xlfn._xlws.FILTER(PS!$F$2:$F$89280, (C48=PS!$B$2:$B$89280)*(D48=PS!$D$2:$D$89280)*($A$1=PS!$E$2:$E$89280)))</f>
        <v>#VALUE!</v>
      </c>
      <c r="S48" s="2" t="e" cm="1" vm="1">
        <f t="array" ref="S48">AVERAGE(_xlfn._xlws.FILTER(PS!$F$2:$F$89280, (C48=PS!$B$2:$B$89280)*(D48=PS!$D$2:$D$89280)*(2040=PS!$E$2:$E$89280)))</f>
        <v>#VALUE!</v>
      </c>
      <c r="T48" s="2" t="e" cm="1" vm="1">
        <f t="array" ref="T48">AVERAGE(_xlfn._xlws.FILTER(PS!$P$2:$P$89280, (C48=PS!$B$2:$B$89280)*(D48=PS!$D$2:$D$89280)*($A$1=PS!$E$2:$E$89280)))+AVERAGE(_xlfn._xlws.FILTER(PS!$R$2:$R$89280, (C48=PS!$B$2:$B$89280)*(D48=PS!$D$2:$D$89280)*($A$1=PS!$E$2:$E$89280)))-T$46</f>
        <v>#VALUE!</v>
      </c>
      <c r="U48" s="2" t="e" cm="1" vm="1">
        <f t="array" ref="U48">AVERAGE(_xlfn._xlws.FILTER(PS!$T$2:$T$89280, (C48=PS!$B$2:$B$89280)*(D48=PS!$D$2:$D$89280)*($A$1=PS!$E$2:$E$89280)))-U$46</f>
        <v>#VALUE!</v>
      </c>
      <c r="V48" s="2" t="e" cm="1" vm="1">
        <f t="array" ref="V48">AVERAGE(_xlfn._xlws.FILTER(PS!$O$2:$O$89280+PS!$U$2:$U$89280, (C48=PS!$B$2:$B$89280)*(D48=PS!$D$2:$D$89280)*($A$1=PS!$E$2:$E$89280)))-V$46</f>
        <v>#VALUE!</v>
      </c>
      <c r="W48" s="2" t="e" cm="1" vm="1">
        <f t="array" ref="W48">AVERAGE(_xlfn._xlws.FILTER(PS!$Q$2:$Q$89280, (C48=PS!$B$2:$B$89280)*(D48=PS!$D$2:$D$89280)*($A$1=PS!$E$2:$E$89280)))-W$46</f>
        <v>#VALUE!</v>
      </c>
      <c r="X48" s="2" t="e" cm="1" vm="1">
        <f t="array" ref="X48">AVERAGE(_xlfn._xlws.FILTER(PS!$S$2:$S$89280, (C48=PS!$B$2:$B$89280)*(D48=PS!$D$2:$D$89280)*($A$1=PS!$E$2:$E$89280)))-X$46</f>
        <v>#VALUE!</v>
      </c>
      <c r="Y48" s="2" t="e" cm="1" vm="1">
        <f t="array" ref="Y48">AVERAGE(_xlfn._xlws.FILTER(PS_FS!$W$2:$W$89280+PS_FS!$Y$2:$Y$89280, (C48=PS_FS!$B$2:$B$89280)*(D48=PS_FS!$D$2:$D$89280)*($A$1=PS_FS!$E$2:$E$89280)))-Y$46</f>
        <v>#VALUE!</v>
      </c>
      <c r="Z48" s="2" t="e" cm="1" vm="1">
        <f t="array" ref="Z48">AVERAGE(_xlfn._xlws.FILTER(PS_FS!$AA$2:$AA$89280, (C48=PS_FS!$B$2:$B$89280)*(D48=PS_FS!$D$2:$D$89280)*($A$1=PS_FS!$E$2:$E$89280)))-Z$46</f>
        <v>#VALUE!</v>
      </c>
      <c r="AA48" s="2" t="e" cm="1" vm="1">
        <f t="array" ref="AA48">AVERAGE(_xlfn._xlws.FILTER(PS_FS!$AB$2:$AB$89280+PS_FS!$V$2:$V$89280, (C48=PS_FS!$B$2:$B$89280)*(D48=PS_FS!$D$2:$D$89280)*($A$1=PS_FS!$E$2:$E$89280)))-AA$46</f>
        <v>#VALUE!</v>
      </c>
      <c r="AB48" s="2" t="e" cm="1" vm="1">
        <f t="array" ref="AB48">AVERAGE(_xlfn._xlws.FILTER(PS_FS!$X$2:$X$89280, (C48=PS_FS!$B$2:$B$89280)*(D48=PS_FS!$D$2:$D$89280)*($A$1=PS_FS!$E$2:$E$89280)))-AB$46</f>
        <v>#VALUE!</v>
      </c>
      <c r="AC48" s="2" t="e" cm="1" vm="1">
        <f t="array" ref="AC48">AVERAGE(_xlfn._xlws.FILTER(PS_FS!$Z$2:$Z$89280, (C48=PS_FS!$B$2:$B$89280)*(D48=PS_FS!$D$2:$D$89280)*($A$1=PS_FS!$E$2:$E$89280)))-AC$46</f>
        <v>#VALUE!</v>
      </c>
      <c r="AD48" s="2" t="e" cm="1" vm="1">
        <f t="array" ref="AD48">AVERAGE(_xlfn._xlws.FILTER(ETS!$M$2:$M$89240, (C48=ETS!$A$2:$A$89240)*(D48=ETS!$C$2:$C$89240)*($A$1=ETS!$D$2:$D$89240)))</f>
        <v>#VALUE!</v>
      </c>
      <c r="AE48" s="2" t="e" cm="1" vm="1">
        <f t="array" ref="AE48">AVERAGE(_xlfn._xlws.FILTER(ETS!$M$2:$M$89240, (C48=ETS!$A$2:$A$89240)*(D48=ETS!$C$2:$C$89240)*(2040=ETS!$D$2:$D$89240)))</f>
        <v>#VALUE!</v>
      </c>
      <c r="AF48" s="9" t="e" cm="1" vm="1">
        <f t="array" ref="AF48">AVERAGE(_xlfn._xlws.FILTER(ETS!$L$2:$L$89240, (C48=ETS!$A$2:$A$89240)*(D48=ETS!$C$2:$C$89240)))*40-AF$46</f>
        <v>#VALUE!</v>
      </c>
      <c r="AG48" s="9" t="e" cm="1" vm="1">
        <f t="array" ref="AG48">AVERAGE(_xlfn._xlws.FILTER(ETS!$K$2:$K$89240, (C48=ETS!$A$2:$A$89240)*(D48=ETS!$C$2:$C$89240)))*40-AG$46</f>
        <v>#VALUE!</v>
      </c>
      <c r="AH48" s="9" t="e" cm="1" vm="1">
        <f t="array" ref="AH48">AVERAGE(_xlfn._xlws.FILTER(ETS!$J$2:$J$89240, (C48=ETS!$A$2:$A$89240)*(D48=ETS!$C$2:$C$89240)))*40-AH$46</f>
        <v>#VALUE!</v>
      </c>
      <c r="AI48" s="4" t="e" vm="2">
        <f t="shared" si="19"/>
        <v>#VALUE!</v>
      </c>
      <c r="AJ48" s="2" t="e" vm="2">
        <f t="shared" si="20"/>
        <v>#VALUE!</v>
      </c>
      <c r="AK48" s="9" t="e" vm="2">
        <f t="shared" si="16"/>
        <v>#VALUE!</v>
      </c>
      <c r="AL48" t="e" vm="2">
        <f t="shared" si="2"/>
        <v>#VALUE!</v>
      </c>
      <c r="AM48" s="9" t="e" vm="2">
        <f t="shared" si="12"/>
        <v>#VALUE!</v>
      </c>
      <c r="AN48" t="e" vm="2">
        <f t="shared" si="13"/>
        <v>#VALUE!</v>
      </c>
      <c r="AO48" t="e" vm="2">
        <f t="shared" si="14"/>
        <v>#VALUE!</v>
      </c>
      <c r="AP48" t="e" vm="2">
        <f t="shared" si="17"/>
        <v>#VALUE!</v>
      </c>
      <c r="AQ48" t="e" vm="2">
        <f t="shared" si="9"/>
        <v>#VALUE!</v>
      </c>
      <c r="AR48">
        <v>2490.4501079403449</v>
      </c>
      <c r="AS48" t="e" vm="2">
        <f t="shared" si="10"/>
        <v>#VALUE!</v>
      </c>
      <c r="AT48" s="4" t="e" vm="2">
        <f t="shared" si="4"/>
        <v>#VALUE!</v>
      </c>
      <c r="AU48" s="4" t="e" vm="2">
        <f t="shared" si="5"/>
        <v>#VALUE!</v>
      </c>
    </row>
    <row r="49" spans="1:47" x14ac:dyDescent="0.25">
      <c r="A49" t="s">
        <v>235</v>
      </c>
      <c r="B49">
        <v>50</v>
      </c>
      <c r="C49">
        <v>276</v>
      </c>
      <c r="D49" t="s">
        <v>345</v>
      </c>
      <c r="E49" s="3" t="e" cm="1">
        <f t="array" ref="E49">AVERAGE(_xlfn._xlws.FILTER('H2'!$AG$2:$AG$89120, (C49='H2'!$B$2:$B$89280)*(D49='H2'!$D$2:$D$89280)*($A$1='H2'!$E$2:$E$89280)))</f>
        <v>#VALUE!</v>
      </c>
      <c r="F49" s="2" t="e" cm="1">
        <f t="array" ref="F49">AVERAGE(_xlfn._xlws.FILTER('H2'!$AG$2:$AG$89120, (C49='H2'!$B$2:$B$89280)*(D49='H2'!$D$2:$D$89280)*(2040='H2'!$E$2:$E$89280)))</f>
        <v>#VALUE!</v>
      </c>
      <c r="G49" s="9" t="e" cm="1">
        <f t="array" ref="G49">_xlfn._xlws.FILTER('H2'!$AH$2:$AH$98960, (C49='H2'!$B$2:$B$89280)*(D49='H2'!$D$2:$D$89280)*($A$1='H2'!$E$2:$E$89280))</f>
        <v>#VALUE!</v>
      </c>
      <c r="H49" s="9" t="e" cm="1">
        <f t="array" ref="H49">_xlfn._xlws.FILTER('H2'!$AJ$2:$AJ$98960, (C49='H2'!$B$2:$B$89280)*(D49='H2'!$D$2:$D$89280)*($A$1='H2'!$E$2:$E$89280))</f>
        <v>#VALUE!</v>
      </c>
      <c r="I49" s="9" t="e" cm="1">
        <f t="array" ref="I49">_xlfn._xlws.FILTER('H2'!$AK$2:$AK$98960, (C49='H2'!$B$2:$B$89280)*(D49='H2'!$D$2:$D$89280)*($A$1='H2'!$E$2:$E$89280))</f>
        <v>#VALUE!</v>
      </c>
      <c r="J49" s="9" t="e" cm="1">
        <f t="array" ref="J49">_xlfn._xlws.FILTER('H2'!$AL$2:$AL$98960, (C49='H2'!$B$2:$B$89280)*(D49='H2'!$D$2:$D$89280)*($A$1='H2'!$E$2:$E$89280))</f>
        <v>#VALUE!</v>
      </c>
      <c r="K49" s="2" t="e" cm="1" vm="1">
        <f t="array" ref="K49">AVERAGE(_xlfn._xlws.FILTER('H2'!$L$2:$L$89280, (C49='H2'!$B$2:$B$89280)*(D49='H2'!$D$2:$D$89280)*($A$1='H2'!$E$2:$E$89280)))</f>
        <v>#VALUE!</v>
      </c>
      <c r="L49" s="2" t="e" cm="1" vm="1">
        <f t="array" ref="L49">AVERAGE(_xlfn._xlws.FILTER('H2'!$M$2:$M$89280, (C49='H2'!$B$2:$B$89280)*(D49='H2'!$D$2:$D$89280)*($A$1='H2'!$E$2:$E$89280)))</f>
        <v>#VALUE!</v>
      </c>
      <c r="M49" s="2" t="e" cm="1" vm="1">
        <f t="array" ref="M49">AVERAGE(_xlfn._xlws.FILTER('H2'!$K$2:$K$89280, ($C49='H2'!$B$2:$B$89280)*(D49='H2'!$D$2:$D$89280)*($A$1='H2'!$E$2:$E$89280)))</f>
        <v>#VALUE!</v>
      </c>
      <c r="N49" s="2" t="e" cm="1" vm="1">
        <f t="array" ref="N49">AVERAGE(_xlfn._xlws.FILTER('H2'!$N$2:$N$89280, ($C49='H2'!$B$2:$B$89280)*(D49='H2'!$D$2:$D$89280)*($A$1='H2'!$E$2:$E$89280)))</f>
        <v>#VALUE!</v>
      </c>
      <c r="O49" s="2" t="e" cm="1" vm="1">
        <f t="array" ref="O49">AVERAGE(_xlfn._xlws.FILTER('H2'!$H$2:$H$89280, ($C49='H2'!$B$2:$B$89280)*(D49='H2'!$D$2:$D$89280)*($A$1='H2'!$E$2:$E$89280)))</f>
        <v>#VALUE!</v>
      </c>
      <c r="P49" s="2" t="e" cm="1" vm="1">
        <f t="array" ref="P49">AVERAGE(_xlfn._xlws.FILTER('H2'!$I$2:$I$89280, ($C49='H2'!$B$2:$B$89280)*(D49='H2'!$D$2:$D$89280)*($A$1='H2'!$E$2:$E$89280)))</f>
        <v>#VALUE!</v>
      </c>
      <c r="Q49" s="2" t="e" cm="1" vm="1">
        <f t="array" ref="Q49">AVERAGE(_xlfn._xlws.FILTER('H2'!$G$2:$G$89280, ($C49='H2'!$B$2:$B$89280)*(D49='H2'!$D$2:$D$89280)*($A$1='H2'!$E$2:$E$89280)))</f>
        <v>#VALUE!</v>
      </c>
      <c r="R49" s="2" t="e" cm="1" vm="1">
        <f t="array" ref="R49">AVERAGE(_xlfn._xlws.FILTER(PS!$F$2:$F$89280, (C49=PS!$B$2:$B$89280)*(D49=PS!$D$2:$D$89280)*($A$1=PS!$E$2:$E$89280)))</f>
        <v>#VALUE!</v>
      </c>
      <c r="S49" s="2" t="e" cm="1" vm="1">
        <f t="array" ref="S49">AVERAGE(_xlfn._xlws.FILTER(PS!$F$2:$F$89280, (C49=PS!$B$2:$B$89280)*(D49=PS!$D$2:$D$89280)*(2040=PS!$E$2:$E$89280)))</f>
        <v>#VALUE!</v>
      </c>
      <c r="T49" s="2" t="e" cm="1" vm="1">
        <f t="array" ref="T49">AVERAGE(_xlfn._xlws.FILTER(PS!$P$2:$P$89280, (C49=PS!$B$2:$B$89280)*(D49=PS!$D$2:$D$89280)*($A$1=PS!$E$2:$E$89280)))+AVERAGE(_xlfn._xlws.FILTER(PS!$R$2:$R$89280, (C49=PS!$B$2:$B$89280)*(D49=PS!$D$2:$D$89280)*($A$1=PS!$E$2:$E$89280)))-T$46</f>
        <v>#VALUE!</v>
      </c>
      <c r="U49" s="2" t="e" cm="1" vm="1">
        <f t="array" ref="U49">AVERAGE(_xlfn._xlws.FILTER(PS!$T$2:$T$89280, (C49=PS!$B$2:$B$89280)*(D49=PS!$D$2:$D$89280)*($A$1=PS!$E$2:$E$89280)))-U$46</f>
        <v>#VALUE!</v>
      </c>
      <c r="V49" s="2" t="e" cm="1" vm="1">
        <f t="array" ref="V49">AVERAGE(_xlfn._xlws.FILTER(PS!$O$2:$O$89280+PS!$U$2:$U$89280, (C49=PS!$B$2:$B$89280)*(D49=PS!$D$2:$D$89280)*($A$1=PS!$E$2:$E$89280)))-V$46</f>
        <v>#VALUE!</v>
      </c>
      <c r="W49" s="2" t="e" cm="1" vm="1">
        <f t="array" ref="W49">AVERAGE(_xlfn._xlws.FILTER(PS!$Q$2:$Q$89280, (C49=PS!$B$2:$B$89280)*(D49=PS!$D$2:$D$89280)*($A$1=PS!$E$2:$E$89280)))-W$46</f>
        <v>#VALUE!</v>
      </c>
      <c r="X49" s="2" t="e" cm="1" vm="1">
        <f t="array" ref="X49">AVERAGE(_xlfn._xlws.FILTER(PS!$S$2:$S$89280, (C49=PS!$B$2:$B$89280)*(D49=PS!$D$2:$D$89280)*($A$1=PS!$E$2:$E$89280)))-X$46</f>
        <v>#VALUE!</v>
      </c>
      <c r="Y49" s="2" t="e" cm="1" vm="1">
        <f t="array" ref="Y49">AVERAGE(_xlfn._xlws.FILTER(PS_FS!$W$2:$W$89280+PS_FS!$Y$2:$Y$89280, (C49=PS_FS!$B$2:$B$89280)*(D49=PS_FS!$D$2:$D$89280)*($A$1=PS_FS!$E$2:$E$89280)))-Y$46</f>
        <v>#VALUE!</v>
      </c>
      <c r="Z49" s="2" t="e" cm="1" vm="1">
        <f t="array" ref="Z49">AVERAGE(_xlfn._xlws.FILTER(PS_FS!$AA$2:$AA$89280, (C49=PS_FS!$B$2:$B$89280)*(D49=PS_FS!$D$2:$D$89280)*($A$1=PS_FS!$E$2:$E$89280)))-Z$46</f>
        <v>#VALUE!</v>
      </c>
      <c r="AA49" s="2" t="e" cm="1" vm="1">
        <f t="array" ref="AA49">AVERAGE(_xlfn._xlws.FILTER(PS_FS!$AB$2:$AB$89280+PS_FS!$V$2:$V$89280, (C49=PS_FS!$B$2:$B$89280)*(D49=PS_FS!$D$2:$D$89280)*($A$1=PS_FS!$E$2:$E$89280)))-AA$46</f>
        <v>#VALUE!</v>
      </c>
      <c r="AB49" s="2" t="e" cm="1" vm="1">
        <f t="array" ref="AB49">AVERAGE(_xlfn._xlws.FILTER(PS_FS!$X$2:$X$89280, (C49=PS_FS!$B$2:$B$89280)*(D49=PS_FS!$D$2:$D$89280)*($A$1=PS_FS!$E$2:$E$89280)))-AB$46</f>
        <v>#VALUE!</v>
      </c>
      <c r="AC49" s="2" t="e" cm="1" vm="1">
        <f t="array" ref="AC49">AVERAGE(_xlfn._xlws.FILTER(PS_FS!$Z$2:$Z$89280, (C49=PS_FS!$B$2:$B$89280)*(D49=PS_FS!$D$2:$D$89280)*($A$1=PS_FS!$E$2:$E$89280)))-AC$46</f>
        <v>#VALUE!</v>
      </c>
      <c r="AD49" s="2" t="e" cm="1" vm="1">
        <f t="array" ref="AD49">AVERAGE(_xlfn._xlws.FILTER(ETS!$M$2:$M$89240, (C49=ETS!$A$2:$A$89240)*(D49=ETS!$C$2:$C$89240)*($A$1=ETS!$D$2:$D$89240)))</f>
        <v>#VALUE!</v>
      </c>
      <c r="AE49" s="2" t="e" cm="1" vm="1">
        <f t="array" ref="AE49">AVERAGE(_xlfn._xlws.FILTER(ETS!$M$2:$M$89240, (C49=ETS!$A$2:$A$89240)*(D49=ETS!$C$2:$C$89240)*(2040=ETS!$D$2:$D$89240)))</f>
        <v>#VALUE!</v>
      </c>
      <c r="AF49" s="9" t="e" cm="1" vm="1">
        <f t="array" ref="AF49">AVERAGE(_xlfn._xlws.FILTER(ETS!$L$2:$L$89240, (C49=ETS!$A$2:$A$89240)*(D49=ETS!$C$2:$C$89240)))*40-AF$46</f>
        <v>#VALUE!</v>
      </c>
      <c r="AG49" s="9" t="e" cm="1" vm="1">
        <f t="array" ref="AG49">AVERAGE(_xlfn._xlws.FILTER(ETS!$K$2:$K$89240, (C49=ETS!$A$2:$A$89240)*(D49=ETS!$C$2:$C$89240)))*40-AG$46</f>
        <v>#VALUE!</v>
      </c>
      <c r="AH49" s="9" t="e" cm="1" vm="1">
        <f t="array" ref="AH49">AVERAGE(_xlfn._xlws.FILTER(ETS!$J$2:$J$89240, (C49=ETS!$A$2:$A$89240)*(D49=ETS!$C$2:$C$89240)))*40-AH$46</f>
        <v>#VALUE!</v>
      </c>
      <c r="AI49" s="4" t="e" vm="2">
        <f t="shared" si="19"/>
        <v>#VALUE!</v>
      </c>
      <c r="AJ49" s="2" t="e" vm="2">
        <f t="shared" si="20"/>
        <v>#VALUE!</v>
      </c>
      <c r="AK49" s="9" t="e" vm="2">
        <f t="shared" si="16"/>
        <v>#VALUE!</v>
      </c>
      <c r="AL49" t="e" vm="2">
        <f t="shared" si="2"/>
        <v>#VALUE!</v>
      </c>
      <c r="AM49" s="9" t="e" vm="2">
        <f t="shared" si="12"/>
        <v>#VALUE!</v>
      </c>
      <c r="AN49" t="e" vm="2">
        <f t="shared" si="13"/>
        <v>#VALUE!</v>
      </c>
      <c r="AO49" t="e" vm="2">
        <f t="shared" si="14"/>
        <v>#VALUE!</v>
      </c>
      <c r="AP49" t="e" vm="2">
        <f t="shared" si="17"/>
        <v>#VALUE!</v>
      </c>
      <c r="AQ49" t="e" vm="2">
        <f t="shared" si="9"/>
        <v>#VALUE!</v>
      </c>
      <c r="AR49">
        <v>2490.4501079403449</v>
      </c>
      <c r="AS49" t="e" vm="2">
        <f t="shared" si="10"/>
        <v>#VALUE!</v>
      </c>
      <c r="AT49" s="4" t="e" vm="2">
        <f t="shared" si="4"/>
        <v>#VALUE!</v>
      </c>
      <c r="AU49" s="4" t="e" vm="2">
        <f t="shared" si="5"/>
        <v>#VALUE!</v>
      </c>
    </row>
    <row r="50" spans="1:47" x14ac:dyDescent="0.25">
      <c r="A50" t="s">
        <v>236</v>
      </c>
      <c r="B50">
        <v>51</v>
      </c>
      <c r="C50">
        <v>376</v>
      </c>
      <c r="D50" t="s">
        <v>345</v>
      </c>
      <c r="E50" s="3" t="e" cm="1">
        <f t="array" ref="E50">AVERAGE(_xlfn._xlws.FILTER('H2'!$AG$2:$AG$89120, (C50='H2'!$B$2:$B$89280)*(D50='H2'!$D$2:$D$89280)*($A$1='H2'!$E$2:$E$89280)))</f>
        <v>#VALUE!</v>
      </c>
      <c r="F50" s="2" t="e" cm="1">
        <f t="array" ref="F50">AVERAGE(_xlfn._xlws.FILTER('H2'!$AG$2:$AG$89120, (C50='H2'!$B$2:$B$89280)*(D50='H2'!$D$2:$D$89280)*(2040='H2'!$E$2:$E$89280)))</f>
        <v>#VALUE!</v>
      </c>
      <c r="G50" s="9" t="e" cm="1">
        <f t="array" ref="G50">_xlfn._xlws.FILTER('H2'!$AH$2:$AH$98960, (C50='H2'!$B$2:$B$89280)*(D50='H2'!$D$2:$D$89280)*($A$1='H2'!$E$2:$E$89280))</f>
        <v>#VALUE!</v>
      </c>
      <c r="H50" s="9" t="e" cm="1">
        <f t="array" ref="H50">_xlfn._xlws.FILTER('H2'!$AJ$2:$AJ$98960, (C50='H2'!$B$2:$B$89280)*(D50='H2'!$D$2:$D$89280)*($A$1='H2'!$E$2:$E$89280))</f>
        <v>#VALUE!</v>
      </c>
      <c r="I50" s="9" t="e" cm="1">
        <f t="array" ref="I50">_xlfn._xlws.FILTER('H2'!$AK$2:$AK$98960, (C50='H2'!$B$2:$B$89280)*(D50='H2'!$D$2:$D$89280)*($A$1='H2'!$E$2:$E$89280))</f>
        <v>#VALUE!</v>
      </c>
      <c r="J50" s="9" t="e" cm="1">
        <f t="array" ref="J50">_xlfn._xlws.FILTER('H2'!$AL$2:$AL$98960, (C50='H2'!$B$2:$B$89280)*(D50='H2'!$D$2:$D$89280)*($A$1='H2'!$E$2:$E$89280))</f>
        <v>#VALUE!</v>
      </c>
      <c r="K50" s="2" t="e" cm="1" vm="1">
        <f t="array" ref="K50">AVERAGE(_xlfn._xlws.FILTER('H2'!$L$2:$L$89280, (C50='H2'!$B$2:$B$89280)*(D50='H2'!$D$2:$D$89280)*($A$1='H2'!$E$2:$E$89280)))</f>
        <v>#VALUE!</v>
      </c>
      <c r="L50" s="2" t="e" cm="1" vm="1">
        <f t="array" ref="L50">AVERAGE(_xlfn._xlws.FILTER('H2'!$M$2:$M$89280, (C50='H2'!$B$2:$B$89280)*(D50='H2'!$D$2:$D$89280)*($A$1='H2'!$E$2:$E$89280)))</f>
        <v>#VALUE!</v>
      </c>
      <c r="M50" s="2" t="e" cm="1" vm="1">
        <f t="array" ref="M50">AVERAGE(_xlfn._xlws.FILTER('H2'!$K$2:$K$89280, ($C50='H2'!$B$2:$B$89280)*(D50='H2'!$D$2:$D$89280)*($A$1='H2'!$E$2:$E$89280)))</f>
        <v>#VALUE!</v>
      </c>
      <c r="N50" s="2" t="e" cm="1" vm="1">
        <f t="array" ref="N50">AVERAGE(_xlfn._xlws.FILTER('H2'!$N$2:$N$89280, ($C50='H2'!$B$2:$B$89280)*(D50='H2'!$D$2:$D$89280)*($A$1='H2'!$E$2:$E$89280)))</f>
        <v>#VALUE!</v>
      </c>
      <c r="O50" s="2" t="e" cm="1" vm="1">
        <f t="array" ref="O50">AVERAGE(_xlfn._xlws.FILTER('H2'!$H$2:$H$89280, ($C50='H2'!$B$2:$B$89280)*(D50='H2'!$D$2:$D$89280)*($A$1='H2'!$E$2:$E$89280)))</f>
        <v>#VALUE!</v>
      </c>
      <c r="P50" s="2" t="e" cm="1" vm="1">
        <f t="array" ref="P50">AVERAGE(_xlfn._xlws.FILTER('H2'!$I$2:$I$89280, ($C50='H2'!$B$2:$B$89280)*(D50='H2'!$D$2:$D$89280)*($A$1='H2'!$E$2:$E$89280)))</f>
        <v>#VALUE!</v>
      </c>
      <c r="Q50" s="2" t="e" cm="1" vm="1">
        <f t="array" ref="Q50">AVERAGE(_xlfn._xlws.FILTER('H2'!$G$2:$G$89280, ($C50='H2'!$B$2:$B$89280)*(D50='H2'!$D$2:$D$89280)*($A$1='H2'!$E$2:$E$89280)))</f>
        <v>#VALUE!</v>
      </c>
      <c r="R50" s="2" t="e" cm="1" vm="1">
        <f t="array" ref="R50">AVERAGE(_xlfn._xlws.FILTER(PS!$F$2:$F$89280, (C50=PS!$B$2:$B$89280)*(D50=PS!$D$2:$D$89280)*($A$1=PS!$E$2:$E$89280)))</f>
        <v>#VALUE!</v>
      </c>
      <c r="S50" s="2" t="e" cm="1" vm="1">
        <f t="array" ref="S50">AVERAGE(_xlfn._xlws.FILTER(PS!$F$2:$F$89280, (C50=PS!$B$2:$B$89280)*(D50=PS!$D$2:$D$89280)*(2040=PS!$E$2:$E$89280)))</f>
        <v>#VALUE!</v>
      </c>
      <c r="T50" s="2" t="e" cm="1" vm="1">
        <f t="array" ref="T50">AVERAGE(_xlfn._xlws.FILTER(PS!$P$2:$P$89280, (C50=PS!$B$2:$B$89280)*(D50=PS!$D$2:$D$89280)*($A$1=PS!$E$2:$E$89280)))+AVERAGE(_xlfn._xlws.FILTER(PS!$R$2:$R$89280, (C50=PS!$B$2:$B$89280)*(D50=PS!$D$2:$D$89280)*($A$1=PS!$E$2:$E$89280)))-T$46</f>
        <v>#VALUE!</v>
      </c>
      <c r="U50" s="2" t="e" cm="1" vm="1">
        <f t="array" ref="U50">AVERAGE(_xlfn._xlws.FILTER(PS!$T$2:$T$89280, (C50=PS!$B$2:$B$89280)*(D50=PS!$D$2:$D$89280)*($A$1=PS!$E$2:$E$89280)))-U$46</f>
        <v>#VALUE!</v>
      </c>
      <c r="V50" s="2" t="e" cm="1" vm="1">
        <f t="array" ref="V50">AVERAGE(_xlfn._xlws.FILTER(PS!$O$2:$O$89280+PS!$U$2:$U$89280, (C50=PS!$B$2:$B$89280)*(D50=PS!$D$2:$D$89280)*($A$1=PS!$E$2:$E$89280)))-V$46</f>
        <v>#VALUE!</v>
      </c>
      <c r="W50" s="2" t="e" cm="1" vm="1">
        <f t="array" ref="W50">AVERAGE(_xlfn._xlws.FILTER(PS!$Q$2:$Q$89280, (C50=PS!$B$2:$B$89280)*(D50=PS!$D$2:$D$89280)*($A$1=PS!$E$2:$E$89280)))-W$46</f>
        <v>#VALUE!</v>
      </c>
      <c r="X50" s="2" t="e" cm="1" vm="1">
        <f t="array" ref="X50">AVERAGE(_xlfn._xlws.FILTER(PS!$S$2:$S$89280, (C50=PS!$B$2:$B$89280)*(D50=PS!$D$2:$D$89280)*($A$1=PS!$E$2:$E$89280)))-X$46</f>
        <v>#VALUE!</v>
      </c>
      <c r="Y50" s="2" t="e" cm="1" vm="1">
        <f t="array" ref="Y50">AVERAGE(_xlfn._xlws.FILTER(PS_FS!$W$2:$W$89280+PS_FS!$Y$2:$Y$89280, (C50=PS_FS!$B$2:$B$89280)*(D50=PS_FS!$D$2:$D$89280)*($A$1=PS_FS!$E$2:$E$89280)))-Y$46</f>
        <v>#VALUE!</v>
      </c>
      <c r="Z50" s="2" t="e" cm="1" vm="1">
        <f t="array" ref="Z50">AVERAGE(_xlfn._xlws.FILTER(PS_FS!$AA$2:$AA$89280, (C50=PS_FS!$B$2:$B$89280)*(D50=PS_FS!$D$2:$D$89280)*($A$1=PS_FS!$E$2:$E$89280)))-Z$46</f>
        <v>#VALUE!</v>
      </c>
      <c r="AA50" s="2" t="e" cm="1" vm="1">
        <f t="array" ref="AA50">AVERAGE(_xlfn._xlws.FILTER(PS_FS!$AB$2:$AB$89280+PS_FS!$V$2:$V$89280, (C50=PS_FS!$B$2:$B$89280)*(D50=PS_FS!$D$2:$D$89280)*($A$1=PS_FS!$E$2:$E$89280)))-AA$46</f>
        <v>#VALUE!</v>
      </c>
      <c r="AB50" s="2" t="e" cm="1" vm="1">
        <f t="array" ref="AB50">AVERAGE(_xlfn._xlws.FILTER(PS_FS!$X$2:$X$89280, (C50=PS_FS!$B$2:$B$89280)*(D50=PS_FS!$D$2:$D$89280)*($A$1=PS_FS!$E$2:$E$89280)))-AB$46</f>
        <v>#VALUE!</v>
      </c>
      <c r="AC50" s="2" t="e" cm="1" vm="1">
        <f t="array" ref="AC50">AVERAGE(_xlfn._xlws.FILTER(PS_FS!$Z$2:$Z$89280, (C50=PS_FS!$B$2:$B$89280)*(D50=PS_FS!$D$2:$D$89280)*($A$1=PS_FS!$E$2:$E$89280)))-AC$46</f>
        <v>#VALUE!</v>
      </c>
      <c r="AD50" s="2" t="e" cm="1" vm="1">
        <f t="array" ref="AD50">AVERAGE(_xlfn._xlws.FILTER(ETS!$M$2:$M$89240, (C50=ETS!$A$2:$A$89240)*(D50=ETS!$C$2:$C$89240)*($A$1=ETS!$D$2:$D$89240)))</f>
        <v>#VALUE!</v>
      </c>
      <c r="AE50" s="2" t="e" cm="1" vm="1">
        <f t="array" ref="AE50">AVERAGE(_xlfn._xlws.FILTER(ETS!$M$2:$M$89240, (C50=ETS!$A$2:$A$89240)*(D50=ETS!$C$2:$C$89240)*(2040=ETS!$D$2:$D$89240)))</f>
        <v>#VALUE!</v>
      </c>
      <c r="AF50" s="9" t="e" cm="1" vm="1">
        <f t="array" ref="AF50">AVERAGE(_xlfn._xlws.FILTER(ETS!$L$2:$L$89240, (C50=ETS!$A$2:$A$89240)*(D50=ETS!$C$2:$C$89240)))*40-AF$46</f>
        <v>#VALUE!</v>
      </c>
      <c r="AG50" s="9" t="e" cm="1" vm="1">
        <f t="array" ref="AG50">AVERAGE(_xlfn._xlws.FILTER(ETS!$K$2:$K$89240, (C50=ETS!$A$2:$A$89240)*(D50=ETS!$C$2:$C$89240)))*40-AG$46</f>
        <v>#VALUE!</v>
      </c>
      <c r="AH50" s="9" t="e" cm="1" vm="1">
        <f t="array" ref="AH50">AVERAGE(_xlfn._xlws.FILTER(ETS!$J$2:$J$89240, (C50=ETS!$A$2:$A$89240)*(D50=ETS!$C$2:$C$89240)))*40-AH$46</f>
        <v>#VALUE!</v>
      </c>
      <c r="AI50" s="4" t="e" vm="2">
        <f t="shared" si="19"/>
        <v>#VALUE!</v>
      </c>
      <c r="AJ50" s="2" t="e" vm="2">
        <f t="shared" si="20"/>
        <v>#VALUE!</v>
      </c>
      <c r="AK50" s="9" t="e" vm="2">
        <f t="shared" si="16"/>
        <v>#VALUE!</v>
      </c>
      <c r="AL50" t="e" vm="2">
        <f t="shared" si="2"/>
        <v>#VALUE!</v>
      </c>
      <c r="AM50" s="9" t="e" vm="2">
        <f t="shared" si="12"/>
        <v>#VALUE!</v>
      </c>
      <c r="AN50" t="e" vm="2">
        <f t="shared" si="13"/>
        <v>#VALUE!</v>
      </c>
      <c r="AO50" t="e" vm="2">
        <f t="shared" si="14"/>
        <v>#VALUE!</v>
      </c>
      <c r="AP50" t="e" vm="2">
        <f t="shared" si="17"/>
        <v>#VALUE!</v>
      </c>
      <c r="AQ50" t="e" vm="2">
        <f t="shared" si="9"/>
        <v>#VALUE!</v>
      </c>
      <c r="AR50">
        <v>2490.4501079403449</v>
      </c>
      <c r="AS50" t="e" vm="2">
        <f t="shared" si="10"/>
        <v>#VALUE!</v>
      </c>
      <c r="AT50" s="4" t="e" vm="2">
        <f t="shared" si="4"/>
        <v>#VALUE!</v>
      </c>
      <c r="AU50" s="4" t="e" vm="2">
        <f t="shared" si="5"/>
        <v>#VALUE!</v>
      </c>
    </row>
    <row r="51" spans="1:47" x14ac:dyDescent="0.25">
      <c r="A51" t="s">
        <v>233</v>
      </c>
      <c r="B51">
        <v>52</v>
      </c>
      <c r="C51">
        <v>76</v>
      </c>
      <c r="D51" t="s">
        <v>345</v>
      </c>
      <c r="E51" s="3" t="e" cm="1">
        <f t="array" ref="E51">AVERAGE(_xlfn._xlws.FILTER('H2'!$AG$2:$AG$89120, (C51='H2'!$B$2:$B$89280)*(D51='H2'!$D$2:$D$89280)*($A$1='H2'!$E$2:$E$89280)))</f>
        <v>#VALUE!</v>
      </c>
      <c r="F51" s="2" t="e" cm="1">
        <f t="array" ref="F51">AVERAGE(_xlfn._xlws.FILTER('H2'!$AG$2:$AG$89120, (C51='H2'!$B$2:$B$89280)*(D51='H2'!$D$2:$D$89280)*(2040='H2'!$E$2:$E$89280)))</f>
        <v>#VALUE!</v>
      </c>
      <c r="G51" s="9" t="e" cm="1">
        <f t="array" ref="G51">_xlfn._xlws.FILTER('H2'!$AH$2:$AH$98960, (C51='H2'!$B$2:$B$89280)*(D51='H2'!$D$2:$D$89280)*($A$1='H2'!$E$2:$E$89280))</f>
        <v>#VALUE!</v>
      </c>
      <c r="H51" s="9" t="e" cm="1">
        <f t="array" ref="H51">_xlfn._xlws.FILTER('H2'!$AJ$2:$AJ$98960, (C51='H2'!$B$2:$B$89280)*(D51='H2'!$D$2:$D$89280)*($A$1='H2'!$E$2:$E$89280))</f>
        <v>#VALUE!</v>
      </c>
      <c r="I51" s="9" t="e" cm="1">
        <f t="array" ref="I51">_xlfn._xlws.FILTER('H2'!$AK$2:$AK$98960, (C51='H2'!$B$2:$B$89280)*(D51='H2'!$D$2:$D$89280)*($A$1='H2'!$E$2:$E$89280))</f>
        <v>#VALUE!</v>
      </c>
      <c r="J51" s="9" t="e" cm="1">
        <f t="array" ref="J51">_xlfn._xlws.FILTER('H2'!$AL$2:$AL$98960, (C51='H2'!$B$2:$B$89280)*(D51='H2'!$D$2:$D$89280)*($A$1='H2'!$E$2:$E$89280))</f>
        <v>#VALUE!</v>
      </c>
      <c r="K51" s="2" t="e" cm="1" vm="1">
        <f t="array" ref="K51">AVERAGE(_xlfn._xlws.FILTER('H2'!$L$2:$L$89280, (C51='H2'!$B$2:$B$89280)*(D51='H2'!$D$2:$D$89280)*($A$1='H2'!$E$2:$E$89280)))</f>
        <v>#VALUE!</v>
      </c>
      <c r="L51" s="2" t="e" cm="1" vm="1">
        <f t="array" ref="L51">AVERAGE(_xlfn._xlws.FILTER('H2'!$M$2:$M$89280, (C51='H2'!$B$2:$B$89280)*(D51='H2'!$D$2:$D$89280)*($A$1='H2'!$E$2:$E$89280)))</f>
        <v>#VALUE!</v>
      </c>
      <c r="M51" s="2" t="e" cm="1" vm="1">
        <f t="array" ref="M51">AVERAGE(_xlfn._xlws.FILTER('H2'!$K$2:$K$89280, ($C51='H2'!$B$2:$B$89280)*(D51='H2'!$D$2:$D$89280)*($A$1='H2'!$E$2:$E$89280)))</f>
        <v>#VALUE!</v>
      </c>
      <c r="N51" s="2" t="e" cm="1" vm="1">
        <f t="array" ref="N51">AVERAGE(_xlfn._xlws.FILTER('H2'!$N$2:$N$89280, ($C51='H2'!$B$2:$B$89280)*(D51='H2'!$D$2:$D$89280)*($A$1='H2'!$E$2:$E$89280)))</f>
        <v>#VALUE!</v>
      </c>
      <c r="O51" s="2" t="e" cm="1" vm="1">
        <f t="array" ref="O51">AVERAGE(_xlfn._xlws.FILTER('H2'!$H$2:$H$89280, ($C51='H2'!$B$2:$B$89280)*(D51='H2'!$D$2:$D$89280)*($A$1='H2'!$E$2:$E$89280)))</f>
        <v>#VALUE!</v>
      </c>
      <c r="P51" s="2" t="e" cm="1" vm="1">
        <f t="array" ref="P51">AVERAGE(_xlfn._xlws.FILTER('H2'!$I$2:$I$89280, ($C51='H2'!$B$2:$B$89280)*(D51='H2'!$D$2:$D$89280)*($A$1='H2'!$E$2:$E$89280)))</f>
        <v>#VALUE!</v>
      </c>
      <c r="Q51" s="2" t="e" cm="1" vm="1">
        <f t="array" ref="Q51">AVERAGE(_xlfn._xlws.FILTER('H2'!$G$2:$G$89280, ($C51='H2'!$B$2:$B$89280)*(D51='H2'!$D$2:$D$89280)*($A$1='H2'!$E$2:$E$89280)))</f>
        <v>#VALUE!</v>
      </c>
      <c r="R51" s="2" t="e" cm="1" vm="1">
        <f t="array" ref="R51">AVERAGE(_xlfn._xlws.FILTER(PS!$F$2:$F$89280, (C51=PS!$B$2:$B$89280)*(D51=PS!$D$2:$D$89280)*($A$1=PS!$E$2:$E$89280)))</f>
        <v>#VALUE!</v>
      </c>
      <c r="S51" s="2" t="e" cm="1" vm="1">
        <f t="array" ref="S51">AVERAGE(_xlfn._xlws.FILTER(PS!$F$2:$F$89280, (C51=PS!$B$2:$B$89280)*(D51=PS!$D$2:$D$89280)*(2040=PS!$E$2:$E$89280)))</f>
        <v>#VALUE!</v>
      </c>
      <c r="T51" s="2" t="e" cm="1" vm="1">
        <f t="array" ref="T51">AVERAGE(_xlfn._xlws.FILTER(PS!$P$2:$P$89280, (C51=PS!$B$2:$B$89280)*(D51=PS!$D$2:$D$89280)*($A$1=PS!$E$2:$E$89280)))+AVERAGE(_xlfn._xlws.FILTER(PS!$R$2:$R$89280, (C51=PS!$B$2:$B$89280)*(D51=PS!$D$2:$D$89280)*($A$1=PS!$E$2:$E$89280)))-T$46</f>
        <v>#VALUE!</v>
      </c>
      <c r="U51" s="2" t="e" cm="1" vm="1">
        <f t="array" ref="U51">AVERAGE(_xlfn._xlws.FILTER(PS!$T$2:$T$89280, (C51=PS!$B$2:$B$89280)*(D51=PS!$D$2:$D$89280)*($A$1=PS!$E$2:$E$89280)))-U$46</f>
        <v>#VALUE!</v>
      </c>
      <c r="V51" s="2" t="e" cm="1" vm="1">
        <f t="array" ref="V51">AVERAGE(_xlfn._xlws.FILTER(PS!$O$2:$O$89280+PS!$U$2:$U$89280, (C51=PS!$B$2:$B$89280)*(D51=PS!$D$2:$D$89280)*($A$1=PS!$E$2:$E$89280)))-V$46</f>
        <v>#VALUE!</v>
      </c>
      <c r="W51" s="2" t="e" cm="1" vm="1">
        <f t="array" ref="W51">AVERAGE(_xlfn._xlws.FILTER(PS!$Q$2:$Q$89280, (C51=PS!$B$2:$B$89280)*(D51=PS!$D$2:$D$89280)*($A$1=PS!$E$2:$E$89280)))-W$46</f>
        <v>#VALUE!</v>
      </c>
      <c r="X51" s="2" t="e" cm="1" vm="1">
        <f t="array" ref="X51">AVERAGE(_xlfn._xlws.FILTER(PS!$S$2:$S$89280, (C51=PS!$B$2:$B$89280)*(D51=PS!$D$2:$D$89280)*($A$1=PS!$E$2:$E$89280)))-X$46</f>
        <v>#VALUE!</v>
      </c>
      <c r="Y51" s="2" t="e" cm="1" vm="1">
        <f t="array" ref="Y51">AVERAGE(_xlfn._xlws.FILTER(PS_FS!$W$2:$W$89280+PS_FS!$Y$2:$Y$89280, (C51=PS_FS!$B$2:$B$89280)*(D51=PS_FS!$D$2:$D$89280)*($A$1=PS_FS!$E$2:$E$89280)))-Y$46</f>
        <v>#VALUE!</v>
      </c>
      <c r="Z51" s="2" t="e" cm="1" vm="1">
        <f t="array" ref="Z51">AVERAGE(_xlfn._xlws.FILTER(PS_FS!$AA$2:$AA$89280, (C51=PS_FS!$B$2:$B$89280)*(D51=PS_FS!$D$2:$D$89280)*($A$1=PS_FS!$E$2:$E$89280)))-Z$46</f>
        <v>#VALUE!</v>
      </c>
      <c r="AA51" s="2" t="e" cm="1" vm="1">
        <f t="array" ref="AA51">AVERAGE(_xlfn._xlws.FILTER(PS_FS!$AB$2:$AB$89280+PS_FS!$V$2:$V$89280, (C51=PS_FS!$B$2:$B$89280)*(D51=PS_FS!$D$2:$D$89280)*($A$1=PS_FS!$E$2:$E$89280)))-AA$46</f>
        <v>#VALUE!</v>
      </c>
      <c r="AB51" s="2" t="e" cm="1" vm="1">
        <f t="array" ref="AB51">AVERAGE(_xlfn._xlws.FILTER(PS_FS!$X$2:$X$89280, (C51=PS_FS!$B$2:$B$89280)*(D51=PS_FS!$D$2:$D$89280)*($A$1=PS_FS!$E$2:$E$89280)))-AB$46</f>
        <v>#VALUE!</v>
      </c>
      <c r="AC51" s="2" t="e" cm="1" vm="1">
        <f t="array" ref="AC51">AVERAGE(_xlfn._xlws.FILTER(PS_FS!$Z$2:$Z$89280, (C51=PS_FS!$B$2:$B$89280)*(D51=PS_FS!$D$2:$D$89280)*($A$1=PS_FS!$E$2:$E$89280)))-AC$46</f>
        <v>#VALUE!</v>
      </c>
      <c r="AD51" s="2" t="e" cm="1" vm="1">
        <f t="array" ref="AD51">AVERAGE(_xlfn._xlws.FILTER(ETS!$M$2:$M$89240, (C51=ETS!$A$2:$A$89240)*(D51=ETS!$C$2:$C$89240)*($A$1=ETS!$D$2:$D$89240)))</f>
        <v>#VALUE!</v>
      </c>
      <c r="AE51" s="2" t="e" cm="1" vm="1">
        <f t="array" ref="AE51">AVERAGE(_xlfn._xlws.FILTER(ETS!$M$2:$M$89240, (C51=ETS!$A$2:$A$89240)*(D51=ETS!$C$2:$C$89240)*(2040=ETS!$D$2:$D$89240)))</f>
        <v>#VALUE!</v>
      </c>
      <c r="AF51" s="9" t="e" cm="1" vm="1">
        <f t="array" ref="AF51">AVERAGE(_xlfn._xlws.FILTER(ETS!$L$2:$L$89240, (C51=ETS!$A$2:$A$89240)*(D51=ETS!$C$2:$C$89240)))*40-AF$46</f>
        <v>#VALUE!</v>
      </c>
      <c r="AG51" s="9" t="e" cm="1" vm="1">
        <f t="array" ref="AG51">AVERAGE(_xlfn._xlws.FILTER(ETS!$K$2:$K$89240, (C51=ETS!$A$2:$A$89240)*(D51=ETS!$C$2:$C$89240)))*40-AG$46</f>
        <v>#VALUE!</v>
      </c>
      <c r="AH51" s="9" t="e" cm="1" vm="1">
        <f t="array" ref="AH51">AVERAGE(_xlfn._xlws.FILTER(ETS!$J$2:$J$89240, (C51=ETS!$A$2:$A$89240)*(D51=ETS!$C$2:$C$89240)))*40-AH$46</f>
        <v>#VALUE!</v>
      </c>
      <c r="AI51" s="4" t="e" vm="2">
        <f t="shared" si="19"/>
        <v>#VALUE!</v>
      </c>
      <c r="AJ51" s="2" t="e" vm="2">
        <f t="shared" si="20"/>
        <v>#VALUE!</v>
      </c>
      <c r="AK51" s="9" t="e" vm="2">
        <f t="shared" si="16"/>
        <v>#VALUE!</v>
      </c>
      <c r="AL51" t="e" vm="2">
        <f t="shared" si="2"/>
        <v>#VALUE!</v>
      </c>
      <c r="AM51" s="9" t="e" vm="2">
        <f t="shared" si="12"/>
        <v>#VALUE!</v>
      </c>
      <c r="AN51" t="e" vm="2">
        <f t="shared" si="13"/>
        <v>#VALUE!</v>
      </c>
      <c r="AO51" t="e" vm="2">
        <f t="shared" si="14"/>
        <v>#VALUE!</v>
      </c>
      <c r="AP51" t="e" vm="2">
        <f t="shared" si="17"/>
        <v>#VALUE!</v>
      </c>
      <c r="AQ51" t="e" vm="2">
        <f t="shared" si="9"/>
        <v>#VALUE!</v>
      </c>
      <c r="AR51">
        <v>2490.4501079403449</v>
      </c>
      <c r="AS51" t="e" vm="2">
        <f t="shared" si="10"/>
        <v>#VALUE!</v>
      </c>
      <c r="AT51" s="4" t="e" vm="2">
        <f t="shared" si="4"/>
        <v>#VALUE!</v>
      </c>
      <c r="AU51" s="4" t="e" vm="2">
        <f t="shared" si="5"/>
        <v>#VALUE!</v>
      </c>
    </row>
    <row r="52" spans="1:47" x14ac:dyDescent="0.25">
      <c r="A52" t="s">
        <v>256</v>
      </c>
      <c r="B52">
        <v>53</v>
      </c>
      <c r="C52">
        <v>1</v>
      </c>
      <c r="D52" t="s">
        <v>343</v>
      </c>
      <c r="E52" s="3" t="e" cm="1">
        <f t="array" ref="E52">AVERAGE(_xlfn._xlws.FILTER('H2'!$AG$2:$AG$89120, (C52='H2'!$B$2:$B$89280)*(D52='H2'!$D$2:$D$89280)*($A$1='H2'!$E$2:$E$89280)))</f>
        <v>#VALUE!</v>
      </c>
      <c r="F52" s="2" t="e" cm="1">
        <f t="array" ref="F52">AVERAGE(_xlfn._xlws.FILTER('H2'!$AG$2:$AG$89120, (C52='H2'!$B$2:$B$89280)*(D52='H2'!$D$2:$D$89280)*(2040='H2'!$E$2:$E$89280)))</f>
        <v>#VALUE!</v>
      </c>
      <c r="G52" s="9" t="e" cm="1">
        <f t="array" ref="G52">_xlfn._xlws.FILTER('H2'!$AH$2:$AH$98960, (C52='H2'!$B$2:$B$89280)*(D52='H2'!$D$2:$D$89280)*($A$1='H2'!$E$2:$E$89280))</f>
        <v>#VALUE!</v>
      </c>
      <c r="H52" s="9" t="e" cm="1">
        <f t="array" ref="H52">_xlfn._xlws.FILTER('H2'!$AJ$2:$AJ$98960, (C52='H2'!$B$2:$B$89280)*(D52='H2'!$D$2:$D$89280)*($A$1='H2'!$E$2:$E$89280))</f>
        <v>#VALUE!</v>
      </c>
      <c r="I52" s="9" t="e" cm="1">
        <f t="array" ref="I52">_xlfn._xlws.FILTER('H2'!$AK$2:$AK$98960, (C52='H2'!$B$2:$B$89280)*(D52='H2'!$D$2:$D$89280)*($A$1='H2'!$E$2:$E$89280))</f>
        <v>#VALUE!</v>
      </c>
      <c r="J52" s="9" t="e" cm="1">
        <f t="array" ref="J52">_xlfn._xlws.FILTER('H2'!$AL$2:$AL$98960, (C52='H2'!$B$2:$B$89280)*(D52='H2'!$D$2:$D$89280)*($A$1='H2'!$E$2:$E$89280))</f>
        <v>#VALUE!</v>
      </c>
      <c r="K52" s="2" cm="1">
        <f t="array" ref="K52">AVERAGE(_xlfn._xlws.FILTER('H2'!$L$2:$L$89280, (C52='H2'!$B$2:$B$89280)*(D52='H2'!$D$2:$D$89280)*($A$1='H2'!$E$2:$E$89280)))</f>
        <v>3.1662701235837587</v>
      </c>
      <c r="L52" s="2" cm="1">
        <f t="array" ref="L52">AVERAGE(_xlfn._xlws.FILTER('H2'!$M$2:$M$89280, (C52='H2'!$B$2:$B$89280)*(D52='H2'!$D$2:$D$89280)*($A$1='H2'!$E$2:$E$89280)))</f>
        <v>4.7084025803004979</v>
      </c>
      <c r="M52" s="2" cm="1">
        <f t="array" ref="M52">AVERAGE(_xlfn._xlws.FILTER('H2'!$K$2:$K$89280, ($C52='H2'!$B$2:$B$89280)*(D52='H2'!$D$2:$D$89280)*($A$1='H2'!$E$2:$E$89280)))</f>
        <v>0.4152310626495741</v>
      </c>
      <c r="N52" s="2" cm="1">
        <f t="array" ref="N52">AVERAGE(_xlfn._xlws.FILTER('H2'!$N$2:$N$89280, ($C52='H2'!$B$2:$B$89280)*(D52='H2'!$D$2:$D$89280)*($A$1='H2'!$E$2:$E$89280)))</f>
        <v>12.216985460885828</v>
      </c>
      <c r="O52" s="2" cm="1">
        <f t="array" ref="O52">AVERAGE(_xlfn._xlws.FILTER('H2'!$H$2:$H$89280, ($C52='H2'!$B$2:$B$89280)*(D52='H2'!$D$2:$D$89280)*($A$1='H2'!$E$2:$E$89280)))</f>
        <v>20.888894226685302</v>
      </c>
      <c r="P52" s="2" cm="1">
        <f t="array" ref="P52">AVERAGE(_xlfn._xlws.FILTER('H2'!$I$2:$I$89280, ($C52='H2'!$B$2:$B$89280)*(D52='H2'!$D$2:$D$89280)*($A$1='H2'!$E$2:$E$89280)))</f>
        <v>46.38200566881514</v>
      </c>
      <c r="Q52" s="2" cm="1">
        <f t="array" ref="Q52">AVERAGE(_xlfn._xlws.FILTER('H2'!$G$2:$G$89280, ($C52='H2'!$B$2:$B$89280)*(D52='H2'!$D$2:$D$89280)*($A$1='H2'!$E$2:$E$89280)))</f>
        <v>2.7750917506050121</v>
      </c>
      <c r="R52" s="2" cm="1">
        <f t="array" ref="R52">AVERAGE(_xlfn._xlws.FILTER(PS!$F$2:$F$89280, (C52=PS!$B$2:$B$89280)*(D52=PS!$D$2:$D$89280)*($A$1=PS!$E$2:$E$89280)))</f>
        <v>85.71589530949602</v>
      </c>
      <c r="S52" s="2" cm="1">
        <f t="array" ref="S52">AVERAGE(_xlfn._xlws.FILTER(PS!$F$2:$F$89280, (C52=PS!$B$2:$B$89280)*(D52=PS!$D$2:$D$89280)*(2040=PS!$E$2:$E$89280)))</f>
        <v>104.55131815817785</v>
      </c>
      <c r="T52" s="9" cm="1">
        <f t="array" ref="T52">AVERAGE(_xlfn._xlws.FILTER(PS!$P$2:$P$89280, (C52=PS!$B$2:$B$89280)*(D52=PS!$D$2:$D$89280)*($A$1=PS!$E$2:$E$89280)))+AVERAGE(_xlfn._xlws.FILTER(PS!$R$2:$R$89280, (C52=PS!$B$2:$B$89280)*(D52=PS!$D$2:$D$89280)*($A$1=PS!$E$2:$E$89280)))</f>
        <v>1147.8835663638008</v>
      </c>
      <c r="U52" s="9" cm="1">
        <f t="array" ref="U52">AVERAGE(_xlfn._xlws.FILTER(PS!$T$2:$T$89280, (C52=PS!$B$2:$B$89280)*(D52=PS!$D$2:$D$89280)*($A$1=PS!$E$2:$E$89280)))</f>
        <v>414.8565941669238</v>
      </c>
      <c r="V52" s="9" cm="1">
        <f t="array" ref="V52">AVERAGE(_xlfn._xlws.FILTER(PS!$O$2:$O$89280+PS!$U$2:$U$89280, (C52=PS!$B$2:$B$89280)*(D52=PS!$D$2:$D$89280)*($A$1=PS!$E$2:$E$89280)))</f>
        <v>93.198881930393668</v>
      </c>
      <c r="W52" s="9" cm="1">
        <f t="array" ref="W52">AVERAGE(_xlfn._xlws.FILTER(PS!$Q$2:$Q$89280, (C52=PS!$B$2:$B$89280)*(D52=PS!$D$2:$D$89280)*($A$1=PS!$E$2:$E$89280)))</f>
        <v>19.776000000000231</v>
      </c>
      <c r="X52" s="9" cm="1">
        <f t="array" ref="X52">AVERAGE(_xlfn._xlws.FILTER(PS!$S$2:$S$89280, (C52=PS!$B$2:$B$89280)*(D52=PS!$D$2:$D$89280)*($A$1=PS!$E$2:$E$89280)))</f>
        <v>43.16400000000003</v>
      </c>
      <c r="Y52" s="9" cm="1">
        <f t="array" ref="Y52">AVERAGE(_xlfn._xlws.FILTER(PS_FS!$W$2:$W$89280+PS_FS!$Y$2:$Y$89280, (C52=PS_FS!$B$2:$B$89280)*(D52=PS_FS!$D$2:$D$89280)*($A$1=PS_FS!$E$2:$E$89280)))</f>
        <v>2042.7239429799019</v>
      </c>
      <c r="Z52" s="9" cm="1">
        <f t="array" ref="Z52">AVERAGE(_xlfn._xlws.FILTER(PS_FS!$AA$2:$AA$89280, (C52=PS_FS!$B$2:$B$89280)*(D52=PS_FS!$D$2:$D$89280)*($A$1=PS_FS!$E$2:$E$89280)))</f>
        <v>453.13832519803742</v>
      </c>
      <c r="AA52" s="9" cm="1">
        <f t="array" ref="AA52">AVERAGE(_xlfn._xlws.FILTER(PS_FS!$AB$2:$AB$89280+PS_FS!$V$2:$V$89280, (C52=PS_FS!$B$2:$B$89280)*(D52=PS_FS!$D$2:$D$89280)*($A$1=PS_FS!$E$2:$E$89280)))</f>
        <v>155.95051240065249</v>
      </c>
      <c r="AB52" s="9" cm="1">
        <f t="array" ref="AB52">AVERAGE(_xlfn._xlws.FILTER(PS_FS!$X$2:$X$89280, (C52=PS_FS!$B$2:$B$89280)*(D52=PS_FS!$D$2:$D$89280)*($A$1=PS_FS!$E$2:$E$89280)))</f>
        <v>6.3846321908492145</v>
      </c>
      <c r="AC52" s="9" cm="1">
        <f t="array" ref="AC52">AVERAGE(_xlfn._xlws.FILTER(PS_FS!$Z$2:$Z$89280, (C52=PS_FS!$B$2:$B$89280)*(D52=PS_FS!$D$2:$D$89280)*($A$1=PS_FS!$E$2:$E$89280)))</f>
        <v>311.30610149964804</v>
      </c>
      <c r="AE52" s="2" cm="1">
        <f t="array" ref="AE52">AVERAGE(_xlfn._xlws.FILTER(ETS!$M$2:$M$89240, (C52=ETS!$A$2:$A$89240)*(D52=ETS!$C$2:$C$89240)*(2040=ETS!$D$2:$D$89240)))</f>
        <v>407.92444019887773</v>
      </c>
      <c r="AF52" s="9" cm="1">
        <f t="array" ref="AF52">AVERAGE(_xlfn._xlws.FILTER(ETS!$L$2:$L$89240, (C52=ETS!$A$2:$A$89240)*(D52=ETS!$C$2:$C$89240)))*40</f>
        <v>3649.3617239600253</v>
      </c>
      <c r="AG52" s="9" cm="1">
        <f t="array" ref="AG52">AVERAGE(_xlfn._xlws.FILTER(ETS!$K$2:$K$89240, (C52=ETS!$A$2:$A$89240)*(D52=ETS!$C$2:$C$89240)))*40</f>
        <v>415.69538062057228</v>
      </c>
      <c r="AH52" s="9" cm="1">
        <f t="array" ref="AH52">AVERAGE(_xlfn._xlws.FILTER(ETS!$J$2:$J$89240, (C52=ETS!$A$2:$A$89240)*(D52=ETS!$C$2:$C$89240)))*40</f>
        <v>15200.838669921441</v>
      </c>
      <c r="AI52" s="4">
        <f t="shared" si="19"/>
        <v>19265.895774502038</v>
      </c>
      <c r="AJ52" s="2">
        <f t="shared" si="20"/>
        <v>2969.503514269089</v>
      </c>
      <c r="AK52" s="9">
        <f>AJ52</f>
        <v>2969.503514269089</v>
      </c>
      <c r="AL52">
        <f t="shared" si="2"/>
        <v>408.22916202833318</v>
      </c>
      <c r="AM52" s="9">
        <f t="shared" si="12"/>
        <v>2561.2743522407559</v>
      </c>
      <c r="AN52">
        <f t="shared" si="13"/>
        <v>113.45024425110199</v>
      </c>
      <c r="AO52">
        <f t="shared" si="14"/>
        <v>259.86419922818044</v>
      </c>
      <c r="AQ52">
        <f t="shared" si="9"/>
        <v>2561.2743522407559</v>
      </c>
      <c r="AR52">
        <v>2490.4501079403449</v>
      </c>
      <c r="AS52">
        <f t="shared" si="10"/>
        <v>70.82424430041101</v>
      </c>
      <c r="AT52" s="4">
        <f t="shared" si="4"/>
        <v>5002.0318425847217</v>
      </c>
      <c r="AU52" s="4">
        <f t="shared" si="5"/>
        <v>3349.947526188676</v>
      </c>
    </row>
    <row r="53" spans="1:47" x14ac:dyDescent="0.25">
      <c r="A53" t="s">
        <v>234</v>
      </c>
      <c r="B53">
        <v>54</v>
      </c>
      <c r="C53">
        <v>22</v>
      </c>
      <c r="D53" t="s">
        <v>343</v>
      </c>
      <c r="E53" s="3" t="e" cm="1">
        <f t="array" ref="E53">AVERAGE(_xlfn._xlws.FILTER('H2'!$AG$2:$AG$89120, (C53='H2'!$B$2:$B$89280)*(D53='H2'!$D$2:$D$89280)*($A$1='H2'!$E$2:$E$89280)))</f>
        <v>#VALUE!</v>
      </c>
      <c r="F53" s="2" t="e" cm="1">
        <f t="array" ref="F53">AVERAGE(_xlfn._xlws.FILTER('H2'!$AG$2:$AG$89120, (C53='H2'!$B$2:$B$89280)*(D53='H2'!$D$2:$D$89280)*(2040='H2'!$E$2:$E$89280)))</f>
        <v>#VALUE!</v>
      </c>
      <c r="G53" s="9" t="e" cm="1">
        <f t="array" ref="G53">_xlfn._xlws.FILTER('H2'!$AH$2:$AH$98960, (C53='H2'!$B$2:$B$89280)*(D53='H2'!$D$2:$D$89280)*($A$1='H2'!$E$2:$E$89280))</f>
        <v>#VALUE!</v>
      </c>
      <c r="H53" s="9" t="e" cm="1">
        <f t="array" ref="H53">_xlfn._xlws.FILTER('H2'!$AJ$2:$AJ$98960, (C53='H2'!$B$2:$B$89280)*(D53='H2'!$D$2:$D$89280)*($A$1='H2'!$E$2:$E$89280))</f>
        <v>#VALUE!</v>
      </c>
      <c r="I53" s="9" t="e" cm="1">
        <f t="array" ref="I53">_xlfn._xlws.FILTER('H2'!$AK$2:$AK$98960, (C53='H2'!$B$2:$B$89280)*(D53='H2'!$D$2:$D$89280)*($A$1='H2'!$E$2:$E$89280))</f>
        <v>#VALUE!</v>
      </c>
      <c r="J53" s="9" t="e" cm="1">
        <f t="array" ref="J53">_xlfn._xlws.FILTER('H2'!$AL$2:$AL$98960, (C53='H2'!$B$2:$B$89280)*(D53='H2'!$D$2:$D$89280)*($A$1='H2'!$E$2:$E$89280))</f>
        <v>#VALUE!</v>
      </c>
      <c r="K53" s="2" t="e" cm="1" vm="1">
        <f t="array" ref="K53">AVERAGE(_xlfn._xlws.FILTER('H2'!$L$2:$L$89280, (C53='H2'!$B$2:$B$89280)*(D53='H2'!$D$2:$D$89280)*($A$1='H2'!$E$2:$E$89280)))</f>
        <v>#VALUE!</v>
      </c>
      <c r="L53" s="2" t="e" cm="1" vm="1">
        <f t="array" ref="L53">AVERAGE(_xlfn._xlws.FILTER('H2'!$M$2:$M$89280, (C53='H2'!$B$2:$B$89280)*(D53='H2'!$D$2:$D$89280)*($A$1='H2'!$E$2:$E$89280)))</f>
        <v>#VALUE!</v>
      </c>
      <c r="M53" s="2" t="e" cm="1" vm="1">
        <f t="array" ref="M53">AVERAGE(_xlfn._xlws.FILTER('H2'!$K$2:$K$89280, ($C53='H2'!$B$2:$B$89280)*(D53='H2'!$D$2:$D$89280)*($A$1='H2'!$E$2:$E$89280)))</f>
        <v>#VALUE!</v>
      </c>
      <c r="N53" s="2" t="e" cm="1" vm="1">
        <f t="array" ref="N53">AVERAGE(_xlfn._xlws.FILTER('H2'!$N$2:$N$89280, ($C53='H2'!$B$2:$B$89280)*(D53='H2'!$D$2:$D$89280)*($A$1='H2'!$E$2:$E$89280)))</f>
        <v>#VALUE!</v>
      </c>
      <c r="O53" s="2" t="e" cm="1" vm="1">
        <f t="array" ref="O53">AVERAGE(_xlfn._xlws.FILTER('H2'!$H$2:$H$89280, ($C53='H2'!$B$2:$B$89280)*(D53='H2'!$D$2:$D$89280)*($A$1='H2'!$E$2:$E$89280)))</f>
        <v>#VALUE!</v>
      </c>
      <c r="P53" s="2" t="e" cm="1" vm="1">
        <f t="array" ref="P53">AVERAGE(_xlfn._xlws.FILTER('H2'!$I$2:$I$89280, ($C53='H2'!$B$2:$B$89280)*(D53='H2'!$D$2:$D$89280)*($A$1='H2'!$E$2:$E$89280)))</f>
        <v>#VALUE!</v>
      </c>
      <c r="Q53" s="2" t="e" cm="1" vm="1">
        <f t="array" ref="Q53">AVERAGE(_xlfn._xlws.FILTER('H2'!$G$2:$G$89280, ($C53='H2'!$B$2:$B$89280)*(D53='H2'!$D$2:$D$89280)*($A$1='H2'!$E$2:$E$89280)))</f>
        <v>#VALUE!</v>
      </c>
      <c r="R53" s="2" t="e" cm="1" vm="1">
        <f t="array" ref="R53">AVERAGE(_xlfn._xlws.FILTER(PS!$F$2:$F$89280, (C53=PS!$B$2:$B$89280)*(D53=PS!$D$2:$D$89280)*($A$1=PS!$E$2:$E$89280)))</f>
        <v>#VALUE!</v>
      </c>
      <c r="S53" s="2" t="e" cm="1" vm="1">
        <f t="array" ref="S53">AVERAGE(_xlfn._xlws.FILTER(PS!$F$2:$F$89280, (C53=PS!$B$2:$B$89280)*(D53=PS!$D$2:$D$89280)*(2040=PS!$E$2:$E$89280)))</f>
        <v>#VALUE!</v>
      </c>
      <c r="T53" s="2" t="e" cm="1" vm="1">
        <f t="array" ref="T53">AVERAGE(_xlfn._xlws.FILTER(PS!$P$2:$P$89280, (C53=PS!$B$2:$B$89280)*(D53=PS!$D$2:$D$89280)*($A$1=PS!$E$2:$E$89280)))+AVERAGE(_xlfn._xlws.FILTER(PS!$R$2:$R$89280, (C53=PS!$B$2:$B$89280)*(D53=PS!$D$2:$D$89280)*($A$1=PS!$E$2:$E$89280)))-T$52</f>
        <v>#VALUE!</v>
      </c>
      <c r="U53" s="2" t="e" cm="1" vm="1">
        <f t="array" ref="U53">AVERAGE(_xlfn._xlws.FILTER(PS!$T$2:$T$89280, (C53=PS!$B$2:$B$89280)*(D53=PS!$D$2:$D$89280)*($A$1=PS!$E$2:$E$89280)))-U$52</f>
        <v>#VALUE!</v>
      </c>
      <c r="V53" s="2" t="e" cm="1" vm="1">
        <f t="array" ref="V53">AVERAGE(_xlfn._xlws.FILTER(PS!$O$2:$O$89280+PS!$U$2:$U$89280, (C53=PS!$B$2:$B$89280)*(D53=PS!$D$2:$D$89280)*($A$1=PS!$E$2:$E$89280)))-V$52</f>
        <v>#VALUE!</v>
      </c>
      <c r="W53" s="2" t="e" cm="1" vm="1">
        <f t="array" ref="W53">AVERAGE(_xlfn._xlws.FILTER(PS!$Q$2:$Q$89280, (C53=PS!$B$2:$B$89280)*(D53=PS!$D$2:$D$89280)*($A$1=PS!$E$2:$E$89280)))-W$52</f>
        <v>#VALUE!</v>
      </c>
      <c r="X53" s="2" t="e" cm="1" vm="1">
        <f t="array" ref="X53">AVERAGE(_xlfn._xlws.FILTER(PS!$S$2:$S$89280, (C53=PS!$B$2:$B$89280)*(D53=PS!$D$2:$D$89280)*($A$1=PS!$E$2:$E$89280)))-X$52</f>
        <v>#VALUE!</v>
      </c>
      <c r="Y53" s="2" t="e" cm="1" vm="1">
        <f t="array" ref="Y53">AVERAGE(_xlfn._xlws.FILTER(PS_FS!$W$2:$W$89280+PS_FS!$Y$2:$Y$89280, (C53=PS_FS!$B$2:$B$89280)*(D53=PS_FS!$D$2:$D$89280)*($A$1=PS_FS!$E$2:$E$89280)))-Y$52</f>
        <v>#VALUE!</v>
      </c>
      <c r="Z53" s="2" t="e" cm="1" vm="1">
        <f t="array" ref="Z53">AVERAGE(_xlfn._xlws.FILTER(PS_FS!$AA$2:$AA$89280, (C53=PS_FS!$B$2:$B$89280)*(D53=PS_FS!$D$2:$D$89280)*($A$1=PS_FS!$E$2:$E$89280)))-Z$52</f>
        <v>#VALUE!</v>
      </c>
      <c r="AA53" s="2" t="e" cm="1" vm="1">
        <f t="array" ref="AA53">AVERAGE(_xlfn._xlws.FILTER(PS_FS!$AB$2:$AB$89280+PS_FS!$V$2:$V$89280, (C53=PS_FS!$B$2:$B$89280)*(D53=PS_FS!$D$2:$D$89280)*($A$1=PS_FS!$E$2:$E$89280)))-AA$52</f>
        <v>#VALUE!</v>
      </c>
      <c r="AB53" s="2" t="e" cm="1" vm="1">
        <f t="array" ref="AB53">AVERAGE(_xlfn._xlws.FILTER(PS_FS!$X$2:$X$89280, (C53=PS_FS!$B$2:$B$89280)*(D53=PS_FS!$D$2:$D$89280)*($A$1=PS_FS!$E$2:$E$89280)))-AB$52</f>
        <v>#VALUE!</v>
      </c>
      <c r="AC53" s="2" t="e" cm="1" vm="1">
        <f t="array" ref="AC53">AVERAGE(_xlfn._xlws.FILTER(PS_FS!$Z$2:$Z$89280, (C53=PS_FS!$B$2:$B$89280)*(D53=PS_FS!$D$2:$D$89280)*($A$1=PS_FS!$E$2:$E$89280)))-AC$52</f>
        <v>#VALUE!</v>
      </c>
      <c r="AD53" s="2" t="e" cm="1" vm="1">
        <f t="array" ref="AD53">AVERAGE(_xlfn._xlws.FILTER(ETS!$M$2:$M$89240, (C53=ETS!$A$2:$A$89240)*(D53=ETS!$C$2:$C$89240)*($A$1=ETS!$D$2:$D$89240)))</f>
        <v>#VALUE!</v>
      </c>
      <c r="AE53" s="2" t="e" cm="1" vm="1">
        <f t="array" ref="AE53">AVERAGE(_xlfn._xlws.FILTER(ETS!$M$2:$M$89240, (C53=ETS!$A$2:$A$89240)*(D53=ETS!$C$2:$C$89240)*(2040=ETS!$D$2:$D$89240)))</f>
        <v>#VALUE!</v>
      </c>
      <c r="AF53" s="9" t="e" cm="1" vm="1">
        <f t="array" ref="AF53">AVERAGE(_xlfn._xlws.FILTER(ETS!$L$2:$L$89240, (C53=ETS!$A$2:$A$89240)*(D53=ETS!$C$2:$C$89240)))*40-AF$52</f>
        <v>#VALUE!</v>
      </c>
      <c r="AG53" s="9" t="e" cm="1" vm="1">
        <f t="array" ref="AG53">AVERAGE(_xlfn._xlws.FILTER(ETS!$K$2:$K$89240, (C53=ETS!$A$2:$A$89240)*(D53=ETS!$C$2:$C$89240)))*40-AG$52</f>
        <v>#VALUE!</v>
      </c>
      <c r="AH53" s="9" t="e" cm="1" vm="1">
        <f t="array" ref="AH53">AVERAGE(_xlfn._xlws.FILTER(ETS!$J$2:$J$89240, (C53=ETS!$A$2:$A$89240)*(D53=ETS!$C$2:$C$89240)))*40-AH$52</f>
        <v>#VALUE!</v>
      </c>
      <c r="AI53" s="4" t="e" vm="2">
        <f t="shared" si="19"/>
        <v>#VALUE!</v>
      </c>
      <c r="AJ53" s="2" t="e" vm="2">
        <f t="shared" si="20"/>
        <v>#VALUE!</v>
      </c>
      <c r="AK53" s="9" t="e" vm="2">
        <f t="shared" si="16"/>
        <v>#VALUE!</v>
      </c>
      <c r="AL53" t="e" vm="2">
        <f t="shared" si="2"/>
        <v>#VALUE!</v>
      </c>
      <c r="AM53" s="9" t="e" vm="2">
        <f t="shared" si="12"/>
        <v>#VALUE!</v>
      </c>
      <c r="AN53" t="e" vm="2">
        <f t="shared" si="13"/>
        <v>#VALUE!</v>
      </c>
      <c r="AO53" t="e" vm="2">
        <f t="shared" si="14"/>
        <v>#VALUE!</v>
      </c>
      <c r="AP53" t="e" vm="2">
        <f t="shared" si="17"/>
        <v>#VALUE!</v>
      </c>
      <c r="AQ53" t="e" vm="2">
        <f t="shared" si="9"/>
        <v>#VALUE!</v>
      </c>
      <c r="AR53">
        <v>2490.4501079403449</v>
      </c>
      <c r="AS53" t="e" vm="2">
        <f t="shared" si="10"/>
        <v>#VALUE!</v>
      </c>
      <c r="AT53" s="4" t="e" vm="2">
        <f t="shared" si="4"/>
        <v>#VALUE!</v>
      </c>
      <c r="AU53" s="4" t="e" vm="2">
        <f t="shared" si="5"/>
        <v>#VALUE!</v>
      </c>
    </row>
    <row r="54" spans="1:47" x14ac:dyDescent="0.25">
      <c r="A54" t="s">
        <v>237</v>
      </c>
      <c r="B54">
        <v>55</v>
      </c>
      <c r="C54">
        <v>126</v>
      </c>
      <c r="D54" t="s">
        <v>343</v>
      </c>
      <c r="E54" s="3" t="e" cm="1">
        <f t="array" ref="E54">AVERAGE(_xlfn._xlws.FILTER('H2'!$AG$2:$AG$89120, (C54='H2'!$B$2:$B$89280)*(D54='H2'!$D$2:$D$89280)*($A$1='H2'!$E$2:$E$89280)))</f>
        <v>#VALUE!</v>
      </c>
      <c r="F54" s="2" t="e" cm="1">
        <f t="array" ref="F54">AVERAGE(_xlfn._xlws.FILTER('H2'!$AG$2:$AG$89120, (C54='H2'!$B$2:$B$89280)*(D54='H2'!$D$2:$D$89280)*(2040='H2'!$E$2:$E$89280)))</f>
        <v>#VALUE!</v>
      </c>
      <c r="G54" s="9" t="e" cm="1">
        <f t="array" ref="G54">_xlfn._xlws.FILTER('H2'!$AH$2:$AH$98960, (C54='H2'!$B$2:$B$89280)*(D54='H2'!$D$2:$D$89280)*($A$1='H2'!$E$2:$E$89280))</f>
        <v>#VALUE!</v>
      </c>
      <c r="H54" s="9" t="e" cm="1">
        <f t="array" ref="H54">_xlfn._xlws.FILTER('H2'!$AJ$2:$AJ$98960, (C54='H2'!$B$2:$B$89280)*(D54='H2'!$D$2:$D$89280)*($A$1='H2'!$E$2:$E$89280))</f>
        <v>#VALUE!</v>
      </c>
      <c r="I54" s="9" t="e" cm="1">
        <f t="array" ref="I54">_xlfn._xlws.FILTER('H2'!$AK$2:$AK$98960, (C54='H2'!$B$2:$B$89280)*(D54='H2'!$D$2:$D$89280)*($A$1='H2'!$E$2:$E$89280))</f>
        <v>#VALUE!</v>
      </c>
      <c r="J54" s="9" t="e" cm="1">
        <f t="array" ref="J54">_xlfn._xlws.FILTER('H2'!$AL$2:$AL$98960, (C54='H2'!$B$2:$B$89280)*(D54='H2'!$D$2:$D$89280)*($A$1='H2'!$E$2:$E$89280))</f>
        <v>#VALUE!</v>
      </c>
      <c r="K54" s="2" t="e" cm="1" vm="1">
        <f t="array" ref="K54">AVERAGE(_xlfn._xlws.FILTER('H2'!$L$2:$L$89280, (C54='H2'!$B$2:$B$89280)*(D54='H2'!$D$2:$D$89280)*($A$1='H2'!$E$2:$E$89280)))</f>
        <v>#VALUE!</v>
      </c>
      <c r="L54" s="2" t="e" cm="1" vm="1">
        <f t="array" ref="L54">AVERAGE(_xlfn._xlws.FILTER('H2'!$M$2:$M$89280, (C54='H2'!$B$2:$B$89280)*(D54='H2'!$D$2:$D$89280)*($A$1='H2'!$E$2:$E$89280)))</f>
        <v>#VALUE!</v>
      </c>
      <c r="M54" s="2" t="e" cm="1" vm="1">
        <f t="array" ref="M54">AVERAGE(_xlfn._xlws.FILTER('H2'!$K$2:$K$89280, ($C54='H2'!$B$2:$B$89280)*(D54='H2'!$D$2:$D$89280)*($A$1='H2'!$E$2:$E$89280)))</f>
        <v>#VALUE!</v>
      </c>
      <c r="N54" s="2" t="e" cm="1" vm="1">
        <f t="array" ref="N54">AVERAGE(_xlfn._xlws.FILTER('H2'!$N$2:$N$89280, ($C54='H2'!$B$2:$B$89280)*(D54='H2'!$D$2:$D$89280)*($A$1='H2'!$E$2:$E$89280)))</f>
        <v>#VALUE!</v>
      </c>
      <c r="O54" s="2" t="e" cm="1" vm="1">
        <f t="array" ref="O54">AVERAGE(_xlfn._xlws.FILTER('H2'!$H$2:$H$89280, ($C54='H2'!$B$2:$B$89280)*(D54='H2'!$D$2:$D$89280)*($A$1='H2'!$E$2:$E$89280)))</f>
        <v>#VALUE!</v>
      </c>
      <c r="P54" s="2" t="e" cm="1" vm="1">
        <f t="array" ref="P54">AVERAGE(_xlfn._xlws.FILTER('H2'!$I$2:$I$89280, ($C54='H2'!$B$2:$B$89280)*(D54='H2'!$D$2:$D$89280)*($A$1='H2'!$E$2:$E$89280)))</f>
        <v>#VALUE!</v>
      </c>
      <c r="Q54" s="2" t="e" cm="1" vm="1">
        <f t="array" ref="Q54">AVERAGE(_xlfn._xlws.FILTER('H2'!$G$2:$G$89280, ($C54='H2'!$B$2:$B$89280)*(D54='H2'!$D$2:$D$89280)*($A$1='H2'!$E$2:$E$89280)))</f>
        <v>#VALUE!</v>
      </c>
      <c r="R54" s="2" t="e" cm="1" vm="1">
        <f t="array" ref="R54">AVERAGE(_xlfn._xlws.FILTER(PS!$F$2:$F$89280, (C54=PS!$B$2:$B$89280)*(D54=PS!$D$2:$D$89280)*($A$1=PS!$E$2:$E$89280)))</f>
        <v>#VALUE!</v>
      </c>
      <c r="S54" s="2" t="e" cm="1" vm="1">
        <f t="array" ref="S54">AVERAGE(_xlfn._xlws.FILTER(PS!$F$2:$F$89280, (C54=PS!$B$2:$B$89280)*(D54=PS!$D$2:$D$89280)*(2040=PS!$E$2:$E$89280)))</f>
        <v>#VALUE!</v>
      </c>
      <c r="T54" s="2" t="e" cm="1" vm="1">
        <f t="array" ref="T54">AVERAGE(_xlfn._xlws.FILTER(PS!$P$2:$P$89280, (C54=PS!$B$2:$B$89280)*(D54=PS!$D$2:$D$89280)*($A$1=PS!$E$2:$E$89280)))+AVERAGE(_xlfn._xlws.FILTER(PS!$R$2:$R$89280, (C54=PS!$B$2:$B$89280)*(D54=PS!$D$2:$D$89280)*($A$1=PS!$E$2:$E$89280)))-T$52</f>
        <v>#VALUE!</v>
      </c>
      <c r="U54" s="2" t="e" cm="1" vm="1">
        <f t="array" ref="U54">AVERAGE(_xlfn._xlws.FILTER(PS!$T$2:$T$89280, (C54=PS!$B$2:$B$89280)*(D54=PS!$D$2:$D$89280)*($A$1=PS!$E$2:$E$89280)))-U$52</f>
        <v>#VALUE!</v>
      </c>
      <c r="V54" s="2" t="e" cm="1" vm="1">
        <f t="array" ref="V54">AVERAGE(_xlfn._xlws.FILTER(PS!$O$2:$O$89280+PS!$U$2:$U$89280, (C54=PS!$B$2:$B$89280)*(D54=PS!$D$2:$D$89280)*($A$1=PS!$E$2:$E$89280)))-V$52</f>
        <v>#VALUE!</v>
      </c>
      <c r="W54" s="2" t="e" cm="1" vm="1">
        <f t="array" ref="W54">AVERAGE(_xlfn._xlws.FILTER(PS!$Q$2:$Q$89280, (C54=PS!$B$2:$B$89280)*(D54=PS!$D$2:$D$89280)*($A$1=PS!$E$2:$E$89280)))-W$52</f>
        <v>#VALUE!</v>
      </c>
      <c r="X54" s="2" t="e" cm="1" vm="1">
        <f t="array" ref="X54">AVERAGE(_xlfn._xlws.FILTER(PS!$S$2:$S$89280, (C54=PS!$B$2:$B$89280)*(D54=PS!$D$2:$D$89280)*($A$1=PS!$E$2:$E$89280)))-X$52</f>
        <v>#VALUE!</v>
      </c>
      <c r="Y54" s="2" t="e" cm="1" vm="1">
        <f t="array" ref="Y54">AVERAGE(_xlfn._xlws.FILTER(PS_FS!$W$2:$W$89280+PS_FS!$Y$2:$Y$89280, (C54=PS_FS!$B$2:$B$89280)*(D54=PS_FS!$D$2:$D$89280)*($A$1=PS_FS!$E$2:$E$89280)))-Y$52</f>
        <v>#VALUE!</v>
      </c>
      <c r="Z54" s="2" t="e" cm="1" vm="1">
        <f t="array" ref="Z54">AVERAGE(_xlfn._xlws.FILTER(PS_FS!$AA$2:$AA$89280, (C54=PS_FS!$B$2:$B$89280)*(D54=PS_FS!$D$2:$D$89280)*($A$1=PS_FS!$E$2:$E$89280)))-Z$52</f>
        <v>#VALUE!</v>
      </c>
      <c r="AA54" s="2" t="e" cm="1" vm="1">
        <f t="array" ref="AA54">AVERAGE(_xlfn._xlws.FILTER(PS_FS!$AB$2:$AB$89280+PS_FS!$V$2:$V$89280, (C54=PS_FS!$B$2:$B$89280)*(D54=PS_FS!$D$2:$D$89280)*($A$1=PS_FS!$E$2:$E$89280)))-AA$52</f>
        <v>#VALUE!</v>
      </c>
      <c r="AB54" s="2" t="e" cm="1" vm="1">
        <f t="array" ref="AB54">AVERAGE(_xlfn._xlws.FILTER(PS_FS!$X$2:$X$89280, (C54=PS_FS!$B$2:$B$89280)*(D54=PS_FS!$D$2:$D$89280)*($A$1=PS_FS!$E$2:$E$89280)))-AB$52</f>
        <v>#VALUE!</v>
      </c>
      <c r="AC54" s="2" t="e" cm="1" vm="1">
        <f t="array" ref="AC54">AVERAGE(_xlfn._xlws.FILTER(PS_FS!$Z$2:$Z$89280, (C54=PS_FS!$B$2:$B$89280)*(D54=PS_FS!$D$2:$D$89280)*($A$1=PS_FS!$E$2:$E$89280)))-AC$52</f>
        <v>#VALUE!</v>
      </c>
      <c r="AD54" s="2" t="e" cm="1" vm="1">
        <f t="array" ref="AD54">AVERAGE(_xlfn._xlws.FILTER(ETS!$M$2:$M$89240, (C54=ETS!$A$2:$A$89240)*(D54=ETS!$C$2:$C$89240)*($A$1=ETS!$D$2:$D$89240)))</f>
        <v>#VALUE!</v>
      </c>
      <c r="AE54" s="2" t="e" cm="1" vm="1">
        <f t="array" ref="AE54">AVERAGE(_xlfn._xlws.FILTER(ETS!$M$2:$M$89240, (C54=ETS!$A$2:$A$89240)*(D54=ETS!$C$2:$C$89240)*(2040=ETS!$D$2:$D$89240)))</f>
        <v>#VALUE!</v>
      </c>
      <c r="AF54" s="9" t="e" cm="1" vm="1">
        <f t="array" ref="AF54">AVERAGE(_xlfn._xlws.FILTER(ETS!$L$2:$L$89240, (C54=ETS!$A$2:$A$89240)*(D54=ETS!$C$2:$C$89240)))*40-AF$52</f>
        <v>#VALUE!</v>
      </c>
      <c r="AG54" s="9" t="e" cm="1" vm="1">
        <f t="array" ref="AG54">AVERAGE(_xlfn._xlws.FILTER(ETS!$K$2:$K$89240, (C54=ETS!$A$2:$A$89240)*(D54=ETS!$C$2:$C$89240)))*40-AG$52</f>
        <v>#VALUE!</v>
      </c>
      <c r="AH54" s="9" t="e" cm="1" vm="1">
        <f t="array" ref="AH54">AVERAGE(_xlfn._xlws.FILTER(ETS!$J$2:$J$89240, (C54=ETS!$A$2:$A$89240)*(D54=ETS!$C$2:$C$89240)))*40-AH$52</f>
        <v>#VALUE!</v>
      </c>
      <c r="AI54" s="4" t="e" vm="2">
        <f t="shared" si="19"/>
        <v>#VALUE!</v>
      </c>
      <c r="AJ54" s="2" t="e" vm="2">
        <f t="shared" si="20"/>
        <v>#VALUE!</v>
      </c>
      <c r="AK54" s="9" t="e" vm="2">
        <f t="shared" si="16"/>
        <v>#VALUE!</v>
      </c>
      <c r="AL54" t="e" vm="2">
        <f t="shared" si="2"/>
        <v>#VALUE!</v>
      </c>
      <c r="AM54" s="9" t="e" vm="2">
        <f t="shared" si="12"/>
        <v>#VALUE!</v>
      </c>
      <c r="AN54" t="e" vm="2">
        <f t="shared" si="13"/>
        <v>#VALUE!</v>
      </c>
      <c r="AO54" t="e" vm="2">
        <f t="shared" si="14"/>
        <v>#VALUE!</v>
      </c>
      <c r="AP54" t="e" vm="2">
        <f t="shared" si="17"/>
        <v>#VALUE!</v>
      </c>
      <c r="AQ54" t="e" vm="2">
        <f t="shared" si="9"/>
        <v>#VALUE!</v>
      </c>
      <c r="AR54">
        <v>2490.4501079403449</v>
      </c>
      <c r="AS54" t="e" vm="2">
        <f t="shared" si="10"/>
        <v>#VALUE!</v>
      </c>
      <c r="AT54" s="4" t="e" vm="2">
        <f t="shared" si="4"/>
        <v>#VALUE!</v>
      </c>
      <c r="AU54" s="4" t="e" vm="2">
        <f t="shared" si="5"/>
        <v>#VALUE!</v>
      </c>
    </row>
    <row r="55" spans="1:47" x14ac:dyDescent="0.25">
      <c r="A55" t="s">
        <v>235</v>
      </c>
      <c r="B55">
        <v>56</v>
      </c>
      <c r="C55">
        <v>276</v>
      </c>
      <c r="D55" t="s">
        <v>343</v>
      </c>
      <c r="E55" s="3" t="e" cm="1">
        <f t="array" ref="E55">AVERAGE(_xlfn._xlws.FILTER('H2'!$AG$2:$AG$89120, (C55='H2'!$B$2:$B$89280)*(D55='H2'!$D$2:$D$89280)*($A$1='H2'!$E$2:$E$89280)))</f>
        <v>#VALUE!</v>
      </c>
      <c r="F55" s="2" t="e" cm="1">
        <f t="array" ref="F55">AVERAGE(_xlfn._xlws.FILTER('H2'!$AG$2:$AG$89120, (C55='H2'!$B$2:$B$89280)*(D55='H2'!$D$2:$D$89280)*(2040='H2'!$E$2:$E$89280)))</f>
        <v>#VALUE!</v>
      </c>
      <c r="G55" s="9" t="e" cm="1">
        <f t="array" ref="G55">_xlfn._xlws.FILTER('H2'!$AH$2:$AH$98960, (C55='H2'!$B$2:$B$89280)*(D55='H2'!$D$2:$D$89280)*($A$1='H2'!$E$2:$E$89280))</f>
        <v>#VALUE!</v>
      </c>
      <c r="H55" s="9" t="e" cm="1">
        <f t="array" ref="H55">_xlfn._xlws.FILTER('H2'!$AJ$2:$AJ$98960, (C55='H2'!$B$2:$B$89280)*(D55='H2'!$D$2:$D$89280)*($A$1='H2'!$E$2:$E$89280))</f>
        <v>#VALUE!</v>
      </c>
      <c r="I55" s="9" t="e" cm="1">
        <f t="array" ref="I55">_xlfn._xlws.FILTER('H2'!$AK$2:$AK$98960, (C55='H2'!$B$2:$B$89280)*(D55='H2'!$D$2:$D$89280)*($A$1='H2'!$E$2:$E$89280))</f>
        <v>#VALUE!</v>
      </c>
      <c r="J55" s="9" t="e" cm="1">
        <f t="array" ref="J55">_xlfn._xlws.FILTER('H2'!$AL$2:$AL$98960, (C55='H2'!$B$2:$B$89280)*(D55='H2'!$D$2:$D$89280)*($A$1='H2'!$E$2:$E$89280))</f>
        <v>#VALUE!</v>
      </c>
      <c r="K55" s="2" t="e" cm="1" vm="1">
        <f t="array" ref="K55">AVERAGE(_xlfn._xlws.FILTER('H2'!$L$2:$L$89280, (C55='H2'!$B$2:$B$89280)*(D55='H2'!$D$2:$D$89280)*($A$1='H2'!$E$2:$E$89280)))</f>
        <v>#VALUE!</v>
      </c>
      <c r="L55" s="2" t="e" cm="1" vm="1">
        <f t="array" ref="L55">AVERAGE(_xlfn._xlws.FILTER('H2'!$M$2:$M$89280, (C55='H2'!$B$2:$B$89280)*(D55='H2'!$D$2:$D$89280)*($A$1='H2'!$E$2:$E$89280)))</f>
        <v>#VALUE!</v>
      </c>
      <c r="M55" s="2" t="e" cm="1" vm="1">
        <f t="array" ref="M55">AVERAGE(_xlfn._xlws.FILTER('H2'!$K$2:$K$89280, ($C55='H2'!$B$2:$B$89280)*(D55='H2'!$D$2:$D$89280)*($A$1='H2'!$E$2:$E$89280)))</f>
        <v>#VALUE!</v>
      </c>
      <c r="N55" s="2" t="e" cm="1" vm="1">
        <f t="array" ref="N55">AVERAGE(_xlfn._xlws.FILTER('H2'!$N$2:$N$89280, ($C55='H2'!$B$2:$B$89280)*(D55='H2'!$D$2:$D$89280)*($A$1='H2'!$E$2:$E$89280)))</f>
        <v>#VALUE!</v>
      </c>
      <c r="O55" s="2" t="e" cm="1" vm="1">
        <f t="array" ref="O55">AVERAGE(_xlfn._xlws.FILTER('H2'!$H$2:$H$89280, ($C55='H2'!$B$2:$B$89280)*(D55='H2'!$D$2:$D$89280)*($A$1='H2'!$E$2:$E$89280)))</f>
        <v>#VALUE!</v>
      </c>
      <c r="P55" s="2" t="e" cm="1" vm="1">
        <f t="array" ref="P55">AVERAGE(_xlfn._xlws.FILTER('H2'!$I$2:$I$89280, ($C55='H2'!$B$2:$B$89280)*(D55='H2'!$D$2:$D$89280)*($A$1='H2'!$E$2:$E$89280)))</f>
        <v>#VALUE!</v>
      </c>
      <c r="Q55" s="2" t="e" cm="1" vm="1">
        <f t="array" ref="Q55">AVERAGE(_xlfn._xlws.FILTER('H2'!$G$2:$G$89280, ($C55='H2'!$B$2:$B$89280)*(D55='H2'!$D$2:$D$89280)*($A$1='H2'!$E$2:$E$89280)))</f>
        <v>#VALUE!</v>
      </c>
      <c r="R55" s="2" t="e" cm="1" vm="1">
        <f t="array" ref="R55">AVERAGE(_xlfn._xlws.FILTER(PS!$F$2:$F$89280, (C55=PS!$B$2:$B$89280)*(D55=PS!$D$2:$D$89280)*($A$1=PS!$E$2:$E$89280)))</f>
        <v>#VALUE!</v>
      </c>
      <c r="S55" s="2" t="e" cm="1" vm="1">
        <f t="array" ref="S55">AVERAGE(_xlfn._xlws.FILTER(PS!$F$2:$F$89280, (C55=PS!$B$2:$B$89280)*(D55=PS!$D$2:$D$89280)*(2040=PS!$E$2:$E$89280)))</f>
        <v>#VALUE!</v>
      </c>
      <c r="T55" s="2" t="e" cm="1" vm="1">
        <f t="array" ref="T55">AVERAGE(_xlfn._xlws.FILTER(PS!$P$2:$P$89280, (C55=PS!$B$2:$B$89280)*(D55=PS!$D$2:$D$89280)*($A$1=PS!$E$2:$E$89280)))+AVERAGE(_xlfn._xlws.FILTER(PS!$R$2:$R$89280, (C55=PS!$B$2:$B$89280)*(D55=PS!$D$2:$D$89280)*($A$1=PS!$E$2:$E$89280)))-T$52</f>
        <v>#VALUE!</v>
      </c>
      <c r="U55" s="2" t="e" cm="1" vm="1">
        <f t="array" ref="U55">AVERAGE(_xlfn._xlws.FILTER(PS!$T$2:$T$89280, (C55=PS!$B$2:$B$89280)*(D55=PS!$D$2:$D$89280)*($A$1=PS!$E$2:$E$89280)))-U$52</f>
        <v>#VALUE!</v>
      </c>
      <c r="V55" s="2" t="e" cm="1" vm="1">
        <f t="array" ref="V55">AVERAGE(_xlfn._xlws.FILTER(PS!$O$2:$O$89280+PS!$U$2:$U$89280, (C55=PS!$B$2:$B$89280)*(D55=PS!$D$2:$D$89280)*($A$1=PS!$E$2:$E$89280)))-V$52</f>
        <v>#VALUE!</v>
      </c>
      <c r="W55" s="2" t="e" cm="1" vm="1">
        <f t="array" ref="W55">AVERAGE(_xlfn._xlws.FILTER(PS!$Q$2:$Q$89280, (C55=PS!$B$2:$B$89280)*(D55=PS!$D$2:$D$89280)*($A$1=PS!$E$2:$E$89280)))-W$52</f>
        <v>#VALUE!</v>
      </c>
      <c r="X55" s="2" t="e" cm="1" vm="1">
        <f t="array" ref="X55">AVERAGE(_xlfn._xlws.FILTER(PS!$S$2:$S$89280, (C55=PS!$B$2:$B$89280)*(D55=PS!$D$2:$D$89280)*($A$1=PS!$E$2:$E$89280)))-X$52</f>
        <v>#VALUE!</v>
      </c>
      <c r="Y55" s="2" t="e" cm="1" vm="1">
        <f t="array" ref="Y55">AVERAGE(_xlfn._xlws.FILTER(PS_FS!$W$2:$W$89280+PS_FS!$Y$2:$Y$89280, (C55=PS_FS!$B$2:$B$89280)*(D55=PS_FS!$D$2:$D$89280)*($A$1=PS_FS!$E$2:$E$89280)))-Y$52</f>
        <v>#VALUE!</v>
      </c>
      <c r="Z55" s="2" t="e" cm="1" vm="1">
        <f t="array" ref="Z55">AVERAGE(_xlfn._xlws.FILTER(PS_FS!$AA$2:$AA$89280, (C55=PS_FS!$B$2:$B$89280)*(D55=PS_FS!$D$2:$D$89280)*($A$1=PS_FS!$E$2:$E$89280)))-Z$52</f>
        <v>#VALUE!</v>
      </c>
      <c r="AA55" s="2" t="e" cm="1" vm="1">
        <f t="array" ref="AA55">AVERAGE(_xlfn._xlws.FILTER(PS_FS!$AB$2:$AB$89280+PS_FS!$V$2:$V$89280, (C55=PS_FS!$B$2:$B$89280)*(D55=PS_FS!$D$2:$D$89280)*($A$1=PS_FS!$E$2:$E$89280)))-AA$52</f>
        <v>#VALUE!</v>
      </c>
      <c r="AB55" s="2" t="e" cm="1" vm="1">
        <f t="array" ref="AB55">AVERAGE(_xlfn._xlws.FILTER(PS_FS!$X$2:$X$89280, (C55=PS_FS!$B$2:$B$89280)*(D55=PS_FS!$D$2:$D$89280)*($A$1=PS_FS!$E$2:$E$89280)))-AB$52</f>
        <v>#VALUE!</v>
      </c>
      <c r="AC55" s="2" t="e" cm="1" vm="1">
        <f t="array" ref="AC55">AVERAGE(_xlfn._xlws.FILTER(PS_FS!$Z$2:$Z$89280, (C55=PS_FS!$B$2:$B$89280)*(D55=PS_FS!$D$2:$D$89280)*($A$1=PS_FS!$E$2:$E$89280)))-AC$52</f>
        <v>#VALUE!</v>
      </c>
      <c r="AD55" s="2" t="e" cm="1" vm="1">
        <f t="array" ref="AD55">AVERAGE(_xlfn._xlws.FILTER(ETS!$M$2:$M$89240, (C55=ETS!$A$2:$A$89240)*(D55=ETS!$C$2:$C$89240)*($A$1=ETS!$D$2:$D$89240)))</f>
        <v>#VALUE!</v>
      </c>
      <c r="AE55" s="2" t="e" cm="1" vm="1">
        <f t="array" ref="AE55">AVERAGE(_xlfn._xlws.FILTER(ETS!$M$2:$M$89240, (C55=ETS!$A$2:$A$89240)*(D55=ETS!$C$2:$C$89240)*(2040=ETS!$D$2:$D$89240)))</f>
        <v>#VALUE!</v>
      </c>
      <c r="AF55" s="9" t="e" cm="1" vm="1">
        <f t="array" ref="AF55">AVERAGE(_xlfn._xlws.FILTER(ETS!$L$2:$L$89240, (C55=ETS!$A$2:$A$89240)*(D55=ETS!$C$2:$C$89240)))*40-AF$52</f>
        <v>#VALUE!</v>
      </c>
      <c r="AG55" s="9" t="e" cm="1" vm="1">
        <f t="array" ref="AG55">AVERAGE(_xlfn._xlws.FILTER(ETS!$K$2:$K$89240, (C55=ETS!$A$2:$A$89240)*(D55=ETS!$C$2:$C$89240)))*40-AG$52</f>
        <v>#VALUE!</v>
      </c>
      <c r="AH55" s="9" t="e" cm="1" vm="1">
        <f t="array" ref="AH55">AVERAGE(_xlfn._xlws.FILTER(ETS!$J$2:$J$89240, (C55=ETS!$A$2:$A$89240)*(D55=ETS!$C$2:$C$89240)))*40-AH$52</f>
        <v>#VALUE!</v>
      </c>
      <c r="AI55" s="4" t="e" vm="2">
        <f t="shared" si="19"/>
        <v>#VALUE!</v>
      </c>
      <c r="AJ55" s="2" t="e" vm="2">
        <f t="shared" si="20"/>
        <v>#VALUE!</v>
      </c>
      <c r="AK55" s="9" t="e" vm="2">
        <f t="shared" si="16"/>
        <v>#VALUE!</v>
      </c>
      <c r="AL55" t="e" vm="2">
        <f t="shared" si="2"/>
        <v>#VALUE!</v>
      </c>
      <c r="AM55" s="9" t="e" vm="2">
        <f t="shared" si="12"/>
        <v>#VALUE!</v>
      </c>
      <c r="AN55" t="e" vm="2">
        <f t="shared" si="13"/>
        <v>#VALUE!</v>
      </c>
      <c r="AO55" t="e" vm="2">
        <f t="shared" si="14"/>
        <v>#VALUE!</v>
      </c>
      <c r="AP55" t="e" vm="2">
        <f t="shared" si="17"/>
        <v>#VALUE!</v>
      </c>
      <c r="AQ55" t="e" vm="2">
        <f t="shared" si="9"/>
        <v>#VALUE!</v>
      </c>
      <c r="AR55">
        <v>2490.4501079403449</v>
      </c>
      <c r="AS55" t="e" vm="2">
        <f t="shared" si="10"/>
        <v>#VALUE!</v>
      </c>
      <c r="AT55" s="4" t="e" vm="2">
        <f t="shared" si="4"/>
        <v>#VALUE!</v>
      </c>
      <c r="AU55" s="4" t="e" vm="2">
        <f t="shared" si="5"/>
        <v>#VALUE!</v>
      </c>
    </row>
    <row r="56" spans="1:47" x14ac:dyDescent="0.25">
      <c r="A56" t="s">
        <v>236</v>
      </c>
      <c r="B56">
        <v>57</v>
      </c>
      <c r="C56">
        <v>376</v>
      </c>
      <c r="D56" t="s">
        <v>343</v>
      </c>
      <c r="E56" s="3" t="e" cm="1">
        <f t="array" ref="E56">AVERAGE(_xlfn._xlws.FILTER('H2'!$AG$2:$AG$89120, (C56='H2'!$B$2:$B$89280)*(D56='H2'!$D$2:$D$89280)*($A$1='H2'!$E$2:$E$89280)))</f>
        <v>#VALUE!</v>
      </c>
      <c r="F56" s="2" t="e" cm="1">
        <f t="array" ref="F56">AVERAGE(_xlfn._xlws.FILTER('H2'!$AG$2:$AG$89120, (C56='H2'!$B$2:$B$89280)*(D56='H2'!$D$2:$D$89280)*(2040='H2'!$E$2:$E$89280)))</f>
        <v>#VALUE!</v>
      </c>
      <c r="G56" s="9" t="e" cm="1">
        <f t="array" ref="G56">_xlfn._xlws.FILTER('H2'!$AH$2:$AH$98960, (C56='H2'!$B$2:$B$89280)*(D56='H2'!$D$2:$D$89280)*($A$1='H2'!$E$2:$E$89280))</f>
        <v>#VALUE!</v>
      </c>
      <c r="H56" s="9" t="e" cm="1">
        <f t="array" ref="H56">_xlfn._xlws.FILTER('H2'!$AJ$2:$AJ$98960, (C56='H2'!$B$2:$B$89280)*(D56='H2'!$D$2:$D$89280)*($A$1='H2'!$E$2:$E$89280))</f>
        <v>#VALUE!</v>
      </c>
      <c r="I56" s="9" t="e" cm="1">
        <f t="array" ref="I56">_xlfn._xlws.FILTER('H2'!$AK$2:$AK$98960, (C56='H2'!$B$2:$B$89280)*(D56='H2'!$D$2:$D$89280)*($A$1='H2'!$E$2:$E$89280))</f>
        <v>#VALUE!</v>
      </c>
      <c r="J56" s="9" t="e" cm="1">
        <f t="array" ref="J56">_xlfn._xlws.FILTER('H2'!$AL$2:$AL$98960, (C56='H2'!$B$2:$B$89280)*(D56='H2'!$D$2:$D$89280)*($A$1='H2'!$E$2:$E$89280))</f>
        <v>#VALUE!</v>
      </c>
      <c r="K56" s="2" t="e" cm="1" vm="1">
        <f t="array" ref="K56">AVERAGE(_xlfn._xlws.FILTER('H2'!$L$2:$L$89280, (C56='H2'!$B$2:$B$89280)*(D56='H2'!$D$2:$D$89280)*($A$1='H2'!$E$2:$E$89280)))</f>
        <v>#VALUE!</v>
      </c>
      <c r="L56" s="2" t="e" cm="1" vm="1">
        <f t="array" ref="L56">AVERAGE(_xlfn._xlws.FILTER('H2'!$M$2:$M$89280, (C56='H2'!$B$2:$B$89280)*(D56='H2'!$D$2:$D$89280)*($A$1='H2'!$E$2:$E$89280)))</f>
        <v>#VALUE!</v>
      </c>
      <c r="M56" s="2" t="e" cm="1" vm="1">
        <f t="array" ref="M56">AVERAGE(_xlfn._xlws.FILTER('H2'!$K$2:$K$89280, ($C56='H2'!$B$2:$B$89280)*(D56='H2'!$D$2:$D$89280)*($A$1='H2'!$E$2:$E$89280)))</f>
        <v>#VALUE!</v>
      </c>
      <c r="N56" s="2" t="e" cm="1" vm="1">
        <f t="array" ref="N56">AVERAGE(_xlfn._xlws.FILTER('H2'!$N$2:$N$89280, ($C56='H2'!$B$2:$B$89280)*(D56='H2'!$D$2:$D$89280)*($A$1='H2'!$E$2:$E$89280)))</f>
        <v>#VALUE!</v>
      </c>
      <c r="O56" s="2" t="e" cm="1" vm="1">
        <f t="array" ref="O56">AVERAGE(_xlfn._xlws.FILTER('H2'!$H$2:$H$89280, ($C56='H2'!$B$2:$B$89280)*(D56='H2'!$D$2:$D$89280)*($A$1='H2'!$E$2:$E$89280)))</f>
        <v>#VALUE!</v>
      </c>
      <c r="P56" s="2" t="e" cm="1" vm="1">
        <f t="array" ref="P56">AVERAGE(_xlfn._xlws.FILTER('H2'!$I$2:$I$89280, ($C56='H2'!$B$2:$B$89280)*(D56='H2'!$D$2:$D$89280)*($A$1='H2'!$E$2:$E$89280)))</f>
        <v>#VALUE!</v>
      </c>
      <c r="Q56" s="2" t="e" cm="1" vm="1">
        <f t="array" ref="Q56">AVERAGE(_xlfn._xlws.FILTER('H2'!$G$2:$G$89280, ($C56='H2'!$B$2:$B$89280)*(D56='H2'!$D$2:$D$89280)*($A$1='H2'!$E$2:$E$89280)))</f>
        <v>#VALUE!</v>
      </c>
      <c r="R56" s="2" t="e" cm="1" vm="1">
        <f t="array" ref="R56">AVERAGE(_xlfn._xlws.FILTER(PS!$F$2:$F$89280, (C56=PS!$B$2:$B$89280)*(D56=PS!$D$2:$D$89280)*($A$1=PS!$E$2:$E$89280)))</f>
        <v>#VALUE!</v>
      </c>
      <c r="S56" s="2" t="e" cm="1" vm="1">
        <f t="array" ref="S56">AVERAGE(_xlfn._xlws.FILTER(PS!$F$2:$F$89280, (C56=PS!$B$2:$B$89280)*(D56=PS!$D$2:$D$89280)*(2040=PS!$E$2:$E$89280)))</f>
        <v>#VALUE!</v>
      </c>
      <c r="T56" s="2" t="e" cm="1" vm="1">
        <f t="array" ref="T56">AVERAGE(_xlfn._xlws.FILTER(PS!$P$2:$P$89280, (C56=PS!$B$2:$B$89280)*(D56=PS!$D$2:$D$89280)*($A$1=PS!$E$2:$E$89280)))+AVERAGE(_xlfn._xlws.FILTER(PS!$R$2:$R$89280, (C56=PS!$B$2:$B$89280)*(D56=PS!$D$2:$D$89280)*($A$1=PS!$E$2:$E$89280)))-T$52</f>
        <v>#VALUE!</v>
      </c>
      <c r="U56" s="2" t="e" cm="1" vm="1">
        <f t="array" ref="U56">AVERAGE(_xlfn._xlws.FILTER(PS!$T$2:$T$89280, (C56=PS!$B$2:$B$89280)*(D56=PS!$D$2:$D$89280)*($A$1=PS!$E$2:$E$89280)))-U$52</f>
        <v>#VALUE!</v>
      </c>
      <c r="V56" s="2" t="e" cm="1" vm="1">
        <f t="array" ref="V56">AVERAGE(_xlfn._xlws.FILTER(PS!$O$2:$O$89280+PS!$U$2:$U$89280, (C56=PS!$B$2:$B$89280)*(D56=PS!$D$2:$D$89280)*($A$1=PS!$E$2:$E$89280)))-V$52</f>
        <v>#VALUE!</v>
      </c>
      <c r="W56" s="2" t="e" cm="1" vm="1">
        <f t="array" ref="W56">AVERAGE(_xlfn._xlws.FILTER(PS!$Q$2:$Q$89280, (C56=PS!$B$2:$B$89280)*(D56=PS!$D$2:$D$89280)*($A$1=PS!$E$2:$E$89280)))-W$52</f>
        <v>#VALUE!</v>
      </c>
      <c r="X56" s="2" t="e" cm="1" vm="1">
        <f t="array" ref="X56">AVERAGE(_xlfn._xlws.FILTER(PS!$S$2:$S$89280, (C56=PS!$B$2:$B$89280)*(D56=PS!$D$2:$D$89280)*($A$1=PS!$E$2:$E$89280)))-X$52</f>
        <v>#VALUE!</v>
      </c>
      <c r="Y56" s="2" t="e" cm="1" vm="1">
        <f t="array" ref="Y56">AVERAGE(_xlfn._xlws.FILTER(PS_FS!$W$2:$W$89280+PS_FS!$Y$2:$Y$89280, (C56=PS_FS!$B$2:$B$89280)*(D56=PS_FS!$D$2:$D$89280)*($A$1=PS_FS!$E$2:$E$89280)))-Y$52</f>
        <v>#VALUE!</v>
      </c>
      <c r="Z56" s="2" t="e" cm="1" vm="1">
        <f t="array" ref="Z56">AVERAGE(_xlfn._xlws.FILTER(PS_FS!$AA$2:$AA$89280, (C56=PS_FS!$B$2:$B$89280)*(D56=PS_FS!$D$2:$D$89280)*($A$1=PS_FS!$E$2:$E$89280)))-Z$52</f>
        <v>#VALUE!</v>
      </c>
      <c r="AA56" s="2" t="e" cm="1" vm="1">
        <f t="array" ref="AA56">AVERAGE(_xlfn._xlws.FILTER(PS_FS!$AB$2:$AB$89280+PS_FS!$V$2:$V$89280, (C56=PS_FS!$B$2:$B$89280)*(D56=PS_FS!$D$2:$D$89280)*($A$1=PS_FS!$E$2:$E$89280)))-AA$52</f>
        <v>#VALUE!</v>
      </c>
      <c r="AB56" s="2" t="e" cm="1" vm="1">
        <f t="array" ref="AB56">AVERAGE(_xlfn._xlws.FILTER(PS_FS!$X$2:$X$89280, (C56=PS_FS!$B$2:$B$89280)*(D56=PS_FS!$D$2:$D$89280)*($A$1=PS_FS!$E$2:$E$89280)))-AB$52</f>
        <v>#VALUE!</v>
      </c>
      <c r="AC56" s="2" t="e" cm="1" vm="1">
        <f t="array" ref="AC56">AVERAGE(_xlfn._xlws.FILTER(PS_FS!$Z$2:$Z$89280, (C56=PS_FS!$B$2:$B$89280)*(D56=PS_FS!$D$2:$D$89280)*($A$1=PS_FS!$E$2:$E$89280)))-AC$52</f>
        <v>#VALUE!</v>
      </c>
      <c r="AD56" s="2" t="e" cm="1" vm="1">
        <f t="array" ref="AD56">AVERAGE(_xlfn._xlws.FILTER(ETS!$M$2:$M$89240, (C56=ETS!$A$2:$A$89240)*(D56=ETS!$C$2:$C$89240)*($A$1=ETS!$D$2:$D$89240)))</f>
        <v>#VALUE!</v>
      </c>
      <c r="AE56" s="2" t="e" cm="1" vm="1">
        <f t="array" ref="AE56">AVERAGE(_xlfn._xlws.FILTER(ETS!$M$2:$M$89240, (C56=ETS!$A$2:$A$89240)*(D56=ETS!$C$2:$C$89240)*(2040=ETS!$D$2:$D$89240)))</f>
        <v>#VALUE!</v>
      </c>
      <c r="AF56" s="9" t="e" cm="1" vm="1">
        <f t="array" ref="AF56">AVERAGE(_xlfn._xlws.FILTER(ETS!$L$2:$L$89240, (C56=ETS!$A$2:$A$89240)*(D56=ETS!$C$2:$C$89240)))*40-AF$52</f>
        <v>#VALUE!</v>
      </c>
      <c r="AG56" s="9" t="e" cm="1" vm="1">
        <f t="array" ref="AG56">AVERAGE(_xlfn._xlws.FILTER(ETS!$K$2:$K$89240, (C56=ETS!$A$2:$A$89240)*(D56=ETS!$C$2:$C$89240)))*40-AG$52</f>
        <v>#VALUE!</v>
      </c>
      <c r="AH56" s="9" t="e" cm="1" vm="1">
        <f t="array" ref="AH56">AVERAGE(_xlfn._xlws.FILTER(ETS!$J$2:$J$89240, (C56=ETS!$A$2:$A$89240)*(D56=ETS!$C$2:$C$89240)))*40-AH$52</f>
        <v>#VALUE!</v>
      </c>
      <c r="AI56" s="4" t="e" vm="2">
        <f t="shared" si="19"/>
        <v>#VALUE!</v>
      </c>
      <c r="AJ56" s="2" t="e" vm="2">
        <f t="shared" si="20"/>
        <v>#VALUE!</v>
      </c>
      <c r="AK56" s="9" t="e" vm="2">
        <f t="shared" si="16"/>
        <v>#VALUE!</v>
      </c>
      <c r="AL56" t="e" vm="2">
        <f t="shared" si="2"/>
        <v>#VALUE!</v>
      </c>
      <c r="AM56" s="9" t="e" vm="2">
        <f t="shared" si="12"/>
        <v>#VALUE!</v>
      </c>
      <c r="AN56" t="e" vm="2">
        <f t="shared" si="13"/>
        <v>#VALUE!</v>
      </c>
      <c r="AO56" t="e" vm="2">
        <f t="shared" si="14"/>
        <v>#VALUE!</v>
      </c>
      <c r="AP56" t="e" vm="2">
        <f t="shared" si="17"/>
        <v>#VALUE!</v>
      </c>
      <c r="AQ56" t="e" vm="2">
        <f t="shared" si="9"/>
        <v>#VALUE!</v>
      </c>
      <c r="AR56">
        <v>2490.4501079403449</v>
      </c>
      <c r="AS56" t="e" vm="2">
        <f t="shared" si="10"/>
        <v>#VALUE!</v>
      </c>
      <c r="AT56" s="4" t="e" vm="2">
        <f t="shared" si="4"/>
        <v>#VALUE!</v>
      </c>
      <c r="AU56" s="4" t="e" vm="2">
        <f t="shared" si="5"/>
        <v>#VALUE!</v>
      </c>
    </row>
    <row r="57" spans="1:47" x14ac:dyDescent="0.25">
      <c r="A57" t="s">
        <v>233</v>
      </c>
      <c r="B57">
        <v>58</v>
      </c>
      <c r="C57">
        <v>76</v>
      </c>
      <c r="D57" t="s">
        <v>343</v>
      </c>
      <c r="E57" s="3" t="e" cm="1">
        <f t="array" ref="E57">AVERAGE(_xlfn._xlws.FILTER('H2'!$AG$2:$AG$89120, (C57='H2'!$B$2:$B$89280)*(D57='H2'!$D$2:$D$89280)*($A$1='H2'!$E$2:$E$89280)))</f>
        <v>#VALUE!</v>
      </c>
      <c r="F57" s="2" t="e" cm="1">
        <f t="array" ref="F57">AVERAGE(_xlfn._xlws.FILTER('H2'!$AG$2:$AG$89120, (C57='H2'!$B$2:$B$89280)*(D57='H2'!$D$2:$D$89280)*(2040='H2'!$E$2:$E$89280)))</f>
        <v>#VALUE!</v>
      </c>
      <c r="G57" s="9" t="e" cm="1">
        <f t="array" ref="G57">_xlfn._xlws.FILTER('H2'!$AH$2:$AH$98960, (C57='H2'!$B$2:$B$89280)*(D57='H2'!$D$2:$D$89280)*($A$1='H2'!$E$2:$E$89280))</f>
        <v>#VALUE!</v>
      </c>
      <c r="H57" s="9" t="e" cm="1">
        <f t="array" ref="H57">_xlfn._xlws.FILTER('H2'!$AJ$2:$AJ$98960, (C57='H2'!$B$2:$B$89280)*(D57='H2'!$D$2:$D$89280)*($A$1='H2'!$E$2:$E$89280))</f>
        <v>#VALUE!</v>
      </c>
      <c r="I57" s="9" t="e" cm="1">
        <f t="array" ref="I57">_xlfn._xlws.FILTER('H2'!$AK$2:$AK$98960, (C57='H2'!$B$2:$B$89280)*(D57='H2'!$D$2:$D$89280)*($A$1='H2'!$E$2:$E$89280))</f>
        <v>#VALUE!</v>
      </c>
      <c r="J57" s="9" t="e" cm="1">
        <f t="array" ref="J57">_xlfn._xlws.FILTER('H2'!$AL$2:$AL$98960, (C57='H2'!$B$2:$B$89280)*(D57='H2'!$D$2:$D$89280)*($A$1='H2'!$E$2:$E$89280))</f>
        <v>#VALUE!</v>
      </c>
      <c r="K57" s="2" t="e" cm="1" vm="1">
        <f t="array" ref="K57">AVERAGE(_xlfn._xlws.FILTER('H2'!$L$2:$L$89280, (C57='H2'!$B$2:$B$89280)*(D57='H2'!$D$2:$D$89280)*($A$1='H2'!$E$2:$E$89280)))</f>
        <v>#VALUE!</v>
      </c>
      <c r="L57" s="2" t="e" cm="1" vm="1">
        <f t="array" ref="L57">AVERAGE(_xlfn._xlws.FILTER('H2'!$M$2:$M$89280, (C57='H2'!$B$2:$B$89280)*(D57='H2'!$D$2:$D$89280)*($A$1='H2'!$E$2:$E$89280)))</f>
        <v>#VALUE!</v>
      </c>
      <c r="M57" s="2" t="e" cm="1" vm="1">
        <f t="array" ref="M57">AVERAGE(_xlfn._xlws.FILTER('H2'!$K$2:$K$89280, ($C57='H2'!$B$2:$B$89280)*(D57='H2'!$D$2:$D$89280)*($A$1='H2'!$E$2:$E$89280)))</f>
        <v>#VALUE!</v>
      </c>
      <c r="N57" s="2" t="e" cm="1" vm="1">
        <f t="array" ref="N57">AVERAGE(_xlfn._xlws.FILTER('H2'!$N$2:$N$89280, ($C57='H2'!$B$2:$B$89280)*(D57='H2'!$D$2:$D$89280)*($A$1='H2'!$E$2:$E$89280)))</f>
        <v>#VALUE!</v>
      </c>
      <c r="O57" s="2" t="e" cm="1" vm="1">
        <f t="array" ref="O57">AVERAGE(_xlfn._xlws.FILTER('H2'!$H$2:$H$89280, ($C57='H2'!$B$2:$B$89280)*(D57='H2'!$D$2:$D$89280)*($A$1='H2'!$E$2:$E$89280)))</f>
        <v>#VALUE!</v>
      </c>
      <c r="P57" s="2" t="e" cm="1" vm="1">
        <f t="array" ref="P57">AVERAGE(_xlfn._xlws.FILTER('H2'!$I$2:$I$89280, ($C57='H2'!$B$2:$B$89280)*(D57='H2'!$D$2:$D$89280)*($A$1='H2'!$E$2:$E$89280)))</f>
        <v>#VALUE!</v>
      </c>
      <c r="Q57" s="2" t="e" cm="1" vm="1">
        <f t="array" ref="Q57">AVERAGE(_xlfn._xlws.FILTER('H2'!$G$2:$G$89280, ($C57='H2'!$B$2:$B$89280)*(D57='H2'!$D$2:$D$89280)*($A$1='H2'!$E$2:$E$89280)))</f>
        <v>#VALUE!</v>
      </c>
      <c r="R57" s="2" t="e" cm="1" vm="1">
        <f t="array" ref="R57">AVERAGE(_xlfn._xlws.FILTER(PS!$F$2:$F$89280, (C57=PS!$B$2:$B$89280)*(D57=PS!$D$2:$D$89280)*($A$1=PS!$E$2:$E$89280)))</f>
        <v>#VALUE!</v>
      </c>
      <c r="S57" s="2" t="e" cm="1" vm="1">
        <f t="array" ref="S57">AVERAGE(_xlfn._xlws.FILTER(PS!$F$2:$F$89280, (C57=PS!$B$2:$B$89280)*(D57=PS!$D$2:$D$89280)*(2040=PS!$E$2:$E$89280)))</f>
        <v>#VALUE!</v>
      </c>
      <c r="T57" s="2" t="e" cm="1" vm="1">
        <f t="array" ref="T57">AVERAGE(_xlfn._xlws.FILTER(PS!$P$2:$P$89280, (C57=PS!$B$2:$B$89280)*(D57=PS!$D$2:$D$89280)*($A$1=PS!$E$2:$E$89280)))+AVERAGE(_xlfn._xlws.FILTER(PS!$R$2:$R$89280, (C57=PS!$B$2:$B$89280)*(D57=PS!$D$2:$D$89280)*($A$1=PS!$E$2:$E$89280)))-T$52</f>
        <v>#VALUE!</v>
      </c>
      <c r="U57" s="2" t="e" cm="1" vm="1">
        <f t="array" ref="U57">AVERAGE(_xlfn._xlws.FILTER(PS!$T$2:$T$89280, (C57=PS!$B$2:$B$89280)*(D57=PS!$D$2:$D$89280)*($A$1=PS!$E$2:$E$89280)))-U$52</f>
        <v>#VALUE!</v>
      </c>
      <c r="V57" s="2" t="e" cm="1" vm="1">
        <f t="array" ref="V57">AVERAGE(_xlfn._xlws.FILTER(PS!$O$2:$O$89280+PS!$U$2:$U$89280, (C57=PS!$B$2:$B$89280)*(D57=PS!$D$2:$D$89280)*($A$1=PS!$E$2:$E$89280)))-V$52</f>
        <v>#VALUE!</v>
      </c>
      <c r="W57" s="2" t="e" cm="1" vm="1">
        <f t="array" ref="W57">AVERAGE(_xlfn._xlws.FILTER(PS!$Q$2:$Q$89280, (C57=PS!$B$2:$B$89280)*(D57=PS!$D$2:$D$89280)*($A$1=PS!$E$2:$E$89280)))-W$52</f>
        <v>#VALUE!</v>
      </c>
      <c r="X57" s="2" t="e" cm="1" vm="1">
        <f t="array" ref="X57">AVERAGE(_xlfn._xlws.FILTER(PS!$S$2:$S$89280, (C57=PS!$B$2:$B$89280)*(D57=PS!$D$2:$D$89280)*($A$1=PS!$E$2:$E$89280)))-X$52</f>
        <v>#VALUE!</v>
      </c>
      <c r="Y57" s="2" t="e" cm="1" vm="1">
        <f t="array" ref="Y57">AVERAGE(_xlfn._xlws.FILTER(PS_FS!$W$2:$W$89280+PS_FS!$Y$2:$Y$89280, (C57=PS_FS!$B$2:$B$89280)*(D57=PS_FS!$D$2:$D$89280)*($A$1=PS_FS!$E$2:$E$89280)))-Y$52</f>
        <v>#VALUE!</v>
      </c>
      <c r="Z57" s="2" t="e" cm="1" vm="1">
        <f t="array" ref="Z57">AVERAGE(_xlfn._xlws.FILTER(PS_FS!$AA$2:$AA$89280, (C57=PS_FS!$B$2:$B$89280)*(D57=PS_FS!$D$2:$D$89280)*($A$1=PS_FS!$E$2:$E$89280)))-Z$52</f>
        <v>#VALUE!</v>
      </c>
      <c r="AA57" s="2" t="e" cm="1" vm="1">
        <f t="array" ref="AA57">AVERAGE(_xlfn._xlws.FILTER(PS_FS!$AB$2:$AB$89280+PS_FS!$V$2:$V$89280, (C57=PS_FS!$B$2:$B$89280)*(D57=PS_FS!$D$2:$D$89280)*($A$1=PS_FS!$E$2:$E$89280)))-AA$52</f>
        <v>#VALUE!</v>
      </c>
      <c r="AB57" s="2" t="e" cm="1" vm="1">
        <f t="array" ref="AB57">AVERAGE(_xlfn._xlws.FILTER(PS_FS!$X$2:$X$89280, (C57=PS_FS!$B$2:$B$89280)*(D57=PS_FS!$D$2:$D$89280)*($A$1=PS_FS!$E$2:$E$89280)))-AB$52</f>
        <v>#VALUE!</v>
      </c>
      <c r="AC57" s="2" t="e" cm="1" vm="1">
        <f t="array" ref="AC57">AVERAGE(_xlfn._xlws.FILTER(PS_FS!$Z$2:$Z$89280, (C57=PS_FS!$B$2:$B$89280)*(D57=PS_FS!$D$2:$D$89280)*($A$1=PS_FS!$E$2:$E$89280)))-AC$52</f>
        <v>#VALUE!</v>
      </c>
      <c r="AD57" s="2" t="e" cm="1" vm="1">
        <f t="array" ref="AD57">AVERAGE(_xlfn._xlws.FILTER(ETS!$M$2:$M$89240, (C57=ETS!$A$2:$A$89240)*(D57=ETS!$C$2:$C$89240)*($A$1=ETS!$D$2:$D$89240)))</f>
        <v>#VALUE!</v>
      </c>
      <c r="AE57" s="2" t="e" cm="1" vm="1">
        <f t="array" ref="AE57">AVERAGE(_xlfn._xlws.FILTER(ETS!$M$2:$M$89240, (C57=ETS!$A$2:$A$89240)*(D57=ETS!$C$2:$C$89240)*(2040=ETS!$D$2:$D$89240)))</f>
        <v>#VALUE!</v>
      </c>
      <c r="AF57" s="9" t="e" cm="1" vm="1">
        <f t="array" ref="AF57">AVERAGE(_xlfn._xlws.FILTER(ETS!$L$2:$L$89240, (C57=ETS!$A$2:$A$89240)*(D57=ETS!$C$2:$C$89240)))*40-AF$52</f>
        <v>#VALUE!</v>
      </c>
      <c r="AG57" s="9" t="e" cm="1" vm="1">
        <f t="array" ref="AG57">AVERAGE(_xlfn._xlws.FILTER(ETS!$K$2:$K$89240, (C57=ETS!$A$2:$A$89240)*(D57=ETS!$C$2:$C$89240)))*40-AG$52</f>
        <v>#VALUE!</v>
      </c>
      <c r="AH57" s="9" t="e" cm="1" vm="1">
        <f t="array" ref="AH57">AVERAGE(_xlfn._xlws.FILTER(ETS!$J$2:$J$89240, (C57=ETS!$A$2:$A$89240)*(D57=ETS!$C$2:$C$89240)))*40-AH$52</f>
        <v>#VALUE!</v>
      </c>
      <c r="AI57" s="4" t="e" vm="2">
        <f t="shared" si="19"/>
        <v>#VALUE!</v>
      </c>
      <c r="AJ57" s="2" t="e" vm="2">
        <f t="shared" si="20"/>
        <v>#VALUE!</v>
      </c>
      <c r="AK57" s="9" t="e" vm="2">
        <f t="shared" si="16"/>
        <v>#VALUE!</v>
      </c>
      <c r="AL57" t="e" vm="2">
        <f t="shared" si="2"/>
        <v>#VALUE!</v>
      </c>
      <c r="AM57" s="9" t="e" vm="2">
        <f t="shared" si="12"/>
        <v>#VALUE!</v>
      </c>
      <c r="AN57" t="e" vm="2">
        <f t="shared" si="13"/>
        <v>#VALUE!</v>
      </c>
      <c r="AO57" t="e" vm="2">
        <f t="shared" si="14"/>
        <v>#VALUE!</v>
      </c>
      <c r="AP57" t="e" vm="2">
        <f t="shared" si="17"/>
        <v>#VALUE!</v>
      </c>
      <c r="AQ57" t="e" vm="2">
        <f t="shared" si="9"/>
        <v>#VALUE!</v>
      </c>
      <c r="AR57">
        <v>2490.4501079403449</v>
      </c>
      <c r="AS57" t="e" vm="2">
        <f t="shared" si="10"/>
        <v>#VALUE!</v>
      </c>
      <c r="AT57" s="4" t="e" vm="2">
        <f t="shared" si="4"/>
        <v>#VALUE!</v>
      </c>
      <c r="AU57" s="4" t="e" vm="2">
        <f t="shared" si="5"/>
        <v>#VALUE!</v>
      </c>
    </row>
    <row r="58" spans="1:47" x14ac:dyDescent="0.25">
      <c r="A58" t="s">
        <v>256</v>
      </c>
      <c r="B58">
        <v>59</v>
      </c>
      <c r="C58">
        <v>1</v>
      </c>
      <c r="D58" t="s">
        <v>342</v>
      </c>
      <c r="E58" s="3" t="e" cm="1">
        <f t="array" ref="E58">AVERAGE(_xlfn._xlws.FILTER('H2'!$AG$2:$AG$89120, (C58='H2'!$B$2:$B$89280)*(D58='H2'!$D$2:$D$89280)*($A$1='H2'!$E$2:$E$89280)))</f>
        <v>#VALUE!</v>
      </c>
      <c r="F58" s="2" t="e" cm="1">
        <f t="array" ref="F58">AVERAGE(_xlfn._xlws.FILTER('H2'!$AG$2:$AG$89120, (C58='H2'!$B$2:$B$89280)*(D58='H2'!$D$2:$D$89280)*(2040='H2'!$E$2:$E$89280)))</f>
        <v>#VALUE!</v>
      </c>
      <c r="G58" s="9" t="e" cm="1">
        <f t="array" ref="G58">_xlfn._xlws.FILTER('H2'!$AH$2:$AH$98960, (C58='H2'!$B$2:$B$89280)*(D58='H2'!$D$2:$D$89280)*($A$1='H2'!$E$2:$E$89280))</f>
        <v>#VALUE!</v>
      </c>
      <c r="H58" s="9" t="e" cm="1">
        <f t="array" ref="H58">_xlfn._xlws.FILTER('H2'!$AJ$2:$AJ$98960, (C58='H2'!$B$2:$B$89280)*(D58='H2'!$D$2:$D$89280)*($A$1='H2'!$E$2:$E$89280))</f>
        <v>#VALUE!</v>
      </c>
      <c r="I58" s="9" t="e" cm="1">
        <f t="array" ref="I58">_xlfn._xlws.FILTER('H2'!$AK$2:$AK$98960, (C58='H2'!$B$2:$B$89280)*(D58='H2'!$D$2:$D$89280)*($A$1='H2'!$E$2:$E$89280))</f>
        <v>#VALUE!</v>
      </c>
      <c r="J58" s="9" t="e" cm="1">
        <f t="array" ref="J58">_xlfn._xlws.FILTER('H2'!$AL$2:$AL$98960, (C58='H2'!$B$2:$B$89280)*(D58='H2'!$D$2:$D$89280)*($A$1='H2'!$E$2:$E$89280))</f>
        <v>#VALUE!</v>
      </c>
      <c r="K58" s="2" cm="1">
        <f t="array" ref="K58">AVERAGE(_xlfn._xlws.FILTER('H2'!$L$2:$L$89280, (C58='H2'!$B$2:$B$89280)*(D58='H2'!$D$2:$D$89280)*($A$1='H2'!$E$2:$E$89280)))</f>
        <v>5.4191806050330724</v>
      </c>
      <c r="L58" s="2" cm="1">
        <f t="array" ref="L58">AVERAGE(_xlfn._xlws.FILTER('H2'!$M$2:$M$89280, (C58='H2'!$B$2:$B$89280)*(D58='H2'!$D$2:$D$89280)*($A$1='H2'!$E$2:$E$89280)))</f>
        <v>3.8119345304103889</v>
      </c>
      <c r="M58" s="2" cm="1">
        <f t="array" ref="M58">AVERAGE(_xlfn._xlws.FILTER('H2'!$K$2:$K$89280, ($C58='H2'!$B$2:$B$89280)*(D58='H2'!$D$2:$D$89280)*($A$1='H2'!$E$2:$E$89280)))</f>
        <v>3.7478590031180268</v>
      </c>
      <c r="N58" s="2" cm="1">
        <f t="array" ref="N58">AVERAGE(_xlfn._xlws.FILTER('H2'!$N$2:$N$89280, ($C58='H2'!$B$2:$B$89280)*(D58='H2'!$D$2:$D$89280)*($A$1='H2'!$E$2:$E$89280)))</f>
        <v>7.3780842089768406</v>
      </c>
      <c r="O58" s="2" cm="1">
        <f t="array" ref="O58">AVERAGE(_xlfn._xlws.FILTER('H2'!$H$2:$H$89280, ($C58='H2'!$B$2:$B$89280)*(D58='H2'!$D$2:$D$89280)*($A$1='H2'!$E$2:$E$89280)))</f>
        <v>36.765873061815689</v>
      </c>
      <c r="P58" s="2" cm="1">
        <f t="array" ref="P58">AVERAGE(_xlfn._xlws.FILTER('H2'!$I$2:$I$89280, ($C58='H2'!$B$2:$B$89280)*(D58='H2'!$D$2:$D$89280)*($A$1='H2'!$E$2:$E$89280)))</f>
        <v>38.459753943563037</v>
      </c>
      <c r="Q58" s="2" cm="1">
        <f t="array" ref="Q58">AVERAGE(_xlfn._xlws.FILTER('H2'!$G$2:$G$89280, ($C58='H2'!$B$2:$B$89280)*(D58='H2'!$D$2:$D$89280)*($A$1='H2'!$E$2:$E$89280)))</f>
        <v>19.822019255025111</v>
      </c>
      <c r="R58" s="2" cm="1">
        <f t="array" ref="R58">AVERAGE(_xlfn._xlws.FILTER(PS!$F$2:$F$89280, (C58=PS!$B$2:$B$89280)*(D58=PS!$D$2:$D$89280)*($A$1=PS!$E$2:$E$89280)))</f>
        <v>84.92965632324966</v>
      </c>
      <c r="S58" s="2" cm="1">
        <f t="array" ref="S58">AVERAGE(_xlfn._xlws.FILTER(PS!$F$2:$F$89280, (C58=PS!$B$2:$B$89280)*(D58=PS!$D$2:$D$89280)*(2040=PS!$E$2:$E$89280)))</f>
        <v>103.20221551538322</v>
      </c>
      <c r="T58" s="9" cm="1">
        <f t="array" ref="T58">AVERAGE(_xlfn._xlws.FILTER(PS!$P$2:$P$89280, (C58=PS!$B$2:$B$89280)*(D58=PS!$D$2:$D$89280)*($A$1=PS!$E$2:$E$89280)))+AVERAGE(_xlfn._xlws.FILTER(PS!$R$2:$R$89280, (C58=PS!$B$2:$B$89280)*(D58=PS!$D$2:$D$89280)*($A$1=PS!$E$2:$E$89280)))</f>
        <v>1171.6307378129977</v>
      </c>
      <c r="U58" s="9" cm="1">
        <f t="array" ref="U58">AVERAGE(_xlfn._xlws.FILTER(PS!$T$2:$T$89280, (C58=PS!$B$2:$B$89280)*(D58=PS!$D$2:$D$89280)*($A$1=PS!$E$2:$E$89280)))</f>
        <v>441.2331990486386</v>
      </c>
      <c r="V58" s="9" cm="1">
        <f t="array" ref="V58">AVERAGE(_xlfn._xlws.FILTER(PS!$O$2:$O$89280+PS!$U$2:$U$89280, (C58=PS!$B$2:$B$89280)*(D58=PS!$D$2:$D$89280)*($A$1=PS!$E$2:$E$89280)))</f>
        <v>91.856810802526866</v>
      </c>
      <c r="W58" s="9" cm="1">
        <f t="array" ref="W58">AVERAGE(_xlfn._xlws.FILTER(PS!$Q$2:$Q$89280, (C58=PS!$B$2:$B$89280)*(D58=PS!$D$2:$D$89280)*($A$1=PS!$E$2:$E$89280)))</f>
        <v>19.77600000000006</v>
      </c>
      <c r="X58" s="9" cm="1">
        <f t="array" ref="X58">AVERAGE(_xlfn._xlws.FILTER(PS!$S$2:$S$89280, (C58=PS!$B$2:$B$89280)*(D58=PS!$D$2:$D$89280)*($A$1=PS!$E$2:$E$89280)))</f>
        <v>43.164000000000009</v>
      </c>
      <c r="Y58" s="9" cm="1">
        <f t="array" ref="Y58">AVERAGE(_xlfn._xlws.FILTER(PS_FS!$W$2:$W$89280+PS_FS!$Y$2:$Y$89280, (C58=PS_FS!$B$2:$B$89280)*(D58=PS_FS!$D$2:$D$89280)*($A$1=PS_FS!$E$2:$E$89280)))</f>
        <v>2080.9552524327332</v>
      </c>
      <c r="Z58" s="9" cm="1">
        <f t="array" ref="Z58">AVERAGE(_xlfn._xlws.FILTER(PS_FS!$AA$2:$AA$89280, (C58=PS_FS!$B$2:$B$89280)*(D58=PS_FS!$D$2:$D$89280)*($A$1=PS_FS!$E$2:$E$89280)))</f>
        <v>480.92690029583059</v>
      </c>
      <c r="AA58" s="9" cm="1">
        <f t="array" ref="AA58">AVERAGE(_xlfn._xlws.FILTER(PS_FS!$AB$2:$AB$89280+PS_FS!$V$2:$V$89280, (C58=PS_FS!$B$2:$B$89280)*(D58=PS_FS!$D$2:$D$89280)*($A$1=PS_FS!$E$2:$E$89280)))</f>
        <v>143.16762196223323</v>
      </c>
      <c r="AB58" s="9" cm="1">
        <f t="array" ref="AB58">AVERAGE(_xlfn._xlws.FILTER(PS_FS!$X$2:$X$89280, (C58=PS_FS!$B$2:$B$89280)*(D58=PS_FS!$D$2:$D$89280)*($A$1=PS_FS!$E$2:$E$89280)))</f>
        <v>4.7992875354207971</v>
      </c>
      <c r="AC58" s="9" cm="1">
        <f t="array" ref="AC58">AVERAGE(_xlfn._xlws.FILTER(PS_FS!$Z$2:$Z$89280, (C58=PS_FS!$B$2:$B$89280)*(D58=PS_FS!$D$2:$D$89280)*($A$1=PS_FS!$E$2:$E$89280)))</f>
        <v>306.65278011198563</v>
      </c>
      <c r="AE58" s="2" cm="1">
        <f t="array" ref="AE58">AVERAGE(_xlfn._xlws.FILTER(ETS!$M$2:$M$89240, (C58=ETS!$A$2:$A$89240)*(D58=ETS!$C$2:$C$89240)*(2040=ETS!$D$2:$D$89240)))</f>
        <v>407.41638773034225</v>
      </c>
      <c r="AF58" s="9" cm="1">
        <f t="array" ref="AF58">AVERAGE(_xlfn._xlws.FILTER(ETS!$L$2:$L$89240, (C58=ETS!$A$2:$A$89240)*(D58=ETS!$C$2:$C$89240)))*40</f>
        <v>3457.6984856035751</v>
      </c>
      <c r="AG58" s="9" cm="1">
        <f t="array" ref="AG58">AVERAGE(_xlfn._xlws.FILTER(ETS!$K$2:$K$89240, (C58=ETS!$A$2:$A$89240)*(D58=ETS!$C$2:$C$89240)))*40</f>
        <v>605.75085367085239</v>
      </c>
      <c r="AH58" s="9" cm="1">
        <f t="array" ref="AH58">AVERAGE(_xlfn._xlws.FILTER(ETS!$J$2:$J$89240, (C58=ETS!$A$2:$A$89240)*(D58=ETS!$C$2:$C$89240)))*40</f>
        <v>15202.715385612824</v>
      </c>
      <c r="AI58" s="4">
        <f t="shared" si="19"/>
        <v>19266.16472488725</v>
      </c>
      <c r="AJ58" s="2">
        <f t="shared" si="20"/>
        <v>3016.5018423382035</v>
      </c>
      <c r="AK58" s="9">
        <f>AJ58</f>
        <v>3016.5018423382035</v>
      </c>
      <c r="AL58">
        <f t="shared" si="2"/>
        <v>465.13205626698766</v>
      </c>
      <c r="AM58" s="9">
        <f t="shared" si="12"/>
        <v>2551.3697860712159</v>
      </c>
      <c r="AN58">
        <f t="shared" si="13"/>
        <v>170.35313848975647</v>
      </c>
      <c r="AO58">
        <f t="shared" si="14"/>
        <v>304.62679946963425</v>
      </c>
      <c r="AQ58">
        <f t="shared" si="9"/>
        <v>2551.3697860712159</v>
      </c>
      <c r="AR58">
        <v>2490.4501079403449</v>
      </c>
      <c r="AS58">
        <f t="shared" si="10"/>
        <v>60.919678130871034</v>
      </c>
      <c r="AT58" s="4">
        <f t="shared" si="4"/>
        <v>4864.1020890599711</v>
      </c>
      <c r="AU58" s="4">
        <f t="shared" si="5"/>
        <v>3270.7915835378553</v>
      </c>
    </row>
    <row r="59" spans="1:47" x14ac:dyDescent="0.25">
      <c r="A59" t="s">
        <v>234</v>
      </c>
      <c r="B59">
        <v>60</v>
      </c>
      <c r="C59">
        <v>22</v>
      </c>
      <c r="D59" t="s">
        <v>342</v>
      </c>
      <c r="E59" s="3" t="e" cm="1">
        <f t="array" ref="E59">AVERAGE(_xlfn._xlws.FILTER('H2'!$AG$2:$AG$89120, (C59='H2'!$B$2:$B$89280)*(D59='H2'!$D$2:$D$89280)*($A$1='H2'!$E$2:$E$89280)))</f>
        <v>#VALUE!</v>
      </c>
      <c r="F59" s="2" t="e" cm="1">
        <f t="array" ref="F59">AVERAGE(_xlfn._xlws.FILTER('H2'!$AG$2:$AG$89120, (C59='H2'!$B$2:$B$89280)*(D59='H2'!$D$2:$D$89280)*(2040='H2'!$E$2:$E$89280)))</f>
        <v>#VALUE!</v>
      </c>
      <c r="G59" s="9" t="e" cm="1">
        <f t="array" ref="G59">_xlfn._xlws.FILTER('H2'!$AH$2:$AH$98960, (C59='H2'!$B$2:$B$89280)*(D59='H2'!$D$2:$D$89280)*($A$1='H2'!$E$2:$E$89280))</f>
        <v>#VALUE!</v>
      </c>
      <c r="H59" s="9" t="e" cm="1">
        <f t="array" ref="H59">_xlfn._xlws.FILTER('H2'!$AJ$2:$AJ$98960, (C59='H2'!$B$2:$B$89280)*(D59='H2'!$D$2:$D$89280)*($A$1='H2'!$E$2:$E$89280))</f>
        <v>#VALUE!</v>
      </c>
      <c r="I59" s="9" t="e" cm="1">
        <f t="array" ref="I59">_xlfn._xlws.FILTER('H2'!$AK$2:$AK$98960, (C59='H2'!$B$2:$B$89280)*(D59='H2'!$D$2:$D$89280)*($A$1='H2'!$E$2:$E$89280))</f>
        <v>#VALUE!</v>
      </c>
      <c r="J59" s="9" t="e" cm="1">
        <f t="array" ref="J59">_xlfn._xlws.FILTER('H2'!$AL$2:$AL$98960, (C59='H2'!$B$2:$B$89280)*(D59='H2'!$D$2:$D$89280)*($A$1='H2'!$E$2:$E$89280))</f>
        <v>#VALUE!</v>
      </c>
      <c r="K59" s="2" t="e" cm="1" vm="1">
        <f t="array" ref="K59">AVERAGE(_xlfn._xlws.FILTER('H2'!$L$2:$L$89280, (C59='H2'!$B$2:$B$89280)*(D59='H2'!$D$2:$D$89280)*($A$1='H2'!$E$2:$E$89280)))</f>
        <v>#VALUE!</v>
      </c>
      <c r="L59" s="2" t="e" cm="1" vm="1">
        <f t="array" ref="L59">AVERAGE(_xlfn._xlws.FILTER('H2'!$M$2:$M$89280, (C59='H2'!$B$2:$B$89280)*(D59='H2'!$D$2:$D$89280)*($A$1='H2'!$E$2:$E$89280)))</f>
        <v>#VALUE!</v>
      </c>
      <c r="M59" s="2" t="e" cm="1" vm="1">
        <f t="array" ref="M59">AVERAGE(_xlfn._xlws.FILTER('H2'!$K$2:$K$89280, ($C59='H2'!$B$2:$B$89280)*(D59='H2'!$D$2:$D$89280)*($A$1='H2'!$E$2:$E$89280)))</f>
        <v>#VALUE!</v>
      </c>
      <c r="N59" s="2" t="e" cm="1" vm="1">
        <f t="array" ref="N59">AVERAGE(_xlfn._xlws.FILTER('H2'!$N$2:$N$89280, ($C59='H2'!$B$2:$B$89280)*(D59='H2'!$D$2:$D$89280)*($A$1='H2'!$E$2:$E$89280)))</f>
        <v>#VALUE!</v>
      </c>
      <c r="O59" s="2" t="e" cm="1" vm="1">
        <f t="array" ref="O59">AVERAGE(_xlfn._xlws.FILTER('H2'!$H$2:$H$89280, ($C59='H2'!$B$2:$B$89280)*(D59='H2'!$D$2:$D$89280)*($A$1='H2'!$E$2:$E$89280)))</f>
        <v>#VALUE!</v>
      </c>
      <c r="P59" s="2" t="e" cm="1" vm="1">
        <f t="array" ref="P59">AVERAGE(_xlfn._xlws.FILTER('H2'!$I$2:$I$89280, ($C59='H2'!$B$2:$B$89280)*(D59='H2'!$D$2:$D$89280)*($A$1='H2'!$E$2:$E$89280)))</f>
        <v>#VALUE!</v>
      </c>
      <c r="Q59" s="2" t="e" cm="1" vm="1">
        <f t="array" ref="Q59">AVERAGE(_xlfn._xlws.FILTER('H2'!$G$2:$G$89280, ($C59='H2'!$B$2:$B$89280)*(D59='H2'!$D$2:$D$89280)*($A$1='H2'!$E$2:$E$89280)))</f>
        <v>#VALUE!</v>
      </c>
      <c r="R59" s="2" t="e" cm="1" vm="1">
        <f t="array" ref="R59">AVERAGE(_xlfn._xlws.FILTER(PS!$F$2:$F$89280, (C59=PS!$B$2:$B$89280)*(D59=PS!$D$2:$D$89280)*($A$1=PS!$E$2:$E$89280)))</f>
        <v>#VALUE!</v>
      </c>
      <c r="S59" s="2" t="e" cm="1" vm="1">
        <f t="array" ref="S59">AVERAGE(_xlfn._xlws.FILTER(PS!$F$2:$F$89280, (C59=PS!$B$2:$B$89280)*(D59=PS!$D$2:$D$89280)*(2040=PS!$E$2:$E$89280)))</f>
        <v>#VALUE!</v>
      </c>
      <c r="T59" s="2" t="e" cm="1" vm="1">
        <f t="array" ref="T59">AVERAGE(_xlfn._xlws.FILTER(PS!$P$2:$P$89280, (C59=PS!$B$2:$B$89280)*(D59=PS!$D$2:$D$89280)*($A$1=PS!$E$2:$E$89280)))+AVERAGE(_xlfn._xlws.FILTER(PS!$R$2:$R$89280, (C59=PS!$B$2:$B$89280)*(D59=PS!$D$2:$D$89280)*($A$1=PS!$E$2:$E$89280)))-T$58</f>
        <v>#VALUE!</v>
      </c>
      <c r="U59" s="2" t="e" cm="1" vm="1">
        <f t="array" ref="U59">AVERAGE(_xlfn._xlws.FILTER(PS!$T$2:$T$89280, (C59=PS!$B$2:$B$89280)*(D59=PS!$D$2:$D$89280)*($A$1=PS!$E$2:$E$89280)))-U$58</f>
        <v>#VALUE!</v>
      </c>
      <c r="V59" s="2" t="e" cm="1" vm="1">
        <f t="array" ref="V59">AVERAGE(_xlfn._xlws.FILTER(PS!$O$2:$O$89280+PS!$U$2:$U$89280, (C59=PS!$B$2:$B$89280)*(D59=PS!$D$2:$D$89280)*($A$1=PS!$E$2:$E$89280)))-V$58</f>
        <v>#VALUE!</v>
      </c>
      <c r="W59" s="2" t="e" cm="1" vm="1">
        <f t="array" ref="W59">AVERAGE(_xlfn._xlws.FILTER(PS!$Q$2:$Q$89280, (C59=PS!$B$2:$B$89280)*(D59=PS!$D$2:$D$89280)*($A$1=PS!$E$2:$E$89280)))-W$58</f>
        <v>#VALUE!</v>
      </c>
      <c r="X59" s="2" t="e" cm="1" vm="1">
        <f t="array" ref="X59">AVERAGE(_xlfn._xlws.FILTER(PS!$S$2:$S$89280, (C59=PS!$B$2:$B$89280)*(D59=PS!$D$2:$D$89280)*($A$1=PS!$E$2:$E$89280)))-X$58</f>
        <v>#VALUE!</v>
      </c>
      <c r="Y59" s="2" t="e" cm="1" vm="1">
        <f t="array" ref="Y59">AVERAGE(_xlfn._xlws.FILTER(PS_FS!$W$2:$W$89280+PS_FS!$Y$2:$Y$89280, (C59=PS_FS!$B$2:$B$89280)*(D59=PS_FS!$D$2:$D$89280)*($A$1=PS_FS!$E$2:$E$89280)))-Y$58</f>
        <v>#VALUE!</v>
      </c>
      <c r="Z59" s="2" t="e" cm="1" vm="1">
        <f t="array" ref="Z59">AVERAGE(_xlfn._xlws.FILTER(PS_FS!$AA$2:$AA$89280, (C59=PS_FS!$B$2:$B$89280)*(D59=PS_FS!$D$2:$D$89280)*($A$1=PS_FS!$E$2:$E$89280)))-Z$58</f>
        <v>#VALUE!</v>
      </c>
      <c r="AA59" s="2" t="e" cm="1" vm="1">
        <f t="array" ref="AA59">AVERAGE(_xlfn._xlws.FILTER(PS_FS!$AB$2:$AB$89280+PS_FS!$V$2:$V$89280, (C59=PS_FS!$B$2:$B$89280)*(D59=PS_FS!$D$2:$D$89280)*($A$1=PS_FS!$E$2:$E$89280)))-AA$58</f>
        <v>#VALUE!</v>
      </c>
      <c r="AB59" s="2" t="e" cm="1" vm="1">
        <f t="array" ref="AB59">AVERAGE(_xlfn._xlws.FILTER(PS_FS!$X$2:$X$89280, (C59=PS_FS!$B$2:$B$89280)*(D59=PS_FS!$D$2:$D$89280)*($A$1=PS_FS!$E$2:$E$89280)))-AB$58</f>
        <v>#VALUE!</v>
      </c>
      <c r="AC59" s="2" t="e" cm="1" vm="1">
        <f t="array" ref="AC59">AVERAGE(_xlfn._xlws.FILTER(PS_FS!$Z$2:$Z$89280, (C59=PS_FS!$B$2:$B$89280)*(D59=PS_FS!$D$2:$D$89280)*($A$1=PS_FS!$E$2:$E$89280)))-AC$58</f>
        <v>#VALUE!</v>
      </c>
      <c r="AD59" s="2" t="e" cm="1" vm="1">
        <f t="array" ref="AD59">AVERAGE(_xlfn._xlws.FILTER(ETS!$M$2:$M$89240, (C59=ETS!$A$2:$A$89240)*(D59=ETS!$C$2:$C$89240)*($A$1=ETS!$D$2:$D$89240)))</f>
        <v>#VALUE!</v>
      </c>
      <c r="AE59" s="2" t="e" cm="1" vm="1">
        <f t="array" ref="AE59">AVERAGE(_xlfn._xlws.FILTER(ETS!$M$2:$M$89240, (C59=ETS!$A$2:$A$89240)*(D59=ETS!$C$2:$C$89240)*(2040=ETS!$D$2:$D$89240)))</f>
        <v>#VALUE!</v>
      </c>
      <c r="AF59" s="9" t="e" cm="1" vm="1">
        <f t="array" ref="AF59">AVERAGE(_xlfn._xlws.FILTER(ETS!$L$2:$L$89240, (C59=ETS!$A$2:$A$89240)*(D59=ETS!$C$2:$C$89240)))*40-AF$58</f>
        <v>#VALUE!</v>
      </c>
      <c r="AG59" s="9" t="e" cm="1" vm="1">
        <f t="array" ref="AG59">AVERAGE(_xlfn._xlws.FILTER(ETS!$K$2:$K$89240, (C59=ETS!$A$2:$A$89240)*(D59=ETS!$C$2:$C$89240)))*40-AG$58</f>
        <v>#VALUE!</v>
      </c>
      <c r="AH59" s="9" t="e" cm="1" vm="1">
        <f t="array" ref="AH59">AVERAGE(_xlfn._xlws.FILTER(ETS!$J$2:$J$89240, (C59=ETS!$A$2:$A$89240)*(D59=ETS!$C$2:$C$89240)))*40-AH$58</f>
        <v>#VALUE!</v>
      </c>
      <c r="AI59" s="4" t="e" vm="2">
        <f t="shared" si="19"/>
        <v>#VALUE!</v>
      </c>
      <c r="AJ59" s="2" t="e" vm="2">
        <f t="shared" si="20"/>
        <v>#VALUE!</v>
      </c>
      <c r="AK59" s="9" t="e" vm="2">
        <f t="shared" si="16"/>
        <v>#VALUE!</v>
      </c>
      <c r="AL59" t="e" vm="2">
        <f t="shared" si="2"/>
        <v>#VALUE!</v>
      </c>
      <c r="AM59" s="9" t="e" vm="2">
        <f t="shared" si="12"/>
        <v>#VALUE!</v>
      </c>
      <c r="AN59" t="e" vm="2">
        <f t="shared" si="13"/>
        <v>#VALUE!</v>
      </c>
      <c r="AO59" t="e" vm="2">
        <f t="shared" si="14"/>
        <v>#VALUE!</v>
      </c>
      <c r="AP59" t="e" vm="2">
        <f t="shared" si="17"/>
        <v>#VALUE!</v>
      </c>
      <c r="AQ59" t="e" vm="2">
        <f t="shared" si="9"/>
        <v>#VALUE!</v>
      </c>
      <c r="AR59">
        <v>2490.4501079403449</v>
      </c>
      <c r="AS59" t="e" vm="2">
        <f t="shared" si="10"/>
        <v>#VALUE!</v>
      </c>
      <c r="AT59" s="4" t="e" vm="2">
        <f t="shared" si="4"/>
        <v>#VALUE!</v>
      </c>
      <c r="AU59" s="4" t="e" vm="2">
        <f t="shared" si="5"/>
        <v>#VALUE!</v>
      </c>
    </row>
    <row r="60" spans="1:47" x14ac:dyDescent="0.25">
      <c r="A60" t="s">
        <v>237</v>
      </c>
      <c r="B60">
        <v>61</v>
      </c>
      <c r="C60">
        <v>126</v>
      </c>
      <c r="D60" t="s">
        <v>342</v>
      </c>
      <c r="E60" s="3" t="e" cm="1">
        <f t="array" ref="E60">AVERAGE(_xlfn._xlws.FILTER('H2'!$AG$2:$AG$89120, (C60='H2'!$B$2:$B$89280)*(D60='H2'!$D$2:$D$89280)*($A$1='H2'!$E$2:$E$89280)))</f>
        <v>#VALUE!</v>
      </c>
      <c r="F60" s="2" t="e" cm="1">
        <f t="array" ref="F60">AVERAGE(_xlfn._xlws.FILTER('H2'!$AG$2:$AG$89120, (C60='H2'!$B$2:$B$89280)*(D60='H2'!$D$2:$D$89280)*(2040='H2'!$E$2:$E$89280)))</f>
        <v>#VALUE!</v>
      </c>
      <c r="G60" s="9" t="e" cm="1">
        <f t="array" ref="G60">_xlfn._xlws.FILTER('H2'!$AH$2:$AH$98960, (C60='H2'!$B$2:$B$89280)*(D60='H2'!$D$2:$D$89280)*($A$1='H2'!$E$2:$E$89280))</f>
        <v>#VALUE!</v>
      </c>
      <c r="H60" s="9" t="e" cm="1">
        <f t="array" ref="H60">_xlfn._xlws.FILTER('H2'!$AJ$2:$AJ$98960, (C60='H2'!$B$2:$B$89280)*(D60='H2'!$D$2:$D$89280)*($A$1='H2'!$E$2:$E$89280))</f>
        <v>#VALUE!</v>
      </c>
      <c r="I60" s="9" t="e" cm="1">
        <f t="array" ref="I60">_xlfn._xlws.FILTER('H2'!$AK$2:$AK$98960, (C60='H2'!$B$2:$B$89280)*(D60='H2'!$D$2:$D$89280)*($A$1='H2'!$E$2:$E$89280))</f>
        <v>#VALUE!</v>
      </c>
      <c r="J60" s="9" t="e" cm="1">
        <f t="array" ref="J60">_xlfn._xlws.FILTER('H2'!$AL$2:$AL$98960, (C60='H2'!$B$2:$B$89280)*(D60='H2'!$D$2:$D$89280)*($A$1='H2'!$E$2:$E$89280))</f>
        <v>#VALUE!</v>
      </c>
      <c r="K60" s="2" t="e" cm="1" vm="1">
        <f t="array" ref="K60">AVERAGE(_xlfn._xlws.FILTER('H2'!$L$2:$L$89280, (C60='H2'!$B$2:$B$89280)*(D60='H2'!$D$2:$D$89280)*($A$1='H2'!$E$2:$E$89280)))</f>
        <v>#VALUE!</v>
      </c>
      <c r="L60" s="2" t="e" cm="1" vm="1">
        <f t="array" ref="L60">AVERAGE(_xlfn._xlws.FILTER('H2'!$M$2:$M$89280, (C60='H2'!$B$2:$B$89280)*(D60='H2'!$D$2:$D$89280)*($A$1='H2'!$E$2:$E$89280)))</f>
        <v>#VALUE!</v>
      </c>
      <c r="M60" s="2" t="e" cm="1" vm="1">
        <f t="array" ref="M60">AVERAGE(_xlfn._xlws.FILTER('H2'!$K$2:$K$89280, ($C60='H2'!$B$2:$B$89280)*(D60='H2'!$D$2:$D$89280)*($A$1='H2'!$E$2:$E$89280)))</f>
        <v>#VALUE!</v>
      </c>
      <c r="N60" s="2" t="e" cm="1" vm="1">
        <f t="array" ref="N60">AVERAGE(_xlfn._xlws.FILTER('H2'!$N$2:$N$89280, ($C60='H2'!$B$2:$B$89280)*(D60='H2'!$D$2:$D$89280)*($A$1='H2'!$E$2:$E$89280)))</f>
        <v>#VALUE!</v>
      </c>
      <c r="O60" s="2" t="e" cm="1" vm="1">
        <f t="array" ref="O60">AVERAGE(_xlfn._xlws.FILTER('H2'!$H$2:$H$89280, ($C60='H2'!$B$2:$B$89280)*(D60='H2'!$D$2:$D$89280)*($A$1='H2'!$E$2:$E$89280)))</f>
        <v>#VALUE!</v>
      </c>
      <c r="P60" s="2" t="e" cm="1" vm="1">
        <f t="array" ref="P60">AVERAGE(_xlfn._xlws.FILTER('H2'!$I$2:$I$89280, ($C60='H2'!$B$2:$B$89280)*(D60='H2'!$D$2:$D$89280)*($A$1='H2'!$E$2:$E$89280)))</f>
        <v>#VALUE!</v>
      </c>
      <c r="Q60" s="2" t="e" cm="1" vm="1">
        <f t="array" ref="Q60">AVERAGE(_xlfn._xlws.FILTER('H2'!$G$2:$G$89280, ($C60='H2'!$B$2:$B$89280)*(D60='H2'!$D$2:$D$89280)*($A$1='H2'!$E$2:$E$89280)))</f>
        <v>#VALUE!</v>
      </c>
      <c r="R60" s="2" t="e" cm="1" vm="1">
        <f t="array" ref="R60">AVERAGE(_xlfn._xlws.FILTER(PS!$F$2:$F$89280, (C60=PS!$B$2:$B$89280)*(D60=PS!$D$2:$D$89280)*($A$1=PS!$E$2:$E$89280)))</f>
        <v>#VALUE!</v>
      </c>
      <c r="S60" s="2" t="e" cm="1" vm="1">
        <f t="array" ref="S60">AVERAGE(_xlfn._xlws.FILTER(PS!$F$2:$F$89280, (C60=PS!$B$2:$B$89280)*(D60=PS!$D$2:$D$89280)*(2040=PS!$E$2:$E$89280)))</f>
        <v>#VALUE!</v>
      </c>
      <c r="T60" s="2" t="e" cm="1" vm="1">
        <f t="array" ref="T60">AVERAGE(_xlfn._xlws.FILTER(PS!$P$2:$P$89280, (C60=PS!$B$2:$B$89280)*(D60=PS!$D$2:$D$89280)*($A$1=PS!$E$2:$E$89280)))+AVERAGE(_xlfn._xlws.FILTER(PS!$R$2:$R$89280, (C60=PS!$B$2:$B$89280)*(D60=PS!$D$2:$D$89280)*($A$1=PS!$E$2:$E$89280)))-T$58</f>
        <v>#VALUE!</v>
      </c>
      <c r="U60" s="2" t="e" cm="1" vm="1">
        <f t="array" ref="U60">AVERAGE(_xlfn._xlws.FILTER(PS!$T$2:$T$89280, (C60=PS!$B$2:$B$89280)*(D60=PS!$D$2:$D$89280)*($A$1=PS!$E$2:$E$89280)))-U$58</f>
        <v>#VALUE!</v>
      </c>
      <c r="V60" s="2" t="e" cm="1" vm="1">
        <f t="array" ref="V60">AVERAGE(_xlfn._xlws.FILTER(PS!$O$2:$O$89280+PS!$U$2:$U$89280, (C60=PS!$B$2:$B$89280)*(D60=PS!$D$2:$D$89280)*($A$1=PS!$E$2:$E$89280)))-V$58</f>
        <v>#VALUE!</v>
      </c>
      <c r="W60" s="2" t="e" cm="1" vm="1">
        <f t="array" ref="W60">AVERAGE(_xlfn._xlws.FILTER(PS!$Q$2:$Q$89280, (C60=PS!$B$2:$B$89280)*(D60=PS!$D$2:$D$89280)*($A$1=PS!$E$2:$E$89280)))-W$58</f>
        <v>#VALUE!</v>
      </c>
      <c r="X60" s="2" t="e" cm="1" vm="1">
        <f t="array" ref="X60">AVERAGE(_xlfn._xlws.FILTER(PS!$S$2:$S$89280, (C60=PS!$B$2:$B$89280)*(D60=PS!$D$2:$D$89280)*($A$1=PS!$E$2:$E$89280)))-X$58</f>
        <v>#VALUE!</v>
      </c>
      <c r="Y60" s="2" t="e" cm="1" vm="1">
        <f t="array" ref="Y60">AVERAGE(_xlfn._xlws.FILTER(PS_FS!$W$2:$W$89280+PS_FS!$Y$2:$Y$89280, (C60=PS_FS!$B$2:$B$89280)*(D60=PS_FS!$D$2:$D$89280)*($A$1=PS_FS!$E$2:$E$89280)))-Y$58</f>
        <v>#VALUE!</v>
      </c>
      <c r="Z60" s="2" t="e" cm="1" vm="1">
        <f t="array" ref="Z60">AVERAGE(_xlfn._xlws.FILTER(PS_FS!$AA$2:$AA$89280, (C60=PS_FS!$B$2:$B$89280)*(D60=PS_FS!$D$2:$D$89280)*($A$1=PS_FS!$E$2:$E$89280)))-Z$58</f>
        <v>#VALUE!</v>
      </c>
      <c r="AA60" s="2" t="e" cm="1" vm="1">
        <f t="array" ref="AA60">AVERAGE(_xlfn._xlws.FILTER(PS_FS!$AB$2:$AB$89280+PS_FS!$V$2:$V$89280, (C60=PS_FS!$B$2:$B$89280)*(D60=PS_FS!$D$2:$D$89280)*($A$1=PS_FS!$E$2:$E$89280)))-AA$58</f>
        <v>#VALUE!</v>
      </c>
      <c r="AB60" s="2" t="e" cm="1" vm="1">
        <f t="array" ref="AB60">AVERAGE(_xlfn._xlws.FILTER(PS_FS!$X$2:$X$89280, (C60=PS_FS!$B$2:$B$89280)*(D60=PS_FS!$D$2:$D$89280)*($A$1=PS_FS!$E$2:$E$89280)))-AB$58</f>
        <v>#VALUE!</v>
      </c>
      <c r="AC60" s="2" t="e" cm="1" vm="1">
        <f t="array" ref="AC60">AVERAGE(_xlfn._xlws.FILTER(PS_FS!$Z$2:$Z$89280, (C60=PS_FS!$B$2:$B$89280)*(D60=PS_FS!$D$2:$D$89280)*($A$1=PS_FS!$E$2:$E$89280)))-AC$58</f>
        <v>#VALUE!</v>
      </c>
      <c r="AD60" s="2" t="e" cm="1" vm="1">
        <f t="array" ref="AD60">AVERAGE(_xlfn._xlws.FILTER(ETS!$M$2:$M$89240, (C60=ETS!$A$2:$A$89240)*(D60=ETS!$C$2:$C$89240)*($A$1=ETS!$D$2:$D$89240)))</f>
        <v>#VALUE!</v>
      </c>
      <c r="AE60" s="2" t="e" cm="1" vm="1">
        <f t="array" ref="AE60">AVERAGE(_xlfn._xlws.FILTER(ETS!$M$2:$M$89240, (C60=ETS!$A$2:$A$89240)*(D60=ETS!$C$2:$C$89240)*(2040=ETS!$D$2:$D$89240)))</f>
        <v>#VALUE!</v>
      </c>
      <c r="AF60" s="9" t="e" cm="1" vm="1">
        <f t="array" ref="AF60">AVERAGE(_xlfn._xlws.FILTER(ETS!$L$2:$L$89240, (C60=ETS!$A$2:$A$89240)*(D60=ETS!$C$2:$C$89240)))*40-AF$58</f>
        <v>#VALUE!</v>
      </c>
      <c r="AG60" s="9" t="e" cm="1" vm="1">
        <f t="array" ref="AG60">AVERAGE(_xlfn._xlws.FILTER(ETS!$K$2:$K$89240, (C60=ETS!$A$2:$A$89240)*(D60=ETS!$C$2:$C$89240)))*40-AG$58</f>
        <v>#VALUE!</v>
      </c>
      <c r="AH60" s="9" t="e" cm="1" vm="1">
        <f t="array" ref="AH60">AVERAGE(_xlfn._xlws.FILTER(ETS!$J$2:$J$89240, (C60=ETS!$A$2:$A$89240)*(D60=ETS!$C$2:$C$89240)))*40-AH$58</f>
        <v>#VALUE!</v>
      </c>
      <c r="AI60" s="4" t="e" vm="2">
        <f t="shared" si="19"/>
        <v>#VALUE!</v>
      </c>
      <c r="AJ60" s="2" t="e" vm="2">
        <f t="shared" si="20"/>
        <v>#VALUE!</v>
      </c>
      <c r="AK60" s="9" t="e" vm="2">
        <f t="shared" si="16"/>
        <v>#VALUE!</v>
      </c>
      <c r="AL60" t="e" vm="2">
        <f t="shared" si="2"/>
        <v>#VALUE!</v>
      </c>
      <c r="AM60" s="9" t="e" vm="2">
        <f t="shared" si="12"/>
        <v>#VALUE!</v>
      </c>
      <c r="AN60" t="e" vm="2">
        <f t="shared" si="13"/>
        <v>#VALUE!</v>
      </c>
      <c r="AO60" t="e" vm="2">
        <f t="shared" si="14"/>
        <v>#VALUE!</v>
      </c>
      <c r="AP60" t="e" vm="2">
        <f t="shared" si="17"/>
        <v>#VALUE!</v>
      </c>
      <c r="AQ60" t="e" vm="2">
        <f t="shared" si="9"/>
        <v>#VALUE!</v>
      </c>
      <c r="AR60">
        <v>2490.4501079403449</v>
      </c>
      <c r="AS60" t="e" vm="2">
        <f t="shared" si="10"/>
        <v>#VALUE!</v>
      </c>
      <c r="AT60" s="4" t="e" vm="2">
        <f t="shared" si="4"/>
        <v>#VALUE!</v>
      </c>
      <c r="AU60" s="4" t="e" vm="2">
        <f t="shared" si="5"/>
        <v>#VALUE!</v>
      </c>
    </row>
    <row r="61" spans="1:47" x14ac:dyDescent="0.25">
      <c r="A61" t="s">
        <v>235</v>
      </c>
      <c r="B61">
        <v>62</v>
      </c>
      <c r="C61">
        <v>276</v>
      </c>
      <c r="D61" t="s">
        <v>342</v>
      </c>
      <c r="E61" s="3" t="e" cm="1">
        <f t="array" ref="E61">AVERAGE(_xlfn._xlws.FILTER('H2'!$AG$2:$AG$89120, (C61='H2'!$B$2:$B$89280)*(D61='H2'!$D$2:$D$89280)*($A$1='H2'!$E$2:$E$89280)))</f>
        <v>#VALUE!</v>
      </c>
      <c r="F61" s="2" t="e" cm="1">
        <f t="array" ref="F61">AVERAGE(_xlfn._xlws.FILTER('H2'!$AG$2:$AG$89120, (C61='H2'!$B$2:$B$89280)*(D61='H2'!$D$2:$D$89280)*(2040='H2'!$E$2:$E$89280)))</f>
        <v>#VALUE!</v>
      </c>
      <c r="G61" s="9" t="e" cm="1">
        <f t="array" ref="G61">_xlfn._xlws.FILTER('H2'!$AH$2:$AH$98960, (C61='H2'!$B$2:$B$89280)*(D61='H2'!$D$2:$D$89280)*($A$1='H2'!$E$2:$E$89280))</f>
        <v>#VALUE!</v>
      </c>
      <c r="H61" s="9" t="e" cm="1">
        <f t="array" ref="H61">_xlfn._xlws.FILTER('H2'!$AJ$2:$AJ$98960, (C61='H2'!$B$2:$B$89280)*(D61='H2'!$D$2:$D$89280)*($A$1='H2'!$E$2:$E$89280))</f>
        <v>#VALUE!</v>
      </c>
      <c r="I61" s="9" t="e" cm="1">
        <f t="array" ref="I61">_xlfn._xlws.FILTER('H2'!$AK$2:$AK$98960, (C61='H2'!$B$2:$B$89280)*(D61='H2'!$D$2:$D$89280)*($A$1='H2'!$E$2:$E$89280))</f>
        <v>#VALUE!</v>
      </c>
      <c r="J61" s="9" t="e" cm="1">
        <f t="array" ref="J61">_xlfn._xlws.FILTER('H2'!$AL$2:$AL$98960, (C61='H2'!$B$2:$B$89280)*(D61='H2'!$D$2:$D$89280)*($A$1='H2'!$E$2:$E$89280))</f>
        <v>#VALUE!</v>
      </c>
      <c r="K61" s="2" t="e" cm="1" vm="1">
        <f t="array" ref="K61">AVERAGE(_xlfn._xlws.FILTER('H2'!$L$2:$L$89280, (C61='H2'!$B$2:$B$89280)*(D61='H2'!$D$2:$D$89280)*($A$1='H2'!$E$2:$E$89280)))</f>
        <v>#VALUE!</v>
      </c>
      <c r="L61" s="2" t="e" cm="1" vm="1">
        <f t="array" ref="L61">AVERAGE(_xlfn._xlws.FILTER('H2'!$M$2:$M$89280, (C61='H2'!$B$2:$B$89280)*(D61='H2'!$D$2:$D$89280)*($A$1='H2'!$E$2:$E$89280)))</f>
        <v>#VALUE!</v>
      </c>
      <c r="M61" s="2" t="e" cm="1" vm="1">
        <f t="array" ref="M61">AVERAGE(_xlfn._xlws.FILTER('H2'!$K$2:$K$89280, ($C61='H2'!$B$2:$B$89280)*(D61='H2'!$D$2:$D$89280)*($A$1='H2'!$E$2:$E$89280)))</f>
        <v>#VALUE!</v>
      </c>
      <c r="N61" s="2" t="e" cm="1" vm="1">
        <f t="array" ref="N61">AVERAGE(_xlfn._xlws.FILTER('H2'!$N$2:$N$89280, ($C61='H2'!$B$2:$B$89280)*(D61='H2'!$D$2:$D$89280)*($A$1='H2'!$E$2:$E$89280)))</f>
        <v>#VALUE!</v>
      </c>
      <c r="O61" s="2" t="e" cm="1" vm="1">
        <f t="array" ref="O61">AVERAGE(_xlfn._xlws.FILTER('H2'!$H$2:$H$89280, ($C61='H2'!$B$2:$B$89280)*(D61='H2'!$D$2:$D$89280)*($A$1='H2'!$E$2:$E$89280)))</f>
        <v>#VALUE!</v>
      </c>
      <c r="P61" s="2" t="e" cm="1" vm="1">
        <f t="array" ref="P61">AVERAGE(_xlfn._xlws.FILTER('H2'!$I$2:$I$89280, ($C61='H2'!$B$2:$B$89280)*(D61='H2'!$D$2:$D$89280)*($A$1='H2'!$E$2:$E$89280)))</f>
        <v>#VALUE!</v>
      </c>
      <c r="Q61" s="2" t="e" cm="1" vm="1">
        <f t="array" ref="Q61">AVERAGE(_xlfn._xlws.FILTER('H2'!$G$2:$G$89280, ($C61='H2'!$B$2:$B$89280)*(D61='H2'!$D$2:$D$89280)*($A$1='H2'!$E$2:$E$89280)))</f>
        <v>#VALUE!</v>
      </c>
      <c r="R61" s="2" t="e" cm="1" vm="1">
        <f t="array" ref="R61">AVERAGE(_xlfn._xlws.FILTER(PS!$F$2:$F$89280, (C61=PS!$B$2:$B$89280)*(D61=PS!$D$2:$D$89280)*($A$1=PS!$E$2:$E$89280)))</f>
        <v>#VALUE!</v>
      </c>
      <c r="S61" s="2" t="e" cm="1" vm="1">
        <f t="array" ref="S61">AVERAGE(_xlfn._xlws.FILTER(PS!$F$2:$F$89280, (C61=PS!$B$2:$B$89280)*(D61=PS!$D$2:$D$89280)*(2040=PS!$E$2:$E$89280)))</f>
        <v>#VALUE!</v>
      </c>
      <c r="T61" s="2" t="e" cm="1" vm="1">
        <f t="array" ref="T61">AVERAGE(_xlfn._xlws.FILTER(PS!$P$2:$P$89280, (C61=PS!$B$2:$B$89280)*(D61=PS!$D$2:$D$89280)*($A$1=PS!$E$2:$E$89280)))+AVERAGE(_xlfn._xlws.FILTER(PS!$R$2:$R$89280, (C61=PS!$B$2:$B$89280)*(D61=PS!$D$2:$D$89280)*($A$1=PS!$E$2:$E$89280)))-T$58</f>
        <v>#VALUE!</v>
      </c>
      <c r="U61" s="2" t="e" cm="1" vm="1">
        <f t="array" ref="U61">AVERAGE(_xlfn._xlws.FILTER(PS!$T$2:$T$89280, (C61=PS!$B$2:$B$89280)*(D61=PS!$D$2:$D$89280)*($A$1=PS!$E$2:$E$89280)))-U$58</f>
        <v>#VALUE!</v>
      </c>
      <c r="V61" s="2" t="e" cm="1" vm="1">
        <f t="array" ref="V61">AVERAGE(_xlfn._xlws.FILTER(PS!$O$2:$O$89280+PS!$U$2:$U$89280, (C61=PS!$B$2:$B$89280)*(D61=PS!$D$2:$D$89280)*($A$1=PS!$E$2:$E$89280)))-V$58</f>
        <v>#VALUE!</v>
      </c>
      <c r="W61" s="2" t="e" cm="1" vm="1">
        <f t="array" ref="W61">AVERAGE(_xlfn._xlws.FILTER(PS!$Q$2:$Q$89280, (C61=PS!$B$2:$B$89280)*(D61=PS!$D$2:$D$89280)*($A$1=PS!$E$2:$E$89280)))-W$58</f>
        <v>#VALUE!</v>
      </c>
      <c r="X61" s="2" t="e" cm="1" vm="1">
        <f t="array" ref="X61">AVERAGE(_xlfn._xlws.FILTER(PS!$S$2:$S$89280, (C61=PS!$B$2:$B$89280)*(D61=PS!$D$2:$D$89280)*($A$1=PS!$E$2:$E$89280)))-X$58</f>
        <v>#VALUE!</v>
      </c>
      <c r="Y61" s="2" t="e" cm="1" vm="1">
        <f t="array" ref="Y61">AVERAGE(_xlfn._xlws.FILTER(PS_FS!$W$2:$W$89280+PS_FS!$Y$2:$Y$89280, (C61=PS_FS!$B$2:$B$89280)*(D61=PS_FS!$D$2:$D$89280)*($A$1=PS_FS!$E$2:$E$89280)))-Y$58</f>
        <v>#VALUE!</v>
      </c>
      <c r="Z61" s="2" t="e" cm="1" vm="1">
        <f t="array" ref="Z61">AVERAGE(_xlfn._xlws.FILTER(PS_FS!$AA$2:$AA$89280, (C61=PS_FS!$B$2:$B$89280)*(D61=PS_FS!$D$2:$D$89280)*($A$1=PS_FS!$E$2:$E$89280)))-Z$58</f>
        <v>#VALUE!</v>
      </c>
      <c r="AA61" s="2" t="e" cm="1" vm="1">
        <f t="array" ref="AA61">AVERAGE(_xlfn._xlws.FILTER(PS_FS!$AB$2:$AB$89280+PS_FS!$V$2:$V$89280, (C61=PS_FS!$B$2:$B$89280)*(D61=PS_FS!$D$2:$D$89280)*($A$1=PS_FS!$E$2:$E$89280)))-AA$58</f>
        <v>#VALUE!</v>
      </c>
      <c r="AB61" s="2" t="e" cm="1" vm="1">
        <f t="array" ref="AB61">AVERAGE(_xlfn._xlws.FILTER(PS_FS!$X$2:$X$89280, (C61=PS_FS!$B$2:$B$89280)*(D61=PS_FS!$D$2:$D$89280)*($A$1=PS_FS!$E$2:$E$89280)))-AB$58</f>
        <v>#VALUE!</v>
      </c>
      <c r="AC61" s="2" t="e" cm="1" vm="1">
        <f t="array" ref="AC61">AVERAGE(_xlfn._xlws.FILTER(PS_FS!$Z$2:$Z$89280, (C61=PS_FS!$B$2:$B$89280)*(D61=PS_FS!$D$2:$D$89280)*($A$1=PS_FS!$E$2:$E$89280)))-AC$58</f>
        <v>#VALUE!</v>
      </c>
      <c r="AD61" s="2" t="e" cm="1" vm="1">
        <f t="array" ref="AD61">AVERAGE(_xlfn._xlws.FILTER(ETS!$M$2:$M$89240, (C61=ETS!$A$2:$A$89240)*(D61=ETS!$C$2:$C$89240)*($A$1=ETS!$D$2:$D$89240)))</f>
        <v>#VALUE!</v>
      </c>
      <c r="AE61" s="2" t="e" cm="1" vm="1">
        <f t="array" ref="AE61">AVERAGE(_xlfn._xlws.FILTER(ETS!$M$2:$M$89240, (C61=ETS!$A$2:$A$89240)*(D61=ETS!$C$2:$C$89240)*(2040=ETS!$D$2:$D$89240)))</f>
        <v>#VALUE!</v>
      </c>
      <c r="AF61" s="9" t="e" cm="1" vm="1">
        <f t="array" ref="AF61">AVERAGE(_xlfn._xlws.FILTER(ETS!$L$2:$L$89240, (C61=ETS!$A$2:$A$89240)*(D61=ETS!$C$2:$C$89240)))*40-AF$58</f>
        <v>#VALUE!</v>
      </c>
      <c r="AG61" s="9" t="e" cm="1" vm="1">
        <f t="array" ref="AG61">AVERAGE(_xlfn._xlws.FILTER(ETS!$K$2:$K$89240, (C61=ETS!$A$2:$A$89240)*(D61=ETS!$C$2:$C$89240)))*40-AG$58</f>
        <v>#VALUE!</v>
      </c>
      <c r="AH61" s="9" t="e" cm="1" vm="1">
        <f t="array" ref="AH61">AVERAGE(_xlfn._xlws.FILTER(ETS!$J$2:$J$89240, (C61=ETS!$A$2:$A$89240)*(D61=ETS!$C$2:$C$89240)))*40-AH$58</f>
        <v>#VALUE!</v>
      </c>
      <c r="AI61" s="4" t="e" vm="2">
        <f t="shared" si="19"/>
        <v>#VALUE!</v>
      </c>
      <c r="AJ61" s="2" t="e" vm="2">
        <f t="shared" si="20"/>
        <v>#VALUE!</v>
      </c>
      <c r="AK61" s="9" t="e" vm="2">
        <f t="shared" si="16"/>
        <v>#VALUE!</v>
      </c>
      <c r="AL61" t="e" vm="2">
        <f t="shared" si="2"/>
        <v>#VALUE!</v>
      </c>
      <c r="AM61" s="9" t="e" vm="2">
        <f t="shared" si="12"/>
        <v>#VALUE!</v>
      </c>
      <c r="AN61" t="e" vm="2">
        <f t="shared" si="13"/>
        <v>#VALUE!</v>
      </c>
      <c r="AO61" t="e" vm="2">
        <f t="shared" si="14"/>
        <v>#VALUE!</v>
      </c>
      <c r="AP61" t="e" vm="2">
        <f t="shared" si="17"/>
        <v>#VALUE!</v>
      </c>
      <c r="AQ61" t="e" vm="2">
        <f t="shared" si="9"/>
        <v>#VALUE!</v>
      </c>
      <c r="AR61">
        <v>2490.4501079403449</v>
      </c>
      <c r="AS61" t="e" vm="2">
        <f t="shared" si="10"/>
        <v>#VALUE!</v>
      </c>
      <c r="AT61" s="4" t="e" vm="2">
        <f t="shared" si="4"/>
        <v>#VALUE!</v>
      </c>
      <c r="AU61" s="4" t="e" vm="2">
        <f t="shared" si="5"/>
        <v>#VALUE!</v>
      </c>
    </row>
    <row r="62" spans="1:47" x14ac:dyDescent="0.25">
      <c r="A62" t="s">
        <v>236</v>
      </c>
      <c r="B62">
        <v>63</v>
      </c>
      <c r="C62">
        <v>376</v>
      </c>
      <c r="D62" t="s">
        <v>342</v>
      </c>
      <c r="E62" s="3" t="e" cm="1">
        <f t="array" ref="E62">AVERAGE(_xlfn._xlws.FILTER('H2'!$AG$2:$AG$89120, (C62='H2'!$B$2:$B$89280)*(D62='H2'!$D$2:$D$89280)*($A$1='H2'!$E$2:$E$89280)))</f>
        <v>#VALUE!</v>
      </c>
      <c r="F62" s="2" t="e" cm="1">
        <f t="array" ref="F62">AVERAGE(_xlfn._xlws.FILTER('H2'!$AG$2:$AG$89120, (C62='H2'!$B$2:$B$89280)*(D62='H2'!$D$2:$D$89280)*(2040='H2'!$E$2:$E$89280)))</f>
        <v>#VALUE!</v>
      </c>
      <c r="G62" s="9" t="e" cm="1">
        <f t="array" ref="G62">_xlfn._xlws.FILTER('H2'!$AH$2:$AH$98960, (C62='H2'!$B$2:$B$89280)*(D62='H2'!$D$2:$D$89280)*($A$1='H2'!$E$2:$E$89280))</f>
        <v>#VALUE!</v>
      </c>
      <c r="H62" s="9" t="e" cm="1">
        <f t="array" ref="H62">_xlfn._xlws.FILTER('H2'!$AJ$2:$AJ$98960, (C62='H2'!$B$2:$B$89280)*(D62='H2'!$D$2:$D$89280)*($A$1='H2'!$E$2:$E$89280))</f>
        <v>#VALUE!</v>
      </c>
      <c r="I62" s="9" t="e" cm="1">
        <f t="array" ref="I62">_xlfn._xlws.FILTER('H2'!$AK$2:$AK$98960, (C62='H2'!$B$2:$B$89280)*(D62='H2'!$D$2:$D$89280)*($A$1='H2'!$E$2:$E$89280))</f>
        <v>#VALUE!</v>
      </c>
      <c r="J62" s="9" t="e" cm="1">
        <f t="array" ref="J62">_xlfn._xlws.FILTER('H2'!$AL$2:$AL$98960, (C62='H2'!$B$2:$B$89280)*(D62='H2'!$D$2:$D$89280)*($A$1='H2'!$E$2:$E$89280))</f>
        <v>#VALUE!</v>
      </c>
      <c r="K62" s="2" t="e" cm="1" vm="1">
        <f t="array" ref="K62">AVERAGE(_xlfn._xlws.FILTER('H2'!$L$2:$L$89280, (C62='H2'!$B$2:$B$89280)*(D62='H2'!$D$2:$D$89280)*($A$1='H2'!$E$2:$E$89280)))</f>
        <v>#VALUE!</v>
      </c>
      <c r="L62" s="2" t="e" cm="1" vm="1">
        <f t="array" ref="L62">AVERAGE(_xlfn._xlws.FILTER('H2'!$M$2:$M$89280, (C62='H2'!$B$2:$B$89280)*(D62='H2'!$D$2:$D$89280)*($A$1='H2'!$E$2:$E$89280)))</f>
        <v>#VALUE!</v>
      </c>
      <c r="M62" s="2" t="e" cm="1" vm="1">
        <f t="array" ref="M62">AVERAGE(_xlfn._xlws.FILTER('H2'!$K$2:$K$89280, ($C62='H2'!$B$2:$B$89280)*(D62='H2'!$D$2:$D$89280)*($A$1='H2'!$E$2:$E$89280)))</f>
        <v>#VALUE!</v>
      </c>
      <c r="N62" s="2" t="e" cm="1" vm="1">
        <f t="array" ref="N62">AVERAGE(_xlfn._xlws.FILTER('H2'!$N$2:$N$89280, ($C62='H2'!$B$2:$B$89280)*(D62='H2'!$D$2:$D$89280)*($A$1='H2'!$E$2:$E$89280)))</f>
        <v>#VALUE!</v>
      </c>
      <c r="O62" s="2" t="e" cm="1" vm="1">
        <f t="array" ref="O62">AVERAGE(_xlfn._xlws.FILTER('H2'!$H$2:$H$89280, ($C62='H2'!$B$2:$B$89280)*(D62='H2'!$D$2:$D$89280)*($A$1='H2'!$E$2:$E$89280)))</f>
        <v>#VALUE!</v>
      </c>
      <c r="P62" s="2" t="e" cm="1" vm="1">
        <f t="array" ref="P62">AVERAGE(_xlfn._xlws.FILTER('H2'!$I$2:$I$89280, ($C62='H2'!$B$2:$B$89280)*(D62='H2'!$D$2:$D$89280)*($A$1='H2'!$E$2:$E$89280)))</f>
        <v>#VALUE!</v>
      </c>
      <c r="Q62" s="2" t="e" cm="1" vm="1">
        <f t="array" ref="Q62">AVERAGE(_xlfn._xlws.FILTER('H2'!$G$2:$G$89280, ($C62='H2'!$B$2:$B$89280)*(D62='H2'!$D$2:$D$89280)*($A$1='H2'!$E$2:$E$89280)))</f>
        <v>#VALUE!</v>
      </c>
      <c r="R62" s="2" t="e" cm="1" vm="1">
        <f t="array" ref="R62">AVERAGE(_xlfn._xlws.FILTER(PS!$F$2:$F$89280, (C62=PS!$B$2:$B$89280)*(D62=PS!$D$2:$D$89280)*($A$1=PS!$E$2:$E$89280)))</f>
        <v>#VALUE!</v>
      </c>
      <c r="S62" s="2" t="e" cm="1" vm="1">
        <f t="array" ref="S62">AVERAGE(_xlfn._xlws.FILTER(PS!$F$2:$F$89280, (C62=PS!$B$2:$B$89280)*(D62=PS!$D$2:$D$89280)*(2040=PS!$E$2:$E$89280)))</f>
        <v>#VALUE!</v>
      </c>
      <c r="T62" s="2" t="e" cm="1" vm="1">
        <f t="array" ref="T62">AVERAGE(_xlfn._xlws.FILTER(PS!$P$2:$P$89280, (C62=PS!$B$2:$B$89280)*(D62=PS!$D$2:$D$89280)*($A$1=PS!$E$2:$E$89280)))+AVERAGE(_xlfn._xlws.FILTER(PS!$R$2:$R$89280, (C62=PS!$B$2:$B$89280)*(D62=PS!$D$2:$D$89280)*($A$1=PS!$E$2:$E$89280)))-T$58</f>
        <v>#VALUE!</v>
      </c>
      <c r="U62" s="2" t="e" cm="1" vm="1">
        <f t="array" ref="U62">AVERAGE(_xlfn._xlws.FILTER(PS!$T$2:$T$89280, (C62=PS!$B$2:$B$89280)*(D62=PS!$D$2:$D$89280)*($A$1=PS!$E$2:$E$89280)))-U$58</f>
        <v>#VALUE!</v>
      </c>
      <c r="V62" s="2" t="e" cm="1" vm="1">
        <f t="array" ref="V62">AVERAGE(_xlfn._xlws.FILTER(PS!$O$2:$O$89280+PS!$U$2:$U$89280, (C62=PS!$B$2:$B$89280)*(D62=PS!$D$2:$D$89280)*($A$1=PS!$E$2:$E$89280)))-V$58</f>
        <v>#VALUE!</v>
      </c>
      <c r="W62" s="2" t="e" cm="1" vm="1">
        <f t="array" ref="W62">AVERAGE(_xlfn._xlws.FILTER(PS!$Q$2:$Q$89280, (C62=PS!$B$2:$B$89280)*(D62=PS!$D$2:$D$89280)*($A$1=PS!$E$2:$E$89280)))-W$58</f>
        <v>#VALUE!</v>
      </c>
      <c r="X62" s="2" t="e" cm="1" vm="1">
        <f t="array" ref="X62">AVERAGE(_xlfn._xlws.FILTER(PS!$S$2:$S$89280, (C62=PS!$B$2:$B$89280)*(D62=PS!$D$2:$D$89280)*($A$1=PS!$E$2:$E$89280)))-X$58</f>
        <v>#VALUE!</v>
      </c>
      <c r="Y62" s="2" t="e" cm="1" vm="1">
        <f t="array" ref="Y62">AVERAGE(_xlfn._xlws.FILTER(PS_FS!$W$2:$W$89280+PS_FS!$Y$2:$Y$89280, (C62=PS_FS!$B$2:$B$89280)*(D62=PS_FS!$D$2:$D$89280)*($A$1=PS_FS!$E$2:$E$89280)))-Y$58</f>
        <v>#VALUE!</v>
      </c>
      <c r="Z62" s="2" t="e" cm="1" vm="1">
        <f t="array" ref="Z62">AVERAGE(_xlfn._xlws.FILTER(PS_FS!$AA$2:$AA$89280, (C62=PS_FS!$B$2:$B$89280)*(D62=PS_FS!$D$2:$D$89280)*($A$1=PS_FS!$E$2:$E$89280)))-Z$58</f>
        <v>#VALUE!</v>
      </c>
      <c r="AA62" s="2" t="e" cm="1" vm="1">
        <f t="array" ref="AA62">AVERAGE(_xlfn._xlws.FILTER(PS_FS!$AB$2:$AB$89280+PS_FS!$V$2:$V$89280, (C62=PS_FS!$B$2:$B$89280)*(D62=PS_FS!$D$2:$D$89280)*($A$1=PS_FS!$E$2:$E$89280)))-AA$58</f>
        <v>#VALUE!</v>
      </c>
      <c r="AB62" s="2" t="e" cm="1" vm="1">
        <f t="array" ref="AB62">AVERAGE(_xlfn._xlws.FILTER(PS_FS!$X$2:$X$89280, (C62=PS_FS!$B$2:$B$89280)*(D62=PS_FS!$D$2:$D$89280)*($A$1=PS_FS!$E$2:$E$89280)))-AB$58</f>
        <v>#VALUE!</v>
      </c>
      <c r="AC62" s="2" t="e" cm="1" vm="1">
        <f t="array" ref="AC62">AVERAGE(_xlfn._xlws.FILTER(PS_FS!$Z$2:$Z$89280, (C62=PS_FS!$B$2:$B$89280)*(D62=PS_FS!$D$2:$D$89280)*($A$1=PS_FS!$E$2:$E$89280)))-AC$58</f>
        <v>#VALUE!</v>
      </c>
      <c r="AD62" s="2" t="e" cm="1" vm="1">
        <f t="array" ref="AD62">AVERAGE(_xlfn._xlws.FILTER(ETS!$M$2:$M$89240, (C62=ETS!$A$2:$A$89240)*(D62=ETS!$C$2:$C$89240)*($A$1=ETS!$D$2:$D$89240)))</f>
        <v>#VALUE!</v>
      </c>
      <c r="AE62" s="2" t="e" cm="1" vm="1">
        <f t="array" ref="AE62">AVERAGE(_xlfn._xlws.FILTER(ETS!$M$2:$M$89240, (C62=ETS!$A$2:$A$89240)*(D62=ETS!$C$2:$C$89240)*(2040=ETS!$D$2:$D$89240)))</f>
        <v>#VALUE!</v>
      </c>
      <c r="AF62" s="9" t="e" cm="1" vm="1">
        <f t="array" ref="AF62">AVERAGE(_xlfn._xlws.FILTER(ETS!$L$2:$L$89240, (C62=ETS!$A$2:$A$89240)*(D62=ETS!$C$2:$C$89240)))*40-AF$58</f>
        <v>#VALUE!</v>
      </c>
      <c r="AG62" s="9" t="e" cm="1" vm="1">
        <f t="array" ref="AG62">AVERAGE(_xlfn._xlws.FILTER(ETS!$K$2:$K$89240, (C62=ETS!$A$2:$A$89240)*(D62=ETS!$C$2:$C$89240)))*40-AG$58</f>
        <v>#VALUE!</v>
      </c>
      <c r="AH62" s="9" t="e" cm="1" vm="1">
        <f t="array" ref="AH62">AVERAGE(_xlfn._xlws.FILTER(ETS!$J$2:$J$89240, (C62=ETS!$A$2:$A$89240)*(D62=ETS!$C$2:$C$89240)))*40-AH$58</f>
        <v>#VALUE!</v>
      </c>
      <c r="AI62" s="4" t="e" vm="2">
        <f t="shared" si="19"/>
        <v>#VALUE!</v>
      </c>
      <c r="AJ62" s="2" t="e" vm="2">
        <f t="shared" si="20"/>
        <v>#VALUE!</v>
      </c>
      <c r="AK62" s="9" t="e" vm="2">
        <f t="shared" si="16"/>
        <v>#VALUE!</v>
      </c>
      <c r="AL62" t="e" vm="2">
        <f t="shared" si="2"/>
        <v>#VALUE!</v>
      </c>
      <c r="AM62" s="9" t="e" vm="2">
        <f t="shared" si="12"/>
        <v>#VALUE!</v>
      </c>
      <c r="AN62" t="e" vm="2">
        <f t="shared" si="13"/>
        <v>#VALUE!</v>
      </c>
      <c r="AO62" t="e" vm="2">
        <f t="shared" si="14"/>
        <v>#VALUE!</v>
      </c>
      <c r="AP62" t="e" vm="2">
        <f t="shared" si="17"/>
        <v>#VALUE!</v>
      </c>
      <c r="AQ62" t="e" vm="2">
        <f t="shared" si="9"/>
        <v>#VALUE!</v>
      </c>
      <c r="AR62">
        <v>2490.4501079403449</v>
      </c>
      <c r="AS62" t="e" vm="2">
        <f t="shared" si="10"/>
        <v>#VALUE!</v>
      </c>
      <c r="AT62" s="4" t="e" vm="2">
        <f t="shared" si="4"/>
        <v>#VALUE!</v>
      </c>
      <c r="AU62" s="4" t="e" vm="2">
        <f t="shared" si="5"/>
        <v>#VALUE!</v>
      </c>
    </row>
    <row r="63" spans="1:47" x14ac:dyDescent="0.25">
      <c r="A63" t="s">
        <v>233</v>
      </c>
      <c r="B63">
        <v>64</v>
      </c>
      <c r="C63">
        <v>76</v>
      </c>
      <c r="D63" t="s">
        <v>342</v>
      </c>
      <c r="E63" s="3" t="e" cm="1">
        <f t="array" ref="E63">AVERAGE(_xlfn._xlws.FILTER('H2'!$AG$2:$AG$89120, (C63='H2'!$B$2:$B$89280)*(D63='H2'!$D$2:$D$89280)*($A$1='H2'!$E$2:$E$89280)))</f>
        <v>#VALUE!</v>
      </c>
      <c r="F63" s="2" t="e" cm="1">
        <f t="array" ref="F63">AVERAGE(_xlfn._xlws.FILTER('H2'!$AG$2:$AG$89120, (C63='H2'!$B$2:$B$89280)*(D63='H2'!$D$2:$D$89280)*(2040='H2'!$E$2:$E$89280)))</f>
        <v>#VALUE!</v>
      </c>
      <c r="G63" s="9" t="e" cm="1">
        <f t="array" ref="G63">_xlfn._xlws.FILTER('H2'!$AH$2:$AH$98960, (C63='H2'!$B$2:$B$89280)*(D63='H2'!$D$2:$D$89280)*($A$1='H2'!$E$2:$E$89280))</f>
        <v>#VALUE!</v>
      </c>
      <c r="H63" s="9" t="e" cm="1">
        <f t="array" ref="H63">_xlfn._xlws.FILTER('H2'!$AJ$2:$AJ$98960, (C63='H2'!$B$2:$B$89280)*(D63='H2'!$D$2:$D$89280)*($A$1='H2'!$E$2:$E$89280))</f>
        <v>#VALUE!</v>
      </c>
      <c r="I63" s="9" t="e" cm="1">
        <f t="array" ref="I63">_xlfn._xlws.FILTER('H2'!$AK$2:$AK$98960, (C63='H2'!$B$2:$B$89280)*(D63='H2'!$D$2:$D$89280)*($A$1='H2'!$E$2:$E$89280))</f>
        <v>#VALUE!</v>
      </c>
      <c r="J63" s="9" t="e" cm="1">
        <f t="array" ref="J63">_xlfn._xlws.FILTER('H2'!$AL$2:$AL$98960, (C63='H2'!$B$2:$B$89280)*(D63='H2'!$D$2:$D$89280)*($A$1='H2'!$E$2:$E$89280))</f>
        <v>#VALUE!</v>
      </c>
      <c r="K63" s="2" t="e" cm="1" vm="1">
        <f t="array" ref="K63">AVERAGE(_xlfn._xlws.FILTER('H2'!$L$2:$L$89280, (C63='H2'!$B$2:$B$89280)*(D63='H2'!$D$2:$D$89280)*($A$1='H2'!$E$2:$E$89280)))</f>
        <v>#VALUE!</v>
      </c>
      <c r="L63" s="2" t="e" cm="1" vm="1">
        <f t="array" ref="L63">AVERAGE(_xlfn._xlws.FILTER('H2'!$M$2:$M$89280, (C63='H2'!$B$2:$B$89280)*(D63='H2'!$D$2:$D$89280)*($A$1='H2'!$E$2:$E$89280)))</f>
        <v>#VALUE!</v>
      </c>
      <c r="M63" s="2" t="e" cm="1" vm="1">
        <f t="array" ref="M63">AVERAGE(_xlfn._xlws.FILTER('H2'!$K$2:$K$89280, ($C63='H2'!$B$2:$B$89280)*(D63='H2'!$D$2:$D$89280)*($A$1='H2'!$E$2:$E$89280)))</f>
        <v>#VALUE!</v>
      </c>
      <c r="N63" s="2" t="e" cm="1" vm="1">
        <f t="array" ref="N63">AVERAGE(_xlfn._xlws.FILTER('H2'!$N$2:$N$89280, ($C63='H2'!$B$2:$B$89280)*(D63='H2'!$D$2:$D$89280)*($A$1='H2'!$E$2:$E$89280)))</f>
        <v>#VALUE!</v>
      </c>
      <c r="O63" s="2" t="e" cm="1" vm="1">
        <f t="array" ref="O63">AVERAGE(_xlfn._xlws.FILTER('H2'!$H$2:$H$89280, ($C63='H2'!$B$2:$B$89280)*(D63='H2'!$D$2:$D$89280)*($A$1='H2'!$E$2:$E$89280)))</f>
        <v>#VALUE!</v>
      </c>
      <c r="P63" s="2" t="e" cm="1" vm="1">
        <f t="array" ref="P63">AVERAGE(_xlfn._xlws.FILTER('H2'!$I$2:$I$89280, ($C63='H2'!$B$2:$B$89280)*(D63='H2'!$D$2:$D$89280)*($A$1='H2'!$E$2:$E$89280)))</f>
        <v>#VALUE!</v>
      </c>
      <c r="Q63" s="2" t="e" cm="1" vm="1">
        <f t="array" ref="Q63">AVERAGE(_xlfn._xlws.FILTER('H2'!$G$2:$G$89280, ($C63='H2'!$B$2:$B$89280)*(D63='H2'!$D$2:$D$89280)*($A$1='H2'!$E$2:$E$89280)))</f>
        <v>#VALUE!</v>
      </c>
      <c r="R63" s="2" t="e" cm="1" vm="1">
        <f t="array" ref="R63">AVERAGE(_xlfn._xlws.FILTER(PS!$F$2:$F$89280, (C63=PS!$B$2:$B$89280)*(D63=PS!$D$2:$D$89280)*($A$1=PS!$E$2:$E$89280)))</f>
        <v>#VALUE!</v>
      </c>
      <c r="S63" s="2" t="e" cm="1" vm="1">
        <f t="array" ref="S63">AVERAGE(_xlfn._xlws.FILTER(PS!$F$2:$F$89280, (C63=PS!$B$2:$B$89280)*(D63=PS!$D$2:$D$89280)*(2040=PS!$E$2:$E$89280)))</f>
        <v>#VALUE!</v>
      </c>
      <c r="T63" s="2" t="e" cm="1" vm="1">
        <f t="array" ref="T63">AVERAGE(_xlfn._xlws.FILTER(PS!$P$2:$P$89280, (C63=PS!$B$2:$B$89280)*(D63=PS!$D$2:$D$89280)*($A$1=PS!$E$2:$E$89280)))+AVERAGE(_xlfn._xlws.FILTER(PS!$R$2:$R$89280, (C63=PS!$B$2:$B$89280)*(D63=PS!$D$2:$D$89280)*($A$1=PS!$E$2:$E$89280)))-T$58</f>
        <v>#VALUE!</v>
      </c>
      <c r="U63" s="2" t="e" cm="1" vm="1">
        <f t="array" ref="U63">AVERAGE(_xlfn._xlws.FILTER(PS!$T$2:$T$89280, (C63=PS!$B$2:$B$89280)*(D63=PS!$D$2:$D$89280)*($A$1=PS!$E$2:$E$89280)))-U$58</f>
        <v>#VALUE!</v>
      </c>
      <c r="V63" s="2" t="e" cm="1" vm="1">
        <f t="array" ref="V63">AVERAGE(_xlfn._xlws.FILTER(PS!$O$2:$O$89280+PS!$U$2:$U$89280, (C63=PS!$B$2:$B$89280)*(D63=PS!$D$2:$D$89280)*($A$1=PS!$E$2:$E$89280)))-V$58</f>
        <v>#VALUE!</v>
      </c>
      <c r="W63" s="2" t="e" cm="1" vm="1">
        <f t="array" ref="W63">AVERAGE(_xlfn._xlws.FILTER(PS!$Q$2:$Q$89280, (C63=PS!$B$2:$B$89280)*(D63=PS!$D$2:$D$89280)*($A$1=PS!$E$2:$E$89280)))-W$58</f>
        <v>#VALUE!</v>
      </c>
      <c r="X63" s="2" t="e" cm="1" vm="1">
        <f t="array" ref="X63">AVERAGE(_xlfn._xlws.FILTER(PS!$S$2:$S$89280, (C63=PS!$B$2:$B$89280)*(D63=PS!$D$2:$D$89280)*($A$1=PS!$E$2:$E$89280)))-X$58</f>
        <v>#VALUE!</v>
      </c>
      <c r="Y63" s="2" t="e" cm="1" vm="1">
        <f t="array" ref="Y63">AVERAGE(_xlfn._xlws.FILTER(PS_FS!$W$2:$W$89280+PS_FS!$Y$2:$Y$89280, (C63=PS_FS!$B$2:$B$89280)*(D63=PS_FS!$D$2:$D$89280)*($A$1=PS_FS!$E$2:$E$89280)))-Y$58</f>
        <v>#VALUE!</v>
      </c>
      <c r="Z63" s="2" t="e" cm="1" vm="1">
        <f t="array" ref="Z63">AVERAGE(_xlfn._xlws.FILTER(PS_FS!$AA$2:$AA$89280, (C63=PS_FS!$B$2:$B$89280)*(D63=PS_FS!$D$2:$D$89280)*($A$1=PS_FS!$E$2:$E$89280)))-Z$58</f>
        <v>#VALUE!</v>
      </c>
      <c r="AA63" s="2" t="e" cm="1" vm="1">
        <f t="array" ref="AA63">AVERAGE(_xlfn._xlws.FILTER(PS_FS!$AB$2:$AB$89280+PS_FS!$V$2:$V$89280, (C63=PS_FS!$B$2:$B$89280)*(D63=PS_FS!$D$2:$D$89280)*($A$1=PS_FS!$E$2:$E$89280)))-AA$58</f>
        <v>#VALUE!</v>
      </c>
      <c r="AB63" s="2" t="e" cm="1" vm="1">
        <f t="array" ref="AB63">AVERAGE(_xlfn._xlws.FILTER(PS_FS!$X$2:$X$89280, (C63=PS_FS!$B$2:$B$89280)*(D63=PS_FS!$D$2:$D$89280)*($A$1=PS_FS!$E$2:$E$89280)))-AB$58</f>
        <v>#VALUE!</v>
      </c>
      <c r="AC63" s="2" t="e" cm="1" vm="1">
        <f t="array" ref="AC63">AVERAGE(_xlfn._xlws.FILTER(PS_FS!$Z$2:$Z$89280, (C63=PS_FS!$B$2:$B$89280)*(D63=PS_FS!$D$2:$D$89280)*($A$1=PS_FS!$E$2:$E$89280)))-AC$58</f>
        <v>#VALUE!</v>
      </c>
      <c r="AD63" s="2" t="e" cm="1" vm="1">
        <f t="array" ref="AD63">AVERAGE(_xlfn._xlws.FILTER(ETS!$M$2:$M$89240, (C63=ETS!$A$2:$A$89240)*(D63=ETS!$C$2:$C$89240)*($A$1=ETS!$D$2:$D$89240)))</f>
        <v>#VALUE!</v>
      </c>
      <c r="AE63" s="2" t="e" cm="1" vm="1">
        <f t="array" ref="AE63">AVERAGE(_xlfn._xlws.FILTER(ETS!$M$2:$M$89240, (C63=ETS!$A$2:$A$89240)*(D63=ETS!$C$2:$C$89240)*(2040=ETS!$D$2:$D$89240)))</f>
        <v>#VALUE!</v>
      </c>
      <c r="AF63" s="9" t="e" cm="1" vm="1">
        <f t="array" ref="AF63">AVERAGE(_xlfn._xlws.FILTER(ETS!$L$2:$L$89240, (C63=ETS!$A$2:$A$89240)*(D63=ETS!$C$2:$C$89240)))*40-AF$58</f>
        <v>#VALUE!</v>
      </c>
      <c r="AG63" s="9" t="e" cm="1" vm="1">
        <f t="array" ref="AG63">AVERAGE(_xlfn._xlws.FILTER(ETS!$K$2:$K$89240, (C63=ETS!$A$2:$A$89240)*(D63=ETS!$C$2:$C$89240)))*40-AG$58</f>
        <v>#VALUE!</v>
      </c>
      <c r="AH63" s="9" t="e" cm="1" vm="1">
        <f t="array" ref="AH63">AVERAGE(_xlfn._xlws.FILTER(ETS!$J$2:$J$89240, (C63=ETS!$A$2:$A$89240)*(D63=ETS!$C$2:$C$89240)))*40-AH$58</f>
        <v>#VALUE!</v>
      </c>
      <c r="AI63" s="4" t="e" vm="2">
        <f t="shared" si="19"/>
        <v>#VALUE!</v>
      </c>
      <c r="AJ63" s="2" t="e" vm="2">
        <f t="shared" si="20"/>
        <v>#VALUE!</v>
      </c>
      <c r="AK63" s="9" t="e" vm="2">
        <f t="shared" si="16"/>
        <v>#VALUE!</v>
      </c>
      <c r="AL63" t="e" vm="2">
        <f t="shared" si="2"/>
        <v>#VALUE!</v>
      </c>
      <c r="AM63" s="9" t="e" vm="2">
        <f t="shared" si="12"/>
        <v>#VALUE!</v>
      </c>
      <c r="AN63" t="e" vm="2">
        <f t="shared" si="13"/>
        <v>#VALUE!</v>
      </c>
      <c r="AO63" t="e" vm="2">
        <f t="shared" si="14"/>
        <v>#VALUE!</v>
      </c>
      <c r="AP63" t="e" vm="2">
        <f t="shared" si="17"/>
        <v>#VALUE!</v>
      </c>
      <c r="AQ63" t="e" vm="2">
        <f t="shared" si="9"/>
        <v>#VALUE!</v>
      </c>
      <c r="AR63">
        <v>2490.4501079403449</v>
      </c>
      <c r="AS63" t="e" vm="2">
        <f t="shared" si="10"/>
        <v>#VALUE!</v>
      </c>
      <c r="AT63" s="4" t="e" vm="2">
        <f t="shared" si="4"/>
        <v>#VALUE!</v>
      </c>
      <c r="AU63" s="4" t="e" vm="2">
        <f t="shared" si="5"/>
        <v>#VALUE!</v>
      </c>
    </row>
  </sheetData>
  <conditionalFormatting sqref="AT1:AU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{A6EFA721-F72C-4F20-84DE-EF08BC21F1C7}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6EFA721-F72C-4F20-84DE-EF08BC21F1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AT1:AU1048576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B7D8-A8B1-474F-A26C-FC4C8CB8D1D3}">
  <dimension ref="A1:AS31"/>
  <sheetViews>
    <sheetView topLeftCell="H1" zoomScale="120" zoomScaleNormal="120" workbookViewId="0">
      <selection activeCell="K11" sqref="K11"/>
    </sheetView>
  </sheetViews>
  <sheetFormatPr defaultRowHeight="15" x14ac:dyDescent="0.25"/>
  <cols>
    <col min="1" max="4" width="18.42578125" customWidth="1"/>
    <col min="5" max="5" width="14.28515625" bestFit="1" customWidth="1"/>
    <col min="6" max="14" width="14.28515625" customWidth="1"/>
    <col min="15" max="15" width="14.28515625" bestFit="1" customWidth="1"/>
    <col min="16" max="16" width="19.42578125" bestFit="1" customWidth="1"/>
    <col min="17" max="21" width="19.42578125" customWidth="1"/>
    <col min="22" max="22" width="18.28515625" bestFit="1" customWidth="1"/>
    <col min="23" max="23" width="11.28515625" bestFit="1" customWidth="1"/>
    <col min="24" max="24" width="11.5703125" bestFit="1" customWidth="1"/>
    <col min="25" max="25" width="9.7109375" bestFit="1" customWidth="1"/>
    <col min="26" max="26" width="9.28515625" customWidth="1"/>
    <col min="35" max="36" width="9.140625" style="2"/>
    <col min="37" max="38" width="12" style="2" bestFit="1" customWidth="1"/>
    <col min="39" max="39" width="9.140625" style="2"/>
  </cols>
  <sheetData>
    <row r="1" spans="1:45" x14ac:dyDescent="0.25">
      <c r="A1" t="s">
        <v>276</v>
      </c>
      <c r="B1" t="s">
        <v>24</v>
      </c>
      <c r="C1" t="s">
        <v>255</v>
      </c>
      <c r="D1" t="s">
        <v>254</v>
      </c>
      <c r="E1" t="s">
        <v>264</v>
      </c>
      <c r="F1" t="s">
        <v>312</v>
      </c>
      <c r="G1" t="s">
        <v>313</v>
      </c>
      <c r="H1" t="s">
        <v>314</v>
      </c>
      <c r="I1" t="s">
        <v>315</v>
      </c>
      <c r="J1" t="s">
        <v>316</v>
      </c>
      <c r="K1" t="s">
        <v>317</v>
      </c>
      <c r="L1" t="s">
        <v>318</v>
      </c>
      <c r="M1" t="s">
        <v>319</v>
      </c>
      <c r="N1" t="s">
        <v>320</v>
      </c>
      <c r="O1" t="s">
        <v>265</v>
      </c>
      <c r="P1" t="s">
        <v>321</v>
      </c>
      <c r="Q1" t="s">
        <v>322</v>
      </c>
      <c r="R1" t="s">
        <v>323</v>
      </c>
      <c r="S1" t="s">
        <v>324</v>
      </c>
      <c r="T1" t="s">
        <v>325</v>
      </c>
      <c r="U1" t="s">
        <v>326</v>
      </c>
      <c r="V1" t="s">
        <v>229</v>
      </c>
      <c r="W1" t="s">
        <v>230</v>
      </c>
      <c r="X1" t="s">
        <v>231</v>
      </c>
      <c r="Y1" t="s">
        <v>232</v>
      </c>
    </row>
    <row r="2" spans="1:45" x14ac:dyDescent="0.25">
      <c r="A2" t="s">
        <v>256</v>
      </c>
      <c r="B2">
        <v>1</v>
      </c>
      <c r="C2">
        <v>1</v>
      </c>
      <c r="D2" t="s">
        <v>23</v>
      </c>
      <c r="E2" s="3" t="e" cm="1">
        <f t="array" ref="E2">AVERAGE(_xlfn._xlws.FILTER('H2'!$AG$2:$AG$89120, (C2='H2'!$B$2:$B$89280)*(D2='H2'!$D$2:$D$89280)*(2030='H2'!$E$2:$E$89280)))</f>
        <v>#VALUE!</v>
      </c>
      <c r="F2" s="3" t="e" cm="1">
        <f t="array" ref="F2">AVERAGE(_xlfn._xlws.FILTER('H2'!$AG$2:$AG$89120, (C2='H2'!$B$2:$B$89280)*(D2='H2'!$D$2:$D$89280)*(2031='H2'!$E$2:$E$89280)))</f>
        <v>#VALUE!</v>
      </c>
      <c r="G2" s="3" t="e" cm="1">
        <f t="array" ref="G2">AVERAGE(_xlfn._xlws.FILTER('H2'!$AG$2:$AG$89120, (C2='H2'!$B$2:$B$89280)*(D2='H2'!$D$2:$D$89280)*(2032='H2'!$E$2:$E$89280)))</f>
        <v>#VALUE!</v>
      </c>
      <c r="H2" s="3" t="e" cm="1">
        <f t="array" ref="H2">AVERAGE(_xlfn._xlws.FILTER('H2'!$AG$2:$AG$89120, (C2='H2'!$B$2:$B$89280)*(D2='H2'!$D$2:$D$89280)*(2033='H2'!$E$2:$E$89280)))</f>
        <v>#VALUE!</v>
      </c>
      <c r="I2" s="3" t="e" cm="1">
        <f t="array" ref="I2">AVERAGE(_xlfn._xlws.FILTER('H2'!$AG$2:$AG$89120, (C2='H2'!$B$2:$B$89280)*(D2='H2'!$D$2:$D$89280)*(2034='H2'!$E$2:$E$89280)))</f>
        <v>#VALUE!</v>
      </c>
      <c r="J2" s="3" t="e" cm="1">
        <f t="array" ref="J2">AVERAGE(_xlfn._xlws.FILTER('H2'!$AG$2:$AG$89120, (C2='H2'!$B$2:$B$89280)*(D2='H2'!$D$2:$D$89280)*(2034='H2'!$E$2:$E$89280)))</f>
        <v>#VALUE!</v>
      </c>
      <c r="K2" s="3" t="e" cm="1">
        <f t="array" ref="K2">AVERAGE(_xlfn._xlws.FILTER('H2'!$AG$2:$AG$89120, (C2='H2'!$B$2:$B$89280)*(D2='H2'!$D$2:$D$89280)*(2036='H2'!$E$2:$E$89280)))</f>
        <v>#VALUE!</v>
      </c>
      <c r="L2" s="3" t="e" cm="1">
        <f t="array" ref="L2">AVERAGE(_xlfn._xlws.FILTER('H2'!$AG$2:$AG$89120, (C2='H2'!$B$2:$B$89280)*(D2='H2'!$D$2:$D$89280)*(2037='H2'!$E$2:$E$89280)))</f>
        <v>#VALUE!</v>
      </c>
      <c r="M2" s="3" t="e" cm="1">
        <f t="array" ref="M2">AVERAGE(_xlfn._xlws.FILTER('H2'!$AG$2:$AG$89120, (C2='H2'!$B$2:$B$89280)*(D2='H2'!$D$2:$D$89280)*(2038='H2'!$E$2:$E$89280)))</f>
        <v>#VALUE!</v>
      </c>
      <c r="N2" s="3" t="e" cm="1">
        <f t="array" ref="N2">AVERAGE(_xlfn._xlws.FILTER('H2'!$AG$2:$AG$89120, (C2='H2'!$B$2:$B$89280)*(D2='H2'!$D$2:$D$89280)*(2039='H2'!$E$2:$E$89280)))</f>
        <v>#VALUE!</v>
      </c>
      <c r="O2" s="3" t="e" cm="1">
        <f t="array" ref="O2">AVERAGE(_xlfn._xlws.FILTER('H2'!$AG$2:$AG$89120, (C2='H2'!$B$2:$B$89280)*(D2='H2'!$D$2:$D$89280)*(2040='H2'!$E$2:$E$89280)))</f>
        <v>#VALUE!</v>
      </c>
      <c r="P2" s="2" t="e" cm="1">
        <f t="array" ref="P2">AVERAGE(_xlfn._xlws.FILTER('H2'!$AH$2:$AH$98960, (C2='H2'!$B$2:$B$89280)*(D2='H2'!$D$2:$D$89280)*(2030='H2'!$E$2:$E$89280)))</f>
        <v>#VALUE!</v>
      </c>
      <c r="Q2" s="2" t="e" cm="1">
        <f t="array" ref="Q2">AVERAGE(_xlfn._xlws.FILTER('H2'!$AH$2:$AH$98960, (C2='H2'!$B$2:$B$89280)*(D2='H2'!$D$2:$D$89280)*(2031='H2'!$E$2:$E$89280)))</f>
        <v>#VALUE!</v>
      </c>
      <c r="R2" s="2" t="e" cm="1">
        <f t="array" ref="R2">AVERAGE(_xlfn._xlws.FILTER('H2'!$AH$2:$AH$98960, (C2='H2'!$B$2:$B$89280)*(D2='H2'!$D$2:$D$89280)*(2032='H2'!$E$2:$E$89280)))</f>
        <v>#VALUE!</v>
      </c>
      <c r="S2" s="2" t="e" cm="1">
        <f t="array" ref="S2">AVERAGE(_xlfn._xlws.FILTER('H2'!$AH$2:$AH$98960, (C2='H2'!$B$2:$B$89280)*(D2='H2'!$D$2:$D$89280)*(2033='H2'!$E$2:$E$89280)))</f>
        <v>#VALUE!</v>
      </c>
      <c r="T2" s="2" t="e" cm="1">
        <f t="array" ref="T2">AVERAGE(_xlfn._xlws.FILTER('H2'!$AH$2:$AH$98960, (C2='H2'!$B$2:$B$89280)*(D2='H2'!$D$2:$D$89280)*(2034='H2'!$E$2:$E$89280)))</f>
        <v>#VALUE!</v>
      </c>
      <c r="U2" s="2" t="e" cm="1">
        <f t="array" ref="U2">AVERAGE(_xlfn._xlws.FILTER('H2'!$AH$2:$AH$98960, (C2='H2'!$B$2:$B$89280)*(D2='H2'!$D$2:$D$89280)*(2035='H2'!$E$2:$E$89280)))</f>
        <v>#VALUE!</v>
      </c>
      <c r="V2" s="2" t="e" cm="1">
        <f t="array" ref="V2">AVERAGE(_xlfn._xlws.FILTER('H2'!$AI$2:$AI$98960, (C2='H2'!$B$2:$B$89280)*(D2='H2'!$D$2:$D$89280)*(2030='H2'!$E$2:$E$89280)))</f>
        <v>#VALUE!</v>
      </c>
      <c r="W2" s="2" t="e" cm="1">
        <f t="array" ref="W2">AVERAGE(_xlfn._xlws.FILTER('H2'!$AJ$2:$AJ$98960, (C2='H2'!$B$2:$B$89280)*(D2='H2'!$D$2:$D$89280)*(2030='H2'!$E$2:$E$89280)))</f>
        <v>#VALUE!</v>
      </c>
      <c r="X2" s="2" t="e" cm="1">
        <f t="array" ref="X2">AVERAGE(_xlfn._xlws.FILTER('H2'!$AK$2:$AK$98960, (C2='H2'!$B$2:$B$89280)*(D2='H2'!$D$2:$D$89280)*(2030='H2'!$E$2:$E$89280)))</f>
        <v>#VALUE!</v>
      </c>
      <c r="Y2" s="2" t="e" cm="1">
        <f t="array" ref="Y2">AVERAGE(_xlfn._xlws.FILTER('H2'!$AL$2:$AL$98960, (C2='H2'!$B$2:$B$89280)*(D2='H2'!$D$2:$D$89280)*(2030='H2'!$E$2:$E$89280)))</f>
        <v>#VALUE!</v>
      </c>
      <c r="Z2" s="2"/>
      <c r="AA2" s="2"/>
      <c r="AB2" s="2"/>
      <c r="AC2" s="2"/>
      <c r="AD2" s="2"/>
      <c r="AE2" s="2"/>
      <c r="AF2" s="2"/>
      <c r="AG2" s="2"/>
      <c r="AH2" s="2"/>
      <c r="AN2" s="2"/>
      <c r="AO2" s="2"/>
      <c r="AP2" s="4"/>
      <c r="AQ2" s="4"/>
      <c r="AR2" s="4"/>
      <c r="AS2" s="4"/>
    </row>
    <row r="3" spans="1:45" x14ac:dyDescent="0.25">
      <c r="A3" t="s">
        <v>234</v>
      </c>
      <c r="B3">
        <v>2</v>
      </c>
      <c r="C3">
        <v>50</v>
      </c>
      <c r="D3" t="s">
        <v>23</v>
      </c>
      <c r="E3" s="2" t="e" cm="1">
        <f t="array" ref="E3">AVERAGE(_xlfn._xlws.FILTER('H2'!$AG$2:$AG$89120, (C3='H2'!$B$2:$B$89280)*(D3='H2'!$D$2:$D$89280)*(2030='H2'!$E$2:$E$89280)))</f>
        <v>#VALUE!</v>
      </c>
      <c r="F3" s="2" t="e" cm="1">
        <f t="array" ref="F3">AVERAGE(_xlfn._xlws.FILTER('H2'!$AG$2:$AG$89120, (C3='H2'!$B$2:$B$89280)*(D3='H2'!$D$2:$D$89280)*(2031='H2'!$E$2:$E$89280)))</f>
        <v>#VALUE!</v>
      </c>
      <c r="G3" s="2" t="e" cm="1">
        <f t="array" ref="G3">AVERAGE(_xlfn._xlws.FILTER('H2'!$AG$2:$AG$89120, (C3='H2'!$B$2:$B$89280)*(D3='H2'!$D$2:$D$89280)*(2032='H2'!$E$2:$E$89280)))</f>
        <v>#VALUE!</v>
      </c>
      <c r="H3" s="2" t="e" cm="1">
        <f t="array" ref="H3">AVERAGE(_xlfn._xlws.FILTER('H2'!$AG$2:$AG$89120, (C3='H2'!$B$2:$B$89280)*(D3='H2'!$D$2:$D$89280)*(2033='H2'!$E$2:$E$89280)))</f>
        <v>#VALUE!</v>
      </c>
      <c r="I3" s="2" t="e" cm="1">
        <f t="array" ref="I3">AVERAGE(_xlfn._xlws.FILTER('H2'!$AG$2:$AG$89120, (C3='H2'!$B$2:$B$89280)*(D3='H2'!$D$2:$D$89280)*(2034='H2'!$E$2:$E$89280)))</f>
        <v>#VALUE!</v>
      </c>
      <c r="J3" s="2" t="e" cm="1">
        <f t="array" ref="J3">AVERAGE(_xlfn._xlws.FILTER('H2'!$AG$2:$AG$89120, (C3='H2'!$B$2:$B$89280)*(D3='H2'!$D$2:$D$89280)*(2034='H2'!$E$2:$E$89280)))</f>
        <v>#VALUE!</v>
      </c>
      <c r="K3" s="2" t="e" cm="1">
        <f t="array" ref="K3">AVERAGE(_xlfn._xlws.FILTER('H2'!$AG$2:$AG$89120, (C3='H2'!$B$2:$B$89280)*(D3='H2'!$D$2:$D$89280)*(2036='H2'!$E$2:$E$89280)))</f>
        <v>#VALUE!</v>
      </c>
      <c r="L3" s="2" t="e" cm="1">
        <f t="array" ref="L3">AVERAGE(_xlfn._xlws.FILTER('H2'!$AG$2:$AG$89120, (C3='H2'!$B$2:$B$89280)*(D3='H2'!$D$2:$D$89280)*(2037='H2'!$E$2:$E$89280)))</f>
        <v>#VALUE!</v>
      </c>
      <c r="M3" s="2" t="e" cm="1">
        <f t="array" ref="M3">AVERAGE(_xlfn._xlws.FILTER('H2'!$AG$2:$AG$89120, (C3='H2'!$B$2:$B$89280)*(D3='H2'!$D$2:$D$89280)*(2038='H2'!$E$2:$E$89280)))</f>
        <v>#VALUE!</v>
      </c>
      <c r="N3" s="2" t="e" cm="1">
        <f t="array" ref="N3">AVERAGE(_xlfn._xlws.FILTER('H2'!$AG$2:$AG$89120, (C3='H2'!$B$2:$B$89280)*(D3='H2'!$D$2:$D$89280)*(2039='H2'!$E$2:$E$89280)))</f>
        <v>#VALUE!</v>
      </c>
      <c r="O3" s="2" t="e" cm="1">
        <f t="array" ref="O3">AVERAGE(_xlfn._xlws.FILTER('H2'!$AG$2:$AG$89120, (C3='H2'!$B$2:$B$89280)*(D3='H2'!$D$2:$D$89280)*(2040='H2'!$E$2:$E$89280)))</f>
        <v>#VALUE!</v>
      </c>
      <c r="P3" s="2" t="e" cm="1">
        <f t="array" ref="P3">AVERAGE(_xlfn._xlws.FILTER('H2'!$AH$2:$AH$98960, (C3='H2'!$B$2:$B$89280)*(D3='H2'!$D$2:$D$89280)*(2030='H2'!$E$2:$E$89280)))</f>
        <v>#VALUE!</v>
      </c>
      <c r="Q3" s="2" t="e" cm="1">
        <f t="array" ref="Q3">AVERAGE(_xlfn._xlws.FILTER('H2'!$AH$2:$AH$98960, (C3='H2'!$B$2:$B$89280)*(D3='H2'!$D$2:$D$89280)*(2031='H2'!$E$2:$E$89280)))</f>
        <v>#VALUE!</v>
      </c>
      <c r="R3" s="2" t="e" cm="1">
        <f t="array" ref="R3">AVERAGE(_xlfn._xlws.FILTER('H2'!$AH$2:$AH$98960, (C3='H2'!$B$2:$B$89280)*(D3='H2'!$D$2:$D$89280)*(2032='H2'!$E$2:$E$89280)))</f>
        <v>#VALUE!</v>
      </c>
      <c r="S3" s="2" t="e" cm="1">
        <f t="array" ref="S3">AVERAGE(_xlfn._xlws.FILTER('H2'!$AH$2:$AH$98960, (C3='H2'!$B$2:$B$89280)*(D3='H2'!$D$2:$D$89280)*(2033='H2'!$E$2:$E$89280)))</f>
        <v>#VALUE!</v>
      </c>
      <c r="T3" s="2" t="e" cm="1">
        <f t="array" ref="T3">AVERAGE(_xlfn._xlws.FILTER('H2'!$AH$2:$AH$98960, (C3='H2'!$B$2:$B$89280)*(D3='H2'!$D$2:$D$89280)*(2034='H2'!$E$2:$E$89280)))</f>
        <v>#VALUE!</v>
      </c>
      <c r="U3" s="2" t="e" cm="1">
        <f t="array" ref="U3">AVERAGE(_xlfn._xlws.FILTER('H2'!$AH$2:$AH$98960, (C3='H2'!$B$2:$B$89280)*(D3='H2'!$D$2:$D$89280)*(2035='H2'!$E$2:$E$89280)))</f>
        <v>#VALUE!</v>
      </c>
      <c r="V3" s="2" t="e" cm="1">
        <f t="array" ref="V3">AVERAGE(_xlfn._xlws.FILTER('H2'!$AI$2:$AI$98960, (C3='H2'!$B$2:$B$89280)*(D3='H2'!$D$2:$D$89280)*(2030='H2'!$E$2:$E$89280)))</f>
        <v>#VALUE!</v>
      </c>
      <c r="W3" s="2" t="e" cm="1">
        <f t="array" ref="W3">AVERAGE(_xlfn._xlws.FILTER('H2'!$AJ$2:$AJ$98960, (C3='H2'!$B$2:$B$89280)*(D3='H2'!$D$2:$D$89280)*(2030='H2'!$E$2:$E$89280)))</f>
        <v>#VALUE!</v>
      </c>
      <c r="X3" s="2" t="e" cm="1">
        <f t="array" ref="X3">AVERAGE(_xlfn._xlws.FILTER('H2'!$AK$2:$AK$98960, (C3='H2'!$B$2:$B$89280)*(D3='H2'!$D$2:$D$89280)*(2030='H2'!$E$2:$E$89280)))</f>
        <v>#VALUE!</v>
      </c>
      <c r="Y3" s="2" t="e" cm="1">
        <f t="array" ref="Y3">AVERAGE(_xlfn._xlws.FILTER('H2'!$AL$2:$AL$98960, (C3='H2'!$B$2:$B$89280)*(D3='H2'!$D$2:$D$89280)*(2030='H2'!$E$2:$E$89280)))</f>
        <v>#VALUE!</v>
      </c>
      <c r="Z3" s="2"/>
      <c r="AA3" s="2"/>
      <c r="AB3" s="2"/>
      <c r="AC3" s="2"/>
      <c r="AD3" s="2"/>
      <c r="AE3" s="2"/>
      <c r="AF3" s="2"/>
      <c r="AG3" s="2"/>
      <c r="AH3" s="2"/>
      <c r="AN3" s="2"/>
      <c r="AO3" s="2"/>
      <c r="AP3" s="4"/>
      <c r="AQ3" s="4"/>
      <c r="AR3" s="4"/>
      <c r="AS3" s="4"/>
    </row>
    <row r="4" spans="1:45" x14ac:dyDescent="0.25">
      <c r="A4" t="s">
        <v>237</v>
      </c>
      <c r="B4">
        <v>3</v>
      </c>
      <c r="C4">
        <v>146</v>
      </c>
      <c r="D4" t="s">
        <v>23</v>
      </c>
      <c r="E4" s="2" t="e" cm="1">
        <f t="array" ref="E4">AVERAGE(_xlfn._xlws.FILTER('H2'!$AG$2:$AG$89120, (C4='H2'!$B$2:$B$89280)*(D4='H2'!$D$2:$D$89280)*(2030='H2'!$E$2:$E$89280)))</f>
        <v>#VALUE!</v>
      </c>
      <c r="F4" s="2" t="e" cm="1">
        <f t="array" ref="F4">AVERAGE(_xlfn._xlws.FILTER('H2'!$AG$2:$AG$89120, (C4='H2'!$B$2:$B$89280)*(D4='H2'!$D$2:$D$89280)*(2031='H2'!$E$2:$E$89280)))</f>
        <v>#VALUE!</v>
      </c>
      <c r="G4" s="2" t="e" cm="1">
        <f t="array" ref="G4">AVERAGE(_xlfn._xlws.FILTER('H2'!$AG$2:$AG$89120, (C4='H2'!$B$2:$B$89280)*(D4='H2'!$D$2:$D$89280)*(2032='H2'!$E$2:$E$89280)))</f>
        <v>#VALUE!</v>
      </c>
      <c r="H4" s="2" t="e" cm="1">
        <f t="array" ref="H4">AVERAGE(_xlfn._xlws.FILTER('H2'!$AG$2:$AG$89120, (C4='H2'!$B$2:$B$89280)*(D4='H2'!$D$2:$D$89280)*(2033='H2'!$E$2:$E$89280)))</f>
        <v>#VALUE!</v>
      </c>
      <c r="I4" s="2" t="e" cm="1">
        <f t="array" ref="I4">AVERAGE(_xlfn._xlws.FILTER('H2'!$AG$2:$AG$89120, (C4='H2'!$B$2:$B$89280)*(D4='H2'!$D$2:$D$89280)*(2034='H2'!$E$2:$E$89280)))</f>
        <v>#VALUE!</v>
      </c>
      <c r="J4" s="2" t="e" cm="1">
        <f t="array" ref="J4">AVERAGE(_xlfn._xlws.FILTER('H2'!$AG$2:$AG$89120, (C4='H2'!$B$2:$B$89280)*(D4='H2'!$D$2:$D$89280)*(2034='H2'!$E$2:$E$89280)))</f>
        <v>#VALUE!</v>
      </c>
      <c r="K4" s="2" t="e" cm="1">
        <f t="array" ref="K4">AVERAGE(_xlfn._xlws.FILTER('H2'!$AG$2:$AG$89120, (C4='H2'!$B$2:$B$89280)*(D4='H2'!$D$2:$D$89280)*(2036='H2'!$E$2:$E$89280)))</f>
        <v>#VALUE!</v>
      </c>
      <c r="L4" s="2" t="e" cm="1">
        <f t="array" ref="L4">AVERAGE(_xlfn._xlws.FILTER('H2'!$AG$2:$AG$89120, (C4='H2'!$B$2:$B$89280)*(D4='H2'!$D$2:$D$89280)*(2037='H2'!$E$2:$E$89280)))</f>
        <v>#VALUE!</v>
      </c>
      <c r="M4" s="2" t="e" cm="1">
        <f t="array" ref="M4">AVERAGE(_xlfn._xlws.FILTER('H2'!$AG$2:$AG$89120, (C4='H2'!$B$2:$B$89280)*(D4='H2'!$D$2:$D$89280)*(2038='H2'!$E$2:$E$89280)))</f>
        <v>#VALUE!</v>
      </c>
      <c r="N4" s="2" t="e" cm="1">
        <f t="array" ref="N4">AVERAGE(_xlfn._xlws.FILTER('H2'!$AG$2:$AG$89120, (C4='H2'!$B$2:$B$89280)*(D4='H2'!$D$2:$D$89280)*(2039='H2'!$E$2:$E$89280)))</f>
        <v>#VALUE!</v>
      </c>
      <c r="O4" s="2" t="e" cm="1">
        <f t="array" ref="O4">AVERAGE(_xlfn._xlws.FILTER('H2'!$AG$2:$AG$89120, (C4='H2'!$B$2:$B$89280)*(D4='H2'!$D$2:$D$89280)*(2040='H2'!$E$2:$E$89280)))</f>
        <v>#VALUE!</v>
      </c>
      <c r="P4" s="2" t="e" cm="1">
        <f t="array" ref="P4">AVERAGE(_xlfn._xlws.FILTER('H2'!$AH$2:$AH$98960, (C4='H2'!$B$2:$B$89280)*(D4='H2'!$D$2:$D$89280)*(2030='H2'!$E$2:$E$89280)))</f>
        <v>#VALUE!</v>
      </c>
      <c r="Q4" s="2" t="e" cm="1">
        <f t="array" ref="Q4">AVERAGE(_xlfn._xlws.FILTER('H2'!$AH$2:$AH$98960, (C4='H2'!$B$2:$B$89280)*(D4='H2'!$D$2:$D$89280)*(2031='H2'!$E$2:$E$89280)))</f>
        <v>#VALUE!</v>
      </c>
      <c r="R4" s="2" t="e" cm="1">
        <f t="array" ref="R4">AVERAGE(_xlfn._xlws.FILTER('H2'!$AH$2:$AH$98960, (C4='H2'!$B$2:$B$89280)*(D4='H2'!$D$2:$D$89280)*(2032='H2'!$E$2:$E$89280)))</f>
        <v>#VALUE!</v>
      </c>
      <c r="S4" s="2" t="e" cm="1">
        <f t="array" ref="S4">AVERAGE(_xlfn._xlws.FILTER('H2'!$AH$2:$AH$98960, (C4='H2'!$B$2:$B$89280)*(D4='H2'!$D$2:$D$89280)*(2033='H2'!$E$2:$E$89280)))</f>
        <v>#VALUE!</v>
      </c>
      <c r="T4" s="2" t="e" cm="1">
        <f t="array" ref="T4">AVERAGE(_xlfn._xlws.FILTER('H2'!$AH$2:$AH$98960, (C4='H2'!$B$2:$B$89280)*(D4='H2'!$D$2:$D$89280)*(2034='H2'!$E$2:$E$89280)))</f>
        <v>#VALUE!</v>
      </c>
      <c r="U4" s="2" t="e" cm="1">
        <f t="array" ref="U4">AVERAGE(_xlfn._xlws.FILTER('H2'!$AH$2:$AH$98960, (C4='H2'!$B$2:$B$89280)*(D4='H2'!$D$2:$D$89280)*(2035='H2'!$E$2:$E$89280)))</f>
        <v>#VALUE!</v>
      </c>
      <c r="V4" s="2" t="e" cm="1">
        <f t="array" ref="V4">AVERAGE(_xlfn._xlws.FILTER('H2'!$AI$2:$AI$98960, (C4='H2'!$B$2:$B$89280)*(D4='H2'!$D$2:$D$89280)*(2030='H2'!$E$2:$E$89280)))</f>
        <v>#VALUE!</v>
      </c>
      <c r="W4" s="2" t="e" cm="1">
        <f t="array" ref="W4">AVERAGE(_xlfn._xlws.FILTER('H2'!$AJ$2:$AJ$98960, (C4='H2'!$B$2:$B$89280)*(D4='H2'!$D$2:$D$89280)*(2030='H2'!$E$2:$E$89280)))</f>
        <v>#VALUE!</v>
      </c>
      <c r="X4" s="2" t="e" cm="1">
        <f t="array" ref="X4">AVERAGE(_xlfn._xlws.FILTER('H2'!$AK$2:$AK$98960, (C4='H2'!$B$2:$B$89280)*(D4='H2'!$D$2:$D$89280)*(2030='H2'!$E$2:$E$89280)))</f>
        <v>#VALUE!</v>
      </c>
      <c r="Y4" s="2" t="e" cm="1">
        <f t="array" ref="Y4">AVERAGE(_xlfn._xlws.FILTER('H2'!$AL$2:$AL$98960, (C4='H2'!$B$2:$B$89280)*(D4='H2'!$D$2:$D$89280)*(2030='H2'!$E$2:$E$89280)))</f>
        <v>#VALUE!</v>
      </c>
      <c r="Z4" s="2"/>
      <c r="AA4" s="2"/>
      <c r="AB4" s="2"/>
      <c r="AC4" s="2"/>
      <c r="AD4" s="2"/>
      <c r="AE4" s="2"/>
      <c r="AF4" s="2"/>
      <c r="AG4" s="2"/>
      <c r="AH4" s="2"/>
      <c r="AN4" s="2"/>
      <c r="AO4" s="2"/>
      <c r="AP4" s="4"/>
      <c r="AQ4" s="4"/>
      <c r="AR4" s="4"/>
      <c r="AS4" s="4"/>
    </row>
    <row r="5" spans="1:45" x14ac:dyDescent="0.25">
      <c r="A5" t="s">
        <v>235</v>
      </c>
      <c r="B5">
        <v>4</v>
      </c>
      <c r="C5">
        <v>296</v>
      </c>
      <c r="D5" t="s">
        <v>23</v>
      </c>
      <c r="E5" s="2" t="e" cm="1">
        <f t="array" ref="E5">AVERAGE(_xlfn._xlws.FILTER('H2'!$AG$2:$AG$89120, (C5='H2'!$B$2:$B$89280)*(D5='H2'!$D$2:$D$89280)*(2030='H2'!$E$2:$E$89280)))</f>
        <v>#VALUE!</v>
      </c>
      <c r="F5" s="2" t="e" cm="1">
        <f t="array" ref="F5">AVERAGE(_xlfn._xlws.FILTER('H2'!$AG$2:$AG$89120, (C5='H2'!$B$2:$B$89280)*(D5='H2'!$D$2:$D$89280)*(2031='H2'!$E$2:$E$89280)))</f>
        <v>#VALUE!</v>
      </c>
      <c r="G5" s="2" t="e" cm="1">
        <f t="array" ref="G5">AVERAGE(_xlfn._xlws.FILTER('H2'!$AG$2:$AG$89120, (C5='H2'!$B$2:$B$89280)*(D5='H2'!$D$2:$D$89280)*(2032='H2'!$E$2:$E$89280)))</f>
        <v>#VALUE!</v>
      </c>
      <c r="H5" s="2" t="e" cm="1">
        <f t="array" ref="H5">AVERAGE(_xlfn._xlws.FILTER('H2'!$AG$2:$AG$89120, (C5='H2'!$B$2:$B$89280)*(D5='H2'!$D$2:$D$89280)*(2033='H2'!$E$2:$E$89280)))</f>
        <v>#VALUE!</v>
      </c>
      <c r="I5" s="2" t="e" cm="1">
        <f t="array" ref="I5">AVERAGE(_xlfn._xlws.FILTER('H2'!$AG$2:$AG$89120, (C5='H2'!$B$2:$B$89280)*(D5='H2'!$D$2:$D$89280)*(2034='H2'!$E$2:$E$89280)))</f>
        <v>#VALUE!</v>
      </c>
      <c r="J5" s="2" t="e" cm="1">
        <f t="array" ref="J5">AVERAGE(_xlfn._xlws.FILTER('H2'!$AG$2:$AG$89120, (C5='H2'!$B$2:$B$89280)*(D5='H2'!$D$2:$D$89280)*(2034='H2'!$E$2:$E$89280)))</f>
        <v>#VALUE!</v>
      </c>
      <c r="K5" s="2" t="e" cm="1">
        <f t="array" ref="K5">AVERAGE(_xlfn._xlws.FILTER('H2'!$AG$2:$AG$89120, (C5='H2'!$B$2:$B$89280)*(D5='H2'!$D$2:$D$89280)*(2036='H2'!$E$2:$E$89280)))</f>
        <v>#VALUE!</v>
      </c>
      <c r="L5" s="2" t="e" cm="1">
        <f t="array" ref="L5">AVERAGE(_xlfn._xlws.FILTER('H2'!$AG$2:$AG$89120, (C5='H2'!$B$2:$B$89280)*(D5='H2'!$D$2:$D$89280)*(2037='H2'!$E$2:$E$89280)))</f>
        <v>#VALUE!</v>
      </c>
      <c r="M5" s="2" t="e" cm="1">
        <f t="array" ref="M5">AVERAGE(_xlfn._xlws.FILTER('H2'!$AG$2:$AG$89120, (C5='H2'!$B$2:$B$89280)*(D5='H2'!$D$2:$D$89280)*(2038='H2'!$E$2:$E$89280)))</f>
        <v>#VALUE!</v>
      </c>
      <c r="N5" s="2" t="e" cm="1">
        <f t="array" ref="N5">AVERAGE(_xlfn._xlws.FILTER('H2'!$AG$2:$AG$89120, (C5='H2'!$B$2:$B$89280)*(D5='H2'!$D$2:$D$89280)*(2039='H2'!$E$2:$E$89280)))</f>
        <v>#VALUE!</v>
      </c>
      <c r="O5" s="2" t="e" cm="1">
        <f t="array" ref="O5">AVERAGE(_xlfn._xlws.FILTER('H2'!$AG$2:$AG$89120, (C5='H2'!$B$2:$B$89280)*(D5='H2'!$D$2:$D$89280)*(2040='H2'!$E$2:$E$89280)))</f>
        <v>#VALUE!</v>
      </c>
      <c r="P5" s="2" t="e" cm="1">
        <f t="array" ref="P5">AVERAGE(_xlfn._xlws.FILTER('H2'!$AH$2:$AH$98960, (C5='H2'!$B$2:$B$89280)*(D5='H2'!$D$2:$D$89280)*(2030='H2'!$E$2:$E$89280)))</f>
        <v>#VALUE!</v>
      </c>
      <c r="Q5" s="2" t="e" cm="1">
        <f t="array" ref="Q5">AVERAGE(_xlfn._xlws.FILTER('H2'!$AH$2:$AH$98960, (C5='H2'!$B$2:$B$89280)*(D5='H2'!$D$2:$D$89280)*(2031='H2'!$E$2:$E$89280)))</f>
        <v>#VALUE!</v>
      </c>
      <c r="R5" s="2" t="e" cm="1">
        <f t="array" ref="R5">AVERAGE(_xlfn._xlws.FILTER('H2'!$AH$2:$AH$98960, (C5='H2'!$B$2:$B$89280)*(D5='H2'!$D$2:$D$89280)*(2032='H2'!$E$2:$E$89280)))</f>
        <v>#VALUE!</v>
      </c>
      <c r="S5" s="2" t="e" cm="1">
        <f t="array" ref="S5">AVERAGE(_xlfn._xlws.FILTER('H2'!$AH$2:$AH$98960, (C5='H2'!$B$2:$B$89280)*(D5='H2'!$D$2:$D$89280)*(2033='H2'!$E$2:$E$89280)))</f>
        <v>#VALUE!</v>
      </c>
      <c r="T5" s="2" t="e" cm="1">
        <f t="array" ref="T5">AVERAGE(_xlfn._xlws.FILTER('H2'!$AH$2:$AH$98960, (C5='H2'!$B$2:$B$89280)*(D5='H2'!$D$2:$D$89280)*(2034='H2'!$E$2:$E$89280)))</f>
        <v>#VALUE!</v>
      </c>
      <c r="U5" s="2" t="e" cm="1">
        <f t="array" ref="U5">AVERAGE(_xlfn._xlws.FILTER('H2'!$AH$2:$AH$98960, (C5='H2'!$B$2:$B$89280)*(D5='H2'!$D$2:$D$89280)*(2035='H2'!$E$2:$E$89280)))</f>
        <v>#VALUE!</v>
      </c>
      <c r="V5" s="2" t="e" cm="1">
        <f t="array" ref="V5">AVERAGE(_xlfn._xlws.FILTER('H2'!$AI$2:$AI$98960, (C5='H2'!$B$2:$B$89280)*(D5='H2'!$D$2:$D$89280)*(2030='H2'!$E$2:$E$89280)))</f>
        <v>#VALUE!</v>
      </c>
      <c r="W5" s="2" t="e" cm="1">
        <f t="array" ref="W5">AVERAGE(_xlfn._xlws.FILTER('H2'!$AJ$2:$AJ$98960, (C5='H2'!$B$2:$B$89280)*(D5='H2'!$D$2:$D$89280)*(2030='H2'!$E$2:$E$89280)))</f>
        <v>#VALUE!</v>
      </c>
      <c r="X5" s="2" t="e" cm="1">
        <f t="array" ref="X5">AVERAGE(_xlfn._xlws.FILTER('H2'!$AK$2:$AK$98960, (C5='H2'!$B$2:$B$89280)*(D5='H2'!$D$2:$D$89280)*(2030='H2'!$E$2:$E$89280)))</f>
        <v>#VALUE!</v>
      </c>
      <c r="Y5" s="2" t="e" cm="1">
        <f t="array" ref="Y5">AVERAGE(_xlfn._xlws.FILTER('H2'!$AL$2:$AL$98960, (C5='H2'!$B$2:$B$89280)*(D5='H2'!$D$2:$D$89280)*(2030='H2'!$E$2:$E$89280)))</f>
        <v>#VALUE!</v>
      </c>
      <c r="Z5" s="2"/>
      <c r="AA5" s="2"/>
      <c r="AB5" s="2"/>
      <c r="AC5" s="2"/>
      <c r="AD5" s="2"/>
      <c r="AE5" s="2"/>
      <c r="AF5" s="2"/>
      <c r="AG5" s="2"/>
      <c r="AH5" s="2"/>
      <c r="AN5" s="2"/>
      <c r="AO5" s="2"/>
      <c r="AP5" s="4"/>
      <c r="AQ5" s="4"/>
      <c r="AR5" s="4"/>
      <c r="AS5" s="4"/>
    </row>
    <row r="6" spans="1:45" x14ac:dyDescent="0.25">
      <c r="A6" t="s">
        <v>236</v>
      </c>
      <c r="B6">
        <v>5</v>
      </c>
      <c r="C6">
        <v>396</v>
      </c>
      <c r="D6" t="s">
        <v>23</v>
      </c>
      <c r="E6" s="2" t="e" cm="1">
        <f t="array" ref="E6">AVERAGE(_xlfn._xlws.FILTER('H2'!$AG$2:$AG$89120, (C6='H2'!$B$2:$B$89280)*(D6='H2'!$D$2:$D$89280)*(2030='H2'!$E$2:$E$89280)))</f>
        <v>#VALUE!</v>
      </c>
      <c r="F6" s="2" t="e" cm="1">
        <f t="array" ref="F6">AVERAGE(_xlfn._xlws.FILTER('H2'!$AG$2:$AG$89120, (C6='H2'!$B$2:$B$89280)*(D6='H2'!$D$2:$D$89280)*(2031='H2'!$E$2:$E$89280)))</f>
        <v>#VALUE!</v>
      </c>
      <c r="G6" s="2" t="e" cm="1">
        <f t="array" ref="G6">AVERAGE(_xlfn._xlws.FILTER('H2'!$AG$2:$AG$89120, (C6='H2'!$B$2:$B$89280)*(D6='H2'!$D$2:$D$89280)*(2032='H2'!$E$2:$E$89280)))</f>
        <v>#VALUE!</v>
      </c>
      <c r="H6" s="2" t="e" cm="1">
        <f t="array" ref="H6">AVERAGE(_xlfn._xlws.FILTER('H2'!$AG$2:$AG$89120, (C6='H2'!$B$2:$B$89280)*(D6='H2'!$D$2:$D$89280)*(2033='H2'!$E$2:$E$89280)))</f>
        <v>#VALUE!</v>
      </c>
      <c r="I6" s="2" t="e" cm="1">
        <f t="array" ref="I6">AVERAGE(_xlfn._xlws.FILTER('H2'!$AG$2:$AG$89120, (C6='H2'!$B$2:$B$89280)*(D6='H2'!$D$2:$D$89280)*(2034='H2'!$E$2:$E$89280)))</f>
        <v>#VALUE!</v>
      </c>
      <c r="J6" s="2" t="e" cm="1">
        <f t="array" ref="J6">AVERAGE(_xlfn._xlws.FILTER('H2'!$AG$2:$AG$89120, (C6='H2'!$B$2:$B$89280)*(D6='H2'!$D$2:$D$89280)*(2034='H2'!$E$2:$E$89280)))</f>
        <v>#VALUE!</v>
      </c>
      <c r="K6" s="2" t="e" cm="1">
        <f t="array" ref="K6">AVERAGE(_xlfn._xlws.FILTER('H2'!$AG$2:$AG$89120, (C6='H2'!$B$2:$B$89280)*(D6='H2'!$D$2:$D$89280)*(2036='H2'!$E$2:$E$89280)))</f>
        <v>#VALUE!</v>
      </c>
      <c r="L6" s="2" t="e" cm="1">
        <f t="array" ref="L6">AVERAGE(_xlfn._xlws.FILTER('H2'!$AG$2:$AG$89120, (C6='H2'!$B$2:$B$89280)*(D6='H2'!$D$2:$D$89280)*(2037='H2'!$E$2:$E$89280)))</f>
        <v>#VALUE!</v>
      </c>
      <c r="M6" s="2" t="e" cm="1">
        <f t="array" ref="M6">AVERAGE(_xlfn._xlws.FILTER('H2'!$AG$2:$AG$89120, (C6='H2'!$B$2:$B$89280)*(D6='H2'!$D$2:$D$89280)*(2038='H2'!$E$2:$E$89280)))</f>
        <v>#VALUE!</v>
      </c>
      <c r="N6" s="2" t="e" cm="1">
        <f t="array" ref="N6">AVERAGE(_xlfn._xlws.FILTER('H2'!$AG$2:$AG$89120, (C6='H2'!$B$2:$B$89280)*(D6='H2'!$D$2:$D$89280)*(2039='H2'!$E$2:$E$89280)))</f>
        <v>#VALUE!</v>
      </c>
      <c r="O6" s="2" t="e" cm="1">
        <f t="array" ref="O6">AVERAGE(_xlfn._xlws.FILTER('H2'!$AG$2:$AG$89120, (C6='H2'!$B$2:$B$89280)*(D6='H2'!$D$2:$D$89280)*(2040='H2'!$E$2:$E$89280)))</f>
        <v>#VALUE!</v>
      </c>
      <c r="P6" s="2" t="e" cm="1">
        <f t="array" ref="P6">AVERAGE(_xlfn._xlws.FILTER('H2'!$AH$2:$AH$98960, (C6='H2'!$B$2:$B$89280)*(D6='H2'!$D$2:$D$89280)*(2030='H2'!$E$2:$E$89280)))</f>
        <v>#VALUE!</v>
      </c>
      <c r="Q6" s="2" t="e" cm="1">
        <f t="array" ref="Q6">AVERAGE(_xlfn._xlws.FILTER('H2'!$AH$2:$AH$98960, (C6='H2'!$B$2:$B$89280)*(D6='H2'!$D$2:$D$89280)*(2031='H2'!$E$2:$E$89280)))</f>
        <v>#VALUE!</v>
      </c>
      <c r="R6" s="2" t="e" cm="1">
        <f t="array" ref="R6">AVERAGE(_xlfn._xlws.FILTER('H2'!$AH$2:$AH$98960, (C6='H2'!$B$2:$B$89280)*(D6='H2'!$D$2:$D$89280)*(2032='H2'!$E$2:$E$89280)))</f>
        <v>#VALUE!</v>
      </c>
      <c r="S6" s="2" t="e" cm="1">
        <f t="array" ref="S6">AVERAGE(_xlfn._xlws.FILTER('H2'!$AH$2:$AH$98960, (C6='H2'!$B$2:$B$89280)*(D6='H2'!$D$2:$D$89280)*(2033='H2'!$E$2:$E$89280)))</f>
        <v>#VALUE!</v>
      </c>
      <c r="T6" s="2" t="e" cm="1">
        <f t="array" ref="T6">AVERAGE(_xlfn._xlws.FILTER('H2'!$AH$2:$AH$98960, (C6='H2'!$B$2:$B$89280)*(D6='H2'!$D$2:$D$89280)*(2034='H2'!$E$2:$E$89280)))</f>
        <v>#VALUE!</v>
      </c>
      <c r="U6" s="2" t="e" cm="1">
        <f t="array" ref="U6">AVERAGE(_xlfn._xlws.FILTER('H2'!$AH$2:$AH$98960, (C6='H2'!$B$2:$B$89280)*(D6='H2'!$D$2:$D$89280)*(2035='H2'!$E$2:$E$89280)))</f>
        <v>#VALUE!</v>
      </c>
      <c r="V6" s="2" t="e" cm="1">
        <f t="array" ref="V6">AVERAGE(_xlfn._xlws.FILTER('H2'!$AI$2:$AI$98960, (C6='H2'!$B$2:$B$89280)*(D6='H2'!$D$2:$D$89280)*(2030='H2'!$E$2:$E$89280)))</f>
        <v>#VALUE!</v>
      </c>
      <c r="W6" s="2" t="e" cm="1">
        <f t="array" ref="W6">AVERAGE(_xlfn._xlws.FILTER('H2'!$AJ$2:$AJ$98960, (C6='H2'!$B$2:$B$89280)*(D6='H2'!$D$2:$D$89280)*(2030='H2'!$E$2:$E$89280)))</f>
        <v>#VALUE!</v>
      </c>
      <c r="X6" s="2" t="e" cm="1">
        <f t="array" ref="X6">AVERAGE(_xlfn._xlws.FILTER('H2'!$AK$2:$AK$98960, (C6='H2'!$B$2:$B$89280)*(D6='H2'!$D$2:$D$89280)*(2030='H2'!$E$2:$E$89280)))</f>
        <v>#VALUE!</v>
      </c>
      <c r="Y6" s="2" t="e" cm="1">
        <f t="array" ref="Y6">AVERAGE(_xlfn._xlws.FILTER('H2'!$AL$2:$AL$98960, (C6='H2'!$B$2:$B$89280)*(D6='H2'!$D$2:$D$89280)*(2030='H2'!$E$2:$E$89280)))</f>
        <v>#VALUE!</v>
      </c>
      <c r="Z6" s="2"/>
      <c r="AA6" s="2"/>
      <c r="AB6" s="2"/>
      <c r="AC6" s="2"/>
      <c r="AD6" s="2"/>
      <c r="AE6" s="2"/>
      <c r="AF6" s="2"/>
      <c r="AG6" s="2"/>
      <c r="AH6" s="2"/>
      <c r="AN6" s="2"/>
      <c r="AO6" s="2"/>
      <c r="AP6" s="4"/>
      <c r="AQ6" s="4"/>
      <c r="AR6" s="4"/>
      <c r="AS6" s="4"/>
    </row>
    <row r="7" spans="1:45" x14ac:dyDescent="0.25">
      <c r="A7" t="s">
        <v>233</v>
      </c>
      <c r="B7">
        <v>6</v>
      </c>
      <c r="C7">
        <v>96</v>
      </c>
      <c r="D7" t="s">
        <v>23</v>
      </c>
      <c r="E7" s="2" t="e" cm="1">
        <f t="array" ref="E7">AVERAGE(_xlfn._xlws.FILTER('H2'!$AG$2:$AG$89120, (C7='H2'!$B$2:$B$89280)*(D7='H2'!$D$2:$D$89280)*(2030='H2'!$E$2:$E$89280)))</f>
        <v>#VALUE!</v>
      </c>
      <c r="F7" s="2" t="e" cm="1">
        <f t="array" ref="F7">AVERAGE(_xlfn._xlws.FILTER('H2'!$AG$2:$AG$89120, (C7='H2'!$B$2:$B$89280)*(D7='H2'!$D$2:$D$89280)*(2031='H2'!$E$2:$E$89280)))</f>
        <v>#VALUE!</v>
      </c>
      <c r="G7" s="2" t="e" cm="1">
        <f t="array" ref="G7">AVERAGE(_xlfn._xlws.FILTER('H2'!$AG$2:$AG$89120, (C7='H2'!$B$2:$B$89280)*(D7='H2'!$D$2:$D$89280)*(2032='H2'!$E$2:$E$89280)))</f>
        <v>#VALUE!</v>
      </c>
      <c r="H7" s="2" t="e" cm="1">
        <f t="array" ref="H7">AVERAGE(_xlfn._xlws.FILTER('H2'!$AG$2:$AG$89120, (C7='H2'!$B$2:$B$89280)*(D7='H2'!$D$2:$D$89280)*(2033='H2'!$E$2:$E$89280)))</f>
        <v>#VALUE!</v>
      </c>
      <c r="I7" s="2" t="e" cm="1">
        <f t="array" ref="I7">AVERAGE(_xlfn._xlws.FILTER('H2'!$AG$2:$AG$89120, (C7='H2'!$B$2:$B$89280)*(D7='H2'!$D$2:$D$89280)*(2034='H2'!$E$2:$E$89280)))</f>
        <v>#VALUE!</v>
      </c>
      <c r="J7" s="2" t="e" cm="1">
        <f t="array" ref="J7">AVERAGE(_xlfn._xlws.FILTER('H2'!$AG$2:$AG$89120, (C7='H2'!$B$2:$B$89280)*(D7='H2'!$D$2:$D$89280)*(2034='H2'!$E$2:$E$89280)))</f>
        <v>#VALUE!</v>
      </c>
      <c r="K7" s="2" t="e" cm="1">
        <f t="array" ref="K7">AVERAGE(_xlfn._xlws.FILTER('H2'!$AG$2:$AG$89120, (C7='H2'!$B$2:$B$89280)*(D7='H2'!$D$2:$D$89280)*(2036='H2'!$E$2:$E$89280)))</f>
        <v>#VALUE!</v>
      </c>
      <c r="L7" s="2" t="e" cm="1">
        <f t="array" ref="L7">AVERAGE(_xlfn._xlws.FILTER('H2'!$AG$2:$AG$89120, (C7='H2'!$B$2:$B$89280)*(D7='H2'!$D$2:$D$89280)*(2037='H2'!$E$2:$E$89280)))</f>
        <v>#VALUE!</v>
      </c>
      <c r="M7" s="2" t="e" cm="1">
        <f t="array" ref="M7">AVERAGE(_xlfn._xlws.FILTER('H2'!$AG$2:$AG$89120, (C7='H2'!$B$2:$B$89280)*(D7='H2'!$D$2:$D$89280)*(2038='H2'!$E$2:$E$89280)))</f>
        <v>#VALUE!</v>
      </c>
      <c r="N7" s="2" t="e" cm="1">
        <f t="array" ref="N7">AVERAGE(_xlfn._xlws.FILTER('H2'!$AG$2:$AG$89120, (C7='H2'!$B$2:$B$89280)*(D7='H2'!$D$2:$D$89280)*(2039='H2'!$E$2:$E$89280)))</f>
        <v>#VALUE!</v>
      </c>
      <c r="O7" s="2" t="e" cm="1">
        <f t="array" ref="O7">AVERAGE(_xlfn._xlws.FILTER('H2'!$AG$2:$AG$89120, (C7='H2'!$B$2:$B$89280)*(D7='H2'!$D$2:$D$89280)*(2040='H2'!$E$2:$E$89280)))</f>
        <v>#VALUE!</v>
      </c>
      <c r="P7" s="2" t="e" cm="1">
        <f t="array" ref="P7">AVERAGE(_xlfn._xlws.FILTER('H2'!$AH$2:$AH$98960, (C7='H2'!$B$2:$B$89280)*(D7='H2'!$D$2:$D$89280)*(2030='H2'!$E$2:$E$89280)))</f>
        <v>#VALUE!</v>
      </c>
      <c r="Q7" s="2" t="e" cm="1">
        <f t="array" ref="Q7">AVERAGE(_xlfn._xlws.FILTER('H2'!$AH$2:$AH$98960, (C7='H2'!$B$2:$B$89280)*(D7='H2'!$D$2:$D$89280)*(2031='H2'!$E$2:$E$89280)))</f>
        <v>#VALUE!</v>
      </c>
      <c r="R7" s="2" t="e" cm="1">
        <f t="array" ref="R7">AVERAGE(_xlfn._xlws.FILTER('H2'!$AH$2:$AH$98960, (C7='H2'!$B$2:$B$89280)*(D7='H2'!$D$2:$D$89280)*(2032='H2'!$E$2:$E$89280)))</f>
        <v>#VALUE!</v>
      </c>
      <c r="S7" s="2" t="e" cm="1">
        <f t="array" ref="S7">AVERAGE(_xlfn._xlws.FILTER('H2'!$AH$2:$AH$98960, (C7='H2'!$B$2:$B$89280)*(D7='H2'!$D$2:$D$89280)*(2033='H2'!$E$2:$E$89280)))</f>
        <v>#VALUE!</v>
      </c>
      <c r="T7" s="2" t="e" cm="1">
        <f t="array" ref="T7">AVERAGE(_xlfn._xlws.FILTER('H2'!$AH$2:$AH$98960, (C7='H2'!$B$2:$B$89280)*(D7='H2'!$D$2:$D$89280)*(2034='H2'!$E$2:$E$89280)))</f>
        <v>#VALUE!</v>
      </c>
      <c r="U7" s="2" t="e" cm="1">
        <f t="array" ref="U7">AVERAGE(_xlfn._xlws.FILTER('H2'!$AH$2:$AH$98960, (C7='H2'!$B$2:$B$89280)*(D7='H2'!$D$2:$D$89280)*(2035='H2'!$E$2:$E$89280)))</f>
        <v>#VALUE!</v>
      </c>
      <c r="V7" s="2" t="e" cm="1">
        <f t="array" ref="V7">AVERAGE(_xlfn._xlws.FILTER('H2'!$AI$2:$AI$98960, (C7='H2'!$B$2:$B$89280)*(D7='H2'!$D$2:$D$89280)*(2030='H2'!$E$2:$E$89280)))</f>
        <v>#VALUE!</v>
      </c>
      <c r="W7" s="2" t="e" cm="1">
        <f t="array" ref="W7">AVERAGE(_xlfn._xlws.FILTER('H2'!$AJ$2:$AJ$98960, (C7='H2'!$B$2:$B$89280)*(D7='H2'!$D$2:$D$89280)*(2030='H2'!$E$2:$E$89280)))</f>
        <v>#VALUE!</v>
      </c>
      <c r="X7" s="2" t="e" cm="1">
        <f t="array" ref="X7">AVERAGE(_xlfn._xlws.FILTER('H2'!$AK$2:$AK$98960, (C7='H2'!$B$2:$B$89280)*(D7='H2'!$D$2:$D$89280)*(2030='H2'!$E$2:$E$89280)))</f>
        <v>#VALUE!</v>
      </c>
      <c r="Y7" s="2" t="e" cm="1">
        <f t="array" ref="Y7">AVERAGE(_xlfn._xlws.FILTER('H2'!$AL$2:$AL$98960, (C7='H2'!$B$2:$B$89280)*(D7='H2'!$D$2:$D$89280)*(2030='H2'!$E$2:$E$89280)))</f>
        <v>#VALUE!</v>
      </c>
      <c r="Z7" s="2"/>
      <c r="AA7" s="2"/>
      <c r="AB7" s="2"/>
      <c r="AC7" s="2"/>
      <c r="AD7" s="2"/>
      <c r="AE7" s="2"/>
      <c r="AF7" s="2"/>
      <c r="AG7" s="2"/>
      <c r="AH7" s="2"/>
      <c r="AN7" s="2"/>
      <c r="AO7" s="2"/>
      <c r="AP7" s="4"/>
      <c r="AQ7" s="4"/>
      <c r="AR7" s="4"/>
      <c r="AS7" s="4"/>
    </row>
    <row r="8" spans="1:45" x14ac:dyDescent="0.25">
      <c r="A8" t="s">
        <v>238</v>
      </c>
      <c r="B8">
        <v>7</v>
      </c>
      <c r="C8">
        <v>196</v>
      </c>
      <c r="D8" t="s">
        <v>23</v>
      </c>
      <c r="E8" s="2" t="e" cm="1">
        <f t="array" ref="E8">AVERAGE(_xlfn._xlws.FILTER('H2'!$AG$2:$AG$89120, (C8='H2'!$B$2:$B$89280)*(D8='H2'!$D$2:$D$89280)*(2030='H2'!$E$2:$E$89280)))</f>
        <v>#VALUE!</v>
      </c>
      <c r="F8" s="2" t="e" cm="1">
        <f t="array" ref="F8">AVERAGE(_xlfn._xlws.FILTER('H2'!$AG$2:$AG$89120, (C8='H2'!$B$2:$B$89280)*(D8='H2'!$D$2:$D$89280)*(2031='H2'!$E$2:$E$89280)))</f>
        <v>#VALUE!</v>
      </c>
      <c r="G8" s="2" t="e" cm="1">
        <f t="array" ref="G8">AVERAGE(_xlfn._xlws.FILTER('H2'!$AG$2:$AG$89120, (C8='H2'!$B$2:$B$89280)*(D8='H2'!$D$2:$D$89280)*(2032='H2'!$E$2:$E$89280)))</f>
        <v>#VALUE!</v>
      </c>
      <c r="H8" s="2" t="e" cm="1">
        <f t="array" ref="H8">AVERAGE(_xlfn._xlws.FILTER('H2'!$AG$2:$AG$89120, (C8='H2'!$B$2:$B$89280)*(D8='H2'!$D$2:$D$89280)*(2033='H2'!$E$2:$E$89280)))</f>
        <v>#VALUE!</v>
      </c>
      <c r="I8" s="2" t="e" cm="1">
        <f t="array" ref="I8">AVERAGE(_xlfn._xlws.FILTER('H2'!$AG$2:$AG$89120, (C8='H2'!$B$2:$B$89280)*(D8='H2'!$D$2:$D$89280)*(2034='H2'!$E$2:$E$89280)))</f>
        <v>#VALUE!</v>
      </c>
      <c r="J8" s="2" t="e" cm="1">
        <f t="array" ref="J8">AVERAGE(_xlfn._xlws.FILTER('H2'!$AG$2:$AG$89120, (C8='H2'!$B$2:$B$89280)*(D8='H2'!$D$2:$D$89280)*(2034='H2'!$E$2:$E$89280)))</f>
        <v>#VALUE!</v>
      </c>
      <c r="K8" s="2" t="e" cm="1">
        <f t="array" ref="K8">AVERAGE(_xlfn._xlws.FILTER('H2'!$AG$2:$AG$89120, (C8='H2'!$B$2:$B$89280)*(D8='H2'!$D$2:$D$89280)*(2036='H2'!$E$2:$E$89280)))</f>
        <v>#VALUE!</v>
      </c>
      <c r="L8" s="2" t="e" cm="1">
        <f t="array" ref="L8">AVERAGE(_xlfn._xlws.FILTER('H2'!$AG$2:$AG$89120, (C8='H2'!$B$2:$B$89280)*(D8='H2'!$D$2:$D$89280)*(2037='H2'!$E$2:$E$89280)))</f>
        <v>#VALUE!</v>
      </c>
      <c r="M8" s="2" t="e" cm="1">
        <f t="array" ref="M8">AVERAGE(_xlfn._xlws.FILTER('H2'!$AG$2:$AG$89120, (C8='H2'!$B$2:$B$89280)*(D8='H2'!$D$2:$D$89280)*(2038='H2'!$E$2:$E$89280)))</f>
        <v>#VALUE!</v>
      </c>
      <c r="N8" s="2" t="e" cm="1">
        <f t="array" ref="N8">AVERAGE(_xlfn._xlws.FILTER('H2'!$AG$2:$AG$89120, (C8='H2'!$B$2:$B$89280)*(D8='H2'!$D$2:$D$89280)*(2039='H2'!$E$2:$E$89280)))</f>
        <v>#VALUE!</v>
      </c>
      <c r="O8" s="2" t="e" cm="1">
        <f t="array" ref="O8">AVERAGE(_xlfn._xlws.FILTER('H2'!$AG$2:$AG$89120, (C8='H2'!$B$2:$B$89280)*(D8='H2'!$D$2:$D$89280)*(2040='H2'!$E$2:$E$89280)))</f>
        <v>#VALUE!</v>
      </c>
      <c r="P8" s="2" t="e" cm="1">
        <f t="array" ref="P8">AVERAGE(_xlfn._xlws.FILTER('H2'!$AH$2:$AH$98960, (C8='H2'!$B$2:$B$89280)*(D8='H2'!$D$2:$D$89280)*(2030='H2'!$E$2:$E$89280)))</f>
        <v>#VALUE!</v>
      </c>
      <c r="Q8" s="2" t="e" cm="1">
        <f t="array" ref="Q8">AVERAGE(_xlfn._xlws.FILTER('H2'!$AH$2:$AH$98960, (C8='H2'!$B$2:$B$89280)*(D8='H2'!$D$2:$D$89280)*(2031='H2'!$E$2:$E$89280)))</f>
        <v>#VALUE!</v>
      </c>
      <c r="R8" s="2" t="e" cm="1">
        <f t="array" ref="R8">AVERAGE(_xlfn._xlws.FILTER('H2'!$AH$2:$AH$98960, (C8='H2'!$B$2:$B$89280)*(D8='H2'!$D$2:$D$89280)*(2032='H2'!$E$2:$E$89280)))</f>
        <v>#VALUE!</v>
      </c>
      <c r="S8" s="2" t="e" cm="1">
        <f t="array" ref="S8">AVERAGE(_xlfn._xlws.FILTER('H2'!$AH$2:$AH$98960, (C8='H2'!$B$2:$B$89280)*(D8='H2'!$D$2:$D$89280)*(2033='H2'!$E$2:$E$89280)))</f>
        <v>#VALUE!</v>
      </c>
      <c r="T8" s="2" t="e" cm="1">
        <f t="array" ref="T8">AVERAGE(_xlfn._xlws.FILTER('H2'!$AH$2:$AH$98960, (C8='H2'!$B$2:$B$89280)*(D8='H2'!$D$2:$D$89280)*(2034='H2'!$E$2:$E$89280)))</f>
        <v>#VALUE!</v>
      </c>
      <c r="U8" s="2" t="e" cm="1">
        <f t="array" ref="U8">AVERAGE(_xlfn._xlws.FILTER('H2'!$AH$2:$AH$98960, (C8='H2'!$B$2:$B$89280)*(D8='H2'!$D$2:$D$89280)*(2035='H2'!$E$2:$E$89280)))</f>
        <v>#VALUE!</v>
      </c>
      <c r="V8" s="2" t="e" cm="1">
        <f t="array" ref="V8">AVERAGE(_xlfn._xlws.FILTER('H2'!$AI$2:$AI$98960, (C8='H2'!$B$2:$B$89280)*(D8='H2'!$D$2:$D$89280)*(2030='H2'!$E$2:$E$89280)))</f>
        <v>#VALUE!</v>
      </c>
      <c r="W8" s="2" t="e" cm="1">
        <f t="array" ref="W8">AVERAGE(_xlfn._xlws.FILTER('H2'!$AJ$2:$AJ$98960, (C8='H2'!$B$2:$B$89280)*(D8='H2'!$D$2:$D$89280)*(2030='H2'!$E$2:$E$89280)))</f>
        <v>#VALUE!</v>
      </c>
      <c r="X8" s="2" t="e" cm="1">
        <f t="array" ref="X8">AVERAGE(_xlfn._xlws.FILTER('H2'!$AK$2:$AK$98960, (C8='H2'!$B$2:$B$89280)*(D8='H2'!$D$2:$D$89280)*(2030='H2'!$E$2:$E$89280)))</f>
        <v>#VALUE!</v>
      </c>
      <c r="Y8" s="2" t="e" cm="1">
        <f t="array" ref="Y8">AVERAGE(_xlfn._xlws.FILTER('H2'!$AL$2:$AL$98960, (C8='H2'!$B$2:$B$89280)*(D8='H2'!$D$2:$D$89280)*(2030='H2'!$E$2:$E$89280)))</f>
        <v>#VALUE!</v>
      </c>
      <c r="Z8" s="2"/>
      <c r="AA8" s="2"/>
      <c r="AB8" s="2"/>
      <c r="AC8" s="2"/>
      <c r="AD8" s="2"/>
      <c r="AE8" s="2"/>
      <c r="AF8" s="2"/>
      <c r="AG8" s="2"/>
      <c r="AH8" s="2"/>
      <c r="AN8" s="2"/>
      <c r="AO8" s="2"/>
      <c r="AP8" s="4"/>
      <c r="AQ8" s="4"/>
      <c r="AR8" s="4"/>
      <c r="AS8" s="4"/>
    </row>
    <row r="9" spans="1:45" x14ac:dyDescent="0.25">
      <c r="A9" t="s">
        <v>242</v>
      </c>
      <c r="B9">
        <v>8</v>
      </c>
      <c r="C9">
        <v>246</v>
      </c>
      <c r="D9" t="s">
        <v>23</v>
      </c>
      <c r="E9" s="2" t="e" cm="1">
        <f t="array" ref="E9">AVERAGE(_xlfn._xlws.FILTER('H2'!$AG$2:$AG$89120, (C9='H2'!$B$2:$B$89280)*(D9='H2'!$D$2:$D$89280)*(2030='H2'!$E$2:$E$89280)))</f>
        <v>#VALUE!</v>
      </c>
      <c r="F9" s="2" t="e" cm="1">
        <f t="array" ref="F9">AVERAGE(_xlfn._xlws.FILTER('H2'!$AG$2:$AG$89120, (C9='H2'!$B$2:$B$89280)*(D9='H2'!$D$2:$D$89280)*(2031='H2'!$E$2:$E$89280)))</f>
        <v>#VALUE!</v>
      </c>
      <c r="G9" s="2" t="e" cm="1">
        <f t="array" ref="G9">AVERAGE(_xlfn._xlws.FILTER('H2'!$AG$2:$AG$89120, (C9='H2'!$B$2:$B$89280)*(D9='H2'!$D$2:$D$89280)*(2032='H2'!$E$2:$E$89280)))</f>
        <v>#VALUE!</v>
      </c>
      <c r="H9" s="2" t="e" cm="1">
        <f t="array" ref="H9">AVERAGE(_xlfn._xlws.FILTER('H2'!$AG$2:$AG$89120, (C9='H2'!$B$2:$B$89280)*(D9='H2'!$D$2:$D$89280)*(2033='H2'!$E$2:$E$89280)))</f>
        <v>#VALUE!</v>
      </c>
      <c r="I9" s="2" t="e" cm="1">
        <f t="array" ref="I9">AVERAGE(_xlfn._xlws.FILTER('H2'!$AG$2:$AG$89120, (C9='H2'!$B$2:$B$89280)*(D9='H2'!$D$2:$D$89280)*(2034='H2'!$E$2:$E$89280)))</f>
        <v>#VALUE!</v>
      </c>
      <c r="J9" s="2" t="e" cm="1">
        <f t="array" ref="J9">AVERAGE(_xlfn._xlws.FILTER('H2'!$AG$2:$AG$89120, (C9='H2'!$B$2:$B$89280)*(D9='H2'!$D$2:$D$89280)*(2034='H2'!$E$2:$E$89280)))</f>
        <v>#VALUE!</v>
      </c>
      <c r="K9" s="2" t="e" cm="1">
        <f t="array" ref="K9">AVERAGE(_xlfn._xlws.FILTER('H2'!$AG$2:$AG$89120, (C9='H2'!$B$2:$B$89280)*(D9='H2'!$D$2:$D$89280)*(2036='H2'!$E$2:$E$89280)))</f>
        <v>#VALUE!</v>
      </c>
      <c r="L9" s="2" t="e" cm="1">
        <f t="array" ref="L9">AVERAGE(_xlfn._xlws.FILTER('H2'!$AG$2:$AG$89120, (C9='H2'!$B$2:$B$89280)*(D9='H2'!$D$2:$D$89280)*(2037='H2'!$E$2:$E$89280)))</f>
        <v>#VALUE!</v>
      </c>
      <c r="M9" s="2" t="e" cm="1">
        <f t="array" ref="M9">AVERAGE(_xlfn._xlws.FILTER('H2'!$AG$2:$AG$89120, (C9='H2'!$B$2:$B$89280)*(D9='H2'!$D$2:$D$89280)*(2038='H2'!$E$2:$E$89280)))</f>
        <v>#VALUE!</v>
      </c>
      <c r="N9" s="2" t="e" cm="1">
        <f t="array" ref="N9">AVERAGE(_xlfn._xlws.FILTER('H2'!$AG$2:$AG$89120, (C9='H2'!$B$2:$B$89280)*(D9='H2'!$D$2:$D$89280)*(2039='H2'!$E$2:$E$89280)))</f>
        <v>#VALUE!</v>
      </c>
      <c r="O9" s="2" t="e" cm="1">
        <f t="array" ref="O9">AVERAGE(_xlfn._xlws.FILTER('H2'!$AG$2:$AG$89120, (C9='H2'!$B$2:$B$89280)*(D9='H2'!$D$2:$D$89280)*(2040='H2'!$E$2:$E$89280)))</f>
        <v>#VALUE!</v>
      </c>
      <c r="P9" s="2" t="e" cm="1">
        <f t="array" ref="P9">AVERAGE(_xlfn._xlws.FILTER('H2'!$AH$2:$AH$98960, (C9='H2'!$B$2:$B$89280)*(D9='H2'!$D$2:$D$89280)*(2030='H2'!$E$2:$E$89280)))</f>
        <v>#VALUE!</v>
      </c>
      <c r="Q9" s="2" t="e" cm="1">
        <f t="array" ref="Q9">AVERAGE(_xlfn._xlws.FILTER('H2'!$AH$2:$AH$98960, (C9='H2'!$B$2:$B$89280)*(D9='H2'!$D$2:$D$89280)*(2031='H2'!$E$2:$E$89280)))</f>
        <v>#VALUE!</v>
      </c>
      <c r="R9" s="2" t="e" cm="1">
        <f t="array" ref="R9">AVERAGE(_xlfn._xlws.FILTER('H2'!$AH$2:$AH$98960, (C9='H2'!$B$2:$B$89280)*(D9='H2'!$D$2:$D$89280)*(2032='H2'!$E$2:$E$89280)))</f>
        <v>#VALUE!</v>
      </c>
      <c r="S9" s="2" t="e" cm="1">
        <f t="array" ref="S9">AVERAGE(_xlfn._xlws.FILTER('H2'!$AH$2:$AH$98960, (C9='H2'!$B$2:$B$89280)*(D9='H2'!$D$2:$D$89280)*(2033='H2'!$E$2:$E$89280)))</f>
        <v>#VALUE!</v>
      </c>
      <c r="T9" s="2" t="e" cm="1">
        <f t="array" ref="T9">AVERAGE(_xlfn._xlws.FILTER('H2'!$AH$2:$AH$98960, (C9='H2'!$B$2:$B$89280)*(D9='H2'!$D$2:$D$89280)*(2034='H2'!$E$2:$E$89280)))</f>
        <v>#VALUE!</v>
      </c>
      <c r="U9" s="2" t="e" cm="1">
        <f t="array" ref="U9">AVERAGE(_xlfn._xlws.FILTER('H2'!$AH$2:$AH$98960, (C9='H2'!$B$2:$B$89280)*(D9='H2'!$D$2:$D$89280)*(2035='H2'!$E$2:$E$89280)))</f>
        <v>#VALUE!</v>
      </c>
      <c r="V9" s="2" t="e" cm="1">
        <f t="array" ref="V9">AVERAGE(_xlfn._xlws.FILTER('H2'!$AI$2:$AI$98960, (C9='H2'!$B$2:$B$89280)*(D9='H2'!$D$2:$D$89280)*(2030='H2'!$E$2:$E$89280)))</f>
        <v>#VALUE!</v>
      </c>
      <c r="W9" s="2" t="e" cm="1">
        <f t="array" ref="W9">AVERAGE(_xlfn._xlws.FILTER('H2'!$AJ$2:$AJ$98960, (C9='H2'!$B$2:$B$89280)*(D9='H2'!$D$2:$D$89280)*(2030='H2'!$E$2:$E$89280)))</f>
        <v>#VALUE!</v>
      </c>
      <c r="X9" s="2" t="e" cm="1">
        <f t="array" ref="X9">AVERAGE(_xlfn._xlws.FILTER('H2'!$AK$2:$AK$98960, (C9='H2'!$B$2:$B$89280)*(D9='H2'!$D$2:$D$89280)*(2030='H2'!$E$2:$E$89280)))</f>
        <v>#VALUE!</v>
      </c>
      <c r="Y9" s="2" t="e" cm="1">
        <f t="array" ref="Y9">AVERAGE(_xlfn._xlws.FILTER('H2'!$AL$2:$AL$98960, (C9='H2'!$B$2:$B$89280)*(D9='H2'!$D$2:$D$89280)*(2030='H2'!$E$2:$E$89280)))</f>
        <v>#VALUE!</v>
      </c>
      <c r="Z9" s="2"/>
      <c r="AA9" s="2"/>
      <c r="AB9" s="2"/>
      <c r="AC9" s="2"/>
      <c r="AD9" s="2"/>
      <c r="AE9" s="2"/>
      <c r="AF9" s="2"/>
      <c r="AG9" s="2"/>
      <c r="AH9" s="2"/>
      <c r="AN9" s="2"/>
      <c r="AO9" s="2"/>
      <c r="AP9" s="4"/>
      <c r="AQ9" s="4"/>
      <c r="AR9" s="4"/>
      <c r="AS9" s="4"/>
    </row>
    <row r="10" spans="1:45" x14ac:dyDescent="0.25">
      <c r="A10" t="s">
        <v>239</v>
      </c>
      <c r="B10">
        <v>9</v>
      </c>
      <c r="C10">
        <v>416</v>
      </c>
      <c r="D10" t="s">
        <v>23</v>
      </c>
      <c r="E10" s="2" t="e" cm="1">
        <f t="array" ref="E10">AVERAGE(_xlfn._xlws.FILTER('H2'!$AG$2:$AG$89120, (C10='H2'!$B$2:$B$89280)*(D10='H2'!$D$2:$D$89280)*(2030='H2'!$E$2:$E$89280)))</f>
        <v>#VALUE!</v>
      </c>
      <c r="F10" s="2" t="e" cm="1">
        <f t="array" ref="F10">AVERAGE(_xlfn._xlws.FILTER('H2'!$AG$2:$AG$89120, (C10='H2'!$B$2:$B$89280)*(D10='H2'!$D$2:$D$89280)*(2031='H2'!$E$2:$E$89280)))</f>
        <v>#VALUE!</v>
      </c>
      <c r="G10" s="2" t="e" cm="1">
        <f t="array" ref="G10">AVERAGE(_xlfn._xlws.FILTER('H2'!$AG$2:$AG$89120, (C10='H2'!$B$2:$B$89280)*(D10='H2'!$D$2:$D$89280)*(2032='H2'!$E$2:$E$89280)))</f>
        <v>#VALUE!</v>
      </c>
      <c r="H10" s="2" t="e" cm="1">
        <f t="array" ref="H10">AVERAGE(_xlfn._xlws.FILTER('H2'!$AG$2:$AG$89120, (C10='H2'!$B$2:$B$89280)*(D10='H2'!$D$2:$D$89280)*(2033='H2'!$E$2:$E$89280)))</f>
        <v>#VALUE!</v>
      </c>
      <c r="I10" s="2" t="e" cm="1">
        <f t="array" ref="I10">AVERAGE(_xlfn._xlws.FILTER('H2'!$AG$2:$AG$89120, (C10='H2'!$B$2:$B$89280)*(D10='H2'!$D$2:$D$89280)*(2034='H2'!$E$2:$E$89280)))</f>
        <v>#VALUE!</v>
      </c>
      <c r="J10" s="2" t="e" cm="1">
        <f t="array" ref="J10">AVERAGE(_xlfn._xlws.FILTER('H2'!$AG$2:$AG$89120, (C10='H2'!$B$2:$B$89280)*(D10='H2'!$D$2:$D$89280)*(2034='H2'!$E$2:$E$89280)))</f>
        <v>#VALUE!</v>
      </c>
      <c r="K10" s="2" t="e" cm="1">
        <f t="array" ref="K10">AVERAGE(_xlfn._xlws.FILTER('H2'!$AG$2:$AG$89120, (C10='H2'!$B$2:$B$89280)*(D10='H2'!$D$2:$D$89280)*(2036='H2'!$E$2:$E$89280)))</f>
        <v>#VALUE!</v>
      </c>
      <c r="L10" s="2" t="e" cm="1">
        <f t="array" ref="L10">AVERAGE(_xlfn._xlws.FILTER('H2'!$AG$2:$AG$89120, (C10='H2'!$B$2:$B$89280)*(D10='H2'!$D$2:$D$89280)*(2037='H2'!$E$2:$E$89280)))</f>
        <v>#VALUE!</v>
      </c>
      <c r="M10" s="2" t="e" cm="1">
        <f t="array" ref="M10">AVERAGE(_xlfn._xlws.FILTER('H2'!$AG$2:$AG$89120, (C10='H2'!$B$2:$B$89280)*(D10='H2'!$D$2:$D$89280)*(2038='H2'!$E$2:$E$89280)))</f>
        <v>#VALUE!</v>
      </c>
      <c r="N10" s="2" t="e" cm="1">
        <f t="array" ref="N10">AVERAGE(_xlfn._xlws.FILTER('H2'!$AG$2:$AG$89120, (C10='H2'!$B$2:$B$89280)*(D10='H2'!$D$2:$D$89280)*(2039='H2'!$E$2:$E$89280)))</f>
        <v>#VALUE!</v>
      </c>
      <c r="O10" s="2" t="e" cm="1">
        <f t="array" ref="O10">AVERAGE(_xlfn._xlws.FILTER('H2'!$AG$2:$AG$89120, (C10='H2'!$B$2:$B$89280)*(D10='H2'!$D$2:$D$89280)*(2040='H2'!$E$2:$E$89280)))</f>
        <v>#VALUE!</v>
      </c>
      <c r="P10" s="2" t="e" cm="1">
        <f t="array" ref="P10">AVERAGE(_xlfn._xlws.FILTER('H2'!$AH$2:$AH$98960, (C10='H2'!$B$2:$B$89280)*(D10='H2'!$D$2:$D$89280)*(2030='H2'!$E$2:$E$89280)))</f>
        <v>#VALUE!</v>
      </c>
      <c r="Q10" s="2" t="e" cm="1">
        <f t="array" ref="Q10">AVERAGE(_xlfn._xlws.FILTER('H2'!$AH$2:$AH$98960, (C10='H2'!$B$2:$B$89280)*(D10='H2'!$D$2:$D$89280)*(2031='H2'!$E$2:$E$89280)))</f>
        <v>#VALUE!</v>
      </c>
      <c r="R10" s="2" t="e" cm="1">
        <f t="array" ref="R10">AVERAGE(_xlfn._xlws.FILTER('H2'!$AH$2:$AH$98960, (C10='H2'!$B$2:$B$89280)*(D10='H2'!$D$2:$D$89280)*(2032='H2'!$E$2:$E$89280)))</f>
        <v>#VALUE!</v>
      </c>
      <c r="S10" s="2" t="e" cm="1">
        <f t="array" ref="S10">AVERAGE(_xlfn._xlws.FILTER('H2'!$AH$2:$AH$98960, (C10='H2'!$B$2:$B$89280)*(D10='H2'!$D$2:$D$89280)*(2033='H2'!$E$2:$E$89280)))</f>
        <v>#VALUE!</v>
      </c>
      <c r="T10" s="2" t="e" cm="1">
        <f t="array" ref="T10">AVERAGE(_xlfn._xlws.FILTER('H2'!$AH$2:$AH$98960, (C10='H2'!$B$2:$B$89280)*(D10='H2'!$D$2:$D$89280)*(2034='H2'!$E$2:$E$89280)))</f>
        <v>#VALUE!</v>
      </c>
      <c r="U10" s="2" t="e" cm="1">
        <f t="array" ref="U10">AVERAGE(_xlfn._xlws.FILTER('H2'!$AH$2:$AH$98960, (C10='H2'!$B$2:$B$89280)*(D10='H2'!$D$2:$D$89280)*(2035='H2'!$E$2:$E$89280)))</f>
        <v>#VALUE!</v>
      </c>
      <c r="V10" s="2" t="e" cm="1">
        <f t="array" ref="V10">AVERAGE(_xlfn._xlws.FILTER('H2'!$AI$2:$AI$98960, (C10='H2'!$B$2:$B$89280)*(D10='H2'!$D$2:$D$89280)*(2030='H2'!$E$2:$E$89280)))</f>
        <v>#VALUE!</v>
      </c>
      <c r="W10" s="2" t="e" cm="1">
        <f t="array" ref="W10">AVERAGE(_xlfn._xlws.FILTER('H2'!$AJ$2:$AJ$98960, (C10='H2'!$B$2:$B$89280)*(D10='H2'!$D$2:$D$89280)*(2030='H2'!$E$2:$E$89280)))</f>
        <v>#VALUE!</v>
      </c>
      <c r="X10" s="2" t="e" cm="1">
        <f t="array" ref="X10">AVERAGE(_xlfn._xlws.FILTER('H2'!$AK$2:$AK$98960, (C10='H2'!$B$2:$B$89280)*(D10='H2'!$D$2:$D$89280)*(2030='H2'!$E$2:$E$89280)))</f>
        <v>#VALUE!</v>
      </c>
      <c r="Y10" s="2" t="e" cm="1">
        <f t="array" ref="Y10">AVERAGE(_xlfn._xlws.FILTER('H2'!$AL$2:$AL$98960, (C10='H2'!$B$2:$B$89280)*(D10='H2'!$D$2:$D$89280)*(2030='H2'!$E$2:$E$89280)))</f>
        <v>#VALUE!</v>
      </c>
      <c r="Z10" s="2"/>
      <c r="AA10" s="2"/>
      <c r="AB10" s="2"/>
      <c r="AC10" s="2"/>
      <c r="AD10" s="2"/>
      <c r="AE10" s="2"/>
      <c r="AF10" s="2"/>
      <c r="AG10" s="2"/>
      <c r="AH10" s="2"/>
      <c r="AN10" s="2"/>
      <c r="AO10" s="2"/>
      <c r="AP10" s="4"/>
      <c r="AQ10" s="4"/>
      <c r="AR10" s="4"/>
      <c r="AS10" s="4"/>
    </row>
    <row r="11" spans="1:45" x14ac:dyDescent="0.25">
      <c r="A11" t="s">
        <v>240</v>
      </c>
      <c r="B11">
        <v>10</v>
      </c>
      <c r="C11">
        <v>417</v>
      </c>
      <c r="D11" t="s">
        <v>23</v>
      </c>
      <c r="E11" s="2" t="e" cm="1">
        <f t="array" ref="E11">AVERAGE(_xlfn._xlws.FILTER('H2'!$AG$2:$AG$89120, (C11='H2'!$B$2:$B$89280)*(D11='H2'!$D$2:$D$89280)*(2030='H2'!$E$2:$E$89280)))</f>
        <v>#VALUE!</v>
      </c>
      <c r="F11" s="2" t="e" cm="1">
        <f t="array" ref="F11">AVERAGE(_xlfn._xlws.FILTER('H2'!$AG$2:$AG$89120, (C11='H2'!$B$2:$B$89280)*(D11='H2'!$D$2:$D$89280)*(2031='H2'!$E$2:$E$89280)))</f>
        <v>#VALUE!</v>
      </c>
      <c r="G11" s="2" t="e" cm="1">
        <f t="array" ref="G11">AVERAGE(_xlfn._xlws.FILTER('H2'!$AG$2:$AG$89120, (C11='H2'!$B$2:$B$89280)*(D11='H2'!$D$2:$D$89280)*(2032='H2'!$E$2:$E$89280)))</f>
        <v>#VALUE!</v>
      </c>
      <c r="H11" s="2" t="e" cm="1">
        <f t="array" ref="H11">AVERAGE(_xlfn._xlws.FILTER('H2'!$AG$2:$AG$89120, (C11='H2'!$B$2:$B$89280)*(D11='H2'!$D$2:$D$89280)*(2033='H2'!$E$2:$E$89280)))</f>
        <v>#VALUE!</v>
      </c>
      <c r="I11" s="2" t="e" cm="1">
        <f t="array" ref="I11">AVERAGE(_xlfn._xlws.FILTER('H2'!$AG$2:$AG$89120, (C11='H2'!$B$2:$B$89280)*(D11='H2'!$D$2:$D$89280)*(2034='H2'!$E$2:$E$89280)))</f>
        <v>#VALUE!</v>
      </c>
      <c r="J11" s="2" t="e" cm="1">
        <f t="array" ref="J11">AVERAGE(_xlfn._xlws.FILTER('H2'!$AG$2:$AG$89120, (C11='H2'!$B$2:$B$89280)*(D11='H2'!$D$2:$D$89280)*(2034='H2'!$E$2:$E$89280)))</f>
        <v>#VALUE!</v>
      </c>
      <c r="K11" s="2" t="e" cm="1">
        <f t="array" ref="K11">AVERAGE(_xlfn._xlws.FILTER('H2'!$AG$2:$AG$89120, (C11='H2'!$B$2:$B$89280)*(D11='H2'!$D$2:$D$89280)*(2036='H2'!$E$2:$E$89280)))</f>
        <v>#VALUE!</v>
      </c>
      <c r="L11" s="2" t="e" cm="1">
        <f t="array" ref="L11">AVERAGE(_xlfn._xlws.FILTER('H2'!$AG$2:$AG$89120, (C11='H2'!$B$2:$B$89280)*(D11='H2'!$D$2:$D$89280)*(2037='H2'!$E$2:$E$89280)))</f>
        <v>#VALUE!</v>
      </c>
      <c r="M11" s="2" t="e" cm="1">
        <f t="array" ref="M11">AVERAGE(_xlfn._xlws.FILTER('H2'!$AG$2:$AG$89120, (C11='H2'!$B$2:$B$89280)*(D11='H2'!$D$2:$D$89280)*(2038='H2'!$E$2:$E$89280)))</f>
        <v>#VALUE!</v>
      </c>
      <c r="N11" s="2" t="e" cm="1">
        <f t="array" ref="N11">AVERAGE(_xlfn._xlws.FILTER('H2'!$AG$2:$AG$89120, (C11='H2'!$B$2:$B$89280)*(D11='H2'!$D$2:$D$89280)*(2039='H2'!$E$2:$E$89280)))</f>
        <v>#VALUE!</v>
      </c>
      <c r="O11" s="2" t="e" cm="1">
        <f t="array" ref="O11">AVERAGE(_xlfn._xlws.FILTER('H2'!$AG$2:$AG$89120, (C11='H2'!$B$2:$B$89280)*(D11='H2'!$D$2:$D$89280)*(2040='H2'!$E$2:$E$89280)))</f>
        <v>#VALUE!</v>
      </c>
      <c r="P11" s="2" t="e" cm="1">
        <f t="array" ref="P11">AVERAGE(_xlfn._xlws.FILTER('H2'!$AH$2:$AH$98960, (C11='H2'!$B$2:$B$89280)*(D11='H2'!$D$2:$D$89280)*(2030='H2'!$E$2:$E$89280)))</f>
        <v>#VALUE!</v>
      </c>
      <c r="Q11" s="2" t="e" cm="1">
        <f t="array" ref="Q11">AVERAGE(_xlfn._xlws.FILTER('H2'!$AH$2:$AH$98960, (C11='H2'!$B$2:$B$89280)*(D11='H2'!$D$2:$D$89280)*(2031='H2'!$E$2:$E$89280)))</f>
        <v>#VALUE!</v>
      </c>
      <c r="R11" s="2" t="e" cm="1">
        <f t="array" ref="R11">AVERAGE(_xlfn._xlws.FILTER('H2'!$AH$2:$AH$98960, (C11='H2'!$B$2:$B$89280)*(D11='H2'!$D$2:$D$89280)*(2032='H2'!$E$2:$E$89280)))</f>
        <v>#VALUE!</v>
      </c>
      <c r="S11" s="2" t="e" cm="1">
        <f t="array" ref="S11">AVERAGE(_xlfn._xlws.FILTER('H2'!$AH$2:$AH$98960, (C11='H2'!$B$2:$B$89280)*(D11='H2'!$D$2:$D$89280)*(2033='H2'!$E$2:$E$89280)))</f>
        <v>#VALUE!</v>
      </c>
      <c r="T11" s="2" t="e" cm="1">
        <f t="array" ref="T11">AVERAGE(_xlfn._xlws.FILTER('H2'!$AH$2:$AH$98960, (C11='H2'!$B$2:$B$89280)*(D11='H2'!$D$2:$D$89280)*(2034='H2'!$E$2:$E$89280)))</f>
        <v>#VALUE!</v>
      </c>
      <c r="U11" s="2" t="e" cm="1">
        <f t="array" ref="U11">AVERAGE(_xlfn._xlws.FILTER('H2'!$AH$2:$AH$98960, (C11='H2'!$B$2:$B$89280)*(D11='H2'!$D$2:$D$89280)*(2035='H2'!$E$2:$E$89280)))</f>
        <v>#VALUE!</v>
      </c>
      <c r="V11" s="2" t="e" cm="1">
        <f t="array" ref="V11">AVERAGE(_xlfn._xlws.FILTER('H2'!$AI$2:$AI$98960, (C11='H2'!$B$2:$B$89280)*(D11='H2'!$D$2:$D$89280)*(2030='H2'!$E$2:$E$89280)))</f>
        <v>#VALUE!</v>
      </c>
      <c r="W11" s="2" t="e" cm="1">
        <f t="array" ref="W11">AVERAGE(_xlfn._xlws.FILTER('H2'!$AJ$2:$AJ$98960, (C11='H2'!$B$2:$B$89280)*(D11='H2'!$D$2:$D$89280)*(2030='H2'!$E$2:$E$89280)))</f>
        <v>#VALUE!</v>
      </c>
      <c r="X11" s="2" t="e" cm="1">
        <f t="array" ref="X11">AVERAGE(_xlfn._xlws.FILTER('H2'!$AK$2:$AK$98960, (C11='H2'!$B$2:$B$89280)*(D11='H2'!$D$2:$D$89280)*(2030='H2'!$E$2:$E$89280)))</f>
        <v>#VALUE!</v>
      </c>
      <c r="Y11" s="2" t="e" cm="1">
        <f t="array" ref="Y11">AVERAGE(_xlfn._xlws.FILTER('H2'!$AL$2:$AL$98960, (C11='H2'!$B$2:$B$89280)*(D11='H2'!$D$2:$D$89280)*(2030='H2'!$E$2:$E$89280)))</f>
        <v>#VALUE!</v>
      </c>
      <c r="Z11" s="2"/>
      <c r="AA11" s="2"/>
      <c r="AB11" s="2"/>
      <c r="AC11" s="2"/>
      <c r="AD11" s="2"/>
      <c r="AE11" s="2"/>
      <c r="AF11" s="2"/>
      <c r="AG11" s="2"/>
      <c r="AH11" s="2"/>
      <c r="AN11" s="2"/>
      <c r="AO11" s="2"/>
      <c r="AP11" s="4"/>
      <c r="AQ11" s="4"/>
      <c r="AR11" s="4"/>
      <c r="AS11" s="4"/>
    </row>
    <row r="12" spans="1:45" x14ac:dyDescent="0.25">
      <c r="A12" t="s">
        <v>241</v>
      </c>
      <c r="B12">
        <v>11</v>
      </c>
      <c r="C12">
        <v>418</v>
      </c>
      <c r="D12" t="s">
        <v>23</v>
      </c>
      <c r="E12" s="2" t="e" cm="1">
        <f t="array" ref="E12">AVERAGE(_xlfn._xlws.FILTER('H2'!$AG$2:$AG$89120, (C12='H2'!$B$2:$B$89280)*(D12='H2'!$D$2:$D$89280)*(2030='H2'!$E$2:$E$89280)))</f>
        <v>#VALUE!</v>
      </c>
      <c r="F12" s="2" t="e" cm="1">
        <f t="array" ref="F12">AVERAGE(_xlfn._xlws.FILTER('H2'!$AG$2:$AG$89120, (C12='H2'!$B$2:$B$89280)*(D12='H2'!$D$2:$D$89280)*(2031='H2'!$E$2:$E$89280)))</f>
        <v>#VALUE!</v>
      </c>
      <c r="G12" s="2" t="e" cm="1">
        <f t="array" ref="G12">AVERAGE(_xlfn._xlws.FILTER('H2'!$AG$2:$AG$89120, (C12='H2'!$B$2:$B$89280)*(D12='H2'!$D$2:$D$89280)*(2032='H2'!$E$2:$E$89280)))</f>
        <v>#VALUE!</v>
      </c>
      <c r="H12" s="2" t="e" cm="1">
        <f t="array" ref="H12">AVERAGE(_xlfn._xlws.FILTER('H2'!$AG$2:$AG$89120, (C12='H2'!$B$2:$B$89280)*(D12='H2'!$D$2:$D$89280)*(2033='H2'!$E$2:$E$89280)))</f>
        <v>#VALUE!</v>
      </c>
      <c r="I12" s="2" t="e" cm="1">
        <f t="array" ref="I12">AVERAGE(_xlfn._xlws.FILTER('H2'!$AG$2:$AG$89120, (C12='H2'!$B$2:$B$89280)*(D12='H2'!$D$2:$D$89280)*(2034='H2'!$E$2:$E$89280)))</f>
        <v>#VALUE!</v>
      </c>
      <c r="J12" s="2" t="e" cm="1">
        <f t="array" ref="J12">AVERAGE(_xlfn._xlws.FILTER('H2'!$AG$2:$AG$89120, (C12='H2'!$B$2:$B$89280)*(D12='H2'!$D$2:$D$89280)*(2034='H2'!$E$2:$E$89280)))</f>
        <v>#VALUE!</v>
      </c>
      <c r="K12" s="2" t="e" cm="1">
        <f t="array" ref="K12">AVERAGE(_xlfn._xlws.FILTER('H2'!$AG$2:$AG$89120, (C12='H2'!$B$2:$B$89280)*(D12='H2'!$D$2:$D$89280)*(2036='H2'!$E$2:$E$89280)))</f>
        <v>#VALUE!</v>
      </c>
      <c r="L12" s="2" t="e" cm="1">
        <f t="array" ref="L12">AVERAGE(_xlfn._xlws.FILTER('H2'!$AG$2:$AG$89120, (C12='H2'!$B$2:$B$89280)*(D12='H2'!$D$2:$D$89280)*(2037='H2'!$E$2:$E$89280)))</f>
        <v>#VALUE!</v>
      </c>
      <c r="M12" s="2" t="e" cm="1">
        <f t="array" ref="M12">AVERAGE(_xlfn._xlws.FILTER('H2'!$AG$2:$AG$89120, (C12='H2'!$B$2:$B$89280)*(D12='H2'!$D$2:$D$89280)*(2038='H2'!$E$2:$E$89280)))</f>
        <v>#VALUE!</v>
      </c>
      <c r="N12" s="2" t="e" cm="1">
        <f t="array" ref="N12">AVERAGE(_xlfn._xlws.FILTER('H2'!$AG$2:$AG$89120, (C12='H2'!$B$2:$B$89280)*(D12='H2'!$D$2:$D$89280)*(2039='H2'!$E$2:$E$89280)))</f>
        <v>#VALUE!</v>
      </c>
      <c r="O12" s="2" t="e" cm="1">
        <f t="array" ref="O12">AVERAGE(_xlfn._xlws.FILTER('H2'!$AG$2:$AG$89120, (C12='H2'!$B$2:$B$89280)*(D12='H2'!$D$2:$D$89280)*(2040='H2'!$E$2:$E$89280)))</f>
        <v>#VALUE!</v>
      </c>
      <c r="P12" s="2" t="e" cm="1">
        <f t="array" ref="P12">AVERAGE(_xlfn._xlws.FILTER('H2'!$AH$2:$AH$98960, (C12='H2'!$B$2:$B$89280)*(D12='H2'!$D$2:$D$89280)*(2030='H2'!$E$2:$E$89280)))</f>
        <v>#VALUE!</v>
      </c>
      <c r="Q12" s="2" t="e" cm="1">
        <f t="array" ref="Q12">AVERAGE(_xlfn._xlws.FILTER('H2'!$AH$2:$AH$98960, (C12='H2'!$B$2:$B$89280)*(D12='H2'!$D$2:$D$89280)*(2031='H2'!$E$2:$E$89280)))</f>
        <v>#VALUE!</v>
      </c>
      <c r="R12" s="2" t="e" cm="1">
        <f t="array" ref="R12">AVERAGE(_xlfn._xlws.FILTER('H2'!$AH$2:$AH$98960, (C12='H2'!$B$2:$B$89280)*(D12='H2'!$D$2:$D$89280)*(2032='H2'!$E$2:$E$89280)))</f>
        <v>#VALUE!</v>
      </c>
      <c r="S12" s="2" t="e" cm="1">
        <f t="array" ref="S12">AVERAGE(_xlfn._xlws.FILTER('H2'!$AH$2:$AH$98960, (C12='H2'!$B$2:$B$89280)*(D12='H2'!$D$2:$D$89280)*(2033='H2'!$E$2:$E$89280)))</f>
        <v>#VALUE!</v>
      </c>
      <c r="T12" s="2" t="e" cm="1">
        <f t="array" ref="T12">AVERAGE(_xlfn._xlws.FILTER('H2'!$AH$2:$AH$98960, (C12='H2'!$B$2:$B$89280)*(D12='H2'!$D$2:$D$89280)*(2034='H2'!$E$2:$E$89280)))</f>
        <v>#VALUE!</v>
      </c>
      <c r="U12" s="2" t="e" cm="1">
        <f t="array" ref="U12">AVERAGE(_xlfn._xlws.FILTER('H2'!$AH$2:$AH$98960, (C12='H2'!$B$2:$B$89280)*(D12='H2'!$D$2:$D$89280)*(2035='H2'!$E$2:$E$89280)))</f>
        <v>#VALUE!</v>
      </c>
      <c r="V12" s="2" t="e" cm="1">
        <f t="array" ref="V12">AVERAGE(_xlfn._xlws.FILTER('H2'!$AI$2:$AI$98960, (C12='H2'!$B$2:$B$89280)*(D12='H2'!$D$2:$D$89280)*(2030='H2'!$E$2:$E$89280)))</f>
        <v>#VALUE!</v>
      </c>
      <c r="W12" s="2" t="e" cm="1">
        <f t="array" ref="W12">AVERAGE(_xlfn._xlws.FILTER('H2'!$AJ$2:$AJ$98960, (C12='H2'!$B$2:$B$89280)*(D12='H2'!$D$2:$D$89280)*(2030='H2'!$E$2:$E$89280)))</f>
        <v>#VALUE!</v>
      </c>
      <c r="X12" s="2" t="e" cm="1">
        <f t="array" ref="X12">AVERAGE(_xlfn._xlws.FILTER('H2'!$AK$2:$AK$98960, (C12='H2'!$B$2:$B$89280)*(D12='H2'!$D$2:$D$89280)*(2030='H2'!$E$2:$E$89280)))</f>
        <v>#VALUE!</v>
      </c>
      <c r="Y12" s="2" t="e" cm="1">
        <f t="array" ref="Y12">AVERAGE(_xlfn._xlws.FILTER('H2'!$AL$2:$AL$98960, (C12='H2'!$B$2:$B$89280)*(D12='H2'!$D$2:$D$89280)*(2030='H2'!$E$2:$E$89280)))</f>
        <v>#VALUE!</v>
      </c>
      <c r="Z12" s="2"/>
      <c r="AA12" s="2"/>
      <c r="AB12" s="2"/>
      <c r="AC12" s="2"/>
      <c r="AD12" s="2"/>
      <c r="AE12" s="2"/>
      <c r="AF12" s="2"/>
      <c r="AG12" s="2"/>
      <c r="AH12" s="2"/>
      <c r="AN12" s="2"/>
      <c r="AO12" s="2"/>
      <c r="AP12" s="4"/>
      <c r="AQ12" s="4"/>
      <c r="AR12" s="4"/>
      <c r="AS12" s="4"/>
    </row>
    <row r="13" spans="1:45" x14ac:dyDescent="0.25">
      <c r="A13" t="s">
        <v>243</v>
      </c>
      <c r="B13">
        <v>12</v>
      </c>
      <c r="C13">
        <v>419</v>
      </c>
      <c r="D13" t="s">
        <v>23</v>
      </c>
      <c r="E13" s="2" t="e" cm="1">
        <f t="array" ref="E13">AVERAGE(_xlfn._xlws.FILTER('H2'!$AG$2:$AG$89120, (C13='H2'!$B$2:$B$89280)*(D13='H2'!$D$2:$D$89280)*(2030='H2'!$E$2:$E$89280)))</f>
        <v>#VALUE!</v>
      </c>
      <c r="F13" s="2" t="e" cm="1">
        <f t="array" ref="F13">AVERAGE(_xlfn._xlws.FILTER('H2'!$AG$2:$AG$89120, (C13='H2'!$B$2:$B$89280)*(D13='H2'!$D$2:$D$89280)*(2031='H2'!$E$2:$E$89280)))</f>
        <v>#VALUE!</v>
      </c>
      <c r="G13" s="2" t="e" cm="1">
        <f t="array" ref="G13">AVERAGE(_xlfn._xlws.FILTER('H2'!$AG$2:$AG$89120, (C13='H2'!$B$2:$B$89280)*(D13='H2'!$D$2:$D$89280)*(2032='H2'!$E$2:$E$89280)))</f>
        <v>#VALUE!</v>
      </c>
      <c r="H13" s="2" t="e" cm="1">
        <f t="array" ref="H13">AVERAGE(_xlfn._xlws.FILTER('H2'!$AG$2:$AG$89120, (C13='H2'!$B$2:$B$89280)*(D13='H2'!$D$2:$D$89280)*(2033='H2'!$E$2:$E$89280)))</f>
        <v>#VALUE!</v>
      </c>
      <c r="I13" s="2" t="e" cm="1">
        <f t="array" ref="I13">AVERAGE(_xlfn._xlws.FILTER('H2'!$AG$2:$AG$89120, (C13='H2'!$B$2:$B$89280)*(D13='H2'!$D$2:$D$89280)*(2034='H2'!$E$2:$E$89280)))</f>
        <v>#VALUE!</v>
      </c>
      <c r="J13" s="2" t="e" cm="1">
        <f t="array" ref="J13">AVERAGE(_xlfn._xlws.FILTER('H2'!$AG$2:$AG$89120, (C13='H2'!$B$2:$B$89280)*(D13='H2'!$D$2:$D$89280)*(2034='H2'!$E$2:$E$89280)))</f>
        <v>#VALUE!</v>
      </c>
      <c r="K13" s="2" t="e" cm="1">
        <f t="array" ref="K13">AVERAGE(_xlfn._xlws.FILTER('H2'!$AG$2:$AG$89120, (C13='H2'!$B$2:$B$89280)*(D13='H2'!$D$2:$D$89280)*(2036='H2'!$E$2:$E$89280)))</f>
        <v>#VALUE!</v>
      </c>
      <c r="L13" s="2" t="e" cm="1">
        <f t="array" ref="L13">AVERAGE(_xlfn._xlws.FILTER('H2'!$AG$2:$AG$89120, (C13='H2'!$B$2:$B$89280)*(D13='H2'!$D$2:$D$89280)*(2037='H2'!$E$2:$E$89280)))</f>
        <v>#VALUE!</v>
      </c>
      <c r="M13" s="2" t="e" cm="1">
        <f t="array" ref="M13">AVERAGE(_xlfn._xlws.FILTER('H2'!$AG$2:$AG$89120, (C13='H2'!$B$2:$B$89280)*(D13='H2'!$D$2:$D$89280)*(2038='H2'!$E$2:$E$89280)))</f>
        <v>#VALUE!</v>
      </c>
      <c r="N13" s="2" t="e" cm="1">
        <f t="array" ref="N13">AVERAGE(_xlfn._xlws.FILTER('H2'!$AG$2:$AG$89120, (C13='H2'!$B$2:$B$89280)*(D13='H2'!$D$2:$D$89280)*(2039='H2'!$E$2:$E$89280)))</f>
        <v>#VALUE!</v>
      </c>
      <c r="O13" s="2" t="e" cm="1">
        <f t="array" ref="O13">AVERAGE(_xlfn._xlws.FILTER('H2'!$AG$2:$AG$89120, (C13='H2'!$B$2:$B$89280)*(D13='H2'!$D$2:$D$89280)*(2040='H2'!$E$2:$E$89280)))</f>
        <v>#VALUE!</v>
      </c>
      <c r="P13" s="2" t="e" cm="1">
        <f t="array" ref="P13">AVERAGE(_xlfn._xlws.FILTER('H2'!$AH$2:$AH$98960, (C13='H2'!$B$2:$B$89280)*(D13='H2'!$D$2:$D$89280)*(2030='H2'!$E$2:$E$89280)))</f>
        <v>#VALUE!</v>
      </c>
      <c r="Q13" s="2" t="e" cm="1">
        <f t="array" ref="Q13">AVERAGE(_xlfn._xlws.FILTER('H2'!$AH$2:$AH$98960, (C13='H2'!$B$2:$B$89280)*(D13='H2'!$D$2:$D$89280)*(2031='H2'!$E$2:$E$89280)))</f>
        <v>#VALUE!</v>
      </c>
      <c r="R13" s="2" t="e" cm="1">
        <f t="array" ref="R13">AVERAGE(_xlfn._xlws.FILTER('H2'!$AH$2:$AH$98960, (C13='H2'!$B$2:$B$89280)*(D13='H2'!$D$2:$D$89280)*(2032='H2'!$E$2:$E$89280)))</f>
        <v>#VALUE!</v>
      </c>
      <c r="S13" s="2" t="e" cm="1">
        <f t="array" ref="S13">AVERAGE(_xlfn._xlws.FILTER('H2'!$AH$2:$AH$98960, (C13='H2'!$B$2:$B$89280)*(D13='H2'!$D$2:$D$89280)*(2033='H2'!$E$2:$E$89280)))</f>
        <v>#VALUE!</v>
      </c>
      <c r="T13" s="2" t="e" cm="1">
        <f t="array" ref="T13">AVERAGE(_xlfn._xlws.FILTER('H2'!$AH$2:$AH$98960, (C13='H2'!$B$2:$B$89280)*(D13='H2'!$D$2:$D$89280)*(2034='H2'!$E$2:$E$89280)))</f>
        <v>#VALUE!</v>
      </c>
      <c r="U13" s="2" t="e" cm="1">
        <f t="array" ref="U13">AVERAGE(_xlfn._xlws.FILTER('H2'!$AH$2:$AH$98960, (C13='H2'!$B$2:$B$89280)*(D13='H2'!$D$2:$D$89280)*(2035='H2'!$E$2:$E$89280)))</f>
        <v>#VALUE!</v>
      </c>
      <c r="V13" s="2" t="e" cm="1">
        <f t="array" ref="V13">AVERAGE(_xlfn._xlws.FILTER('H2'!$AI$2:$AI$98960, (C13='H2'!$B$2:$B$89280)*(D13='H2'!$D$2:$D$89280)*(2030='H2'!$E$2:$E$89280)))</f>
        <v>#VALUE!</v>
      </c>
      <c r="W13" s="2" t="e" cm="1">
        <f t="array" ref="W13">AVERAGE(_xlfn._xlws.FILTER('H2'!$AJ$2:$AJ$98960, (C13='H2'!$B$2:$B$89280)*(D13='H2'!$D$2:$D$89280)*(2030='H2'!$E$2:$E$89280)))</f>
        <v>#VALUE!</v>
      </c>
      <c r="X13" s="2" t="e" cm="1">
        <f t="array" ref="X13">AVERAGE(_xlfn._xlws.FILTER('H2'!$AK$2:$AK$98960, (C13='H2'!$B$2:$B$89280)*(D13='H2'!$D$2:$D$89280)*(2030='H2'!$E$2:$E$89280)))</f>
        <v>#VALUE!</v>
      </c>
      <c r="Y13" s="2" t="e" cm="1">
        <f t="array" ref="Y13">AVERAGE(_xlfn._xlws.FILTER('H2'!$AL$2:$AL$98960, (C13='H2'!$B$2:$B$89280)*(D13='H2'!$D$2:$D$89280)*(2030='H2'!$E$2:$E$89280)))</f>
        <v>#VALUE!</v>
      </c>
      <c r="Z13" s="2"/>
      <c r="AA13" s="2"/>
      <c r="AB13" s="2"/>
      <c r="AC13" s="2"/>
      <c r="AD13" s="2"/>
      <c r="AE13" s="2"/>
      <c r="AF13" s="2"/>
      <c r="AG13" s="2"/>
      <c r="AH13" s="2"/>
      <c r="AN13" s="2"/>
      <c r="AO13" s="2"/>
      <c r="AP13" s="4"/>
      <c r="AQ13" s="4"/>
      <c r="AR13" s="4"/>
      <c r="AS13" s="4"/>
    </row>
    <row r="14" spans="1:45" x14ac:dyDescent="0.25">
      <c r="A14" t="s">
        <v>244</v>
      </c>
      <c r="B14">
        <v>13</v>
      </c>
      <c r="C14">
        <v>420</v>
      </c>
      <c r="D14" t="s">
        <v>23</v>
      </c>
      <c r="E14" s="2" t="e" cm="1">
        <f t="array" ref="E14">AVERAGE(_xlfn._xlws.FILTER('H2'!$AG$2:$AG$89120, (C14='H2'!$B$2:$B$89280)*(D14='H2'!$D$2:$D$89280)*(2030='H2'!$E$2:$E$89280)))</f>
        <v>#VALUE!</v>
      </c>
      <c r="F14" s="2" t="e" cm="1">
        <f t="array" ref="F14">AVERAGE(_xlfn._xlws.FILTER('H2'!$AG$2:$AG$89120, (C14='H2'!$B$2:$B$89280)*(D14='H2'!$D$2:$D$89280)*(2031='H2'!$E$2:$E$89280)))</f>
        <v>#VALUE!</v>
      </c>
      <c r="G14" s="2" t="e" cm="1">
        <f t="array" ref="G14">AVERAGE(_xlfn._xlws.FILTER('H2'!$AG$2:$AG$89120, (C14='H2'!$B$2:$B$89280)*(D14='H2'!$D$2:$D$89280)*(2032='H2'!$E$2:$E$89280)))</f>
        <v>#VALUE!</v>
      </c>
      <c r="H14" s="2" t="e" cm="1">
        <f t="array" ref="H14">AVERAGE(_xlfn._xlws.FILTER('H2'!$AG$2:$AG$89120, (C14='H2'!$B$2:$B$89280)*(D14='H2'!$D$2:$D$89280)*(2033='H2'!$E$2:$E$89280)))</f>
        <v>#VALUE!</v>
      </c>
      <c r="I14" s="2" t="e" cm="1">
        <f t="array" ref="I14">AVERAGE(_xlfn._xlws.FILTER('H2'!$AG$2:$AG$89120, (C14='H2'!$B$2:$B$89280)*(D14='H2'!$D$2:$D$89280)*(2034='H2'!$E$2:$E$89280)))</f>
        <v>#VALUE!</v>
      </c>
      <c r="J14" s="2" t="e" cm="1">
        <f t="array" ref="J14">AVERAGE(_xlfn._xlws.FILTER('H2'!$AG$2:$AG$89120, (C14='H2'!$B$2:$B$89280)*(D14='H2'!$D$2:$D$89280)*(2034='H2'!$E$2:$E$89280)))</f>
        <v>#VALUE!</v>
      </c>
      <c r="K14" s="2" t="e" cm="1">
        <f t="array" ref="K14">AVERAGE(_xlfn._xlws.FILTER('H2'!$AG$2:$AG$89120, (C14='H2'!$B$2:$B$89280)*(D14='H2'!$D$2:$D$89280)*(2036='H2'!$E$2:$E$89280)))</f>
        <v>#VALUE!</v>
      </c>
      <c r="L14" s="2" t="e" cm="1">
        <f t="array" ref="L14">AVERAGE(_xlfn._xlws.FILTER('H2'!$AG$2:$AG$89120, (C14='H2'!$B$2:$B$89280)*(D14='H2'!$D$2:$D$89280)*(2037='H2'!$E$2:$E$89280)))</f>
        <v>#VALUE!</v>
      </c>
      <c r="M14" s="2" t="e" cm="1">
        <f t="array" ref="M14">AVERAGE(_xlfn._xlws.FILTER('H2'!$AG$2:$AG$89120, (C14='H2'!$B$2:$B$89280)*(D14='H2'!$D$2:$D$89280)*(2038='H2'!$E$2:$E$89280)))</f>
        <v>#VALUE!</v>
      </c>
      <c r="N14" s="2" t="e" cm="1">
        <f t="array" ref="N14">AVERAGE(_xlfn._xlws.FILTER('H2'!$AG$2:$AG$89120, (C14='H2'!$B$2:$B$89280)*(D14='H2'!$D$2:$D$89280)*(2039='H2'!$E$2:$E$89280)))</f>
        <v>#VALUE!</v>
      </c>
      <c r="O14" s="2" t="e" cm="1">
        <f t="array" ref="O14">AVERAGE(_xlfn._xlws.FILTER('H2'!$AG$2:$AG$89120, (C14='H2'!$B$2:$B$89280)*(D14='H2'!$D$2:$D$89280)*(2040='H2'!$E$2:$E$89280)))</f>
        <v>#VALUE!</v>
      </c>
      <c r="P14" s="2" t="e" cm="1">
        <f t="array" ref="P14">AVERAGE(_xlfn._xlws.FILTER('H2'!$AH$2:$AH$98960, (C14='H2'!$B$2:$B$89280)*(D14='H2'!$D$2:$D$89280)*(2030='H2'!$E$2:$E$89280)))</f>
        <v>#VALUE!</v>
      </c>
      <c r="Q14" s="2" t="e" cm="1">
        <f t="array" ref="Q14">AVERAGE(_xlfn._xlws.FILTER('H2'!$AH$2:$AH$98960, (C14='H2'!$B$2:$B$89280)*(D14='H2'!$D$2:$D$89280)*(2031='H2'!$E$2:$E$89280)))</f>
        <v>#VALUE!</v>
      </c>
      <c r="R14" s="2" t="e" cm="1">
        <f t="array" ref="R14">AVERAGE(_xlfn._xlws.FILTER('H2'!$AH$2:$AH$98960, (C14='H2'!$B$2:$B$89280)*(D14='H2'!$D$2:$D$89280)*(2032='H2'!$E$2:$E$89280)))</f>
        <v>#VALUE!</v>
      </c>
      <c r="S14" s="2" t="e" cm="1">
        <f t="array" ref="S14">AVERAGE(_xlfn._xlws.FILTER('H2'!$AH$2:$AH$98960, (C14='H2'!$B$2:$B$89280)*(D14='H2'!$D$2:$D$89280)*(2033='H2'!$E$2:$E$89280)))</f>
        <v>#VALUE!</v>
      </c>
      <c r="T14" s="2" t="e" cm="1">
        <f t="array" ref="T14">AVERAGE(_xlfn._xlws.FILTER('H2'!$AH$2:$AH$98960, (C14='H2'!$B$2:$B$89280)*(D14='H2'!$D$2:$D$89280)*(2034='H2'!$E$2:$E$89280)))</f>
        <v>#VALUE!</v>
      </c>
      <c r="U14" s="2" t="e" cm="1">
        <f t="array" ref="U14">AVERAGE(_xlfn._xlws.FILTER('H2'!$AH$2:$AH$98960, (C14='H2'!$B$2:$B$89280)*(D14='H2'!$D$2:$D$89280)*(2035='H2'!$E$2:$E$89280)))</f>
        <v>#VALUE!</v>
      </c>
      <c r="V14" s="2" t="e" cm="1">
        <f t="array" ref="V14">AVERAGE(_xlfn._xlws.FILTER('H2'!$AI$2:$AI$98960, (C14='H2'!$B$2:$B$89280)*(D14='H2'!$D$2:$D$89280)*(2030='H2'!$E$2:$E$89280)))</f>
        <v>#VALUE!</v>
      </c>
      <c r="W14" s="2" t="e" cm="1">
        <f t="array" ref="W14">AVERAGE(_xlfn._xlws.FILTER('H2'!$AJ$2:$AJ$98960, (C14='H2'!$B$2:$B$89280)*(D14='H2'!$D$2:$D$89280)*(2030='H2'!$E$2:$E$89280)))</f>
        <v>#VALUE!</v>
      </c>
      <c r="X14" s="2" t="e" cm="1">
        <f t="array" ref="X14">AVERAGE(_xlfn._xlws.FILTER('H2'!$AK$2:$AK$98960, (C14='H2'!$B$2:$B$89280)*(D14='H2'!$D$2:$D$89280)*(2030='H2'!$E$2:$E$89280)))</f>
        <v>#VALUE!</v>
      </c>
      <c r="Y14" s="2" t="e" cm="1">
        <f t="array" ref="Y14">AVERAGE(_xlfn._xlws.FILTER('H2'!$AL$2:$AL$98960, (C14='H2'!$B$2:$B$89280)*(D14='H2'!$D$2:$D$89280)*(2030='H2'!$E$2:$E$89280)))</f>
        <v>#VALUE!</v>
      </c>
      <c r="Z14" s="2"/>
      <c r="AA14" s="2"/>
      <c r="AB14" s="2"/>
      <c r="AC14" s="2"/>
      <c r="AD14" s="2"/>
      <c r="AE14" s="2"/>
      <c r="AF14" s="2"/>
      <c r="AG14" s="2"/>
      <c r="AH14" s="2"/>
      <c r="AN14" s="2"/>
      <c r="AO14" s="2"/>
      <c r="AP14" s="4"/>
      <c r="AQ14" s="4"/>
      <c r="AR14" s="4"/>
      <c r="AS14" s="4"/>
    </row>
    <row r="15" spans="1:45" x14ac:dyDescent="0.25">
      <c r="A15" t="s">
        <v>245</v>
      </c>
      <c r="B15">
        <v>14</v>
      </c>
      <c r="C15">
        <v>421</v>
      </c>
      <c r="D15" t="s">
        <v>23</v>
      </c>
      <c r="E15" s="2" t="e" cm="1">
        <f t="array" ref="E15">AVERAGE(_xlfn._xlws.FILTER('H2'!$AG$2:$AG$89120, (C15='H2'!$B$2:$B$89280)*(D15='H2'!$D$2:$D$89280)*(2030='H2'!$E$2:$E$89280)))</f>
        <v>#VALUE!</v>
      </c>
      <c r="F15" s="2" t="e" cm="1">
        <f t="array" ref="F15">AVERAGE(_xlfn._xlws.FILTER('H2'!$AG$2:$AG$89120, (C15='H2'!$B$2:$B$89280)*(D15='H2'!$D$2:$D$89280)*(2031='H2'!$E$2:$E$89280)))</f>
        <v>#VALUE!</v>
      </c>
      <c r="G15" s="2" t="e" cm="1">
        <f t="array" ref="G15">AVERAGE(_xlfn._xlws.FILTER('H2'!$AG$2:$AG$89120, (C15='H2'!$B$2:$B$89280)*(D15='H2'!$D$2:$D$89280)*(2032='H2'!$E$2:$E$89280)))</f>
        <v>#VALUE!</v>
      </c>
      <c r="H15" s="2" t="e" cm="1">
        <f t="array" ref="H15">AVERAGE(_xlfn._xlws.FILTER('H2'!$AG$2:$AG$89120, (C15='H2'!$B$2:$B$89280)*(D15='H2'!$D$2:$D$89280)*(2033='H2'!$E$2:$E$89280)))</f>
        <v>#VALUE!</v>
      </c>
      <c r="I15" s="2" t="e" cm="1">
        <f t="array" ref="I15">AVERAGE(_xlfn._xlws.FILTER('H2'!$AG$2:$AG$89120, (C15='H2'!$B$2:$B$89280)*(D15='H2'!$D$2:$D$89280)*(2034='H2'!$E$2:$E$89280)))</f>
        <v>#VALUE!</v>
      </c>
      <c r="J15" s="2" t="e" cm="1">
        <f t="array" ref="J15">AVERAGE(_xlfn._xlws.FILTER('H2'!$AG$2:$AG$89120, (C15='H2'!$B$2:$B$89280)*(D15='H2'!$D$2:$D$89280)*(2034='H2'!$E$2:$E$89280)))</f>
        <v>#VALUE!</v>
      </c>
      <c r="K15" s="2" t="e" cm="1">
        <f t="array" ref="K15">AVERAGE(_xlfn._xlws.FILTER('H2'!$AG$2:$AG$89120, (C15='H2'!$B$2:$B$89280)*(D15='H2'!$D$2:$D$89280)*(2036='H2'!$E$2:$E$89280)))</f>
        <v>#VALUE!</v>
      </c>
      <c r="L15" s="2" t="e" cm="1">
        <f t="array" ref="L15">AVERAGE(_xlfn._xlws.FILTER('H2'!$AG$2:$AG$89120, (C15='H2'!$B$2:$B$89280)*(D15='H2'!$D$2:$D$89280)*(2037='H2'!$E$2:$E$89280)))</f>
        <v>#VALUE!</v>
      </c>
      <c r="M15" s="2" t="e" cm="1">
        <f t="array" ref="M15">AVERAGE(_xlfn._xlws.FILTER('H2'!$AG$2:$AG$89120, (C15='H2'!$B$2:$B$89280)*(D15='H2'!$D$2:$D$89280)*(2038='H2'!$E$2:$E$89280)))</f>
        <v>#VALUE!</v>
      </c>
      <c r="N15" s="2" t="e" cm="1">
        <f t="array" ref="N15">AVERAGE(_xlfn._xlws.FILTER('H2'!$AG$2:$AG$89120, (C15='H2'!$B$2:$B$89280)*(D15='H2'!$D$2:$D$89280)*(2039='H2'!$E$2:$E$89280)))</f>
        <v>#VALUE!</v>
      </c>
      <c r="O15" s="2" t="e" cm="1">
        <f t="array" ref="O15">AVERAGE(_xlfn._xlws.FILTER('H2'!$AG$2:$AG$89120, (C15='H2'!$B$2:$B$89280)*(D15='H2'!$D$2:$D$89280)*(2040='H2'!$E$2:$E$89280)))</f>
        <v>#VALUE!</v>
      </c>
      <c r="P15" s="2" t="e" cm="1">
        <f t="array" ref="P15">AVERAGE(_xlfn._xlws.FILTER('H2'!$AH$2:$AH$98960, (C15='H2'!$B$2:$B$89280)*(D15='H2'!$D$2:$D$89280)*(2030='H2'!$E$2:$E$89280)))</f>
        <v>#VALUE!</v>
      </c>
      <c r="Q15" s="2" t="e" cm="1">
        <f t="array" ref="Q15">AVERAGE(_xlfn._xlws.FILTER('H2'!$AH$2:$AH$98960, (C15='H2'!$B$2:$B$89280)*(D15='H2'!$D$2:$D$89280)*(2031='H2'!$E$2:$E$89280)))</f>
        <v>#VALUE!</v>
      </c>
      <c r="R15" s="2" t="e" cm="1">
        <f t="array" ref="R15">AVERAGE(_xlfn._xlws.FILTER('H2'!$AH$2:$AH$98960, (C15='H2'!$B$2:$B$89280)*(D15='H2'!$D$2:$D$89280)*(2032='H2'!$E$2:$E$89280)))</f>
        <v>#VALUE!</v>
      </c>
      <c r="S15" s="2" t="e" cm="1">
        <f t="array" ref="S15">AVERAGE(_xlfn._xlws.FILTER('H2'!$AH$2:$AH$98960, (C15='H2'!$B$2:$B$89280)*(D15='H2'!$D$2:$D$89280)*(2033='H2'!$E$2:$E$89280)))</f>
        <v>#VALUE!</v>
      </c>
      <c r="T15" s="2" t="e" cm="1">
        <f t="array" ref="T15">AVERAGE(_xlfn._xlws.FILTER('H2'!$AH$2:$AH$98960, (C15='H2'!$B$2:$B$89280)*(D15='H2'!$D$2:$D$89280)*(2034='H2'!$E$2:$E$89280)))</f>
        <v>#VALUE!</v>
      </c>
      <c r="U15" s="2" t="e" cm="1">
        <f t="array" ref="U15">AVERAGE(_xlfn._xlws.FILTER('H2'!$AH$2:$AH$98960, (C15='H2'!$B$2:$B$89280)*(D15='H2'!$D$2:$D$89280)*(2035='H2'!$E$2:$E$89280)))</f>
        <v>#VALUE!</v>
      </c>
      <c r="V15" s="2" t="e" cm="1">
        <f t="array" ref="V15">AVERAGE(_xlfn._xlws.FILTER('H2'!$AI$2:$AI$98960, (C15='H2'!$B$2:$B$89280)*(D15='H2'!$D$2:$D$89280)*(2030='H2'!$E$2:$E$89280)))</f>
        <v>#VALUE!</v>
      </c>
      <c r="W15" s="2" t="e" cm="1">
        <f t="array" ref="W15">AVERAGE(_xlfn._xlws.FILTER('H2'!$AJ$2:$AJ$98960, (C15='H2'!$B$2:$B$89280)*(D15='H2'!$D$2:$D$89280)*(2030='H2'!$E$2:$E$89280)))</f>
        <v>#VALUE!</v>
      </c>
      <c r="X15" s="2" t="e" cm="1">
        <f t="array" ref="X15">AVERAGE(_xlfn._xlws.FILTER('H2'!$AK$2:$AK$98960, (C15='H2'!$B$2:$B$89280)*(D15='H2'!$D$2:$D$89280)*(2030='H2'!$E$2:$E$89280)))</f>
        <v>#VALUE!</v>
      </c>
      <c r="Y15" s="2" t="e" cm="1">
        <f t="array" ref="Y15">AVERAGE(_xlfn._xlws.FILTER('H2'!$AL$2:$AL$98960, (C15='H2'!$B$2:$B$89280)*(D15='H2'!$D$2:$D$89280)*(2030='H2'!$E$2:$E$89280)))</f>
        <v>#VALUE!</v>
      </c>
      <c r="Z15" s="2"/>
      <c r="AA15" s="2"/>
      <c r="AB15" s="2"/>
      <c r="AC15" s="2"/>
      <c r="AD15" s="2"/>
      <c r="AE15" s="2"/>
      <c r="AF15" s="2"/>
      <c r="AG15" s="2"/>
      <c r="AH15" s="2"/>
      <c r="AN15" s="2"/>
      <c r="AO15" s="2"/>
      <c r="AP15" s="4"/>
      <c r="AQ15" s="4"/>
      <c r="AR15" s="4"/>
      <c r="AS15" s="4"/>
    </row>
    <row r="17" spans="1:45" x14ac:dyDescent="0.25">
      <c r="A17" t="s">
        <v>276</v>
      </c>
      <c r="B17" t="s">
        <v>24</v>
      </c>
      <c r="C17" t="s">
        <v>255</v>
      </c>
      <c r="D17" t="s">
        <v>254</v>
      </c>
      <c r="E17" t="s">
        <v>264</v>
      </c>
      <c r="O17" t="s">
        <v>265</v>
      </c>
    </row>
    <row r="18" spans="1:45" x14ac:dyDescent="0.25">
      <c r="A18" t="s">
        <v>256</v>
      </c>
      <c r="B18">
        <v>1</v>
      </c>
      <c r="C18">
        <v>1</v>
      </c>
      <c r="D18" t="s">
        <v>23</v>
      </c>
      <c r="E18" s="2" t="e" cm="1">
        <f t="array" ref="E18">AVERAGE(_xlfn._xlws.FILTER('H2'!$AG$2:$AG$89120, (C18='H2'!$B$2:$B$89280)*(D18='H2'!$D$2:$D$89280)*(2030='H2'!$E$2:$E$89280)))</f>
        <v>#VALUE!</v>
      </c>
      <c r="F18" s="2"/>
      <c r="G18" s="2"/>
      <c r="H18" s="2"/>
      <c r="I18" s="2"/>
      <c r="J18" s="2"/>
      <c r="K18" s="2"/>
      <c r="L18" s="2"/>
      <c r="M18" s="2"/>
      <c r="N18" s="2"/>
      <c r="O18" s="2" t="e" cm="1">
        <f t="array" ref="O18">AVERAGE(_xlfn._xlws.FILTER('H2'!$AG$2:$AG$89120, (C18='H2'!$B$2:$B$89280)*(D18='H2'!$D$2:$D$89280)*(2040='H2'!$E$2:$E$89280)))</f>
        <v>#VALUE!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N18" s="2"/>
      <c r="AO18" s="2"/>
      <c r="AP18" s="4"/>
      <c r="AQ18" s="4"/>
      <c r="AR18" s="4"/>
      <c r="AS18" s="4"/>
    </row>
    <row r="19" spans="1:45" x14ac:dyDescent="0.25">
      <c r="A19" t="s">
        <v>234</v>
      </c>
      <c r="B19">
        <v>2</v>
      </c>
      <c r="C19">
        <v>22</v>
      </c>
      <c r="D19" t="s">
        <v>23</v>
      </c>
      <c r="E19" s="2" t="e" cm="1">
        <f t="array" ref="E19">AVERAGE(_xlfn._xlws.FILTER('H2'!$AG$2:$AG$89120, (C19='H2'!$B$2:$B$89280)*(D19='H2'!$D$2:$D$89280)*(2030='H2'!$E$2:$E$89280)))-E$18</f>
        <v>#VALUE!</v>
      </c>
      <c r="F19" s="2"/>
      <c r="G19" s="2"/>
      <c r="H19" s="2"/>
      <c r="I19" s="2"/>
      <c r="J19" s="2"/>
      <c r="K19" s="2"/>
      <c r="L19" s="2"/>
      <c r="M19" s="2"/>
      <c r="N19" s="2"/>
      <c r="O19" s="2" t="e" cm="1">
        <f t="array" ref="O19">AVERAGE(_xlfn._xlws.FILTER('H2'!$AG$2:$AG$89120, (C19='H2'!$B$2:$B$89280)*(D19='H2'!$D$2:$D$89280)*(2040='H2'!$E$2:$E$89280)))-O$18</f>
        <v>#VALUE!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N19" s="2"/>
      <c r="AO19" s="2"/>
      <c r="AP19" s="4"/>
      <c r="AQ19" s="4"/>
      <c r="AR19" s="4"/>
      <c r="AS19" s="4"/>
    </row>
    <row r="20" spans="1:45" x14ac:dyDescent="0.25">
      <c r="A20" t="s">
        <v>237</v>
      </c>
      <c r="B20">
        <v>3</v>
      </c>
      <c r="C20">
        <v>126</v>
      </c>
      <c r="D20" t="s">
        <v>23</v>
      </c>
      <c r="E20" s="2" t="e" cm="1">
        <f t="array" ref="E20">AVERAGE(_xlfn._xlws.FILTER('H2'!$AG$2:$AG$89120, (C20='H2'!$B$2:$B$89280)*(D20='H2'!$D$2:$D$89280)*(2030='H2'!$E$2:$E$89280)))-E$18</f>
        <v>#VALUE!</v>
      </c>
      <c r="F20" s="2"/>
      <c r="G20" s="2"/>
      <c r="H20" s="2"/>
      <c r="I20" s="2"/>
      <c r="J20" s="2"/>
      <c r="K20" s="2"/>
      <c r="L20" s="2"/>
      <c r="M20" s="2"/>
      <c r="N20" s="2"/>
      <c r="O20" s="2" t="e" cm="1">
        <f t="array" ref="O20">AVERAGE(_xlfn._xlws.FILTER('H2'!$AG$2:$AG$89120, (C20='H2'!$B$2:$B$89280)*(D20='H2'!$D$2:$D$89280)*(2040='H2'!$E$2:$E$89280)))-O$18</f>
        <v>#VALUE!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N20" s="2"/>
      <c r="AO20" s="2"/>
      <c r="AP20" s="4"/>
      <c r="AQ20" s="4"/>
      <c r="AR20" s="4"/>
      <c r="AS20" s="4"/>
    </row>
    <row r="21" spans="1:45" x14ac:dyDescent="0.25">
      <c r="A21" t="s">
        <v>235</v>
      </c>
      <c r="B21">
        <v>4</v>
      </c>
      <c r="C21">
        <v>276</v>
      </c>
      <c r="D21" t="s">
        <v>23</v>
      </c>
      <c r="E21" s="2" t="e" cm="1">
        <f t="array" ref="E21">AVERAGE(_xlfn._xlws.FILTER('H2'!$AG$2:$AG$89120, (C21='H2'!$B$2:$B$89280)*(D21='H2'!$D$2:$D$89280)*(2030='H2'!$E$2:$E$89280)))-E$18</f>
        <v>#VALUE!</v>
      </c>
      <c r="F21" s="2"/>
      <c r="G21" s="2"/>
      <c r="H21" s="2"/>
      <c r="I21" s="2"/>
      <c r="J21" s="2"/>
      <c r="K21" s="2"/>
      <c r="L21" s="2"/>
      <c r="M21" s="2"/>
      <c r="N21" s="2"/>
      <c r="O21" s="2" t="e" cm="1">
        <f t="array" ref="O21">AVERAGE(_xlfn._xlws.FILTER('H2'!$AG$2:$AG$89120, (C21='H2'!$B$2:$B$89280)*(D21='H2'!$D$2:$D$89280)*(2040='H2'!$E$2:$E$89280)))-O$18</f>
        <v>#VALUE!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N21" s="2"/>
      <c r="AO21" s="2"/>
      <c r="AP21" s="4"/>
      <c r="AQ21" s="4"/>
      <c r="AR21" s="4"/>
      <c r="AS21" s="4"/>
    </row>
    <row r="22" spans="1:45" ht="14.25" customHeight="1" x14ac:dyDescent="0.25">
      <c r="A22" t="s">
        <v>236</v>
      </c>
      <c r="B22">
        <v>5</v>
      </c>
      <c r="C22">
        <v>376</v>
      </c>
      <c r="D22" t="s">
        <v>23</v>
      </c>
      <c r="E22" s="2" t="e" cm="1">
        <f t="array" ref="E22">AVERAGE(_xlfn._xlws.FILTER('H2'!$AG$2:$AG$89120, (C22='H2'!$B$2:$B$89280)*(D22='H2'!$D$2:$D$89280)*(2030='H2'!$E$2:$E$89280)))-E$18</f>
        <v>#VALUE!</v>
      </c>
      <c r="F22" s="2"/>
      <c r="G22" s="2"/>
      <c r="H22" s="2"/>
      <c r="I22" s="2"/>
      <c r="J22" s="2"/>
      <c r="K22" s="2"/>
      <c r="L22" s="2"/>
      <c r="M22" s="2"/>
      <c r="N22" s="2"/>
      <c r="O22" s="2" t="e" cm="1">
        <f t="array" ref="O22">AVERAGE(_xlfn._xlws.FILTER('H2'!$AG$2:$AG$89120, (C22='H2'!$B$2:$B$89280)*(D22='H2'!$D$2:$D$89280)*(2040='H2'!$E$2:$E$89280)))-O$18</f>
        <v>#VALUE!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N22" s="2"/>
      <c r="AO22" s="2"/>
      <c r="AP22" s="4"/>
      <c r="AQ22" s="4"/>
      <c r="AR22" s="4"/>
      <c r="AS22" s="4"/>
    </row>
    <row r="23" spans="1:45" x14ac:dyDescent="0.25">
      <c r="A23" t="s">
        <v>233</v>
      </c>
      <c r="B23">
        <v>6</v>
      </c>
      <c r="C23">
        <v>76</v>
      </c>
      <c r="D23" t="s">
        <v>23</v>
      </c>
      <c r="E23" s="2" t="e" cm="1">
        <f t="array" ref="E23">AVERAGE(_xlfn._xlws.FILTER('H2'!$AG$2:$AG$89120, (C23='H2'!$B$2:$B$89280)*(D23='H2'!$D$2:$D$89280)*(2030='H2'!$E$2:$E$89280)))-E$18</f>
        <v>#VALUE!</v>
      </c>
      <c r="F23" s="2"/>
      <c r="G23" s="2"/>
      <c r="H23" s="2"/>
      <c r="I23" s="2"/>
      <c r="J23" s="2"/>
      <c r="K23" s="2"/>
      <c r="L23" s="2"/>
      <c r="M23" s="2"/>
      <c r="N23" s="2"/>
      <c r="O23" s="2" t="e" cm="1">
        <f t="array" ref="O23">AVERAGE(_xlfn._xlws.FILTER('H2'!$AG$2:$AG$89120, (C23='H2'!$B$2:$B$89280)*(D23='H2'!$D$2:$D$89280)*(2040='H2'!$E$2:$E$89280)))-O$18</f>
        <v>#VALUE!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N23" s="2"/>
      <c r="AO23" s="2"/>
      <c r="AP23" s="4"/>
      <c r="AQ23" s="4"/>
      <c r="AR23" s="4"/>
      <c r="AS23" s="4"/>
    </row>
    <row r="24" spans="1:45" x14ac:dyDescent="0.25">
      <c r="A24" t="s">
        <v>238</v>
      </c>
      <c r="B24">
        <v>7</v>
      </c>
      <c r="C24">
        <v>176</v>
      </c>
      <c r="D24" t="s">
        <v>23</v>
      </c>
      <c r="E24" s="2" t="e" cm="1">
        <f t="array" ref="E24">AVERAGE(_xlfn._xlws.FILTER('H2'!$AG$2:$AG$89120, (C24='H2'!$B$2:$B$89280)*(D24='H2'!$D$2:$D$89280)*(2030='H2'!$E$2:$E$89280)))-E$18</f>
        <v>#VALUE!</v>
      </c>
      <c r="F24" s="2"/>
      <c r="G24" s="2"/>
      <c r="H24" s="2"/>
      <c r="I24" s="2"/>
      <c r="J24" s="2"/>
      <c r="K24" s="2"/>
      <c r="L24" s="2"/>
      <c r="M24" s="2"/>
      <c r="N24" s="2"/>
      <c r="O24" s="2" t="e" cm="1">
        <f t="array" ref="O24">AVERAGE(_xlfn._xlws.FILTER('H2'!$AG$2:$AG$89120, (C24='H2'!$B$2:$B$89280)*(D24='H2'!$D$2:$D$89280)*(2040='H2'!$E$2:$E$89280)))-O$18</f>
        <v>#VALUE!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N24" s="2"/>
      <c r="AO24" s="2"/>
      <c r="AP24" s="4"/>
      <c r="AQ24" s="4"/>
      <c r="AR24" s="4"/>
      <c r="AS24" s="4"/>
    </row>
    <row r="25" spans="1:45" x14ac:dyDescent="0.25">
      <c r="A25" t="s">
        <v>242</v>
      </c>
      <c r="B25">
        <v>8</v>
      </c>
      <c r="C25">
        <v>226</v>
      </c>
      <c r="D25" t="s">
        <v>23</v>
      </c>
      <c r="E25" s="2" t="e" cm="1">
        <f t="array" ref="E25">AVERAGE(_xlfn._xlws.FILTER('H2'!$AG$2:$AG$89120, (C25='H2'!$B$2:$B$89280)*(D25='H2'!$D$2:$D$89280)*(2030='H2'!$E$2:$E$89280)))-E$18</f>
        <v>#VALUE!</v>
      </c>
      <c r="F25" s="2"/>
      <c r="G25" s="2"/>
      <c r="H25" s="2"/>
      <c r="I25" s="2"/>
      <c r="J25" s="2"/>
      <c r="K25" s="2"/>
      <c r="L25" s="2"/>
      <c r="M25" s="2"/>
      <c r="N25" s="2"/>
      <c r="O25" s="2" t="e" cm="1">
        <f t="array" ref="O25">AVERAGE(_xlfn._xlws.FILTER('H2'!$AG$2:$AG$89120, (C25='H2'!$B$2:$B$89280)*(D25='H2'!$D$2:$D$89280)*(2040='H2'!$E$2:$E$89280)))-O$18</f>
        <v>#VALUE!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N25" s="2"/>
      <c r="AO25" s="2"/>
      <c r="AP25" s="4"/>
      <c r="AQ25" s="4"/>
      <c r="AR25" s="4"/>
      <c r="AS25" s="4"/>
    </row>
    <row r="26" spans="1:45" x14ac:dyDescent="0.25">
      <c r="A26" t="s">
        <v>239</v>
      </c>
      <c r="B26">
        <v>9</v>
      </c>
      <c r="C26">
        <v>416</v>
      </c>
      <c r="D26" t="s">
        <v>23</v>
      </c>
      <c r="E26" s="2" t="e" cm="1">
        <f t="array" ref="E26">AVERAGE(_xlfn._xlws.FILTER('H2'!$AG$2:$AG$89120, (C26='H2'!$B$2:$B$89280)*(D26='H2'!$D$2:$D$89280)*(2030='H2'!$E$2:$E$89280)))-E$18</f>
        <v>#VALUE!</v>
      </c>
      <c r="F26" s="2"/>
      <c r="G26" s="2"/>
      <c r="H26" s="2"/>
      <c r="I26" s="2"/>
      <c r="J26" s="2"/>
      <c r="K26" s="2"/>
      <c r="L26" s="2"/>
      <c r="M26" s="2"/>
      <c r="N26" s="2"/>
      <c r="O26" s="2" t="e" cm="1">
        <f t="array" ref="O26">AVERAGE(_xlfn._xlws.FILTER('H2'!$AG$2:$AG$89120, (C26='H2'!$B$2:$B$89280)*(D26='H2'!$D$2:$D$89280)*(2040='H2'!$E$2:$E$89280)))-O$18</f>
        <v>#VALUE!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N26" s="2"/>
      <c r="AO26" s="2"/>
      <c r="AP26" s="4"/>
      <c r="AQ26" s="4"/>
      <c r="AR26" s="4"/>
      <c r="AS26" s="4"/>
    </row>
    <row r="27" spans="1:45" x14ac:dyDescent="0.25">
      <c r="A27" t="s">
        <v>240</v>
      </c>
      <c r="B27">
        <v>10</v>
      </c>
      <c r="C27">
        <v>417</v>
      </c>
      <c r="D27" t="s">
        <v>23</v>
      </c>
      <c r="E27" s="2" t="e" cm="1">
        <f t="array" ref="E27">AVERAGE(_xlfn._xlws.FILTER('H2'!$AG$2:$AG$89120, (C27='H2'!$B$2:$B$89280)*(D27='H2'!$D$2:$D$89280)*(2030='H2'!$E$2:$E$89280)))-E$18</f>
        <v>#VALUE!</v>
      </c>
      <c r="F27" s="2"/>
      <c r="G27" s="2"/>
      <c r="H27" s="2"/>
      <c r="I27" s="2"/>
      <c r="J27" s="2"/>
      <c r="K27" s="2"/>
      <c r="L27" s="2"/>
      <c r="M27" s="2"/>
      <c r="N27" s="2"/>
      <c r="O27" s="2" t="e" cm="1">
        <f t="array" ref="O27">AVERAGE(_xlfn._xlws.FILTER('H2'!$AG$2:$AG$89120, (C27='H2'!$B$2:$B$89280)*(D27='H2'!$D$2:$D$89280)*(2040='H2'!$E$2:$E$89280)))-O$18</f>
        <v>#VALUE!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N27" s="2"/>
      <c r="AO27" s="2"/>
      <c r="AP27" s="4"/>
      <c r="AQ27" s="4"/>
      <c r="AR27" s="4"/>
      <c r="AS27" s="4"/>
    </row>
    <row r="28" spans="1:45" x14ac:dyDescent="0.25">
      <c r="A28" t="s">
        <v>241</v>
      </c>
      <c r="B28">
        <v>11</v>
      </c>
      <c r="C28">
        <v>418</v>
      </c>
      <c r="D28" t="s">
        <v>23</v>
      </c>
      <c r="E28" s="2" t="e" cm="1">
        <f t="array" ref="E28">AVERAGE(_xlfn._xlws.FILTER('H2'!$AG$2:$AG$89120, (C28='H2'!$B$2:$B$89280)*(D28='H2'!$D$2:$D$89280)*(2030='H2'!$E$2:$E$89280)))-E$18</f>
        <v>#VALUE!</v>
      </c>
      <c r="F28" s="2"/>
      <c r="G28" s="2"/>
      <c r="H28" s="2"/>
      <c r="I28" s="2"/>
      <c r="J28" s="2"/>
      <c r="K28" s="2"/>
      <c r="L28" s="2"/>
      <c r="M28" s="2"/>
      <c r="N28" s="2"/>
      <c r="O28" s="2" t="e" cm="1">
        <f t="array" ref="O28">AVERAGE(_xlfn._xlws.FILTER('H2'!$AG$2:$AG$89120, (C28='H2'!$B$2:$B$89280)*(D28='H2'!$D$2:$D$89280)*(2040='H2'!$E$2:$E$89280)))-O$18</f>
        <v>#VALUE!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N28" s="2"/>
      <c r="AO28" s="2"/>
      <c r="AP28" s="4"/>
      <c r="AQ28" s="4"/>
      <c r="AR28" s="4"/>
      <c r="AS28" s="4"/>
    </row>
    <row r="29" spans="1:45" x14ac:dyDescent="0.25">
      <c r="A29" t="s">
        <v>243</v>
      </c>
      <c r="B29">
        <v>12</v>
      </c>
      <c r="C29">
        <v>419</v>
      </c>
      <c r="D29" t="s">
        <v>23</v>
      </c>
      <c r="E29" s="2" t="e" cm="1">
        <f t="array" ref="E29">AVERAGE(_xlfn._xlws.FILTER('H2'!$AG$2:$AG$89120, (C29='H2'!$B$2:$B$89280)*(D29='H2'!$D$2:$D$89280)*(2030='H2'!$E$2:$E$89280)))-E$18</f>
        <v>#VALUE!</v>
      </c>
      <c r="F29" s="2"/>
      <c r="G29" s="2"/>
      <c r="H29" s="2"/>
      <c r="I29" s="2"/>
      <c r="J29" s="2"/>
      <c r="K29" s="2"/>
      <c r="L29" s="2"/>
      <c r="M29" s="2"/>
      <c r="N29" s="2"/>
      <c r="O29" s="2" t="e" cm="1">
        <f t="array" ref="O29">AVERAGE(_xlfn._xlws.FILTER('H2'!$AG$2:$AG$89120, (C29='H2'!$B$2:$B$89280)*(D29='H2'!$D$2:$D$89280)*(2040='H2'!$E$2:$E$89280)))-O$18</f>
        <v>#VALUE!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N29" s="2"/>
      <c r="AO29" s="2"/>
      <c r="AP29" s="4"/>
      <c r="AQ29" s="4"/>
      <c r="AR29" s="4"/>
      <c r="AS29" s="4"/>
    </row>
    <row r="30" spans="1:45" x14ac:dyDescent="0.25">
      <c r="A30" t="s">
        <v>244</v>
      </c>
      <c r="B30">
        <v>13</v>
      </c>
      <c r="C30">
        <v>420</v>
      </c>
      <c r="D30" t="s">
        <v>23</v>
      </c>
      <c r="E30" s="2" t="e" cm="1">
        <f t="array" ref="E30">AVERAGE(_xlfn._xlws.FILTER('H2'!$AG$2:$AG$89120, (C30='H2'!$B$2:$B$89280)*(D30='H2'!$D$2:$D$89280)*(2030='H2'!$E$2:$E$89280)))-E$18</f>
        <v>#VALUE!</v>
      </c>
      <c r="F30" s="2"/>
      <c r="G30" s="2"/>
      <c r="H30" s="2"/>
      <c r="I30" s="2"/>
      <c r="J30" s="2"/>
      <c r="K30" s="2"/>
      <c r="L30" s="2"/>
      <c r="M30" s="2"/>
      <c r="N30" s="2"/>
      <c r="O30" s="2" t="e" cm="1">
        <f t="array" ref="O30">AVERAGE(_xlfn._xlws.FILTER('H2'!$AG$2:$AG$89120, (C30='H2'!$B$2:$B$89280)*(D30='H2'!$D$2:$D$89280)*(2040='H2'!$E$2:$E$89280)))-O$18</f>
        <v>#VALUE!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N30" s="2"/>
      <c r="AO30" s="2"/>
      <c r="AP30" s="4"/>
      <c r="AQ30" s="4"/>
      <c r="AR30" s="4"/>
      <c r="AS30" s="4"/>
    </row>
    <row r="31" spans="1:45" x14ac:dyDescent="0.25">
      <c r="A31" t="s">
        <v>245</v>
      </c>
      <c r="B31">
        <v>14</v>
      </c>
      <c r="C31">
        <v>421</v>
      </c>
      <c r="D31" t="s">
        <v>23</v>
      </c>
      <c r="E31" s="2" t="e" cm="1">
        <f t="array" ref="E31">AVERAGE(_xlfn._xlws.FILTER('H2'!$AG$2:$AG$89120, (C31='H2'!$B$2:$B$89280)*(D31='H2'!$D$2:$D$89280)*(2030='H2'!$E$2:$E$89280)))-E$18</f>
        <v>#VALUE!</v>
      </c>
      <c r="F31" s="2"/>
      <c r="G31" s="2"/>
      <c r="H31" s="2"/>
      <c r="I31" s="2"/>
      <c r="J31" s="2"/>
      <c r="K31" s="2"/>
      <c r="L31" s="2"/>
      <c r="M31" s="2"/>
      <c r="N31" s="2"/>
      <c r="O31" s="2" t="e" cm="1">
        <f t="array" ref="O31">AVERAGE(_xlfn._xlws.FILTER('H2'!$AG$2:$AG$89120, (C31='H2'!$B$2:$B$89280)*(D31='H2'!$D$2:$D$89280)*(2040='H2'!$E$2:$E$89280)))-O$18</f>
        <v>#VALUE!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N31" s="2"/>
      <c r="AO31" s="2"/>
      <c r="AP31" s="4"/>
      <c r="AQ31" s="4"/>
      <c r="AR31" s="4"/>
      <c r="AS31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09C83-35DE-411B-AE1B-3F7E0C6192EB}">
  <dimension ref="A1:AU46"/>
  <sheetViews>
    <sheetView zoomScaleNormal="100" workbookViewId="0">
      <pane xSplit="1" topLeftCell="B1" activePane="topRight" state="frozen"/>
      <selection pane="topRight" activeCell="K4" sqref="K4"/>
    </sheetView>
  </sheetViews>
  <sheetFormatPr defaultRowHeight="15" x14ac:dyDescent="0.25"/>
  <cols>
    <col min="1" max="4" width="18.42578125" customWidth="1"/>
    <col min="5" max="5" width="9.28515625" style="3" bestFit="1" customWidth="1"/>
    <col min="6" max="7" width="9.42578125" bestFit="1" customWidth="1"/>
    <col min="8" max="10" width="9.42578125" customWidth="1"/>
    <col min="11" max="11" width="9.42578125" bestFit="1" customWidth="1"/>
    <col min="12" max="12" width="9.28515625" customWidth="1"/>
    <col min="13" max="15" width="9.42578125" bestFit="1" customWidth="1"/>
    <col min="16" max="16" width="9.28515625" customWidth="1"/>
    <col min="17" max="24" width="9.28515625" bestFit="1" customWidth="1"/>
    <col min="25" max="26" width="9.28515625" style="2" bestFit="1" customWidth="1"/>
    <col min="27" max="28" width="12.140625" style="2" bestFit="1" customWidth="1"/>
    <col min="29" max="29" width="9.28515625" style="2" bestFit="1" customWidth="1"/>
    <col min="30" max="33" width="9.28515625" bestFit="1" customWidth="1"/>
    <col min="34" max="35" width="9.5703125" bestFit="1" customWidth="1"/>
    <col min="36" max="36" width="9.28515625" bestFit="1" customWidth="1"/>
  </cols>
  <sheetData>
    <row r="1" spans="1:47" x14ac:dyDescent="0.25">
      <c r="A1">
        <v>2030</v>
      </c>
      <c r="B1" t="s">
        <v>24</v>
      </c>
      <c r="C1" t="s">
        <v>255</v>
      </c>
      <c r="D1" t="s">
        <v>254</v>
      </c>
      <c r="E1" s="3" t="s">
        <v>264</v>
      </c>
      <c r="F1" t="s">
        <v>265</v>
      </c>
      <c r="G1" t="s">
        <v>367</v>
      </c>
      <c r="H1" t="s">
        <v>368</v>
      </c>
      <c r="I1" t="s">
        <v>369</v>
      </c>
      <c r="J1" t="s">
        <v>370</v>
      </c>
      <c r="K1" t="s">
        <v>277</v>
      </c>
      <c r="L1" t="s">
        <v>279</v>
      </c>
      <c r="M1" t="s">
        <v>271</v>
      </c>
      <c r="N1" t="s">
        <v>272</v>
      </c>
      <c r="O1" t="s">
        <v>278</v>
      </c>
      <c r="P1" t="s">
        <v>280</v>
      </c>
      <c r="Q1" t="s">
        <v>274</v>
      </c>
      <c r="R1" t="s">
        <v>266</v>
      </c>
      <c r="S1" t="s">
        <v>267</v>
      </c>
      <c r="T1" t="s">
        <v>269</v>
      </c>
      <c r="U1" t="s">
        <v>268</v>
      </c>
      <c r="V1" t="s">
        <v>281</v>
      </c>
      <c r="W1" t="s">
        <v>283</v>
      </c>
      <c r="X1" t="s">
        <v>282</v>
      </c>
      <c r="Y1" s="2" t="s">
        <v>284</v>
      </c>
      <c r="Z1" s="2" t="s">
        <v>285</v>
      </c>
      <c r="AA1" s="2" t="s">
        <v>286</v>
      </c>
      <c r="AB1" s="2" t="s">
        <v>287</v>
      </c>
      <c r="AC1" s="2" t="s">
        <v>288</v>
      </c>
      <c r="AD1" t="s">
        <v>262</v>
      </c>
      <c r="AE1" t="s">
        <v>263</v>
      </c>
      <c r="AF1" t="s">
        <v>250</v>
      </c>
      <c r="AG1" t="s">
        <v>252</v>
      </c>
      <c r="AH1" t="s">
        <v>251</v>
      </c>
      <c r="AI1" t="s">
        <v>253</v>
      </c>
      <c r="AJ1" t="s">
        <v>331</v>
      </c>
      <c r="AK1" t="s">
        <v>328</v>
      </c>
      <c r="AL1" t="s">
        <v>332</v>
      </c>
      <c r="AM1" t="s">
        <v>333</v>
      </c>
      <c r="AN1" t="s">
        <v>336</v>
      </c>
      <c r="AO1" t="s">
        <v>335</v>
      </c>
      <c r="AP1" t="s">
        <v>334</v>
      </c>
      <c r="AQ1" t="s">
        <v>365</v>
      </c>
      <c r="AR1" t="s">
        <v>364</v>
      </c>
      <c r="AS1" t="s">
        <v>366</v>
      </c>
      <c r="AT1" t="s">
        <v>361</v>
      </c>
      <c r="AU1" t="s">
        <v>362</v>
      </c>
    </row>
    <row r="2" spans="1:47" x14ac:dyDescent="0.25">
      <c r="A2" t="s">
        <v>256</v>
      </c>
      <c r="B2">
        <v>1</v>
      </c>
      <c r="C2">
        <v>1</v>
      </c>
      <c r="D2" t="s">
        <v>23</v>
      </c>
      <c r="E2" s="3" t="e" cm="1">
        <f t="array" ref="E2">_xlfn._xlws.FILTER('H2'!$AG$2:$AG$89120, (C2='H2'!$B$2:$B$89280)*(D2='H2'!$D$2:$D$89280)*($A$1='H2'!$E$2:$E$89280))</f>
        <v>#VALUE!</v>
      </c>
      <c r="F2" s="9" t="e" cm="1">
        <f t="array" ref="F2">_xlfn._xlws.FILTER('H2'!$AG$2:$AG$89120, (C2='H2'!$B$2:$B$89280)*(D2='H2'!$D$2:$D$89280)*(2040='H2'!$E$2:$E$89280))</f>
        <v>#VALUE!</v>
      </c>
      <c r="G2" s="9" t="e" cm="1">
        <f t="array" ref="G2">_xlfn._xlws.FILTER('H2'!$AH$2:$AH$98960, (C2='H2'!$B$2:$B$89280)*(D2='H2'!$D$2:$D$89280)*($A$1='H2'!$E$2:$E$89280))</f>
        <v>#VALUE!</v>
      </c>
      <c r="H2" s="9" t="e" cm="1">
        <f t="array" ref="H2">_xlfn._xlws.FILTER('H2'!$AJ$2:$AJ$98960, (C2='H2'!$B$2:$B$89280)*(D2='H2'!$D$2:$D$89280)*($A$1='H2'!$E$2:$E$89280))</f>
        <v>#VALUE!</v>
      </c>
      <c r="I2" s="9" t="e" cm="1">
        <f t="array" ref="I2">_xlfn._xlws.FILTER('H2'!$AK$2:$AK$98960, (C2='H2'!$B$2:$B$89280)*(D2='H2'!$D$2:$D$89280)*($A$1='H2'!$E$2:$E$89280))</f>
        <v>#VALUE!</v>
      </c>
      <c r="J2" s="9" t="e" cm="1">
        <f t="array" ref="J2">_xlfn._xlws.FILTER('H2'!$AL$2:$AL$98960, (C2='H2'!$B$2:$B$89280)*(D2='H2'!$D$2:$D$89280)*($A$1='H2'!$E$2:$E$89280))</f>
        <v>#VALUE!</v>
      </c>
      <c r="K2" s="9" cm="1">
        <f t="array" ref="K2">_xlfn._xlws.FILTER('H2'!$L$2:$L$89280, (C2='H2'!$B$2:$B$89280)*(D2='H2'!$D$2:$D$89280)*($A$1='H2'!$E$2:$E$89280))</f>
        <v>4.3945447226736407</v>
      </c>
      <c r="L2" s="9" cm="1">
        <f t="array" ref="L2">_xlfn._xlws.FILTER('H2'!$M$2:$M$89280, (C2='H2'!$B$2:$B$89280)*(D2='H2'!$D$2:$D$89280)*($A$1='H2'!$E$2:$E$89280))</f>
        <v>4.3927530622628357</v>
      </c>
      <c r="M2" s="9" cm="1">
        <f t="array" ref="M2">_xlfn._xlws.FILTER('H2'!$K$2:$K$89280, ($C2='H2'!$B$2:$B$89280)*(D2='H2'!$D$2:$D$89280)*($A$1='H2'!$E$2:$E$89280))</f>
        <v>1.085641533777181</v>
      </c>
      <c r="N2" s="9" cm="1">
        <f t="array" ref="N2">_xlfn._xlws.FILTER('H2'!$N$2:$N$89280, ($C2='H2'!$B$2:$B$89280)*(D2='H2'!$D$2:$D$89280)*($A$1='H2'!$E$2:$E$89280))</f>
        <v>9.9846411224681582</v>
      </c>
      <c r="O2" s="9" cm="1">
        <f t="array" ref="O2">AVERAGE(_xlfn._xlws.FILTER('H2'!$H$2:$H$89280, ($C2='H2'!$B$2:$B$89280)*(D2='H2'!$D$2:$D$89280)*($A$1='H2'!$E$2:$E$89280)))</f>
        <v>29.985762787319125</v>
      </c>
      <c r="P2" s="9" cm="1">
        <f t="array" ref="P2">AVERAGE(_xlfn._xlws.FILTER('H2'!$I$2:$I$89280, ($C2='H2'!$B$2:$B$89280)*(D2='H2'!$D$2:$D$89280)*($A$1='H2'!$E$2:$E$89280)))</f>
        <v>45.3262913021426</v>
      </c>
      <c r="Q2" s="9" cm="1">
        <f t="array" ref="Q2">AVERAGE(_xlfn._xlws.FILTER('H2'!$G$2:$G$89280, ($C2='H2'!$B$2:$B$89280)*(D2='H2'!$D$2:$D$89280)*($A$1='H2'!$E$2:$E$89280)))</f>
        <v>6.1874039841581476</v>
      </c>
      <c r="R2" s="9" cm="1">
        <f t="array" ref="R2">AVERAGE(_xlfn._xlws.FILTER(PS!$F$2:$F$89280, (C2=PS!$B$2:$B$89280)*(D2=PS!$D$2:$D$89280)*($A$1=PS!$E$2:$E$89280)))</f>
        <v>83.696875505302643</v>
      </c>
      <c r="S2" s="9" cm="1">
        <f t="array" ref="S2">AVERAGE(_xlfn._xlws.FILTER(PS!$F$2:$F$89280, (C2=PS!$B$2:$B$89280)*(D2=PS!$D$2:$D$89280)*(2040=PS!$E$2:$E$89280)))</f>
        <v>104.0204663341911</v>
      </c>
      <c r="T2" s="9" cm="1">
        <f t="array" ref="T2">AVERAGE(_xlfn._xlws.FILTER(PS!$P$2:$P$89280, (C2=PS!$B$2:$B$89280)*(D2=PS!$D$2:$D$89280)*($A$1=PS!$E$2:$E$89280)))+AVERAGE(_xlfn._xlws.FILTER(PS!$R$2:$R$89280, (C2=PS!$B$2:$B$89280)*(D2=PS!$D$2:$D$89280)*($A$1=PS!$E$2:$E$89280)))</f>
        <v>1072.730455757016</v>
      </c>
      <c r="U2" s="9" cm="1">
        <f t="array" ref="U2">AVERAGE(_xlfn._xlws.FILTER(PS!$M$2:$M$89280, (C2=PS!$B$2:$B$89280)*(D2=PS!$D$2:$D$89280)*($A$1=PS!$E$2:$E$89280)))</f>
        <v>7.5799854778920226E-11</v>
      </c>
      <c r="V2" s="9" cm="1">
        <f t="array" ref="V2">_xlfn._xlws.FILTER(PS!$O$2:$O$89280+PS!$U$2:$U$89280, (C2=PS!$B$2:$B$89280)*(D2=PS!$D$2:$D$89280)*($A$1=PS!$E$2:$E$89280))</f>
        <v>97.830146803594857</v>
      </c>
      <c r="W2" s="9" cm="1">
        <f t="array" ref="W2">_xlfn._xlws.FILTER(PS!$Q$2:$Q$89280, (C2=PS!$B$2:$B$89280)*(D2=PS!$D$2:$D$89280)*($A$1=PS!$E$2:$E$89280))</f>
        <v>23.072000000000045</v>
      </c>
      <c r="X2" s="9" cm="1">
        <f t="array" ref="X2">_xlfn._xlws.FILTER(PS!$S$2:$S$89280, (C2=PS!$B$2:$B$89280)*(D2=PS!$D$2:$D$89280)*($A$1=PS!$E$2:$E$89280))</f>
        <v>47.088000000000001</v>
      </c>
      <c r="Y2" s="9" cm="1">
        <f t="array" ref="Y2">AVERAGE(_xlfn._xlws.FILTER(PS_FS!$W$2:$W$89280+PS_FS!$Y$2:$Y$89280, (C2=PS_FS!$B$2:$B$89280)*(D2=PS_FS!$D$2:$D$89280)*($A$1=PS_FS!$E$2:$E$89280)))</f>
        <v>1930.8671224375853</v>
      </c>
      <c r="Z2" s="9" cm="1">
        <f t="array" ref="Z2">_xlfn._xlws.FILTER(PS_FS!$AA$2:$AA$89280, (C2=PS_FS!$B$2:$B$89280)*(D2=PS_FS!$D$2:$D$89280)*($A$1=PS_FS!$E$2:$E$89280))</f>
        <v>484.09500461982384</v>
      </c>
      <c r="AA2" s="9" cm="1">
        <f t="array" ref="AA2">AVERAGE(_xlfn._xlws.FILTER(PS_FS!$AB$2:$AB$89280+PS_FS!$V$2:$V$89280, (C2=PS_FS!$B$2:$B$89280)*(D2=PS_FS!$D$2:$D$89280)*($A$1=PS_FS!$E$2:$E$89280)))</f>
        <v>170.76781375121712</v>
      </c>
      <c r="AB2" s="9" cm="1">
        <f t="array" ref="AB2">AVERAGE(_xlfn._xlws.FILTER(PS_FS!$X$2:$X$89280, (C2=PS_FS!$B$2:$B$89280)*(D2=PS_FS!$D$2:$D$89280)*($A$1=PS_FS!$E$2:$E$89280)))</f>
        <v>4.7416835628514793</v>
      </c>
      <c r="AC2" s="9" cm="1">
        <f t="array" ref="AC2">AVERAGE(_xlfn._xlws.FILTER(PS_FS!$Z$2:$Z$89280, (C2=PS_FS!$B$2:$B$89280)*(D2=PS_FS!$D$2:$D$89280)*($A$1=PS_FS!$E$2:$E$89280)))</f>
        <v>349.29565695196499</v>
      </c>
      <c r="AD2" s="9" t="e" cm="1" vm="1">
        <f t="array" ref="AD2">AVERAGE(_xlfn._xlws.FILTER(ETS!$M$2:$M$89240, (C2=ETS!$A$2:$A$89240)*(D2=ETS!$C$2:$C$89240)*($A$1=ETS!$D$2:$D$89240)))</f>
        <v>#VALUE!</v>
      </c>
      <c r="AE2" s="9" t="e" cm="1" vm="1">
        <f t="array" ref="AE2">AVERAGE(_xlfn._xlws.FILTER(ETS!$M$2:$M$89240, (C2=ETS!$A$2:$A$89240)*(D2=ETS!$C$2:$C$89240)*(2040=ETS!$D$2:$D$89240)))</f>
        <v>#VALUE!</v>
      </c>
      <c r="AF2" s="9" t="e" cm="1" vm="1">
        <f t="array" ref="AF2">AVERAGE(_xlfn._xlws.FILTER(ETS!$L$2:$L$89240, (C2=ETS!$A$2:$A$89240)*(D2=ETS!$C$2:$C$89240)))*40</f>
        <v>#VALUE!</v>
      </c>
      <c r="AG2" s="9" t="e" cm="1" vm="1">
        <f t="array" ref="AG2">AVERAGE(_xlfn._xlws.FILTER(ETS!$K$2:$K$89240, (C2=ETS!$A$2:$A$89240)*(D2=ETS!$C$2:$C$89240)))*40</f>
        <v>#VALUE!</v>
      </c>
      <c r="AH2" s="9" t="e" cm="1" vm="1">
        <f t="array" ref="AH2">AVERAGE(_xlfn._xlws.FILTER(ETS!$J$2:$J$89240, (C2=ETS!$A$2:$A$89240)*(D2=ETS!$C$2:$C$89240)))*40</f>
        <v>#VALUE!</v>
      </c>
      <c r="AI2" s="9" t="e" vm="2">
        <f>AH2+AG2+AF2</f>
        <v>#VALUE!</v>
      </c>
      <c r="AJ2" s="9">
        <f>AC2+AB2+AA2+Z2+Y2</f>
        <v>2939.7672813234426</v>
      </c>
      <c r="AK2" s="9">
        <f>AJ2</f>
        <v>2939.7672813234426</v>
      </c>
      <c r="AL2">
        <f>K2*33/0.7+L2*33/0.6</f>
        <v>448.77281249335618</v>
      </c>
      <c r="AM2" s="9">
        <f>AK2-AL2</f>
        <v>2490.9944688300866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 s="4">
        <f>K2*33000/(O2*8760)*8760</f>
        <v>4836.2943733270176</v>
      </c>
      <c r="AU2" s="4">
        <f>L2*33000/(P2*8760)*8760</f>
        <v>3198.162631228141</v>
      </c>
    </row>
    <row r="3" spans="1:47" x14ac:dyDescent="0.25">
      <c r="A3" t="s">
        <v>234</v>
      </c>
      <c r="B3">
        <v>2</v>
      </c>
      <c r="C3">
        <v>22</v>
      </c>
      <c r="D3" t="s">
        <v>23</v>
      </c>
      <c r="E3" s="3" t="e" cm="1">
        <f t="array" ref="E3">_xlfn._xlws.FILTER('H2'!$AG$2:$AG$89120, (C3='H2'!$B$2:$B$89280)*(D3='H2'!$D$2:$D$89280)*($A$1='H2'!$E$2:$E$89280))</f>
        <v>#VALUE!</v>
      </c>
      <c r="F3" s="9" t="e" cm="1">
        <f t="array" ref="F3">_xlfn._xlws.FILTER('H2'!$AG$2:$AG$89120, (C3='H2'!$B$2:$B$89280)*(D3='H2'!$D$2:$D$89280)*(2040='H2'!$E$2:$E$89280))</f>
        <v>#VALUE!</v>
      </c>
      <c r="G3" s="9" t="e" cm="1">
        <f t="array" ref="G3">_xlfn._xlws.FILTER('H2'!$AH$2:$AH$98960, (C3='H2'!$B$2:$B$89280)*(D3='H2'!$D$2:$D$89280)*($A$1='H2'!$E$2:$E$89280))</f>
        <v>#VALUE!</v>
      </c>
      <c r="H3" s="9" t="e" cm="1">
        <f t="array" ref="H3">_xlfn._xlws.FILTER('H2'!$AJ$2:$AJ$98960, (C3='H2'!$B$2:$B$89280)*(D3='H2'!$D$2:$D$89280)*($A$1='H2'!$E$2:$E$89280))</f>
        <v>#VALUE!</v>
      </c>
      <c r="I3" s="9" t="e" cm="1">
        <f t="array" ref="I3">_xlfn._xlws.FILTER('H2'!$AK$2:$AK$98960, (C3='H2'!$B$2:$B$89280)*(D3='H2'!$D$2:$D$89280)*($A$1='H2'!$E$2:$E$89280))</f>
        <v>#VALUE!</v>
      </c>
      <c r="J3" s="9" t="e" cm="1">
        <f t="array" ref="J3">_xlfn._xlws.FILTER('H2'!$AL$2:$AL$98960, (C3='H2'!$B$2:$B$89280)*(D3='H2'!$D$2:$D$89280)*($A$1='H2'!$E$2:$E$89280))</f>
        <v>#VALUE!</v>
      </c>
      <c r="K3" s="9" t="e" cm="1" vm="1">
        <f t="array" ref="K3">_xlfn._xlws.FILTER('H2'!$L$2:$L$89280, (C3='H2'!$B$2:$B$89280)*(D3='H2'!$D$2:$D$89280)*($A$1='H2'!$E$2:$E$89280))</f>
        <v>#VALUE!</v>
      </c>
      <c r="L3" s="9" t="e" cm="1" vm="1">
        <f t="array" ref="L3">_xlfn._xlws.FILTER('H2'!$M$2:$M$89280, (C3='H2'!$B$2:$B$89280)*(D3='H2'!$D$2:$D$89280)*($A$1='H2'!$E$2:$E$89280))</f>
        <v>#VALUE!</v>
      </c>
      <c r="M3" s="9" t="e" cm="1" vm="1">
        <f t="array" ref="M3">_xlfn._xlws.FILTER('H2'!$K$2:$K$89280, ($C3='H2'!$B$2:$B$89280)*(D3='H2'!$D$2:$D$89280)*($A$1='H2'!$E$2:$E$89280))</f>
        <v>#VALUE!</v>
      </c>
      <c r="N3" s="9" t="e" cm="1" vm="1">
        <f t="array" ref="N3">_xlfn._xlws.FILTER('H2'!$N$2:$N$89280, ($C3='H2'!$B$2:$B$89280)*(D3='H2'!$D$2:$D$89280)*($A$1='H2'!$E$2:$E$89280))</f>
        <v>#VALUE!</v>
      </c>
      <c r="O3" s="9" t="e" cm="1" vm="1">
        <f t="array" ref="O3">AVERAGE(_xlfn._xlws.FILTER('H2'!$H$2:$H$89280, ($C3='H2'!$B$2:$B$89280)*(D3='H2'!$D$2:$D$89280)*($A$1='H2'!$E$2:$E$89280)))</f>
        <v>#VALUE!</v>
      </c>
      <c r="P3" s="9" t="e" cm="1" vm="1">
        <f t="array" ref="P3">AVERAGE(_xlfn._xlws.FILTER('H2'!$I$2:$I$89280, ($C3='H2'!$B$2:$B$89280)*(D3='H2'!$D$2:$D$89280)*($A$1='H2'!$E$2:$E$89280)))</f>
        <v>#VALUE!</v>
      </c>
      <c r="Q3" s="9" t="e" cm="1" vm="1">
        <f t="array" ref="Q3">AVERAGE(_xlfn._xlws.FILTER('H2'!$G$2:$G$89280, ($C3='H2'!$B$2:$B$89280)*(D3='H2'!$D$2:$D$89280)*($A$1='H2'!$E$2:$E$89280)))</f>
        <v>#VALUE!</v>
      </c>
      <c r="R3" s="9" t="e" cm="1" vm="1">
        <f t="array" ref="R3">AVERAGE(_xlfn._xlws.FILTER(PS!$F$2:$F$89280, (C3=PS!$B$2:$B$89280)*(D3=PS!$D$2:$D$89280)*($A$1=PS!$E$2:$E$89280)))</f>
        <v>#VALUE!</v>
      </c>
      <c r="S3" s="9" t="e" cm="1" vm="1">
        <f t="array" ref="S3">AVERAGE(_xlfn._xlws.FILTER(PS!$F$2:$F$89280, (C3=PS!$B$2:$B$89280)*(D3=PS!$D$2:$D$89280)*(2040=PS!$E$2:$E$89280)))</f>
        <v>#VALUE!</v>
      </c>
      <c r="T3" s="9" t="e" cm="1" vm="1">
        <f t="array" ref="T3">AVERAGE(_xlfn._xlws.FILTER(PS!$P$2:$P$89280, (C3=PS!$B$2:$B$89280)*(D3=PS!$D$2:$D$89280)*($A$1=PS!$E$2:$E$89280)))+AVERAGE(_xlfn._xlws.FILTER(PS!$R$2:$R$89280, (C3=PS!$B$2:$B$89280)*(D3=PS!$D$2:$D$89280)*($A$1=PS!$E$2:$E$89280)))-T$2</f>
        <v>#VALUE!</v>
      </c>
      <c r="U3" s="9" t="e" cm="1" vm="1">
        <f t="array" ref="U3">AVERAGE(_xlfn._xlws.FILTER(PS!$T$2:$T$89280, (C3=PS!$B$2:$B$89280)*(D3=PS!$D$2:$D$89280)*($A$1=PS!$E$2:$E$89280)))-U$2</f>
        <v>#VALUE!</v>
      </c>
      <c r="V3" s="9" t="e" cm="1" vm="1">
        <f t="array" ref="V3">_xlfn._xlws.FILTER(PS!$O$2:$O$89280+PS!$U$2:$U$89280, (C3=PS!$B$2:$B$89280)*(D3=PS!$D$2:$D$89280)*($A$1=PS!$E$2:$E$89280))-V$2</f>
        <v>#VALUE!</v>
      </c>
      <c r="W3" s="9" t="e" cm="1" vm="1">
        <f t="array" ref="W3">_xlfn._xlws.FILTER(PS!$Q$2:$Q$89280, (C3=PS!$B$2:$B$89280)*(D3=PS!$D$2:$D$89280)*($A$1=PS!$E$2:$E$89280))-W$2</f>
        <v>#VALUE!</v>
      </c>
      <c r="X3" s="9" t="e" cm="1" vm="1">
        <f t="array" ref="X3">_xlfn._xlws.FILTER(PS!$S$2:$S$89280, (C3=PS!$B$2:$B$89280)*(D3=PS!$D$2:$D$89280)*($A$1=PS!$E$2:$E$89280))-X$2</f>
        <v>#VALUE!</v>
      </c>
      <c r="Y3" s="9" t="e" cm="1" vm="1">
        <f t="array" ref="Y3">_xlfn._xlws.FILTER(PS_FS!$W$2:$W$89280+PS_FS!$Y$2:$Y$89280, (C3=PS_FS!$B$2:$B$89280)*(D3=PS_FS!$D$2:$D$89280)*($A$1=PS_FS!$E$2:$E$89280))-Y$2</f>
        <v>#VALUE!</v>
      </c>
      <c r="Z3" s="9" t="e" cm="1" vm="1">
        <f t="array" ref="Z3">_xlfn._xlws.FILTER(PS_FS!$AA$2:$AA$89280, (C3=PS_FS!$B$2:$B$89280)*(D3=PS_FS!$D$2:$D$89280)*($A$1=PS_FS!$E$2:$E$89280))-Z$2</f>
        <v>#VALUE!</v>
      </c>
      <c r="AA3" s="9" t="e" cm="1" vm="1">
        <f t="array" ref="AA3">_xlfn._xlws.FILTER(PS_FS!$AB$2:$AB$89280+PS_FS!$V$2:$V$89280, (C3=PS_FS!$B$2:$B$89280)*(D3=PS_FS!$D$2:$D$89280)*($A$1=PS_FS!$E$2:$E$89280))-AA$2</f>
        <v>#VALUE!</v>
      </c>
      <c r="AB3" s="9" t="e" cm="1" vm="1">
        <f t="array" ref="AB3">_xlfn._xlws.FILTER(PS_FS!$X$2:$X$89280, (C3=PS_FS!$B$2:$B$89280)*(D3=PS_FS!$D$2:$D$89280)*($A$1=PS_FS!$E$2:$E$89280))-AB$2</f>
        <v>#VALUE!</v>
      </c>
      <c r="AC3" s="9" t="e" cm="1" vm="1">
        <f t="array" ref="AC3">_xlfn._xlws.FILTER(PS_FS!$Z$2:$Z$89280, (C3=PS_FS!$B$2:$B$89280)*(D3=PS_FS!$D$2:$D$89280)*($A$1=PS_FS!$E$2:$E$89280))-AC$2</f>
        <v>#VALUE!</v>
      </c>
      <c r="AD3" s="9" t="e" cm="1" vm="1">
        <f t="array" ref="AD3">AVERAGE(_xlfn._xlws.FILTER(ETS!$M$2:$M$89240, (C3=ETS!$A$2:$A$89240)*(D3=ETS!$C$2:$C$89240)*($A$1=ETS!$D$2:$D$89240)))</f>
        <v>#VALUE!</v>
      </c>
      <c r="AE3" s="9" t="e" cm="1" vm="1">
        <f t="array" ref="AE3">AVERAGE(_xlfn._xlws.FILTER(ETS!$M$2:$M$89240, (C3=ETS!$A$2:$A$89240)*(D3=ETS!$C$2:$C$89240)*(2040=ETS!$D$2:$D$89240)))</f>
        <v>#VALUE!</v>
      </c>
      <c r="AF3" s="9" t="e" cm="1" vm="1">
        <f t="array" ref="AF3">AVERAGE(_xlfn._xlws.FILTER(ETS!$L$2:$L$89240, (C3=ETS!$A$2:$A$89240)*(D3=ETS!$C$2:$C$89240)))*40-AF$2</f>
        <v>#VALUE!</v>
      </c>
      <c r="AG3" s="9" t="e" cm="1" vm="1">
        <f t="array" ref="AG3">AVERAGE(_xlfn._xlws.FILTER(ETS!$K$2:$K$89240, (C3=ETS!$A$2:$A$89240)*(D3=ETS!$C$2:$C$89240)))*40-AG$2</f>
        <v>#VALUE!</v>
      </c>
      <c r="AH3" s="9" t="e" cm="1" vm="1">
        <f t="array" ref="AH3">AVERAGE(_xlfn._xlws.FILTER(ETS!$J$2:$J$89240, (C3=ETS!$A$2:$A$89240)*(D3=ETS!$C$2:$C$89240)))*40-AH$2</f>
        <v>#VALUE!</v>
      </c>
      <c r="AI3" s="9" t="e" vm="2">
        <f t="shared" ref="AI3:AI6" si="0">AH3+AG3+AF3</f>
        <v>#VALUE!</v>
      </c>
      <c r="AJ3" s="9" t="e" vm="2">
        <f t="shared" ref="AJ3" si="1">AC3+AB3+AA3+Z3+Y3</f>
        <v>#VALUE!</v>
      </c>
      <c r="AK3" s="9" t="e" vm="2">
        <f>AJ3+AJ$2</f>
        <v>#VALUE!</v>
      </c>
      <c r="AL3" t="e" vm="2">
        <f t="shared" ref="AL3:AL46" si="2">K3*33/0.7+L3*33/0.6</f>
        <v>#VALUE!</v>
      </c>
      <c r="AM3" s="9" t="e" vm="2">
        <f t="shared" ref="AM3:AM46" si="3">AK3-AL3</f>
        <v>#VALUE!</v>
      </c>
      <c r="AN3" t="e" vm="2">
        <f>AL3-AL$2</f>
        <v>#VALUE!</v>
      </c>
      <c r="AO3" t="e" vm="2">
        <f>33*(K3+L3)</f>
        <v>#VALUE!</v>
      </c>
      <c r="AP3" t="e" vm="2">
        <f>AJ3-AN3</f>
        <v>#VALUE!</v>
      </c>
      <c r="AQ3" t="e" vm="2">
        <f>AK3-AL3</f>
        <v>#VALUE!</v>
      </c>
      <c r="AR3">
        <v>2490.4501079403449</v>
      </c>
      <c r="AS3" t="e" vm="2">
        <f>AQ3-AR3</f>
        <v>#VALUE!</v>
      </c>
      <c r="AT3" s="4" t="e" vm="2">
        <f t="shared" ref="AT3:AU46" si="4">K3*33000/(O3*8760)*8760</f>
        <v>#VALUE!</v>
      </c>
      <c r="AU3" s="4" t="e" vm="2">
        <f t="shared" si="4"/>
        <v>#VALUE!</v>
      </c>
    </row>
    <row r="4" spans="1:47" x14ac:dyDescent="0.25">
      <c r="A4" t="s">
        <v>233</v>
      </c>
      <c r="B4">
        <v>3</v>
      </c>
      <c r="C4">
        <v>76</v>
      </c>
      <c r="D4" t="s">
        <v>23</v>
      </c>
      <c r="E4" s="3" t="e" cm="1">
        <f t="array" ref="E4">_xlfn._xlws.FILTER('H2'!$AG$2:$AG$89120, (C4='H2'!$B$2:$B$89280)*(D4='H2'!$D$2:$D$89280)*($A$1='H2'!$E$2:$E$89280))</f>
        <v>#VALUE!</v>
      </c>
      <c r="F4" s="9" t="e" cm="1">
        <f t="array" ref="F4">_xlfn._xlws.FILTER('H2'!$AG$2:$AG$89120, (C4='H2'!$B$2:$B$89280)*(D4='H2'!$D$2:$D$89280)*(2040='H2'!$E$2:$E$89280))</f>
        <v>#VALUE!</v>
      </c>
      <c r="G4" s="9" t="e" cm="1">
        <f t="array" ref="G4">_xlfn._xlws.FILTER('H2'!$AH$2:$AH$98960, (C4='H2'!$B$2:$B$89280)*(D4='H2'!$D$2:$D$89280)*($A$1='H2'!$E$2:$E$89280))</f>
        <v>#VALUE!</v>
      </c>
      <c r="H4" s="9" t="e" cm="1">
        <f t="array" ref="H4">_xlfn._xlws.FILTER('H2'!$AJ$2:$AJ$98960, (C4='H2'!$B$2:$B$89280)*(D4='H2'!$D$2:$D$89280)*($A$1='H2'!$E$2:$E$89280))</f>
        <v>#VALUE!</v>
      </c>
      <c r="I4" s="9" t="e" cm="1">
        <f t="array" ref="I4">_xlfn._xlws.FILTER('H2'!$AK$2:$AK$98960, (C4='H2'!$B$2:$B$89280)*(D4='H2'!$D$2:$D$89280)*($A$1='H2'!$E$2:$E$89280))</f>
        <v>#VALUE!</v>
      </c>
      <c r="J4" s="9" t="e" cm="1">
        <f t="array" ref="J4">_xlfn._xlws.FILTER('H2'!$AL$2:$AL$98960, (C4='H2'!$B$2:$B$89280)*(D4='H2'!$D$2:$D$89280)*($A$1='H2'!$E$2:$E$89280))</f>
        <v>#VALUE!</v>
      </c>
      <c r="K4" s="9" t="e" cm="1" vm="1">
        <f t="array" ref="K4">_xlfn._xlws.FILTER('H2'!$L$2:$L$89280, (C4='H2'!$B$2:$B$89280)*(D4='H2'!$D$2:$D$89280)*($A$1='H2'!$E$2:$E$89280))</f>
        <v>#VALUE!</v>
      </c>
      <c r="L4" s="9" t="e" cm="1" vm="1">
        <f t="array" ref="L4">_xlfn._xlws.FILTER('H2'!$M$2:$M$89280, (C4='H2'!$B$2:$B$89280)*(D4='H2'!$D$2:$D$89280)*($A$1='H2'!$E$2:$E$89280))</f>
        <v>#VALUE!</v>
      </c>
      <c r="M4" s="9" t="e" cm="1" vm="1">
        <f t="array" ref="M4">_xlfn._xlws.FILTER('H2'!$K$2:$K$89280, ($C4='H2'!$B$2:$B$89280)*(D4='H2'!$D$2:$D$89280)*($A$1='H2'!$E$2:$E$89280))</f>
        <v>#VALUE!</v>
      </c>
      <c r="N4" s="9" t="e" cm="1" vm="1">
        <f t="array" ref="N4">_xlfn._xlws.FILTER('H2'!$N$2:$N$89280, ($C4='H2'!$B$2:$B$89280)*(D4='H2'!$D$2:$D$89280)*($A$1='H2'!$E$2:$E$89280))</f>
        <v>#VALUE!</v>
      </c>
      <c r="O4" s="9" t="e" cm="1" vm="1">
        <f t="array" ref="O4">AVERAGE(_xlfn._xlws.FILTER('H2'!$H$2:$H$89280, ($C4='H2'!$B$2:$B$89280)*(D4='H2'!$D$2:$D$89280)*($A$1='H2'!$E$2:$E$89280)))</f>
        <v>#VALUE!</v>
      </c>
      <c r="P4" s="9" t="e" cm="1" vm="1">
        <f t="array" ref="P4">AVERAGE(_xlfn._xlws.FILTER('H2'!$I$2:$I$89280, ($C4='H2'!$B$2:$B$89280)*(D4='H2'!$D$2:$D$89280)*($A$1='H2'!$E$2:$E$89280)))</f>
        <v>#VALUE!</v>
      </c>
      <c r="Q4" s="9" t="e" cm="1" vm="1">
        <f t="array" ref="Q4">AVERAGE(_xlfn._xlws.FILTER('H2'!$G$2:$G$89280, ($C4='H2'!$B$2:$B$89280)*(D4='H2'!$D$2:$D$89280)*($A$1='H2'!$E$2:$E$89280)))</f>
        <v>#VALUE!</v>
      </c>
      <c r="R4" s="9" t="e" cm="1" vm="1">
        <f t="array" ref="R4">AVERAGE(_xlfn._xlws.FILTER(PS!$F$2:$F$89280, (C4=PS!$B$2:$B$89280)*(D4=PS!$D$2:$D$89280)*($A$1=PS!$E$2:$E$89280)))</f>
        <v>#VALUE!</v>
      </c>
      <c r="S4" s="9" t="e" cm="1" vm="1">
        <f t="array" ref="S4">AVERAGE(_xlfn._xlws.FILTER(PS!$F$2:$F$89280, (C4=PS!$B$2:$B$89280)*(D4=PS!$D$2:$D$89280)*(2040=PS!$E$2:$E$89280)))</f>
        <v>#VALUE!</v>
      </c>
      <c r="T4" s="9" t="e" cm="1" vm="1">
        <f t="array" ref="T4">AVERAGE(_xlfn._xlws.FILTER(PS!$P$2:$P$89280, (C4=PS!$B$2:$B$89280)*(D4=PS!$D$2:$D$89280)*($A$1=PS!$E$2:$E$89280)))+AVERAGE(_xlfn._xlws.FILTER(PS!$R$2:$R$89280, (C4=PS!$B$2:$B$89280)*(D4=PS!$D$2:$D$89280)*($A$1=PS!$E$2:$E$89280)))-T$2</f>
        <v>#VALUE!</v>
      </c>
      <c r="U4" s="9" t="e" cm="1" vm="1">
        <f t="array" ref="U4">AVERAGE(_xlfn._xlws.FILTER(PS!$T$2:$T$89280, (C4=PS!$B$2:$B$89280)*(D4=PS!$D$2:$D$89280)*($A$1=PS!$E$2:$E$89280)))-U$2</f>
        <v>#VALUE!</v>
      </c>
      <c r="V4" s="9" t="e" cm="1" vm="1">
        <f t="array" ref="V4">_xlfn._xlws.FILTER(PS!$O$2:$O$89280+PS!$U$2:$U$89280, (C4=PS!$B$2:$B$89280)*(D4=PS!$D$2:$D$89280)*($A$1=PS!$E$2:$E$89280))-V$2</f>
        <v>#VALUE!</v>
      </c>
      <c r="W4" s="9" t="e" cm="1" vm="1">
        <f t="array" ref="W4">_xlfn._xlws.FILTER(PS!$Q$2:$Q$89280, (C4=PS!$B$2:$B$89280)*(D4=PS!$D$2:$D$89280)*($A$1=PS!$E$2:$E$89280))-W$2</f>
        <v>#VALUE!</v>
      </c>
      <c r="X4" s="9" t="e" cm="1" vm="1">
        <f t="array" ref="X4">_xlfn._xlws.FILTER(PS!$S$2:$S$89280, (C4=PS!$B$2:$B$89280)*(D4=PS!$D$2:$D$89280)*($A$1=PS!$E$2:$E$89280))-X$2</f>
        <v>#VALUE!</v>
      </c>
      <c r="Y4" s="9" t="e" cm="1" vm="1">
        <f t="array" ref="Y4">_xlfn._xlws.FILTER(PS_FS!$W$2:$W$89280+PS_FS!$Y$2:$Y$89280, (C4=PS_FS!$B$2:$B$89280)*(D4=PS_FS!$D$2:$D$89280)*($A$1=PS_FS!$E$2:$E$89280))-Y$2</f>
        <v>#VALUE!</v>
      </c>
      <c r="Z4" s="9" t="e" cm="1" vm="1">
        <f t="array" ref="Z4">_xlfn._xlws.FILTER(PS_FS!$AA$2:$AA$89280, (C4=PS_FS!$B$2:$B$89280)*(D4=PS_FS!$D$2:$D$89280)*($A$1=PS_FS!$E$2:$E$89280))-Z$2</f>
        <v>#VALUE!</v>
      </c>
      <c r="AA4" s="9" t="e" cm="1" vm="1">
        <f t="array" ref="AA4">_xlfn._xlws.FILTER(PS_FS!$AB$2:$AB$89280+PS_FS!$V$2:$V$89280, (C4=PS_FS!$B$2:$B$89280)*(D4=PS_FS!$D$2:$D$89280)*($A$1=PS_FS!$E$2:$E$89280))-AA$2</f>
        <v>#VALUE!</v>
      </c>
      <c r="AB4" s="9" t="e" cm="1" vm="1">
        <f t="array" ref="AB4">_xlfn._xlws.FILTER(PS_FS!$X$2:$X$89280, (C4=PS_FS!$B$2:$B$89280)*(D4=PS_FS!$D$2:$D$89280)*($A$1=PS_FS!$E$2:$E$89280))-AB$2</f>
        <v>#VALUE!</v>
      </c>
      <c r="AC4" s="9" t="e" cm="1" vm="1">
        <f t="array" ref="AC4">_xlfn._xlws.FILTER(PS_FS!$Z$2:$Z$89280, (C4=PS_FS!$B$2:$B$89280)*(D4=PS_FS!$D$2:$D$89280)*($A$1=PS_FS!$E$2:$E$89280))-AC$2</f>
        <v>#VALUE!</v>
      </c>
      <c r="AD4" s="9" t="e" cm="1" vm="1">
        <f t="array" ref="AD4">AVERAGE(_xlfn._xlws.FILTER(ETS!$M$2:$M$89240, (C4=ETS!$A$2:$A$89240)*(D4=ETS!$C$2:$C$89240)*($A$1=ETS!$D$2:$D$89240)))</f>
        <v>#VALUE!</v>
      </c>
      <c r="AE4" s="9" t="e" cm="1" vm="1">
        <f t="array" ref="AE4">AVERAGE(_xlfn._xlws.FILTER(ETS!$M$2:$M$89240, (C4=ETS!$A$2:$A$89240)*(D4=ETS!$C$2:$C$89240)*(2040=ETS!$D$2:$D$89240)))</f>
        <v>#VALUE!</v>
      </c>
      <c r="AF4" s="9" t="e" cm="1" vm="1">
        <f t="array" ref="AF4">AVERAGE(_xlfn._xlws.FILTER(ETS!$L$2:$L$89240, (C4=ETS!$A$2:$A$89240)*(D4=ETS!$C$2:$C$89240)))*40-AF$2</f>
        <v>#VALUE!</v>
      </c>
      <c r="AG4" s="9" t="e" cm="1" vm="1">
        <f t="array" ref="AG4">AVERAGE(_xlfn._xlws.FILTER(ETS!$K$2:$K$89240, (C4=ETS!$A$2:$A$89240)*(D4=ETS!$C$2:$C$89240)))*40-AG$2</f>
        <v>#VALUE!</v>
      </c>
      <c r="AH4" s="9" t="e" cm="1" vm="1">
        <f t="array" ref="AH4">AVERAGE(_xlfn._xlws.FILTER(ETS!$J$2:$J$89240, (C4=ETS!$A$2:$A$89240)*(D4=ETS!$C$2:$C$89240)))*40-AH$2</f>
        <v>#VALUE!</v>
      </c>
      <c r="AI4" s="9" t="e" vm="2">
        <f t="shared" si="0"/>
        <v>#VALUE!</v>
      </c>
      <c r="AJ4" s="9" t="e" vm="2">
        <f t="shared" ref="AJ4:AJ46" si="5">AC4+AB4+AA4+Z4+Y4</f>
        <v>#VALUE!</v>
      </c>
      <c r="AK4" s="9" t="e" vm="2">
        <f t="shared" ref="AK4:AK6" si="6">AJ4+AJ$2</f>
        <v>#VALUE!</v>
      </c>
      <c r="AL4" t="e" vm="2">
        <f t="shared" si="2"/>
        <v>#VALUE!</v>
      </c>
      <c r="AM4" s="9" t="e" vm="2">
        <f t="shared" si="3"/>
        <v>#VALUE!</v>
      </c>
      <c r="AN4" t="e" vm="2">
        <f t="shared" ref="AN4:AN46" si="7">AL4-AL$2</f>
        <v>#VALUE!</v>
      </c>
      <c r="AO4" t="e" vm="2">
        <f t="shared" ref="AO4:AO46" si="8">33*(K4+L4)</f>
        <v>#VALUE!</v>
      </c>
      <c r="AP4" t="e" vm="2">
        <f t="shared" ref="AP4:AP6" si="9">AJ4-AN4</f>
        <v>#VALUE!</v>
      </c>
      <c r="AQ4" t="e" vm="2">
        <f t="shared" ref="AQ4:AQ46" si="10">AK4-AL4</f>
        <v>#VALUE!</v>
      </c>
      <c r="AR4">
        <v>2490.4501079403449</v>
      </c>
      <c r="AS4" t="e" vm="2">
        <f t="shared" ref="AS4:AS46" si="11">AQ4-AR4</f>
        <v>#VALUE!</v>
      </c>
      <c r="AT4" s="4" t="e" vm="2">
        <f t="shared" si="4"/>
        <v>#VALUE!</v>
      </c>
      <c r="AU4" s="4" t="e" vm="2">
        <f t="shared" si="4"/>
        <v>#VALUE!</v>
      </c>
    </row>
    <row r="5" spans="1:47" x14ac:dyDescent="0.25">
      <c r="A5" t="s">
        <v>238</v>
      </c>
      <c r="B5">
        <v>4</v>
      </c>
      <c r="C5">
        <v>176</v>
      </c>
      <c r="D5" t="s">
        <v>23</v>
      </c>
      <c r="E5" s="3" t="e" cm="1">
        <f t="array" ref="E5">_xlfn._xlws.FILTER('H2'!$AG$2:$AG$89120, (C5='H2'!$B$2:$B$89280)*(D5='H2'!$D$2:$D$89280)*($A$1='H2'!$E$2:$E$89280))</f>
        <v>#VALUE!</v>
      </c>
      <c r="F5" s="9" t="e" cm="1">
        <f t="array" ref="F5">_xlfn._xlws.FILTER('H2'!$AG$2:$AG$89120, (C5='H2'!$B$2:$B$89280)*(D5='H2'!$D$2:$D$89280)*(2040='H2'!$E$2:$E$89280))</f>
        <v>#VALUE!</v>
      </c>
      <c r="G5" s="9" t="e" cm="1">
        <f t="array" ref="G5">_xlfn._xlws.FILTER('H2'!$AH$2:$AH$98960, (C5='H2'!$B$2:$B$89280)*(D5='H2'!$D$2:$D$89280)*($A$1='H2'!$E$2:$E$89280))</f>
        <v>#VALUE!</v>
      </c>
      <c r="H5" s="9" t="e" cm="1">
        <f t="array" ref="H5">_xlfn._xlws.FILTER('H2'!$AJ$2:$AJ$98960, (C5='H2'!$B$2:$B$89280)*(D5='H2'!$D$2:$D$89280)*($A$1='H2'!$E$2:$E$89280))</f>
        <v>#VALUE!</v>
      </c>
      <c r="I5" s="9" t="e" cm="1">
        <f t="array" ref="I5">_xlfn._xlws.FILTER('H2'!$AK$2:$AK$98960, (C5='H2'!$B$2:$B$89280)*(D5='H2'!$D$2:$D$89280)*($A$1='H2'!$E$2:$E$89280))</f>
        <v>#VALUE!</v>
      </c>
      <c r="J5" s="9" t="e" cm="1">
        <f t="array" ref="J5">_xlfn._xlws.FILTER('H2'!$AL$2:$AL$98960, (C5='H2'!$B$2:$B$89280)*(D5='H2'!$D$2:$D$89280)*($A$1='H2'!$E$2:$E$89280))</f>
        <v>#VALUE!</v>
      </c>
      <c r="K5" s="9" t="e" cm="1" vm="1">
        <f t="array" ref="K5">_xlfn._xlws.FILTER('H2'!$L$2:$L$89280, (C5='H2'!$B$2:$B$89280)*(D5='H2'!$D$2:$D$89280)*($A$1='H2'!$E$2:$E$89280))</f>
        <v>#VALUE!</v>
      </c>
      <c r="L5" s="9" t="e" cm="1" vm="1">
        <f t="array" ref="L5">_xlfn._xlws.FILTER('H2'!$M$2:$M$89280, (C5='H2'!$B$2:$B$89280)*(D5='H2'!$D$2:$D$89280)*($A$1='H2'!$E$2:$E$89280))</f>
        <v>#VALUE!</v>
      </c>
      <c r="M5" s="9" t="e" cm="1" vm="1">
        <f t="array" ref="M5">_xlfn._xlws.FILTER('H2'!$K$2:$K$89280, ($C5='H2'!$B$2:$B$89280)*(D5='H2'!$D$2:$D$89280)*($A$1='H2'!$E$2:$E$89280))</f>
        <v>#VALUE!</v>
      </c>
      <c r="N5" s="9" t="e" cm="1" vm="1">
        <f t="array" ref="N5">_xlfn._xlws.FILTER('H2'!$N$2:$N$89280, ($C5='H2'!$B$2:$B$89280)*(D5='H2'!$D$2:$D$89280)*($A$1='H2'!$E$2:$E$89280))</f>
        <v>#VALUE!</v>
      </c>
      <c r="O5" s="9" t="e" cm="1" vm="1">
        <f t="array" ref="O5">AVERAGE(_xlfn._xlws.FILTER('H2'!$H$2:$H$89280, ($C5='H2'!$B$2:$B$89280)*(D5='H2'!$D$2:$D$89280)*($A$1='H2'!$E$2:$E$89280)))</f>
        <v>#VALUE!</v>
      </c>
      <c r="P5" s="9" t="e" cm="1" vm="1">
        <f t="array" ref="P5">AVERAGE(_xlfn._xlws.FILTER('H2'!$I$2:$I$89280, ($C5='H2'!$B$2:$B$89280)*(D5='H2'!$D$2:$D$89280)*($A$1='H2'!$E$2:$E$89280)))</f>
        <v>#VALUE!</v>
      </c>
      <c r="Q5" s="9" t="e" cm="1" vm="1">
        <f t="array" ref="Q5">AVERAGE(_xlfn._xlws.FILTER('H2'!$G$2:$G$89280, ($C5='H2'!$B$2:$B$89280)*(D5='H2'!$D$2:$D$89280)*($A$1='H2'!$E$2:$E$89280)))</f>
        <v>#VALUE!</v>
      </c>
      <c r="R5" s="9" t="e" cm="1" vm="1">
        <f t="array" ref="R5">AVERAGE(_xlfn._xlws.FILTER(PS!$F$2:$F$89280, (C5=PS!$B$2:$B$89280)*(D5=PS!$D$2:$D$89280)*($A$1=PS!$E$2:$E$89280)))</f>
        <v>#VALUE!</v>
      </c>
      <c r="S5" s="9" t="e" cm="1" vm="1">
        <f t="array" ref="S5">AVERAGE(_xlfn._xlws.FILTER(PS!$F$2:$F$89280, (C5=PS!$B$2:$B$89280)*(D5=PS!$D$2:$D$89280)*(2040=PS!$E$2:$E$89280)))</f>
        <v>#VALUE!</v>
      </c>
      <c r="T5" s="9" t="e" cm="1" vm="1">
        <f t="array" ref="T5">AVERAGE(_xlfn._xlws.FILTER(PS!$P$2:$P$89280, (C5=PS!$B$2:$B$89280)*(D5=PS!$D$2:$D$89280)*($A$1=PS!$E$2:$E$89280)))+AVERAGE(_xlfn._xlws.FILTER(PS!$R$2:$R$89280, (C5=PS!$B$2:$B$89280)*(D5=PS!$D$2:$D$89280)*($A$1=PS!$E$2:$E$89280)))-T$2</f>
        <v>#VALUE!</v>
      </c>
      <c r="U5" s="9" t="e" cm="1" vm="1">
        <f t="array" ref="U5">AVERAGE(_xlfn._xlws.FILTER(PS!$T$2:$T$89280, (C5=PS!$B$2:$B$89280)*(D5=PS!$D$2:$D$89280)*($A$1=PS!$E$2:$E$89280)))-U$2</f>
        <v>#VALUE!</v>
      </c>
      <c r="V5" s="9" t="e" cm="1" vm="1">
        <f t="array" ref="V5">_xlfn._xlws.FILTER(PS!$O$2:$O$89280+PS!$U$2:$U$89280, (C5=PS!$B$2:$B$89280)*(D5=PS!$D$2:$D$89280)*($A$1=PS!$E$2:$E$89280))-V$2</f>
        <v>#VALUE!</v>
      </c>
      <c r="W5" s="9" t="e" cm="1" vm="1">
        <f t="array" ref="W5">_xlfn._xlws.FILTER(PS!$Q$2:$Q$89280, (C5=PS!$B$2:$B$89280)*(D5=PS!$D$2:$D$89280)*($A$1=PS!$E$2:$E$89280))-W$2</f>
        <v>#VALUE!</v>
      </c>
      <c r="X5" s="9" t="e" cm="1" vm="1">
        <f t="array" ref="X5">_xlfn._xlws.FILTER(PS!$S$2:$S$89280, (C5=PS!$B$2:$B$89280)*(D5=PS!$D$2:$D$89280)*($A$1=PS!$E$2:$E$89280))-X$2</f>
        <v>#VALUE!</v>
      </c>
      <c r="Y5" s="9" t="e" cm="1" vm="1">
        <f t="array" ref="Y5">_xlfn._xlws.FILTER(PS_FS!$W$2:$W$89280+PS_FS!$Y$2:$Y$89280, (C5=PS_FS!$B$2:$B$89280)*(D5=PS_FS!$D$2:$D$89280)*($A$1=PS_FS!$E$2:$E$89280))-Y$2</f>
        <v>#VALUE!</v>
      </c>
      <c r="Z5" s="9" t="e" cm="1" vm="1">
        <f t="array" ref="Z5">_xlfn._xlws.FILTER(PS_FS!$AA$2:$AA$89280, (C5=PS_FS!$B$2:$B$89280)*(D5=PS_FS!$D$2:$D$89280)*($A$1=PS_FS!$E$2:$E$89280))-Z$2</f>
        <v>#VALUE!</v>
      </c>
      <c r="AA5" s="9" t="e" cm="1" vm="1">
        <f t="array" ref="AA5">_xlfn._xlws.FILTER(PS_FS!$AB$2:$AB$89280+PS_FS!$V$2:$V$89280, (C5=PS_FS!$B$2:$B$89280)*(D5=PS_FS!$D$2:$D$89280)*($A$1=PS_FS!$E$2:$E$89280))-AA$2</f>
        <v>#VALUE!</v>
      </c>
      <c r="AB5" s="9" t="e" cm="1" vm="1">
        <f t="array" ref="AB5">_xlfn._xlws.FILTER(PS_FS!$X$2:$X$89280, (C5=PS_FS!$B$2:$B$89280)*(D5=PS_FS!$D$2:$D$89280)*($A$1=PS_FS!$E$2:$E$89280))-AB$2</f>
        <v>#VALUE!</v>
      </c>
      <c r="AC5" s="9" t="e" cm="1" vm="1">
        <f t="array" ref="AC5">_xlfn._xlws.FILTER(PS_FS!$Z$2:$Z$89280, (C5=PS_FS!$B$2:$B$89280)*(D5=PS_FS!$D$2:$D$89280)*($A$1=PS_FS!$E$2:$E$89280))-AC$2</f>
        <v>#VALUE!</v>
      </c>
      <c r="AD5" s="9" t="e" cm="1" vm="1">
        <f t="array" ref="AD5">AVERAGE(_xlfn._xlws.FILTER(ETS!$M$2:$M$89240, (C5=ETS!$A$2:$A$89240)*(D5=ETS!$C$2:$C$89240)*($A$1=ETS!$D$2:$D$89240)))</f>
        <v>#VALUE!</v>
      </c>
      <c r="AE5" s="9" t="e" cm="1" vm="1">
        <f t="array" ref="AE5">AVERAGE(_xlfn._xlws.FILTER(ETS!$M$2:$M$89240, (C5=ETS!$A$2:$A$89240)*(D5=ETS!$C$2:$C$89240)*(2040=ETS!$D$2:$D$89240)))</f>
        <v>#VALUE!</v>
      </c>
      <c r="AF5" s="9" t="e" cm="1" vm="1">
        <f t="array" ref="AF5">AVERAGE(_xlfn._xlws.FILTER(ETS!$L$2:$L$89240, (C5=ETS!$A$2:$A$89240)*(D5=ETS!$C$2:$C$89240)))*40-AF$2</f>
        <v>#VALUE!</v>
      </c>
      <c r="AG5" s="9" t="e" cm="1" vm="1">
        <f t="array" ref="AG5">AVERAGE(_xlfn._xlws.FILTER(ETS!$K$2:$K$89240, (C5=ETS!$A$2:$A$89240)*(D5=ETS!$C$2:$C$89240)))*40-AG$2</f>
        <v>#VALUE!</v>
      </c>
      <c r="AH5" s="9" t="e" cm="1" vm="1">
        <f t="array" ref="AH5">AVERAGE(_xlfn._xlws.FILTER(ETS!$J$2:$J$89240, (C5=ETS!$A$2:$A$89240)*(D5=ETS!$C$2:$C$89240)))*40-AH$2</f>
        <v>#VALUE!</v>
      </c>
      <c r="AI5" s="9" t="e" vm="2">
        <f t="shared" si="0"/>
        <v>#VALUE!</v>
      </c>
      <c r="AJ5" s="9" t="e" vm="2">
        <f t="shared" si="5"/>
        <v>#VALUE!</v>
      </c>
      <c r="AK5" s="9" t="e" vm="2">
        <f t="shared" si="6"/>
        <v>#VALUE!</v>
      </c>
      <c r="AL5" t="e" vm="2">
        <f t="shared" si="2"/>
        <v>#VALUE!</v>
      </c>
      <c r="AM5" s="9" t="e" vm="2">
        <f t="shared" si="3"/>
        <v>#VALUE!</v>
      </c>
      <c r="AN5" t="e" vm="2">
        <f t="shared" si="7"/>
        <v>#VALUE!</v>
      </c>
      <c r="AO5" t="e" vm="2">
        <f t="shared" si="8"/>
        <v>#VALUE!</v>
      </c>
      <c r="AP5" t="e" vm="2">
        <f t="shared" si="9"/>
        <v>#VALUE!</v>
      </c>
      <c r="AQ5" t="e" vm="2">
        <f t="shared" si="10"/>
        <v>#VALUE!</v>
      </c>
      <c r="AR5">
        <v>2490.4501079403449</v>
      </c>
      <c r="AS5" t="e" vm="2">
        <f t="shared" si="11"/>
        <v>#VALUE!</v>
      </c>
      <c r="AT5" s="4" t="e" vm="2">
        <f t="shared" si="4"/>
        <v>#VALUE!</v>
      </c>
      <c r="AU5" s="4" t="e" vm="2">
        <f t="shared" si="4"/>
        <v>#VALUE!</v>
      </c>
    </row>
    <row r="6" spans="1:47" x14ac:dyDescent="0.25">
      <c r="A6" t="s">
        <v>242</v>
      </c>
      <c r="B6">
        <v>5</v>
      </c>
      <c r="C6">
        <v>226</v>
      </c>
      <c r="D6" t="s">
        <v>23</v>
      </c>
      <c r="E6" s="3" t="e" cm="1">
        <f t="array" ref="E6">_xlfn._xlws.FILTER('H2'!$AG$2:$AG$89120, (C6='H2'!$B$2:$B$89280)*(D6='H2'!$D$2:$D$89280)*($A$1='H2'!$E$2:$E$89280))</f>
        <v>#VALUE!</v>
      </c>
      <c r="F6" s="9" t="e" cm="1">
        <f t="array" ref="F6">_xlfn._xlws.FILTER('H2'!$AG$2:$AG$89120, (C6='H2'!$B$2:$B$89280)*(D6='H2'!$D$2:$D$89280)*(2040='H2'!$E$2:$E$89280))</f>
        <v>#VALUE!</v>
      </c>
      <c r="G6" s="9" t="e" cm="1">
        <f t="array" ref="G6">_xlfn._xlws.FILTER('H2'!$AH$2:$AH$98960, (C6='H2'!$B$2:$B$89280)*(D6='H2'!$D$2:$D$89280)*($A$1='H2'!$E$2:$E$89280))</f>
        <v>#VALUE!</v>
      </c>
      <c r="H6" s="9" t="e" cm="1">
        <f t="array" ref="H6">_xlfn._xlws.FILTER('H2'!$AJ$2:$AJ$98960, (C6='H2'!$B$2:$B$89280)*(D6='H2'!$D$2:$D$89280)*($A$1='H2'!$E$2:$E$89280))</f>
        <v>#VALUE!</v>
      </c>
      <c r="I6" s="9" t="e" cm="1">
        <f t="array" ref="I6">_xlfn._xlws.FILTER('H2'!$AK$2:$AK$98960, (C6='H2'!$B$2:$B$89280)*(D6='H2'!$D$2:$D$89280)*($A$1='H2'!$E$2:$E$89280))</f>
        <v>#VALUE!</v>
      </c>
      <c r="J6" s="9" t="e" cm="1">
        <f t="array" ref="J6">_xlfn._xlws.FILTER('H2'!$AL$2:$AL$98960, (C6='H2'!$B$2:$B$89280)*(D6='H2'!$D$2:$D$89280)*($A$1='H2'!$E$2:$E$89280))</f>
        <v>#VALUE!</v>
      </c>
      <c r="K6" s="9" t="e" cm="1" vm="1">
        <f t="array" ref="K6">_xlfn._xlws.FILTER('H2'!$L$2:$L$89280, (C6='H2'!$B$2:$B$89280)*(D6='H2'!$D$2:$D$89280)*($A$1='H2'!$E$2:$E$89280))</f>
        <v>#VALUE!</v>
      </c>
      <c r="L6" s="9" t="e" cm="1" vm="1">
        <f t="array" ref="L6">_xlfn._xlws.FILTER('H2'!$M$2:$M$89280, (C6='H2'!$B$2:$B$89280)*(D6='H2'!$D$2:$D$89280)*($A$1='H2'!$E$2:$E$89280))</f>
        <v>#VALUE!</v>
      </c>
      <c r="M6" s="9" t="e" cm="1" vm="1">
        <f t="array" ref="M6">_xlfn._xlws.FILTER('H2'!$K$2:$K$89280, ($C6='H2'!$B$2:$B$89280)*(D6='H2'!$D$2:$D$89280)*($A$1='H2'!$E$2:$E$89280))</f>
        <v>#VALUE!</v>
      </c>
      <c r="N6" s="9" t="e" cm="1" vm="1">
        <f t="array" ref="N6">_xlfn._xlws.FILTER('H2'!$N$2:$N$89280, ($C6='H2'!$B$2:$B$89280)*(D6='H2'!$D$2:$D$89280)*($A$1='H2'!$E$2:$E$89280))</f>
        <v>#VALUE!</v>
      </c>
      <c r="O6" s="9" t="e" cm="1" vm="1">
        <f t="array" ref="O6">AVERAGE(_xlfn._xlws.FILTER('H2'!$H$2:$H$89280, ($C6='H2'!$B$2:$B$89280)*(D6='H2'!$D$2:$D$89280)*($A$1='H2'!$E$2:$E$89280)))</f>
        <v>#VALUE!</v>
      </c>
      <c r="P6" s="9" t="e" cm="1" vm="1">
        <f t="array" ref="P6">AVERAGE(_xlfn._xlws.FILTER('H2'!$I$2:$I$89280, ($C6='H2'!$B$2:$B$89280)*(D6='H2'!$D$2:$D$89280)*($A$1='H2'!$E$2:$E$89280)))</f>
        <v>#VALUE!</v>
      </c>
      <c r="Q6" s="9" t="e" cm="1" vm="1">
        <f t="array" ref="Q6">AVERAGE(_xlfn._xlws.FILTER('H2'!$G$2:$G$89280, ($C6='H2'!$B$2:$B$89280)*(D6='H2'!$D$2:$D$89280)*($A$1='H2'!$E$2:$E$89280)))</f>
        <v>#VALUE!</v>
      </c>
      <c r="R6" s="9" t="e" cm="1" vm="1">
        <f t="array" ref="R6">AVERAGE(_xlfn._xlws.FILTER(PS!$F$2:$F$89280, (C6=PS!$B$2:$B$89280)*(D6=PS!$D$2:$D$89280)*($A$1=PS!$E$2:$E$89280)))</f>
        <v>#VALUE!</v>
      </c>
      <c r="S6" s="9" t="e" cm="1" vm="1">
        <f t="array" ref="S6">AVERAGE(_xlfn._xlws.FILTER(PS!$F$2:$F$89280, (C6=PS!$B$2:$B$89280)*(D6=PS!$D$2:$D$89280)*(2040=PS!$E$2:$E$89280)))</f>
        <v>#VALUE!</v>
      </c>
      <c r="T6" s="9" t="e" cm="1" vm="1">
        <f t="array" ref="T6">AVERAGE(_xlfn._xlws.FILTER(PS!$P$2:$P$89280, (C6=PS!$B$2:$B$89280)*(D6=PS!$D$2:$D$89280)*($A$1=PS!$E$2:$E$89280)))+AVERAGE(_xlfn._xlws.FILTER(PS!$R$2:$R$89280, (C6=PS!$B$2:$B$89280)*(D6=PS!$D$2:$D$89280)*($A$1=PS!$E$2:$E$89280)))-T$2</f>
        <v>#VALUE!</v>
      </c>
      <c r="U6" s="9" t="e" cm="1" vm="1">
        <f t="array" ref="U6">AVERAGE(_xlfn._xlws.FILTER(PS!$T$2:$T$89280, (C6=PS!$B$2:$B$89280)*(D6=PS!$D$2:$D$89280)*($A$1=PS!$E$2:$E$89280)))-U$2</f>
        <v>#VALUE!</v>
      </c>
      <c r="V6" s="9" t="e" cm="1" vm="1">
        <f t="array" ref="V6">_xlfn._xlws.FILTER(PS!$O$2:$O$89280+PS!$U$2:$U$89280, (C6=PS!$B$2:$B$89280)*(D6=PS!$D$2:$D$89280)*($A$1=PS!$E$2:$E$89280))-V$2</f>
        <v>#VALUE!</v>
      </c>
      <c r="W6" s="9" t="e" cm="1" vm="1">
        <f t="array" ref="W6">_xlfn._xlws.FILTER(PS!$Q$2:$Q$89280, (C6=PS!$B$2:$B$89280)*(D6=PS!$D$2:$D$89280)*($A$1=PS!$E$2:$E$89280))-W$2</f>
        <v>#VALUE!</v>
      </c>
      <c r="X6" s="9" t="e" cm="1" vm="1">
        <f t="array" ref="X6">_xlfn._xlws.FILTER(PS!$S$2:$S$89280, (C6=PS!$B$2:$B$89280)*(D6=PS!$D$2:$D$89280)*($A$1=PS!$E$2:$E$89280))-X$2</f>
        <v>#VALUE!</v>
      </c>
      <c r="Y6" s="9" t="e" cm="1" vm="1">
        <f t="array" ref="Y6">_xlfn._xlws.FILTER(PS_FS!$W$2:$W$89280+PS_FS!$Y$2:$Y$89280, (C6=PS_FS!$B$2:$B$89280)*(D6=PS_FS!$D$2:$D$89280)*($A$1=PS_FS!$E$2:$E$89280))-Y$2</f>
        <v>#VALUE!</v>
      </c>
      <c r="Z6" s="9" t="e" cm="1" vm="1">
        <f t="array" ref="Z6">_xlfn._xlws.FILTER(PS_FS!$AA$2:$AA$89280, (C6=PS_FS!$B$2:$B$89280)*(D6=PS_FS!$D$2:$D$89280)*($A$1=PS_FS!$E$2:$E$89280))-Z$2</f>
        <v>#VALUE!</v>
      </c>
      <c r="AA6" s="9" t="e" cm="1" vm="1">
        <f t="array" ref="AA6">_xlfn._xlws.FILTER(PS_FS!$AB$2:$AB$89280+PS_FS!$V$2:$V$89280, (C6=PS_FS!$B$2:$B$89280)*(D6=PS_FS!$D$2:$D$89280)*($A$1=PS_FS!$E$2:$E$89280))-AA$2</f>
        <v>#VALUE!</v>
      </c>
      <c r="AB6" s="9" t="e" cm="1" vm="1">
        <f t="array" ref="AB6">_xlfn._xlws.FILTER(PS_FS!$X$2:$X$89280, (C6=PS_FS!$B$2:$B$89280)*(D6=PS_FS!$D$2:$D$89280)*($A$1=PS_FS!$E$2:$E$89280))-AB$2</f>
        <v>#VALUE!</v>
      </c>
      <c r="AC6" s="9" t="e" cm="1" vm="1">
        <f t="array" ref="AC6">_xlfn._xlws.FILTER(PS_FS!$Z$2:$Z$89280, (C6=PS_FS!$B$2:$B$89280)*(D6=PS_FS!$D$2:$D$89280)*($A$1=PS_FS!$E$2:$E$89280))-AC$2</f>
        <v>#VALUE!</v>
      </c>
      <c r="AD6" s="9" t="e" cm="1" vm="1">
        <f t="array" ref="AD6">AVERAGE(_xlfn._xlws.FILTER(ETS!$M$2:$M$89240, (C6=ETS!$A$2:$A$89240)*(D6=ETS!$C$2:$C$89240)*($A$1=ETS!$D$2:$D$89240)))</f>
        <v>#VALUE!</v>
      </c>
      <c r="AE6" s="9" t="e" cm="1" vm="1">
        <f t="array" ref="AE6">AVERAGE(_xlfn._xlws.FILTER(ETS!$M$2:$M$89240, (C6=ETS!$A$2:$A$89240)*(D6=ETS!$C$2:$C$89240)*(2040=ETS!$D$2:$D$89240)))</f>
        <v>#VALUE!</v>
      </c>
      <c r="AF6" s="9" t="e" cm="1" vm="1">
        <f t="array" ref="AF6">AVERAGE(_xlfn._xlws.FILTER(ETS!$L$2:$L$89240, (C6=ETS!$A$2:$A$89240)*(D6=ETS!$C$2:$C$89240)))*40-AF$2</f>
        <v>#VALUE!</v>
      </c>
      <c r="AG6" s="9" t="e" cm="1" vm="1">
        <f t="array" ref="AG6">AVERAGE(_xlfn._xlws.FILTER(ETS!$K$2:$K$89240, (C6=ETS!$A$2:$A$89240)*(D6=ETS!$C$2:$C$89240)))*40-AG$2</f>
        <v>#VALUE!</v>
      </c>
      <c r="AH6" s="9" t="e" cm="1" vm="1">
        <f t="array" ref="AH6">AVERAGE(_xlfn._xlws.FILTER(ETS!$J$2:$J$89240, (C6=ETS!$A$2:$A$89240)*(D6=ETS!$C$2:$C$89240)))*40-AH$2</f>
        <v>#VALUE!</v>
      </c>
      <c r="AI6" s="9" t="e" vm="2">
        <f t="shared" si="0"/>
        <v>#VALUE!</v>
      </c>
      <c r="AJ6" s="9" t="e" vm="2">
        <f t="shared" si="5"/>
        <v>#VALUE!</v>
      </c>
      <c r="AK6" s="9" t="e" vm="2">
        <f t="shared" si="6"/>
        <v>#VALUE!</v>
      </c>
      <c r="AL6" t="e" vm="2">
        <f t="shared" si="2"/>
        <v>#VALUE!</v>
      </c>
      <c r="AM6" s="9" t="e" vm="2">
        <f t="shared" si="3"/>
        <v>#VALUE!</v>
      </c>
      <c r="AN6" t="e" vm="2">
        <f t="shared" si="7"/>
        <v>#VALUE!</v>
      </c>
      <c r="AO6" t="e" vm="2">
        <f t="shared" si="8"/>
        <v>#VALUE!</v>
      </c>
      <c r="AP6" t="e" vm="2">
        <f t="shared" si="9"/>
        <v>#VALUE!</v>
      </c>
      <c r="AQ6" t="e" vm="2">
        <f t="shared" si="10"/>
        <v>#VALUE!</v>
      </c>
      <c r="AR6">
        <v>2490.4501079403449</v>
      </c>
      <c r="AS6" t="e" vm="2">
        <f t="shared" si="11"/>
        <v>#VALUE!</v>
      </c>
      <c r="AT6" s="4" t="e" vm="2">
        <f t="shared" si="4"/>
        <v>#VALUE!</v>
      </c>
      <c r="AU6" s="4" t="e" vm="2">
        <f t="shared" si="4"/>
        <v>#VALUE!</v>
      </c>
    </row>
    <row r="7" spans="1:47" x14ac:dyDescent="0.25">
      <c r="A7" t="s">
        <v>256</v>
      </c>
      <c r="B7">
        <v>15</v>
      </c>
      <c r="C7">
        <v>1</v>
      </c>
      <c r="D7" t="s">
        <v>341</v>
      </c>
      <c r="E7" s="3" t="e" cm="1">
        <f t="array" ref="E7">_xlfn._xlws.FILTER('H2'!$AG$2:$AG$89120, (C7='H2'!$B$2:$B$89280)*(D7='H2'!$D$2:$D$89280)*($A$1='H2'!$E$2:$E$89280))</f>
        <v>#VALUE!</v>
      </c>
      <c r="F7" s="9" t="e" cm="1">
        <f t="array" ref="F7">_xlfn._xlws.FILTER('H2'!$AG$2:$AG$89120, (C7='H2'!$B$2:$B$89280)*(D7='H2'!$D$2:$D$89280)*(2040='H2'!$E$2:$E$89280))</f>
        <v>#VALUE!</v>
      </c>
      <c r="G7" s="9" t="e" cm="1">
        <f t="array" ref="G7">_xlfn._xlws.FILTER('H2'!$AH$2:$AH$98960, (C7='H2'!$B$2:$B$89280)*(D7='H2'!$D$2:$D$89280)*($A$1='H2'!$E$2:$E$89280))</f>
        <v>#VALUE!</v>
      </c>
      <c r="H7" s="9" t="e" cm="1">
        <f t="array" ref="H7">_xlfn._xlws.FILTER('H2'!$AJ$2:$AJ$98960, (C7='H2'!$B$2:$B$89280)*(D7='H2'!$D$2:$D$89280)*($A$1='H2'!$E$2:$E$89280))</f>
        <v>#VALUE!</v>
      </c>
      <c r="I7" s="9" t="e" cm="1">
        <f t="array" ref="I7">_xlfn._xlws.FILTER('H2'!$AK$2:$AK$98960, (C7='H2'!$B$2:$B$89280)*(D7='H2'!$D$2:$D$89280)*($A$1='H2'!$E$2:$E$89280))</f>
        <v>#VALUE!</v>
      </c>
      <c r="J7" s="9" t="e" cm="1">
        <f t="array" ref="J7">_xlfn._xlws.FILTER('H2'!$AL$2:$AL$98960, (C7='H2'!$B$2:$B$89280)*(D7='H2'!$D$2:$D$89280)*($A$1='H2'!$E$2:$E$89280))</f>
        <v>#VALUE!</v>
      </c>
      <c r="K7" s="9" cm="1">
        <f t="array" ref="K7">_xlfn._xlws.FILTER('H2'!$L$2:$L$89280, (C7='H2'!$B$2:$B$89280)*(D7='H2'!$D$2:$D$89280)*($A$1='H2'!$E$2:$E$89280))</f>
        <v>6.4919990385461199</v>
      </c>
      <c r="L7" s="9" cm="1">
        <f t="array" ref="L7">_xlfn._xlws.FILTER('H2'!$M$2:$M$89280, (C7='H2'!$B$2:$B$89280)*(D7='H2'!$D$2:$D$89280)*($A$1='H2'!$E$2:$E$89280))</f>
        <v>2.4734471856302167</v>
      </c>
      <c r="M7" s="9" cm="1">
        <f t="array" ref="M7">_xlfn._xlws.FILTER('H2'!$K$2:$K$89280, ($C7='H2'!$B$2:$B$89280)*(D7='H2'!$D$2:$D$89280)*($A$1='H2'!$E$2:$E$89280))</f>
        <v>0.64821034209163719</v>
      </c>
      <c r="N7" s="9" cm="1">
        <f t="array" ref="N7">_xlfn._xlws.FILTER('H2'!$N$2:$N$89280, ($C7='H2'!$B$2:$B$89280)*(D7='H2'!$D$2:$D$89280)*($A$1='H2'!$E$2:$E$89280))</f>
        <v>10.17507357362606</v>
      </c>
      <c r="O7" s="9" cm="1">
        <f t="array" ref="O7">AVERAGE(_xlfn._xlws.FILTER('H2'!$H$2:$H$89280, ($C7='H2'!$B$2:$B$89280)*(D7='H2'!$D$2:$D$89280)*($A$1='H2'!$E$2:$E$89280)))</f>
        <v>47.057670604947219</v>
      </c>
      <c r="P7" s="9" cm="1">
        <f t="array" ref="P7">AVERAGE(_xlfn._xlws.FILTER('H2'!$I$2:$I$89280, ($C7='H2'!$B$2:$B$89280)*(D7='H2'!$D$2:$D$89280)*($A$1='H2'!$E$2:$E$89280)))</f>
        <v>28.325780467241668</v>
      </c>
      <c r="Q7" s="9" cm="1">
        <f t="array" ref="Q7">AVERAGE(_xlfn._xlws.FILTER('H2'!$G$2:$G$89280, ($C7='H2'!$B$2:$B$89280)*(D7='H2'!$D$2:$D$89280)*($A$1='H2'!$E$2:$E$89280)))</f>
        <v>3.6633333333431883</v>
      </c>
      <c r="R7" s="9" cm="1">
        <f t="array" ref="R7">AVERAGE(_xlfn._xlws.FILTER(PS!$F$2:$F$89280, (C7=PS!$B$2:$B$89280)*(D7=PS!$D$2:$D$89280)*($A$1=PS!$E$2:$E$89280)))</f>
        <v>83.748451394527621</v>
      </c>
      <c r="S7" s="9" cm="1">
        <f t="array" ref="S7">AVERAGE(_xlfn._xlws.FILTER(PS!$F$2:$F$89280, (C7=PS!$B$2:$B$89280)*(D7=PS!$D$2:$D$89280)*(2040=PS!$E$2:$E$89280)))</f>
        <v>103.68834976469725</v>
      </c>
      <c r="T7" s="9" cm="1">
        <f t="array" ref="T7">AVERAGE(_xlfn._xlws.FILTER(PS!$P$2:$P$89280, (C7=PS!$B$2:$B$89280)*(D7=PS!$D$2:$D$89280)*($A$1=PS!$E$2:$E$89280)))+AVERAGE(_xlfn._xlws.FILTER(PS!$R$2:$R$89280, (C7=PS!$B$2:$B$89280)*(D7=PS!$D$2:$D$89280)*($A$1=PS!$E$2:$E$89280)))</f>
        <v>1066.2237765725201</v>
      </c>
      <c r="U7" s="9" cm="1">
        <f t="array" ref="U7">AVERAGE(_xlfn._xlws.FILTER(PS!$T$2:$T$89280, (C7=PS!$B$2:$B$89280)*(D7=PS!$D$2:$D$89280)*($A$1=PS!$E$2:$E$89280)))</f>
        <v>450.14035295470455</v>
      </c>
      <c r="V7" s="9" cm="1">
        <f t="array" ref="V7">AVERAGE(_xlfn._xlws.FILTER(PS!$O$2:$O$89280+PS!$U$2:$U$89280, (C7=PS!$B$2:$B$89280)*(D7=PS!$D$2:$D$89280)*($A$1=PS!$E$2:$E$89280)))</f>
        <v>97.872102555922865</v>
      </c>
      <c r="W7" s="9" cm="1">
        <f t="array" ref="W7">AVERAGE(_xlfn._xlws.FILTER(PS!$Q$2:$Q$89280, (C7=PS!$B$2:$B$89280)*(D7=PS!$D$2:$D$89280)*($A$1=PS!$E$2:$E$89280)))</f>
        <v>23.072000000000113</v>
      </c>
      <c r="X7" s="9" cm="1">
        <f t="array" ref="X7">AVERAGE(_xlfn._xlws.FILTER(PS!$S$2:$S$89280, (C7=PS!$B$2:$B$89280)*(D7=PS!$D$2:$D$89280)*($A$1=PS!$E$2:$E$89280)))</f>
        <v>47.088000000000001</v>
      </c>
      <c r="Y7" s="9" cm="1">
        <f t="array" ref="Y7">AVERAGE(_xlfn._xlws.FILTER(PS_FS!$W$2:$W$89280+PS_FS!$Y$2:$Y$89280, (C7=PS_FS!$B$2:$B$89280)*(D7=PS_FS!$D$2:$D$89280)*($A$1=PS_FS!$E$2:$E$89280)))</f>
        <v>1928.4166871190191</v>
      </c>
      <c r="Z7" s="9" cm="1">
        <f t="array" ref="Z7">AVERAGE(_xlfn._xlws.FILTER(PS_FS!$AA$2:$AA$89280, (C7=PS_FS!$B$2:$B$89280)*(D7=PS_FS!$D$2:$D$89280)*($A$1=PS_FS!$E$2:$E$89280)))</f>
        <v>480.90610741744695</v>
      </c>
      <c r="AA7" s="9" cm="1">
        <f t="array" ref="AA7">AVERAGE(_xlfn._xlws.FILTER(PS_FS!$AB$2:$AB$89280+PS_FS!$V$2:$V$89280, (C7=PS_FS!$B$2:$B$89280)*(D7=PS_FS!$D$2:$D$89280)*($A$1=PS_FS!$E$2:$E$89280)))</f>
        <v>172.55085199136451</v>
      </c>
      <c r="AB7" s="9" cm="1">
        <f t="array" ref="AB7">AVERAGE(_xlfn._xlws.FILTER(PS_FS!$X$2:$X$89280, (C7=PS_FS!$B$2:$B$89280)*(D7=PS_FS!$D$2:$D$89280)*($A$1=PS_FS!$E$2:$E$89280)))</f>
        <v>5.1120590034849105</v>
      </c>
      <c r="AC7" s="9" cm="1">
        <f t="array" ref="AC7">AVERAGE(_xlfn._xlws.FILTER(PS_FS!$Z$2:$Z$89280, (C7=PS_FS!$B$2:$B$89280)*(D7=PS_FS!$D$2:$D$89280)*($A$1=PS_FS!$E$2:$E$89280)))</f>
        <v>345.95498810462414</v>
      </c>
      <c r="AD7" s="9" cm="1">
        <f t="array" ref="AD7">AVERAGE(_xlfn._xlws.FILTER(ETS!$M$2:$M$89240, (C7=ETS!$A$2:$A$89240)*(D7=ETS!$C$2:$C$89240)*($A$1=ETS!$D$2:$D$89240)))</f>
        <v>154.93239888723679</v>
      </c>
      <c r="AE7" s="9" cm="1">
        <f t="array" ref="AE7">AVERAGE(_xlfn._xlws.FILTER(ETS!$M$2:$M$89240, (C7=ETS!$A$2:$A$89240)*(D7=ETS!$C$2:$C$89240)*(2040=ETS!$D$2:$D$89240)))</f>
        <v>401.86140916536192</v>
      </c>
      <c r="AF7" s="9" cm="1">
        <f t="array" ref="AF7">AVERAGE(_xlfn._xlws.FILTER(ETS!$L$2:$L$89240, (C7=ETS!$A$2:$A$89240)*(D7=ETS!$C$2:$C$89240)))*40</f>
        <v>3548.8893142281245</v>
      </c>
      <c r="AG7" s="9" cm="1">
        <f t="array" ref="AG7">AVERAGE(_xlfn._xlws.FILTER(ETS!$K$2:$K$89240, (C7=ETS!$A$2:$A$89240)*(D7=ETS!$C$2:$C$89240)))*40</f>
        <v>483.06905563128976</v>
      </c>
      <c r="AH7" s="9" cm="1">
        <f t="array" ref="AH7">AVERAGE(_xlfn._xlws.FILTER(ETS!$J$2:$J$89240, (C7=ETS!$A$2:$A$89240)*(D7=ETS!$C$2:$C$89240)))*40</f>
        <v>15233.663142449959</v>
      </c>
      <c r="AI7" s="9">
        <f>AH7+AG7+AF7</f>
        <v>19265.621512309372</v>
      </c>
      <c r="AJ7" s="9">
        <f t="shared" si="5"/>
        <v>2932.9406936359396</v>
      </c>
      <c r="AK7" s="9">
        <f>AJ7</f>
        <v>2932.9406936359396</v>
      </c>
      <c r="AL7">
        <f t="shared" si="2"/>
        <v>442.09097845540759</v>
      </c>
      <c r="AM7" s="9">
        <f t="shared" si="3"/>
        <v>2490.8497151805323</v>
      </c>
      <c r="AN7">
        <f t="shared" si="7"/>
        <v>-6.6818340379485903</v>
      </c>
      <c r="AO7">
        <f t="shared" si="8"/>
        <v>295.85972539781909</v>
      </c>
      <c r="AQ7">
        <f t="shared" si="10"/>
        <v>2490.8497151805323</v>
      </c>
      <c r="AR7">
        <v>2490.4501079403449</v>
      </c>
      <c r="AS7">
        <f t="shared" si="11"/>
        <v>0.39960724018737892</v>
      </c>
      <c r="AT7" s="4">
        <f t="shared" si="4"/>
        <v>4552.6258634973556</v>
      </c>
      <c r="AU7" s="4">
        <f t="shared" si="4"/>
        <v>2881.6066417020274</v>
      </c>
    </row>
    <row r="8" spans="1:47" x14ac:dyDescent="0.25">
      <c r="A8" t="s">
        <v>234</v>
      </c>
      <c r="B8">
        <v>16</v>
      </c>
      <c r="C8">
        <v>22</v>
      </c>
      <c r="D8" t="s">
        <v>341</v>
      </c>
      <c r="E8" s="3" t="e" cm="1">
        <f t="array" ref="E8">AVERAGE(_xlfn._xlws.FILTER('H2'!$AG$2:$AG$89120, (C8='H2'!$B$2:$B$89280)*(D8='H2'!$D$2:$D$89280)*($A$1='H2'!$E$2:$E$89280)))</f>
        <v>#VALUE!</v>
      </c>
      <c r="F8" s="2" t="e" cm="1">
        <f t="array" ref="F8">AVERAGE(_xlfn._xlws.FILTER('H2'!$AG$2:$AG$89120, (C8='H2'!$B$2:$B$89280)*(D8='H2'!$D$2:$D$89280)*(2040='H2'!$E$2:$E$89280)))</f>
        <v>#VALUE!</v>
      </c>
      <c r="G8" s="9" t="e" cm="1">
        <f t="array" ref="G8">_xlfn._xlws.FILTER('H2'!$AH$2:$AH$98960, (C8='H2'!$B$2:$B$89280)*(D8='H2'!$D$2:$D$89280)*($A$1='H2'!$E$2:$E$89280))</f>
        <v>#VALUE!</v>
      </c>
      <c r="H8" s="9" t="e" cm="1">
        <f t="array" ref="H8">_xlfn._xlws.FILTER('H2'!$AJ$2:$AJ$98960, (C8='H2'!$B$2:$B$89280)*(D8='H2'!$D$2:$D$89280)*($A$1='H2'!$E$2:$E$89280))</f>
        <v>#VALUE!</v>
      </c>
      <c r="I8" s="9" t="e" cm="1">
        <f t="array" ref="I8">_xlfn._xlws.FILTER('H2'!$AK$2:$AK$98960, (C8='H2'!$B$2:$B$89280)*(D8='H2'!$D$2:$D$89280)*($A$1='H2'!$E$2:$E$89280))</f>
        <v>#VALUE!</v>
      </c>
      <c r="J8" s="9" t="e" cm="1">
        <f t="array" ref="J8">_xlfn._xlws.FILTER('H2'!$AL$2:$AL$98960, (C8='H2'!$B$2:$B$89280)*(D8='H2'!$D$2:$D$89280)*($A$1='H2'!$E$2:$E$89280))</f>
        <v>#VALUE!</v>
      </c>
      <c r="K8" s="2" t="e" cm="1" vm="1">
        <f t="array" ref="K8">AVERAGE(_xlfn._xlws.FILTER('H2'!$L$2:$L$89280, (C8='H2'!$B$2:$B$89280)*(D8='H2'!$D$2:$D$89280)*($A$1='H2'!$E$2:$E$89280)))</f>
        <v>#VALUE!</v>
      </c>
      <c r="L8" s="2" t="e" cm="1" vm="1">
        <f t="array" ref="L8">AVERAGE(_xlfn._xlws.FILTER('H2'!$M$2:$M$89280, (C8='H2'!$B$2:$B$89280)*(D8='H2'!$D$2:$D$89280)*($A$1='H2'!$E$2:$E$89280)))</f>
        <v>#VALUE!</v>
      </c>
      <c r="M8" s="2" t="e" cm="1" vm="1">
        <f t="array" ref="M8">AVERAGE(_xlfn._xlws.FILTER('H2'!$K$2:$K$89280, ($C8='H2'!$B$2:$B$89280)*(D8='H2'!$D$2:$D$89280)*($A$1='H2'!$E$2:$E$89280)))</f>
        <v>#VALUE!</v>
      </c>
      <c r="N8" s="2" t="e" cm="1" vm="1">
        <f t="array" ref="N8">AVERAGE(_xlfn._xlws.FILTER('H2'!$N$2:$N$89280, ($C8='H2'!$B$2:$B$89280)*(D8='H2'!$D$2:$D$89280)*($A$1='H2'!$E$2:$E$89280)))</f>
        <v>#VALUE!</v>
      </c>
      <c r="O8" s="2" t="e" cm="1" vm="1">
        <f t="array" ref="O8">AVERAGE(_xlfn._xlws.FILTER('H2'!$H$2:$H$89280, ($C8='H2'!$B$2:$B$89280)*(D8='H2'!$D$2:$D$89280)*($A$1='H2'!$E$2:$E$89280)))</f>
        <v>#VALUE!</v>
      </c>
      <c r="P8" s="2" t="e" cm="1" vm="1">
        <f t="array" ref="P8">AVERAGE(_xlfn._xlws.FILTER('H2'!$I$2:$I$89280, ($C8='H2'!$B$2:$B$89280)*(D8='H2'!$D$2:$D$89280)*($A$1='H2'!$E$2:$E$89280)))</f>
        <v>#VALUE!</v>
      </c>
      <c r="Q8" s="2" t="e" cm="1" vm="1">
        <f t="array" ref="Q8">AVERAGE(_xlfn._xlws.FILTER('H2'!$G$2:$G$89280, ($C8='H2'!$B$2:$B$89280)*(D8='H2'!$D$2:$D$89280)*($A$1='H2'!$E$2:$E$89280)))</f>
        <v>#VALUE!</v>
      </c>
      <c r="R8" s="2" t="e" cm="1" vm="1">
        <f t="array" ref="R8">AVERAGE(_xlfn._xlws.FILTER(PS!$F$2:$F$89280, (C8=PS!$B$2:$B$89280)*(D8=PS!$D$2:$D$89280)*($A$1=PS!$E$2:$E$89280)))</f>
        <v>#VALUE!</v>
      </c>
      <c r="S8" s="2" t="e" cm="1" vm="1">
        <f t="array" ref="S8">AVERAGE(_xlfn._xlws.FILTER(PS!$F$2:$F$89280, (C8=PS!$B$2:$B$89280)*(D8=PS!$D$2:$D$89280)*(2040=PS!$E$2:$E$89280)))</f>
        <v>#VALUE!</v>
      </c>
      <c r="T8" s="2" t="e" cm="1" vm="1">
        <f t="array" ref="T8">AVERAGE(_xlfn._xlws.FILTER(PS!$P$2:$P$89280, (C8=PS!$B$2:$B$89280)*(D8=PS!$D$2:$D$89280)*($A$1=PS!$E$2:$E$89280)))+AVERAGE(_xlfn._xlws.FILTER(PS!$R$2:$R$89280, (C8=PS!$B$2:$B$89280)*(D8=PS!$D$2:$D$89280)*($A$1=PS!$E$2:$E$89280)))-T$7</f>
        <v>#VALUE!</v>
      </c>
      <c r="U8" s="2" t="e" cm="1" vm="1">
        <f t="array" ref="U8">AVERAGE(_xlfn._xlws.FILTER(PS!$T$2:$T$89280, (C8=PS!$B$2:$B$89280)*(D8=PS!$D$2:$D$89280)*($A$1=PS!$E$2:$E$89280)))-U$7</f>
        <v>#VALUE!</v>
      </c>
      <c r="V8" s="2" t="e" cm="1" vm="1">
        <f t="array" ref="V8">AVERAGE(_xlfn._xlws.FILTER(PS!$O$2:$O$89280+PS!$U$2:$U$89280, (C8=PS!$B$2:$B$89280)*(D8=PS!$D$2:$D$89280)*($A$1=PS!$E$2:$E$89280)))-V$7</f>
        <v>#VALUE!</v>
      </c>
      <c r="W8" s="2" t="e" cm="1" vm="1">
        <f t="array" ref="W8">AVERAGE(_xlfn._xlws.FILTER(PS!$Q$2:$Q$89280, (C8=PS!$B$2:$B$89280)*(D8=PS!$D$2:$D$89280)*($A$1=PS!$E$2:$E$89280)))-W$7</f>
        <v>#VALUE!</v>
      </c>
      <c r="X8" s="2" t="e" cm="1" vm="1">
        <f t="array" ref="X8">AVERAGE(_xlfn._xlws.FILTER(PS!$S$2:$S$89280, (C8=PS!$B$2:$B$89280)*(D8=PS!$D$2:$D$89280)*($A$1=PS!$E$2:$E$89280)))-X$7</f>
        <v>#VALUE!</v>
      </c>
      <c r="Y8" s="2" t="e" cm="1" vm="1">
        <f t="array" ref="Y8">AVERAGE(_xlfn._xlws.FILTER(PS_FS!$W$2:$W$89280+PS_FS!$Y$2:$Y$89280, (C8=PS_FS!$B$2:$B$89280)*(D8=PS_FS!$D$2:$D$89280)*($A$1=PS_FS!$E$2:$E$89280)))-Y$7</f>
        <v>#VALUE!</v>
      </c>
      <c r="Z8" s="2" t="e" cm="1" vm="1">
        <f t="array" ref="Z8">AVERAGE(_xlfn._xlws.FILTER(PS_FS!$AA$2:$AA$89280, (C8=PS_FS!$B$2:$B$89280)*(D8=PS_FS!$D$2:$D$89280)*($A$1=PS_FS!$E$2:$E$89280)))-Z$7</f>
        <v>#VALUE!</v>
      </c>
      <c r="AA8" s="2" t="e" cm="1" vm="1">
        <f t="array" ref="AA8">AVERAGE(_xlfn._xlws.FILTER(PS_FS!$AB$2:$AB$89280+PS_FS!$V$2:$V$89280, (C8=PS_FS!$B$2:$B$89280)*(D8=PS_FS!$D$2:$D$89280)*($A$1=PS_FS!$E$2:$E$89280)))-AA$7</f>
        <v>#VALUE!</v>
      </c>
      <c r="AB8" s="2" t="e" cm="1" vm="1">
        <f t="array" ref="AB8">AVERAGE(_xlfn._xlws.FILTER(PS_FS!$X$2:$X$89280, (C8=PS_FS!$B$2:$B$89280)*(D8=PS_FS!$D$2:$D$89280)*($A$1=PS_FS!$E$2:$E$89280)))-AB$7</f>
        <v>#VALUE!</v>
      </c>
      <c r="AC8" s="2" t="e" cm="1" vm="1">
        <f t="array" ref="AC8">AVERAGE(_xlfn._xlws.FILTER(PS_FS!$Z$2:$Z$89280, (C8=PS_FS!$B$2:$B$89280)*(D8=PS_FS!$D$2:$D$89280)*($A$1=PS_FS!$E$2:$E$89280)))-AC$7</f>
        <v>#VALUE!</v>
      </c>
      <c r="AD8" s="2" t="e" cm="1" vm="1">
        <f t="array" ref="AD8">AVERAGE(_xlfn._xlws.FILTER(ETS!$M$2:$M$89240, (C8=ETS!$A$2:$A$89240)*(D8=ETS!$C$2:$C$89240)*($A$1=ETS!$D$2:$D$89240)))</f>
        <v>#VALUE!</v>
      </c>
      <c r="AE8" s="2" t="e" cm="1" vm="1">
        <f t="array" ref="AE8">AVERAGE(_xlfn._xlws.FILTER(ETS!$M$2:$M$89240, (C8=ETS!$A$2:$A$89240)*(D8=ETS!$C$2:$C$89240)*(2040=ETS!$D$2:$D$89240)))</f>
        <v>#VALUE!</v>
      </c>
      <c r="AF8" s="9" t="e" cm="1" vm="1">
        <f t="array" ref="AF8">AVERAGE(_xlfn._xlws.FILTER(ETS!$L$2:$L$89240, (C8=ETS!$A$2:$A$89240)*(D8=ETS!$C$2:$C$89240)))*40-AF$7</f>
        <v>#VALUE!</v>
      </c>
      <c r="AG8" s="9" t="e" cm="1" vm="1">
        <f t="array" ref="AG8">AVERAGE(_xlfn._xlws.FILTER(ETS!$K$2:$K$89240, (C8=ETS!$A$2:$A$89240)*(D8=ETS!$C$2:$C$89240)))*40-AG$7</f>
        <v>#VALUE!</v>
      </c>
      <c r="AH8" s="9" t="e" cm="1" vm="1">
        <f t="array" ref="AH8">AVERAGE(_xlfn._xlws.FILTER(ETS!$J$2:$J$89240, (C8=ETS!$A$2:$A$89240)*(D8=ETS!$C$2:$C$89240)))*40-AH$7</f>
        <v>#VALUE!</v>
      </c>
      <c r="AI8" s="4" t="e" vm="2">
        <f t="shared" ref="AI8:AI18" si="12">AH8+AG8+AF8</f>
        <v>#VALUE!</v>
      </c>
      <c r="AJ8" s="2" t="e" vm="2">
        <f t="shared" si="5"/>
        <v>#VALUE!</v>
      </c>
      <c r="AK8" s="9" t="e" vm="2">
        <f t="shared" ref="AK8:AK11" si="13">AJ8+AJ$2</f>
        <v>#VALUE!</v>
      </c>
      <c r="AL8" t="e" vm="2">
        <f t="shared" si="2"/>
        <v>#VALUE!</v>
      </c>
      <c r="AM8" s="9" t="e" vm="2">
        <f t="shared" si="3"/>
        <v>#VALUE!</v>
      </c>
      <c r="AN8" t="e" vm="2">
        <f t="shared" si="7"/>
        <v>#VALUE!</v>
      </c>
      <c r="AO8" t="e" vm="2">
        <f t="shared" si="8"/>
        <v>#VALUE!</v>
      </c>
      <c r="AP8" t="e" vm="2">
        <f t="shared" ref="AP8:AP11" si="14">AJ8-AN8</f>
        <v>#VALUE!</v>
      </c>
      <c r="AQ8" t="e" vm="2">
        <f t="shared" si="10"/>
        <v>#VALUE!</v>
      </c>
      <c r="AR8">
        <v>2490.4501079403449</v>
      </c>
      <c r="AS8" t="e" vm="2">
        <f t="shared" si="11"/>
        <v>#VALUE!</v>
      </c>
      <c r="AT8" s="4" t="e" vm="2">
        <f t="shared" si="4"/>
        <v>#VALUE!</v>
      </c>
      <c r="AU8" s="4" t="e" vm="2">
        <f t="shared" si="4"/>
        <v>#VALUE!</v>
      </c>
    </row>
    <row r="9" spans="1:47" x14ac:dyDescent="0.25">
      <c r="A9" t="s">
        <v>233</v>
      </c>
      <c r="B9">
        <v>17</v>
      </c>
      <c r="C9">
        <v>76</v>
      </c>
      <c r="D9" t="s">
        <v>341</v>
      </c>
      <c r="E9" s="3" t="e" cm="1">
        <f t="array" ref="E9">AVERAGE(_xlfn._xlws.FILTER('H2'!$AG$2:$AG$89120, (C9='H2'!$B$2:$B$89280)*(D9='H2'!$D$2:$D$89280)*($A$1='H2'!$E$2:$E$89280)))</f>
        <v>#VALUE!</v>
      </c>
      <c r="F9" s="2" t="e" cm="1">
        <f t="array" ref="F9">AVERAGE(_xlfn._xlws.FILTER('H2'!$AG$2:$AG$89120, (C9='H2'!$B$2:$B$89280)*(D9='H2'!$D$2:$D$89280)*(2040='H2'!$E$2:$E$89280)))</f>
        <v>#VALUE!</v>
      </c>
      <c r="G9" s="9" t="e" cm="1">
        <f t="array" ref="G9">_xlfn._xlws.FILTER('H2'!$AH$2:$AH$98960, (C9='H2'!$B$2:$B$89280)*(D9='H2'!$D$2:$D$89280)*($A$1='H2'!$E$2:$E$89280))</f>
        <v>#VALUE!</v>
      </c>
      <c r="H9" s="9" t="e" cm="1">
        <f t="array" ref="H9">_xlfn._xlws.FILTER('H2'!$AJ$2:$AJ$98960, (C9='H2'!$B$2:$B$89280)*(D9='H2'!$D$2:$D$89280)*($A$1='H2'!$E$2:$E$89280))</f>
        <v>#VALUE!</v>
      </c>
      <c r="I9" s="9" t="e" cm="1">
        <f t="array" ref="I9">_xlfn._xlws.FILTER('H2'!$AK$2:$AK$98960, (C9='H2'!$B$2:$B$89280)*(D9='H2'!$D$2:$D$89280)*($A$1='H2'!$E$2:$E$89280))</f>
        <v>#VALUE!</v>
      </c>
      <c r="J9" s="9" t="e" cm="1">
        <f t="array" ref="J9">_xlfn._xlws.FILTER('H2'!$AL$2:$AL$98960, (C9='H2'!$B$2:$B$89280)*(D9='H2'!$D$2:$D$89280)*($A$1='H2'!$E$2:$E$89280))</f>
        <v>#VALUE!</v>
      </c>
      <c r="K9" s="2" t="e" cm="1" vm="1">
        <f t="array" ref="K9">AVERAGE(_xlfn._xlws.FILTER('H2'!$L$2:$L$89280, (C9='H2'!$B$2:$B$89280)*(D9='H2'!$D$2:$D$89280)*($A$1='H2'!$E$2:$E$89280)))</f>
        <v>#VALUE!</v>
      </c>
      <c r="L9" s="2" t="e" cm="1" vm="1">
        <f t="array" ref="L9">AVERAGE(_xlfn._xlws.FILTER('H2'!$M$2:$M$89280, (C9='H2'!$B$2:$B$89280)*(D9='H2'!$D$2:$D$89280)*($A$1='H2'!$E$2:$E$89280)))</f>
        <v>#VALUE!</v>
      </c>
      <c r="M9" s="2" t="e" cm="1" vm="1">
        <f t="array" ref="M9">AVERAGE(_xlfn._xlws.FILTER('H2'!$K$2:$K$89280, ($C9='H2'!$B$2:$B$89280)*(D9='H2'!$D$2:$D$89280)*($A$1='H2'!$E$2:$E$89280)))</f>
        <v>#VALUE!</v>
      </c>
      <c r="N9" s="2" t="e" cm="1" vm="1">
        <f t="array" ref="N9">AVERAGE(_xlfn._xlws.FILTER('H2'!$N$2:$N$89280, ($C9='H2'!$B$2:$B$89280)*(D9='H2'!$D$2:$D$89280)*($A$1='H2'!$E$2:$E$89280)))</f>
        <v>#VALUE!</v>
      </c>
      <c r="O9" s="2" t="e" cm="1" vm="1">
        <f t="array" ref="O9">AVERAGE(_xlfn._xlws.FILTER('H2'!$H$2:$H$89280, ($C9='H2'!$B$2:$B$89280)*(D9='H2'!$D$2:$D$89280)*($A$1='H2'!$E$2:$E$89280)))</f>
        <v>#VALUE!</v>
      </c>
      <c r="P9" s="2" t="e" cm="1" vm="1">
        <f t="array" ref="P9">AVERAGE(_xlfn._xlws.FILTER('H2'!$I$2:$I$89280, ($C9='H2'!$B$2:$B$89280)*(D9='H2'!$D$2:$D$89280)*($A$1='H2'!$E$2:$E$89280)))</f>
        <v>#VALUE!</v>
      </c>
      <c r="Q9" s="2" t="e" cm="1" vm="1">
        <f t="array" ref="Q9">AVERAGE(_xlfn._xlws.FILTER('H2'!$G$2:$G$89280, ($C9='H2'!$B$2:$B$89280)*(D9='H2'!$D$2:$D$89280)*($A$1='H2'!$E$2:$E$89280)))</f>
        <v>#VALUE!</v>
      </c>
      <c r="R9" s="2" t="e" cm="1" vm="1">
        <f t="array" ref="R9">AVERAGE(_xlfn._xlws.FILTER(PS!$F$2:$F$89280, (C9=PS!$B$2:$B$89280)*(D9=PS!$D$2:$D$89280)*($A$1=PS!$E$2:$E$89280)))</f>
        <v>#VALUE!</v>
      </c>
      <c r="S9" s="2" t="e" cm="1" vm="1">
        <f t="array" ref="S9">AVERAGE(_xlfn._xlws.FILTER(PS!$F$2:$F$89280, (C9=PS!$B$2:$B$89280)*(D9=PS!$D$2:$D$89280)*(2040=PS!$E$2:$E$89280)))</f>
        <v>#VALUE!</v>
      </c>
      <c r="T9" s="2" t="e" cm="1" vm="1">
        <f t="array" ref="T9">AVERAGE(_xlfn._xlws.FILTER(PS!$P$2:$P$89280, (C9=PS!$B$2:$B$89280)*(D9=PS!$D$2:$D$89280)*($A$1=PS!$E$2:$E$89280)))+AVERAGE(_xlfn._xlws.FILTER(PS!$R$2:$R$89280, (C9=PS!$B$2:$B$89280)*(D9=PS!$D$2:$D$89280)*($A$1=PS!$E$2:$E$89280)))-T$7</f>
        <v>#VALUE!</v>
      </c>
      <c r="U9" s="2" t="e" cm="1" vm="1">
        <f t="array" ref="U9">AVERAGE(_xlfn._xlws.FILTER(PS!$T$2:$T$89280, (C9=PS!$B$2:$B$89280)*(D9=PS!$D$2:$D$89280)*($A$1=PS!$E$2:$E$89280)))-U$7</f>
        <v>#VALUE!</v>
      </c>
      <c r="V9" s="2" t="e" cm="1" vm="1">
        <f t="array" ref="V9">AVERAGE(_xlfn._xlws.FILTER(PS!$O$2:$O$89280+PS!$U$2:$U$89280, (C9=PS!$B$2:$B$89280)*(D9=PS!$D$2:$D$89280)*($A$1=PS!$E$2:$E$89280)))-V$7</f>
        <v>#VALUE!</v>
      </c>
      <c r="W9" s="2" t="e" cm="1" vm="1">
        <f t="array" ref="W9">AVERAGE(_xlfn._xlws.FILTER(PS!$Q$2:$Q$89280, (C9=PS!$B$2:$B$89280)*(D9=PS!$D$2:$D$89280)*($A$1=PS!$E$2:$E$89280)))-W$7</f>
        <v>#VALUE!</v>
      </c>
      <c r="X9" s="2" t="e" cm="1" vm="1">
        <f t="array" ref="X9">AVERAGE(_xlfn._xlws.FILTER(PS!$S$2:$S$89280, (C9=PS!$B$2:$B$89280)*(D9=PS!$D$2:$D$89280)*($A$1=PS!$E$2:$E$89280)))-X$7</f>
        <v>#VALUE!</v>
      </c>
      <c r="Y9" s="2" t="e" cm="1" vm="1">
        <f t="array" ref="Y9">AVERAGE(_xlfn._xlws.FILTER(PS_FS!$W$2:$W$89280+PS_FS!$Y$2:$Y$89280, (C9=PS_FS!$B$2:$B$89280)*(D9=PS_FS!$D$2:$D$89280)*($A$1=PS_FS!$E$2:$E$89280)))-Y$7</f>
        <v>#VALUE!</v>
      </c>
      <c r="Z9" s="2" t="e" cm="1" vm="1">
        <f t="array" ref="Z9">AVERAGE(_xlfn._xlws.FILTER(PS_FS!$AA$2:$AA$89280, (C9=PS_FS!$B$2:$B$89280)*(D9=PS_FS!$D$2:$D$89280)*($A$1=PS_FS!$E$2:$E$89280)))-Z$7</f>
        <v>#VALUE!</v>
      </c>
      <c r="AA9" s="2" t="e" cm="1" vm="1">
        <f t="array" ref="AA9">AVERAGE(_xlfn._xlws.FILTER(PS_FS!$AB$2:$AB$89280+PS_FS!$V$2:$V$89280, (C9=PS_FS!$B$2:$B$89280)*(D9=PS_FS!$D$2:$D$89280)*($A$1=PS_FS!$E$2:$E$89280)))-AA$7</f>
        <v>#VALUE!</v>
      </c>
      <c r="AB9" s="2" t="e" cm="1" vm="1">
        <f t="array" ref="AB9">AVERAGE(_xlfn._xlws.FILTER(PS_FS!$X$2:$X$89280, (C9=PS_FS!$B$2:$B$89280)*(D9=PS_FS!$D$2:$D$89280)*($A$1=PS_FS!$E$2:$E$89280)))-AB$7</f>
        <v>#VALUE!</v>
      </c>
      <c r="AC9" s="2" t="e" cm="1" vm="1">
        <f t="array" ref="AC9">AVERAGE(_xlfn._xlws.FILTER(PS_FS!$Z$2:$Z$89280, (C9=PS_FS!$B$2:$B$89280)*(D9=PS_FS!$D$2:$D$89280)*($A$1=PS_FS!$E$2:$E$89280)))-AC$7</f>
        <v>#VALUE!</v>
      </c>
      <c r="AD9" s="2" t="e" cm="1" vm="1">
        <f t="array" ref="AD9">AVERAGE(_xlfn._xlws.FILTER(ETS!$M$2:$M$89240, (C9=ETS!$A$2:$A$89240)*(D9=ETS!$C$2:$C$89240)*($A$1=ETS!$D$2:$D$89240)))</f>
        <v>#VALUE!</v>
      </c>
      <c r="AE9" s="2" t="e" cm="1" vm="1">
        <f t="array" ref="AE9">AVERAGE(_xlfn._xlws.FILTER(ETS!$M$2:$M$89240, (C9=ETS!$A$2:$A$89240)*(D9=ETS!$C$2:$C$89240)*(2040=ETS!$D$2:$D$89240)))</f>
        <v>#VALUE!</v>
      </c>
      <c r="AF9" s="9" t="e" cm="1" vm="1">
        <f t="array" ref="AF9">AVERAGE(_xlfn._xlws.FILTER(ETS!$L$2:$L$89240, (C9=ETS!$A$2:$A$89240)*(D9=ETS!$C$2:$C$89240)))*40-AF$7</f>
        <v>#VALUE!</v>
      </c>
      <c r="AG9" s="9" t="e" cm="1" vm="1">
        <f t="array" ref="AG9">AVERAGE(_xlfn._xlws.FILTER(ETS!$K$2:$K$89240, (C9=ETS!$A$2:$A$89240)*(D9=ETS!$C$2:$C$89240)))*40-AG$7</f>
        <v>#VALUE!</v>
      </c>
      <c r="AH9" s="9" t="e" cm="1" vm="1">
        <f t="array" ref="AH9">AVERAGE(_xlfn._xlws.FILTER(ETS!$J$2:$J$89240, (C9=ETS!$A$2:$A$89240)*(D9=ETS!$C$2:$C$89240)))*40-AH$7</f>
        <v>#VALUE!</v>
      </c>
      <c r="AI9" s="4" t="e" vm="2">
        <f t="shared" si="12"/>
        <v>#VALUE!</v>
      </c>
      <c r="AJ9" s="2" t="e" vm="2">
        <f t="shared" si="5"/>
        <v>#VALUE!</v>
      </c>
      <c r="AK9" s="9" t="e" vm="2">
        <f t="shared" si="13"/>
        <v>#VALUE!</v>
      </c>
      <c r="AL9" t="e" vm="2">
        <f t="shared" si="2"/>
        <v>#VALUE!</v>
      </c>
      <c r="AM9" s="9" t="e" vm="2">
        <f t="shared" si="3"/>
        <v>#VALUE!</v>
      </c>
      <c r="AN9" t="e" vm="2">
        <f t="shared" si="7"/>
        <v>#VALUE!</v>
      </c>
      <c r="AO9" t="e" vm="2">
        <f t="shared" si="8"/>
        <v>#VALUE!</v>
      </c>
      <c r="AP9" t="e" vm="2">
        <f t="shared" si="14"/>
        <v>#VALUE!</v>
      </c>
      <c r="AQ9" t="e" vm="2">
        <f t="shared" si="10"/>
        <v>#VALUE!</v>
      </c>
      <c r="AR9">
        <v>2490.4501079403449</v>
      </c>
      <c r="AS9" t="e" vm="2">
        <f t="shared" si="11"/>
        <v>#VALUE!</v>
      </c>
      <c r="AT9" s="4" t="e" vm="2">
        <f t="shared" si="4"/>
        <v>#VALUE!</v>
      </c>
      <c r="AU9" s="4" t="e" vm="2">
        <f t="shared" si="4"/>
        <v>#VALUE!</v>
      </c>
    </row>
    <row r="10" spans="1:47" x14ac:dyDescent="0.25">
      <c r="A10" t="s">
        <v>238</v>
      </c>
      <c r="B10">
        <v>18</v>
      </c>
      <c r="C10">
        <v>176</v>
      </c>
      <c r="D10" t="s">
        <v>341</v>
      </c>
      <c r="E10" s="3" t="e" cm="1">
        <f t="array" ref="E10">AVERAGE(_xlfn._xlws.FILTER('H2'!$AG$2:$AG$89120, (C10='H2'!$B$2:$B$89280)*(D10='H2'!$D$2:$D$89280)*($A$1='H2'!$E$2:$E$89280)))</f>
        <v>#VALUE!</v>
      </c>
      <c r="F10" s="2" t="e" cm="1">
        <f t="array" ref="F10">AVERAGE(_xlfn._xlws.FILTER('H2'!$AG$2:$AG$89120, (C10='H2'!$B$2:$B$89280)*(D10='H2'!$D$2:$D$89280)*(2040='H2'!$E$2:$E$89280)))</f>
        <v>#VALUE!</v>
      </c>
      <c r="G10" s="9" t="e" cm="1">
        <f t="array" ref="G10">_xlfn._xlws.FILTER('H2'!$AH$2:$AH$98960, (C10='H2'!$B$2:$B$89280)*(D10='H2'!$D$2:$D$89280)*($A$1='H2'!$E$2:$E$89280))</f>
        <v>#VALUE!</v>
      </c>
      <c r="H10" s="9" t="e" cm="1">
        <f t="array" ref="H10">_xlfn._xlws.FILTER('H2'!$AJ$2:$AJ$98960, (C10='H2'!$B$2:$B$89280)*(D10='H2'!$D$2:$D$89280)*($A$1='H2'!$E$2:$E$89280))</f>
        <v>#VALUE!</v>
      </c>
      <c r="I10" s="9" t="e" cm="1">
        <f t="array" ref="I10">_xlfn._xlws.FILTER('H2'!$AK$2:$AK$98960, (C10='H2'!$B$2:$B$89280)*(D10='H2'!$D$2:$D$89280)*($A$1='H2'!$E$2:$E$89280))</f>
        <v>#VALUE!</v>
      </c>
      <c r="J10" s="9" t="e" cm="1">
        <f t="array" ref="J10">_xlfn._xlws.FILTER('H2'!$AL$2:$AL$98960, (C10='H2'!$B$2:$B$89280)*(D10='H2'!$D$2:$D$89280)*($A$1='H2'!$E$2:$E$89280))</f>
        <v>#VALUE!</v>
      </c>
      <c r="K10" s="2" t="e" cm="1" vm="1">
        <f t="array" ref="K10">AVERAGE(_xlfn._xlws.FILTER('H2'!$L$2:$L$89280, (C10='H2'!$B$2:$B$89280)*(D10='H2'!$D$2:$D$89280)*($A$1='H2'!$E$2:$E$89280)))</f>
        <v>#VALUE!</v>
      </c>
      <c r="L10" s="2" t="e" cm="1" vm="1">
        <f t="array" ref="L10">AVERAGE(_xlfn._xlws.FILTER('H2'!$M$2:$M$89280, (C10='H2'!$B$2:$B$89280)*(D10='H2'!$D$2:$D$89280)*($A$1='H2'!$E$2:$E$89280)))</f>
        <v>#VALUE!</v>
      </c>
      <c r="M10" s="2" t="e" cm="1" vm="1">
        <f t="array" ref="M10">AVERAGE(_xlfn._xlws.FILTER('H2'!$K$2:$K$89280, ($C10='H2'!$B$2:$B$89280)*(D10='H2'!$D$2:$D$89280)*($A$1='H2'!$E$2:$E$89280)))</f>
        <v>#VALUE!</v>
      </c>
      <c r="N10" s="2" t="e" cm="1" vm="1">
        <f t="array" ref="N10">AVERAGE(_xlfn._xlws.FILTER('H2'!$N$2:$N$89280, ($C10='H2'!$B$2:$B$89280)*(D10='H2'!$D$2:$D$89280)*($A$1='H2'!$E$2:$E$89280)))</f>
        <v>#VALUE!</v>
      </c>
      <c r="O10" s="2" t="e" cm="1" vm="1">
        <f t="array" ref="O10">AVERAGE(_xlfn._xlws.FILTER('H2'!$H$2:$H$89280, ($C10='H2'!$B$2:$B$89280)*(D10='H2'!$D$2:$D$89280)*($A$1='H2'!$E$2:$E$89280)))</f>
        <v>#VALUE!</v>
      </c>
      <c r="P10" s="2" t="e" cm="1" vm="1">
        <f t="array" ref="P10">AVERAGE(_xlfn._xlws.FILTER('H2'!$I$2:$I$89280, ($C10='H2'!$B$2:$B$89280)*(D10='H2'!$D$2:$D$89280)*($A$1='H2'!$E$2:$E$89280)))</f>
        <v>#VALUE!</v>
      </c>
      <c r="Q10" s="2" t="e" cm="1" vm="1">
        <f t="array" ref="Q10">AVERAGE(_xlfn._xlws.FILTER('H2'!$G$2:$G$89280, ($C10='H2'!$B$2:$B$89280)*(D10='H2'!$D$2:$D$89280)*($A$1='H2'!$E$2:$E$89280)))</f>
        <v>#VALUE!</v>
      </c>
      <c r="R10" s="2" t="e" cm="1" vm="1">
        <f t="array" ref="R10">AVERAGE(_xlfn._xlws.FILTER(PS!$F$2:$F$89280, (C10=PS!$B$2:$B$89280)*(D10=PS!$D$2:$D$89280)*($A$1=PS!$E$2:$E$89280)))</f>
        <v>#VALUE!</v>
      </c>
      <c r="S10" s="2" t="e" cm="1" vm="1">
        <f t="array" ref="S10">AVERAGE(_xlfn._xlws.FILTER(PS!$F$2:$F$89280, (C10=PS!$B$2:$B$89280)*(D10=PS!$D$2:$D$89280)*(2040=PS!$E$2:$E$89280)))</f>
        <v>#VALUE!</v>
      </c>
      <c r="T10" s="2" t="e" cm="1" vm="1">
        <f t="array" ref="T10">AVERAGE(_xlfn._xlws.FILTER(PS!$P$2:$P$89280, (C10=PS!$B$2:$B$89280)*(D10=PS!$D$2:$D$89280)*($A$1=PS!$E$2:$E$89280)))+AVERAGE(_xlfn._xlws.FILTER(PS!$R$2:$R$89280, (C10=PS!$B$2:$B$89280)*(D10=PS!$D$2:$D$89280)*($A$1=PS!$E$2:$E$89280)))-T$7</f>
        <v>#VALUE!</v>
      </c>
      <c r="U10" s="2" t="e" cm="1" vm="1">
        <f t="array" ref="U10">AVERAGE(_xlfn._xlws.FILTER(PS!$T$2:$T$89280, (C10=PS!$B$2:$B$89280)*(D10=PS!$D$2:$D$89280)*($A$1=PS!$E$2:$E$89280)))-U$7</f>
        <v>#VALUE!</v>
      </c>
      <c r="V10" s="2" t="e" cm="1" vm="1">
        <f t="array" ref="V10">AVERAGE(_xlfn._xlws.FILTER(PS!$O$2:$O$89280+PS!$U$2:$U$89280, (C10=PS!$B$2:$B$89280)*(D10=PS!$D$2:$D$89280)*($A$1=PS!$E$2:$E$89280)))-V$7</f>
        <v>#VALUE!</v>
      </c>
      <c r="W10" s="2" t="e" cm="1" vm="1">
        <f t="array" ref="W10">AVERAGE(_xlfn._xlws.FILTER(PS!$Q$2:$Q$89280, (C10=PS!$B$2:$B$89280)*(D10=PS!$D$2:$D$89280)*($A$1=PS!$E$2:$E$89280)))-W$7</f>
        <v>#VALUE!</v>
      </c>
      <c r="X10" s="2" t="e" cm="1" vm="1">
        <f t="array" ref="X10">AVERAGE(_xlfn._xlws.FILTER(PS!$S$2:$S$89280, (C10=PS!$B$2:$B$89280)*(D10=PS!$D$2:$D$89280)*($A$1=PS!$E$2:$E$89280)))-X$7</f>
        <v>#VALUE!</v>
      </c>
      <c r="Y10" s="2" t="e" cm="1" vm="1">
        <f t="array" ref="Y10">AVERAGE(_xlfn._xlws.FILTER(PS_FS!$W$2:$W$89280+PS_FS!$Y$2:$Y$89280, (C10=PS_FS!$B$2:$B$89280)*(D10=PS_FS!$D$2:$D$89280)*($A$1=PS_FS!$E$2:$E$89280)))-Y$7</f>
        <v>#VALUE!</v>
      </c>
      <c r="Z10" s="2" t="e" cm="1" vm="1">
        <f t="array" ref="Z10">AVERAGE(_xlfn._xlws.FILTER(PS_FS!$AA$2:$AA$89280, (C10=PS_FS!$B$2:$B$89280)*(D10=PS_FS!$D$2:$D$89280)*($A$1=PS_FS!$E$2:$E$89280)))-Z$7</f>
        <v>#VALUE!</v>
      </c>
      <c r="AA10" s="2" t="e" cm="1" vm="1">
        <f t="array" ref="AA10">AVERAGE(_xlfn._xlws.FILTER(PS_FS!$AB$2:$AB$89280+PS_FS!$V$2:$V$89280, (C10=PS_FS!$B$2:$B$89280)*(D10=PS_FS!$D$2:$D$89280)*($A$1=PS_FS!$E$2:$E$89280)))-AA$7</f>
        <v>#VALUE!</v>
      </c>
      <c r="AB10" s="2" t="e" cm="1" vm="1">
        <f t="array" ref="AB10">AVERAGE(_xlfn._xlws.FILTER(PS_FS!$X$2:$X$89280, (C10=PS_FS!$B$2:$B$89280)*(D10=PS_FS!$D$2:$D$89280)*($A$1=PS_FS!$E$2:$E$89280)))-AB$7</f>
        <v>#VALUE!</v>
      </c>
      <c r="AC10" s="2" t="e" cm="1" vm="1">
        <f t="array" ref="AC10">AVERAGE(_xlfn._xlws.FILTER(PS_FS!$Z$2:$Z$89280, (C10=PS_FS!$B$2:$B$89280)*(D10=PS_FS!$D$2:$D$89280)*($A$1=PS_FS!$E$2:$E$89280)))-AC$7</f>
        <v>#VALUE!</v>
      </c>
      <c r="AD10" s="2" t="e" cm="1" vm="1">
        <f t="array" ref="AD10">AVERAGE(_xlfn._xlws.FILTER(ETS!$M$2:$M$89240, (C10=ETS!$A$2:$A$89240)*(D10=ETS!$C$2:$C$89240)*($A$1=ETS!$D$2:$D$89240)))</f>
        <v>#VALUE!</v>
      </c>
      <c r="AE10" s="2" t="e" cm="1" vm="1">
        <f t="array" ref="AE10">AVERAGE(_xlfn._xlws.FILTER(ETS!$M$2:$M$89240, (C10=ETS!$A$2:$A$89240)*(D10=ETS!$C$2:$C$89240)*(2040=ETS!$D$2:$D$89240)))</f>
        <v>#VALUE!</v>
      </c>
      <c r="AF10" s="9" t="e" cm="1" vm="1">
        <f t="array" ref="AF10">AVERAGE(_xlfn._xlws.FILTER(ETS!$L$2:$L$89240, (C10=ETS!$A$2:$A$89240)*(D10=ETS!$C$2:$C$89240)))*40-AF$7</f>
        <v>#VALUE!</v>
      </c>
      <c r="AG10" s="9" t="e" cm="1" vm="1">
        <f t="array" ref="AG10">AVERAGE(_xlfn._xlws.FILTER(ETS!$K$2:$K$89240, (C10=ETS!$A$2:$A$89240)*(D10=ETS!$C$2:$C$89240)))*40-AG$7</f>
        <v>#VALUE!</v>
      </c>
      <c r="AH10" s="9" t="e" cm="1" vm="1">
        <f t="array" ref="AH10">AVERAGE(_xlfn._xlws.FILTER(ETS!$J$2:$J$89240, (C10=ETS!$A$2:$A$89240)*(D10=ETS!$C$2:$C$89240)))*40-AH$7</f>
        <v>#VALUE!</v>
      </c>
      <c r="AI10" s="4" t="e" vm="2">
        <f t="shared" si="12"/>
        <v>#VALUE!</v>
      </c>
      <c r="AJ10" s="2" t="e" vm="2">
        <f t="shared" si="5"/>
        <v>#VALUE!</v>
      </c>
      <c r="AK10" s="9" t="e" vm="2">
        <f t="shared" si="13"/>
        <v>#VALUE!</v>
      </c>
      <c r="AL10" t="e" vm="2">
        <f t="shared" si="2"/>
        <v>#VALUE!</v>
      </c>
      <c r="AM10" s="9" t="e" vm="2">
        <f t="shared" si="3"/>
        <v>#VALUE!</v>
      </c>
      <c r="AN10" t="e" vm="2">
        <f t="shared" si="7"/>
        <v>#VALUE!</v>
      </c>
      <c r="AO10" t="e" vm="2">
        <f t="shared" si="8"/>
        <v>#VALUE!</v>
      </c>
      <c r="AP10" t="e" vm="2">
        <f t="shared" si="14"/>
        <v>#VALUE!</v>
      </c>
      <c r="AQ10" t="e" vm="2">
        <f t="shared" si="10"/>
        <v>#VALUE!</v>
      </c>
      <c r="AR10">
        <v>2490.4501079403449</v>
      </c>
      <c r="AS10" t="e" vm="2">
        <f t="shared" si="11"/>
        <v>#VALUE!</v>
      </c>
      <c r="AT10" s="4" t="e" vm="2">
        <f t="shared" si="4"/>
        <v>#VALUE!</v>
      </c>
      <c r="AU10" s="4" t="e" vm="2">
        <f t="shared" si="4"/>
        <v>#VALUE!</v>
      </c>
    </row>
    <row r="11" spans="1:47" x14ac:dyDescent="0.25">
      <c r="A11" t="s">
        <v>242</v>
      </c>
      <c r="B11">
        <v>19</v>
      </c>
      <c r="C11">
        <v>226</v>
      </c>
      <c r="D11" t="s">
        <v>341</v>
      </c>
      <c r="E11" s="3" t="e" cm="1">
        <f t="array" ref="E11">AVERAGE(_xlfn._xlws.FILTER('H2'!$AG$2:$AG$89120, (C11='H2'!$B$2:$B$89280)*(D11='H2'!$D$2:$D$89280)*($A$1='H2'!$E$2:$E$89280)))</f>
        <v>#VALUE!</v>
      </c>
      <c r="F11" s="2" t="e" cm="1">
        <f t="array" ref="F11">AVERAGE(_xlfn._xlws.FILTER('H2'!$AG$2:$AG$89120, (C11='H2'!$B$2:$B$89280)*(D11='H2'!$D$2:$D$89280)*(2040='H2'!$E$2:$E$89280)))</f>
        <v>#VALUE!</v>
      </c>
      <c r="G11" s="9" t="e" cm="1">
        <f t="array" ref="G11">_xlfn._xlws.FILTER('H2'!$AH$2:$AH$98960, (C11='H2'!$B$2:$B$89280)*(D11='H2'!$D$2:$D$89280)*($A$1='H2'!$E$2:$E$89280))</f>
        <v>#VALUE!</v>
      </c>
      <c r="H11" s="9" t="e" cm="1">
        <f t="array" ref="H11">_xlfn._xlws.FILTER('H2'!$AJ$2:$AJ$98960, (C11='H2'!$B$2:$B$89280)*(D11='H2'!$D$2:$D$89280)*($A$1='H2'!$E$2:$E$89280))</f>
        <v>#VALUE!</v>
      </c>
      <c r="I11" s="9" t="e" cm="1">
        <f t="array" ref="I11">_xlfn._xlws.FILTER('H2'!$AK$2:$AK$98960, (C11='H2'!$B$2:$B$89280)*(D11='H2'!$D$2:$D$89280)*($A$1='H2'!$E$2:$E$89280))</f>
        <v>#VALUE!</v>
      </c>
      <c r="J11" s="9" t="e" cm="1">
        <f t="array" ref="J11">_xlfn._xlws.FILTER('H2'!$AL$2:$AL$98960, (C11='H2'!$B$2:$B$89280)*(D11='H2'!$D$2:$D$89280)*($A$1='H2'!$E$2:$E$89280))</f>
        <v>#VALUE!</v>
      </c>
      <c r="K11" s="2" t="e" cm="1" vm="1">
        <f t="array" ref="K11">AVERAGE(_xlfn._xlws.FILTER('H2'!$L$2:$L$89280, (C11='H2'!$B$2:$B$89280)*(D11='H2'!$D$2:$D$89280)*($A$1='H2'!$E$2:$E$89280)))</f>
        <v>#VALUE!</v>
      </c>
      <c r="L11" s="2" t="e" cm="1" vm="1">
        <f t="array" ref="L11">AVERAGE(_xlfn._xlws.FILTER('H2'!$M$2:$M$89280, (C11='H2'!$B$2:$B$89280)*(D11='H2'!$D$2:$D$89280)*($A$1='H2'!$E$2:$E$89280)))</f>
        <v>#VALUE!</v>
      </c>
      <c r="M11" s="2" t="e" cm="1" vm="1">
        <f t="array" ref="M11">AVERAGE(_xlfn._xlws.FILTER('H2'!$K$2:$K$89280, ($C11='H2'!$B$2:$B$89280)*(D11='H2'!$D$2:$D$89280)*($A$1='H2'!$E$2:$E$89280)))</f>
        <v>#VALUE!</v>
      </c>
      <c r="N11" s="2" t="e" cm="1" vm="1">
        <f t="array" ref="N11">AVERAGE(_xlfn._xlws.FILTER('H2'!$N$2:$N$89280, ($C11='H2'!$B$2:$B$89280)*(D11='H2'!$D$2:$D$89280)*($A$1='H2'!$E$2:$E$89280)))</f>
        <v>#VALUE!</v>
      </c>
      <c r="O11" s="2" t="e" cm="1" vm="1">
        <f t="array" ref="O11">AVERAGE(_xlfn._xlws.FILTER('H2'!$H$2:$H$89280, ($C11='H2'!$B$2:$B$89280)*(D11='H2'!$D$2:$D$89280)*($A$1='H2'!$E$2:$E$89280)))</f>
        <v>#VALUE!</v>
      </c>
      <c r="P11" s="2" t="e" cm="1" vm="1">
        <f t="array" ref="P11">AVERAGE(_xlfn._xlws.FILTER('H2'!$I$2:$I$89280, ($C11='H2'!$B$2:$B$89280)*(D11='H2'!$D$2:$D$89280)*($A$1='H2'!$E$2:$E$89280)))</f>
        <v>#VALUE!</v>
      </c>
      <c r="Q11" s="2" t="e" cm="1" vm="1">
        <f t="array" ref="Q11">AVERAGE(_xlfn._xlws.FILTER('H2'!$G$2:$G$89280, ($C11='H2'!$B$2:$B$89280)*(D11='H2'!$D$2:$D$89280)*($A$1='H2'!$E$2:$E$89280)))</f>
        <v>#VALUE!</v>
      </c>
      <c r="R11" s="2" t="e" cm="1" vm="1">
        <f t="array" ref="R11">AVERAGE(_xlfn._xlws.FILTER(PS!$F$2:$F$89280, (C11=PS!$B$2:$B$89280)*(D11=PS!$D$2:$D$89280)*($A$1=PS!$E$2:$E$89280)))</f>
        <v>#VALUE!</v>
      </c>
      <c r="S11" s="2" t="e" cm="1" vm="1">
        <f t="array" ref="S11">AVERAGE(_xlfn._xlws.FILTER(PS!$F$2:$F$89280, (C11=PS!$B$2:$B$89280)*(D11=PS!$D$2:$D$89280)*(2040=PS!$E$2:$E$89280)))</f>
        <v>#VALUE!</v>
      </c>
      <c r="T11" s="2" t="e" cm="1" vm="1">
        <f t="array" ref="T11">AVERAGE(_xlfn._xlws.FILTER(PS!$P$2:$P$89280, (C11=PS!$B$2:$B$89280)*(D11=PS!$D$2:$D$89280)*($A$1=PS!$E$2:$E$89280)))+AVERAGE(_xlfn._xlws.FILTER(PS!$R$2:$R$89280, (C11=PS!$B$2:$B$89280)*(D11=PS!$D$2:$D$89280)*($A$1=PS!$E$2:$E$89280)))-T$7</f>
        <v>#VALUE!</v>
      </c>
      <c r="U11" s="2" t="e" cm="1" vm="1">
        <f t="array" ref="U11">AVERAGE(_xlfn._xlws.FILTER(PS!$T$2:$T$89280, (C11=PS!$B$2:$B$89280)*(D11=PS!$D$2:$D$89280)*($A$1=PS!$E$2:$E$89280)))-U$7</f>
        <v>#VALUE!</v>
      </c>
      <c r="V11" s="2" t="e" cm="1" vm="1">
        <f t="array" ref="V11">AVERAGE(_xlfn._xlws.FILTER(PS!$O$2:$O$89280+PS!$U$2:$U$89280, (C11=PS!$B$2:$B$89280)*(D11=PS!$D$2:$D$89280)*($A$1=PS!$E$2:$E$89280)))-V$7</f>
        <v>#VALUE!</v>
      </c>
      <c r="W11" s="2" t="e" cm="1" vm="1">
        <f t="array" ref="W11">AVERAGE(_xlfn._xlws.FILTER(PS!$Q$2:$Q$89280, (C11=PS!$B$2:$B$89280)*(D11=PS!$D$2:$D$89280)*($A$1=PS!$E$2:$E$89280)))-W$7</f>
        <v>#VALUE!</v>
      </c>
      <c r="X11" s="2" t="e" cm="1" vm="1">
        <f t="array" ref="X11">AVERAGE(_xlfn._xlws.FILTER(PS!$S$2:$S$89280, (C11=PS!$B$2:$B$89280)*(D11=PS!$D$2:$D$89280)*($A$1=PS!$E$2:$E$89280)))-X$7</f>
        <v>#VALUE!</v>
      </c>
      <c r="Y11" s="2" t="e" cm="1" vm="1">
        <f t="array" ref="Y11">AVERAGE(_xlfn._xlws.FILTER(PS_FS!$W$2:$W$89280+PS_FS!$Y$2:$Y$89280, (C11=PS_FS!$B$2:$B$89280)*(D11=PS_FS!$D$2:$D$89280)*($A$1=PS_FS!$E$2:$E$89280)))-Y$7</f>
        <v>#VALUE!</v>
      </c>
      <c r="Z11" s="2" t="e" cm="1" vm="1">
        <f t="array" ref="Z11">AVERAGE(_xlfn._xlws.FILTER(PS_FS!$AA$2:$AA$89280, (C11=PS_FS!$B$2:$B$89280)*(D11=PS_FS!$D$2:$D$89280)*($A$1=PS_FS!$E$2:$E$89280)))-Z$7</f>
        <v>#VALUE!</v>
      </c>
      <c r="AA11" s="2" t="e" cm="1" vm="1">
        <f t="array" ref="AA11">AVERAGE(_xlfn._xlws.FILTER(PS_FS!$AB$2:$AB$89280+PS_FS!$V$2:$V$89280, (C11=PS_FS!$B$2:$B$89280)*(D11=PS_FS!$D$2:$D$89280)*($A$1=PS_FS!$E$2:$E$89280)))-AA$7</f>
        <v>#VALUE!</v>
      </c>
      <c r="AB11" s="2" t="e" cm="1" vm="1">
        <f t="array" ref="AB11">AVERAGE(_xlfn._xlws.FILTER(PS_FS!$X$2:$X$89280, (C11=PS_FS!$B$2:$B$89280)*(D11=PS_FS!$D$2:$D$89280)*($A$1=PS_FS!$E$2:$E$89280)))-AB$7</f>
        <v>#VALUE!</v>
      </c>
      <c r="AC11" s="2" t="e" cm="1" vm="1">
        <f t="array" ref="AC11">AVERAGE(_xlfn._xlws.FILTER(PS_FS!$Z$2:$Z$89280, (C11=PS_FS!$B$2:$B$89280)*(D11=PS_FS!$D$2:$D$89280)*($A$1=PS_FS!$E$2:$E$89280)))-AC$7</f>
        <v>#VALUE!</v>
      </c>
      <c r="AD11" s="2" t="e" cm="1" vm="1">
        <f t="array" ref="AD11">AVERAGE(_xlfn._xlws.FILTER(ETS!$M$2:$M$89240, (C11=ETS!$A$2:$A$89240)*(D11=ETS!$C$2:$C$89240)*($A$1=ETS!$D$2:$D$89240)))</f>
        <v>#VALUE!</v>
      </c>
      <c r="AE11" s="2" t="e" cm="1" vm="1">
        <f t="array" ref="AE11">AVERAGE(_xlfn._xlws.FILTER(ETS!$M$2:$M$89240, (C11=ETS!$A$2:$A$89240)*(D11=ETS!$C$2:$C$89240)*(2040=ETS!$D$2:$D$89240)))</f>
        <v>#VALUE!</v>
      </c>
      <c r="AF11" s="9" t="e" cm="1" vm="1">
        <f t="array" ref="AF11">AVERAGE(_xlfn._xlws.FILTER(ETS!$L$2:$L$89240, (C11=ETS!$A$2:$A$89240)*(D11=ETS!$C$2:$C$89240)))*40-AF$7</f>
        <v>#VALUE!</v>
      </c>
      <c r="AG11" s="9" t="e" cm="1" vm="1">
        <f t="array" ref="AG11">AVERAGE(_xlfn._xlws.FILTER(ETS!$K$2:$K$89240, (C11=ETS!$A$2:$A$89240)*(D11=ETS!$C$2:$C$89240)))*40-AG$7</f>
        <v>#VALUE!</v>
      </c>
      <c r="AH11" s="9" t="e" cm="1" vm="1">
        <f t="array" ref="AH11">AVERAGE(_xlfn._xlws.FILTER(ETS!$J$2:$J$89240, (C11=ETS!$A$2:$A$89240)*(D11=ETS!$C$2:$C$89240)))*40-AH$7</f>
        <v>#VALUE!</v>
      </c>
      <c r="AI11" s="4" t="e" vm="2">
        <f t="shared" si="12"/>
        <v>#VALUE!</v>
      </c>
      <c r="AJ11" s="2" t="e" vm="2">
        <f t="shared" si="5"/>
        <v>#VALUE!</v>
      </c>
      <c r="AK11" s="9" t="e" vm="2">
        <f t="shared" si="13"/>
        <v>#VALUE!</v>
      </c>
      <c r="AL11" t="e" vm="2">
        <f t="shared" si="2"/>
        <v>#VALUE!</v>
      </c>
      <c r="AM11" s="9" t="e" vm="2">
        <f t="shared" si="3"/>
        <v>#VALUE!</v>
      </c>
      <c r="AN11" t="e" vm="2">
        <f t="shared" si="7"/>
        <v>#VALUE!</v>
      </c>
      <c r="AO11" t="e" vm="2">
        <f t="shared" si="8"/>
        <v>#VALUE!</v>
      </c>
      <c r="AP11" t="e" vm="2">
        <f t="shared" si="14"/>
        <v>#VALUE!</v>
      </c>
      <c r="AQ11" t="e" vm="2">
        <f t="shared" si="10"/>
        <v>#VALUE!</v>
      </c>
      <c r="AR11">
        <v>2490.4501079403449</v>
      </c>
      <c r="AS11" t="e" vm="2">
        <f t="shared" si="11"/>
        <v>#VALUE!</v>
      </c>
      <c r="AT11" s="4" t="e" vm="2">
        <f t="shared" si="4"/>
        <v>#VALUE!</v>
      </c>
      <c r="AU11" s="4" t="e" vm="2">
        <f t="shared" si="4"/>
        <v>#VALUE!</v>
      </c>
    </row>
    <row r="12" spans="1:47" ht="14.25" customHeight="1" x14ac:dyDescent="0.25">
      <c r="A12" t="s">
        <v>256</v>
      </c>
      <c r="B12">
        <v>21</v>
      </c>
      <c r="C12">
        <v>1</v>
      </c>
      <c r="D12" t="s">
        <v>338</v>
      </c>
      <c r="E12" s="3" t="e" cm="1">
        <f t="array" ref="E12">AVERAGE(_xlfn._xlws.FILTER('H2'!$AG$2:$AG$89120, (C12='H2'!$B$2:$B$89280)*(D12='H2'!$D$2:$D$89280)*($A$1='H2'!$E$2:$E$89280)))</f>
        <v>#VALUE!</v>
      </c>
      <c r="F12" s="2" t="e" cm="1">
        <f t="array" ref="F12">AVERAGE(_xlfn._xlws.FILTER('H2'!$AG$2:$AG$89120, (C12='H2'!$B$2:$B$89280)*(D12='H2'!$D$2:$D$89280)*(2040='H2'!$E$2:$E$89280)))</f>
        <v>#VALUE!</v>
      </c>
      <c r="G12" s="9" t="e" cm="1">
        <f t="array" ref="G12">_xlfn._xlws.FILTER('H2'!$AH$2:$AH$98960, (C12='H2'!$B$2:$B$89280)*(D12='H2'!$D$2:$D$89280)*($A$1='H2'!$E$2:$E$89280))</f>
        <v>#VALUE!</v>
      </c>
      <c r="H12" s="9" t="e" cm="1">
        <f t="array" ref="H12">_xlfn._xlws.FILTER('H2'!$AJ$2:$AJ$98960, (C12='H2'!$B$2:$B$89280)*(D12='H2'!$D$2:$D$89280)*($A$1='H2'!$E$2:$E$89280))</f>
        <v>#VALUE!</v>
      </c>
      <c r="I12" s="9" t="e" cm="1">
        <f t="array" ref="I12">_xlfn._xlws.FILTER('H2'!$AK$2:$AK$98960, (C12='H2'!$B$2:$B$89280)*(D12='H2'!$D$2:$D$89280)*($A$1='H2'!$E$2:$E$89280))</f>
        <v>#VALUE!</v>
      </c>
      <c r="J12" s="9" t="e" cm="1">
        <f t="array" ref="J12">_xlfn._xlws.FILTER('H2'!$AL$2:$AL$98960, (C12='H2'!$B$2:$B$89280)*(D12='H2'!$D$2:$D$89280)*($A$1='H2'!$E$2:$E$89280))</f>
        <v>#VALUE!</v>
      </c>
      <c r="K12" s="2" cm="1">
        <f t="array" ref="K12">AVERAGE(_xlfn._xlws.FILTER('H2'!$L$2:$L$89280, (C12='H2'!$B$2:$B$89280)*(D12='H2'!$D$2:$D$89280)*($A$1='H2'!$E$2:$E$89280)))</f>
        <v>1.2064808754264184E-2</v>
      </c>
      <c r="L12" s="2" cm="1">
        <f t="array" ref="L12">AVERAGE(_xlfn._xlws.FILTER('H2'!$M$2:$M$89280, (C12='H2'!$B$2:$B$89280)*(D12='H2'!$D$2:$D$89280)*($A$1='H2'!$E$2:$E$89280)))</f>
        <v>4.2650855161678898</v>
      </c>
      <c r="M12" s="2" cm="1">
        <f t="array" ref="M12">AVERAGE(_xlfn._xlws.FILTER('H2'!$K$2:$K$89280, ($C12='H2'!$B$2:$B$89280)*(D12='H2'!$D$2:$D$89280)*($A$1='H2'!$E$2:$E$89280)))</f>
        <v>2.4264321925582801</v>
      </c>
      <c r="N12" s="2" cm="1">
        <f t="array" ref="N12">AVERAGE(_xlfn._xlws.FILTER('H2'!$N$2:$N$89280, ($C12='H2'!$B$2:$B$89280)*(D12='H2'!$D$2:$D$89280)*($A$1='H2'!$E$2:$E$89280)))</f>
        <v>13.277797400877434</v>
      </c>
      <c r="O12" s="2" cm="1">
        <f t="array" ref="O12">AVERAGE(_xlfn._xlws.FILTER('H2'!$H$2:$H$89280, ($C12='H2'!$B$2:$B$89280)*(D12='H2'!$D$2:$D$89280)*($A$1='H2'!$E$2:$E$89280)))</f>
        <v>8.1000000026861349E-2</v>
      </c>
      <c r="P12" s="2" cm="1">
        <f t="array" ref="P12">AVERAGE(_xlfn._xlws.FILTER('H2'!$I$2:$I$89280, ($C12='H2'!$B$2:$B$89280)*(D12='H2'!$D$2:$D$89280)*($A$1='H2'!$E$2:$E$89280)))</f>
        <v>33.943643537188755</v>
      </c>
      <c r="Q12" s="2" cm="1">
        <f t="array" ref="Q12">AVERAGE(_xlfn._xlws.FILTER('H2'!$G$2:$G$89280, ($C12='H2'!$B$2:$B$89280)*(D12='H2'!$D$2:$D$89280)*($A$1='H2'!$E$2:$E$89280)))</f>
        <v>9.1406692208623834</v>
      </c>
      <c r="R12" s="2" cm="1">
        <f t="array" ref="R12">AVERAGE(_xlfn._xlws.FILTER(PS!$F$2:$F$89280, (C12=PS!$B$2:$B$89280)*(D12=PS!$D$2:$D$89280)*($A$1=PS!$E$2:$E$89280)))</f>
        <v>86.502869275850969</v>
      </c>
      <c r="S12" s="2" cm="1">
        <f t="array" ref="S12">AVERAGE(_xlfn._xlws.FILTER(PS!$F$2:$F$89280, (C12=PS!$B$2:$B$89280)*(D12=PS!$D$2:$D$89280)*(2040=PS!$E$2:$E$89280)))</f>
        <v>105.62241259039979</v>
      </c>
      <c r="T12" s="9" cm="1">
        <f t="array" ref="T12">AVERAGE(_xlfn._xlws.FILTER(PS!$P$2:$P$89280, (C12=PS!$B$2:$B$89280)*(D12=PS!$D$2:$D$89280)*($A$1=PS!$E$2:$E$89280)))+AVERAGE(_xlfn._xlws.FILTER(PS!$R$2:$R$89280, (C12=PS!$B$2:$B$89280)*(D12=PS!$D$2:$D$89280)*($A$1=PS!$E$2:$E$89280)))</f>
        <v>1035.2892812215762</v>
      </c>
      <c r="U12" s="9" cm="1">
        <f t="array" ref="U12">AVERAGE(_xlfn._xlws.FILTER(PS!$T$2:$T$89280, (C12=PS!$B$2:$B$89280)*(D12=PS!$D$2:$D$89280)*($A$1=PS!$E$2:$E$89280)))</f>
        <v>365.71262957136184</v>
      </c>
      <c r="V12" s="9" cm="1">
        <f t="array" ref="V12">AVERAGE(_xlfn._xlws.FILTER(PS!$O$2:$O$89280+PS!$U$2:$U$89280, (C12=PS!$B$2:$B$89280)*(D12=PS!$D$2:$D$89280)*($A$1=PS!$E$2:$E$89280)))</f>
        <v>97.750682971598749</v>
      </c>
      <c r="W12" s="9" cm="1">
        <f t="array" ref="W12">AVERAGE(_xlfn._xlws.FILTER(PS!$Q$2:$Q$89280, (C12=PS!$B$2:$B$89280)*(D12=PS!$D$2:$D$89280)*($A$1=PS!$E$2:$E$89280)))</f>
        <v>23.072000000000138</v>
      </c>
      <c r="X12" s="9" cm="1">
        <f t="array" ref="X12">AVERAGE(_xlfn._xlws.FILTER(PS!$S$2:$S$89280, (C12=PS!$B$2:$B$89280)*(D12=PS!$D$2:$D$89280)*($A$1=PS!$E$2:$E$89280)))</f>
        <v>47.088000000000001</v>
      </c>
      <c r="Y12" s="9" cm="1">
        <f t="array" ref="Y12">_xlfn._xlws.FILTER(PS_FS!$W$2:$W$89280+PS_FS!$Y$2:$Y$89280, (C12=PS_FS!$B$2:$B$89280)*(D12=PS_FS!$D$2:$D$89280)*($A$1=PS_FS!$E$2:$E$89280))</f>
        <v>1819.7095394618054</v>
      </c>
      <c r="Z12" s="9" cm="1">
        <f t="array" ref="Z12">AVERAGE(_xlfn._xlws.FILTER(PS_FS!$AA$2:$AA$89280, (C12=PS_FS!$B$2:$B$89280)*(D12=PS_FS!$D$2:$D$89280)*($A$1=PS_FS!$E$2:$E$89280)))</f>
        <v>396.48514336012192</v>
      </c>
      <c r="AA12" s="9" cm="1">
        <f t="array" ref="AA12">AVERAGE(_xlfn._xlws.FILTER(PS_FS!$AB$2:$AB$89280+PS_FS!$V$2:$V$89280, (C12=PS_FS!$B$2:$B$89280)*(D12=PS_FS!$D$2:$D$89280)*($A$1=PS_FS!$E$2:$E$89280)))</f>
        <v>198.38871249780658</v>
      </c>
      <c r="AB12" s="9" cm="1">
        <f t="array" ref="AB12">AVERAGE(_xlfn._xlws.FILTER(PS_FS!$X$2:$X$89280, (C12=PS_FS!$B$2:$B$89280)*(D12=PS_FS!$D$2:$D$89280)*($A$1=PS_FS!$E$2:$E$89280)))</f>
        <v>8.0506582867277565</v>
      </c>
      <c r="AC12" s="9" cm="1">
        <f t="array" ref="AC12">AVERAGE(_xlfn._xlws.FILTER(PS_FS!$Z$2:$Z$89280, (C12=PS_FS!$B$2:$B$89280)*(D12=PS_FS!$D$2:$D$89280)*($A$1=PS_FS!$E$2:$E$89280)))</f>
        <v>303.43326581411463</v>
      </c>
      <c r="AD12" s="2" cm="1">
        <f t="array" ref="AD12">AVERAGE(_xlfn._xlws.FILTER(ETS!$M$2:$M$89240, (C12=ETS!$A$2:$A$89240)*(D12=ETS!$C$2:$C$89240)*($A$1=ETS!$D$2:$D$89240)))</f>
        <v>162.21392335787419</v>
      </c>
      <c r="AE12" s="2" cm="1">
        <f t="array" ref="AE12">AVERAGE(_xlfn._xlws.FILTER(ETS!$M$2:$M$89240, (C12=ETS!$A$2:$A$89240)*(D12=ETS!$C$2:$C$89240)*(2040=ETS!$D$2:$D$89240)))</f>
        <v>420.6564508000136</v>
      </c>
      <c r="AF12" s="9" cm="1">
        <f t="array" ref="AF12">AVERAGE(_xlfn._xlws.FILTER(ETS!$L$2:$L$89240, (C12=ETS!$A$2:$A$89240)*(D12=ETS!$C$2:$C$89240)))*40</f>
        <v>3626.6072902592623</v>
      </c>
      <c r="AG12" s="9" cm="1">
        <f t="array" ref="AG12">AVERAGE(_xlfn._xlws.FILTER(ETS!$K$2:$K$89240, (C12=ETS!$A$2:$A$89240)*(D12=ETS!$C$2:$C$89240)))*40</f>
        <v>509.37877408155384</v>
      </c>
      <c r="AH12" s="9" cm="1">
        <f t="array" ref="AH12">AVERAGE(_xlfn._xlws.FILTER(ETS!$J$2:$J$89240, (C12=ETS!$A$2:$A$89240)*(D12=ETS!$C$2:$C$89240)))*40</f>
        <v>15130.217765804353</v>
      </c>
      <c r="AI12" s="4">
        <f t="shared" si="12"/>
        <v>19266.203830145168</v>
      </c>
      <c r="AJ12" s="2">
        <f t="shared" si="5"/>
        <v>2726.0673194205765</v>
      </c>
      <c r="AK12" s="9">
        <f>AJ12</f>
        <v>2726.0673194205765</v>
      </c>
      <c r="AL12">
        <f t="shared" si="2"/>
        <v>235.1484729447921</v>
      </c>
      <c r="AM12" s="9">
        <f t="shared" si="3"/>
        <v>2490.9188464757844</v>
      </c>
      <c r="AN12">
        <f t="shared" si="7"/>
        <v>-213.62433954856408</v>
      </c>
      <c r="AO12">
        <f t="shared" si="8"/>
        <v>141.14596072243108</v>
      </c>
      <c r="AQ12">
        <f t="shared" si="10"/>
        <v>2490.9188464757844</v>
      </c>
      <c r="AR12">
        <v>2490.4501079403449</v>
      </c>
      <c r="AS12">
        <f t="shared" si="11"/>
        <v>0.46873853543957011</v>
      </c>
      <c r="AT12" s="4">
        <f t="shared" si="4"/>
        <v>4915.2924538109464</v>
      </c>
      <c r="AU12" s="4">
        <f t="shared" si="4"/>
        <v>4146.5148512809665</v>
      </c>
    </row>
    <row r="13" spans="1:47" x14ac:dyDescent="0.25">
      <c r="A13" t="s">
        <v>234</v>
      </c>
      <c r="B13">
        <v>22</v>
      </c>
      <c r="C13">
        <v>22</v>
      </c>
      <c r="D13" t="s">
        <v>338</v>
      </c>
      <c r="E13" s="3" t="e" cm="1">
        <f t="array" ref="E13">AVERAGE(_xlfn._xlws.FILTER('H2'!$AG$2:$AG$89120, (C13='H2'!$B$2:$B$89280)*(D13='H2'!$D$2:$D$89280)*($A$1='H2'!$E$2:$E$89280)))</f>
        <v>#VALUE!</v>
      </c>
      <c r="F13" s="2" t="e" cm="1">
        <f t="array" ref="F13">AVERAGE(_xlfn._xlws.FILTER('H2'!$AG$2:$AG$89120, (C13='H2'!$B$2:$B$89280)*(D13='H2'!$D$2:$D$89280)*(2040='H2'!$E$2:$E$89280)))</f>
        <v>#VALUE!</v>
      </c>
      <c r="G13" s="9" t="e" cm="1">
        <f t="array" ref="G13">_xlfn._xlws.FILTER('H2'!$AH$2:$AH$98960, (C13='H2'!$B$2:$B$89280)*(D13='H2'!$D$2:$D$89280)*($A$1='H2'!$E$2:$E$89280))</f>
        <v>#VALUE!</v>
      </c>
      <c r="H13" s="9" t="e" cm="1">
        <f t="array" ref="H13">_xlfn._xlws.FILTER('H2'!$AJ$2:$AJ$98960, (C13='H2'!$B$2:$B$89280)*(D13='H2'!$D$2:$D$89280)*($A$1='H2'!$E$2:$E$89280))</f>
        <v>#VALUE!</v>
      </c>
      <c r="I13" s="9" t="e" cm="1">
        <f t="array" ref="I13">_xlfn._xlws.FILTER('H2'!$AK$2:$AK$98960, (C13='H2'!$B$2:$B$89280)*(D13='H2'!$D$2:$D$89280)*($A$1='H2'!$E$2:$E$89280))</f>
        <v>#VALUE!</v>
      </c>
      <c r="J13" s="9" t="e" cm="1">
        <f t="array" ref="J13">_xlfn._xlws.FILTER('H2'!$AL$2:$AL$98960, (C13='H2'!$B$2:$B$89280)*(D13='H2'!$D$2:$D$89280)*($A$1='H2'!$E$2:$E$89280))</f>
        <v>#VALUE!</v>
      </c>
      <c r="K13" s="2" t="e" cm="1" vm="1">
        <f t="array" ref="K13">AVERAGE(_xlfn._xlws.FILTER('H2'!$L$2:$L$89280, (C13='H2'!$B$2:$B$89280)*(D13='H2'!$D$2:$D$89280)*($A$1='H2'!$E$2:$E$89280)))</f>
        <v>#VALUE!</v>
      </c>
      <c r="L13" s="2" t="e" cm="1" vm="1">
        <f t="array" ref="L13">AVERAGE(_xlfn._xlws.FILTER('H2'!$M$2:$M$89280, (C13='H2'!$B$2:$B$89280)*(D13='H2'!$D$2:$D$89280)*($A$1='H2'!$E$2:$E$89280)))</f>
        <v>#VALUE!</v>
      </c>
      <c r="M13" s="2" t="e" cm="1" vm="1">
        <f t="array" ref="M13">AVERAGE(_xlfn._xlws.FILTER('H2'!$K$2:$K$89280, ($C13='H2'!$B$2:$B$89280)*(D13='H2'!$D$2:$D$89280)*($A$1='H2'!$E$2:$E$89280)))</f>
        <v>#VALUE!</v>
      </c>
      <c r="N13" s="2" t="e" cm="1" vm="1">
        <f t="array" ref="N13">AVERAGE(_xlfn._xlws.FILTER('H2'!$N$2:$N$89280, ($C13='H2'!$B$2:$B$89280)*(D13='H2'!$D$2:$D$89280)*($A$1='H2'!$E$2:$E$89280)))</f>
        <v>#VALUE!</v>
      </c>
      <c r="O13" s="2" t="e" cm="1" vm="1">
        <f t="array" ref="O13">AVERAGE(_xlfn._xlws.FILTER('H2'!$H$2:$H$89280, ($C13='H2'!$B$2:$B$89280)*(D13='H2'!$D$2:$D$89280)*($A$1='H2'!$E$2:$E$89280)))</f>
        <v>#VALUE!</v>
      </c>
      <c r="P13" s="2" t="e" cm="1" vm="1">
        <f t="array" ref="P13">AVERAGE(_xlfn._xlws.FILTER('H2'!$I$2:$I$89280, ($C13='H2'!$B$2:$B$89280)*(D13='H2'!$D$2:$D$89280)*($A$1='H2'!$E$2:$E$89280)))</f>
        <v>#VALUE!</v>
      </c>
      <c r="Q13" s="2" t="e" cm="1" vm="1">
        <f t="array" ref="Q13">AVERAGE(_xlfn._xlws.FILTER('H2'!$G$2:$G$89280, ($C13='H2'!$B$2:$B$89280)*(D13='H2'!$D$2:$D$89280)*($A$1='H2'!$E$2:$E$89280)))</f>
        <v>#VALUE!</v>
      </c>
      <c r="R13" s="2" t="e" cm="1" vm="1">
        <f t="array" ref="R13">AVERAGE(_xlfn._xlws.FILTER(PS!$F$2:$F$89280, (C13=PS!$B$2:$B$89280)*(D13=PS!$D$2:$D$89280)*($A$1=PS!$E$2:$E$89280)))</f>
        <v>#VALUE!</v>
      </c>
      <c r="S13" s="2" t="e" cm="1" vm="1">
        <f t="array" ref="S13">AVERAGE(_xlfn._xlws.FILTER(PS!$F$2:$F$89280, (C13=PS!$B$2:$B$89280)*(D13=PS!$D$2:$D$89280)*(2040=PS!$E$2:$E$89280)))</f>
        <v>#VALUE!</v>
      </c>
      <c r="T13" s="2" t="e" cm="1" vm="1">
        <f t="array" ref="T13">AVERAGE(_xlfn._xlws.FILTER(PS!$P$2:$P$89280, (C13=PS!$B$2:$B$89280)*(D13=PS!$D$2:$D$89280)*($A$1=PS!$E$2:$E$89280)))+AVERAGE(_xlfn._xlws.FILTER(PS!$R$2:$R$89280, (C13=PS!$B$2:$B$89280)*(D13=PS!$D$2:$D$89280)*($A$1=PS!$E$2:$E$89280)))-T$12</f>
        <v>#VALUE!</v>
      </c>
      <c r="U13" s="2" t="e" cm="1" vm="1">
        <f t="array" ref="U13">AVERAGE(_xlfn._xlws.FILTER(PS!$T$2:$T$89280, (C13=PS!$B$2:$B$89280)*(D13=PS!$D$2:$D$89280)*($A$1=PS!$E$2:$E$89280)))-U$12</f>
        <v>#VALUE!</v>
      </c>
      <c r="V13" s="2" t="e" cm="1" vm="1">
        <f t="array" ref="V13">AVERAGE(_xlfn._xlws.FILTER(PS!$O$2:$O$89280+PS!$U$2:$U$89280, (C13=PS!$B$2:$B$89280)*(D13=PS!$D$2:$D$89280)*($A$1=PS!$E$2:$E$89280)))-V$12</f>
        <v>#VALUE!</v>
      </c>
      <c r="W13" s="2" t="e" cm="1" vm="1">
        <f t="array" ref="W13">AVERAGE(_xlfn._xlws.FILTER(PS!$Q$2:$Q$89280, (C13=PS!$B$2:$B$89280)*(D13=PS!$D$2:$D$89280)*($A$1=PS!$E$2:$E$89280)))-W$12</f>
        <v>#VALUE!</v>
      </c>
      <c r="X13" s="2" t="e" cm="1" vm="1">
        <f t="array" ref="X13">AVERAGE(_xlfn._xlws.FILTER(PS!$S$2:$S$89280, (C13=PS!$B$2:$B$89280)*(D13=PS!$D$2:$D$89280)*($A$1=PS!$E$2:$E$89280)))-X$12</f>
        <v>#VALUE!</v>
      </c>
      <c r="Y13" s="2" t="e" cm="1" vm="1">
        <f t="array" ref="Y13">AVERAGE(_xlfn._xlws.FILTER(PS_FS!$W$2:$W$89280+PS_FS!$Y$2:$Y$89280, (C13=PS_FS!$B$2:$B$89280)*(D13=PS_FS!$D$2:$D$89280)*($A$1=PS_FS!$E$2:$E$89280)))-Y$12</f>
        <v>#VALUE!</v>
      </c>
      <c r="Z13" s="2" t="e" cm="1" vm="1">
        <f t="array" ref="Z13">AVERAGE(_xlfn._xlws.FILTER(PS_FS!$AA$2:$AA$89280, (C13=PS_FS!$B$2:$B$89280)*(D13=PS_FS!$D$2:$D$89280)*($A$1=PS_FS!$E$2:$E$89280)))-Z$12</f>
        <v>#VALUE!</v>
      </c>
      <c r="AA13" s="2" t="e" cm="1" vm="1">
        <f t="array" ref="AA13">AVERAGE(_xlfn._xlws.FILTER(PS_FS!$AB$2:$AB$89280+PS_FS!$V$2:$V$89280, (C13=PS_FS!$B$2:$B$89280)*(D13=PS_FS!$D$2:$D$89280)*($A$1=PS_FS!$E$2:$E$89280)))-AA$12</f>
        <v>#VALUE!</v>
      </c>
      <c r="AB13" s="2" t="e" cm="1" vm="1">
        <f t="array" ref="AB13">AVERAGE(_xlfn._xlws.FILTER(PS_FS!$X$2:$X$89280, (C13=PS_FS!$B$2:$B$89280)*(D13=PS_FS!$D$2:$D$89280)*($A$1=PS_FS!$E$2:$E$89280)))-AB$12</f>
        <v>#VALUE!</v>
      </c>
      <c r="AC13" s="2" t="e" cm="1" vm="1">
        <f t="array" ref="AC13">AVERAGE(_xlfn._xlws.FILTER(PS_FS!$Z$2:$Z$89280, (C13=PS_FS!$B$2:$B$89280)*(D13=PS_FS!$D$2:$D$89280)*($A$1=PS_FS!$E$2:$E$89280)))-AC$12</f>
        <v>#VALUE!</v>
      </c>
      <c r="AD13" s="2" t="e" cm="1" vm="1">
        <f t="array" ref="AD13">AVERAGE(_xlfn._xlws.FILTER(ETS!$M$2:$M$89240, (C13=ETS!$A$2:$A$89240)*(D13=ETS!$C$2:$C$89240)*($A$1=ETS!$D$2:$D$89240)))</f>
        <v>#VALUE!</v>
      </c>
      <c r="AE13" s="2" t="e" cm="1" vm="1">
        <f t="array" ref="AE13">AVERAGE(_xlfn._xlws.FILTER(ETS!$M$2:$M$89240, (C13=ETS!$A$2:$A$89240)*(D13=ETS!$C$2:$C$89240)*(2040=ETS!$D$2:$D$89240)))</f>
        <v>#VALUE!</v>
      </c>
      <c r="AF13" s="9" t="e" cm="1" vm="1">
        <f t="array" ref="AF13">AVERAGE(_xlfn._xlws.FILTER(ETS!$L$2:$L$89240, (C13=ETS!$A$2:$A$89240)*(D13=ETS!$C$2:$C$89240)))*40-AF$12</f>
        <v>#VALUE!</v>
      </c>
      <c r="AG13" s="9" t="e" cm="1" vm="1">
        <f t="array" ref="AG13">AVERAGE(_xlfn._xlws.FILTER(ETS!$K$2:$K$89240, (C13=ETS!$A$2:$A$89240)*(D13=ETS!$C$2:$C$89240)))*40-AG$12</f>
        <v>#VALUE!</v>
      </c>
      <c r="AH13" s="9" t="e" cm="1" vm="1">
        <f t="array" ref="AH13">AVERAGE(_xlfn._xlws.FILTER(ETS!$J$2:$J$89240, (C13=ETS!$A$2:$A$89240)*(D13=ETS!$C$2:$C$89240)))*40-AH$12</f>
        <v>#VALUE!</v>
      </c>
      <c r="AI13" s="4" t="e" vm="2">
        <f t="shared" si="12"/>
        <v>#VALUE!</v>
      </c>
      <c r="AJ13" s="2" t="e" vm="2">
        <f t="shared" si="5"/>
        <v>#VALUE!</v>
      </c>
      <c r="AK13" s="9" t="e" vm="2">
        <f t="shared" ref="AK13:AK16" si="15">AJ13+AJ$2</f>
        <v>#VALUE!</v>
      </c>
      <c r="AL13" t="e" vm="2">
        <f t="shared" si="2"/>
        <v>#VALUE!</v>
      </c>
      <c r="AM13" s="9" t="e" vm="2">
        <f t="shared" si="3"/>
        <v>#VALUE!</v>
      </c>
      <c r="AN13" t="e" vm="2">
        <f t="shared" si="7"/>
        <v>#VALUE!</v>
      </c>
      <c r="AO13" t="e" vm="2">
        <f t="shared" si="8"/>
        <v>#VALUE!</v>
      </c>
      <c r="AP13" t="e" vm="2">
        <f t="shared" ref="AP13:AP16" si="16">AJ13-AN13</f>
        <v>#VALUE!</v>
      </c>
      <c r="AQ13" t="e" vm="2">
        <f t="shared" si="10"/>
        <v>#VALUE!</v>
      </c>
      <c r="AR13">
        <v>2490.4501079403449</v>
      </c>
      <c r="AS13" t="e" vm="2">
        <f t="shared" si="11"/>
        <v>#VALUE!</v>
      </c>
      <c r="AT13" s="4" t="e" vm="2">
        <f t="shared" si="4"/>
        <v>#VALUE!</v>
      </c>
      <c r="AU13" s="4" t="e" vm="2">
        <f t="shared" si="4"/>
        <v>#VALUE!</v>
      </c>
    </row>
    <row r="14" spans="1:47" x14ac:dyDescent="0.25">
      <c r="A14" t="s">
        <v>233</v>
      </c>
      <c r="B14">
        <v>23</v>
      </c>
      <c r="C14">
        <v>76</v>
      </c>
      <c r="D14" t="s">
        <v>338</v>
      </c>
      <c r="E14" s="3" t="e" cm="1">
        <f t="array" ref="E14">AVERAGE(_xlfn._xlws.FILTER('H2'!$AG$2:$AG$89120, (C14='H2'!$B$2:$B$89280)*(D14='H2'!$D$2:$D$89280)*($A$1='H2'!$E$2:$E$89280)))</f>
        <v>#VALUE!</v>
      </c>
      <c r="F14" s="2" t="e" cm="1">
        <f t="array" ref="F14">AVERAGE(_xlfn._xlws.FILTER('H2'!$AG$2:$AG$89120, (C14='H2'!$B$2:$B$89280)*(D14='H2'!$D$2:$D$89280)*(2040='H2'!$E$2:$E$89280)))</f>
        <v>#VALUE!</v>
      </c>
      <c r="G14" s="9" t="e" cm="1">
        <f t="array" ref="G14">_xlfn._xlws.FILTER('H2'!$AH$2:$AH$98960, (C14='H2'!$B$2:$B$89280)*(D14='H2'!$D$2:$D$89280)*($A$1='H2'!$E$2:$E$89280))</f>
        <v>#VALUE!</v>
      </c>
      <c r="H14" s="9" t="e" cm="1">
        <f t="array" ref="H14">_xlfn._xlws.FILTER('H2'!$AJ$2:$AJ$98960, (C14='H2'!$B$2:$B$89280)*(D14='H2'!$D$2:$D$89280)*($A$1='H2'!$E$2:$E$89280))</f>
        <v>#VALUE!</v>
      </c>
      <c r="I14" s="9" t="e" cm="1">
        <f t="array" ref="I14">_xlfn._xlws.FILTER('H2'!$AK$2:$AK$98960, (C14='H2'!$B$2:$B$89280)*(D14='H2'!$D$2:$D$89280)*($A$1='H2'!$E$2:$E$89280))</f>
        <v>#VALUE!</v>
      </c>
      <c r="J14" s="9" t="e" cm="1">
        <f t="array" ref="J14">_xlfn._xlws.FILTER('H2'!$AL$2:$AL$98960, (C14='H2'!$B$2:$B$89280)*(D14='H2'!$D$2:$D$89280)*($A$1='H2'!$E$2:$E$89280))</f>
        <v>#VALUE!</v>
      </c>
      <c r="K14" s="2" t="e" cm="1" vm="1">
        <f t="array" ref="K14">AVERAGE(_xlfn._xlws.FILTER('H2'!$L$2:$L$89280, (C14='H2'!$B$2:$B$89280)*(D14='H2'!$D$2:$D$89280)*($A$1='H2'!$E$2:$E$89280)))</f>
        <v>#VALUE!</v>
      </c>
      <c r="L14" s="2" t="e" cm="1" vm="1">
        <f t="array" ref="L14">AVERAGE(_xlfn._xlws.FILTER('H2'!$M$2:$M$89280, (C14='H2'!$B$2:$B$89280)*(D14='H2'!$D$2:$D$89280)*($A$1='H2'!$E$2:$E$89280)))</f>
        <v>#VALUE!</v>
      </c>
      <c r="M14" s="2" t="e" cm="1" vm="1">
        <f t="array" ref="M14">AVERAGE(_xlfn._xlws.FILTER('H2'!$K$2:$K$89280, ($C14='H2'!$B$2:$B$89280)*(D14='H2'!$D$2:$D$89280)*($A$1='H2'!$E$2:$E$89280)))</f>
        <v>#VALUE!</v>
      </c>
      <c r="N14" s="2" t="e" cm="1" vm="1">
        <f t="array" ref="N14">AVERAGE(_xlfn._xlws.FILTER('H2'!$N$2:$N$89280, ($C14='H2'!$B$2:$B$89280)*(D14='H2'!$D$2:$D$89280)*($A$1='H2'!$E$2:$E$89280)))</f>
        <v>#VALUE!</v>
      </c>
      <c r="O14" s="2" t="e" cm="1" vm="1">
        <f t="array" ref="O14">AVERAGE(_xlfn._xlws.FILTER('H2'!$H$2:$H$89280, ($C14='H2'!$B$2:$B$89280)*(D14='H2'!$D$2:$D$89280)*($A$1='H2'!$E$2:$E$89280)))</f>
        <v>#VALUE!</v>
      </c>
      <c r="P14" s="2" t="e" cm="1" vm="1">
        <f t="array" ref="P14">AVERAGE(_xlfn._xlws.FILTER('H2'!$I$2:$I$89280, ($C14='H2'!$B$2:$B$89280)*(D14='H2'!$D$2:$D$89280)*($A$1='H2'!$E$2:$E$89280)))</f>
        <v>#VALUE!</v>
      </c>
      <c r="Q14" s="2" t="e" cm="1" vm="1">
        <f t="array" ref="Q14">AVERAGE(_xlfn._xlws.FILTER('H2'!$G$2:$G$89280, ($C14='H2'!$B$2:$B$89280)*(D14='H2'!$D$2:$D$89280)*($A$1='H2'!$E$2:$E$89280)))</f>
        <v>#VALUE!</v>
      </c>
      <c r="R14" s="2" t="e" cm="1" vm="1">
        <f t="array" ref="R14">AVERAGE(_xlfn._xlws.FILTER(PS!$F$2:$F$89280, (C14=PS!$B$2:$B$89280)*(D14=PS!$D$2:$D$89280)*($A$1=PS!$E$2:$E$89280)))</f>
        <v>#VALUE!</v>
      </c>
      <c r="S14" s="2" t="e" cm="1" vm="1">
        <f t="array" ref="S14">AVERAGE(_xlfn._xlws.FILTER(PS!$F$2:$F$89280, (C14=PS!$B$2:$B$89280)*(D14=PS!$D$2:$D$89280)*(2040=PS!$E$2:$E$89280)))</f>
        <v>#VALUE!</v>
      </c>
      <c r="T14" s="2" t="e" cm="1" vm="1">
        <f t="array" ref="T14">AVERAGE(_xlfn._xlws.FILTER(PS!$P$2:$P$89280, (C14=PS!$B$2:$B$89280)*(D14=PS!$D$2:$D$89280)*($A$1=PS!$E$2:$E$89280)))+AVERAGE(_xlfn._xlws.FILTER(PS!$R$2:$R$89280, (C14=PS!$B$2:$B$89280)*(D14=PS!$D$2:$D$89280)*($A$1=PS!$E$2:$E$89280)))-T$12</f>
        <v>#VALUE!</v>
      </c>
      <c r="U14" s="2" t="e" cm="1" vm="1">
        <f t="array" ref="U14">AVERAGE(_xlfn._xlws.FILTER(PS!$T$2:$T$89280, (C14=PS!$B$2:$B$89280)*(D14=PS!$D$2:$D$89280)*($A$1=PS!$E$2:$E$89280)))-U$12</f>
        <v>#VALUE!</v>
      </c>
      <c r="V14" s="2" t="e" cm="1" vm="1">
        <f t="array" ref="V14">AVERAGE(_xlfn._xlws.FILTER(PS!$O$2:$O$89280+PS!$U$2:$U$89280, (C14=PS!$B$2:$B$89280)*(D14=PS!$D$2:$D$89280)*($A$1=PS!$E$2:$E$89280)))-V$12</f>
        <v>#VALUE!</v>
      </c>
      <c r="W14" s="2" t="e" cm="1" vm="1">
        <f t="array" ref="W14">AVERAGE(_xlfn._xlws.FILTER(PS!$Q$2:$Q$89280, (C14=PS!$B$2:$B$89280)*(D14=PS!$D$2:$D$89280)*($A$1=PS!$E$2:$E$89280)))-W$12</f>
        <v>#VALUE!</v>
      </c>
      <c r="X14" s="2" t="e" cm="1" vm="1">
        <f t="array" ref="X14">AVERAGE(_xlfn._xlws.FILTER(PS!$S$2:$S$89280, (C14=PS!$B$2:$B$89280)*(D14=PS!$D$2:$D$89280)*($A$1=PS!$E$2:$E$89280)))-X$12</f>
        <v>#VALUE!</v>
      </c>
      <c r="Y14" s="2" t="e" cm="1" vm="1">
        <f t="array" ref="Y14">AVERAGE(_xlfn._xlws.FILTER(PS_FS!$W$2:$W$89280+PS_FS!$Y$2:$Y$89280, (C14=PS_FS!$B$2:$B$89280)*(D14=PS_FS!$D$2:$D$89280)*($A$1=PS_FS!$E$2:$E$89280)))-Y$12</f>
        <v>#VALUE!</v>
      </c>
      <c r="Z14" s="2" t="e" cm="1" vm="1">
        <f t="array" ref="Z14">AVERAGE(_xlfn._xlws.FILTER(PS_FS!$AA$2:$AA$89280, (C14=PS_FS!$B$2:$B$89280)*(D14=PS_FS!$D$2:$D$89280)*($A$1=PS_FS!$E$2:$E$89280)))-Z$12</f>
        <v>#VALUE!</v>
      </c>
      <c r="AA14" s="2" t="e" cm="1" vm="1">
        <f t="array" ref="AA14">AVERAGE(_xlfn._xlws.FILTER(PS_FS!$AB$2:$AB$89280+PS_FS!$V$2:$V$89280, (C14=PS_FS!$B$2:$B$89280)*(D14=PS_FS!$D$2:$D$89280)*($A$1=PS_FS!$E$2:$E$89280)))-AA$12</f>
        <v>#VALUE!</v>
      </c>
      <c r="AB14" s="2" t="e" cm="1" vm="1">
        <f t="array" ref="AB14">AVERAGE(_xlfn._xlws.FILTER(PS_FS!$X$2:$X$89280, (C14=PS_FS!$B$2:$B$89280)*(D14=PS_FS!$D$2:$D$89280)*($A$1=PS_FS!$E$2:$E$89280)))-AB$12</f>
        <v>#VALUE!</v>
      </c>
      <c r="AC14" s="2" t="e" cm="1" vm="1">
        <f t="array" ref="AC14">AVERAGE(_xlfn._xlws.FILTER(PS_FS!$Z$2:$Z$89280, (C14=PS_FS!$B$2:$B$89280)*(D14=PS_FS!$D$2:$D$89280)*($A$1=PS_FS!$E$2:$E$89280)))-AC$12</f>
        <v>#VALUE!</v>
      </c>
      <c r="AD14" s="2" t="e" cm="1" vm="1">
        <f t="array" ref="AD14">AVERAGE(_xlfn._xlws.FILTER(ETS!$M$2:$M$89240, (C14=ETS!$A$2:$A$89240)*(D14=ETS!$C$2:$C$89240)*($A$1=ETS!$D$2:$D$89240)))</f>
        <v>#VALUE!</v>
      </c>
      <c r="AE14" s="2" t="e" cm="1" vm="1">
        <f t="array" ref="AE14">AVERAGE(_xlfn._xlws.FILTER(ETS!$M$2:$M$89240, (C14=ETS!$A$2:$A$89240)*(D14=ETS!$C$2:$C$89240)*(2040=ETS!$D$2:$D$89240)))</f>
        <v>#VALUE!</v>
      </c>
      <c r="AF14" s="9" t="e" cm="1" vm="1">
        <f t="array" ref="AF14">AVERAGE(_xlfn._xlws.FILTER(ETS!$L$2:$L$89240, (C14=ETS!$A$2:$A$89240)*(D14=ETS!$C$2:$C$89240)))*40-AF$12</f>
        <v>#VALUE!</v>
      </c>
      <c r="AG14" s="9" t="e" cm="1" vm="1">
        <f t="array" ref="AG14">AVERAGE(_xlfn._xlws.FILTER(ETS!$K$2:$K$89240, (C14=ETS!$A$2:$A$89240)*(D14=ETS!$C$2:$C$89240)))*40-AG$12</f>
        <v>#VALUE!</v>
      </c>
      <c r="AH14" s="9" t="e" cm="1" vm="1">
        <f t="array" ref="AH14">AVERAGE(_xlfn._xlws.FILTER(ETS!$J$2:$J$89240, (C14=ETS!$A$2:$A$89240)*(D14=ETS!$C$2:$C$89240)))*40-AH$12</f>
        <v>#VALUE!</v>
      </c>
      <c r="AI14" s="4" t="e" vm="2">
        <f t="shared" si="12"/>
        <v>#VALUE!</v>
      </c>
      <c r="AJ14" s="2" t="e" vm="2">
        <f t="shared" si="5"/>
        <v>#VALUE!</v>
      </c>
      <c r="AK14" s="9" t="e" vm="2">
        <f t="shared" si="15"/>
        <v>#VALUE!</v>
      </c>
      <c r="AL14" t="e" vm="2">
        <f t="shared" si="2"/>
        <v>#VALUE!</v>
      </c>
      <c r="AM14" s="9" t="e" vm="2">
        <f t="shared" si="3"/>
        <v>#VALUE!</v>
      </c>
      <c r="AN14" t="e" vm="2">
        <f t="shared" si="7"/>
        <v>#VALUE!</v>
      </c>
      <c r="AO14" t="e" vm="2">
        <f t="shared" si="8"/>
        <v>#VALUE!</v>
      </c>
      <c r="AP14" t="e" vm="2">
        <f t="shared" si="16"/>
        <v>#VALUE!</v>
      </c>
      <c r="AQ14" t="e" vm="2">
        <f t="shared" si="10"/>
        <v>#VALUE!</v>
      </c>
      <c r="AR14">
        <v>2490.4501079403449</v>
      </c>
      <c r="AS14" t="e" vm="2">
        <f t="shared" si="11"/>
        <v>#VALUE!</v>
      </c>
      <c r="AT14" s="4" t="e" vm="2">
        <f t="shared" si="4"/>
        <v>#VALUE!</v>
      </c>
      <c r="AU14" s="4" t="e" vm="2">
        <f t="shared" si="4"/>
        <v>#VALUE!</v>
      </c>
    </row>
    <row r="15" spans="1:47" x14ac:dyDescent="0.25">
      <c r="A15" t="s">
        <v>238</v>
      </c>
      <c r="B15">
        <v>24</v>
      </c>
      <c r="C15">
        <v>176</v>
      </c>
      <c r="D15" t="s">
        <v>338</v>
      </c>
      <c r="E15" s="3" t="e" cm="1">
        <f t="array" ref="E15">AVERAGE(_xlfn._xlws.FILTER('H2'!$AG$2:$AG$89120, (C15='H2'!$B$2:$B$89280)*(D15='H2'!$D$2:$D$89280)*($A$1='H2'!$E$2:$E$89280)))</f>
        <v>#VALUE!</v>
      </c>
      <c r="F15" s="2" t="e" cm="1">
        <f t="array" ref="F15">AVERAGE(_xlfn._xlws.FILTER('H2'!$AG$2:$AG$89120, (C15='H2'!$B$2:$B$89280)*(D15='H2'!$D$2:$D$89280)*(2040='H2'!$E$2:$E$89280)))</f>
        <v>#VALUE!</v>
      </c>
      <c r="G15" s="9" t="e" cm="1">
        <f t="array" ref="G15">_xlfn._xlws.FILTER('H2'!$AH$2:$AH$98960, (C15='H2'!$B$2:$B$89280)*(D15='H2'!$D$2:$D$89280)*($A$1='H2'!$E$2:$E$89280))</f>
        <v>#VALUE!</v>
      </c>
      <c r="H15" s="9" t="e" cm="1">
        <f t="array" ref="H15">_xlfn._xlws.FILTER('H2'!$AJ$2:$AJ$98960, (C15='H2'!$B$2:$B$89280)*(D15='H2'!$D$2:$D$89280)*($A$1='H2'!$E$2:$E$89280))</f>
        <v>#VALUE!</v>
      </c>
      <c r="I15" s="9" t="e" cm="1">
        <f t="array" ref="I15">_xlfn._xlws.FILTER('H2'!$AK$2:$AK$98960, (C15='H2'!$B$2:$B$89280)*(D15='H2'!$D$2:$D$89280)*($A$1='H2'!$E$2:$E$89280))</f>
        <v>#VALUE!</v>
      </c>
      <c r="J15" s="9" t="e" cm="1">
        <f t="array" ref="J15">_xlfn._xlws.FILTER('H2'!$AL$2:$AL$98960, (C15='H2'!$B$2:$B$89280)*(D15='H2'!$D$2:$D$89280)*($A$1='H2'!$E$2:$E$89280))</f>
        <v>#VALUE!</v>
      </c>
      <c r="K15" s="2" t="e" cm="1" vm="1">
        <f t="array" ref="K15">AVERAGE(_xlfn._xlws.FILTER('H2'!$L$2:$L$89280, (C15='H2'!$B$2:$B$89280)*(D15='H2'!$D$2:$D$89280)*($A$1='H2'!$E$2:$E$89280)))</f>
        <v>#VALUE!</v>
      </c>
      <c r="L15" s="2" t="e" cm="1" vm="1">
        <f t="array" ref="L15">AVERAGE(_xlfn._xlws.FILTER('H2'!$M$2:$M$89280, (C15='H2'!$B$2:$B$89280)*(D15='H2'!$D$2:$D$89280)*($A$1='H2'!$E$2:$E$89280)))</f>
        <v>#VALUE!</v>
      </c>
      <c r="M15" s="2" t="e" cm="1" vm="1">
        <f t="array" ref="M15">AVERAGE(_xlfn._xlws.FILTER('H2'!$K$2:$K$89280, ($C15='H2'!$B$2:$B$89280)*(D15='H2'!$D$2:$D$89280)*($A$1='H2'!$E$2:$E$89280)))</f>
        <v>#VALUE!</v>
      </c>
      <c r="N15" s="2" t="e" cm="1" vm="1">
        <f t="array" ref="N15">AVERAGE(_xlfn._xlws.FILTER('H2'!$N$2:$N$89280, ($C15='H2'!$B$2:$B$89280)*(D15='H2'!$D$2:$D$89280)*($A$1='H2'!$E$2:$E$89280)))</f>
        <v>#VALUE!</v>
      </c>
      <c r="O15" s="2" t="e" cm="1" vm="1">
        <f t="array" ref="O15">AVERAGE(_xlfn._xlws.FILTER('H2'!$H$2:$H$89280, ($C15='H2'!$B$2:$B$89280)*(D15='H2'!$D$2:$D$89280)*($A$1='H2'!$E$2:$E$89280)))</f>
        <v>#VALUE!</v>
      </c>
      <c r="P15" s="2" t="e" cm="1" vm="1">
        <f t="array" ref="P15">AVERAGE(_xlfn._xlws.FILTER('H2'!$I$2:$I$89280, ($C15='H2'!$B$2:$B$89280)*(D15='H2'!$D$2:$D$89280)*($A$1='H2'!$E$2:$E$89280)))</f>
        <v>#VALUE!</v>
      </c>
      <c r="Q15" s="2" t="e" cm="1" vm="1">
        <f t="array" ref="Q15">AVERAGE(_xlfn._xlws.FILTER('H2'!$G$2:$G$89280, ($C15='H2'!$B$2:$B$89280)*(D15='H2'!$D$2:$D$89280)*($A$1='H2'!$E$2:$E$89280)))</f>
        <v>#VALUE!</v>
      </c>
      <c r="R15" s="2" t="e" cm="1" vm="1">
        <f t="array" ref="R15">AVERAGE(_xlfn._xlws.FILTER(PS!$F$2:$F$89280, (C15=PS!$B$2:$B$89280)*(D15=PS!$D$2:$D$89280)*($A$1=PS!$E$2:$E$89280)))</f>
        <v>#VALUE!</v>
      </c>
      <c r="S15" s="2" t="e" cm="1" vm="1">
        <f t="array" ref="S15">AVERAGE(_xlfn._xlws.FILTER(PS!$F$2:$F$89280, (C15=PS!$B$2:$B$89280)*(D15=PS!$D$2:$D$89280)*(2040=PS!$E$2:$E$89280)))</f>
        <v>#VALUE!</v>
      </c>
      <c r="T15" s="2" t="e" cm="1" vm="1">
        <f t="array" ref="T15">AVERAGE(_xlfn._xlws.FILTER(PS!$P$2:$P$89280, (C15=PS!$B$2:$B$89280)*(D15=PS!$D$2:$D$89280)*($A$1=PS!$E$2:$E$89280)))+AVERAGE(_xlfn._xlws.FILTER(PS!$R$2:$R$89280, (C15=PS!$B$2:$B$89280)*(D15=PS!$D$2:$D$89280)*($A$1=PS!$E$2:$E$89280)))-T$12</f>
        <v>#VALUE!</v>
      </c>
      <c r="U15" s="2" t="e" cm="1" vm="1">
        <f t="array" ref="U15">AVERAGE(_xlfn._xlws.FILTER(PS!$T$2:$T$89280, (C15=PS!$B$2:$B$89280)*(D15=PS!$D$2:$D$89280)*($A$1=PS!$E$2:$E$89280)))-U$12</f>
        <v>#VALUE!</v>
      </c>
      <c r="V15" s="2" t="e" cm="1" vm="1">
        <f t="array" ref="V15">AVERAGE(_xlfn._xlws.FILTER(PS!$O$2:$O$89280+PS!$U$2:$U$89280, (C15=PS!$B$2:$B$89280)*(D15=PS!$D$2:$D$89280)*($A$1=PS!$E$2:$E$89280)))-V$12</f>
        <v>#VALUE!</v>
      </c>
      <c r="W15" s="2" t="e" cm="1" vm="1">
        <f t="array" ref="W15">AVERAGE(_xlfn._xlws.FILTER(PS!$Q$2:$Q$89280, (C15=PS!$B$2:$B$89280)*(D15=PS!$D$2:$D$89280)*($A$1=PS!$E$2:$E$89280)))-W$12</f>
        <v>#VALUE!</v>
      </c>
      <c r="X15" s="2" t="e" cm="1" vm="1">
        <f t="array" ref="X15">AVERAGE(_xlfn._xlws.FILTER(PS!$S$2:$S$89280, (C15=PS!$B$2:$B$89280)*(D15=PS!$D$2:$D$89280)*($A$1=PS!$E$2:$E$89280)))-X$12</f>
        <v>#VALUE!</v>
      </c>
      <c r="Y15" s="2" t="e" cm="1" vm="1">
        <f t="array" ref="Y15">AVERAGE(_xlfn._xlws.FILTER(PS_FS!$W$2:$W$89280+PS_FS!$Y$2:$Y$89280, (C15=PS_FS!$B$2:$B$89280)*(D15=PS_FS!$D$2:$D$89280)*($A$1=PS_FS!$E$2:$E$89280)))-Y$12</f>
        <v>#VALUE!</v>
      </c>
      <c r="Z15" s="2" t="e" cm="1" vm="1">
        <f t="array" ref="Z15">AVERAGE(_xlfn._xlws.FILTER(PS_FS!$AA$2:$AA$89280, (C15=PS_FS!$B$2:$B$89280)*(D15=PS_FS!$D$2:$D$89280)*($A$1=PS_FS!$E$2:$E$89280)))-Z$12</f>
        <v>#VALUE!</v>
      </c>
      <c r="AA15" s="2" t="e" cm="1" vm="1">
        <f t="array" ref="AA15">AVERAGE(_xlfn._xlws.FILTER(PS_FS!$AB$2:$AB$89280+PS_FS!$V$2:$V$89280, (C15=PS_FS!$B$2:$B$89280)*(D15=PS_FS!$D$2:$D$89280)*($A$1=PS_FS!$E$2:$E$89280)))-AA$12</f>
        <v>#VALUE!</v>
      </c>
      <c r="AB15" s="2" t="e" cm="1" vm="1">
        <f t="array" ref="AB15">AVERAGE(_xlfn._xlws.FILTER(PS_FS!$X$2:$X$89280, (C15=PS_FS!$B$2:$B$89280)*(D15=PS_FS!$D$2:$D$89280)*($A$1=PS_FS!$E$2:$E$89280)))-AB$12</f>
        <v>#VALUE!</v>
      </c>
      <c r="AC15" s="2" t="e" cm="1" vm="1">
        <f t="array" ref="AC15">AVERAGE(_xlfn._xlws.FILTER(PS_FS!$Z$2:$Z$89280, (C15=PS_FS!$B$2:$B$89280)*(D15=PS_FS!$D$2:$D$89280)*($A$1=PS_FS!$E$2:$E$89280)))-AC$12</f>
        <v>#VALUE!</v>
      </c>
      <c r="AD15" s="2" t="e" cm="1" vm="1">
        <f t="array" ref="AD15">AVERAGE(_xlfn._xlws.FILTER(ETS!$M$2:$M$89240, (C15=ETS!$A$2:$A$89240)*(D15=ETS!$C$2:$C$89240)*($A$1=ETS!$D$2:$D$89240)))</f>
        <v>#VALUE!</v>
      </c>
      <c r="AE15" s="2" t="e" cm="1" vm="1">
        <f t="array" ref="AE15">AVERAGE(_xlfn._xlws.FILTER(ETS!$M$2:$M$89240, (C15=ETS!$A$2:$A$89240)*(D15=ETS!$C$2:$C$89240)*(2040=ETS!$D$2:$D$89240)))</f>
        <v>#VALUE!</v>
      </c>
      <c r="AF15" s="9" t="e" cm="1" vm="1">
        <f t="array" ref="AF15">AVERAGE(_xlfn._xlws.FILTER(ETS!$L$2:$L$89240, (C15=ETS!$A$2:$A$89240)*(D15=ETS!$C$2:$C$89240)))*40-AF$12</f>
        <v>#VALUE!</v>
      </c>
      <c r="AG15" s="9" t="e" cm="1" vm="1">
        <f t="array" ref="AG15">AVERAGE(_xlfn._xlws.FILTER(ETS!$K$2:$K$89240, (C15=ETS!$A$2:$A$89240)*(D15=ETS!$C$2:$C$89240)))*40-AG$12</f>
        <v>#VALUE!</v>
      </c>
      <c r="AH15" s="9" t="e" cm="1" vm="1">
        <f t="array" ref="AH15">AVERAGE(_xlfn._xlws.FILTER(ETS!$J$2:$J$89240, (C15=ETS!$A$2:$A$89240)*(D15=ETS!$C$2:$C$89240)))*40-AH$12</f>
        <v>#VALUE!</v>
      </c>
      <c r="AI15" s="4" t="e" vm="2">
        <f t="shared" si="12"/>
        <v>#VALUE!</v>
      </c>
      <c r="AJ15" s="2" t="e" vm="2">
        <f t="shared" si="5"/>
        <v>#VALUE!</v>
      </c>
      <c r="AK15" s="9" t="e" vm="2">
        <f t="shared" si="15"/>
        <v>#VALUE!</v>
      </c>
      <c r="AL15" t="e" vm="2">
        <f t="shared" si="2"/>
        <v>#VALUE!</v>
      </c>
      <c r="AM15" s="9" t="e" vm="2">
        <f t="shared" si="3"/>
        <v>#VALUE!</v>
      </c>
      <c r="AN15" t="e" vm="2">
        <f t="shared" si="7"/>
        <v>#VALUE!</v>
      </c>
      <c r="AO15" t="e" vm="2">
        <f t="shared" si="8"/>
        <v>#VALUE!</v>
      </c>
      <c r="AP15" t="e" vm="2">
        <f t="shared" si="16"/>
        <v>#VALUE!</v>
      </c>
      <c r="AQ15" t="e" vm="2">
        <f t="shared" si="10"/>
        <v>#VALUE!</v>
      </c>
      <c r="AR15">
        <v>2490.4501079403449</v>
      </c>
      <c r="AS15" t="e" vm="2">
        <f t="shared" si="11"/>
        <v>#VALUE!</v>
      </c>
      <c r="AT15" s="4" t="e" vm="2">
        <f t="shared" si="4"/>
        <v>#VALUE!</v>
      </c>
      <c r="AU15" s="4" t="e" vm="2">
        <f t="shared" si="4"/>
        <v>#VALUE!</v>
      </c>
    </row>
    <row r="16" spans="1:47" x14ac:dyDescent="0.25">
      <c r="A16" t="s">
        <v>242</v>
      </c>
      <c r="B16">
        <v>25</v>
      </c>
      <c r="C16">
        <v>226</v>
      </c>
      <c r="D16" t="s">
        <v>338</v>
      </c>
      <c r="E16" s="3" t="e" cm="1">
        <f t="array" ref="E16">AVERAGE(_xlfn._xlws.FILTER('H2'!$AG$2:$AG$89120, (C16='H2'!$B$2:$B$89280)*(D16='H2'!$D$2:$D$89280)*($A$1='H2'!$E$2:$E$89280)))</f>
        <v>#VALUE!</v>
      </c>
      <c r="F16" s="2" t="e" cm="1">
        <f t="array" ref="F16">AVERAGE(_xlfn._xlws.FILTER('H2'!$AG$2:$AG$89120, (C16='H2'!$B$2:$B$89280)*(D16='H2'!$D$2:$D$89280)*(2040='H2'!$E$2:$E$89280)))</f>
        <v>#VALUE!</v>
      </c>
      <c r="G16" s="9" t="e" cm="1">
        <f t="array" ref="G16">_xlfn._xlws.FILTER('H2'!$AH$2:$AH$98960, (C16='H2'!$B$2:$B$89280)*(D16='H2'!$D$2:$D$89280)*($A$1='H2'!$E$2:$E$89280))</f>
        <v>#VALUE!</v>
      </c>
      <c r="H16" s="9" t="e" cm="1">
        <f t="array" ref="H16">_xlfn._xlws.FILTER('H2'!$AJ$2:$AJ$98960, (C16='H2'!$B$2:$B$89280)*(D16='H2'!$D$2:$D$89280)*($A$1='H2'!$E$2:$E$89280))</f>
        <v>#VALUE!</v>
      </c>
      <c r="I16" s="9" t="e" cm="1">
        <f t="array" ref="I16">_xlfn._xlws.FILTER('H2'!$AK$2:$AK$98960, (C16='H2'!$B$2:$B$89280)*(D16='H2'!$D$2:$D$89280)*($A$1='H2'!$E$2:$E$89280))</f>
        <v>#VALUE!</v>
      </c>
      <c r="J16" s="9" t="e" cm="1">
        <f t="array" ref="J16">_xlfn._xlws.FILTER('H2'!$AL$2:$AL$98960, (C16='H2'!$B$2:$B$89280)*(D16='H2'!$D$2:$D$89280)*($A$1='H2'!$E$2:$E$89280))</f>
        <v>#VALUE!</v>
      </c>
      <c r="K16" s="2" t="e" cm="1" vm="1">
        <f t="array" ref="K16">AVERAGE(_xlfn._xlws.FILTER('H2'!$L$2:$L$89280, (C16='H2'!$B$2:$B$89280)*(D16='H2'!$D$2:$D$89280)*($A$1='H2'!$E$2:$E$89280)))</f>
        <v>#VALUE!</v>
      </c>
      <c r="L16" s="2" t="e" cm="1" vm="1">
        <f t="array" ref="L16">AVERAGE(_xlfn._xlws.FILTER('H2'!$M$2:$M$89280, (C16='H2'!$B$2:$B$89280)*(D16='H2'!$D$2:$D$89280)*($A$1='H2'!$E$2:$E$89280)))</f>
        <v>#VALUE!</v>
      </c>
      <c r="M16" s="2" t="e" cm="1" vm="1">
        <f t="array" ref="M16">AVERAGE(_xlfn._xlws.FILTER('H2'!$K$2:$K$89280, ($C16='H2'!$B$2:$B$89280)*(D16='H2'!$D$2:$D$89280)*($A$1='H2'!$E$2:$E$89280)))</f>
        <v>#VALUE!</v>
      </c>
      <c r="N16" s="2" t="e" cm="1" vm="1">
        <f t="array" ref="N16">AVERAGE(_xlfn._xlws.FILTER('H2'!$N$2:$N$89280, ($C16='H2'!$B$2:$B$89280)*(D16='H2'!$D$2:$D$89280)*($A$1='H2'!$E$2:$E$89280)))</f>
        <v>#VALUE!</v>
      </c>
      <c r="O16" s="2" t="e" cm="1" vm="1">
        <f t="array" ref="O16">AVERAGE(_xlfn._xlws.FILTER('H2'!$H$2:$H$89280, ($C16='H2'!$B$2:$B$89280)*(D16='H2'!$D$2:$D$89280)*($A$1='H2'!$E$2:$E$89280)))</f>
        <v>#VALUE!</v>
      </c>
      <c r="P16" s="2" t="e" cm="1" vm="1">
        <f t="array" ref="P16">AVERAGE(_xlfn._xlws.FILTER('H2'!$I$2:$I$89280, ($C16='H2'!$B$2:$B$89280)*(D16='H2'!$D$2:$D$89280)*($A$1='H2'!$E$2:$E$89280)))</f>
        <v>#VALUE!</v>
      </c>
      <c r="Q16" s="2" t="e" cm="1" vm="1">
        <f t="array" ref="Q16">AVERAGE(_xlfn._xlws.FILTER('H2'!$G$2:$G$89280, ($C16='H2'!$B$2:$B$89280)*(D16='H2'!$D$2:$D$89280)*($A$1='H2'!$E$2:$E$89280)))</f>
        <v>#VALUE!</v>
      </c>
      <c r="R16" s="2" t="e" cm="1" vm="1">
        <f t="array" ref="R16">AVERAGE(_xlfn._xlws.FILTER(PS!$F$2:$F$89280, (C16=PS!$B$2:$B$89280)*(D16=PS!$D$2:$D$89280)*($A$1=PS!$E$2:$E$89280)))</f>
        <v>#VALUE!</v>
      </c>
      <c r="S16" s="2" t="e" cm="1" vm="1">
        <f t="array" ref="S16">AVERAGE(_xlfn._xlws.FILTER(PS!$F$2:$F$89280, (C16=PS!$B$2:$B$89280)*(D16=PS!$D$2:$D$89280)*(2040=PS!$E$2:$E$89280)))</f>
        <v>#VALUE!</v>
      </c>
      <c r="T16" s="2" t="e" cm="1" vm="1">
        <f t="array" ref="T16">AVERAGE(_xlfn._xlws.FILTER(PS!$P$2:$P$89280, (C16=PS!$B$2:$B$89280)*(D16=PS!$D$2:$D$89280)*($A$1=PS!$E$2:$E$89280)))+AVERAGE(_xlfn._xlws.FILTER(PS!$R$2:$R$89280, (C16=PS!$B$2:$B$89280)*(D16=PS!$D$2:$D$89280)*($A$1=PS!$E$2:$E$89280)))-T$12</f>
        <v>#VALUE!</v>
      </c>
      <c r="U16" s="2" t="e" cm="1" vm="1">
        <f t="array" ref="U16">AVERAGE(_xlfn._xlws.FILTER(PS!$T$2:$T$89280, (C16=PS!$B$2:$B$89280)*(D16=PS!$D$2:$D$89280)*($A$1=PS!$E$2:$E$89280)))-U$12</f>
        <v>#VALUE!</v>
      </c>
      <c r="V16" s="2" t="e" cm="1" vm="1">
        <f t="array" ref="V16">AVERAGE(_xlfn._xlws.FILTER(PS!$O$2:$O$89280+PS!$U$2:$U$89280, (C16=PS!$B$2:$B$89280)*(D16=PS!$D$2:$D$89280)*($A$1=PS!$E$2:$E$89280)))-V$12</f>
        <v>#VALUE!</v>
      </c>
      <c r="W16" s="2" t="e" cm="1" vm="1">
        <f t="array" ref="W16">AVERAGE(_xlfn._xlws.FILTER(PS!$Q$2:$Q$89280, (C16=PS!$B$2:$B$89280)*(D16=PS!$D$2:$D$89280)*($A$1=PS!$E$2:$E$89280)))-W$12</f>
        <v>#VALUE!</v>
      </c>
      <c r="X16" s="2" t="e" cm="1" vm="1">
        <f t="array" ref="X16">AVERAGE(_xlfn._xlws.FILTER(PS!$S$2:$S$89280, (C16=PS!$B$2:$B$89280)*(D16=PS!$D$2:$D$89280)*($A$1=PS!$E$2:$E$89280)))-X$12</f>
        <v>#VALUE!</v>
      </c>
      <c r="Y16" s="2" t="e" cm="1" vm="1">
        <f t="array" ref="Y16">AVERAGE(_xlfn._xlws.FILTER(PS_FS!$W$2:$W$89280+PS_FS!$Y$2:$Y$89280, (C16=PS_FS!$B$2:$B$89280)*(D16=PS_FS!$D$2:$D$89280)*($A$1=PS_FS!$E$2:$E$89280)))-Y$12</f>
        <v>#VALUE!</v>
      </c>
      <c r="Z16" s="2" t="e" cm="1" vm="1">
        <f t="array" ref="Z16">AVERAGE(_xlfn._xlws.FILTER(PS_FS!$AA$2:$AA$89280, (C16=PS_FS!$B$2:$B$89280)*(D16=PS_FS!$D$2:$D$89280)*($A$1=PS_FS!$E$2:$E$89280)))-Z$12</f>
        <v>#VALUE!</v>
      </c>
      <c r="AA16" s="2" t="e" cm="1" vm="1">
        <f t="array" ref="AA16">AVERAGE(_xlfn._xlws.FILTER(PS_FS!$AB$2:$AB$89280+PS_FS!$V$2:$V$89280, (C16=PS_FS!$B$2:$B$89280)*(D16=PS_FS!$D$2:$D$89280)*($A$1=PS_FS!$E$2:$E$89280)))-AA$12</f>
        <v>#VALUE!</v>
      </c>
      <c r="AB16" s="2" t="e" cm="1" vm="1">
        <f t="array" ref="AB16">AVERAGE(_xlfn._xlws.FILTER(PS_FS!$X$2:$X$89280, (C16=PS_FS!$B$2:$B$89280)*(D16=PS_FS!$D$2:$D$89280)*($A$1=PS_FS!$E$2:$E$89280)))-AB$12</f>
        <v>#VALUE!</v>
      </c>
      <c r="AC16" s="2" t="e" cm="1" vm="1">
        <f t="array" ref="AC16">AVERAGE(_xlfn._xlws.FILTER(PS_FS!$Z$2:$Z$89280, (C16=PS_FS!$B$2:$B$89280)*(D16=PS_FS!$D$2:$D$89280)*($A$1=PS_FS!$E$2:$E$89280)))-AC$12</f>
        <v>#VALUE!</v>
      </c>
      <c r="AD16" s="2" t="e" cm="1" vm="1">
        <f t="array" ref="AD16">AVERAGE(_xlfn._xlws.FILTER(ETS!$M$2:$M$89240, (C16=ETS!$A$2:$A$89240)*(D16=ETS!$C$2:$C$89240)*($A$1=ETS!$D$2:$D$89240)))</f>
        <v>#VALUE!</v>
      </c>
      <c r="AE16" s="2" t="e" cm="1" vm="1">
        <f t="array" ref="AE16">AVERAGE(_xlfn._xlws.FILTER(ETS!$M$2:$M$89240, (C16=ETS!$A$2:$A$89240)*(D16=ETS!$C$2:$C$89240)*(2040=ETS!$D$2:$D$89240)))</f>
        <v>#VALUE!</v>
      </c>
      <c r="AF16" s="9" t="e" cm="1" vm="1">
        <f t="array" ref="AF16">AVERAGE(_xlfn._xlws.FILTER(ETS!$L$2:$L$89240, (C16=ETS!$A$2:$A$89240)*(D16=ETS!$C$2:$C$89240)))*40-AF$12</f>
        <v>#VALUE!</v>
      </c>
      <c r="AG16" s="9" t="e" cm="1" vm="1">
        <f t="array" ref="AG16">AVERAGE(_xlfn._xlws.FILTER(ETS!$K$2:$K$89240, (C16=ETS!$A$2:$A$89240)*(D16=ETS!$C$2:$C$89240)))*40-AG$12</f>
        <v>#VALUE!</v>
      </c>
      <c r="AH16" s="9" t="e" cm="1" vm="1">
        <f t="array" ref="AH16">AVERAGE(_xlfn._xlws.FILTER(ETS!$J$2:$J$89240, (C16=ETS!$A$2:$A$89240)*(D16=ETS!$C$2:$C$89240)))*40-AH$12</f>
        <v>#VALUE!</v>
      </c>
      <c r="AI16" s="4" t="e" vm="2">
        <f t="shared" si="12"/>
        <v>#VALUE!</v>
      </c>
      <c r="AJ16" s="2" t="e" vm="2">
        <f t="shared" si="5"/>
        <v>#VALUE!</v>
      </c>
      <c r="AK16" s="9" t="e" vm="2">
        <f t="shared" si="15"/>
        <v>#VALUE!</v>
      </c>
      <c r="AL16" t="e" vm="2">
        <f t="shared" si="2"/>
        <v>#VALUE!</v>
      </c>
      <c r="AM16" s="9" t="e" vm="2">
        <f t="shared" si="3"/>
        <v>#VALUE!</v>
      </c>
      <c r="AN16" t="e" vm="2">
        <f t="shared" si="7"/>
        <v>#VALUE!</v>
      </c>
      <c r="AO16" t="e" vm="2">
        <f t="shared" si="8"/>
        <v>#VALUE!</v>
      </c>
      <c r="AP16" t="e" vm="2">
        <f t="shared" si="16"/>
        <v>#VALUE!</v>
      </c>
      <c r="AQ16" t="e" vm="2">
        <f t="shared" si="10"/>
        <v>#VALUE!</v>
      </c>
      <c r="AR16">
        <v>2490.4501079403449</v>
      </c>
      <c r="AS16" t="e" vm="2">
        <f t="shared" si="11"/>
        <v>#VALUE!</v>
      </c>
      <c r="AT16" s="4" t="e" vm="2">
        <f t="shared" si="4"/>
        <v>#VALUE!</v>
      </c>
      <c r="AU16" s="4" t="e" vm="2">
        <f t="shared" si="4"/>
        <v>#VALUE!</v>
      </c>
    </row>
    <row r="17" spans="1:47" x14ac:dyDescent="0.25">
      <c r="A17" t="s">
        <v>256</v>
      </c>
      <c r="B17">
        <v>29</v>
      </c>
      <c r="C17">
        <v>1</v>
      </c>
      <c r="D17" t="s">
        <v>344</v>
      </c>
      <c r="E17" s="3" t="e" cm="1">
        <f t="array" ref="E17">AVERAGE(_xlfn._xlws.FILTER('H2'!$AG$2:$AG$89120, (C17='H2'!$B$2:$B$89280)*(D17='H2'!$D$2:$D$89280)*($A$1='H2'!$E$2:$E$89280)))</f>
        <v>#VALUE!</v>
      </c>
      <c r="F17" s="2" t="e" cm="1">
        <f t="array" ref="F17">AVERAGE(_xlfn._xlws.FILTER('H2'!$AG$2:$AG$89120, (C17='H2'!$B$2:$B$89280)*(D17='H2'!$D$2:$D$89280)*(2040='H2'!$E$2:$E$89280)))</f>
        <v>#VALUE!</v>
      </c>
      <c r="G17" s="9" t="e" cm="1">
        <f t="array" ref="G17">_xlfn._xlws.FILTER('H2'!$AH$2:$AH$98960, (C17='H2'!$B$2:$B$89280)*(D17='H2'!$D$2:$D$89280)*($A$1='H2'!$E$2:$E$89280))</f>
        <v>#VALUE!</v>
      </c>
      <c r="H17" s="9" t="e" cm="1">
        <f t="array" ref="H17">_xlfn._xlws.FILTER('H2'!$AJ$2:$AJ$98960, (C17='H2'!$B$2:$B$89280)*(D17='H2'!$D$2:$D$89280)*($A$1='H2'!$E$2:$E$89280))</f>
        <v>#VALUE!</v>
      </c>
      <c r="I17" s="9" t="e" cm="1">
        <f t="array" ref="I17">_xlfn._xlws.FILTER('H2'!$AK$2:$AK$98960, (C17='H2'!$B$2:$B$89280)*(D17='H2'!$D$2:$D$89280)*($A$1='H2'!$E$2:$E$89280))</f>
        <v>#VALUE!</v>
      </c>
      <c r="J17" s="9" t="e" cm="1">
        <f t="array" ref="J17">_xlfn._xlws.FILTER('H2'!$AL$2:$AL$98960, (C17='H2'!$B$2:$B$89280)*(D17='H2'!$D$2:$D$89280)*($A$1='H2'!$E$2:$E$89280))</f>
        <v>#VALUE!</v>
      </c>
      <c r="K17" s="2" cm="1">
        <f t="array" ref="K17">AVERAGE(_xlfn._xlws.FILTER('H2'!$L$2:$L$89280, (C17='H2'!$B$2:$B$89280)*(D17='H2'!$D$2:$D$89280)*($A$1='H2'!$E$2:$E$89280)))</f>
        <v>4.3174696407125657</v>
      </c>
      <c r="L17" s="2" cm="1">
        <f t="array" ref="L17">AVERAGE(_xlfn._xlws.FILTER('H2'!$M$2:$M$89280, (C17='H2'!$B$2:$B$89280)*(D17='H2'!$D$2:$D$89280)*($A$1='H2'!$E$2:$E$89280)))</f>
        <v>5.1082604529618028</v>
      </c>
      <c r="M17" s="2" cm="1">
        <f t="array" ref="M17">AVERAGE(_xlfn._xlws.FILTER('H2'!$K$2:$K$89280, ($C17='H2'!$B$2:$B$89280)*(D17='H2'!$D$2:$D$89280)*($A$1='H2'!$E$2:$E$89280)))</f>
        <v>4.1512091436321907E-3</v>
      </c>
      <c r="N17" s="2" cm="1">
        <f t="array" ref="N17">AVERAGE(_xlfn._xlws.FILTER('H2'!$N$2:$N$89280, ($C17='H2'!$B$2:$B$89280)*(D17='H2'!$D$2:$D$89280)*($A$1='H2'!$E$2:$E$89280)))</f>
        <v>10.561636763136427</v>
      </c>
      <c r="O17" s="2" cm="1">
        <f t="array" ref="O17">AVERAGE(_xlfn._xlws.FILTER('H2'!$H$2:$H$89280, ($C17='H2'!$B$2:$B$89280)*(D17='H2'!$D$2:$D$89280)*($A$1='H2'!$E$2:$E$89280)))</f>
        <v>28.269987848941678</v>
      </c>
      <c r="P17" s="2" cm="1">
        <f t="array" ref="P17">AVERAGE(_xlfn._xlws.FILTER('H2'!$I$2:$I$89280, ($C17='H2'!$B$2:$B$89280)*(D17='H2'!$D$2:$D$89280)*($A$1='H2'!$E$2:$E$89280)))</f>
        <v>47.004640121854649</v>
      </c>
      <c r="Q17" s="2" cm="1">
        <f t="array" ref="Q17">AVERAGE(_xlfn._xlws.FILTER('H2'!$G$2:$G$89280, ($C17='H2'!$B$2:$B$89280)*(D17='H2'!$D$2:$D$89280)*($A$1='H2'!$E$2:$E$89280)))</f>
        <v>0.16333333333336528</v>
      </c>
      <c r="R17" s="2" cm="1">
        <f t="array" ref="R17">AVERAGE(_xlfn._xlws.FILTER(PS!$F$2:$F$89280, (C17=PS!$B$2:$B$89280)*(D17=PS!$D$2:$D$89280)*($A$1=PS!$E$2:$E$89280)))</f>
        <v>86.389391318722744</v>
      </c>
      <c r="S17" s="2" cm="1">
        <f t="array" ref="S17">AVERAGE(_xlfn._xlws.FILTER(PS!$F$2:$F$89280, (C17=PS!$B$2:$B$89280)*(D17=PS!$D$2:$D$89280)*(2040=PS!$E$2:$E$89280)))</f>
        <v>105.81822564360684</v>
      </c>
      <c r="T17" s="9" cm="1">
        <f t="array" ref="T17">AVERAGE(_xlfn._xlws.FILTER(PS!$P$2:$P$89280, (C17=PS!$B$2:$B$89280)*(D17=PS!$D$2:$D$89280)*($A$1=PS!$E$2:$E$89280)))+AVERAGE(_xlfn._xlws.FILTER(PS!$R$2:$R$89280, (C17=PS!$B$2:$B$89280)*(D17=PS!$D$2:$D$89280)*($A$1=PS!$E$2:$E$89280)))</f>
        <v>1123.4452723434101</v>
      </c>
      <c r="U17" s="9" cm="1">
        <f t="array" ref="U17">AVERAGE(_xlfn._xlws.FILTER(PS!$T$2:$T$89280, (C17=PS!$B$2:$B$89280)*(D17=PS!$D$2:$D$89280)*($A$1=PS!$E$2:$E$89280)))</f>
        <v>445.74192586425875</v>
      </c>
      <c r="V17" s="9" cm="1">
        <f t="array" ref="V17">AVERAGE(_xlfn._xlws.FILTER(PS!$O$2:$O$89280+PS!$U$2:$U$89280, (C17=PS!$B$2:$B$89280)*(D17=PS!$D$2:$D$89280)*($A$1=PS!$E$2:$E$89280)))</f>
        <v>96.788320439339543</v>
      </c>
      <c r="W17" s="9" cm="1">
        <f t="array" ref="W17">AVERAGE(_xlfn._xlws.FILTER(PS!$Q$2:$Q$89280, (C17=PS!$B$2:$B$89280)*(D17=PS!$D$2:$D$89280)*($A$1=PS!$E$2:$E$89280)))</f>
        <v>23.072000000000049</v>
      </c>
      <c r="X17" s="9" cm="1">
        <f t="array" ref="X17">AVERAGE(_xlfn._xlws.FILTER(PS!$S$2:$S$89280, (C17=PS!$B$2:$B$89280)*(D17=PS!$D$2:$D$89280)*($A$1=PS!$E$2:$E$89280)))</f>
        <v>47.088000000000001</v>
      </c>
      <c r="Y17" s="9" cm="1">
        <f t="array" ref="Y17">AVERAGE(_xlfn._xlws.FILTER(PS_FS!$W$2:$W$89280+PS_FS!$Y$2:$Y$89280, (C17=PS_FS!$B$2:$B$89280)*(D17=PS_FS!$D$2:$D$89280)*($A$1=PS_FS!$E$2:$E$89280)))</f>
        <v>2002.3677373940109</v>
      </c>
      <c r="Z17" s="9" cm="1">
        <f t="array" ref="Z17">AVERAGE(_xlfn._xlws.FILTER(PS_FS!$AA$2:$AA$89280, (C17=PS_FS!$B$2:$B$89280)*(D17=PS_FS!$D$2:$D$89280)*($A$1=PS_FS!$E$2:$E$89280)))</f>
        <v>487.3378681851471</v>
      </c>
      <c r="AA17" s="9" cm="1">
        <f t="array" ref="AA17">AVERAGE(_xlfn._xlws.FILTER(PS_FS!$AB$2:$AB$89280+PS_FS!$V$2:$V$89280, (C17=PS_FS!$B$2:$B$89280)*(D17=PS_FS!$D$2:$D$89280)*($A$1=PS_FS!$E$2:$E$89280)))</f>
        <v>88.658826350775499</v>
      </c>
      <c r="AB17" s="9" cm="1">
        <f t="array" ref="AB17">AVERAGE(_xlfn._xlws.FILTER(PS_FS!$X$2:$X$89280, (C17=PS_FS!$B$2:$B$89280)*(D17=PS_FS!$D$2:$D$89280)*($A$1=PS_FS!$E$2:$E$89280)))</f>
        <v>61.071961949798379</v>
      </c>
      <c r="AC17" s="9" cm="1">
        <f t="array" ref="AC17">AVERAGE(_xlfn._xlws.FILTER(PS_FS!$Z$2:$Z$89280, (C17=PS_FS!$B$2:$B$89280)*(D17=PS_FS!$D$2:$D$89280)*($A$1=PS_FS!$E$2:$E$89280)))</f>
        <v>336.00451394230134</v>
      </c>
      <c r="AD17" s="2" cm="1">
        <f t="array" ref="AD17">AVERAGE(_xlfn._xlws.FILTER(ETS!$M$2:$M$89240, (C17=ETS!$A$2:$A$89240)*(D17=ETS!$C$2:$C$89240)*($A$1=ETS!$D$2:$D$89240)))</f>
        <v>138.11242731310591</v>
      </c>
      <c r="AE17" s="2" cm="1">
        <f t="array" ref="AE17">AVERAGE(_xlfn._xlws.FILTER(ETS!$M$2:$M$89240, (C17=ETS!$A$2:$A$89240)*(D17=ETS!$C$2:$C$89240)*(2040=ETS!$D$2:$D$89240)))</f>
        <v>358.05986916650846</v>
      </c>
      <c r="AF17" s="9" cm="1">
        <f t="array" ref="AF17">AVERAGE(_xlfn._xlws.FILTER(ETS!$L$2:$L$89240, (C17=ETS!$A$2:$A$89240)*(D17=ETS!$C$2:$C$89240)))*40</f>
        <v>3443.960255710751</v>
      </c>
      <c r="AG17" s="9" cm="1">
        <f t="array" ref="AG17">AVERAGE(_xlfn._xlws.FILTER(ETS!$K$2:$K$89240, (C17=ETS!$A$2:$A$89240)*(D17=ETS!$C$2:$C$89240)))*40</f>
        <v>347.06017391623527</v>
      </c>
      <c r="AH17" s="9" cm="1">
        <f t="array" ref="AH17">AVERAGE(_xlfn._xlws.FILTER(ETS!$J$2:$J$89240, (C17=ETS!$A$2:$A$89240)*(D17=ETS!$C$2:$C$89240)))*40</f>
        <v>15473.706164182569</v>
      </c>
      <c r="AI17" s="4">
        <f t="shared" si="12"/>
        <v>19264.726593809555</v>
      </c>
      <c r="AJ17" s="2">
        <f t="shared" si="5"/>
        <v>2975.4409078220333</v>
      </c>
      <c r="AK17" s="9">
        <f>AJ17</f>
        <v>2975.4409078220333</v>
      </c>
      <c r="AL17">
        <f t="shared" si="2"/>
        <v>484.49217940363451</v>
      </c>
      <c r="AM17" s="9">
        <f t="shared" si="3"/>
        <v>2490.9487284183988</v>
      </c>
      <c r="AN17">
        <f t="shared" si="7"/>
        <v>35.719366910278325</v>
      </c>
      <c r="AO17">
        <f t="shared" si="8"/>
        <v>311.04909309125412</v>
      </c>
      <c r="AQ17">
        <f t="shared" si="10"/>
        <v>2490.9487284183988</v>
      </c>
      <c r="AR17">
        <v>2490.4501079403449</v>
      </c>
      <c r="AS17">
        <f t="shared" si="11"/>
        <v>0.4986204780539083</v>
      </c>
      <c r="AT17" s="4">
        <f t="shared" si="4"/>
        <v>5039.8499958622542</v>
      </c>
      <c r="AU17" s="4">
        <f t="shared" si="4"/>
        <v>3586.2968955986589</v>
      </c>
    </row>
    <row r="18" spans="1:47" x14ac:dyDescent="0.25">
      <c r="A18" t="s">
        <v>234</v>
      </c>
      <c r="B18">
        <v>30</v>
      </c>
      <c r="C18">
        <v>22</v>
      </c>
      <c r="D18" t="s">
        <v>344</v>
      </c>
      <c r="E18" s="3" t="e" cm="1">
        <f t="array" ref="E18">AVERAGE(_xlfn._xlws.FILTER('H2'!$AG$2:$AG$89120, (C18='H2'!$B$2:$B$89280)*(D18='H2'!$D$2:$D$89280)*($A$1='H2'!$E$2:$E$89280)))</f>
        <v>#VALUE!</v>
      </c>
      <c r="F18" s="2" t="e" cm="1">
        <f t="array" ref="F18">AVERAGE(_xlfn._xlws.FILTER('H2'!$AG$2:$AG$89120, (C18='H2'!$B$2:$B$89280)*(D18='H2'!$D$2:$D$89280)*(2040='H2'!$E$2:$E$89280)))</f>
        <v>#VALUE!</v>
      </c>
      <c r="G18" s="9" t="e" cm="1">
        <f t="array" ref="G18">_xlfn._xlws.FILTER('H2'!$AH$2:$AH$98960, (C18='H2'!$B$2:$B$89280)*(D18='H2'!$D$2:$D$89280)*($A$1='H2'!$E$2:$E$89280))</f>
        <v>#VALUE!</v>
      </c>
      <c r="H18" s="9" t="e" cm="1">
        <f t="array" ref="H18">_xlfn._xlws.FILTER('H2'!$AJ$2:$AJ$98960, (C18='H2'!$B$2:$B$89280)*(D18='H2'!$D$2:$D$89280)*($A$1='H2'!$E$2:$E$89280))</f>
        <v>#VALUE!</v>
      </c>
      <c r="I18" s="9" t="e" cm="1">
        <f t="array" ref="I18">_xlfn._xlws.FILTER('H2'!$AK$2:$AK$98960, (C18='H2'!$B$2:$B$89280)*(D18='H2'!$D$2:$D$89280)*($A$1='H2'!$E$2:$E$89280))</f>
        <v>#VALUE!</v>
      </c>
      <c r="J18" s="9" t="e" cm="1">
        <f t="array" ref="J18">_xlfn._xlws.FILTER('H2'!$AL$2:$AL$98960, (C18='H2'!$B$2:$B$89280)*(D18='H2'!$D$2:$D$89280)*($A$1='H2'!$E$2:$E$89280))</f>
        <v>#VALUE!</v>
      </c>
      <c r="K18" s="2" t="e" cm="1" vm="1">
        <f t="array" ref="K18">AVERAGE(_xlfn._xlws.FILTER('H2'!$L$2:$L$89280, (C18='H2'!$B$2:$B$89280)*(D18='H2'!$D$2:$D$89280)*($A$1='H2'!$E$2:$E$89280)))</f>
        <v>#VALUE!</v>
      </c>
      <c r="L18" s="2" t="e" cm="1" vm="1">
        <f t="array" ref="L18">AVERAGE(_xlfn._xlws.FILTER('H2'!$M$2:$M$89280, (C18='H2'!$B$2:$B$89280)*(D18='H2'!$D$2:$D$89280)*($A$1='H2'!$E$2:$E$89280)))</f>
        <v>#VALUE!</v>
      </c>
      <c r="M18" s="2" t="e" cm="1" vm="1">
        <f t="array" ref="M18">AVERAGE(_xlfn._xlws.FILTER('H2'!$K$2:$K$89280, ($C18='H2'!$B$2:$B$89280)*(D18='H2'!$D$2:$D$89280)*($A$1='H2'!$E$2:$E$89280)))</f>
        <v>#VALUE!</v>
      </c>
      <c r="N18" s="2" t="e" cm="1" vm="1">
        <f t="array" ref="N18">AVERAGE(_xlfn._xlws.FILTER('H2'!$N$2:$N$89280, ($C18='H2'!$B$2:$B$89280)*(D18='H2'!$D$2:$D$89280)*($A$1='H2'!$E$2:$E$89280)))</f>
        <v>#VALUE!</v>
      </c>
      <c r="O18" s="2" t="e" cm="1" vm="1">
        <f t="array" ref="O18">AVERAGE(_xlfn._xlws.FILTER('H2'!$H$2:$H$89280, ($C18='H2'!$B$2:$B$89280)*(D18='H2'!$D$2:$D$89280)*($A$1='H2'!$E$2:$E$89280)))</f>
        <v>#VALUE!</v>
      </c>
      <c r="P18" s="2" t="e" cm="1" vm="1">
        <f t="array" ref="P18">AVERAGE(_xlfn._xlws.FILTER('H2'!$I$2:$I$89280, ($C18='H2'!$B$2:$B$89280)*(D18='H2'!$D$2:$D$89280)*($A$1='H2'!$E$2:$E$89280)))</f>
        <v>#VALUE!</v>
      </c>
      <c r="Q18" s="2" t="e" cm="1" vm="1">
        <f t="array" ref="Q18">AVERAGE(_xlfn._xlws.FILTER('H2'!$G$2:$G$89280, ($C18='H2'!$B$2:$B$89280)*(D18='H2'!$D$2:$D$89280)*($A$1='H2'!$E$2:$E$89280)))</f>
        <v>#VALUE!</v>
      </c>
      <c r="R18" s="2" t="e" cm="1" vm="1">
        <f t="array" ref="R18">AVERAGE(_xlfn._xlws.FILTER(PS!$F$2:$F$89280, (C18=PS!$B$2:$B$89280)*(D18=PS!$D$2:$D$89280)*($A$1=PS!$E$2:$E$89280)))</f>
        <v>#VALUE!</v>
      </c>
      <c r="S18" s="2" t="e" cm="1" vm="1">
        <f t="array" ref="S18">AVERAGE(_xlfn._xlws.FILTER(PS!$F$2:$F$89280, (C18=PS!$B$2:$B$89280)*(D18=PS!$D$2:$D$89280)*(2040=PS!$E$2:$E$89280)))</f>
        <v>#VALUE!</v>
      </c>
      <c r="T18" s="2" t="e" cm="1" vm="1">
        <f t="array" ref="T18">AVERAGE(_xlfn._xlws.FILTER(PS!$P$2:$P$89280, (C18=PS!$B$2:$B$89280)*(D18=PS!$D$2:$D$89280)*($A$1=PS!$E$2:$E$89280)))+AVERAGE(_xlfn._xlws.FILTER(PS!$R$2:$R$89280, (C18=PS!$B$2:$B$89280)*(D18=PS!$D$2:$D$89280)*($A$1=PS!$E$2:$E$89280)))-T$17</f>
        <v>#VALUE!</v>
      </c>
      <c r="U18" s="2" t="e" cm="1" vm="1">
        <f t="array" ref="U18">AVERAGE(_xlfn._xlws.FILTER(PS!$T$2:$T$89280, (C18=PS!$B$2:$B$89280)*(D18=PS!$D$2:$D$89280)*($A$1=PS!$E$2:$E$89280)))-U$17</f>
        <v>#VALUE!</v>
      </c>
      <c r="V18" s="2" t="e" cm="1" vm="1">
        <f t="array" ref="V18">AVERAGE(_xlfn._xlws.FILTER(PS!$O$2:$O$89280+PS!$U$2:$U$89280, (C18=PS!$B$2:$B$89280)*(D18=PS!$D$2:$D$89280)*($A$1=PS!$E$2:$E$89280)))-V$17</f>
        <v>#VALUE!</v>
      </c>
      <c r="W18" s="2" t="e" cm="1" vm="1">
        <f t="array" ref="W18">AVERAGE(_xlfn._xlws.FILTER(PS!$Q$2:$Q$89280, (C18=PS!$B$2:$B$89280)*(D18=PS!$D$2:$D$89280)*($A$1=PS!$E$2:$E$89280)))-W$17</f>
        <v>#VALUE!</v>
      </c>
      <c r="X18" s="2" t="e" cm="1" vm="1">
        <f t="array" ref="X18">AVERAGE(_xlfn._xlws.FILTER(PS!$S$2:$S$89280, (C18=PS!$B$2:$B$89280)*(D18=PS!$D$2:$D$89280)*($A$1=PS!$E$2:$E$89280)))-X$17</f>
        <v>#VALUE!</v>
      </c>
      <c r="Y18" s="2" t="e" cm="1" vm="1">
        <f t="array" ref="Y18">AVERAGE(_xlfn._xlws.FILTER(PS_FS!$W$2:$W$89280+PS_FS!$Y$2:$Y$89280, (C18=PS_FS!$B$2:$B$89280)*(D18=PS_FS!$D$2:$D$89280)*($A$1=PS_FS!$E$2:$E$89280)))-Y$17</f>
        <v>#VALUE!</v>
      </c>
      <c r="Z18" s="2" t="e" cm="1" vm="1">
        <f t="array" ref="Z18">AVERAGE(_xlfn._xlws.FILTER(PS_FS!$AA$2:$AA$89280, (C18=PS_FS!$B$2:$B$89280)*(D18=PS_FS!$D$2:$D$89280)*($A$1=PS_FS!$E$2:$E$89280)))-Z$17</f>
        <v>#VALUE!</v>
      </c>
      <c r="AA18" s="2" t="e" cm="1" vm="1">
        <f t="array" ref="AA18">AVERAGE(_xlfn._xlws.FILTER(PS_FS!$AB$2:$AB$89280+PS_FS!$V$2:$V$89280, (C18=PS_FS!$B$2:$B$89280)*(D18=PS_FS!$D$2:$D$89280)*($A$1=PS_FS!$E$2:$E$89280)))-AA$17</f>
        <v>#VALUE!</v>
      </c>
      <c r="AB18" s="2" t="e" cm="1" vm="1">
        <f t="array" ref="AB18">AVERAGE(_xlfn._xlws.FILTER(PS_FS!$X$2:$X$89280, (C18=PS_FS!$B$2:$B$89280)*(D18=PS_FS!$D$2:$D$89280)*($A$1=PS_FS!$E$2:$E$89280)))-AB$17</f>
        <v>#VALUE!</v>
      </c>
      <c r="AC18" s="2" t="e" cm="1" vm="1">
        <f t="array" ref="AC18">AVERAGE(_xlfn._xlws.FILTER(PS_FS!$Z$2:$Z$89280, (C18=PS_FS!$B$2:$B$89280)*(D18=PS_FS!$D$2:$D$89280)*($A$1=PS_FS!$E$2:$E$89280)))-AC$17</f>
        <v>#VALUE!</v>
      </c>
      <c r="AD18" s="2" t="e" cm="1" vm="1">
        <f t="array" ref="AD18">AVERAGE(_xlfn._xlws.FILTER(ETS!$M$2:$M$89240, (C18=ETS!$A$2:$A$89240)*(D18=ETS!$C$2:$C$89240)*($A$1=ETS!$D$2:$D$89240)))</f>
        <v>#VALUE!</v>
      </c>
      <c r="AE18" s="2" t="e" cm="1" vm="1">
        <f t="array" ref="AE18">AVERAGE(_xlfn._xlws.FILTER(ETS!$M$2:$M$89240, (C18=ETS!$A$2:$A$89240)*(D18=ETS!$C$2:$C$89240)*(2040=ETS!$D$2:$D$89240)))</f>
        <v>#VALUE!</v>
      </c>
      <c r="AF18" s="9" t="e" cm="1" vm="1">
        <f t="array" ref="AF18">AVERAGE(_xlfn._xlws.FILTER(ETS!$L$2:$L$89240, (C18=ETS!$A$2:$A$89240)*(D18=ETS!$C$2:$C$89240)))*40-AF$17</f>
        <v>#VALUE!</v>
      </c>
      <c r="AG18" s="9" t="e" cm="1" vm="1">
        <f t="array" ref="AG18">AVERAGE(_xlfn._xlws.FILTER(ETS!$K$2:$K$89240, (C18=ETS!$A$2:$A$89240)*(D18=ETS!$C$2:$C$89240)))*40-AG$17</f>
        <v>#VALUE!</v>
      </c>
      <c r="AH18" s="9" t="e" cm="1" vm="1">
        <f t="array" ref="AH18">AVERAGE(_xlfn._xlws.FILTER(ETS!$J$2:$J$89240, (C18=ETS!$A$2:$A$89240)*(D18=ETS!$C$2:$C$89240)))*40-AH$17</f>
        <v>#VALUE!</v>
      </c>
      <c r="AI18" s="4" t="e" vm="2">
        <f t="shared" si="12"/>
        <v>#VALUE!</v>
      </c>
      <c r="AJ18" s="2" t="e" vm="2">
        <f t="shared" si="5"/>
        <v>#VALUE!</v>
      </c>
      <c r="AK18" s="9" t="e" vm="2">
        <f t="shared" ref="AK18:AK21" si="17">AJ18+AJ$2</f>
        <v>#VALUE!</v>
      </c>
      <c r="AL18" t="e" vm="2">
        <f t="shared" si="2"/>
        <v>#VALUE!</v>
      </c>
      <c r="AM18" s="9" t="e" vm="2">
        <f t="shared" si="3"/>
        <v>#VALUE!</v>
      </c>
      <c r="AN18" t="e" vm="2">
        <f t="shared" si="7"/>
        <v>#VALUE!</v>
      </c>
      <c r="AO18" t="e" vm="2">
        <f t="shared" si="8"/>
        <v>#VALUE!</v>
      </c>
      <c r="AP18" t="e" vm="2">
        <f t="shared" ref="AP18:AP21" si="18">AJ18-AN18</f>
        <v>#VALUE!</v>
      </c>
      <c r="AQ18" t="e" vm="2">
        <f t="shared" si="10"/>
        <v>#VALUE!</v>
      </c>
      <c r="AR18">
        <v>2490.4501079403449</v>
      </c>
      <c r="AS18" t="e" vm="2">
        <f t="shared" si="11"/>
        <v>#VALUE!</v>
      </c>
      <c r="AT18" s="4" t="e" vm="2">
        <f t="shared" si="4"/>
        <v>#VALUE!</v>
      </c>
      <c r="AU18" s="4" t="e" vm="2">
        <f t="shared" si="4"/>
        <v>#VALUE!</v>
      </c>
    </row>
    <row r="19" spans="1:47" x14ac:dyDescent="0.25">
      <c r="A19" t="s">
        <v>233</v>
      </c>
      <c r="B19">
        <v>31</v>
      </c>
      <c r="C19">
        <v>76</v>
      </c>
      <c r="D19" t="s">
        <v>344</v>
      </c>
      <c r="E19" s="3" t="e" cm="1">
        <f t="array" ref="E19">AVERAGE(_xlfn._xlws.FILTER('H2'!$AG$2:$AG$89120, (C19='H2'!$B$2:$B$89280)*(D19='H2'!$D$2:$D$89280)*($A$1='H2'!$E$2:$E$89280)))</f>
        <v>#VALUE!</v>
      </c>
      <c r="F19" s="2" t="e" cm="1">
        <f t="array" ref="F19">AVERAGE(_xlfn._xlws.FILTER('H2'!$AG$2:$AG$89120, (C19='H2'!$B$2:$B$89280)*(D19='H2'!$D$2:$D$89280)*(2040='H2'!$E$2:$E$89280)))</f>
        <v>#VALUE!</v>
      </c>
      <c r="G19" s="9" t="e" cm="1">
        <f t="array" ref="G19">_xlfn._xlws.FILTER('H2'!$AH$2:$AH$98960, (C19='H2'!$B$2:$B$89280)*(D19='H2'!$D$2:$D$89280)*($A$1='H2'!$E$2:$E$89280))</f>
        <v>#VALUE!</v>
      </c>
      <c r="H19" s="9" t="e" cm="1">
        <f t="array" ref="H19">_xlfn._xlws.FILTER('H2'!$AJ$2:$AJ$98960, (C19='H2'!$B$2:$B$89280)*(D19='H2'!$D$2:$D$89280)*($A$1='H2'!$E$2:$E$89280))</f>
        <v>#VALUE!</v>
      </c>
      <c r="I19" s="9" t="e" cm="1">
        <f t="array" ref="I19">_xlfn._xlws.FILTER('H2'!$AK$2:$AK$98960, (C19='H2'!$B$2:$B$89280)*(D19='H2'!$D$2:$D$89280)*($A$1='H2'!$E$2:$E$89280))</f>
        <v>#VALUE!</v>
      </c>
      <c r="J19" s="9" t="e" cm="1">
        <f t="array" ref="J19">_xlfn._xlws.FILTER('H2'!$AL$2:$AL$98960, (C19='H2'!$B$2:$B$89280)*(D19='H2'!$D$2:$D$89280)*($A$1='H2'!$E$2:$E$89280))</f>
        <v>#VALUE!</v>
      </c>
      <c r="K19" s="2" t="e" cm="1" vm="1">
        <f t="array" ref="K19">AVERAGE(_xlfn._xlws.FILTER('H2'!$L$2:$L$89280, (C19='H2'!$B$2:$B$89280)*(D19='H2'!$D$2:$D$89280)*($A$1='H2'!$E$2:$E$89280)))</f>
        <v>#VALUE!</v>
      </c>
      <c r="L19" s="2" t="e" cm="1" vm="1">
        <f t="array" ref="L19">AVERAGE(_xlfn._xlws.FILTER('H2'!$M$2:$M$89280, (C19='H2'!$B$2:$B$89280)*(D19='H2'!$D$2:$D$89280)*($A$1='H2'!$E$2:$E$89280)))</f>
        <v>#VALUE!</v>
      </c>
      <c r="M19" s="2" t="e" cm="1" vm="1">
        <f t="array" ref="M19">AVERAGE(_xlfn._xlws.FILTER('H2'!$K$2:$K$89280, ($C19='H2'!$B$2:$B$89280)*(D19='H2'!$D$2:$D$89280)*($A$1='H2'!$E$2:$E$89280)))</f>
        <v>#VALUE!</v>
      </c>
      <c r="N19" s="2" t="e" cm="1" vm="1">
        <f t="array" ref="N19">AVERAGE(_xlfn._xlws.FILTER('H2'!$N$2:$N$89280, ($C19='H2'!$B$2:$B$89280)*(D19='H2'!$D$2:$D$89280)*($A$1='H2'!$E$2:$E$89280)))</f>
        <v>#VALUE!</v>
      </c>
      <c r="O19" s="2" t="e" cm="1" vm="1">
        <f t="array" ref="O19">AVERAGE(_xlfn._xlws.FILTER('H2'!$H$2:$H$89280, ($C19='H2'!$B$2:$B$89280)*(D19='H2'!$D$2:$D$89280)*($A$1='H2'!$E$2:$E$89280)))</f>
        <v>#VALUE!</v>
      </c>
      <c r="P19" s="2" t="e" cm="1" vm="1">
        <f t="array" ref="P19">AVERAGE(_xlfn._xlws.FILTER('H2'!$I$2:$I$89280, ($C19='H2'!$B$2:$B$89280)*(D19='H2'!$D$2:$D$89280)*($A$1='H2'!$E$2:$E$89280)))</f>
        <v>#VALUE!</v>
      </c>
      <c r="Q19" s="2" t="e" cm="1" vm="1">
        <f t="array" ref="Q19">AVERAGE(_xlfn._xlws.FILTER('H2'!$G$2:$G$89280, ($C19='H2'!$B$2:$B$89280)*(D19='H2'!$D$2:$D$89280)*($A$1='H2'!$E$2:$E$89280)))</f>
        <v>#VALUE!</v>
      </c>
      <c r="R19" s="2" t="e" cm="1" vm="1">
        <f t="array" ref="R19">AVERAGE(_xlfn._xlws.FILTER(PS!$F$2:$F$89280, (C19=PS!$B$2:$B$89280)*(D19=PS!$D$2:$D$89280)*($A$1=PS!$E$2:$E$89280)))</f>
        <v>#VALUE!</v>
      </c>
      <c r="S19" s="2" t="e" cm="1" vm="1">
        <f t="array" ref="S19">AVERAGE(_xlfn._xlws.FILTER(PS!$F$2:$F$89280, (C19=PS!$B$2:$B$89280)*(D19=PS!$D$2:$D$89280)*(2040=PS!$E$2:$E$89280)))</f>
        <v>#VALUE!</v>
      </c>
      <c r="T19" s="2" t="e" cm="1" vm="1">
        <f t="array" ref="T19">AVERAGE(_xlfn._xlws.FILTER(PS!$P$2:$P$89280, (C19=PS!$B$2:$B$89280)*(D19=PS!$D$2:$D$89280)*($A$1=PS!$E$2:$E$89280)))+AVERAGE(_xlfn._xlws.FILTER(PS!$R$2:$R$89280, (C19=PS!$B$2:$B$89280)*(D19=PS!$D$2:$D$89280)*($A$1=PS!$E$2:$E$89280)))-T$17</f>
        <v>#VALUE!</v>
      </c>
      <c r="U19" s="2" t="e" cm="1" vm="1">
        <f t="array" ref="U19">AVERAGE(_xlfn._xlws.FILTER(PS!$T$2:$T$89280, (C19=PS!$B$2:$B$89280)*(D19=PS!$D$2:$D$89280)*($A$1=PS!$E$2:$E$89280)))-U$17</f>
        <v>#VALUE!</v>
      </c>
      <c r="V19" s="2" t="e" cm="1" vm="1">
        <f t="array" ref="V19">AVERAGE(_xlfn._xlws.FILTER(PS!$O$2:$O$89280+PS!$U$2:$U$89280, (C19=PS!$B$2:$B$89280)*(D19=PS!$D$2:$D$89280)*($A$1=PS!$E$2:$E$89280)))-V$17</f>
        <v>#VALUE!</v>
      </c>
      <c r="W19" s="2" t="e" cm="1" vm="1">
        <f t="array" ref="W19">AVERAGE(_xlfn._xlws.FILTER(PS!$Q$2:$Q$89280, (C19=PS!$B$2:$B$89280)*(D19=PS!$D$2:$D$89280)*($A$1=PS!$E$2:$E$89280)))-W$17</f>
        <v>#VALUE!</v>
      </c>
      <c r="X19" s="2" t="e" cm="1" vm="1">
        <f t="array" ref="X19">AVERAGE(_xlfn._xlws.FILTER(PS!$S$2:$S$89280, (C19=PS!$B$2:$B$89280)*(D19=PS!$D$2:$D$89280)*($A$1=PS!$E$2:$E$89280)))-X$17</f>
        <v>#VALUE!</v>
      </c>
      <c r="Y19" s="2" t="e" cm="1" vm="1">
        <f t="array" ref="Y19">AVERAGE(_xlfn._xlws.FILTER(PS_FS!$W$2:$W$89280+PS_FS!$Y$2:$Y$89280, (C19=PS_FS!$B$2:$B$89280)*(D19=PS_FS!$D$2:$D$89280)*($A$1=PS_FS!$E$2:$E$89280)))-Y$17</f>
        <v>#VALUE!</v>
      </c>
      <c r="Z19" s="2" t="e" cm="1" vm="1">
        <f t="array" ref="Z19">AVERAGE(_xlfn._xlws.FILTER(PS_FS!$AA$2:$AA$89280, (C19=PS_FS!$B$2:$B$89280)*(D19=PS_FS!$D$2:$D$89280)*($A$1=PS_FS!$E$2:$E$89280)))-Z$17</f>
        <v>#VALUE!</v>
      </c>
      <c r="AA19" s="2" t="e" cm="1" vm="1">
        <f t="array" ref="AA19">AVERAGE(_xlfn._xlws.FILTER(PS_FS!$AB$2:$AB$89280+PS_FS!$V$2:$V$89280, (C19=PS_FS!$B$2:$B$89280)*(D19=PS_FS!$D$2:$D$89280)*($A$1=PS_FS!$E$2:$E$89280)))-AA$17</f>
        <v>#VALUE!</v>
      </c>
      <c r="AB19" s="2" t="e" cm="1" vm="1">
        <f t="array" ref="AB19">AVERAGE(_xlfn._xlws.FILTER(PS_FS!$X$2:$X$89280, (C19=PS_FS!$B$2:$B$89280)*(D19=PS_FS!$D$2:$D$89280)*($A$1=PS_FS!$E$2:$E$89280)))-AB$17</f>
        <v>#VALUE!</v>
      </c>
      <c r="AC19" s="2" t="e" cm="1" vm="1">
        <f t="array" ref="AC19">AVERAGE(_xlfn._xlws.FILTER(PS_FS!$Z$2:$Z$89280, (C19=PS_FS!$B$2:$B$89280)*(D19=PS_FS!$D$2:$D$89280)*($A$1=PS_FS!$E$2:$E$89280)))-AC$17</f>
        <v>#VALUE!</v>
      </c>
      <c r="AD19" s="2" t="e" cm="1" vm="1">
        <f t="array" ref="AD19">AVERAGE(_xlfn._xlws.FILTER(ETS!$M$2:$M$89240, (C19=ETS!$A$2:$A$89240)*(D19=ETS!$C$2:$C$89240)*($A$1=ETS!$D$2:$D$89240)))</f>
        <v>#VALUE!</v>
      </c>
      <c r="AE19" s="2" t="e" cm="1" vm="1">
        <f t="array" ref="AE19">AVERAGE(_xlfn._xlws.FILTER(ETS!$M$2:$M$89240, (C19=ETS!$A$2:$A$89240)*(D19=ETS!$C$2:$C$89240)*(2040=ETS!$D$2:$D$89240)))</f>
        <v>#VALUE!</v>
      </c>
      <c r="AF19" s="9" t="e" cm="1" vm="1">
        <f t="array" ref="AF19">AVERAGE(_xlfn._xlws.FILTER(ETS!$L$2:$L$89240, (C19=ETS!$A$2:$A$89240)*(D19=ETS!$C$2:$C$89240)))*40-AF$17</f>
        <v>#VALUE!</v>
      </c>
      <c r="AG19" s="9" t="e" cm="1" vm="1">
        <f t="array" ref="AG19">AVERAGE(_xlfn._xlws.FILTER(ETS!$K$2:$K$89240, (C19=ETS!$A$2:$A$89240)*(D19=ETS!$C$2:$C$89240)))*40-AG$17</f>
        <v>#VALUE!</v>
      </c>
      <c r="AH19" s="9" t="e" cm="1" vm="1">
        <f t="array" ref="AH19">AVERAGE(_xlfn._xlws.FILTER(ETS!$J$2:$J$89240, (C19=ETS!$A$2:$A$89240)*(D19=ETS!$C$2:$C$89240)))*40-AH$17</f>
        <v>#VALUE!</v>
      </c>
      <c r="AI19" s="4" t="e" vm="2">
        <f>AH19+AG19+AF19</f>
        <v>#VALUE!</v>
      </c>
      <c r="AJ19" s="2" t="e" vm="2">
        <f t="shared" si="5"/>
        <v>#VALUE!</v>
      </c>
      <c r="AK19" s="9" t="e" vm="2">
        <f t="shared" si="17"/>
        <v>#VALUE!</v>
      </c>
      <c r="AL19" t="e" vm="2">
        <f t="shared" si="2"/>
        <v>#VALUE!</v>
      </c>
      <c r="AM19" s="9" t="e" vm="2">
        <f t="shared" si="3"/>
        <v>#VALUE!</v>
      </c>
      <c r="AN19" t="e" vm="2">
        <f t="shared" si="7"/>
        <v>#VALUE!</v>
      </c>
      <c r="AO19" t="e" vm="2">
        <f t="shared" si="8"/>
        <v>#VALUE!</v>
      </c>
      <c r="AP19" t="e" vm="2">
        <f t="shared" si="18"/>
        <v>#VALUE!</v>
      </c>
      <c r="AQ19" t="e" vm="2">
        <f t="shared" si="10"/>
        <v>#VALUE!</v>
      </c>
      <c r="AR19">
        <v>2490.4501079403449</v>
      </c>
      <c r="AS19" t="e" vm="2">
        <f t="shared" si="11"/>
        <v>#VALUE!</v>
      </c>
      <c r="AT19" s="4" t="e" vm="2">
        <f t="shared" si="4"/>
        <v>#VALUE!</v>
      </c>
      <c r="AU19" s="4" t="e" vm="2">
        <f t="shared" si="4"/>
        <v>#VALUE!</v>
      </c>
    </row>
    <row r="20" spans="1:47" x14ac:dyDescent="0.25">
      <c r="A20" t="s">
        <v>238</v>
      </c>
      <c r="B20">
        <v>32</v>
      </c>
      <c r="C20">
        <v>176</v>
      </c>
      <c r="D20" t="s">
        <v>344</v>
      </c>
      <c r="E20" s="3" t="e" cm="1">
        <f t="array" ref="E20">AVERAGE(_xlfn._xlws.FILTER('H2'!$AG$2:$AG$89120, (C20='H2'!$B$2:$B$89280)*(D20='H2'!$D$2:$D$89280)*($A$1='H2'!$E$2:$E$89280)))</f>
        <v>#VALUE!</v>
      </c>
      <c r="F20" s="2" t="e" cm="1">
        <f t="array" ref="F20">AVERAGE(_xlfn._xlws.FILTER('H2'!$AG$2:$AG$89120, (C20='H2'!$B$2:$B$89280)*(D20='H2'!$D$2:$D$89280)*(2040='H2'!$E$2:$E$89280)))</f>
        <v>#VALUE!</v>
      </c>
      <c r="G20" s="9" t="e" cm="1">
        <f t="array" ref="G20">_xlfn._xlws.FILTER('H2'!$AH$2:$AH$98960, (C20='H2'!$B$2:$B$89280)*(D20='H2'!$D$2:$D$89280)*($A$1='H2'!$E$2:$E$89280))</f>
        <v>#VALUE!</v>
      </c>
      <c r="H20" s="9" t="e" cm="1">
        <f t="array" ref="H20">_xlfn._xlws.FILTER('H2'!$AJ$2:$AJ$98960, (C20='H2'!$B$2:$B$89280)*(D20='H2'!$D$2:$D$89280)*($A$1='H2'!$E$2:$E$89280))</f>
        <v>#VALUE!</v>
      </c>
      <c r="I20" s="9" t="e" cm="1">
        <f t="array" ref="I20">_xlfn._xlws.FILTER('H2'!$AK$2:$AK$98960, (C20='H2'!$B$2:$B$89280)*(D20='H2'!$D$2:$D$89280)*($A$1='H2'!$E$2:$E$89280))</f>
        <v>#VALUE!</v>
      </c>
      <c r="J20" s="9" t="e" cm="1">
        <f t="array" ref="J20">_xlfn._xlws.FILTER('H2'!$AL$2:$AL$98960, (C20='H2'!$B$2:$B$89280)*(D20='H2'!$D$2:$D$89280)*($A$1='H2'!$E$2:$E$89280))</f>
        <v>#VALUE!</v>
      </c>
      <c r="K20" s="2" t="e" cm="1" vm="1">
        <f t="array" ref="K20">AVERAGE(_xlfn._xlws.FILTER('H2'!$L$2:$L$89280, (C20='H2'!$B$2:$B$89280)*(D20='H2'!$D$2:$D$89280)*($A$1='H2'!$E$2:$E$89280)))</f>
        <v>#VALUE!</v>
      </c>
      <c r="L20" s="2" t="e" cm="1" vm="1">
        <f t="array" ref="L20">AVERAGE(_xlfn._xlws.FILTER('H2'!$M$2:$M$89280, (C20='H2'!$B$2:$B$89280)*(D20='H2'!$D$2:$D$89280)*($A$1='H2'!$E$2:$E$89280)))</f>
        <v>#VALUE!</v>
      </c>
      <c r="M20" s="2" t="e" cm="1" vm="1">
        <f t="array" ref="M20">AVERAGE(_xlfn._xlws.FILTER('H2'!$K$2:$K$89280, ($C20='H2'!$B$2:$B$89280)*(D20='H2'!$D$2:$D$89280)*($A$1='H2'!$E$2:$E$89280)))</f>
        <v>#VALUE!</v>
      </c>
      <c r="N20" s="2" t="e" cm="1" vm="1">
        <f t="array" ref="N20">AVERAGE(_xlfn._xlws.FILTER('H2'!$N$2:$N$89280, ($C20='H2'!$B$2:$B$89280)*(D20='H2'!$D$2:$D$89280)*($A$1='H2'!$E$2:$E$89280)))</f>
        <v>#VALUE!</v>
      </c>
      <c r="O20" s="2" t="e" cm="1" vm="1">
        <f t="array" ref="O20">AVERAGE(_xlfn._xlws.FILTER('H2'!$H$2:$H$89280, ($C20='H2'!$B$2:$B$89280)*(D20='H2'!$D$2:$D$89280)*($A$1='H2'!$E$2:$E$89280)))</f>
        <v>#VALUE!</v>
      </c>
      <c r="P20" s="2" t="e" cm="1" vm="1">
        <f t="array" ref="P20">AVERAGE(_xlfn._xlws.FILTER('H2'!$I$2:$I$89280, ($C20='H2'!$B$2:$B$89280)*(D20='H2'!$D$2:$D$89280)*($A$1='H2'!$E$2:$E$89280)))</f>
        <v>#VALUE!</v>
      </c>
      <c r="Q20" s="2" t="e" cm="1" vm="1">
        <f t="array" ref="Q20">AVERAGE(_xlfn._xlws.FILTER('H2'!$G$2:$G$89280, ($C20='H2'!$B$2:$B$89280)*(D20='H2'!$D$2:$D$89280)*($A$1='H2'!$E$2:$E$89280)))</f>
        <v>#VALUE!</v>
      </c>
      <c r="R20" s="2" t="e" cm="1" vm="1">
        <f t="array" ref="R20">AVERAGE(_xlfn._xlws.FILTER(PS!$F$2:$F$89280, (C20=PS!$B$2:$B$89280)*(D20=PS!$D$2:$D$89280)*($A$1=PS!$E$2:$E$89280)))</f>
        <v>#VALUE!</v>
      </c>
      <c r="S20" s="2" t="e" cm="1" vm="1">
        <f t="array" ref="S20">AVERAGE(_xlfn._xlws.FILTER(PS!$F$2:$F$89280, (C20=PS!$B$2:$B$89280)*(D20=PS!$D$2:$D$89280)*(2040=PS!$E$2:$E$89280)))</f>
        <v>#VALUE!</v>
      </c>
      <c r="T20" s="2" t="e" cm="1" vm="1">
        <f t="array" ref="T20">AVERAGE(_xlfn._xlws.FILTER(PS!$P$2:$P$89280, (C20=PS!$B$2:$B$89280)*(D20=PS!$D$2:$D$89280)*($A$1=PS!$E$2:$E$89280)))+AVERAGE(_xlfn._xlws.FILTER(PS!$R$2:$R$89280, (C20=PS!$B$2:$B$89280)*(D20=PS!$D$2:$D$89280)*($A$1=PS!$E$2:$E$89280)))-T$17</f>
        <v>#VALUE!</v>
      </c>
      <c r="U20" s="2" t="e" cm="1" vm="1">
        <f t="array" ref="U20">AVERAGE(_xlfn._xlws.FILTER(PS!$T$2:$T$89280, (C20=PS!$B$2:$B$89280)*(D20=PS!$D$2:$D$89280)*($A$1=PS!$E$2:$E$89280)))-U$17</f>
        <v>#VALUE!</v>
      </c>
      <c r="V20" s="2" t="e" cm="1" vm="1">
        <f t="array" ref="V20">AVERAGE(_xlfn._xlws.FILTER(PS!$O$2:$O$89280+PS!$U$2:$U$89280, (C20=PS!$B$2:$B$89280)*(D20=PS!$D$2:$D$89280)*($A$1=PS!$E$2:$E$89280)))-V$17</f>
        <v>#VALUE!</v>
      </c>
      <c r="W20" s="2" t="e" cm="1" vm="1">
        <f t="array" ref="W20">AVERAGE(_xlfn._xlws.FILTER(PS!$Q$2:$Q$89280, (C20=PS!$B$2:$B$89280)*(D20=PS!$D$2:$D$89280)*($A$1=PS!$E$2:$E$89280)))-W$17</f>
        <v>#VALUE!</v>
      </c>
      <c r="X20" s="2" t="e" cm="1" vm="1">
        <f t="array" ref="X20">AVERAGE(_xlfn._xlws.FILTER(PS!$S$2:$S$89280, (C20=PS!$B$2:$B$89280)*(D20=PS!$D$2:$D$89280)*($A$1=PS!$E$2:$E$89280)))-X$17</f>
        <v>#VALUE!</v>
      </c>
      <c r="Y20" s="2" t="e" cm="1" vm="1">
        <f t="array" ref="Y20">AVERAGE(_xlfn._xlws.FILTER(PS_FS!$W$2:$W$89280+PS_FS!$Y$2:$Y$89280, (C20=PS_FS!$B$2:$B$89280)*(D20=PS_FS!$D$2:$D$89280)*($A$1=PS_FS!$E$2:$E$89280)))-Y$17</f>
        <v>#VALUE!</v>
      </c>
      <c r="Z20" s="2" t="e" cm="1" vm="1">
        <f t="array" ref="Z20">AVERAGE(_xlfn._xlws.FILTER(PS_FS!$AA$2:$AA$89280, (C20=PS_FS!$B$2:$B$89280)*(D20=PS_FS!$D$2:$D$89280)*($A$1=PS_FS!$E$2:$E$89280)))-Z$17</f>
        <v>#VALUE!</v>
      </c>
      <c r="AA20" s="2" t="e" cm="1" vm="1">
        <f t="array" ref="AA20">AVERAGE(_xlfn._xlws.FILTER(PS_FS!$AB$2:$AB$89280+PS_FS!$V$2:$V$89280, (C20=PS_FS!$B$2:$B$89280)*(D20=PS_FS!$D$2:$D$89280)*($A$1=PS_FS!$E$2:$E$89280)))-AA$17</f>
        <v>#VALUE!</v>
      </c>
      <c r="AB20" s="2" t="e" cm="1" vm="1">
        <f t="array" ref="AB20">AVERAGE(_xlfn._xlws.FILTER(PS_FS!$X$2:$X$89280, (C20=PS_FS!$B$2:$B$89280)*(D20=PS_FS!$D$2:$D$89280)*($A$1=PS_FS!$E$2:$E$89280)))-AB$17</f>
        <v>#VALUE!</v>
      </c>
      <c r="AC20" s="2" t="e" cm="1" vm="1">
        <f t="array" ref="AC20">AVERAGE(_xlfn._xlws.FILTER(PS_FS!$Z$2:$Z$89280, (C20=PS_FS!$B$2:$B$89280)*(D20=PS_FS!$D$2:$D$89280)*($A$1=PS_FS!$E$2:$E$89280)))-AC$17</f>
        <v>#VALUE!</v>
      </c>
      <c r="AD20" s="2" t="e" cm="1" vm="1">
        <f t="array" ref="AD20">AVERAGE(_xlfn._xlws.FILTER(ETS!$M$2:$M$89240, (C20=ETS!$A$2:$A$89240)*(D20=ETS!$C$2:$C$89240)*($A$1=ETS!$D$2:$D$89240)))</f>
        <v>#VALUE!</v>
      </c>
      <c r="AE20" s="2" t="e" cm="1" vm="1">
        <f t="array" ref="AE20">AVERAGE(_xlfn._xlws.FILTER(ETS!$M$2:$M$89240, (C20=ETS!$A$2:$A$89240)*(D20=ETS!$C$2:$C$89240)*(2040=ETS!$D$2:$D$89240)))</f>
        <v>#VALUE!</v>
      </c>
      <c r="AF20" s="9" t="e" cm="1" vm="1">
        <f t="array" ref="AF20">AVERAGE(_xlfn._xlws.FILTER(ETS!$L$2:$L$89240, (C20=ETS!$A$2:$A$89240)*(D20=ETS!$C$2:$C$89240)))*40-AF$17</f>
        <v>#VALUE!</v>
      </c>
      <c r="AG20" s="9" t="e" cm="1" vm="1">
        <f t="array" ref="AG20">AVERAGE(_xlfn._xlws.FILTER(ETS!$K$2:$K$89240, (C20=ETS!$A$2:$A$89240)*(D20=ETS!$C$2:$C$89240)))*40-AG$17</f>
        <v>#VALUE!</v>
      </c>
      <c r="AH20" s="9" t="e" cm="1" vm="1">
        <f t="array" ref="AH20">AVERAGE(_xlfn._xlws.FILTER(ETS!$J$2:$J$89240, (C20=ETS!$A$2:$A$89240)*(D20=ETS!$C$2:$C$89240)))*40-AH$17</f>
        <v>#VALUE!</v>
      </c>
      <c r="AI20" s="4" t="e" vm="2">
        <f t="shared" ref="AI20:AI46" si="19">AH20+AG20+AF20</f>
        <v>#VALUE!</v>
      </c>
      <c r="AJ20" s="2" t="e" vm="2">
        <f t="shared" si="5"/>
        <v>#VALUE!</v>
      </c>
      <c r="AK20" s="9" t="e" vm="2">
        <f t="shared" si="17"/>
        <v>#VALUE!</v>
      </c>
      <c r="AL20" t="e" vm="2">
        <f t="shared" si="2"/>
        <v>#VALUE!</v>
      </c>
      <c r="AM20" s="9" t="e" vm="2">
        <f t="shared" si="3"/>
        <v>#VALUE!</v>
      </c>
      <c r="AN20" t="e" vm="2">
        <f t="shared" si="7"/>
        <v>#VALUE!</v>
      </c>
      <c r="AO20" t="e" vm="2">
        <f t="shared" si="8"/>
        <v>#VALUE!</v>
      </c>
      <c r="AP20" t="e" vm="2">
        <f t="shared" si="18"/>
        <v>#VALUE!</v>
      </c>
      <c r="AQ20" t="e" vm="2">
        <f t="shared" si="10"/>
        <v>#VALUE!</v>
      </c>
      <c r="AR20">
        <v>2490.4501079403449</v>
      </c>
      <c r="AS20" t="e" vm="2">
        <f t="shared" si="11"/>
        <v>#VALUE!</v>
      </c>
      <c r="AT20" s="4" t="e" vm="2">
        <f t="shared" si="4"/>
        <v>#VALUE!</v>
      </c>
      <c r="AU20" s="4" t="e" vm="2">
        <f t="shared" si="4"/>
        <v>#VALUE!</v>
      </c>
    </row>
    <row r="21" spans="1:47" x14ac:dyDescent="0.25">
      <c r="A21" t="s">
        <v>242</v>
      </c>
      <c r="B21">
        <v>33</v>
      </c>
      <c r="C21">
        <v>226</v>
      </c>
      <c r="D21" t="s">
        <v>344</v>
      </c>
      <c r="E21" s="3" t="e" cm="1">
        <f t="array" ref="E21">AVERAGE(_xlfn._xlws.FILTER('H2'!$AG$2:$AG$89120, (C21='H2'!$B$2:$B$89280)*(D21='H2'!$D$2:$D$89280)*($A$1='H2'!$E$2:$E$89280)))</f>
        <v>#VALUE!</v>
      </c>
      <c r="F21" s="2" t="e" cm="1">
        <f t="array" ref="F21">AVERAGE(_xlfn._xlws.FILTER('H2'!$AG$2:$AG$89120, (C21='H2'!$B$2:$B$89280)*(D21='H2'!$D$2:$D$89280)*(2040='H2'!$E$2:$E$89280)))</f>
        <v>#VALUE!</v>
      </c>
      <c r="G21" s="9" t="e" cm="1">
        <f t="array" ref="G21">_xlfn._xlws.FILTER('H2'!$AH$2:$AH$98960, (C21='H2'!$B$2:$B$89280)*(D21='H2'!$D$2:$D$89280)*($A$1='H2'!$E$2:$E$89280))</f>
        <v>#VALUE!</v>
      </c>
      <c r="H21" s="9" t="e" cm="1">
        <f t="array" ref="H21">_xlfn._xlws.FILTER('H2'!$AJ$2:$AJ$98960, (C21='H2'!$B$2:$B$89280)*(D21='H2'!$D$2:$D$89280)*($A$1='H2'!$E$2:$E$89280))</f>
        <v>#VALUE!</v>
      </c>
      <c r="I21" s="9" t="e" cm="1">
        <f t="array" ref="I21">_xlfn._xlws.FILTER('H2'!$AK$2:$AK$98960, (C21='H2'!$B$2:$B$89280)*(D21='H2'!$D$2:$D$89280)*($A$1='H2'!$E$2:$E$89280))</f>
        <v>#VALUE!</v>
      </c>
      <c r="J21" s="9" t="e" cm="1">
        <f t="array" ref="J21">_xlfn._xlws.FILTER('H2'!$AL$2:$AL$98960, (C21='H2'!$B$2:$B$89280)*(D21='H2'!$D$2:$D$89280)*($A$1='H2'!$E$2:$E$89280))</f>
        <v>#VALUE!</v>
      </c>
      <c r="K21" s="2" t="e" cm="1" vm="1">
        <f t="array" ref="K21">AVERAGE(_xlfn._xlws.FILTER('H2'!$L$2:$L$89280, (C21='H2'!$B$2:$B$89280)*(D21='H2'!$D$2:$D$89280)*($A$1='H2'!$E$2:$E$89280)))</f>
        <v>#VALUE!</v>
      </c>
      <c r="L21" s="2" t="e" cm="1" vm="1">
        <f t="array" ref="L21">AVERAGE(_xlfn._xlws.FILTER('H2'!$M$2:$M$89280, (C21='H2'!$B$2:$B$89280)*(D21='H2'!$D$2:$D$89280)*($A$1='H2'!$E$2:$E$89280)))</f>
        <v>#VALUE!</v>
      </c>
      <c r="M21" s="2" t="e" cm="1" vm="1">
        <f t="array" ref="M21">AVERAGE(_xlfn._xlws.FILTER('H2'!$K$2:$K$89280, ($C21='H2'!$B$2:$B$89280)*(D21='H2'!$D$2:$D$89280)*($A$1='H2'!$E$2:$E$89280)))</f>
        <v>#VALUE!</v>
      </c>
      <c r="N21" s="2" t="e" cm="1" vm="1">
        <f t="array" ref="N21">AVERAGE(_xlfn._xlws.FILTER('H2'!$N$2:$N$89280, ($C21='H2'!$B$2:$B$89280)*(D21='H2'!$D$2:$D$89280)*($A$1='H2'!$E$2:$E$89280)))</f>
        <v>#VALUE!</v>
      </c>
      <c r="O21" s="2" t="e" cm="1" vm="1">
        <f t="array" ref="O21">AVERAGE(_xlfn._xlws.FILTER('H2'!$H$2:$H$89280, ($C21='H2'!$B$2:$B$89280)*(D21='H2'!$D$2:$D$89280)*($A$1='H2'!$E$2:$E$89280)))</f>
        <v>#VALUE!</v>
      </c>
      <c r="P21" s="2" t="e" cm="1" vm="1">
        <f t="array" ref="P21">AVERAGE(_xlfn._xlws.FILTER('H2'!$I$2:$I$89280, ($C21='H2'!$B$2:$B$89280)*(D21='H2'!$D$2:$D$89280)*($A$1='H2'!$E$2:$E$89280)))</f>
        <v>#VALUE!</v>
      </c>
      <c r="Q21" s="2" t="e" cm="1" vm="1">
        <f t="array" ref="Q21">AVERAGE(_xlfn._xlws.FILTER('H2'!$G$2:$G$89280, ($C21='H2'!$B$2:$B$89280)*(D21='H2'!$D$2:$D$89280)*($A$1='H2'!$E$2:$E$89280)))</f>
        <v>#VALUE!</v>
      </c>
      <c r="R21" s="2" t="e" cm="1" vm="1">
        <f t="array" ref="R21">AVERAGE(_xlfn._xlws.FILTER(PS!$F$2:$F$89280, (C21=PS!$B$2:$B$89280)*(D21=PS!$D$2:$D$89280)*($A$1=PS!$E$2:$E$89280)))</f>
        <v>#VALUE!</v>
      </c>
      <c r="S21" s="2" t="e" cm="1" vm="1">
        <f t="array" ref="S21">AVERAGE(_xlfn._xlws.FILTER(PS!$F$2:$F$89280, (C21=PS!$B$2:$B$89280)*(D21=PS!$D$2:$D$89280)*(2040=PS!$E$2:$E$89280)))</f>
        <v>#VALUE!</v>
      </c>
      <c r="T21" s="2" t="e" cm="1" vm="1">
        <f t="array" ref="T21">AVERAGE(_xlfn._xlws.FILTER(PS!$P$2:$P$89280, (C21=PS!$B$2:$B$89280)*(D21=PS!$D$2:$D$89280)*($A$1=PS!$E$2:$E$89280)))+AVERAGE(_xlfn._xlws.FILTER(PS!$R$2:$R$89280, (C21=PS!$B$2:$B$89280)*(D21=PS!$D$2:$D$89280)*($A$1=PS!$E$2:$E$89280)))-T$17</f>
        <v>#VALUE!</v>
      </c>
      <c r="U21" s="2" t="e" cm="1" vm="1">
        <f t="array" ref="U21">AVERAGE(_xlfn._xlws.FILTER(PS!$T$2:$T$89280, (C21=PS!$B$2:$B$89280)*(D21=PS!$D$2:$D$89280)*($A$1=PS!$E$2:$E$89280)))-U$17</f>
        <v>#VALUE!</v>
      </c>
      <c r="V21" s="2" t="e" cm="1" vm="1">
        <f t="array" ref="V21">AVERAGE(_xlfn._xlws.FILTER(PS!$O$2:$O$89280+PS!$U$2:$U$89280, (C21=PS!$B$2:$B$89280)*(D21=PS!$D$2:$D$89280)*($A$1=PS!$E$2:$E$89280)))-V$17</f>
        <v>#VALUE!</v>
      </c>
      <c r="W21" s="2" t="e" cm="1" vm="1">
        <f t="array" ref="W21">AVERAGE(_xlfn._xlws.FILTER(PS!$Q$2:$Q$89280, (C21=PS!$B$2:$B$89280)*(D21=PS!$D$2:$D$89280)*($A$1=PS!$E$2:$E$89280)))-W$17</f>
        <v>#VALUE!</v>
      </c>
      <c r="X21" s="2" t="e" cm="1" vm="1">
        <f t="array" ref="X21">AVERAGE(_xlfn._xlws.FILTER(PS!$S$2:$S$89280, (C21=PS!$B$2:$B$89280)*(D21=PS!$D$2:$D$89280)*($A$1=PS!$E$2:$E$89280)))-X$17</f>
        <v>#VALUE!</v>
      </c>
      <c r="Y21" s="2" t="e" cm="1" vm="1">
        <f t="array" ref="Y21">AVERAGE(_xlfn._xlws.FILTER(PS_FS!$W$2:$W$89280+PS_FS!$Y$2:$Y$89280, (C21=PS_FS!$B$2:$B$89280)*(D21=PS_FS!$D$2:$D$89280)*($A$1=PS_FS!$E$2:$E$89280)))-Y$17</f>
        <v>#VALUE!</v>
      </c>
      <c r="Z21" s="2" t="e" cm="1" vm="1">
        <f t="array" ref="Z21">AVERAGE(_xlfn._xlws.FILTER(PS_FS!$AA$2:$AA$89280, (C21=PS_FS!$B$2:$B$89280)*(D21=PS_FS!$D$2:$D$89280)*($A$1=PS_FS!$E$2:$E$89280)))-Z$17</f>
        <v>#VALUE!</v>
      </c>
      <c r="AA21" s="2" t="e" cm="1" vm="1">
        <f t="array" ref="AA21">AVERAGE(_xlfn._xlws.FILTER(PS_FS!$AB$2:$AB$89280+PS_FS!$V$2:$V$89280, (C21=PS_FS!$B$2:$B$89280)*(D21=PS_FS!$D$2:$D$89280)*($A$1=PS_FS!$E$2:$E$89280)))-AA$17</f>
        <v>#VALUE!</v>
      </c>
      <c r="AB21" s="2" t="e" cm="1" vm="1">
        <f t="array" ref="AB21">AVERAGE(_xlfn._xlws.FILTER(PS_FS!$X$2:$X$89280, (C21=PS_FS!$B$2:$B$89280)*(D21=PS_FS!$D$2:$D$89280)*($A$1=PS_FS!$E$2:$E$89280)))-AB$17</f>
        <v>#VALUE!</v>
      </c>
      <c r="AC21" s="2" t="e" cm="1" vm="1">
        <f t="array" ref="AC21">AVERAGE(_xlfn._xlws.FILTER(PS_FS!$Z$2:$Z$89280, (C21=PS_FS!$B$2:$B$89280)*(D21=PS_FS!$D$2:$D$89280)*($A$1=PS_FS!$E$2:$E$89280)))-AC$17</f>
        <v>#VALUE!</v>
      </c>
      <c r="AD21" s="2" t="e" cm="1" vm="1">
        <f t="array" ref="AD21">AVERAGE(_xlfn._xlws.FILTER(ETS!$M$2:$M$89240, (C21=ETS!$A$2:$A$89240)*(D21=ETS!$C$2:$C$89240)*($A$1=ETS!$D$2:$D$89240)))</f>
        <v>#VALUE!</v>
      </c>
      <c r="AE21" s="2" t="e" cm="1" vm="1">
        <f t="array" ref="AE21">AVERAGE(_xlfn._xlws.FILTER(ETS!$M$2:$M$89240, (C21=ETS!$A$2:$A$89240)*(D21=ETS!$C$2:$C$89240)*(2040=ETS!$D$2:$D$89240)))</f>
        <v>#VALUE!</v>
      </c>
      <c r="AF21" s="9" t="e" cm="1" vm="1">
        <f t="array" ref="AF21">AVERAGE(_xlfn._xlws.FILTER(ETS!$L$2:$L$89240, (C21=ETS!$A$2:$A$89240)*(D21=ETS!$C$2:$C$89240)))*40-AF$17</f>
        <v>#VALUE!</v>
      </c>
      <c r="AG21" s="9" t="e" cm="1" vm="1">
        <f t="array" ref="AG21">AVERAGE(_xlfn._xlws.FILTER(ETS!$K$2:$K$89240, (C21=ETS!$A$2:$A$89240)*(D21=ETS!$C$2:$C$89240)))*40-AG$17</f>
        <v>#VALUE!</v>
      </c>
      <c r="AH21" s="9" t="e" cm="1" vm="1">
        <f t="array" ref="AH21">AVERAGE(_xlfn._xlws.FILTER(ETS!$J$2:$J$89240, (C21=ETS!$A$2:$A$89240)*(D21=ETS!$C$2:$C$89240)))*40-AH$17</f>
        <v>#VALUE!</v>
      </c>
      <c r="AI21" s="4" t="e" vm="2">
        <f t="shared" si="19"/>
        <v>#VALUE!</v>
      </c>
      <c r="AJ21" s="2" t="e" vm="2">
        <f t="shared" si="5"/>
        <v>#VALUE!</v>
      </c>
      <c r="AK21" s="9" t="e" vm="2">
        <f t="shared" si="17"/>
        <v>#VALUE!</v>
      </c>
      <c r="AL21" t="e" vm="2">
        <f t="shared" si="2"/>
        <v>#VALUE!</v>
      </c>
      <c r="AM21" s="9" t="e" vm="2">
        <f t="shared" si="3"/>
        <v>#VALUE!</v>
      </c>
      <c r="AN21" t="e" vm="2">
        <f t="shared" si="7"/>
        <v>#VALUE!</v>
      </c>
      <c r="AO21" t="e" vm="2">
        <f t="shared" si="8"/>
        <v>#VALUE!</v>
      </c>
      <c r="AP21" t="e" vm="2">
        <f t="shared" si="18"/>
        <v>#VALUE!</v>
      </c>
      <c r="AQ21" t="e" vm="2">
        <f t="shared" si="10"/>
        <v>#VALUE!</v>
      </c>
      <c r="AR21">
        <v>2490.4501079403449</v>
      </c>
      <c r="AS21" t="e" vm="2">
        <f t="shared" si="11"/>
        <v>#VALUE!</v>
      </c>
      <c r="AT21" s="4" t="e" vm="2">
        <f t="shared" si="4"/>
        <v>#VALUE!</v>
      </c>
      <c r="AU21" s="4" t="e" vm="2">
        <f t="shared" si="4"/>
        <v>#VALUE!</v>
      </c>
    </row>
    <row r="22" spans="1:47" x14ac:dyDescent="0.25">
      <c r="A22" t="s">
        <v>256</v>
      </c>
      <c r="B22">
        <v>35</v>
      </c>
      <c r="C22">
        <v>1</v>
      </c>
      <c r="D22" t="s">
        <v>337</v>
      </c>
      <c r="E22" s="3" t="e" cm="1">
        <f t="array" ref="E22">AVERAGE(_xlfn._xlws.FILTER('H2'!$AG$2:$AG$89120, (C22='H2'!$B$2:$B$89280)*(D22='H2'!$D$2:$D$89280)*($A$1='H2'!$E$2:$E$89280)))</f>
        <v>#VALUE!</v>
      </c>
      <c r="F22" s="2" t="e" cm="1">
        <f t="array" ref="F22">AVERAGE(_xlfn._xlws.FILTER('H2'!$AG$2:$AG$89120, (C22='H2'!$B$2:$B$89280)*(D22='H2'!$D$2:$D$89280)*(2040='H2'!$E$2:$E$89280)))</f>
        <v>#VALUE!</v>
      </c>
      <c r="G22" s="9" t="e" cm="1">
        <f t="array" ref="G22">_xlfn._xlws.FILTER('H2'!$AH$2:$AH$98960, (C22='H2'!$B$2:$B$89280)*(D22='H2'!$D$2:$D$89280)*($A$1='H2'!$E$2:$E$89280))</f>
        <v>#VALUE!</v>
      </c>
      <c r="H22" s="9" t="e" cm="1">
        <f t="array" ref="H22">_xlfn._xlws.FILTER('H2'!$AJ$2:$AJ$98960, (C22='H2'!$B$2:$B$89280)*(D22='H2'!$D$2:$D$89280)*($A$1='H2'!$E$2:$E$89280))</f>
        <v>#VALUE!</v>
      </c>
      <c r="I22" s="9" t="e" cm="1">
        <f t="array" ref="I22">_xlfn._xlws.FILTER('H2'!$AK$2:$AK$98960, (C22='H2'!$B$2:$B$89280)*(D22='H2'!$D$2:$D$89280)*($A$1='H2'!$E$2:$E$89280))</f>
        <v>#VALUE!</v>
      </c>
      <c r="J22" s="9" t="e" cm="1">
        <f t="array" ref="J22">_xlfn._xlws.FILTER('H2'!$AL$2:$AL$98960, (C22='H2'!$B$2:$B$89280)*(D22='H2'!$D$2:$D$89280)*($A$1='H2'!$E$2:$E$89280))</f>
        <v>#VALUE!</v>
      </c>
      <c r="K22" s="2" cm="1">
        <f t="array" ref="K22">AVERAGE(_xlfn._xlws.FILTER('H2'!$L$2:$L$89280, (C22='H2'!$B$2:$B$89280)*(D22='H2'!$D$2:$D$89280)*($A$1='H2'!$E$2:$E$89280)))</f>
        <v>0.50780257771907977</v>
      </c>
      <c r="L22" s="2" cm="1">
        <f t="array" ref="L22">AVERAGE(_xlfn._xlws.FILTER('H2'!$M$2:$M$89280, (C22='H2'!$B$2:$B$89280)*(D22='H2'!$D$2:$D$89280)*($A$1='H2'!$E$2:$E$89280)))</f>
        <v>5.3387362409285917</v>
      </c>
      <c r="M22" s="2" cm="1">
        <f t="array" ref="M22">AVERAGE(_xlfn._xlws.FILTER('H2'!$K$2:$K$89280, ($C22='H2'!$B$2:$B$89280)*(D22='H2'!$D$2:$D$89280)*($A$1='H2'!$E$2:$E$89280)))</f>
        <v>7.129978791828858</v>
      </c>
      <c r="N22" s="2" cm="1">
        <f t="array" ref="N22">AVERAGE(_xlfn._xlws.FILTER('H2'!$N$2:$N$89280, ($C22='H2'!$B$2:$B$89280)*(D22='H2'!$D$2:$D$89280)*($A$1='H2'!$E$2:$E$89280)))</f>
        <v>7.0084468902944197</v>
      </c>
      <c r="O22" s="2" cm="1">
        <f t="array" ref="O22">AVERAGE(_xlfn._xlws.FILTER('H2'!$H$2:$H$89280, ($C22='H2'!$B$2:$B$89280)*(D22='H2'!$D$2:$D$89280)*($A$1='H2'!$E$2:$E$89280)))</f>
        <v>3.5249849349711324</v>
      </c>
      <c r="P22" s="2" cm="1">
        <f t="array" ref="P22">AVERAGE(_xlfn._xlws.FILTER('H2'!$I$2:$I$89280, ($C22='H2'!$B$2:$B$89280)*(D22='H2'!$D$2:$D$89280)*($A$1='H2'!$E$2:$E$89280)))</f>
        <v>52.709319912496468</v>
      </c>
      <c r="Q22" s="2" cm="1">
        <f t="array" ref="Q22">AVERAGE(_xlfn._xlws.FILTER('H2'!$G$2:$G$89280, ($C22='H2'!$B$2:$B$89280)*(D22='H2'!$D$2:$D$89280)*($A$1='H2'!$E$2:$E$89280)))</f>
        <v>31.97306066266038</v>
      </c>
      <c r="R22" s="2" cm="1">
        <f t="array" ref="R22">AVERAGE(_xlfn._xlws.FILTER(PS!$F$2:$F$89280, (C22=PS!$B$2:$B$89280)*(D22=PS!$D$2:$D$89280)*($A$1=PS!$E$2:$E$89280)))</f>
        <v>84.663505682663086</v>
      </c>
      <c r="S22" s="2" cm="1">
        <f t="array" ref="S22">AVERAGE(_xlfn._xlws.FILTER(PS!$F$2:$F$89280, (C22=PS!$B$2:$B$89280)*(D22=PS!$D$2:$D$89280)*(2040=PS!$E$2:$E$89280)))</f>
        <v>104.03697395981108</v>
      </c>
      <c r="T22" s="9" cm="1">
        <f t="array" ref="T22">AVERAGE(_xlfn._xlws.FILTER(PS!$P$2:$P$89280, (C22=PS!$B$2:$B$89280)*(D22=PS!$D$2:$D$89280)*($A$1=PS!$E$2:$E$89280)))+AVERAGE(_xlfn._xlws.FILTER(PS!$R$2:$R$89280, (C22=PS!$B$2:$B$89280)*(D22=PS!$D$2:$D$89280)*($A$1=PS!$E$2:$E$89280)))</f>
        <v>1010.6475607285826</v>
      </c>
      <c r="U22" s="9" cm="1">
        <f t="array" ref="U22">AVERAGE(_xlfn._xlws.FILTER(PS!$T$2:$T$89280, (C22=PS!$B$2:$B$89280)*(D22=PS!$D$2:$D$89280)*($A$1=PS!$E$2:$E$89280)))</f>
        <v>376.58902046645051</v>
      </c>
      <c r="V22" s="9" cm="1">
        <f t="array" ref="V22">AVERAGE(_xlfn._xlws.FILTER(PS!$O$2:$O$89280+PS!$U$2:$U$89280, (C22=PS!$B$2:$B$89280)*(D22=PS!$D$2:$D$89280)*($A$1=PS!$E$2:$E$89280)))</f>
        <v>102.92754254779715</v>
      </c>
      <c r="W22" s="9" cm="1">
        <f t="array" ref="W22">AVERAGE(_xlfn._xlws.FILTER(PS!$Q$2:$Q$89280, (C22=PS!$B$2:$B$89280)*(D22=PS!$D$2:$D$89280)*($A$1=PS!$E$2:$E$89280)))</f>
        <v>23.072000000004248</v>
      </c>
      <c r="X22" s="9" cm="1">
        <f t="array" ref="X22">AVERAGE(_xlfn._xlws.FILTER(PS!$S$2:$S$89280, (C22=PS!$B$2:$B$89280)*(D22=PS!$D$2:$D$89280)*($A$1=PS!$E$2:$E$89280)))</f>
        <v>47.088000000000001</v>
      </c>
      <c r="Y22" s="9" cm="1">
        <f t="array" ref="Y22">_xlfn._xlws.FILTER(PS_FS!$W$2:$W$89280+PS_FS!$Y$2:$Y$89280, (C22=PS_FS!$B$2:$B$89280)*(D22=PS_FS!$D$2:$D$89280)*($A$1=PS_FS!$E$2:$E$89280))</f>
        <v>1824.9886993779721</v>
      </c>
      <c r="Z22" s="9" cm="1">
        <f t="array" ref="Z22">AVERAGE(_xlfn._xlws.FILTER(PS_FS!$AA$2:$AA$89280, (C22=PS_FS!$B$2:$B$89280)*(D22=PS_FS!$D$2:$D$89280)*($A$1=PS_FS!$E$2:$E$89280)))</f>
        <v>412.44109619709724</v>
      </c>
      <c r="AA22" s="9" cm="1">
        <f t="array" ref="AA22">AVERAGE(_xlfn._xlws.FILTER(PS_FS!$AB$2:$AB$89280+PS_FS!$V$2:$V$89280, (C22=PS_FS!$B$2:$B$89280)*(D22=PS_FS!$D$2:$D$89280)*($A$1=PS_FS!$E$2:$E$89280)))</f>
        <v>214.35465173408056</v>
      </c>
      <c r="AB22" s="9" cm="1">
        <f t="array" ref="AB22">AVERAGE(_xlfn._xlws.FILTER(PS_FS!$X$2:$X$89280, (C22=PS_FS!$B$2:$B$89280)*(D22=PS_FS!$D$2:$D$89280)*($A$1=PS_FS!$E$2:$E$89280)))</f>
        <v>4.3190360165006414</v>
      </c>
      <c r="AC22" s="9" cm="1">
        <f t="array" ref="AC22">AVERAGE(_xlfn._xlws.FILTER(PS_FS!$Z$2:$Z$89280, (C22=PS_FS!$B$2:$B$89280)*(D22=PS_FS!$D$2:$D$89280)*($A$1=PS_FS!$E$2:$E$89280)))</f>
        <v>352.54632995832435</v>
      </c>
      <c r="AD22" s="2" cm="1">
        <f t="array" ref="AD22">AVERAGE(_xlfn._xlws.FILTER(ETS!$M$2:$M$89240, (C22=ETS!$A$2:$A$89240)*(D22=ETS!$C$2:$C$89240)*($A$1=ETS!$D$2:$D$89240)))</f>
        <v>168.28045543541901</v>
      </c>
      <c r="AE22" s="2" cm="1">
        <f t="array" ref="AE22">AVERAGE(_xlfn._xlws.FILTER(ETS!$M$2:$M$89240, (C22=ETS!$A$2:$A$89240)*(D22=ETS!$C$2:$C$89240)*(2040=ETS!$D$2:$D$89240)))</f>
        <v>436.77657497267774</v>
      </c>
      <c r="AF22" s="9" cm="1">
        <f t="array" ref="AF22">AVERAGE(_xlfn._xlws.FILTER(ETS!$L$2:$L$89240, (C22=ETS!$A$2:$A$89240)*(D22=ETS!$C$2:$C$89240)))*40</f>
        <v>3661.7132123404381</v>
      </c>
      <c r="AG22" s="9" cm="1">
        <f t="array" ref="AG22">AVERAGE(_xlfn._xlws.FILTER(ETS!$K$2:$K$89240, (C22=ETS!$A$2:$A$89240)*(D22=ETS!$C$2:$C$89240)))*40</f>
        <v>561.76891594421954</v>
      </c>
      <c r="AH22" s="9" cm="1">
        <f t="array" ref="AH22">AVERAGE(_xlfn._xlws.FILTER(ETS!$J$2:$J$89240, (C22=ETS!$A$2:$A$89240)*(D22=ETS!$C$2:$C$89240)))*40</f>
        <v>15042.836335231801</v>
      </c>
      <c r="AI22" s="4">
        <f t="shared" si="19"/>
        <v>19266.318463516458</v>
      </c>
      <c r="AJ22" s="2">
        <f t="shared" si="5"/>
        <v>2808.6498132839752</v>
      </c>
      <c r="AK22" s="9">
        <f>AJ22</f>
        <v>2808.6498132839752</v>
      </c>
      <c r="AL22">
        <f t="shared" si="2"/>
        <v>317.56975762925777</v>
      </c>
      <c r="AM22" s="9">
        <f t="shared" si="3"/>
        <v>2491.0800556547174</v>
      </c>
      <c r="AN22">
        <f t="shared" si="7"/>
        <v>-131.20305486409842</v>
      </c>
      <c r="AO22">
        <f t="shared" si="8"/>
        <v>192.93578101537315</v>
      </c>
      <c r="AQ22">
        <f t="shared" si="10"/>
        <v>2491.0800556547174</v>
      </c>
      <c r="AR22">
        <v>2490.4501079403449</v>
      </c>
      <c r="AS22">
        <f t="shared" si="11"/>
        <v>0.62994771437251984</v>
      </c>
      <c r="AT22" s="4">
        <f t="shared" si="4"/>
        <v>4753.9167893966815</v>
      </c>
      <c r="AU22" s="4">
        <f t="shared" si="4"/>
        <v>3342.4505617435348</v>
      </c>
    </row>
    <row r="23" spans="1:47" x14ac:dyDescent="0.25">
      <c r="A23" t="s">
        <v>234</v>
      </c>
      <c r="B23">
        <v>36</v>
      </c>
      <c r="C23">
        <v>22</v>
      </c>
      <c r="D23" t="s">
        <v>337</v>
      </c>
      <c r="E23" s="3" t="e" cm="1">
        <f t="array" ref="E23">AVERAGE(_xlfn._xlws.FILTER('H2'!$AG$2:$AG$89120, (C23='H2'!$B$2:$B$89280)*(D23='H2'!$D$2:$D$89280)*($A$1='H2'!$E$2:$E$89280)))</f>
        <v>#VALUE!</v>
      </c>
      <c r="F23" s="2" t="e" cm="1">
        <f t="array" ref="F23">AVERAGE(_xlfn._xlws.FILTER('H2'!$AG$2:$AG$89120, (C23='H2'!$B$2:$B$89280)*(D23='H2'!$D$2:$D$89280)*(2040='H2'!$E$2:$E$89280)))</f>
        <v>#VALUE!</v>
      </c>
      <c r="G23" s="9" t="e" cm="1">
        <f t="array" ref="G23">_xlfn._xlws.FILTER('H2'!$AH$2:$AH$98960, (C23='H2'!$B$2:$B$89280)*(D23='H2'!$D$2:$D$89280)*($A$1='H2'!$E$2:$E$89280))</f>
        <v>#VALUE!</v>
      </c>
      <c r="H23" s="9" t="e" cm="1">
        <f t="array" ref="H23">_xlfn._xlws.FILTER('H2'!$AJ$2:$AJ$98960, (C23='H2'!$B$2:$B$89280)*(D23='H2'!$D$2:$D$89280)*($A$1='H2'!$E$2:$E$89280))</f>
        <v>#VALUE!</v>
      </c>
      <c r="I23" s="9" t="e" cm="1">
        <f t="array" ref="I23">_xlfn._xlws.FILTER('H2'!$AK$2:$AK$98960, (C23='H2'!$B$2:$B$89280)*(D23='H2'!$D$2:$D$89280)*($A$1='H2'!$E$2:$E$89280))</f>
        <v>#VALUE!</v>
      </c>
      <c r="J23" s="9" t="e" cm="1">
        <f t="array" ref="J23">_xlfn._xlws.FILTER('H2'!$AL$2:$AL$98960, (C23='H2'!$B$2:$B$89280)*(D23='H2'!$D$2:$D$89280)*($A$1='H2'!$E$2:$E$89280))</f>
        <v>#VALUE!</v>
      </c>
      <c r="K23" s="2" t="e" cm="1" vm="1">
        <f t="array" ref="K23">AVERAGE(_xlfn._xlws.FILTER('H2'!$L$2:$L$89280, (C23='H2'!$B$2:$B$89280)*(D23='H2'!$D$2:$D$89280)*($A$1='H2'!$E$2:$E$89280)))</f>
        <v>#VALUE!</v>
      </c>
      <c r="L23" s="2" t="e" cm="1" vm="1">
        <f t="array" ref="L23">AVERAGE(_xlfn._xlws.FILTER('H2'!$M$2:$M$89280, (C23='H2'!$B$2:$B$89280)*(D23='H2'!$D$2:$D$89280)*($A$1='H2'!$E$2:$E$89280)))</f>
        <v>#VALUE!</v>
      </c>
      <c r="M23" s="2" t="e" cm="1" vm="1">
        <f t="array" ref="M23">AVERAGE(_xlfn._xlws.FILTER('H2'!$K$2:$K$89280, ($C23='H2'!$B$2:$B$89280)*(D23='H2'!$D$2:$D$89280)*($A$1='H2'!$E$2:$E$89280)))</f>
        <v>#VALUE!</v>
      </c>
      <c r="N23" s="2" t="e" cm="1" vm="1">
        <f t="array" ref="N23">AVERAGE(_xlfn._xlws.FILTER('H2'!$N$2:$N$89280, ($C23='H2'!$B$2:$B$89280)*(D23='H2'!$D$2:$D$89280)*($A$1='H2'!$E$2:$E$89280)))</f>
        <v>#VALUE!</v>
      </c>
      <c r="O23" s="2" t="e" cm="1" vm="1">
        <f t="array" ref="O23">AVERAGE(_xlfn._xlws.FILTER('H2'!$H$2:$H$89280, ($C23='H2'!$B$2:$B$89280)*(D23='H2'!$D$2:$D$89280)*($A$1='H2'!$E$2:$E$89280)))</f>
        <v>#VALUE!</v>
      </c>
      <c r="P23" s="2" t="e" cm="1" vm="1">
        <f t="array" ref="P23">AVERAGE(_xlfn._xlws.FILTER('H2'!$I$2:$I$89280, ($C23='H2'!$B$2:$B$89280)*(D23='H2'!$D$2:$D$89280)*($A$1='H2'!$E$2:$E$89280)))</f>
        <v>#VALUE!</v>
      </c>
      <c r="Q23" s="2" t="e" cm="1" vm="1">
        <f t="array" ref="Q23">AVERAGE(_xlfn._xlws.FILTER('H2'!$G$2:$G$89280, ($C23='H2'!$B$2:$B$89280)*(D23='H2'!$D$2:$D$89280)*($A$1='H2'!$E$2:$E$89280)))</f>
        <v>#VALUE!</v>
      </c>
      <c r="R23" s="2" t="e" cm="1" vm="1">
        <f t="array" ref="R23">AVERAGE(_xlfn._xlws.FILTER(PS!$F$2:$F$89280, (C23=PS!$B$2:$B$89280)*(D23=PS!$D$2:$D$89280)*($A$1=PS!$E$2:$E$89280)))</f>
        <v>#VALUE!</v>
      </c>
      <c r="S23" s="2" t="e" cm="1" vm="1">
        <f t="array" ref="S23">AVERAGE(_xlfn._xlws.FILTER(PS!$F$2:$F$89280, (C23=PS!$B$2:$B$89280)*(D23=PS!$D$2:$D$89280)*(2040=PS!$E$2:$E$89280)))</f>
        <v>#VALUE!</v>
      </c>
      <c r="T23" s="2" t="e" cm="1" vm="1">
        <f t="array" ref="T23">AVERAGE(_xlfn._xlws.FILTER(PS!$P$2:$P$89280, (C23=PS!$B$2:$B$89280)*(D23=PS!$D$2:$D$89280)*($A$1=PS!$E$2:$E$89280)))+AVERAGE(_xlfn._xlws.FILTER(PS!$R$2:$R$89280, (C23=PS!$B$2:$B$89280)*(D23=PS!$D$2:$D$89280)*($A$1=PS!$E$2:$E$89280)))-T$22</f>
        <v>#VALUE!</v>
      </c>
      <c r="U23" s="2" t="e" cm="1" vm="1">
        <f t="array" ref="U23">AVERAGE(_xlfn._xlws.FILTER(PS!$T$2:$T$89280, (C23=PS!$B$2:$B$89280)*(D23=PS!$D$2:$D$89280)*($A$1=PS!$E$2:$E$89280)))-U$22</f>
        <v>#VALUE!</v>
      </c>
      <c r="V23" s="2" t="e" cm="1" vm="1">
        <f t="array" ref="V23">AVERAGE(_xlfn._xlws.FILTER(PS!$O$2:$O$89280+PS!$U$2:$U$89280, (C23=PS!$B$2:$B$89280)*(D23=PS!$D$2:$D$89280)*($A$1=PS!$E$2:$E$89280)))-V$22</f>
        <v>#VALUE!</v>
      </c>
      <c r="W23" s="2" t="e" cm="1" vm="1">
        <f t="array" ref="W23">AVERAGE(_xlfn._xlws.FILTER(PS!$Q$2:$Q$89280, (C23=PS!$B$2:$B$89280)*(D23=PS!$D$2:$D$89280)*($A$1=PS!$E$2:$E$89280)))-W$22</f>
        <v>#VALUE!</v>
      </c>
      <c r="X23" s="2" t="e" cm="1" vm="1">
        <f t="array" ref="X23">AVERAGE(_xlfn._xlws.FILTER(PS!$S$2:$S$89280, (C23=PS!$B$2:$B$89280)*(D23=PS!$D$2:$D$89280)*($A$1=PS!$E$2:$E$89280)))-X$22</f>
        <v>#VALUE!</v>
      </c>
      <c r="Y23" s="2" t="e" cm="1" vm="1">
        <f t="array" ref="Y23">AVERAGE(_xlfn._xlws.FILTER(PS_FS!$W$2:$W$89280+PS_FS!$Y$2:$Y$89280, (C23=PS_FS!$B$2:$B$89280)*(D23=PS_FS!$D$2:$D$89280)*($A$1=PS_FS!$E$2:$E$89280)))-Y$22</f>
        <v>#VALUE!</v>
      </c>
      <c r="Z23" s="2" t="e" cm="1" vm="1">
        <f t="array" ref="Z23">AVERAGE(_xlfn._xlws.FILTER(PS_FS!$AA$2:$AA$89280, (C23=PS_FS!$B$2:$B$89280)*(D23=PS_FS!$D$2:$D$89280)*($A$1=PS_FS!$E$2:$E$89280)))-Z$22</f>
        <v>#VALUE!</v>
      </c>
      <c r="AA23" s="2" t="e" cm="1" vm="1">
        <f t="array" ref="AA23">AVERAGE(_xlfn._xlws.FILTER(PS_FS!$AB$2:$AB$89280+PS_FS!$V$2:$V$89280, (C23=PS_FS!$B$2:$B$89280)*(D23=PS_FS!$D$2:$D$89280)*($A$1=PS_FS!$E$2:$E$89280)))-AA$22</f>
        <v>#VALUE!</v>
      </c>
      <c r="AB23" s="2" t="e" cm="1" vm="1">
        <f t="array" ref="AB23">AVERAGE(_xlfn._xlws.FILTER(PS_FS!$X$2:$X$89280, (C23=PS_FS!$B$2:$B$89280)*(D23=PS_FS!$D$2:$D$89280)*($A$1=PS_FS!$E$2:$E$89280)))-AB$22</f>
        <v>#VALUE!</v>
      </c>
      <c r="AC23" s="2" t="e" cm="1" vm="1">
        <f t="array" ref="AC23">AVERAGE(_xlfn._xlws.FILTER(PS_FS!$Z$2:$Z$89280, (C23=PS_FS!$B$2:$B$89280)*(D23=PS_FS!$D$2:$D$89280)*($A$1=PS_FS!$E$2:$E$89280)))-AC$22</f>
        <v>#VALUE!</v>
      </c>
      <c r="AD23" s="2" t="e" cm="1" vm="1">
        <f t="array" ref="AD23">AVERAGE(_xlfn._xlws.FILTER(ETS!$M$2:$M$89240, (C23=ETS!$A$2:$A$89240)*(D23=ETS!$C$2:$C$89240)*($A$1=ETS!$D$2:$D$89240)))</f>
        <v>#VALUE!</v>
      </c>
      <c r="AE23" s="2" t="e" cm="1" vm="1">
        <f t="array" ref="AE23">AVERAGE(_xlfn._xlws.FILTER(ETS!$M$2:$M$89240, (C23=ETS!$A$2:$A$89240)*(D23=ETS!$C$2:$C$89240)*(2040=ETS!$D$2:$D$89240)))</f>
        <v>#VALUE!</v>
      </c>
      <c r="AF23" s="9" t="e" cm="1" vm="1">
        <f t="array" ref="AF23">AVERAGE(_xlfn._xlws.FILTER(ETS!$L$2:$L$89240, (C23=ETS!$A$2:$A$89240)*(D23=ETS!$C$2:$C$89240)))*40-AF$22</f>
        <v>#VALUE!</v>
      </c>
      <c r="AG23" s="9" t="e" cm="1" vm="1">
        <f t="array" ref="AG23">AVERAGE(_xlfn._xlws.FILTER(ETS!$K$2:$K$89240, (C23=ETS!$A$2:$A$89240)*(D23=ETS!$C$2:$C$89240)))*40-AG$22</f>
        <v>#VALUE!</v>
      </c>
      <c r="AH23" s="9" t="e" cm="1" vm="1">
        <f t="array" ref="AH23">AVERAGE(_xlfn._xlws.FILTER(ETS!$J$2:$J$89240, (C23=ETS!$A$2:$A$89240)*(D23=ETS!$C$2:$C$89240)))*40-AH$22</f>
        <v>#VALUE!</v>
      </c>
      <c r="AI23" s="4" t="e" vm="2">
        <f t="shared" si="19"/>
        <v>#VALUE!</v>
      </c>
      <c r="AJ23" s="2" t="e" vm="2">
        <f t="shared" si="5"/>
        <v>#VALUE!</v>
      </c>
      <c r="AK23" s="9" t="e" vm="2">
        <f t="shared" ref="AK23:AK26" si="20">AJ23+AJ$2</f>
        <v>#VALUE!</v>
      </c>
      <c r="AL23" t="e" vm="2">
        <f t="shared" si="2"/>
        <v>#VALUE!</v>
      </c>
      <c r="AM23" s="9" t="e" vm="2">
        <f t="shared" si="3"/>
        <v>#VALUE!</v>
      </c>
      <c r="AN23" t="e" vm="2">
        <f t="shared" si="7"/>
        <v>#VALUE!</v>
      </c>
      <c r="AO23" t="e" vm="2">
        <f t="shared" si="8"/>
        <v>#VALUE!</v>
      </c>
      <c r="AP23" t="e" vm="2">
        <f t="shared" ref="AP23:AP26" si="21">AJ23-AN23</f>
        <v>#VALUE!</v>
      </c>
      <c r="AQ23" t="e" vm="2">
        <f t="shared" si="10"/>
        <v>#VALUE!</v>
      </c>
      <c r="AR23">
        <v>2490.4501079403449</v>
      </c>
      <c r="AS23" t="e" vm="2">
        <f t="shared" si="11"/>
        <v>#VALUE!</v>
      </c>
      <c r="AT23" s="4" t="e" vm="2">
        <f t="shared" si="4"/>
        <v>#VALUE!</v>
      </c>
      <c r="AU23" s="4" t="e" vm="2">
        <f t="shared" si="4"/>
        <v>#VALUE!</v>
      </c>
    </row>
    <row r="24" spans="1:47" x14ac:dyDescent="0.25">
      <c r="A24" t="s">
        <v>233</v>
      </c>
      <c r="B24">
        <v>37</v>
      </c>
      <c r="C24">
        <v>76</v>
      </c>
      <c r="D24" t="s">
        <v>337</v>
      </c>
      <c r="E24" s="3" t="e" cm="1">
        <f t="array" ref="E24">AVERAGE(_xlfn._xlws.FILTER('H2'!$AG$2:$AG$89120, (C24='H2'!$B$2:$B$89280)*(D24='H2'!$D$2:$D$89280)*($A$1='H2'!$E$2:$E$89280)))</f>
        <v>#VALUE!</v>
      </c>
      <c r="F24" s="2" t="e" cm="1">
        <f t="array" ref="F24">AVERAGE(_xlfn._xlws.FILTER('H2'!$AG$2:$AG$89120, (C24='H2'!$B$2:$B$89280)*(D24='H2'!$D$2:$D$89280)*(2040='H2'!$E$2:$E$89280)))</f>
        <v>#VALUE!</v>
      </c>
      <c r="G24" s="9" t="e" cm="1">
        <f t="array" ref="G24">_xlfn._xlws.FILTER('H2'!$AH$2:$AH$98960, (C24='H2'!$B$2:$B$89280)*(D24='H2'!$D$2:$D$89280)*($A$1='H2'!$E$2:$E$89280))</f>
        <v>#VALUE!</v>
      </c>
      <c r="H24" s="9" t="e" cm="1">
        <f t="array" ref="H24">_xlfn._xlws.FILTER('H2'!$AJ$2:$AJ$98960, (C24='H2'!$B$2:$B$89280)*(D24='H2'!$D$2:$D$89280)*($A$1='H2'!$E$2:$E$89280))</f>
        <v>#VALUE!</v>
      </c>
      <c r="I24" s="9" t="e" cm="1">
        <f t="array" ref="I24">_xlfn._xlws.FILTER('H2'!$AK$2:$AK$98960, (C24='H2'!$B$2:$B$89280)*(D24='H2'!$D$2:$D$89280)*($A$1='H2'!$E$2:$E$89280))</f>
        <v>#VALUE!</v>
      </c>
      <c r="J24" s="9" t="e" cm="1">
        <f t="array" ref="J24">_xlfn._xlws.FILTER('H2'!$AL$2:$AL$98960, (C24='H2'!$B$2:$B$89280)*(D24='H2'!$D$2:$D$89280)*($A$1='H2'!$E$2:$E$89280))</f>
        <v>#VALUE!</v>
      </c>
      <c r="K24" s="2" t="e" cm="1" vm="1">
        <f t="array" ref="K24">AVERAGE(_xlfn._xlws.FILTER('H2'!$L$2:$L$89280, (C24='H2'!$B$2:$B$89280)*(D24='H2'!$D$2:$D$89280)*($A$1='H2'!$E$2:$E$89280)))</f>
        <v>#VALUE!</v>
      </c>
      <c r="L24" s="2" t="e" cm="1" vm="1">
        <f t="array" ref="L24">AVERAGE(_xlfn._xlws.FILTER('H2'!$M$2:$M$89280, (C24='H2'!$B$2:$B$89280)*(D24='H2'!$D$2:$D$89280)*($A$1='H2'!$E$2:$E$89280)))</f>
        <v>#VALUE!</v>
      </c>
      <c r="M24" s="2" t="e" cm="1" vm="1">
        <f t="array" ref="M24">AVERAGE(_xlfn._xlws.FILTER('H2'!$K$2:$K$89280, ($C24='H2'!$B$2:$B$89280)*(D24='H2'!$D$2:$D$89280)*($A$1='H2'!$E$2:$E$89280)))</f>
        <v>#VALUE!</v>
      </c>
      <c r="N24" s="2" t="e" cm="1" vm="1">
        <f t="array" ref="N24">AVERAGE(_xlfn._xlws.FILTER('H2'!$N$2:$N$89280, ($C24='H2'!$B$2:$B$89280)*(D24='H2'!$D$2:$D$89280)*($A$1='H2'!$E$2:$E$89280)))</f>
        <v>#VALUE!</v>
      </c>
      <c r="O24" s="2" t="e" cm="1" vm="1">
        <f t="array" ref="O24">AVERAGE(_xlfn._xlws.FILTER('H2'!$H$2:$H$89280, ($C24='H2'!$B$2:$B$89280)*(D24='H2'!$D$2:$D$89280)*($A$1='H2'!$E$2:$E$89280)))</f>
        <v>#VALUE!</v>
      </c>
      <c r="P24" s="2" t="e" cm="1" vm="1">
        <f t="array" ref="P24">AVERAGE(_xlfn._xlws.FILTER('H2'!$I$2:$I$89280, ($C24='H2'!$B$2:$B$89280)*(D24='H2'!$D$2:$D$89280)*($A$1='H2'!$E$2:$E$89280)))</f>
        <v>#VALUE!</v>
      </c>
      <c r="Q24" s="2" t="e" cm="1" vm="1">
        <f t="array" ref="Q24">AVERAGE(_xlfn._xlws.FILTER('H2'!$G$2:$G$89280, ($C24='H2'!$B$2:$B$89280)*(D24='H2'!$D$2:$D$89280)*($A$1='H2'!$E$2:$E$89280)))</f>
        <v>#VALUE!</v>
      </c>
      <c r="R24" s="2" t="e" cm="1" vm="1">
        <f t="array" ref="R24">AVERAGE(_xlfn._xlws.FILTER(PS!$F$2:$F$89280, (C24=PS!$B$2:$B$89280)*(D24=PS!$D$2:$D$89280)*($A$1=PS!$E$2:$E$89280)))</f>
        <v>#VALUE!</v>
      </c>
      <c r="S24" s="2" t="e" cm="1" vm="1">
        <f t="array" ref="S24">AVERAGE(_xlfn._xlws.FILTER(PS!$F$2:$F$89280, (C24=PS!$B$2:$B$89280)*(D24=PS!$D$2:$D$89280)*(2040=PS!$E$2:$E$89280)))</f>
        <v>#VALUE!</v>
      </c>
      <c r="T24" s="2" t="e" cm="1" vm="1">
        <f t="array" ref="T24">AVERAGE(_xlfn._xlws.FILTER(PS!$P$2:$P$89280, (C24=PS!$B$2:$B$89280)*(D24=PS!$D$2:$D$89280)*($A$1=PS!$E$2:$E$89280)))+AVERAGE(_xlfn._xlws.FILTER(PS!$R$2:$R$89280, (C24=PS!$B$2:$B$89280)*(D24=PS!$D$2:$D$89280)*($A$1=PS!$E$2:$E$89280)))-T$22</f>
        <v>#VALUE!</v>
      </c>
      <c r="U24" s="2" t="e" cm="1" vm="1">
        <f t="array" ref="U24">AVERAGE(_xlfn._xlws.FILTER(PS!$T$2:$T$89280, (C24=PS!$B$2:$B$89280)*(D24=PS!$D$2:$D$89280)*($A$1=PS!$E$2:$E$89280)))-U$22</f>
        <v>#VALUE!</v>
      </c>
      <c r="V24" s="2" t="e" cm="1" vm="1">
        <f t="array" ref="V24">AVERAGE(_xlfn._xlws.FILTER(PS!$O$2:$O$89280+PS!$U$2:$U$89280, (C24=PS!$B$2:$B$89280)*(D24=PS!$D$2:$D$89280)*($A$1=PS!$E$2:$E$89280)))-V$22</f>
        <v>#VALUE!</v>
      </c>
      <c r="W24" s="2" t="e" cm="1" vm="1">
        <f t="array" ref="W24">AVERAGE(_xlfn._xlws.FILTER(PS!$Q$2:$Q$89280, (C24=PS!$B$2:$B$89280)*(D24=PS!$D$2:$D$89280)*($A$1=PS!$E$2:$E$89280)))-W$22</f>
        <v>#VALUE!</v>
      </c>
      <c r="X24" s="2" t="e" cm="1" vm="1">
        <f t="array" ref="X24">AVERAGE(_xlfn._xlws.FILTER(PS!$S$2:$S$89280, (C24=PS!$B$2:$B$89280)*(D24=PS!$D$2:$D$89280)*($A$1=PS!$E$2:$E$89280)))-X$22</f>
        <v>#VALUE!</v>
      </c>
      <c r="Y24" s="2" t="e" cm="1" vm="1">
        <f t="array" ref="Y24">AVERAGE(_xlfn._xlws.FILTER(PS_FS!$W$2:$W$89280+PS_FS!$Y$2:$Y$89280, (C24=PS_FS!$B$2:$B$89280)*(D24=PS_FS!$D$2:$D$89280)*($A$1=PS_FS!$E$2:$E$89280)))-Y$22</f>
        <v>#VALUE!</v>
      </c>
      <c r="Z24" s="2" t="e" cm="1" vm="1">
        <f t="array" ref="Z24">AVERAGE(_xlfn._xlws.FILTER(PS_FS!$AA$2:$AA$89280, (C24=PS_FS!$B$2:$B$89280)*(D24=PS_FS!$D$2:$D$89280)*($A$1=PS_FS!$E$2:$E$89280)))-Z$22</f>
        <v>#VALUE!</v>
      </c>
      <c r="AA24" s="2" t="e" cm="1" vm="1">
        <f t="array" ref="AA24">AVERAGE(_xlfn._xlws.FILTER(PS_FS!$AB$2:$AB$89280+PS_FS!$V$2:$V$89280, (C24=PS_FS!$B$2:$B$89280)*(D24=PS_FS!$D$2:$D$89280)*($A$1=PS_FS!$E$2:$E$89280)))-AA$22</f>
        <v>#VALUE!</v>
      </c>
      <c r="AB24" s="2" t="e" cm="1" vm="1">
        <f t="array" ref="AB24">AVERAGE(_xlfn._xlws.FILTER(PS_FS!$X$2:$X$89280, (C24=PS_FS!$B$2:$B$89280)*(D24=PS_FS!$D$2:$D$89280)*($A$1=PS_FS!$E$2:$E$89280)))-AB$22</f>
        <v>#VALUE!</v>
      </c>
      <c r="AC24" s="2" t="e" cm="1" vm="1">
        <f t="array" ref="AC24">AVERAGE(_xlfn._xlws.FILTER(PS_FS!$Z$2:$Z$89280, (C24=PS_FS!$B$2:$B$89280)*(D24=PS_FS!$D$2:$D$89280)*($A$1=PS_FS!$E$2:$E$89280)))-AC$22</f>
        <v>#VALUE!</v>
      </c>
      <c r="AD24" s="2" t="e" cm="1" vm="1">
        <f t="array" ref="AD24">AVERAGE(_xlfn._xlws.FILTER(ETS!$M$2:$M$89240, (C24=ETS!$A$2:$A$89240)*(D24=ETS!$C$2:$C$89240)*($A$1=ETS!$D$2:$D$89240)))</f>
        <v>#VALUE!</v>
      </c>
      <c r="AE24" s="2" t="e" cm="1" vm="1">
        <f t="array" ref="AE24">AVERAGE(_xlfn._xlws.FILTER(ETS!$M$2:$M$89240, (C24=ETS!$A$2:$A$89240)*(D24=ETS!$C$2:$C$89240)*(2040=ETS!$D$2:$D$89240)))</f>
        <v>#VALUE!</v>
      </c>
      <c r="AF24" s="9" t="e" cm="1" vm="1">
        <f t="array" ref="AF24">AVERAGE(_xlfn._xlws.FILTER(ETS!$L$2:$L$89240, (C24=ETS!$A$2:$A$89240)*(D24=ETS!$C$2:$C$89240)))*40-AF$22</f>
        <v>#VALUE!</v>
      </c>
      <c r="AG24" s="9" t="e" cm="1" vm="1">
        <f t="array" ref="AG24">AVERAGE(_xlfn._xlws.FILTER(ETS!$K$2:$K$89240, (C24=ETS!$A$2:$A$89240)*(D24=ETS!$C$2:$C$89240)))*40-AG$22</f>
        <v>#VALUE!</v>
      </c>
      <c r="AH24" s="9" t="e" cm="1" vm="1">
        <f t="array" ref="AH24">AVERAGE(_xlfn._xlws.FILTER(ETS!$J$2:$J$89240, (C24=ETS!$A$2:$A$89240)*(D24=ETS!$C$2:$C$89240)))*40-AH$22</f>
        <v>#VALUE!</v>
      </c>
      <c r="AI24" s="4" t="e" vm="2">
        <f t="shared" si="19"/>
        <v>#VALUE!</v>
      </c>
      <c r="AJ24" s="2" t="e" vm="2">
        <f t="shared" si="5"/>
        <v>#VALUE!</v>
      </c>
      <c r="AK24" s="9" t="e" vm="2">
        <f t="shared" si="20"/>
        <v>#VALUE!</v>
      </c>
      <c r="AL24" t="e" vm="2">
        <f t="shared" si="2"/>
        <v>#VALUE!</v>
      </c>
      <c r="AM24" s="9" t="e" vm="2">
        <f t="shared" si="3"/>
        <v>#VALUE!</v>
      </c>
      <c r="AN24" t="e" vm="2">
        <f t="shared" si="7"/>
        <v>#VALUE!</v>
      </c>
      <c r="AO24" t="e" vm="2">
        <f t="shared" si="8"/>
        <v>#VALUE!</v>
      </c>
      <c r="AP24" t="e" vm="2">
        <f t="shared" si="21"/>
        <v>#VALUE!</v>
      </c>
      <c r="AQ24" t="e" vm="2">
        <f t="shared" si="10"/>
        <v>#VALUE!</v>
      </c>
      <c r="AR24">
        <v>2490.4501079403449</v>
      </c>
      <c r="AS24" t="e" vm="2">
        <f t="shared" si="11"/>
        <v>#VALUE!</v>
      </c>
      <c r="AT24" s="4" t="e" vm="2">
        <f t="shared" si="4"/>
        <v>#VALUE!</v>
      </c>
      <c r="AU24" s="4" t="e" vm="2">
        <f t="shared" si="4"/>
        <v>#VALUE!</v>
      </c>
    </row>
    <row r="25" spans="1:47" x14ac:dyDescent="0.25">
      <c r="A25" t="s">
        <v>238</v>
      </c>
      <c r="B25">
        <v>38</v>
      </c>
      <c r="C25">
        <v>176</v>
      </c>
      <c r="D25" t="s">
        <v>337</v>
      </c>
      <c r="E25" s="3" t="e" cm="1">
        <f t="array" ref="E25">AVERAGE(_xlfn._xlws.FILTER('H2'!$AG$2:$AG$89120, (C25='H2'!$B$2:$B$89280)*(D25='H2'!$D$2:$D$89280)*($A$1='H2'!$E$2:$E$89280)))</f>
        <v>#VALUE!</v>
      </c>
      <c r="F25" s="2" t="e" cm="1">
        <f t="array" ref="F25">AVERAGE(_xlfn._xlws.FILTER('H2'!$AG$2:$AG$89120, (C25='H2'!$B$2:$B$89280)*(D25='H2'!$D$2:$D$89280)*(2040='H2'!$E$2:$E$89280)))</f>
        <v>#VALUE!</v>
      </c>
      <c r="G25" s="9" t="e" cm="1">
        <f t="array" ref="G25">_xlfn._xlws.FILTER('H2'!$AH$2:$AH$98960, (C25='H2'!$B$2:$B$89280)*(D25='H2'!$D$2:$D$89280)*($A$1='H2'!$E$2:$E$89280))</f>
        <v>#VALUE!</v>
      </c>
      <c r="H25" s="9" t="e" cm="1">
        <f t="array" ref="H25">_xlfn._xlws.FILTER('H2'!$AJ$2:$AJ$98960, (C25='H2'!$B$2:$B$89280)*(D25='H2'!$D$2:$D$89280)*($A$1='H2'!$E$2:$E$89280))</f>
        <v>#VALUE!</v>
      </c>
      <c r="I25" s="9" t="e" cm="1">
        <f t="array" ref="I25">_xlfn._xlws.FILTER('H2'!$AK$2:$AK$98960, (C25='H2'!$B$2:$B$89280)*(D25='H2'!$D$2:$D$89280)*($A$1='H2'!$E$2:$E$89280))</f>
        <v>#VALUE!</v>
      </c>
      <c r="J25" s="9" t="e" cm="1">
        <f t="array" ref="J25">_xlfn._xlws.FILTER('H2'!$AL$2:$AL$98960, (C25='H2'!$B$2:$B$89280)*(D25='H2'!$D$2:$D$89280)*($A$1='H2'!$E$2:$E$89280))</f>
        <v>#VALUE!</v>
      </c>
      <c r="K25" s="2" t="e" cm="1" vm="1">
        <f t="array" ref="K25">AVERAGE(_xlfn._xlws.FILTER('H2'!$L$2:$L$89280, (C25='H2'!$B$2:$B$89280)*(D25='H2'!$D$2:$D$89280)*($A$1='H2'!$E$2:$E$89280)))</f>
        <v>#VALUE!</v>
      </c>
      <c r="L25" s="2" t="e" cm="1" vm="1">
        <f t="array" ref="L25">AVERAGE(_xlfn._xlws.FILTER('H2'!$M$2:$M$89280, (C25='H2'!$B$2:$B$89280)*(D25='H2'!$D$2:$D$89280)*($A$1='H2'!$E$2:$E$89280)))</f>
        <v>#VALUE!</v>
      </c>
      <c r="M25" s="2" t="e" cm="1" vm="1">
        <f t="array" ref="M25">AVERAGE(_xlfn._xlws.FILTER('H2'!$K$2:$K$89280, ($C25='H2'!$B$2:$B$89280)*(D25='H2'!$D$2:$D$89280)*($A$1='H2'!$E$2:$E$89280)))</f>
        <v>#VALUE!</v>
      </c>
      <c r="N25" s="2" t="e" cm="1" vm="1">
        <f t="array" ref="N25">AVERAGE(_xlfn._xlws.FILTER('H2'!$N$2:$N$89280, ($C25='H2'!$B$2:$B$89280)*(D25='H2'!$D$2:$D$89280)*($A$1='H2'!$E$2:$E$89280)))</f>
        <v>#VALUE!</v>
      </c>
      <c r="O25" s="2" t="e" cm="1" vm="1">
        <f t="array" ref="O25">AVERAGE(_xlfn._xlws.FILTER('H2'!$H$2:$H$89280, ($C25='H2'!$B$2:$B$89280)*(D25='H2'!$D$2:$D$89280)*($A$1='H2'!$E$2:$E$89280)))</f>
        <v>#VALUE!</v>
      </c>
      <c r="P25" s="2" t="e" cm="1" vm="1">
        <f t="array" ref="P25">AVERAGE(_xlfn._xlws.FILTER('H2'!$I$2:$I$89280, ($C25='H2'!$B$2:$B$89280)*(D25='H2'!$D$2:$D$89280)*($A$1='H2'!$E$2:$E$89280)))</f>
        <v>#VALUE!</v>
      </c>
      <c r="Q25" s="2" t="e" cm="1" vm="1">
        <f t="array" ref="Q25">AVERAGE(_xlfn._xlws.FILTER('H2'!$G$2:$G$89280, ($C25='H2'!$B$2:$B$89280)*(D25='H2'!$D$2:$D$89280)*($A$1='H2'!$E$2:$E$89280)))</f>
        <v>#VALUE!</v>
      </c>
      <c r="R25" s="2" t="e" cm="1" vm="1">
        <f t="array" ref="R25">AVERAGE(_xlfn._xlws.FILTER(PS!$F$2:$F$89280, (C25=PS!$B$2:$B$89280)*(D25=PS!$D$2:$D$89280)*($A$1=PS!$E$2:$E$89280)))</f>
        <v>#VALUE!</v>
      </c>
      <c r="S25" s="2" t="e" cm="1" vm="1">
        <f t="array" ref="S25">AVERAGE(_xlfn._xlws.FILTER(PS!$F$2:$F$89280, (C25=PS!$B$2:$B$89280)*(D25=PS!$D$2:$D$89280)*(2040=PS!$E$2:$E$89280)))</f>
        <v>#VALUE!</v>
      </c>
      <c r="T25" s="2" t="e" cm="1" vm="1">
        <f t="array" ref="T25">AVERAGE(_xlfn._xlws.FILTER(PS!$P$2:$P$89280, (C25=PS!$B$2:$B$89280)*(D25=PS!$D$2:$D$89280)*($A$1=PS!$E$2:$E$89280)))+AVERAGE(_xlfn._xlws.FILTER(PS!$R$2:$R$89280, (C25=PS!$B$2:$B$89280)*(D25=PS!$D$2:$D$89280)*($A$1=PS!$E$2:$E$89280)))-T$22</f>
        <v>#VALUE!</v>
      </c>
      <c r="U25" s="2" t="e" cm="1" vm="1">
        <f t="array" ref="U25">AVERAGE(_xlfn._xlws.FILTER(PS!$T$2:$T$89280, (C25=PS!$B$2:$B$89280)*(D25=PS!$D$2:$D$89280)*($A$1=PS!$E$2:$E$89280)))-U$22</f>
        <v>#VALUE!</v>
      </c>
      <c r="V25" s="2" t="e" cm="1" vm="1">
        <f t="array" ref="V25">AVERAGE(_xlfn._xlws.FILTER(PS!$O$2:$O$89280+PS!$U$2:$U$89280, (C25=PS!$B$2:$B$89280)*(D25=PS!$D$2:$D$89280)*($A$1=PS!$E$2:$E$89280)))-V$22</f>
        <v>#VALUE!</v>
      </c>
      <c r="W25" s="2" t="e" cm="1" vm="1">
        <f t="array" ref="W25">AVERAGE(_xlfn._xlws.FILTER(PS!$Q$2:$Q$89280, (C25=PS!$B$2:$B$89280)*(D25=PS!$D$2:$D$89280)*($A$1=PS!$E$2:$E$89280)))-W$22</f>
        <v>#VALUE!</v>
      </c>
      <c r="X25" s="2" t="e" cm="1" vm="1">
        <f t="array" ref="X25">AVERAGE(_xlfn._xlws.FILTER(PS!$S$2:$S$89280, (C25=PS!$B$2:$B$89280)*(D25=PS!$D$2:$D$89280)*($A$1=PS!$E$2:$E$89280)))-X$22</f>
        <v>#VALUE!</v>
      </c>
      <c r="Y25" s="2" t="e" cm="1" vm="1">
        <f t="array" ref="Y25">AVERAGE(_xlfn._xlws.FILTER(PS_FS!$W$2:$W$89280+PS_FS!$Y$2:$Y$89280, (C25=PS_FS!$B$2:$B$89280)*(D25=PS_FS!$D$2:$D$89280)*($A$1=PS_FS!$E$2:$E$89280)))-Y$22</f>
        <v>#VALUE!</v>
      </c>
      <c r="Z25" s="2" t="e" cm="1" vm="1">
        <f t="array" ref="Z25">AVERAGE(_xlfn._xlws.FILTER(PS_FS!$AA$2:$AA$89280, (C25=PS_FS!$B$2:$B$89280)*(D25=PS_FS!$D$2:$D$89280)*($A$1=PS_FS!$E$2:$E$89280)))-Z$22</f>
        <v>#VALUE!</v>
      </c>
      <c r="AA25" s="2" t="e" cm="1" vm="1">
        <f t="array" ref="AA25">AVERAGE(_xlfn._xlws.FILTER(PS_FS!$AB$2:$AB$89280+PS_FS!$V$2:$V$89280, (C25=PS_FS!$B$2:$B$89280)*(D25=PS_FS!$D$2:$D$89280)*($A$1=PS_FS!$E$2:$E$89280)))-AA$22</f>
        <v>#VALUE!</v>
      </c>
      <c r="AB25" s="2" t="e" cm="1" vm="1">
        <f t="array" ref="AB25">AVERAGE(_xlfn._xlws.FILTER(PS_FS!$X$2:$X$89280, (C25=PS_FS!$B$2:$B$89280)*(D25=PS_FS!$D$2:$D$89280)*($A$1=PS_FS!$E$2:$E$89280)))-AB$22</f>
        <v>#VALUE!</v>
      </c>
      <c r="AC25" s="2" t="e" cm="1" vm="1">
        <f t="array" ref="AC25">AVERAGE(_xlfn._xlws.FILTER(PS_FS!$Z$2:$Z$89280, (C25=PS_FS!$B$2:$B$89280)*(D25=PS_FS!$D$2:$D$89280)*($A$1=PS_FS!$E$2:$E$89280)))-AC$22</f>
        <v>#VALUE!</v>
      </c>
      <c r="AD25" s="2" t="e" cm="1" vm="1">
        <f t="array" ref="AD25">AVERAGE(_xlfn._xlws.FILTER(ETS!$M$2:$M$89240, (C25=ETS!$A$2:$A$89240)*(D25=ETS!$C$2:$C$89240)*($A$1=ETS!$D$2:$D$89240)))</f>
        <v>#VALUE!</v>
      </c>
      <c r="AE25" s="2" t="e" cm="1" vm="1">
        <f t="array" ref="AE25">AVERAGE(_xlfn._xlws.FILTER(ETS!$M$2:$M$89240, (C25=ETS!$A$2:$A$89240)*(D25=ETS!$C$2:$C$89240)*(2040=ETS!$D$2:$D$89240)))</f>
        <v>#VALUE!</v>
      </c>
      <c r="AF25" s="9" t="e" cm="1" vm="1">
        <f t="array" ref="AF25">AVERAGE(_xlfn._xlws.FILTER(ETS!$L$2:$L$89240, (C25=ETS!$A$2:$A$89240)*(D25=ETS!$C$2:$C$89240)))*40-AF$22</f>
        <v>#VALUE!</v>
      </c>
      <c r="AG25" s="9" t="e" cm="1" vm="1">
        <f t="array" ref="AG25">AVERAGE(_xlfn._xlws.FILTER(ETS!$K$2:$K$89240, (C25=ETS!$A$2:$A$89240)*(D25=ETS!$C$2:$C$89240)))*40-AG$22</f>
        <v>#VALUE!</v>
      </c>
      <c r="AH25" s="9" t="e" cm="1" vm="1">
        <f t="array" ref="AH25">AVERAGE(_xlfn._xlws.FILTER(ETS!$J$2:$J$89240, (C25=ETS!$A$2:$A$89240)*(D25=ETS!$C$2:$C$89240)))*40-AH$22</f>
        <v>#VALUE!</v>
      </c>
      <c r="AI25" s="4" t="e" vm="2">
        <f t="shared" si="19"/>
        <v>#VALUE!</v>
      </c>
      <c r="AJ25" s="2" t="e" vm="2">
        <f t="shared" si="5"/>
        <v>#VALUE!</v>
      </c>
      <c r="AK25" s="9" t="e" vm="2">
        <f t="shared" si="20"/>
        <v>#VALUE!</v>
      </c>
      <c r="AL25" t="e" vm="2">
        <f t="shared" si="2"/>
        <v>#VALUE!</v>
      </c>
      <c r="AM25" s="9" t="e" vm="2">
        <f t="shared" si="3"/>
        <v>#VALUE!</v>
      </c>
      <c r="AN25" t="e" vm="2">
        <f t="shared" si="7"/>
        <v>#VALUE!</v>
      </c>
      <c r="AO25" t="e" vm="2">
        <f t="shared" si="8"/>
        <v>#VALUE!</v>
      </c>
      <c r="AP25" t="e" vm="2">
        <f t="shared" si="21"/>
        <v>#VALUE!</v>
      </c>
      <c r="AQ25" t="e" vm="2">
        <f t="shared" si="10"/>
        <v>#VALUE!</v>
      </c>
      <c r="AR25">
        <v>2490.4501079403449</v>
      </c>
      <c r="AS25" t="e" vm="2">
        <f t="shared" si="11"/>
        <v>#VALUE!</v>
      </c>
      <c r="AT25" s="4" t="e" vm="2">
        <f t="shared" si="4"/>
        <v>#VALUE!</v>
      </c>
      <c r="AU25" s="4" t="e" vm="2">
        <f t="shared" si="4"/>
        <v>#VALUE!</v>
      </c>
    </row>
    <row r="26" spans="1:47" x14ac:dyDescent="0.25">
      <c r="A26" t="s">
        <v>242</v>
      </c>
      <c r="B26">
        <v>39</v>
      </c>
      <c r="C26">
        <v>226</v>
      </c>
      <c r="D26" t="s">
        <v>337</v>
      </c>
      <c r="E26" s="3" t="e" cm="1">
        <f t="array" ref="E26">AVERAGE(_xlfn._xlws.FILTER('H2'!$AG$2:$AG$89120, (C26='H2'!$B$2:$B$89280)*(D26='H2'!$D$2:$D$89280)*($A$1='H2'!$E$2:$E$89280)))</f>
        <v>#VALUE!</v>
      </c>
      <c r="F26" s="2" t="e" cm="1">
        <f t="array" ref="F26">AVERAGE(_xlfn._xlws.FILTER('H2'!$AG$2:$AG$89120, (C26='H2'!$B$2:$B$89280)*(D26='H2'!$D$2:$D$89280)*(2040='H2'!$E$2:$E$89280)))</f>
        <v>#VALUE!</v>
      </c>
      <c r="G26" s="9" t="e" cm="1">
        <f t="array" ref="G26">_xlfn._xlws.FILTER('H2'!$AH$2:$AH$98960, (C26='H2'!$B$2:$B$89280)*(D26='H2'!$D$2:$D$89280)*($A$1='H2'!$E$2:$E$89280))</f>
        <v>#VALUE!</v>
      </c>
      <c r="H26" s="9" t="e" cm="1">
        <f t="array" ref="H26">_xlfn._xlws.FILTER('H2'!$AJ$2:$AJ$98960, (C26='H2'!$B$2:$B$89280)*(D26='H2'!$D$2:$D$89280)*($A$1='H2'!$E$2:$E$89280))</f>
        <v>#VALUE!</v>
      </c>
      <c r="I26" s="9" t="e" cm="1">
        <f t="array" ref="I26">_xlfn._xlws.FILTER('H2'!$AK$2:$AK$98960, (C26='H2'!$B$2:$B$89280)*(D26='H2'!$D$2:$D$89280)*($A$1='H2'!$E$2:$E$89280))</f>
        <v>#VALUE!</v>
      </c>
      <c r="J26" s="9" t="e" cm="1">
        <f t="array" ref="J26">_xlfn._xlws.FILTER('H2'!$AL$2:$AL$98960, (C26='H2'!$B$2:$B$89280)*(D26='H2'!$D$2:$D$89280)*($A$1='H2'!$E$2:$E$89280))</f>
        <v>#VALUE!</v>
      </c>
      <c r="K26" s="2" t="e" cm="1" vm="1">
        <f t="array" ref="K26">AVERAGE(_xlfn._xlws.FILTER('H2'!$L$2:$L$89280, (C26='H2'!$B$2:$B$89280)*(D26='H2'!$D$2:$D$89280)*($A$1='H2'!$E$2:$E$89280)))</f>
        <v>#VALUE!</v>
      </c>
      <c r="L26" s="2" t="e" cm="1" vm="1">
        <f t="array" ref="L26">AVERAGE(_xlfn._xlws.FILTER('H2'!$M$2:$M$89280, (C26='H2'!$B$2:$B$89280)*(D26='H2'!$D$2:$D$89280)*($A$1='H2'!$E$2:$E$89280)))</f>
        <v>#VALUE!</v>
      </c>
      <c r="M26" s="2" t="e" cm="1" vm="1">
        <f t="array" ref="M26">AVERAGE(_xlfn._xlws.FILTER('H2'!$K$2:$K$89280, ($C26='H2'!$B$2:$B$89280)*(D26='H2'!$D$2:$D$89280)*($A$1='H2'!$E$2:$E$89280)))</f>
        <v>#VALUE!</v>
      </c>
      <c r="N26" s="2" t="e" cm="1" vm="1">
        <f t="array" ref="N26">AVERAGE(_xlfn._xlws.FILTER('H2'!$N$2:$N$89280, ($C26='H2'!$B$2:$B$89280)*(D26='H2'!$D$2:$D$89280)*($A$1='H2'!$E$2:$E$89280)))</f>
        <v>#VALUE!</v>
      </c>
      <c r="O26" s="2" t="e" cm="1" vm="1">
        <f t="array" ref="O26">AVERAGE(_xlfn._xlws.FILTER('H2'!$H$2:$H$89280, ($C26='H2'!$B$2:$B$89280)*(D26='H2'!$D$2:$D$89280)*($A$1='H2'!$E$2:$E$89280)))</f>
        <v>#VALUE!</v>
      </c>
      <c r="P26" s="2" t="e" cm="1" vm="1">
        <f t="array" ref="P26">AVERAGE(_xlfn._xlws.FILTER('H2'!$I$2:$I$89280, ($C26='H2'!$B$2:$B$89280)*(D26='H2'!$D$2:$D$89280)*($A$1='H2'!$E$2:$E$89280)))</f>
        <v>#VALUE!</v>
      </c>
      <c r="Q26" s="2" t="e" cm="1" vm="1">
        <f t="array" ref="Q26">AVERAGE(_xlfn._xlws.FILTER('H2'!$G$2:$G$89280, ($C26='H2'!$B$2:$B$89280)*(D26='H2'!$D$2:$D$89280)*($A$1='H2'!$E$2:$E$89280)))</f>
        <v>#VALUE!</v>
      </c>
      <c r="R26" s="2" t="e" cm="1" vm="1">
        <f t="array" ref="R26">AVERAGE(_xlfn._xlws.FILTER(PS!$F$2:$F$89280, (C26=PS!$B$2:$B$89280)*(D26=PS!$D$2:$D$89280)*($A$1=PS!$E$2:$E$89280)))</f>
        <v>#VALUE!</v>
      </c>
      <c r="S26" s="2" t="e" cm="1" vm="1">
        <f t="array" ref="S26">AVERAGE(_xlfn._xlws.FILTER(PS!$F$2:$F$89280, (C26=PS!$B$2:$B$89280)*(D26=PS!$D$2:$D$89280)*(2040=PS!$E$2:$E$89280)))</f>
        <v>#VALUE!</v>
      </c>
      <c r="T26" s="2" t="e" cm="1" vm="1">
        <f t="array" ref="T26">AVERAGE(_xlfn._xlws.FILTER(PS!$P$2:$P$89280, (C26=PS!$B$2:$B$89280)*(D26=PS!$D$2:$D$89280)*($A$1=PS!$E$2:$E$89280)))+AVERAGE(_xlfn._xlws.FILTER(PS!$R$2:$R$89280, (C26=PS!$B$2:$B$89280)*(D26=PS!$D$2:$D$89280)*($A$1=PS!$E$2:$E$89280)))-T$22</f>
        <v>#VALUE!</v>
      </c>
      <c r="U26" s="2" t="e" cm="1" vm="1">
        <f t="array" ref="U26">AVERAGE(_xlfn._xlws.FILTER(PS!$T$2:$T$89280, (C26=PS!$B$2:$B$89280)*(D26=PS!$D$2:$D$89280)*($A$1=PS!$E$2:$E$89280)))-U$22</f>
        <v>#VALUE!</v>
      </c>
      <c r="V26" s="2" t="e" cm="1" vm="1">
        <f t="array" ref="V26">AVERAGE(_xlfn._xlws.FILTER(PS!$O$2:$O$89280+PS!$U$2:$U$89280, (C26=PS!$B$2:$B$89280)*(D26=PS!$D$2:$D$89280)*($A$1=PS!$E$2:$E$89280)))-V$22</f>
        <v>#VALUE!</v>
      </c>
      <c r="W26" s="2" t="e" cm="1" vm="1">
        <f t="array" ref="W26">AVERAGE(_xlfn._xlws.FILTER(PS!$Q$2:$Q$89280, (C26=PS!$B$2:$B$89280)*(D26=PS!$D$2:$D$89280)*($A$1=PS!$E$2:$E$89280)))-W$22</f>
        <v>#VALUE!</v>
      </c>
      <c r="X26" s="2" t="e" cm="1" vm="1">
        <f t="array" ref="X26">AVERAGE(_xlfn._xlws.FILTER(PS!$S$2:$S$89280, (C26=PS!$B$2:$B$89280)*(D26=PS!$D$2:$D$89280)*($A$1=PS!$E$2:$E$89280)))-X$22</f>
        <v>#VALUE!</v>
      </c>
      <c r="Y26" s="2" t="e" cm="1" vm="1">
        <f t="array" ref="Y26">AVERAGE(_xlfn._xlws.FILTER(PS_FS!$W$2:$W$89280+PS_FS!$Y$2:$Y$89280, (C26=PS_FS!$B$2:$B$89280)*(D26=PS_FS!$D$2:$D$89280)*($A$1=PS_FS!$E$2:$E$89280)))-Y$22</f>
        <v>#VALUE!</v>
      </c>
      <c r="Z26" s="2" t="e" cm="1" vm="1">
        <f t="array" ref="Z26">AVERAGE(_xlfn._xlws.FILTER(PS_FS!$AA$2:$AA$89280, (C26=PS_FS!$B$2:$B$89280)*(D26=PS_FS!$D$2:$D$89280)*($A$1=PS_FS!$E$2:$E$89280)))-Z$22</f>
        <v>#VALUE!</v>
      </c>
      <c r="AA26" s="2" t="e" cm="1" vm="1">
        <f t="array" ref="AA26">AVERAGE(_xlfn._xlws.FILTER(PS_FS!$AB$2:$AB$89280+PS_FS!$V$2:$V$89280, (C26=PS_FS!$B$2:$B$89280)*(D26=PS_FS!$D$2:$D$89280)*($A$1=PS_FS!$E$2:$E$89280)))-AA$22</f>
        <v>#VALUE!</v>
      </c>
      <c r="AB26" s="2" t="e" cm="1" vm="1">
        <f t="array" ref="AB26">AVERAGE(_xlfn._xlws.FILTER(PS_FS!$X$2:$X$89280, (C26=PS_FS!$B$2:$B$89280)*(D26=PS_FS!$D$2:$D$89280)*($A$1=PS_FS!$E$2:$E$89280)))-AB$22</f>
        <v>#VALUE!</v>
      </c>
      <c r="AC26" s="2" t="e" cm="1" vm="1">
        <f t="array" ref="AC26">AVERAGE(_xlfn._xlws.FILTER(PS_FS!$Z$2:$Z$89280, (C26=PS_FS!$B$2:$B$89280)*(D26=PS_FS!$D$2:$D$89280)*($A$1=PS_FS!$E$2:$E$89280)))-AC$22</f>
        <v>#VALUE!</v>
      </c>
      <c r="AD26" s="2" t="e" cm="1" vm="1">
        <f t="array" ref="AD26">AVERAGE(_xlfn._xlws.FILTER(ETS!$M$2:$M$89240, (C26=ETS!$A$2:$A$89240)*(D26=ETS!$C$2:$C$89240)*($A$1=ETS!$D$2:$D$89240)))</f>
        <v>#VALUE!</v>
      </c>
      <c r="AE26" s="2" t="e" cm="1" vm="1">
        <f t="array" ref="AE26">AVERAGE(_xlfn._xlws.FILTER(ETS!$M$2:$M$89240, (C26=ETS!$A$2:$A$89240)*(D26=ETS!$C$2:$C$89240)*(2040=ETS!$D$2:$D$89240)))</f>
        <v>#VALUE!</v>
      </c>
      <c r="AF26" s="9" t="e" cm="1" vm="1">
        <f t="array" ref="AF26">AVERAGE(_xlfn._xlws.FILTER(ETS!$L$2:$L$89240, (C26=ETS!$A$2:$A$89240)*(D26=ETS!$C$2:$C$89240)))*40-AF$22</f>
        <v>#VALUE!</v>
      </c>
      <c r="AG26" s="9" t="e" cm="1" vm="1">
        <f t="array" ref="AG26">AVERAGE(_xlfn._xlws.FILTER(ETS!$K$2:$K$89240, (C26=ETS!$A$2:$A$89240)*(D26=ETS!$C$2:$C$89240)))*40-AG$22</f>
        <v>#VALUE!</v>
      </c>
      <c r="AH26" s="9" t="e" cm="1" vm="1">
        <f t="array" ref="AH26">AVERAGE(_xlfn._xlws.FILTER(ETS!$J$2:$J$89240, (C26=ETS!$A$2:$A$89240)*(D26=ETS!$C$2:$C$89240)))*40-AH$22</f>
        <v>#VALUE!</v>
      </c>
      <c r="AI26" s="4" t="e" vm="2">
        <f t="shared" si="19"/>
        <v>#VALUE!</v>
      </c>
      <c r="AJ26" s="2" t="e" vm="2">
        <f t="shared" si="5"/>
        <v>#VALUE!</v>
      </c>
      <c r="AK26" s="9" t="e" vm="2">
        <f t="shared" si="20"/>
        <v>#VALUE!</v>
      </c>
      <c r="AL26" t="e" vm="2">
        <f t="shared" si="2"/>
        <v>#VALUE!</v>
      </c>
      <c r="AM26" s="9" t="e" vm="2">
        <f t="shared" si="3"/>
        <v>#VALUE!</v>
      </c>
      <c r="AN26" t="e" vm="2">
        <f t="shared" si="7"/>
        <v>#VALUE!</v>
      </c>
      <c r="AO26" t="e" vm="2">
        <f t="shared" si="8"/>
        <v>#VALUE!</v>
      </c>
      <c r="AP26" t="e" vm="2">
        <f t="shared" si="21"/>
        <v>#VALUE!</v>
      </c>
      <c r="AQ26" t="e" vm="2">
        <f t="shared" si="10"/>
        <v>#VALUE!</v>
      </c>
      <c r="AR26">
        <v>2490.4501079403449</v>
      </c>
      <c r="AS26" t="e" vm="2">
        <f t="shared" si="11"/>
        <v>#VALUE!</v>
      </c>
      <c r="AT26" s="4" t="e" vm="2">
        <f t="shared" si="4"/>
        <v>#VALUE!</v>
      </c>
      <c r="AU26" s="4" t="e" vm="2">
        <f t="shared" si="4"/>
        <v>#VALUE!</v>
      </c>
    </row>
    <row r="27" spans="1:47" x14ac:dyDescent="0.25">
      <c r="A27" t="s">
        <v>256</v>
      </c>
      <c r="B27">
        <v>41</v>
      </c>
      <c r="C27">
        <v>1</v>
      </c>
      <c r="D27" t="s">
        <v>340</v>
      </c>
      <c r="E27" s="3" t="e" cm="1">
        <f t="array" ref="E27">AVERAGE(_xlfn._xlws.FILTER('H2'!$AG$2:$AG$89120, (C27='H2'!$B$2:$B$89280)*(D27='H2'!$D$2:$D$89280)*($A$1='H2'!$E$2:$E$89280)))</f>
        <v>#VALUE!</v>
      </c>
      <c r="F27" s="2" t="e" cm="1">
        <f t="array" ref="F27">AVERAGE(_xlfn._xlws.FILTER('H2'!$AG$2:$AG$89120, (C27='H2'!$B$2:$B$89280)*(D27='H2'!$D$2:$D$89280)*(2040='H2'!$E$2:$E$89280)))</f>
        <v>#VALUE!</v>
      </c>
      <c r="G27" s="9" t="e" cm="1">
        <f t="array" ref="G27">_xlfn._xlws.FILTER('H2'!$AH$2:$AH$98960, (C27='H2'!$B$2:$B$89280)*(D27='H2'!$D$2:$D$89280)*($A$1='H2'!$E$2:$E$89280))</f>
        <v>#VALUE!</v>
      </c>
      <c r="H27" s="9" t="e" cm="1">
        <f t="array" ref="H27">_xlfn._xlws.FILTER('H2'!$AJ$2:$AJ$98960, (C27='H2'!$B$2:$B$89280)*(D27='H2'!$D$2:$D$89280)*($A$1='H2'!$E$2:$E$89280))</f>
        <v>#VALUE!</v>
      </c>
      <c r="I27" s="9" t="e" cm="1">
        <f t="array" ref="I27">_xlfn._xlws.FILTER('H2'!$AK$2:$AK$98960, (C27='H2'!$B$2:$B$89280)*(D27='H2'!$D$2:$D$89280)*($A$1='H2'!$E$2:$E$89280))</f>
        <v>#VALUE!</v>
      </c>
      <c r="J27" s="9" t="e" cm="1">
        <f t="array" ref="J27">_xlfn._xlws.FILTER('H2'!$AL$2:$AL$98960, (C27='H2'!$B$2:$B$89280)*(D27='H2'!$D$2:$D$89280)*($A$1='H2'!$E$2:$E$89280))</f>
        <v>#VALUE!</v>
      </c>
      <c r="K27" s="2" cm="1">
        <f t="array" ref="K27">AVERAGE(_xlfn._xlws.FILTER('H2'!$L$2:$L$89280, (C27='H2'!$B$2:$B$89280)*(D27='H2'!$D$2:$D$89280)*($A$1='H2'!$E$2:$E$89280)))</f>
        <v>4.414759081741999</v>
      </c>
      <c r="L27" s="2" cm="1">
        <f t="array" ref="L27">AVERAGE(_xlfn._xlws.FILTER('H2'!$M$2:$M$89280, (C27='H2'!$B$2:$B$89280)*(D27='H2'!$D$2:$D$89280)*($A$1='H2'!$E$2:$E$89280)))</f>
        <v>4.3463287653287299</v>
      </c>
      <c r="M27" s="2" cm="1">
        <f t="array" ref="M27">AVERAGE(_xlfn._xlws.FILTER('H2'!$K$2:$K$89280, ($C27='H2'!$B$2:$B$89280)*(D27='H2'!$D$2:$D$89280)*($A$1='H2'!$E$2:$E$89280)))</f>
        <v>1.1763195152987524</v>
      </c>
      <c r="N27" s="2" cm="1">
        <f t="array" ref="N27">AVERAGE(_xlfn._xlws.FILTER('H2'!$N$2:$N$89280, ($C27='H2'!$B$2:$B$89280)*(D27='H2'!$D$2:$D$89280)*($A$1='H2'!$E$2:$E$89280)))</f>
        <v>9.9383491687147423</v>
      </c>
      <c r="O27" s="2" cm="1">
        <f t="array" ref="O27">AVERAGE(_xlfn._xlws.FILTER('H2'!$H$2:$H$89280, ($C27='H2'!$B$2:$B$89280)*(D27='H2'!$D$2:$D$89280)*($A$1='H2'!$E$2:$E$89280)))</f>
        <v>30.173864290231066</v>
      </c>
      <c r="P27" s="2" cm="1">
        <f t="array" ref="P27">AVERAGE(_xlfn._xlws.FILTER('H2'!$I$2:$I$89280, ($C27='H2'!$B$2:$B$89280)*(D27='H2'!$D$2:$D$89280)*($A$1='H2'!$E$2:$E$89280)))</f>
        <v>45.02313109315179</v>
      </c>
      <c r="Q27" s="2" cm="1">
        <f t="array" ref="Q27">AVERAGE(_xlfn._xlws.FILTER('H2'!$G$2:$G$89280, ($C27='H2'!$B$2:$B$89280)*(D27='H2'!$D$2:$D$89280)*($A$1='H2'!$E$2:$E$89280)))</f>
        <v>6.7858017430769806</v>
      </c>
      <c r="R27" s="2" cm="1">
        <f t="array" ref="R27">AVERAGE(_xlfn._xlws.FILTER(PS!$F$2:$F$89280, (C27=PS!$B$2:$B$89280)*(D27=PS!$D$2:$D$89280)*($A$1=PS!$E$2:$E$89280)))</f>
        <v>83.903522714886549</v>
      </c>
      <c r="S27" s="2" cm="1">
        <f t="array" ref="S27">AVERAGE(_xlfn._xlws.FILTER(PS!$F$2:$F$89280, (C27=PS!$B$2:$B$89280)*(D27=PS!$D$2:$D$89280)*(2040=PS!$E$2:$E$89280)))</f>
        <v>105.32684769905879</v>
      </c>
      <c r="T27" s="9" cm="1">
        <f t="array" ref="T27">AVERAGE(_xlfn._xlws.FILTER(PS!$P$2:$P$89280, (C27=PS!$B$2:$B$89280)*(D27=PS!$D$2:$D$89280)*($A$1=PS!$E$2:$E$89280)))+AVERAGE(_xlfn._xlws.FILTER(PS!$R$2:$R$89280, (C27=PS!$B$2:$B$89280)*(D27=PS!$D$2:$D$89280)*($A$1=PS!$E$2:$E$89280)))</f>
        <v>1074.4343523442847</v>
      </c>
      <c r="U27" s="9" cm="1">
        <f t="array" ref="U27">AVERAGE(_xlfn._xlws.FILTER(PS!$T$2:$T$89280, (C27=PS!$B$2:$B$89280)*(D27=PS!$D$2:$D$89280)*($A$1=PS!$E$2:$E$89280)))</f>
        <v>438.30462272697855</v>
      </c>
      <c r="V27" s="9" cm="1">
        <f t="array" ref="V27">AVERAGE(_xlfn._xlws.FILTER(PS!$O$2:$O$89280+PS!$U$2:$U$89280, (C27=PS!$B$2:$B$89280)*(D27=PS!$D$2:$D$89280)*($A$1=PS!$E$2:$E$89280)))</f>
        <v>97.937947488944943</v>
      </c>
      <c r="W27" s="9" cm="1">
        <f t="array" ref="W27">AVERAGE(_xlfn._xlws.FILTER(PS!$Q$2:$Q$89280, (C27=PS!$B$2:$B$89280)*(D27=PS!$D$2:$D$89280)*($A$1=PS!$E$2:$E$89280)))</f>
        <v>23.072000000000035</v>
      </c>
      <c r="X27" s="9" cm="1">
        <f t="array" ref="X27">AVERAGE(_xlfn._xlws.FILTER(PS!$S$2:$S$89280, (C27=PS!$B$2:$B$89280)*(D27=PS!$D$2:$D$89280)*($A$1=PS!$E$2:$E$89280)))</f>
        <v>47.088000000000001</v>
      </c>
      <c r="Y27" s="9" cm="1">
        <f t="array" ref="Y27">AVERAGE(_xlfn._xlws.FILTER(PS_FS!$W$2:$W$89280+PS_FS!$Y$2:$Y$89280, (C27=PS_FS!$B$2:$B$89280)*(D27=PS_FS!$D$2:$D$89280)*($A$1=PS_FS!$E$2:$E$89280)))</f>
        <v>1933.7120501604895</v>
      </c>
      <c r="Z27" s="9" cm="1">
        <f t="array" ref="Z27">AVERAGE(_xlfn._xlws.FILTER(PS_FS!$AA$2:$AA$89280, (C27=PS_FS!$B$2:$B$89280)*(D27=PS_FS!$D$2:$D$89280)*($A$1=PS_FS!$E$2:$E$89280)))</f>
        <v>480.03635192347372</v>
      </c>
      <c r="AA27" s="9" cm="1">
        <f t="array" ref="AA27">AVERAGE(_xlfn._xlws.FILTER(PS_FS!$AB$2:$AB$89280+PS_FS!$V$2:$V$89280, (C27=PS_FS!$B$2:$B$89280)*(D27=PS_FS!$D$2:$D$89280)*($A$1=PS_FS!$E$2:$E$89280)))</f>
        <v>170.48286547735177</v>
      </c>
      <c r="AB27" s="9" cm="1">
        <f t="array" ref="AB27">AVERAGE(_xlfn._xlws.FILTER(PS_FS!$X$2:$X$89280, (C27=PS_FS!$B$2:$B$89280)*(D27=PS_FS!$D$2:$D$89280)*($A$1=PS_FS!$E$2:$E$89280)))</f>
        <v>4.6543057016536657</v>
      </c>
      <c r="AC27" s="9" cm="1">
        <f t="array" ref="AC27">AVERAGE(_xlfn._xlws.FILTER(PS_FS!$Z$2:$Z$89280, (C27=PS_FS!$B$2:$B$89280)*(D27=PS_FS!$D$2:$D$89280)*($A$1=PS_FS!$E$2:$E$89280)))</f>
        <v>349.37978562144053</v>
      </c>
      <c r="AD27" s="2" cm="1">
        <f t="array" ref="AD27">AVERAGE(_xlfn._xlws.FILTER(ETS!$M$2:$M$89240, (C27=ETS!$A$2:$A$89240)*(D27=ETS!$C$2:$C$89240)*($A$1=ETS!$D$2:$D$89240)))</f>
        <v>156.67559817905507</v>
      </c>
      <c r="AE27" s="2" cm="1">
        <f t="array" ref="AE27">AVERAGE(_xlfn._xlws.FILTER(ETS!$M$2:$M$89240, (C27=ETS!$A$2:$A$89240)*(D27=ETS!$C$2:$C$89240)*(2040=ETS!$D$2:$D$89240)))</f>
        <v>406.3980926748211</v>
      </c>
      <c r="AF27" s="9" cm="1">
        <f t="array" ref="AF27">AVERAGE(_xlfn._xlws.FILTER(ETS!$L$2:$L$89240, (C27=ETS!$A$2:$A$89240)*(D27=ETS!$C$2:$C$89240)))*40</f>
        <v>3582.0865337011192</v>
      </c>
      <c r="AG27" s="9" cm="1">
        <f t="array" ref="AG27">AVERAGE(_xlfn._xlws.FILTER(ETS!$K$2:$K$89240, (C27=ETS!$A$2:$A$89240)*(D27=ETS!$C$2:$C$89240)))*40</f>
        <v>475.01817190842769</v>
      </c>
      <c r="AH27" s="9" cm="1">
        <f t="array" ref="AH27">AVERAGE(_xlfn._xlws.FILTER(ETS!$J$2:$J$89240, (C27=ETS!$A$2:$A$89240)*(D27=ETS!$C$2:$C$89240)))*40</f>
        <v>15208.830267313153</v>
      </c>
      <c r="AI27" s="4">
        <f t="shared" si="19"/>
        <v>19265.9349729227</v>
      </c>
      <c r="AJ27" s="2">
        <f t="shared" si="5"/>
        <v>2938.2653588844091</v>
      </c>
      <c r="AK27" s="9">
        <f>AJ27</f>
        <v>2938.2653588844091</v>
      </c>
      <c r="AL27">
        <f t="shared" si="2"/>
        <v>447.17243880377441</v>
      </c>
      <c r="AM27" s="9">
        <f t="shared" si="3"/>
        <v>2491.0929200806349</v>
      </c>
      <c r="AN27">
        <f t="shared" si="7"/>
        <v>-1.6003736895817724</v>
      </c>
      <c r="AO27">
        <f t="shared" si="8"/>
        <v>289.11589895333407</v>
      </c>
      <c r="AQ27">
        <f t="shared" si="10"/>
        <v>2491.0929200806349</v>
      </c>
      <c r="AR27">
        <v>2490.4501079403449</v>
      </c>
      <c r="AS27">
        <f t="shared" si="11"/>
        <v>0.64281214029006151</v>
      </c>
      <c r="AT27" s="4">
        <f t="shared" si="4"/>
        <v>4828.2529640942557</v>
      </c>
      <c r="AU27" s="4">
        <f t="shared" si="4"/>
        <v>3185.6702493457688</v>
      </c>
    </row>
    <row r="28" spans="1:47" x14ac:dyDescent="0.25">
      <c r="A28" t="s">
        <v>234</v>
      </c>
      <c r="B28">
        <v>42</v>
      </c>
      <c r="C28">
        <v>22</v>
      </c>
      <c r="D28" t="s">
        <v>340</v>
      </c>
      <c r="E28" s="3" t="e" cm="1">
        <f t="array" ref="E28">AVERAGE(_xlfn._xlws.FILTER('H2'!$AG$2:$AG$89120, (C28='H2'!$B$2:$B$89280)*(D28='H2'!$D$2:$D$89280)*($A$1='H2'!$E$2:$E$89280)))</f>
        <v>#VALUE!</v>
      </c>
      <c r="F28" s="2" t="e" cm="1">
        <f t="array" ref="F28">AVERAGE(_xlfn._xlws.FILTER('H2'!$AG$2:$AG$89120, (C28='H2'!$B$2:$B$89280)*(D28='H2'!$D$2:$D$89280)*(2040='H2'!$E$2:$E$89280)))</f>
        <v>#VALUE!</v>
      </c>
      <c r="G28" s="9" t="e" cm="1">
        <f t="array" ref="G28">_xlfn._xlws.FILTER('H2'!$AH$2:$AH$98960, (C28='H2'!$B$2:$B$89280)*(D28='H2'!$D$2:$D$89280)*($A$1='H2'!$E$2:$E$89280))</f>
        <v>#VALUE!</v>
      </c>
      <c r="H28" s="9" t="e" cm="1">
        <f t="array" ref="H28">_xlfn._xlws.FILTER('H2'!$AJ$2:$AJ$98960, (C28='H2'!$B$2:$B$89280)*(D28='H2'!$D$2:$D$89280)*($A$1='H2'!$E$2:$E$89280))</f>
        <v>#VALUE!</v>
      </c>
      <c r="I28" s="9" t="e" cm="1">
        <f t="array" ref="I28">_xlfn._xlws.FILTER('H2'!$AK$2:$AK$98960, (C28='H2'!$B$2:$B$89280)*(D28='H2'!$D$2:$D$89280)*($A$1='H2'!$E$2:$E$89280))</f>
        <v>#VALUE!</v>
      </c>
      <c r="J28" s="9" t="e" cm="1">
        <f t="array" ref="J28">_xlfn._xlws.FILTER('H2'!$AL$2:$AL$98960, (C28='H2'!$B$2:$B$89280)*(D28='H2'!$D$2:$D$89280)*($A$1='H2'!$E$2:$E$89280))</f>
        <v>#VALUE!</v>
      </c>
      <c r="K28" s="2" t="e" cm="1" vm="1">
        <f t="array" ref="K28">AVERAGE(_xlfn._xlws.FILTER('H2'!$L$2:$L$89280, (C28='H2'!$B$2:$B$89280)*(D28='H2'!$D$2:$D$89280)*($A$1='H2'!$E$2:$E$89280)))</f>
        <v>#VALUE!</v>
      </c>
      <c r="L28" s="2" t="e" cm="1" vm="1">
        <f t="array" ref="L28">AVERAGE(_xlfn._xlws.FILTER('H2'!$M$2:$M$89280, (C28='H2'!$B$2:$B$89280)*(D28='H2'!$D$2:$D$89280)*($A$1='H2'!$E$2:$E$89280)))</f>
        <v>#VALUE!</v>
      </c>
      <c r="M28" s="2" t="e" cm="1" vm="1">
        <f t="array" ref="M28">AVERAGE(_xlfn._xlws.FILTER('H2'!$K$2:$K$89280, ($C28='H2'!$B$2:$B$89280)*(D28='H2'!$D$2:$D$89280)*($A$1='H2'!$E$2:$E$89280)))</f>
        <v>#VALUE!</v>
      </c>
      <c r="N28" s="2" t="e" cm="1" vm="1">
        <f t="array" ref="N28">AVERAGE(_xlfn._xlws.FILTER('H2'!$N$2:$N$89280, ($C28='H2'!$B$2:$B$89280)*(D28='H2'!$D$2:$D$89280)*($A$1='H2'!$E$2:$E$89280)))</f>
        <v>#VALUE!</v>
      </c>
      <c r="O28" s="2" t="e" cm="1" vm="1">
        <f t="array" ref="O28">AVERAGE(_xlfn._xlws.FILTER('H2'!$H$2:$H$89280, ($C28='H2'!$B$2:$B$89280)*(D28='H2'!$D$2:$D$89280)*($A$1='H2'!$E$2:$E$89280)))</f>
        <v>#VALUE!</v>
      </c>
      <c r="P28" s="2" t="e" cm="1" vm="1">
        <f t="array" ref="P28">AVERAGE(_xlfn._xlws.FILTER('H2'!$I$2:$I$89280, ($C28='H2'!$B$2:$B$89280)*(D28='H2'!$D$2:$D$89280)*($A$1='H2'!$E$2:$E$89280)))</f>
        <v>#VALUE!</v>
      </c>
      <c r="Q28" s="2" t="e" cm="1" vm="1">
        <f t="array" ref="Q28">AVERAGE(_xlfn._xlws.FILTER('H2'!$G$2:$G$89280, ($C28='H2'!$B$2:$B$89280)*(D28='H2'!$D$2:$D$89280)*($A$1='H2'!$E$2:$E$89280)))</f>
        <v>#VALUE!</v>
      </c>
      <c r="R28" s="2" t="e" cm="1" vm="1">
        <f t="array" ref="R28">AVERAGE(_xlfn._xlws.FILTER(PS!$F$2:$F$89280, (C28=PS!$B$2:$B$89280)*(D28=PS!$D$2:$D$89280)*($A$1=PS!$E$2:$E$89280)))</f>
        <v>#VALUE!</v>
      </c>
      <c r="S28" s="2" t="e" cm="1" vm="1">
        <f t="array" ref="S28">AVERAGE(_xlfn._xlws.FILTER(PS!$F$2:$F$89280, (C28=PS!$B$2:$B$89280)*(D28=PS!$D$2:$D$89280)*(2040=PS!$E$2:$E$89280)))</f>
        <v>#VALUE!</v>
      </c>
      <c r="T28" s="2" t="e" cm="1" vm="1">
        <f t="array" ref="T28">AVERAGE(_xlfn._xlws.FILTER(PS!$P$2:$P$89280, (C28=PS!$B$2:$B$89280)*(D28=PS!$D$2:$D$89280)*($A$1=PS!$E$2:$E$89280)))+AVERAGE(_xlfn._xlws.FILTER(PS!$R$2:$R$89280, (C28=PS!$B$2:$B$89280)*(D28=PS!$D$2:$D$89280)*($A$1=PS!$E$2:$E$89280)))-T$27</f>
        <v>#VALUE!</v>
      </c>
      <c r="U28" s="2" t="e" cm="1" vm="1">
        <f t="array" ref="U28">AVERAGE(_xlfn._xlws.FILTER(PS!$T$2:$T$89280, (C28=PS!$B$2:$B$89280)*(D28=PS!$D$2:$D$89280)*($A$1=PS!$E$2:$E$89280)))-U$27</f>
        <v>#VALUE!</v>
      </c>
      <c r="V28" s="2" t="e" cm="1" vm="1">
        <f t="array" ref="V28">AVERAGE(_xlfn._xlws.FILTER(PS!$O$2:$O$89280+PS!$U$2:$U$89280, (C28=PS!$B$2:$B$89280)*(D28=PS!$D$2:$D$89280)*($A$1=PS!$E$2:$E$89280)))-V$27</f>
        <v>#VALUE!</v>
      </c>
      <c r="W28" s="2" t="e" cm="1" vm="1">
        <f t="array" ref="W28">AVERAGE(_xlfn._xlws.FILTER(PS!$Q$2:$Q$89280, (C28=PS!$B$2:$B$89280)*(D28=PS!$D$2:$D$89280)*($A$1=PS!$E$2:$E$89280)))-W$27</f>
        <v>#VALUE!</v>
      </c>
      <c r="X28" s="2" t="e" cm="1" vm="1">
        <f t="array" ref="X28">AVERAGE(_xlfn._xlws.FILTER(PS!$S$2:$S$89280, (C28=PS!$B$2:$B$89280)*(D28=PS!$D$2:$D$89280)*($A$1=PS!$E$2:$E$89280)))-X$27</f>
        <v>#VALUE!</v>
      </c>
      <c r="Y28" s="2" t="e" cm="1" vm="1">
        <f t="array" ref="Y28">AVERAGE(_xlfn._xlws.FILTER(PS_FS!$W$2:$W$89280+PS_FS!$Y$2:$Y$89280, (C28=PS_FS!$B$2:$B$89280)*(D28=PS_FS!$D$2:$D$89280)*($A$1=PS_FS!$E$2:$E$89280)))-Y$27</f>
        <v>#VALUE!</v>
      </c>
      <c r="Z28" s="2" t="e" cm="1" vm="1">
        <f t="array" ref="Z28">AVERAGE(_xlfn._xlws.FILTER(PS_FS!$AA$2:$AA$89280, (C28=PS_FS!$B$2:$B$89280)*(D28=PS_FS!$D$2:$D$89280)*($A$1=PS_FS!$E$2:$E$89280)))-Z$27</f>
        <v>#VALUE!</v>
      </c>
      <c r="AA28" s="2" t="e" cm="1" vm="1">
        <f t="array" ref="AA28">AVERAGE(_xlfn._xlws.FILTER(PS_FS!$AB$2:$AB$89280+PS_FS!$V$2:$V$89280, (C28=PS_FS!$B$2:$B$89280)*(D28=PS_FS!$D$2:$D$89280)*($A$1=PS_FS!$E$2:$E$89280)))-AA$27</f>
        <v>#VALUE!</v>
      </c>
      <c r="AB28" s="2" t="e" cm="1" vm="1">
        <f t="array" ref="AB28">AVERAGE(_xlfn._xlws.FILTER(PS_FS!$X$2:$X$89280, (C28=PS_FS!$B$2:$B$89280)*(D28=PS_FS!$D$2:$D$89280)*($A$1=PS_FS!$E$2:$E$89280)))-AB$27</f>
        <v>#VALUE!</v>
      </c>
      <c r="AC28" s="2" t="e" cm="1" vm="1">
        <f t="array" ref="AC28">AVERAGE(_xlfn._xlws.FILTER(PS_FS!$Z$2:$Z$89280, (C28=PS_FS!$B$2:$B$89280)*(D28=PS_FS!$D$2:$D$89280)*($A$1=PS_FS!$E$2:$E$89280)))-AC$27</f>
        <v>#VALUE!</v>
      </c>
      <c r="AD28" s="2" t="e" cm="1" vm="1">
        <f t="array" ref="AD28">AVERAGE(_xlfn._xlws.FILTER(ETS!$M$2:$M$89240, (C28=ETS!$A$2:$A$89240)*(D28=ETS!$C$2:$C$89240)*($A$1=ETS!$D$2:$D$89240)))</f>
        <v>#VALUE!</v>
      </c>
      <c r="AE28" s="2" t="e" cm="1" vm="1">
        <f t="array" ref="AE28">AVERAGE(_xlfn._xlws.FILTER(ETS!$M$2:$M$89240, (C28=ETS!$A$2:$A$89240)*(D28=ETS!$C$2:$C$89240)*(2040=ETS!$D$2:$D$89240)))</f>
        <v>#VALUE!</v>
      </c>
      <c r="AF28" s="9" t="e" cm="1" vm="1">
        <f t="array" ref="AF28">AVERAGE(_xlfn._xlws.FILTER(ETS!$L$2:$L$89240, (C28=ETS!$A$2:$A$89240)*(D28=ETS!$C$2:$C$89240)))*40-AF$27</f>
        <v>#VALUE!</v>
      </c>
      <c r="AG28" s="9" t="e" cm="1" vm="1">
        <f t="array" ref="AG28">AVERAGE(_xlfn._xlws.FILTER(ETS!$K$2:$K$89240, (C28=ETS!$A$2:$A$89240)*(D28=ETS!$C$2:$C$89240)))*40-AG$27</f>
        <v>#VALUE!</v>
      </c>
      <c r="AH28" s="9" t="e" cm="1" vm="1">
        <f t="array" ref="AH28">AVERAGE(_xlfn._xlws.FILTER(ETS!$J$2:$J$89240, (C28=ETS!$A$2:$A$89240)*(D28=ETS!$C$2:$C$89240)))*40-AH$27</f>
        <v>#VALUE!</v>
      </c>
      <c r="AI28" s="4" t="e" vm="2">
        <f t="shared" si="19"/>
        <v>#VALUE!</v>
      </c>
      <c r="AJ28" s="2" t="e" vm="2">
        <f t="shared" si="5"/>
        <v>#VALUE!</v>
      </c>
      <c r="AK28" s="9" t="e" vm="2">
        <f t="shared" ref="AK28:AK31" si="22">AJ28+AJ$2</f>
        <v>#VALUE!</v>
      </c>
      <c r="AL28" t="e" vm="2">
        <f t="shared" si="2"/>
        <v>#VALUE!</v>
      </c>
      <c r="AM28" s="9" t="e" vm="2">
        <f t="shared" si="3"/>
        <v>#VALUE!</v>
      </c>
      <c r="AN28" t="e" vm="2">
        <f t="shared" si="7"/>
        <v>#VALUE!</v>
      </c>
      <c r="AO28" t="e" vm="2">
        <f t="shared" si="8"/>
        <v>#VALUE!</v>
      </c>
      <c r="AP28" t="e" vm="2">
        <f t="shared" ref="AP28:AP31" si="23">AJ28-AN28</f>
        <v>#VALUE!</v>
      </c>
      <c r="AQ28" t="e" vm="2">
        <f t="shared" si="10"/>
        <v>#VALUE!</v>
      </c>
      <c r="AR28">
        <v>2490.4501079403449</v>
      </c>
      <c r="AS28" t="e" vm="2">
        <f t="shared" si="11"/>
        <v>#VALUE!</v>
      </c>
      <c r="AT28" s="4" t="e" vm="2">
        <f t="shared" si="4"/>
        <v>#VALUE!</v>
      </c>
      <c r="AU28" s="4" t="e" vm="2">
        <f t="shared" si="4"/>
        <v>#VALUE!</v>
      </c>
    </row>
    <row r="29" spans="1:47" x14ac:dyDescent="0.25">
      <c r="A29" t="s">
        <v>233</v>
      </c>
      <c r="B29">
        <v>43</v>
      </c>
      <c r="C29">
        <v>76</v>
      </c>
      <c r="D29" t="s">
        <v>340</v>
      </c>
      <c r="E29" s="3" t="e" cm="1">
        <f t="array" ref="E29">AVERAGE(_xlfn._xlws.FILTER('H2'!$AG$2:$AG$89120, (C29='H2'!$B$2:$B$89280)*(D29='H2'!$D$2:$D$89280)*($A$1='H2'!$E$2:$E$89280)))</f>
        <v>#VALUE!</v>
      </c>
      <c r="F29" s="2" t="e" cm="1">
        <f t="array" ref="F29">AVERAGE(_xlfn._xlws.FILTER('H2'!$AG$2:$AG$89120, (C29='H2'!$B$2:$B$89280)*(D29='H2'!$D$2:$D$89280)*(2040='H2'!$E$2:$E$89280)))</f>
        <v>#VALUE!</v>
      </c>
      <c r="G29" s="9" t="e" cm="1">
        <f t="array" ref="G29">_xlfn._xlws.FILTER('H2'!$AH$2:$AH$98960, (C29='H2'!$B$2:$B$89280)*(D29='H2'!$D$2:$D$89280)*($A$1='H2'!$E$2:$E$89280))</f>
        <v>#VALUE!</v>
      </c>
      <c r="H29" s="9" t="e" cm="1">
        <f t="array" ref="H29">_xlfn._xlws.FILTER('H2'!$AJ$2:$AJ$98960, (C29='H2'!$B$2:$B$89280)*(D29='H2'!$D$2:$D$89280)*($A$1='H2'!$E$2:$E$89280))</f>
        <v>#VALUE!</v>
      </c>
      <c r="I29" s="9" t="e" cm="1">
        <f t="array" ref="I29">_xlfn._xlws.FILTER('H2'!$AK$2:$AK$98960, (C29='H2'!$B$2:$B$89280)*(D29='H2'!$D$2:$D$89280)*($A$1='H2'!$E$2:$E$89280))</f>
        <v>#VALUE!</v>
      </c>
      <c r="J29" s="9" t="e" cm="1">
        <f t="array" ref="J29">_xlfn._xlws.FILTER('H2'!$AL$2:$AL$98960, (C29='H2'!$B$2:$B$89280)*(D29='H2'!$D$2:$D$89280)*($A$1='H2'!$E$2:$E$89280))</f>
        <v>#VALUE!</v>
      </c>
      <c r="K29" s="2" t="e" cm="1" vm="1">
        <f t="array" ref="K29">AVERAGE(_xlfn._xlws.FILTER('H2'!$L$2:$L$89280, (C29='H2'!$B$2:$B$89280)*(D29='H2'!$D$2:$D$89280)*($A$1='H2'!$E$2:$E$89280)))</f>
        <v>#VALUE!</v>
      </c>
      <c r="L29" s="2" t="e" cm="1" vm="1">
        <f t="array" ref="L29">AVERAGE(_xlfn._xlws.FILTER('H2'!$M$2:$M$89280, (C29='H2'!$B$2:$B$89280)*(D29='H2'!$D$2:$D$89280)*($A$1='H2'!$E$2:$E$89280)))</f>
        <v>#VALUE!</v>
      </c>
      <c r="M29" s="2" t="e" cm="1" vm="1">
        <f t="array" ref="M29">AVERAGE(_xlfn._xlws.FILTER('H2'!$K$2:$K$89280, ($C29='H2'!$B$2:$B$89280)*(D29='H2'!$D$2:$D$89280)*($A$1='H2'!$E$2:$E$89280)))</f>
        <v>#VALUE!</v>
      </c>
      <c r="N29" s="2" t="e" cm="1" vm="1">
        <f t="array" ref="N29">AVERAGE(_xlfn._xlws.FILTER('H2'!$N$2:$N$89280, ($C29='H2'!$B$2:$B$89280)*(D29='H2'!$D$2:$D$89280)*($A$1='H2'!$E$2:$E$89280)))</f>
        <v>#VALUE!</v>
      </c>
      <c r="O29" s="2" t="e" cm="1" vm="1">
        <f t="array" ref="O29">AVERAGE(_xlfn._xlws.FILTER('H2'!$H$2:$H$89280, ($C29='H2'!$B$2:$B$89280)*(D29='H2'!$D$2:$D$89280)*($A$1='H2'!$E$2:$E$89280)))</f>
        <v>#VALUE!</v>
      </c>
      <c r="P29" s="2" t="e" cm="1" vm="1">
        <f t="array" ref="P29">AVERAGE(_xlfn._xlws.FILTER('H2'!$I$2:$I$89280, ($C29='H2'!$B$2:$B$89280)*(D29='H2'!$D$2:$D$89280)*($A$1='H2'!$E$2:$E$89280)))</f>
        <v>#VALUE!</v>
      </c>
      <c r="Q29" s="2" t="e" cm="1" vm="1">
        <f t="array" ref="Q29">AVERAGE(_xlfn._xlws.FILTER('H2'!$G$2:$G$89280, ($C29='H2'!$B$2:$B$89280)*(D29='H2'!$D$2:$D$89280)*($A$1='H2'!$E$2:$E$89280)))</f>
        <v>#VALUE!</v>
      </c>
      <c r="R29" s="2" t="e" cm="1" vm="1">
        <f t="array" ref="R29">AVERAGE(_xlfn._xlws.FILTER(PS!$F$2:$F$89280, (C29=PS!$B$2:$B$89280)*(D29=PS!$D$2:$D$89280)*($A$1=PS!$E$2:$E$89280)))</f>
        <v>#VALUE!</v>
      </c>
      <c r="S29" s="2" t="e" cm="1" vm="1">
        <f t="array" ref="S29">AVERAGE(_xlfn._xlws.FILTER(PS!$F$2:$F$89280, (C29=PS!$B$2:$B$89280)*(D29=PS!$D$2:$D$89280)*(2040=PS!$E$2:$E$89280)))</f>
        <v>#VALUE!</v>
      </c>
      <c r="T29" s="2" t="e" cm="1" vm="1">
        <f t="array" ref="T29">AVERAGE(_xlfn._xlws.FILTER(PS!$P$2:$P$89280, (C29=PS!$B$2:$B$89280)*(D29=PS!$D$2:$D$89280)*($A$1=PS!$E$2:$E$89280)))+AVERAGE(_xlfn._xlws.FILTER(PS!$R$2:$R$89280, (C29=PS!$B$2:$B$89280)*(D29=PS!$D$2:$D$89280)*($A$1=PS!$E$2:$E$89280)))-T$27</f>
        <v>#VALUE!</v>
      </c>
      <c r="U29" s="2" t="e" cm="1" vm="1">
        <f t="array" ref="U29">AVERAGE(_xlfn._xlws.FILTER(PS!$T$2:$T$89280, (C29=PS!$B$2:$B$89280)*(D29=PS!$D$2:$D$89280)*($A$1=PS!$E$2:$E$89280)))-U$27</f>
        <v>#VALUE!</v>
      </c>
      <c r="V29" s="2" t="e" cm="1" vm="1">
        <f t="array" ref="V29">AVERAGE(_xlfn._xlws.FILTER(PS!$O$2:$O$89280+PS!$U$2:$U$89280, (C29=PS!$B$2:$B$89280)*(D29=PS!$D$2:$D$89280)*($A$1=PS!$E$2:$E$89280)))-V$27</f>
        <v>#VALUE!</v>
      </c>
      <c r="W29" s="2" t="e" cm="1" vm="1">
        <f t="array" ref="W29">AVERAGE(_xlfn._xlws.FILTER(PS!$Q$2:$Q$89280, (C29=PS!$B$2:$B$89280)*(D29=PS!$D$2:$D$89280)*($A$1=PS!$E$2:$E$89280)))-W$27</f>
        <v>#VALUE!</v>
      </c>
      <c r="X29" s="2" t="e" cm="1" vm="1">
        <f t="array" ref="X29">AVERAGE(_xlfn._xlws.FILTER(PS!$S$2:$S$89280, (C29=PS!$B$2:$B$89280)*(D29=PS!$D$2:$D$89280)*($A$1=PS!$E$2:$E$89280)))-X$27</f>
        <v>#VALUE!</v>
      </c>
      <c r="Y29" s="2" t="e" cm="1" vm="1">
        <f t="array" ref="Y29">AVERAGE(_xlfn._xlws.FILTER(PS_FS!$W$2:$W$89280+PS_FS!$Y$2:$Y$89280, (C29=PS_FS!$B$2:$B$89280)*(D29=PS_FS!$D$2:$D$89280)*($A$1=PS_FS!$E$2:$E$89280)))-Y$27</f>
        <v>#VALUE!</v>
      </c>
      <c r="Z29" s="2" t="e" cm="1" vm="1">
        <f t="array" ref="Z29">AVERAGE(_xlfn._xlws.FILTER(PS_FS!$AA$2:$AA$89280, (C29=PS_FS!$B$2:$B$89280)*(D29=PS_FS!$D$2:$D$89280)*($A$1=PS_FS!$E$2:$E$89280)))-Z$27</f>
        <v>#VALUE!</v>
      </c>
      <c r="AA29" s="2" t="e" cm="1" vm="1">
        <f t="array" ref="AA29">AVERAGE(_xlfn._xlws.FILTER(PS_FS!$AB$2:$AB$89280+PS_FS!$V$2:$V$89280, (C29=PS_FS!$B$2:$B$89280)*(D29=PS_FS!$D$2:$D$89280)*($A$1=PS_FS!$E$2:$E$89280)))-AA$27</f>
        <v>#VALUE!</v>
      </c>
      <c r="AB29" s="2" t="e" cm="1" vm="1">
        <f t="array" ref="AB29">AVERAGE(_xlfn._xlws.FILTER(PS_FS!$X$2:$X$89280, (C29=PS_FS!$B$2:$B$89280)*(D29=PS_FS!$D$2:$D$89280)*($A$1=PS_FS!$E$2:$E$89280)))-AB$27</f>
        <v>#VALUE!</v>
      </c>
      <c r="AC29" s="2" t="e" cm="1" vm="1">
        <f t="array" ref="AC29">AVERAGE(_xlfn._xlws.FILTER(PS_FS!$Z$2:$Z$89280, (C29=PS_FS!$B$2:$B$89280)*(D29=PS_FS!$D$2:$D$89280)*($A$1=PS_FS!$E$2:$E$89280)))-AC$27</f>
        <v>#VALUE!</v>
      </c>
      <c r="AD29" s="2" t="e" cm="1" vm="1">
        <f t="array" ref="AD29">AVERAGE(_xlfn._xlws.FILTER(ETS!$M$2:$M$89240, (C29=ETS!$A$2:$A$89240)*(D29=ETS!$C$2:$C$89240)*($A$1=ETS!$D$2:$D$89240)))</f>
        <v>#VALUE!</v>
      </c>
      <c r="AE29" s="2" t="e" cm="1" vm="1">
        <f t="array" ref="AE29">AVERAGE(_xlfn._xlws.FILTER(ETS!$M$2:$M$89240, (C29=ETS!$A$2:$A$89240)*(D29=ETS!$C$2:$C$89240)*(2040=ETS!$D$2:$D$89240)))</f>
        <v>#VALUE!</v>
      </c>
      <c r="AF29" s="9" t="e" cm="1" vm="1">
        <f t="array" ref="AF29">AVERAGE(_xlfn._xlws.FILTER(ETS!$L$2:$L$89240, (C29=ETS!$A$2:$A$89240)*(D29=ETS!$C$2:$C$89240)))*40-AF$27</f>
        <v>#VALUE!</v>
      </c>
      <c r="AG29" s="9" t="e" cm="1" vm="1">
        <f t="array" ref="AG29">AVERAGE(_xlfn._xlws.FILTER(ETS!$K$2:$K$89240, (C29=ETS!$A$2:$A$89240)*(D29=ETS!$C$2:$C$89240)))*40-AG$27</f>
        <v>#VALUE!</v>
      </c>
      <c r="AH29" s="9" t="e" cm="1" vm="1">
        <f t="array" ref="AH29">AVERAGE(_xlfn._xlws.FILTER(ETS!$J$2:$J$89240, (C29=ETS!$A$2:$A$89240)*(D29=ETS!$C$2:$C$89240)))*40-AH$27</f>
        <v>#VALUE!</v>
      </c>
      <c r="AI29" s="4" t="e" vm="2">
        <f t="shared" si="19"/>
        <v>#VALUE!</v>
      </c>
      <c r="AJ29" s="2" t="e" vm="2">
        <f t="shared" si="5"/>
        <v>#VALUE!</v>
      </c>
      <c r="AK29" s="9" t="e" vm="2">
        <f t="shared" si="22"/>
        <v>#VALUE!</v>
      </c>
      <c r="AL29" t="e" vm="2">
        <f t="shared" si="2"/>
        <v>#VALUE!</v>
      </c>
      <c r="AM29" s="9" t="e" vm="2">
        <f t="shared" si="3"/>
        <v>#VALUE!</v>
      </c>
      <c r="AN29" t="e" vm="2">
        <f t="shared" si="7"/>
        <v>#VALUE!</v>
      </c>
      <c r="AO29" t="e" vm="2">
        <f t="shared" si="8"/>
        <v>#VALUE!</v>
      </c>
      <c r="AP29" t="e" vm="2">
        <f t="shared" si="23"/>
        <v>#VALUE!</v>
      </c>
      <c r="AQ29" t="e" vm="2">
        <f t="shared" si="10"/>
        <v>#VALUE!</v>
      </c>
      <c r="AR29">
        <v>2490.4501079403449</v>
      </c>
      <c r="AS29" t="e" vm="2">
        <f t="shared" si="11"/>
        <v>#VALUE!</v>
      </c>
      <c r="AT29" s="4" t="e" vm="2">
        <f t="shared" si="4"/>
        <v>#VALUE!</v>
      </c>
      <c r="AU29" s="4" t="e" vm="2">
        <f t="shared" si="4"/>
        <v>#VALUE!</v>
      </c>
    </row>
    <row r="30" spans="1:47" x14ac:dyDescent="0.25">
      <c r="A30" t="s">
        <v>238</v>
      </c>
      <c r="B30">
        <v>44</v>
      </c>
      <c r="C30">
        <v>176</v>
      </c>
      <c r="D30" t="s">
        <v>340</v>
      </c>
      <c r="E30" s="3" t="e" cm="1">
        <f t="array" ref="E30">AVERAGE(_xlfn._xlws.FILTER('H2'!$AG$2:$AG$89120, (C30='H2'!$B$2:$B$89280)*(D30='H2'!$D$2:$D$89280)*($A$1='H2'!$E$2:$E$89280)))</f>
        <v>#VALUE!</v>
      </c>
      <c r="F30" s="2" t="e" cm="1">
        <f t="array" ref="F30">AVERAGE(_xlfn._xlws.FILTER('H2'!$AG$2:$AG$89120, (C30='H2'!$B$2:$B$89280)*(D30='H2'!$D$2:$D$89280)*(2040='H2'!$E$2:$E$89280)))</f>
        <v>#VALUE!</v>
      </c>
      <c r="G30" s="9" t="e" cm="1">
        <f t="array" ref="G30">_xlfn._xlws.FILTER('H2'!$AH$2:$AH$98960, (C30='H2'!$B$2:$B$89280)*(D30='H2'!$D$2:$D$89280)*($A$1='H2'!$E$2:$E$89280))</f>
        <v>#VALUE!</v>
      </c>
      <c r="H30" s="9" t="e" cm="1">
        <f t="array" ref="H30">_xlfn._xlws.FILTER('H2'!$AJ$2:$AJ$98960, (C30='H2'!$B$2:$B$89280)*(D30='H2'!$D$2:$D$89280)*($A$1='H2'!$E$2:$E$89280))</f>
        <v>#VALUE!</v>
      </c>
      <c r="I30" s="9" t="e" cm="1">
        <f t="array" ref="I30">_xlfn._xlws.FILTER('H2'!$AK$2:$AK$98960, (C30='H2'!$B$2:$B$89280)*(D30='H2'!$D$2:$D$89280)*($A$1='H2'!$E$2:$E$89280))</f>
        <v>#VALUE!</v>
      </c>
      <c r="J30" s="9" t="e" cm="1">
        <f t="array" ref="J30">_xlfn._xlws.FILTER('H2'!$AL$2:$AL$98960, (C30='H2'!$B$2:$B$89280)*(D30='H2'!$D$2:$D$89280)*($A$1='H2'!$E$2:$E$89280))</f>
        <v>#VALUE!</v>
      </c>
      <c r="K30" s="2" t="e" cm="1" vm="1">
        <f t="array" ref="K30">AVERAGE(_xlfn._xlws.FILTER('H2'!$L$2:$L$89280, (C30='H2'!$B$2:$B$89280)*(D30='H2'!$D$2:$D$89280)*($A$1='H2'!$E$2:$E$89280)))</f>
        <v>#VALUE!</v>
      </c>
      <c r="L30" s="2" t="e" cm="1" vm="1">
        <f t="array" ref="L30">AVERAGE(_xlfn._xlws.FILTER('H2'!$M$2:$M$89280, (C30='H2'!$B$2:$B$89280)*(D30='H2'!$D$2:$D$89280)*($A$1='H2'!$E$2:$E$89280)))</f>
        <v>#VALUE!</v>
      </c>
      <c r="M30" s="2" t="e" cm="1" vm="1">
        <f t="array" ref="M30">AVERAGE(_xlfn._xlws.FILTER('H2'!$K$2:$K$89280, ($C30='H2'!$B$2:$B$89280)*(D30='H2'!$D$2:$D$89280)*($A$1='H2'!$E$2:$E$89280)))</f>
        <v>#VALUE!</v>
      </c>
      <c r="N30" s="2" t="e" cm="1" vm="1">
        <f t="array" ref="N30">AVERAGE(_xlfn._xlws.FILTER('H2'!$N$2:$N$89280, ($C30='H2'!$B$2:$B$89280)*(D30='H2'!$D$2:$D$89280)*($A$1='H2'!$E$2:$E$89280)))</f>
        <v>#VALUE!</v>
      </c>
      <c r="O30" s="2" t="e" cm="1" vm="1">
        <f t="array" ref="O30">AVERAGE(_xlfn._xlws.FILTER('H2'!$H$2:$H$89280, ($C30='H2'!$B$2:$B$89280)*(D30='H2'!$D$2:$D$89280)*($A$1='H2'!$E$2:$E$89280)))</f>
        <v>#VALUE!</v>
      </c>
      <c r="P30" s="2" t="e" cm="1" vm="1">
        <f t="array" ref="P30">AVERAGE(_xlfn._xlws.FILTER('H2'!$I$2:$I$89280, ($C30='H2'!$B$2:$B$89280)*(D30='H2'!$D$2:$D$89280)*($A$1='H2'!$E$2:$E$89280)))</f>
        <v>#VALUE!</v>
      </c>
      <c r="Q30" s="2" t="e" cm="1" vm="1">
        <f t="array" ref="Q30">AVERAGE(_xlfn._xlws.FILTER('H2'!$G$2:$G$89280, ($C30='H2'!$B$2:$B$89280)*(D30='H2'!$D$2:$D$89280)*($A$1='H2'!$E$2:$E$89280)))</f>
        <v>#VALUE!</v>
      </c>
      <c r="R30" s="2" t="e" cm="1" vm="1">
        <f t="array" ref="R30">AVERAGE(_xlfn._xlws.FILTER(PS!$F$2:$F$89280, (C30=PS!$B$2:$B$89280)*(D30=PS!$D$2:$D$89280)*($A$1=PS!$E$2:$E$89280)))</f>
        <v>#VALUE!</v>
      </c>
      <c r="S30" s="2" t="e" cm="1" vm="1">
        <f t="array" ref="S30">AVERAGE(_xlfn._xlws.FILTER(PS!$F$2:$F$89280, (C30=PS!$B$2:$B$89280)*(D30=PS!$D$2:$D$89280)*(2040=PS!$E$2:$E$89280)))</f>
        <v>#VALUE!</v>
      </c>
      <c r="T30" s="2" t="e" cm="1" vm="1">
        <f t="array" ref="T30">AVERAGE(_xlfn._xlws.FILTER(PS!$P$2:$P$89280, (C30=PS!$B$2:$B$89280)*(D30=PS!$D$2:$D$89280)*($A$1=PS!$E$2:$E$89280)))+AVERAGE(_xlfn._xlws.FILTER(PS!$R$2:$R$89280, (C30=PS!$B$2:$B$89280)*(D30=PS!$D$2:$D$89280)*($A$1=PS!$E$2:$E$89280)))-T$27</f>
        <v>#VALUE!</v>
      </c>
      <c r="U30" s="2" t="e" cm="1" vm="1">
        <f t="array" ref="U30">AVERAGE(_xlfn._xlws.FILTER(PS!$T$2:$T$89280, (C30=PS!$B$2:$B$89280)*(D30=PS!$D$2:$D$89280)*($A$1=PS!$E$2:$E$89280)))-U$27</f>
        <v>#VALUE!</v>
      </c>
      <c r="V30" s="2" t="e" cm="1" vm="1">
        <f t="array" ref="V30">AVERAGE(_xlfn._xlws.FILTER(PS!$O$2:$O$89280+PS!$U$2:$U$89280, (C30=PS!$B$2:$B$89280)*(D30=PS!$D$2:$D$89280)*($A$1=PS!$E$2:$E$89280)))-V$27</f>
        <v>#VALUE!</v>
      </c>
      <c r="W30" s="2" t="e" cm="1" vm="1">
        <f t="array" ref="W30">AVERAGE(_xlfn._xlws.FILTER(PS!$Q$2:$Q$89280, (C30=PS!$B$2:$B$89280)*(D30=PS!$D$2:$D$89280)*($A$1=PS!$E$2:$E$89280)))-W$27</f>
        <v>#VALUE!</v>
      </c>
      <c r="X30" s="2" t="e" cm="1" vm="1">
        <f t="array" ref="X30">AVERAGE(_xlfn._xlws.FILTER(PS!$S$2:$S$89280, (C30=PS!$B$2:$B$89280)*(D30=PS!$D$2:$D$89280)*($A$1=PS!$E$2:$E$89280)))-X$27</f>
        <v>#VALUE!</v>
      </c>
      <c r="Y30" s="2" t="e" cm="1" vm="1">
        <f t="array" ref="Y30">AVERAGE(_xlfn._xlws.FILTER(PS_FS!$W$2:$W$89280+PS_FS!$Y$2:$Y$89280, (C30=PS_FS!$B$2:$B$89280)*(D30=PS_FS!$D$2:$D$89280)*($A$1=PS_FS!$E$2:$E$89280)))-Y$27</f>
        <v>#VALUE!</v>
      </c>
      <c r="Z30" s="2" t="e" cm="1" vm="1">
        <f t="array" ref="Z30">AVERAGE(_xlfn._xlws.FILTER(PS_FS!$AA$2:$AA$89280, (C30=PS_FS!$B$2:$B$89280)*(D30=PS_FS!$D$2:$D$89280)*($A$1=PS_FS!$E$2:$E$89280)))-Z$27</f>
        <v>#VALUE!</v>
      </c>
      <c r="AA30" s="2" t="e" cm="1" vm="1">
        <f t="array" ref="AA30">AVERAGE(_xlfn._xlws.FILTER(PS_FS!$AB$2:$AB$89280+PS_FS!$V$2:$V$89280, (C30=PS_FS!$B$2:$B$89280)*(D30=PS_FS!$D$2:$D$89280)*($A$1=PS_FS!$E$2:$E$89280)))-AA$27</f>
        <v>#VALUE!</v>
      </c>
      <c r="AB30" s="2" t="e" cm="1" vm="1">
        <f t="array" ref="AB30">AVERAGE(_xlfn._xlws.FILTER(PS_FS!$X$2:$X$89280, (C30=PS_FS!$B$2:$B$89280)*(D30=PS_FS!$D$2:$D$89280)*($A$1=PS_FS!$E$2:$E$89280)))-AB$27</f>
        <v>#VALUE!</v>
      </c>
      <c r="AC30" s="2" t="e" cm="1" vm="1">
        <f t="array" ref="AC30">AVERAGE(_xlfn._xlws.FILTER(PS_FS!$Z$2:$Z$89280, (C30=PS_FS!$B$2:$B$89280)*(D30=PS_FS!$D$2:$D$89280)*($A$1=PS_FS!$E$2:$E$89280)))-AC$27</f>
        <v>#VALUE!</v>
      </c>
      <c r="AD30" s="2" t="e" cm="1" vm="1">
        <f t="array" ref="AD30">AVERAGE(_xlfn._xlws.FILTER(ETS!$M$2:$M$89240, (C30=ETS!$A$2:$A$89240)*(D30=ETS!$C$2:$C$89240)*($A$1=ETS!$D$2:$D$89240)))</f>
        <v>#VALUE!</v>
      </c>
      <c r="AE30" s="2" t="e" cm="1" vm="1">
        <f t="array" ref="AE30">AVERAGE(_xlfn._xlws.FILTER(ETS!$M$2:$M$89240, (C30=ETS!$A$2:$A$89240)*(D30=ETS!$C$2:$C$89240)*(2040=ETS!$D$2:$D$89240)))</f>
        <v>#VALUE!</v>
      </c>
      <c r="AF30" s="9" t="e" cm="1" vm="1">
        <f t="array" ref="AF30">AVERAGE(_xlfn._xlws.FILTER(ETS!$L$2:$L$89240, (C30=ETS!$A$2:$A$89240)*(D30=ETS!$C$2:$C$89240)))*40-AF$27</f>
        <v>#VALUE!</v>
      </c>
      <c r="AG30" s="9" t="e" cm="1" vm="1">
        <f t="array" ref="AG30">AVERAGE(_xlfn._xlws.FILTER(ETS!$K$2:$K$89240, (C30=ETS!$A$2:$A$89240)*(D30=ETS!$C$2:$C$89240)))*40-AG$27</f>
        <v>#VALUE!</v>
      </c>
      <c r="AH30" s="9" t="e" cm="1" vm="1">
        <f t="array" ref="AH30">AVERAGE(_xlfn._xlws.FILTER(ETS!$J$2:$J$89240, (C30=ETS!$A$2:$A$89240)*(D30=ETS!$C$2:$C$89240)))*40-AH$27</f>
        <v>#VALUE!</v>
      </c>
      <c r="AI30" s="4" t="e" vm="2">
        <f t="shared" si="19"/>
        <v>#VALUE!</v>
      </c>
      <c r="AJ30" s="2" t="e" vm="2">
        <f t="shared" si="5"/>
        <v>#VALUE!</v>
      </c>
      <c r="AK30" s="9" t="e" vm="2">
        <f t="shared" si="22"/>
        <v>#VALUE!</v>
      </c>
      <c r="AL30" t="e" vm="2">
        <f t="shared" si="2"/>
        <v>#VALUE!</v>
      </c>
      <c r="AM30" s="9" t="e" vm="2">
        <f t="shared" si="3"/>
        <v>#VALUE!</v>
      </c>
      <c r="AN30" t="e" vm="2">
        <f t="shared" si="7"/>
        <v>#VALUE!</v>
      </c>
      <c r="AO30" t="e" vm="2">
        <f t="shared" si="8"/>
        <v>#VALUE!</v>
      </c>
      <c r="AP30" t="e" vm="2">
        <f t="shared" si="23"/>
        <v>#VALUE!</v>
      </c>
      <c r="AQ30" t="e" vm="2">
        <f t="shared" si="10"/>
        <v>#VALUE!</v>
      </c>
      <c r="AR30">
        <v>2490.4501079403449</v>
      </c>
      <c r="AS30" t="e" vm="2">
        <f t="shared" si="11"/>
        <v>#VALUE!</v>
      </c>
      <c r="AT30" s="4" t="e" vm="2">
        <f t="shared" si="4"/>
        <v>#VALUE!</v>
      </c>
      <c r="AU30" s="4" t="e" vm="2">
        <f t="shared" si="4"/>
        <v>#VALUE!</v>
      </c>
    </row>
    <row r="31" spans="1:47" x14ac:dyDescent="0.25">
      <c r="A31" t="s">
        <v>242</v>
      </c>
      <c r="B31">
        <v>45</v>
      </c>
      <c r="C31">
        <v>226</v>
      </c>
      <c r="D31" t="s">
        <v>340</v>
      </c>
      <c r="E31" s="3" t="e" cm="1">
        <f t="array" ref="E31">AVERAGE(_xlfn._xlws.FILTER('H2'!$AG$2:$AG$89120, (C31='H2'!$B$2:$B$89280)*(D31='H2'!$D$2:$D$89280)*($A$1='H2'!$E$2:$E$89280)))</f>
        <v>#VALUE!</v>
      </c>
      <c r="F31" s="2" t="e" cm="1">
        <f t="array" ref="F31">AVERAGE(_xlfn._xlws.FILTER('H2'!$AG$2:$AG$89120, (C31='H2'!$B$2:$B$89280)*(D31='H2'!$D$2:$D$89280)*(2040='H2'!$E$2:$E$89280)))</f>
        <v>#VALUE!</v>
      </c>
      <c r="G31" s="9" t="e" cm="1">
        <f t="array" ref="G31">_xlfn._xlws.FILTER('H2'!$AH$2:$AH$98960, (C31='H2'!$B$2:$B$89280)*(D31='H2'!$D$2:$D$89280)*($A$1='H2'!$E$2:$E$89280))</f>
        <v>#VALUE!</v>
      </c>
      <c r="H31" s="9" t="e" cm="1">
        <f t="array" ref="H31">_xlfn._xlws.FILTER('H2'!$AJ$2:$AJ$98960, (C31='H2'!$B$2:$B$89280)*(D31='H2'!$D$2:$D$89280)*($A$1='H2'!$E$2:$E$89280))</f>
        <v>#VALUE!</v>
      </c>
      <c r="I31" s="9" t="e" cm="1">
        <f t="array" ref="I31">_xlfn._xlws.FILTER('H2'!$AK$2:$AK$98960, (C31='H2'!$B$2:$B$89280)*(D31='H2'!$D$2:$D$89280)*($A$1='H2'!$E$2:$E$89280))</f>
        <v>#VALUE!</v>
      </c>
      <c r="J31" s="9" t="e" cm="1">
        <f t="array" ref="J31">_xlfn._xlws.FILTER('H2'!$AL$2:$AL$98960, (C31='H2'!$B$2:$B$89280)*(D31='H2'!$D$2:$D$89280)*($A$1='H2'!$E$2:$E$89280))</f>
        <v>#VALUE!</v>
      </c>
      <c r="K31" s="2" t="e" cm="1" vm="1">
        <f t="array" ref="K31">AVERAGE(_xlfn._xlws.FILTER('H2'!$L$2:$L$89280, (C31='H2'!$B$2:$B$89280)*(D31='H2'!$D$2:$D$89280)*($A$1='H2'!$E$2:$E$89280)))</f>
        <v>#VALUE!</v>
      </c>
      <c r="L31" s="2" t="e" cm="1" vm="1">
        <f t="array" ref="L31">AVERAGE(_xlfn._xlws.FILTER('H2'!$M$2:$M$89280, (C31='H2'!$B$2:$B$89280)*(D31='H2'!$D$2:$D$89280)*($A$1='H2'!$E$2:$E$89280)))</f>
        <v>#VALUE!</v>
      </c>
      <c r="M31" s="2" t="e" cm="1" vm="1">
        <f t="array" ref="M31">AVERAGE(_xlfn._xlws.FILTER('H2'!$K$2:$K$89280, ($C31='H2'!$B$2:$B$89280)*(D31='H2'!$D$2:$D$89280)*($A$1='H2'!$E$2:$E$89280)))</f>
        <v>#VALUE!</v>
      </c>
      <c r="N31" s="2" t="e" cm="1" vm="1">
        <f t="array" ref="N31">AVERAGE(_xlfn._xlws.FILTER('H2'!$N$2:$N$89280, ($C31='H2'!$B$2:$B$89280)*(D31='H2'!$D$2:$D$89280)*($A$1='H2'!$E$2:$E$89280)))</f>
        <v>#VALUE!</v>
      </c>
      <c r="O31" s="2" t="e" cm="1" vm="1">
        <f t="array" ref="O31">AVERAGE(_xlfn._xlws.FILTER('H2'!$H$2:$H$89280, ($C31='H2'!$B$2:$B$89280)*(D31='H2'!$D$2:$D$89280)*($A$1='H2'!$E$2:$E$89280)))</f>
        <v>#VALUE!</v>
      </c>
      <c r="P31" s="2" t="e" cm="1" vm="1">
        <f t="array" ref="P31">AVERAGE(_xlfn._xlws.FILTER('H2'!$I$2:$I$89280, ($C31='H2'!$B$2:$B$89280)*(D31='H2'!$D$2:$D$89280)*($A$1='H2'!$E$2:$E$89280)))</f>
        <v>#VALUE!</v>
      </c>
      <c r="Q31" s="2" t="e" cm="1" vm="1">
        <f t="array" ref="Q31">AVERAGE(_xlfn._xlws.FILTER('H2'!$G$2:$G$89280, ($C31='H2'!$B$2:$B$89280)*(D31='H2'!$D$2:$D$89280)*($A$1='H2'!$E$2:$E$89280)))</f>
        <v>#VALUE!</v>
      </c>
      <c r="R31" s="2" t="e" cm="1" vm="1">
        <f t="array" ref="R31">AVERAGE(_xlfn._xlws.FILTER(PS!$F$2:$F$89280, (C31=PS!$B$2:$B$89280)*(D31=PS!$D$2:$D$89280)*($A$1=PS!$E$2:$E$89280)))</f>
        <v>#VALUE!</v>
      </c>
      <c r="S31" s="2" t="e" cm="1" vm="1">
        <f t="array" ref="S31">AVERAGE(_xlfn._xlws.FILTER(PS!$F$2:$F$89280, (C31=PS!$B$2:$B$89280)*(D31=PS!$D$2:$D$89280)*(2040=PS!$E$2:$E$89280)))</f>
        <v>#VALUE!</v>
      </c>
      <c r="T31" s="2" t="e" cm="1" vm="1">
        <f t="array" ref="T31">AVERAGE(_xlfn._xlws.FILTER(PS!$P$2:$P$89280, (C31=PS!$B$2:$B$89280)*(D31=PS!$D$2:$D$89280)*($A$1=PS!$E$2:$E$89280)))+AVERAGE(_xlfn._xlws.FILTER(PS!$R$2:$R$89280, (C31=PS!$B$2:$B$89280)*(D31=PS!$D$2:$D$89280)*($A$1=PS!$E$2:$E$89280)))-T$27</f>
        <v>#VALUE!</v>
      </c>
      <c r="U31" s="2" t="e" cm="1" vm="1">
        <f t="array" ref="U31">AVERAGE(_xlfn._xlws.FILTER(PS!$T$2:$T$89280, (C31=PS!$B$2:$B$89280)*(D31=PS!$D$2:$D$89280)*($A$1=PS!$E$2:$E$89280)))-U$27</f>
        <v>#VALUE!</v>
      </c>
      <c r="V31" s="2" t="e" cm="1" vm="1">
        <f t="array" ref="V31">AVERAGE(_xlfn._xlws.FILTER(PS!$O$2:$O$89280+PS!$U$2:$U$89280, (C31=PS!$B$2:$B$89280)*(D31=PS!$D$2:$D$89280)*($A$1=PS!$E$2:$E$89280)))-V$27</f>
        <v>#VALUE!</v>
      </c>
      <c r="W31" s="2" t="e" cm="1" vm="1">
        <f t="array" ref="W31">AVERAGE(_xlfn._xlws.FILTER(PS!$Q$2:$Q$89280, (C31=PS!$B$2:$B$89280)*(D31=PS!$D$2:$D$89280)*($A$1=PS!$E$2:$E$89280)))-W$27</f>
        <v>#VALUE!</v>
      </c>
      <c r="X31" s="2" t="e" cm="1" vm="1">
        <f t="array" ref="X31">AVERAGE(_xlfn._xlws.FILTER(PS!$S$2:$S$89280, (C31=PS!$B$2:$B$89280)*(D31=PS!$D$2:$D$89280)*($A$1=PS!$E$2:$E$89280)))-X$27</f>
        <v>#VALUE!</v>
      </c>
      <c r="Y31" s="2" t="e" cm="1" vm="1">
        <f t="array" ref="Y31">AVERAGE(_xlfn._xlws.FILTER(PS_FS!$W$2:$W$89280+PS_FS!$Y$2:$Y$89280, (C31=PS_FS!$B$2:$B$89280)*(D31=PS_FS!$D$2:$D$89280)*($A$1=PS_FS!$E$2:$E$89280)))-Y$27</f>
        <v>#VALUE!</v>
      </c>
      <c r="Z31" s="2" t="e" cm="1" vm="1">
        <f t="array" ref="Z31">AVERAGE(_xlfn._xlws.FILTER(PS_FS!$AA$2:$AA$89280, (C31=PS_FS!$B$2:$B$89280)*(D31=PS_FS!$D$2:$D$89280)*($A$1=PS_FS!$E$2:$E$89280)))-Z$27</f>
        <v>#VALUE!</v>
      </c>
      <c r="AA31" s="2" t="e" cm="1" vm="1">
        <f t="array" ref="AA31">AVERAGE(_xlfn._xlws.FILTER(PS_FS!$AB$2:$AB$89280+PS_FS!$V$2:$V$89280, (C31=PS_FS!$B$2:$B$89280)*(D31=PS_FS!$D$2:$D$89280)*($A$1=PS_FS!$E$2:$E$89280)))-AA$27</f>
        <v>#VALUE!</v>
      </c>
      <c r="AB31" s="2" t="e" cm="1" vm="1">
        <f t="array" ref="AB31">AVERAGE(_xlfn._xlws.FILTER(PS_FS!$X$2:$X$89280, (C31=PS_FS!$B$2:$B$89280)*(D31=PS_FS!$D$2:$D$89280)*($A$1=PS_FS!$E$2:$E$89280)))-AB$27</f>
        <v>#VALUE!</v>
      </c>
      <c r="AC31" s="2" t="e" cm="1" vm="1">
        <f t="array" ref="AC31">AVERAGE(_xlfn._xlws.FILTER(PS_FS!$Z$2:$Z$89280, (C31=PS_FS!$B$2:$B$89280)*(D31=PS_FS!$D$2:$D$89280)*($A$1=PS_FS!$E$2:$E$89280)))-AC$27</f>
        <v>#VALUE!</v>
      </c>
      <c r="AD31" s="2" t="e" cm="1" vm="1">
        <f t="array" ref="AD31">AVERAGE(_xlfn._xlws.FILTER(ETS!$M$2:$M$89240, (C31=ETS!$A$2:$A$89240)*(D31=ETS!$C$2:$C$89240)*($A$1=ETS!$D$2:$D$89240)))</f>
        <v>#VALUE!</v>
      </c>
      <c r="AE31" s="2" t="e" cm="1" vm="1">
        <f t="array" ref="AE31">AVERAGE(_xlfn._xlws.FILTER(ETS!$M$2:$M$89240, (C31=ETS!$A$2:$A$89240)*(D31=ETS!$C$2:$C$89240)*(2040=ETS!$D$2:$D$89240)))</f>
        <v>#VALUE!</v>
      </c>
      <c r="AF31" s="9" t="e" cm="1" vm="1">
        <f t="array" ref="AF31">AVERAGE(_xlfn._xlws.FILTER(ETS!$L$2:$L$89240, (C31=ETS!$A$2:$A$89240)*(D31=ETS!$C$2:$C$89240)))*40-AF$27</f>
        <v>#VALUE!</v>
      </c>
      <c r="AG31" s="9" t="e" cm="1" vm="1">
        <f t="array" ref="AG31">AVERAGE(_xlfn._xlws.FILTER(ETS!$K$2:$K$89240, (C31=ETS!$A$2:$A$89240)*(D31=ETS!$C$2:$C$89240)))*40-AG$27</f>
        <v>#VALUE!</v>
      </c>
      <c r="AH31" s="9" t="e" cm="1" vm="1">
        <f t="array" ref="AH31">AVERAGE(_xlfn._xlws.FILTER(ETS!$J$2:$J$89240, (C31=ETS!$A$2:$A$89240)*(D31=ETS!$C$2:$C$89240)))*40-AH$27</f>
        <v>#VALUE!</v>
      </c>
      <c r="AI31" s="4" t="e" vm="2">
        <f t="shared" si="19"/>
        <v>#VALUE!</v>
      </c>
      <c r="AJ31" s="2" t="e" vm="2">
        <f t="shared" si="5"/>
        <v>#VALUE!</v>
      </c>
      <c r="AK31" s="9" t="e" vm="2">
        <f t="shared" si="22"/>
        <v>#VALUE!</v>
      </c>
      <c r="AL31" t="e" vm="2">
        <f t="shared" si="2"/>
        <v>#VALUE!</v>
      </c>
      <c r="AM31" s="9" t="e" vm="2">
        <f t="shared" si="3"/>
        <v>#VALUE!</v>
      </c>
      <c r="AN31" t="e" vm="2">
        <f t="shared" si="7"/>
        <v>#VALUE!</v>
      </c>
      <c r="AO31" t="e" vm="2">
        <f t="shared" si="8"/>
        <v>#VALUE!</v>
      </c>
      <c r="AP31" t="e" vm="2">
        <f t="shared" si="23"/>
        <v>#VALUE!</v>
      </c>
      <c r="AQ31" t="e" vm="2">
        <f t="shared" si="10"/>
        <v>#VALUE!</v>
      </c>
      <c r="AR31">
        <v>2490.4501079403449</v>
      </c>
      <c r="AS31" t="e" vm="2">
        <f t="shared" si="11"/>
        <v>#VALUE!</v>
      </c>
      <c r="AT31" s="4" t="e" vm="2">
        <f t="shared" si="4"/>
        <v>#VALUE!</v>
      </c>
      <c r="AU31" s="4" t="e" vm="2">
        <f t="shared" si="4"/>
        <v>#VALUE!</v>
      </c>
    </row>
    <row r="32" spans="1:47" x14ac:dyDescent="0.25">
      <c r="A32" t="s">
        <v>256</v>
      </c>
      <c r="B32">
        <v>47</v>
      </c>
      <c r="C32">
        <v>1</v>
      </c>
      <c r="D32" t="s">
        <v>345</v>
      </c>
      <c r="E32" s="3" t="e" cm="1">
        <f t="array" ref="E32">AVERAGE(_xlfn._xlws.FILTER('H2'!$AG$2:$AG$89120, (C32='H2'!$B$2:$B$89280)*(D32='H2'!$D$2:$D$89280)*($A$1='H2'!$E$2:$E$89280)))</f>
        <v>#VALUE!</v>
      </c>
      <c r="F32" s="2" t="e" cm="1">
        <f t="array" ref="F32">AVERAGE(_xlfn._xlws.FILTER('H2'!$AG$2:$AG$89120, (C32='H2'!$B$2:$B$89280)*(D32='H2'!$D$2:$D$89280)*(2040='H2'!$E$2:$E$89280)))</f>
        <v>#VALUE!</v>
      </c>
      <c r="G32" s="9" t="e" cm="1">
        <f t="array" ref="G32">_xlfn._xlws.FILTER('H2'!$AH$2:$AH$98960, (C32='H2'!$B$2:$B$89280)*(D32='H2'!$D$2:$D$89280)*($A$1='H2'!$E$2:$E$89280))</f>
        <v>#VALUE!</v>
      </c>
      <c r="H32" s="9" t="e" cm="1">
        <f t="array" ref="H32">_xlfn._xlws.FILTER('H2'!$AJ$2:$AJ$98960, (C32='H2'!$B$2:$B$89280)*(D32='H2'!$D$2:$D$89280)*($A$1='H2'!$E$2:$E$89280))</f>
        <v>#VALUE!</v>
      </c>
      <c r="I32" s="9" t="e" cm="1">
        <f t="array" ref="I32">_xlfn._xlws.FILTER('H2'!$AK$2:$AK$98960, (C32='H2'!$B$2:$B$89280)*(D32='H2'!$D$2:$D$89280)*($A$1='H2'!$E$2:$E$89280))</f>
        <v>#VALUE!</v>
      </c>
      <c r="J32" s="9" t="e" cm="1">
        <f t="array" ref="J32">_xlfn._xlws.FILTER('H2'!$AL$2:$AL$98960, (C32='H2'!$B$2:$B$89280)*(D32='H2'!$D$2:$D$89280)*($A$1='H2'!$E$2:$E$89280))</f>
        <v>#VALUE!</v>
      </c>
      <c r="K32" s="2" cm="1">
        <f t="array" ref="K32">AVERAGE(_xlfn._xlws.FILTER('H2'!$L$2:$L$89280, (C32='H2'!$B$2:$B$89280)*(D32='H2'!$D$2:$D$89280)*($A$1='H2'!$E$2:$E$89280)))</f>
        <v>4.4520252834352325</v>
      </c>
      <c r="L32" s="2" cm="1">
        <f t="array" ref="L32">AVERAGE(_xlfn._xlws.FILTER('H2'!$M$2:$M$89280, (C32='H2'!$B$2:$B$89280)*(D32='H2'!$D$2:$D$89280)*($A$1='H2'!$E$2:$E$89280)))</f>
        <v>4.4033587704156378</v>
      </c>
      <c r="M32" s="2" cm="1">
        <f t="array" ref="M32">AVERAGE(_xlfn._xlws.FILTER('H2'!$K$2:$K$89280, ($C32='H2'!$B$2:$B$89280)*(D32='H2'!$D$2:$D$89280)*($A$1='H2'!$E$2:$E$89280)))</f>
        <v>0.88896811441113788</v>
      </c>
      <c r="N32" s="2" cm="1">
        <f t="array" ref="N32">AVERAGE(_xlfn._xlws.FILTER('H2'!$N$2:$N$89280, ($C32='H2'!$B$2:$B$89280)*(D32='H2'!$D$2:$D$89280)*($A$1='H2'!$E$2:$E$89280)))</f>
        <v>10.082065440003362</v>
      </c>
      <c r="O32" s="2" cm="1">
        <f t="array" ref="O32">AVERAGE(_xlfn._xlws.FILTER('H2'!$H$2:$H$89280, ($C32='H2'!$B$2:$B$89280)*(D32='H2'!$D$2:$D$89280)*($A$1='H2'!$E$2:$E$89280)))</f>
        <v>30.347691854042235</v>
      </c>
      <c r="P32" s="2" cm="1">
        <f t="array" ref="P32">AVERAGE(_xlfn._xlws.FILTER('H2'!$I$2:$I$89280, ($C32='H2'!$B$2:$B$89280)*(D32='H2'!$D$2:$D$89280)*($A$1='H2'!$E$2:$E$89280)))</f>
        <v>45.095142724804042</v>
      </c>
      <c r="Q32" s="2" cm="1">
        <f t="array" ref="Q32">AVERAGE(_xlfn._xlws.FILTER('H2'!$G$2:$G$89280, ($C32='H2'!$B$2:$B$89280)*(D32='H2'!$D$2:$D$89280)*($A$1='H2'!$E$2:$E$89280)))</f>
        <v>5.023965701510507</v>
      </c>
      <c r="R32" s="2" cm="1">
        <f t="array" ref="R32">AVERAGE(_xlfn._xlws.FILTER(PS!$F$2:$F$89280, (C32=PS!$B$2:$B$89280)*(D32=PS!$D$2:$D$89280)*($A$1=PS!$E$2:$E$89280)))</f>
        <v>83.747288384930201</v>
      </c>
      <c r="S32" s="2" cm="1">
        <f t="array" ref="S32">AVERAGE(_xlfn._xlws.FILTER(PS!$F$2:$F$89280, (C32=PS!$B$2:$B$89280)*(D32=PS!$D$2:$D$89280)*(2040=PS!$E$2:$E$89280)))</f>
        <v>101.19612572554534</v>
      </c>
      <c r="T32" s="9" cm="1">
        <f t="array" ref="T32">AVERAGE(_xlfn._xlws.FILTER(PS!$P$2:$P$89280, (C32=PS!$B$2:$B$89280)*(D32=PS!$D$2:$D$89280)*($A$1=PS!$E$2:$E$89280)))+AVERAGE(_xlfn._xlws.FILTER(PS!$R$2:$R$89280, (C32=PS!$B$2:$B$89280)*(D32=PS!$D$2:$D$89280)*($A$1=PS!$E$2:$E$89280)))</f>
        <v>1072.8341956234021</v>
      </c>
      <c r="U32" s="9" cm="1">
        <f t="array" ref="U32">AVERAGE(_xlfn._xlws.FILTER(PS!$T$2:$T$89280, (C32=PS!$B$2:$B$89280)*(D32=PS!$D$2:$D$89280)*($A$1=PS!$E$2:$E$89280)))</f>
        <v>446.5065861378622</v>
      </c>
      <c r="V32" s="9" cm="1">
        <f t="array" ref="V32">AVERAGE(_xlfn._xlws.FILTER(PS!$O$2:$O$89280+PS!$U$2:$U$89280, (C32=PS!$B$2:$B$89280)*(D32=PS!$D$2:$D$89280)*($A$1=PS!$E$2:$E$89280)))</f>
        <v>97.923034931262876</v>
      </c>
      <c r="W32" s="9" cm="1">
        <f t="array" ref="W32">AVERAGE(_xlfn._xlws.FILTER(PS!$Q$2:$Q$89280, (C32=PS!$B$2:$B$89280)*(D32=PS!$D$2:$D$89280)*($A$1=PS!$E$2:$E$89280)))</f>
        <v>23.072000000000024</v>
      </c>
      <c r="X32" s="9" cm="1">
        <f t="array" ref="X32">AVERAGE(_xlfn._xlws.FILTER(PS!$S$2:$S$89280, (C32=PS!$B$2:$B$89280)*(D32=PS!$D$2:$D$89280)*($A$1=PS!$E$2:$E$89280)))</f>
        <v>47.088000000000001</v>
      </c>
      <c r="Y32" s="9" cm="1">
        <f t="array" ref="Y32">AVERAGE(_xlfn._xlws.FILTER(PS_FS!$W$2:$W$89280+PS_FS!$Y$2:$Y$89280, (C32=PS_FS!$B$2:$B$89280)*(D32=PS_FS!$D$2:$D$89280)*($A$1=PS_FS!$E$2:$E$89280)))</f>
        <v>1931.153404179752</v>
      </c>
      <c r="Z32" s="9" cm="1">
        <f t="array" ref="Z32">AVERAGE(_xlfn._xlws.FILTER(PS_FS!$AA$2:$AA$89280, (C32=PS_FS!$B$2:$B$89280)*(D32=PS_FS!$D$2:$D$89280)*($A$1=PS_FS!$E$2:$E$89280)))</f>
        <v>488.58125447107619</v>
      </c>
      <c r="AA32" s="9" cm="1">
        <f t="array" ref="AA32">AVERAGE(_xlfn._xlws.FILTER(PS_FS!$AB$2:$AB$89280+PS_FS!$V$2:$V$89280, (C32=PS_FS!$B$2:$B$89280)*(D32=PS_FS!$D$2:$D$89280)*($A$1=PS_FS!$E$2:$E$89280)))</f>
        <v>170.08436985442185</v>
      </c>
      <c r="AB32" s="9" cm="1">
        <f t="array" ref="AB32">AVERAGE(_xlfn._xlws.FILTER(PS_FS!$X$2:$X$89280, (C32=PS_FS!$B$2:$B$89280)*(D32=PS_FS!$D$2:$D$89280)*($A$1=PS_FS!$E$2:$E$89280)))</f>
        <v>4.6820266102090438</v>
      </c>
      <c r="AC32" s="9" cm="1">
        <f t="array" ref="AC32">AVERAGE(_xlfn._xlws.FILTER(PS_FS!$Z$2:$Z$89280, (C32=PS_FS!$B$2:$B$89280)*(D32=PS_FS!$D$2:$D$89280)*($A$1=PS_FS!$E$2:$E$89280)))</f>
        <v>348.57442568185547</v>
      </c>
      <c r="AE32" s="2" cm="1">
        <f t="array" ref="AE32">AVERAGE(_xlfn._xlws.FILTER(ETS!$M$2:$M$89240, (C32=ETS!$A$2:$A$89240)*(D32=ETS!$C$2:$C$89240)*(2040=ETS!$D$2:$D$89240)))</f>
        <v>401.74517810329786</v>
      </c>
      <c r="AF32" s="9" cm="1">
        <f t="array" ref="AF32">AVERAGE(_xlfn._xlws.FILTER(ETS!$L$2:$L$89240, (C32=ETS!$A$2:$A$89240)*(D32=ETS!$C$2:$C$89240)))*40</f>
        <v>3532.5545649606156</v>
      </c>
      <c r="AG32" s="9" cm="1">
        <f t="array" ref="AG32">AVERAGE(_xlfn._xlws.FILTER(ETS!$K$2:$K$89240, (C32=ETS!$A$2:$A$89240)*(D32=ETS!$C$2:$C$89240)))*40</f>
        <v>499.12128746860265</v>
      </c>
      <c r="AH32" s="9" cm="1">
        <f t="array" ref="AH32">AVERAGE(_xlfn._xlws.FILTER(ETS!$J$2:$J$89240, (C32=ETS!$A$2:$A$89240)*(D32=ETS!$C$2:$C$89240)))*40</f>
        <v>15234.041876489666</v>
      </c>
      <c r="AI32" s="4">
        <f t="shared" si="19"/>
        <v>19265.717728918884</v>
      </c>
      <c r="AJ32" s="2">
        <f t="shared" si="5"/>
        <v>2943.0754807973144</v>
      </c>
      <c r="AK32" s="9">
        <f>AJ32</f>
        <v>2943.0754807973144</v>
      </c>
      <c r="AL32">
        <f t="shared" si="2"/>
        <v>452.06592430623539</v>
      </c>
      <c r="AM32" s="9">
        <f t="shared" si="3"/>
        <v>2491.0095564910789</v>
      </c>
      <c r="AN32">
        <f t="shared" si="7"/>
        <v>3.2931118128792036</v>
      </c>
      <c r="AO32">
        <f t="shared" si="8"/>
        <v>292.22767377707868</v>
      </c>
      <c r="AQ32">
        <f t="shared" si="10"/>
        <v>2491.0095564910789</v>
      </c>
      <c r="AR32">
        <v>2490.4501079403449</v>
      </c>
      <c r="AS32">
        <f t="shared" si="11"/>
        <v>0.55944855073403232</v>
      </c>
      <c r="AT32" s="4">
        <f t="shared" si="4"/>
        <v>4841.1205392476577</v>
      </c>
      <c r="AU32" s="4">
        <f t="shared" si="4"/>
        <v>3222.31687591022</v>
      </c>
    </row>
    <row r="33" spans="1:47" x14ac:dyDescent="0.25">
      <c r="A33" t="s">
        <v>234</v>
      </c>
      <c r="B33">
        <v>48</v>
      </c>
      <c r="C33">
        <v>22</v>
      </c>
      <c r="D33" t="s">
        <v>345</v>
      </c>
      <c r="E33" s="3" t="e" cm="1">
        <f t="array" ref="E33">AVERAGE(_xlfn._xlws.FILTER('H2'!$AG$2:$AG$89120, (C33='H2'!$B$2:$B$89280)*(D33='H2'!$D$2:$D$89280)*($A$1='H2'!$E$2:$E$89280)))</f>
        <v>#VALUE!</v>
      </c>
      <c r="F33" s="2" t="e" cm="1">
        <f t="array" ref="F33">AVERAGE(_xlfn._xlws.FILTER('H2'!$AG$2:$AG$89120, (C33='H2'!$B$2:$B$89280)*(D33='H2'!$D$2:$D$89280)*(2040='H2'!$E$2:$E$89280)))</f>
        <v>#VALUE!</v>
      </c>
      <c r="G33" s="9" t="e" cm="1">
        <f t="array" ref="G33">_xlfn._xlws.FILTER('H2'!$AH$2:$AH$98960, (C33='H2'!$B$2:$B$89280)*(D33='H2'!$D$2:$D$89280)*($A$1='H2'!$E$2:$E$89280))</f>
        <v>#VALUE!</v>
      </c>
      <c r="H33" s="9" t="e" cm="1">
        <f t="array" ref="H33">_xlfn._xlws.FILTER('H2'!$AJ$2:$AJ$98960, (C33='H2'!$B$2:$B$89280)*(D33='H2'!$D$2:$D$89280)*($A$1='H2'!$E$2:$E$89280))</f>
        <v>#VALUE!</v>
      </c>
      <c r="I33" s="9" t="e" cm="1">
        <f t="array" ref="I33">_xlfn._xlws.FILTER('H2'!$AK$2:$AK$98960, (C33='H2'!$B$2:$B$89280)*(D33='H2'!$D$2:$D$89280)*($A$1='H2'!$E$2:$E$89280))</f>
        <v>#VALUE!</v>
      </c>
      <c r="J33" s="9" t="e" cm="1">
        <f t="array" ref="J33">_xlfn._xlws.FILTER('H2'!$AL$2:$AL$98960, (C33='H2'!$B$2:$B$89280)*(D33='H2'!$D$2:$D$89280)*($A$1='H2'!$E$2:$E$89280))</f>
        <v>#VALUE!</v>
      </c>
      <c r="K33" s="2" t="e" cm="1" vm="1">
        <f t="array" ref="K33">AVERAGE(_xlfn._xlws.FILTER('H2'!$L$2:$L$89280, (C33='H2'!$B$2:$B$89280)*(D33='H2'!$D$2:$D$89280)*($A$1='H2'!$E$2:$E$89280)))</f>
        <v>#VALUE!</v>
      </c>
      <c r="L33" s="2" t="e" cm="1" vm="1">
        <f t="array" ref="L33">AVERAGE(_xlfn._xlws.FILTER('H2'!$M$2:$M$89280, (C33='H2'!$B$2:$B$89280)*(D33='H2'!$D$2:$D$89280)*($A$1='H2'!$E$2:$E$89280)))</f>
        <v>#VALUE!</v>
      </c>
      <c r="M33" s="2" t="e" cm="1" vm="1">
        <f t="array" ref="M33">AVERAGE(_xlfn._xlws.FILTER('H2'!$K$2:$K$89280, ($C33='H2'!$B$2:$B$89280)*(D33='H2'!$D$2:$D$89280)*($A$1='H2'!$E$2:$E$89280)))</f>
        <v>#VALUE!</v>
      </c>
      <c r="N33" s="2" t="e" cm="1" vm="1">
        <f t="array" ref="N33">AVERAGE(_xlfn._xlws.FILTER('H2'!$N$2:$N$89280, ($C33='H2'!$B$2:$B$89280)*(D33='H2'!$D$2:$D$89280)*($A$1='H2'!$E$2:$E$89280)))</f>
        <v>#VALUE!</v>
      </c>
      <c r="O33" s="2" t="e" cm="1" vm="1">
        <f t="array" ref="O33">AVERAGE(_xlfn._xlws.FILTER('H2'!$H$2:$H$89280, ($C33='H2'!$B$2:$B$89280)*(D33='H2'!$D$2:$D$89280)*($A$1='H2'!$E$2:$E$89280)))</f>
        <v>#VALUE!</v>
      </c>
      <c r="P33" s="2" t="e" cm="1" vm="1">
        <f t="array" ref="P33">AVERAGE(_xlfn._xlws.FILTER('H2'!$I$2:$I$89280, ($C33='H2'!$B$2:$B$89280)*(D33='H2'!$D$2:$D$89280)*($A$1='H2'!$E$2:$E$89280)))</f>
        <v>#VALUE!</v>
      </c>
      <c r="Q33" s="2" t="e" cm="1" vm="1">
        <f t="array" ref="Q33">AVERAGE(_xlfn._xlws.FILTER('H2'!$G$2:$G$89280, ($C33='H2'!$B$2:$B$89280)*(D33='H2'!$D$2:$D$89280)*($A$1='H2'!$E$2:$E$89280)))</f>
        <v>#VALUE!</v>
      </c>
      <c r="R33" s="2" t="e" cm="1" vm="1">
        <f t="array" ref="R33">AVERAGE(_xlfn._xlws.FILTER(PS!$F$2:$F$89280, (C33=PS!$B$2:$B$89280)*(D33=PS!$D$2:$D$89280)*($A$1=PS!$E$2:$E$89280)))</f>
        <v>#VALUE!</v>
      </c>
      <c r="S33" s="2" t="e" cm="1" vm="1">
        <f t="array" ref="S33">AVERAGE(_xlfn._xlws.FILTER(PS!$F$2:$F$89280, (C33=PS!$B$2:$B$89280)*(D33=PS!$D$2:$D$89280)*(2040=PS!$E$2:$E$89280)))</f>
        <v>#VALUE!</v>
      </c>
      <c r="T33" s="2" t="e" cm="1" vm="1">
        <f t="array" ref="T33">AVERAGE(_xlfn._xlws.FILTER(PS!$P$2:$P$89280, (C33=PS!$B$2:$B$89280)*(D33=PS!$D$2:$D$89280)*($A$1=PS!$E$2:$E$89280)))+AVERAGE(_xlfn._xlws.FILTER(PS!$R$2:$R$89280, (C33=PS!$B$2:$B$89280)*(D33=PS!$D$2:$D$89280)*($A$1=PS!$E$2:$E$89280)))-T$32</f>
        <v>#VALUE!</v>
      </c>
      <c r="U33" s="2" t="e" cm="1" vm="1">
        <f t="array" ref="U33">AVERAGE(_xlfn._xlws.FILTER(PS!$T$2:$T$89280, (C33=PS!$B$2:$B$89280)*(D33=PS!$D$2:$D$89280)*($A$1=PS!$E$2:$E$89280)))-U$32</f>
        <v>#VALUE!</v>
      </c>
      <c r="V33" s="2" t="e" cm="1" vm="1">
        <f t="array" ref="V33">AVERAGE(_xlfn._xlws.FILTER(PS!$O$2:$O$89280+PS!$U$2:$U$89280, (C33=PS!$B$2:$B$89280)*(D33=PS!$D$2:$D$89280)*($A$1=PS!$E$2:$E$89280)))-V$32</f>
        <v>#VALUE!</v>
      </c>
      <c r="W33" s="2" t="e" cm="1" vm="1">
        <f t="array" ref="W33">AVERAGE(_xlfn._xlws.FILTER(PS!$Q$2:$Q$89280, (C33=PS!$B$2:$B$89280)*(D33=PS!$D$2:$D$89280)*($A$1=PS!$E$2:$E$89280)))-W$32</f>
        <v>#VALUE!</v>
      </c>
      <c r="X33" s="2" t="e" cm="1" vm="1">
        <f t="array" ref="X33">AVERAGE(_xlfn._xlws.FILTER(PS!$S$2:$S$89280, (C33=PS!$B$2:$B$89280)*(D33=PS!$D$2:$D$89280)*($A$1=PS!$E$2:$E$89280)))-X$32</f>
        <v>#VALUE!</v>
      </c>
      <c r="Y33" s="2" t="e" cm="1" vm="1">
        <f t="array" ref="Y33">AVERAGE(_xlfn._xlws.FILTER(PS_FS!$W$2:$W$89280+PS_FS!$Y$2:$Y$89280, (C33=PS_FS!$B$2:$B$89280)*(D33=PS_FS!$D$2:$D$89280)*($A$1=PS_FS!$E$2:$E$89280)))-Y$32</f>
        <v>#VALUE!</v>
      </c>
      <c r="Z33" s="2" t="e" cm="1" vm="1">
        <f t="array" ref="Z33">AVERAGE(_xlfn._xlws.FILTER(PS_FS!$AA$2:$AA$89280, (C33=PS_FS!$B$2:$B$89280)*(D33=PS_FS!$D$2:$D$89280)*($A$1=PS_FS!$E$2:$E$89280)))-Z$32</f>
        <v>#VALUE!</v>
      </c>
      <c r="AA33" s="2" t="e" cm="1" vm="1">
        <f t="array" ref="AA33">AVERAGE(_xlfn._xlws.FILTER(PS_FS!$AB$2:$AB$89280+PS_FS!$V$2:$V$89280, (C33=PS_FS!$B$2:$B$89280)*(D33=PS_FS!$D$2:$D$89280)*($A$1=PS_FS!$E$2:$E$89280)))-AA$32</f>
        <v>#VALUE!</v>
      </c>
      <c r="AB33" s="2" t="e" cm="1" vm="1">
        <f t="array" ref="AB33">AVERAGE(_xlfn._xlws.FILTER(PS_FS!$X$2:$X$89280, (C33=PS_FS!$B$2:$B$89280)*(D33=PS_FS!$D$2:$D$89280)*($A$1=PS_FS!$E$2:$E$89280)))-AB$32</f>
        <v>#VALUE!</v>
      </c>
      <c r="AC33" s="2" t="e" cm="1" vm="1">
        <f t="array" ref="AC33">AVERAGE(_xlfn._xlws.FILTER(PS_FS!$Z$2:$Z$89280, (C33=PS_FS!$B$2:$B$89280)*(D33=PS_FS!$D$2:$D$89280)*($A$1=PS_FS!$E$2:$E$89280)))-AC$32</f>
        <v>#VALUE!</v>
      </c>
      <c r="AD33" s="2" t="e" cm="1" vm="1">
        <f t="array" ref="AD33">AVERAGE(_xlfn._xlws.FILTER(ETS!$M$2:$M$89240, (C33=ETS!$A$2:$A$89240)*(D33=ETS!$C$2:$C$89240)*($A$1=ETS!$D$2:$D$89240)))</f>
        <v>#VALUE!</v>
      </c>
      <c r="AE33" s="2" t="e" cm="1" vm="1">
        <f t="array" ref="AE33">AVERAGE(_xlfn._xlws.FILTER(ETS!$M$2:$M$89240, (C33=ETS!$A$2:$A$89240)*(D33=ETS!$C$2:$C$89240)*(2040=ETS!$D$2:$D$89240)))</f>
        <v>#VALUE!</v>
      </c>
      <c r="AF33" s="9" t="e" cm="1" vm="1">
        <f t="array" ref="AF33">AVERAGE(_xlfn._xlws.FILTER(ETS!$L$2:$L$89240, (C33=ETS!$A$2:$A$89240)*(D33=ETS!$C$2:$C$89240)))*40-AF$32</f>
        <v>#VALUE!</v>
      </c>
      <c r="AG33" s="9" t="e" cm="1" vm="1">
        <f t="array" ref="AG33">AVERAGE(_xlfn._xlws.FILTER(ETS!$K$2:$K$89240, (C33=ETS!$A$2:$A$89240)*(D33=ETS!$C$2:$C$89240)))*40-AG$32</f>
        <v>#VALUE!</v>
      </c>
      <c r="AH33" s="9" t="e" cm="1" vm="1">
        <f t="array" ref="AH33">AVERAGE(_xlfn._xlws.FILTER(ETS!$J$2:$J$89240, (C33=ETS!$A$2:$A$89240)*(D33=ETS!$C$2:$C$89240)))*40-AH$32</f>
        <v>#VALUE!</v>
      </c>
      <c r="AI33" s="4" t="e" vm="2">
        <f t="shared" si="19"/>
        <v>#VALUE!</v>
      </c>
      <c r="AJ33" s="2" t="e" vm="2">
        <f t="shared" si="5"/>
        <v>#VALUE!</v>
      </c>
      <c r="AK33" s="9" t="e" vm="2">
        <f t="shared" ref="AK33:AK36" si="24">AJ33+AJ$2</f>
        <v>#VALUE!</v>
      </c>
      <c r="AL33" t="e" vm="2">
        <f t="shared" si="2"/>
        <v>#VALUE!</v>
      </c>
      <c r="AM33" s="9" t="e" vm="2">
        <f t="shared" si="3"/>
        <v>#VALUE!</v>
      </c>
      <c r="AN33" t="e" vm="2">
        <f t="shared" si="7"/>
        <v>#VALUE!</v>
      </c>
      <c r="AO33" t="e" vm="2">
        <f t="shared" si="8"/>
        <v>#VALUE!</v>
      </c>
      <c r="AP33" t="e" vm="2">
        <f t="shared" ref="AP33:AP36" si="25">AJ33-AN33</f>
        <v>#VALUE!</v>
      </c>
      <c r="AQ33" t="e" vm="2">
        <f t="shared" si="10"/>
        <v>#VALUE!</v>
      </c>
      <c r="AR33">
        <v>2490.4501079403449</v>
      </c>
      <c r="AS33" t="e" vm="2">
        <f t="shared" si="11"/>
        <v>#VALUE!</v>
      </c>
      <c r="AT33" s="4" t="e" vm="2">
        <f t="shared" si="4"/>
        <v>#VALUE!</v>
      </c>
      <c r="AU33" s="4" t="e" vm="2">
        <f t="shared" si="4"/>
        <v>#VALUE!</v>
      </c>
    </row>
    <row r="34" spans="1:47" x14ac:dyDescent="0.25">
      <c r="A34" t="s">
        <v>233</v>
      </c>
      <c r="B34">
        <v>49</v>
      </c>
      <c r="C34">
        <v>76</v>
      </c>
      <c r="D34" t="s">
        <v>345</v>
      </c>
      <c r="E34" s="3" t="e" cm="1">
        <f t="array" ref="E34">AVERAGE(_xlfn._xlws.FILTER('H2'!$AG$2:$AG$89120, (C34='H2'!$B$2:$B$89280)*(D34='H2'!$D$2:$D$89280)*($A$1='H2'!$E$2:$E$89280)))</f>
        <v>#VALUE!</v>
      </c>
      <c r="F34" s="2" t="e" cm="1">
        <f t="array" ref="F34">AVERAGE(_xlfn._xlws.FILTER('H2'!$AG$2:$AG$89120, (C34='H2'!$B$2:$B$89280)*(D34='H2'!$D$2:$D$89280)*(2040='H2'!$E$2:$E$89280)))</f>
        <v>#VALUE!</v>
      </c>
      <c r="G34" s="9" t="e" cm="1">
        <f t="array" ref="G34">_xlfn._xlws.FILTER('H2'!$AH$2:$AH$98960, (C34='H2'!$B$2:$B$89280)*(D34='H2'!$D$2:$D$89280)*($A$1='H2'!$E$2:$E$89280))</f>
        <v>#VALUE!</v>
      </c>
      <c r="H34" s="9" t="e" cm="1">
        <f t="array" ref="H34">_xlfn._xlws.FILTER('H2'!$AJ$2:$AJ$98960, (C34='H2'!$B$2:$B$89280)*(D34='H2'!$D$2:$D$89280)*($A$1='H2'!$E$2:$E$89280))</f>
        <v>#VALUE!</v>
      </c>
      <c r="I34" s="9" t="e" cm="1">
        <f t="array" ref="I34">_xlfn._xlws.FILTER('H2'!$AK$2:$AK$98960, (C34='H2'!$B$2:$B$89280)*(D34='H2'!$D$2:$D$89280)*($A$1='H2'!$E$2:$E$89280))</f>
        <v>#VALUE!</v>
      </c>
      <c r="J34" s="9" t="e" cm="1">
        <f t="array" ref="J34">_xlfn._xlws.FILTER('H2'!$AL$2:$AL$98960, (C34='H2'!$B$2:$B$89280)*(D34='H2'!$D$2:$D$89280)*($A$1='H2'!$E$2:$E$89280))</f>
        <v>#VALUE!</v>
      </c>
      <c r="K34" s="2" t="e" cm="1" vm="1">
        <f t="array" ref="K34">AVERAGE(_xlfn._xlws.FILTER('H2'!$L$2:$L$89280, (C34='H2'!$B$2:$B$89280)*(D34='H2'!$D$2:$D$89280)*($A$1='H2'!$E$2:$E$89280)))</f>
        <v>#VALUE!</v>
      </c>
      <c r="L34" s="2" t="e" cm="1" vm="1">
        <f t="array" ref="L34">AVERAGE(_xlfn._xlws.FILTER('H2'!$M$2:$M$89280, (C34='H2'!$B$2:$B$89280)*(D34='H2'!$D$2:$D$89280)*($A$1='H2'!$E$2:$E$89280)))</f>
        <v>#VALUE!</v>
      </c>
      <c r="M34" s="2" t="e" cm="1" vm="1">
        <f t="array" ref="M34">AVERAGE(_xlfn._xlws.FILTER('H2'!$K$2:$K$89280, ($C34='H2'!$B$2:$B$89280)*(D34='H2'!$D$2:$D$89280)*($A$1='H2'!$E$2:$E$89280)))</f>
        <v>#VALUE!</v>
      </c>
      <c r="N34" s="2" t="e" cm="1" vm="1">
        <f t="array" ref="N34">AVERAGE(_xlfn._xlws.FILTER('H2'!$N$2:$N$89280, ($C34='H2'!$B$2:$B$89280)*(D34='H2'!$D$2:$D$89280)*($A$1='H2'!$E$2:$E$89280)))</f>
        <v>#VALUE!</v>
      </c>
      <c r="O34" s="2" t="e" cm="1" vm="1">
        <f t="array" ref="O34">AVERAGE(_xlfn._xlws.FILTER('H2'!$H$2:$H$89280, ($C34='H2'!$B$2:$B$89280)*(D34='H2'!$D$2:$D$89280)*($A$1='H2'!$E$2:$E$89280)))</f>
        <v>#VALUE!</v>
      </c>
      <c r="P34" s="2" t="e" cm="1" vm="1">
        <f t="array" ref="P34">AVERAGE(_xlfn._xlws.FILTER('H2'!$I$2:$I$89280, ($C34='H2'!$B$2:$B$89280)*(D34='H2'!$D$2:$D$89280)*($A$1='H2'!$E$2:$E$89280)))</f>
        <v>#VALUE!</v>
      </c>
      <c r="Q34" s="2" t="e" cm="1" vm="1">
        <f t="array" ref="Q34">AVERAGE(_xlfn._xlws.FILTER('H2'!$G$2:$G$89280, ($C34='H2'!$B$2:$B$89280)*(D34='H2'!$D$2:$D$89280)*($A$1='H2'!$E$2:$E$89280)))</f>
        <v>#VALUE!</v>
      </c>
      <c r="R34" s="2" t="e" cm="1" vm="1">
        <f t="array" ref="R34">AVERAGE(_xlfn._xlws.FILTER(PS!$F$2:$F$89280, (C34=PS!$B$2:$B$89280)*(D34=PS!$D$2:$D$89280)*($A$1=PS!$E$2:$E$89280)))</f>
        <v>#VALUE!</v>
      </c>
      <c r="S34" s="2" t="e" cm="1" vm="1">
        <f t="array" ref="S34">AVERAGE(_xlfn._xlws.FILTER(PS!$F$2:$F$89280, (C34=PS!$B$2:$B$89280)*(D34=PS!$D$2:$D$89280)*(2040=PS!$E$2:$E$89280)))</f>
        <v>#VALUE!</v>
      </c>
      <c r="T34" s="2" t="e" cm="1" vm="1">
        <f t="array" ref="T34">AVERAGE(_xlfn._xlws.FILTER(PS!$P$2:$P$89280, (C34=PS!$B$2:$B$89280)*(D34=PS!$D$2:$D$89280)*($A$1=PS!$E$2:$E$89280)))+AVERAGE(_xlfn._xlws.FILTER(PS!$R$2:$R$89280, (C34=PS!$B$2:$B$89280)*(D34=PS!$D$2:$D$89280)*($A$1=PS!$E$2:$E$89280)))-T$32</f>
        <v>#VALUE!</v>
      </c>
      <c r="U34" s="2" t="e" cm="1" vm="1">
        <f t="array" ref="U34">AVERAGE(_xlfn._xlws.FILTER(PS!$T$2:$T$89280, (C34=PS!$B$2:$B$89280)*(D34=PS!$D$2:$D$89280)*($A$1=PS!$E$2:$E$89280)))-U$32</f>
        <v>#VALUE!</v>
      </c>
      <c r="V34" s="2" t="e" cm="1" vm="1">
        <f t="array" ref="V34">AVERAGE(_xlfn._xlws.FILTER(PS!$O$2:$O$89280+PS!$U$2:$U$89280, (C34=PS!$B$2:$B$89280)*(D34=PS!$D$2:$D$89280)*($A$1=PS!$E$2:$E$89280)))-V$32</f>
        <v>#VALUE!</v>
      </c>
      <c r="W34" s="2" t="e" cm="1" vm="1">
        <f t="array" ref="W34">AVERAGE(_xlfn._xlws.FILTER(PS!$Q$2:$Q$89280, (C34=PS!$B$2:$B$89280)*(D34=PS!$D$2:$D$89280)*($A$1=PS!$E$2:$E$89280)))-W$32</f>
        <v>#VALUE!</v>
      </c>
      <c r="X34" s="2" t="e" cm="1" vm="1">
        <f t="array" ref="X34">AVERAGE(_xlfn._xlws.FILTER(PS!$S$2:$S$89280, (C34=PS!$B$2:$B$89280)*(D34=PS!$D$2:$D$89280)*($A$1=PS!$E$2:$E$89280)))-X$32</f>
        <v>#VALUE!</v>
      </c>
      <c r="Y34" s="2" t="e" cm="1" vm="1">
        <f t="array" ref="Y34">AVERAGE(_xlfn._xlws.FILTER(PS_FS!$W$2:$W$89280+PS_FS!$Y$2:$Y$89280, (C34=PS_FS!$B$2:$B$89280)*(D34=PS_FS!$D$2:$D$89280)*($A$1=PS_FS!$E$2:$E$89280)))-Y$32</f>
        <v>#VALUE!</v>
      </c>
      <c r="Z34" s="2" t="e" cm="1" vm="1">
        <f t="array" ref="Z34">AVERAGE(_xlfn._xlws.FILTER(PS_FS!$AA$2:$AA$89280, (C34=PS_FS!$B$2:$B$89280)*(D34=PS_FS!$D$2:$D$89280)*($A$1=PS_FS!$E$2:$E$89280)))-Z$32</f>
        <v>#VALUE!</v>
      </c>
      <c r="AA34" s="2" t="e" cm="1" vm="1">
        <f t="array" ref="AA34">AVERAGE(_xlfn._xlws.FILTER(PS_FS!$AB$2:$AB$89280+PS_FS!$V$2:$V$89280, (C34=PS_FS!$B$2:$B$89280)*(D34=PS_FS!$D$2:$D$89280)*($A$1=PS_FS!$E$2:$E$89280)))-AA$32</f>
        <v>#VALUE!</v>
      </c>
      <c r="AB34" s="2" t="e" cm="1" vm="1">
        <f t="array" ref="AB34">AVERAGE(_xlfn._xlws.FILTER(PS_FS!$X$2:$X$89280, (C34=PS_FS!$B$2:$B$89280)*(D34=PS_FS!$D$2:$D$89280)*($A$1=PS_FS!$E$2:$E$89280)))-AB$32</f>
        <v>#VALUE!</v>
      </c>
      <c r="AC34" s="2" t="e" cm="1" vm="1">
        <f t="array" ref="AC34">AVERAGE(_xlfn._xlws.FILTER(PS_FS!$Z$2:$Z$89280, (C34=PS_FS!$B$2:$B$89280)*(D34=PS_FS!$D$2:$D$89280)*($A$1=PS_FS!$E$2:$E$89280)))-AC$32</f>
        <v>#VALUE!</v>
      </c>
      <c r="AD34" s="2" t="e" cm="1" vm="1">
        <f t="array" ref="AD34">AVERAGE(_xlfn._xlws.FILTER(ETS!$M$2:$M$89240, (C34=ETS!$A$2:$A$89240)*(D34=ETS!$C$2:$C$89240)*($A$1=ETS!$D$2:$D$89240)))</f>
        <v>#VALUE!</v>
      </c>
      <c r="AE34" s="2" t="e" cm="1" vm="1">
        <f t="array" ref="AE34">AVERAGE(_xlfn._xlws.FILTER(ETS!$M$2:$M$89240, (C34=ETS!$A$2:$A$89240)*(D34=ETS!$C$2:$C$89240)*(2040=ETS!$D$2:$D$89240)))</f>
        <v>#VALUE!</v>
      </c>
      <c r="AF34" s="9" t="e" cm="1" vm="1">
        <f t="array" ref="AF34">AVERAGE(_xlfn._xlws.FILTER(ETS!$L$2:$L$89240, (C34=ETS!$A$2:$A$89240)*(D34=ETS!$C$2:$C$89240)))*40-AF$32</f>
        <v>#VALUE!</v>
      </c>
      <c r="AG34" s="9" t="e" cm="1" vm="1">
        <f t="array" ref="AG34">AVERAGE(_xlfn._xlws.FILTER(ETS!$K$2:$K$89240, (C34=ETS!$A$2:$A$89240)*(D34=ETS!$C$2:$C$89240)))*40-AG$32</f>
        <v>#VALUE!</v>
      </c>
      <c r="AH34" s="9" t="e" cm="1" vm="1">
        <f t="array" ref="AH34">AVERAGE(_xlfn._xlws.FILTER(ETS!$J$2:$J$89240, (C34=ETS!$A$2:$A$89240)*(D34=ETS!$C$2:$C$89240)))*40-AH$32</f>
        <v>#VALUE!</v>
      </c>
      <c r="AI34" s="4" t="e" vm="2">
        <f t="shared" si="19"/>
        <v>#VALUE!</v>
      </c>
      <c r="AJ34" s="2" t="e" vm="2">
        <f t="shared" si="5"/>
        <v>#VALUE!</v>
      </c>
      <c r="AK34" s="9" t="e" vm="2">
        <f t="shared" si="24"/>
        <v>#VALUE!</v>
      </c>
      <c r="AL34" t="e" vm="2">
        <f t="shared" si="2"/>
        <v>#VALUE!</v>
      </c>
      <c r="AM34" s="9" t="e" vm="2">
        <f t="shared" si="3"/>
        <v>#VALUE!</v>
      </c>
      <c r="AN34" t="e" vm="2">
        <f t="shared" si="7"/>
        <v>#VALUE!</v>
      </c>
      <c r="AO34" t="e" vm="2">
        <f t="shared" si="8"/>
        <v>#VALUE!</v>
      </c>
      <c r="AP34" t="e" vm="2">
        <f t="shared" si="25"/>
        <v>#VALUE!</v>
      </c>
      <c r="AQ34" t="e" vm="2">
        <f t="shared" si="10"/>
        <v>#VALUE!</v>
      </c>
      <c r="AR34">
        <v>2490.4501079403449</v>
      </c>
      <c r="AS34" t="e" vm="2">
        <f t="shared" si="11"/>
        <v>#VALUE!</v>
      </c>
      <c r="AT34" s="4" t="e" vm="2">
        <f t="shared" si="4"/>
        <v>#VALUE!</v>
      </c>
      <c r="AU34" s="4" t="e" vm="2">
        <f t="shared" si="4"/>
        <v>#VALUE!</v>
      </c>
    </row>
    <row r="35" spans="1:47" x14ac:dyDescent="0.25">
      <c r="A35" t="s">
        <v>238</v>
      </c>
      <c r="B35">
        <v>50</v>
      </c>
      <c r="C35">
        <v>176</v>
      </c>
      <c r="D35" t="s">
        <v>345</v>
      </c>
      <c r="E35" s="3" t="e" cm="1">
        <f t="array" ref="E35">AVERAGE(_xlfn._xlws.FILTER('H2'!$AG$2:$AG$89120, (C35='H2'!$B$2:$B$89280)*(D35='H2'!$D$2:$D$89280)*($A$1='H2'!$E$2:$E$89280)))</f>
        <v>#VALUE!</v>
      </c>
      <c r="F35" s="2" t="e" cm="1">
        <f t="array" ref="F35">AVERAGE(_xlfn._xlws.FILTER('H2'!$AG$2:$AG$89120, (C35='H2'!$B$2:$B$89280)*(D35='H2'!$D$2:$D$89280)*(2040='H2'!$E$2:$E$89280)))</f>
        <v>#VALUE!</v>
      </c>
      <c r="G35" s="9" t="e" cm="1">
        <f t="array" ref="G35">_xlfn._xlws.FILTER('H2'!$AH$2:$AH$98960, (C35='H2'!$B$2:$B$89280)*(D35='H2'!$D$2:$D$89280)*($A$1='H2'!$E$2:$E$89280))</f>
        <v>#VALUE!</v>
      </c>
      <c r="H35" s="9" t="e" cm="1">
        <f t="array" ref="H35">_xlfn._xlws.FILTER('H2'!$AJ$2:$AJ$98960, (C35='H2'!$B$2:$B$89280)*(D35='H2'!$D$2:$D$89280)*($A$1='H2'!$E$2:$E$89280))</f>
        <v>#VALUE!</v>
      </c>
      <c r="I35" s="9" t="e" cm="1">
        <f t="array" ref="I35">_xlfn._xlws.FILTER('H2'!$AK$2:$AK$98960, (C35='H2'!$B$2:$B$89280)*(D35='H2'!$D$2:$D$89280)*($A$1='H2'!$E$2:$E$89280))</f>
        <v>#VALUE!</v>
      </c>
      <c r="J35" s="9" t="e" cm="1">
        <f t="array" ref="J35">_xlfn._xlws.FILTER('H2'!$AL$2:$AL$98960, (C35='H2'!$B$2:$B$89280)*(D35='H2'!$D$2:$D$89280)*($A$1='H2'!$E$2:$E$89280))</f>
        <v>#VALUE!</v>
      </c>
      <c r="K35" s="2" t="e" cm="1" vm="1">
        <f t="array" ref="K35">AVERAGE(_xlfn._xlws.FILTER('H2'!$L$2:$L$89280, (C35='H2'!$B$2:$B$89280)*(D35='H2'!$D$2:$D$89280)*($A$1='H2'!$E$2:$E$89280)))</f>
        <v>#VALUE!</v>
      </c>
      <c r="L35" s="2" t="e" cm="1" vm="1">
        <f t="array" ref="L35">AVERAGE(_xlfn._xlws.FILTER('H2'!$M$2:$M$89280, (C35='H2'!$B$2:$B$89280)*(D35='H2'!$D$2:$D$89280)*($A$1='H2'!$E$2:$E$89280)))</f>
        <v>#VALUE!</v>
      </c>
      <c r="M35" s="2" t="e" cm="1" vm="1">
        <f t="array" ref="M35">AVERAGE(_xlfn._xlws.FILTER('H2'!$K$2:$K$89280, ($C35='H2'!$B$2:$B$89280)*(D35='H2'!$D$2:$D$89280)*($A$1='H2'!$E$2:$E$89280)))</f>
        <v>#VALUE!</v>
      </c>
      <c r="N35" s="2" t="e" cm="1" vm="1">
        <f t="array" ref="N35">AVERAGE(_xlfn._xlws.FILTER('H2'!$N$2:$N$89280, ($C35='H2'!$B$2:$B$89280)*(D35='H2'!$D$2:$D$89280)*($A$1='H2'!$E$2:$E$89280)))</f>
        <v>#VALUE!</v>
      </c>
      <c r="O35" s="2" t="e" cm="1" vm="1">
        <f t="array" ref="O35">AVERAGE(_xlfn._xlws.FILTER('H2'!$H$2:$H$89280, ($C35='H2'!$B$2:$B$89280)*(D35='H2'!$D$2:$D$89280)*($A$1='H2'!$E$2:$E$89280)))</f>
        <v>#VALUE!</v>
      </c>
      <c r="P35" s="2" t="e" cm="1" vm="1">
        <f t="array" ref="P35">AVERAGE(_xlfn._xlws.FILTER('H2'!$I$2:$I$89280, ($C35='H2'!$B$2:$B$89280)*(D35='H2'!$D$2:$D$89280)*($A$1='H2'!$E$2:$E$89280)))</f>
        <v>#VALUE!</v>
      </c>
      <c r="Q35" s="2" t="e" cm="1" vm="1">
        <f t="array" ref="Q35">AVERAGE(_xlfn._xlws.FILTER('H2'!$G$2:$G$89280, ($C35='H2'!$B$2:$B$89280)*(D35='H2'!$D$2:$D$89280)*($A$1='H2'!$E$2:$E$89280)))</f>
        <v>#VALUE!</v>
      </c>
      <c r="R35" s="2" t="e" cm="1" vm="1">
        <f t="array" ref="R35">AVERAGE(_xlfn._xlws.FILTER(PS!$F$2:$F$89280, (C35=PS!$B$2:$B$89280)*(D35=PS!$D$2:$D$89280)*($A$1=PS!$E$2:$E$89280)))</f>
        <v>#VALUE!</v>
      </c>
      <c r="S35" s="2" t="e" cm="1" vm="1">
        <f t="array" ref="S35">AVERAGE(_xlfn._xlws.FILTER(PS!$F$2:$F$89280, (C35=PS!$B$2:$B$89280)*(D35=PS!$D$2:$D$89280)*(2040=PS!$E$2:$E$89280)))</f>
        <v>#VALUE!</v>
      </c>
      <c r="T35" s="2" t="e" cm="1" vm="1">
        <f t="array" ref="T35">AVERAGE(_xlfn._xlws.FILTER(PS!$P$2:$P$89280, (C35=PS!$B$2:$B$89280)*(D35=PS!$D$2:$D$89280)*($A$1=PS!$E$2:$E$89280)))+AVERAGE(_xlfn._xlws.FILTER(PS!$R$2:$R$89280, (C35=PS!$B$2:$B$89280)*(D35=PS!$D$2:$D$89280)*($A$1=PS!$E$2:$E$89280)))-T$32</f>
        <v>#VALUE!</v>
      </c>
      <c r="U35" s="2" t="e" cm="1" vm="1">
        <f t="array" ref="U35">AVERAGE(_xlfn._xlws.FILTER(PS!$T$2:$T$89280, (C35=PS!$B$2:$B$89280)*(D35=PS!$D$2:$D$89280)*($A$1=PS!$E$2:$E$89280)))-U$32</f>
        <v>#VALUE!</v>
      </c>
      <c r="V35" s="2" t="e" cm="1" vm="1">
        <f t="array" ref="V35">AVERAGE(_xlfn._xlws.FILTER(PS!$O$2:$O$89280+PS!$U$2:$U$89280, (C35=PS!$B$2:$B$89280)*(D35=PS!$D$2:$D$89280)*($A$1=PS!$E$2:$E$89280)))-V$32</f>
        <v>#VALUE!</v>
      </c>
      <c r="W35" s="2" t="e" cm="1" vm="1">
        <f t="array" ref="W35">AVERAGE(_xlfn._xlws.FILTER(PS!$Q$2:$Q$89280, (C35=PS!$B$2:$B$89280)*(D35=PS!$D$2:$D$89280)*($A$1=PS!$E$2:$E$89280)))-W$32</f>
        <v>#VALUE!</v>
      </c>
      <c r="X35" s="2" t="e" cm="1" vm="1">
        <f t="array" ref="X35">AVERAGE(_xlfn._xlws.FILTER(PS!$S$2:$S$89280, (C35=PS!$B$2:$B$89280)*(D35=PS!$D$2:$D$89280)*($A$1=PS!$E$2:$E$89280)))-X$32</f>
        <v>#VALUE!</v>
      </c>
      <c r="Y35" s="2" t="e" cm="1" vm="1">
        <f t="array" ref="Y35">AVERAGE(_xlfn._xlws.FILTER(PS_FS!$W$2:$W$89280+PS_FS!$Y$2:$Y$89280, (C35=PS_FS!$B$2:$B$89280)*(D35=PS_FS!$D$2:$D$89280)*($A$1=PS_FS!$E$2:$E$89280)))-Y$32</f>
        <v>#VALUE!</v>
      </c>
      <c r="Z35" s="2" t="e" cm="1" vm="1">
        <f t="array" ref="Z35">AVERAGE(_xlfn._xlws.FILTER(PS_FS!$AA$2:$AA$89280, (C35=PS_FS!$B$2:$B$89280)*(D35=PS_FS!$D$2:$D$89280)*($A$1=PS_FS!$E$2:$E$89280)))-Z$32</f>
        <v>#VALUE!</v>
      </c>
      <c r="AA35" s="2" t="e" cm="1" vm="1">
        <f t="array" ref="AA35">AVERAGE(_xlfn._xlws.FILTER(PS_FS!$AB$2:$AB$89280+PS_FS!$V$2:$V$89280, (C35=PS_FS!$B$2:$B$89280)*(D35=PS_FS!$D$2:$D$89280)*($A$1=PS_FS!$E$2:$E$89280)))-AA$32</f>
        <v>#VALUE!</v>
      </c>
      <c r="AB35" s="2" t="e" cm="1" vm="1">
        <f t="array" ref="AB35">AVERAGE(_xlfn._xlws.FILTER(PS_FS!$X$2:$X$89280, (C35=PS_FS!$B$2:$B$89280)*(D35=PS_FS!$D$2:$D$89280)*($A$1=PS_FS!$E$2:$E$89280)))-AB$32</f>
        <v>#VALUE!</v>
      </c>
      <c r="AC35" s="2" t="e" cm="1" vm="1">
        <f t="array" ref="AC35">AVERAGE(_xlfn._xlws.FILTER(PS_FS!$Z$2:$Z$89280, (C35=PS_FS!$B$2:$B$89280)*(D35=PS_FS!$D$2:$D$89280)*($A$1=PS_FS!$E$2:$E$89280)))-AC$32</f>
        <v>#VALUE!</v>
      </c>
      <c r="AD35" s="2" t="e" cm="1" vm="1">
        <f t="array" ref="AD35">AVERAGE(_xlfn._xlws.FILTER(ETS!$M$2:$M$89240, (C35=ETS!$A$2:$A$89240)*(D35=ETS!$C$2:$C$89240)*($A$1=ETS!$D$2:$D$89240)))</f>
        <v>#VALUE!</v>
      </c>
      <c r="AE35" s="2" t="e" cm="1" vm="1">
        <f t="array" ref="AE35">AVERAGE(_xlfn._xlws.FILTER(ETS!$M$2:$M$89240, (C35=ETS!$A$2:$A$89240)*(D35=ETS!$C$2:$C$89240)*(2040=ETS!$D$2:$D$89240)))</f>
        <v>#VALUE!</v>
      </c>
      <c r="AF35" s="9" t="e" cm="1" vm="1">
        <f t="array" ref="AF35">AVERAGE(_xlfn._xlws.FILTER(ETS!$L$2:$L$89240, (C35=ETS!$A$2:$A$89240)*(D35=ETS!$C$2:$C$89240)))*40-AF$32</f>
        <v>#VALUE!</v>
      </c>
      <c r="AG35" s="9" t="e" cm="1" vm="1">
        <f t="array" ref="AG35">AVERAGE(_xlfn._xlws.FILTER(ETS!$K$2:$K$89240, (C35=ETS!$A$2:$A$89240)*(D35=ETS!$C$2:$C$89240)))*40-AG$32</f>
        <v>#VALUE!</v>
      </c>
      <c r="AH35" s="9" t="e" cm="1" vm="1">
        <f t="array" ref="AH35">AVERAGE(_xlfn._xlws.FILTER(ETS!$J$2:$J$89240, (C35=ETS!$A$2:$A$89240)*(D35=ETS!$C$2:$C$89240)))*40-AH$32</f>
        <v>#VALUE!</v>
      </c>
      <c r="AI35" s="4" t="e" vm="2">
        <f t="shared" si="19"/>
        <v>#VALUE!</v>
      </c>
      <c r="AJ35" s="2" t="e" vm="2">
        <f t="shared" si="5"/>
        <v>#VALUE!</v>
      </c>
      <c r="AK35" s="9" t="e" vm="2">
        <f t="shared" si="24"/>
        <v>#VALUE!</v>
      </c>
      <c r="AL35" t="e" vm="2">
        <f t="shared" si="2"/>
        <v>#VALUE!</v>
      </c>
      <c r="AM35" s="9" t="e" vm="2">
        <f t="shared" si="3"/>
        <v>#VALUE!</v>
      </c>
      <c r="AN35" t="e" vm="2">
        <f t="shared" si="7"/>
        <v>#VALUE!</v>
      </c>
      <c r="AO35" t="e" vm="2">
        <f t="shared" si="8"/>
        <v>#VALUE!</v>
      </c>
      <c r="AP35" t="e" vm="2">
        <f t="shared" si="25"/>
        <v>#VALUE!</v>
      </c>
      <c r="AQ35" t="e" vm="2">
        <f t="shared" si="10"/>
        <v>#VALUE!</v>
      </c>
      <c r="AR35">
        <v>2490.4501079403449</v>
      </c>
      <c r="AS35" t="e" vm="2">
        <f t="shared" si="11"/>
        <v>#VALUE!</v>
      </c>
      <c r="AT35" s="4" t="e" vm="2">
        <f t="shared" si="4"/>
        <v>#VALUE!</v>
      </c>
      <c r="AU35" s="4" t="e" vm="2">
        <f t="shared" si="4"/>
        <v>#VALUE!</v>
      </c>
    </row>
    <row r="36" spans="1:47" x14ac:dyDescent="0.25">
      <c r="A36" t="s">
        <v>242</v>
      </c>
      <c r="B36">
        <v>51</v>
      </c>
      <c r="C36">
        <v>226</v>
      </c>
      <c r="D36" t="s">
        <v>345</v>
      </c>
      <c r="E36" s="3" t="e" cm="1">
        <f t="array" ref="E36">AVERAGE(_xlfn._xlws.FILTER('H2'!$AG$2:$AG$89120, (C36='H2'!$B$2:$B$89280)*(D36='H2'!$D$2:$D$89280)*($A$1='H2'!$E$2:$E$89280)))</f>
        <v>#VALUE!</v>
      </c>
      <c r="F36" s="2" t="e" cm="1">
        <f t="array" ref="F36">AVERAGE(_xlfn._xlws.FILTER('H2'!$AG$2:$AG$89120, (C36='H2'!$B$2:$B$89280)*(D36='H2'!$D$2:$D$89280)*(2040='H2'!$E$2:$E$89280)))</f>
        <v>#VALUE!</v>
      </c>
      <c r="G36" s="9" t="e" cm="1">
        <f t="array" ref="G36">_xlfn._xlws.FILTER('H2'!$AH$2:$AH$98960, (C36='H2'!$B$2:$B$89280)*(D36='H2'!$D$2:$D$89280)*($A$1='H2'!$E$2:$E$89280))</f>
        <v>#VALUE!</v>
      </c>
      <c r="H36" s="9" t="e" cm="1">
        <f t="array" ref="H36">_xlfn._xlws.FILTER('H2'!$AJ$2:$AJ$98960, (C36='H2'!$B$2:$B$89280)*(D36='H2'!$D$2:$D$89280)*($A$1='H2'!$E$2:$E$89280))</f>
        <v>#VALUE!</v>
      </c>
      <c r="I36" s="9" t="e" cm="1">
        <f t="array" ref="I36">_xlfn._xlws.FILTER('H2'!$AK$2:$AK$98960, (C36='H2'!$B$2:$B$89280)*(D36='H2'!$D$2:$D$89280)*($A$1='H2'!$E$2:$E$89280))</f>
        <v>#VALUE!</v>
      </c>
      <c r="J36" s="9" t="e" cm="1">
        <f t="array" ref="J36">_xlfn._xlws.FILTER('H2'!$AL$2:$AL$98960, (C36='H2'!$B$2:$B$89280)*(D36='H2'!$D$2:$D$89280)*($A$1='H2'!$E$2:$E$89280))</f>
        <v>#VALUE!</v>
      </c>
      <c r="K36" s="2" t="e" cm="1" vm="1">
        <f t="array" ref="K36">AVERAGE(_xlfn._xlws.FILTER('H2'!$L$2:$L$89280, (C36='H2'!$B$2:$B$89280)*(D36='H2'!$D$2:$D$89280)*($A$1='H2'!$E$2:$E$89280)))</f>
        <v>#VALUE!</v>
      </c>
      <c r="L36" s="2" t="e" cm="1" vm="1">
        <f t="array" ref="L36">AVERAGE(_xlfn._xlws.FILTER('H2'!$M$2:$M$89280, (C36='H2'!$B$2:$B$89280)*(D36='H2'!$D$2:$D$89280)*($A$1='H2'!$E$2:$E$89280)))</f>
        <v>#VALUE!</v>
      </c>
      <c r="M36" s="2" t="e" cm="1" vm="1">
        <f t="array" ref="M36">AVERAGE(_xlfn._xlws.FILTER('H2'!$K$2:$K$89280, ($C36='H2'!$B$2:$B$89280)*(D36='H2'!$D$2:$D$89280)*($A$1='H2'!$E$2:$E$89280)))</f>
        <v>#VALUE!</v>
      </c>
      <c r="N36" s="2" t="e" cm="1" vm="1">
        <f t="array" ref="N36">AVERAGE(_xlfn._xlws.FILTER('H2'!$N$2:$N$89280, ($C36='H2'!$B$2:$B$89280)*(D36='H2'!$D$2:$D$89280)*($A$1='H2'!$E$2:$E$89280)))</f>
        <v>#VALUE!</v>
      </c>
      <c r="O36" s="2" t="e" cm="1" vm="1">
        <f t="array" ref="O36">AVERAGE(_xlfn._xlws.FILTER('H2'!$H$2:$H$89280, ($C36='H2'!$B$2:$B$89280)*(D36='H2'!$D$2:$D$89280)*($A$1='H2'!$E$2:$E$89280)))</f>
        <v>#VALUE!</v>
      </c>
      <c r="P36" s="2" t="e" cm="1" vm="1">
        <f t="array" ref="P36">AVERAGE(_xlfn._xlws.FILTER('H2'!$I$2:$I$89280, ($C36='H2'!$B$2:$B$89280)*(D36='H2'!$D$2:$D$89280)*($A$1='H2'!$E$2:$E$89280)))</f>
        <v>#VALUE!</v>
      </c>
      <c r="Q36" s="2" t="e" cm="1" vm="1">
        <f t="array" ref="Q36">AVERAGE(_xlfn._xlws.FILTER('H2'!$G$2:$G$89280, ($C36='H2'!$B$2:$B$89280)*(D36='H2'!$D$2:$D$89280)*($A$1='H2'!$E$2:$E$89280)))</f>
        <v>#VALUE!</v>
      </c>
      <c r="R36" s="2" t="e" cm="1" vm="1">
        <f t="array" ref="R36">AVERAGE(_xlfn._xlws.FILTER(PS!$F$2:$F$89280, (C36=PS!$B$2:$B$89280)*(D36=PS!$D$2:$D$89280)*($A$1=PS!$E$2:$E$89280)))</f>
        <v>#VALUE!</v>
      </c>
      <c r="S36" s="2" t="e" cm="1" vm="1">
        <f t="array" ref="S36">AVERAGE(_xlfn._xlws.FILTER(PS!$F$2:$F$89280, (C36=PS!$B$2:$B$89280)*(D36=PS!$D$2:$D$89280)*(2040=PS!$E$2:$E$89280)))</f>
        <v>#VALUE!</v>
      </c>
      <c r="T36" s="2" t="e" cm="1" vm="1">
        <f t="array" ref="T36">AVERAGE(_xlfn._xlws.FILTER(PS!$P$2:$P$89280, (C36=PS!$B$2:$B$89280)*(D36=PS!$D$2:$D$89280)*($A$1=PS!$E$2:$E$89280)))+AVERAGE(_xlfn._xlws.FILTER(PS!$R$2:$R$89280, (C36=PS!$B$2:$B$89280)*(D36=PS!$D$2:$D$89280)*($A$1=PS!$E$2:$E$89280)))-T$32</f>
        <v>#VALUE!</v>
      </c>
      <c r="U36" s="2" t="e" cm="1" vm="1">
        <f t="array" ref="U36">AVERAGE(_xlfn._xlws.FILTER(PS!$T$2:$T$89280, (C36=PS!$B$2:$B$89280)*(D36=PS!$D$2:$D$89280)*($A$1=PS!$E$2:$E$89280)))-U$32</f>
        <v>#VALUE!</v>
      </c>
      <c r="V36" s="2" t="e" cm="1" vm="1">
        <f t="array" ref="V36">AVERAGE(_xlfn._xlws.FILTER(PS!$O$2:$O$89280+PS!$U$2:$U$89280, (C36=PS!$B$2:$B$89280)*(D36=PS!$D$2:$D$89280)*($A$1=PS!$E$2:$E$89280)))-V$32</f>
        <v>#VALUE!</v>
      </c>
      <c r="W36" s="2" t="e" cm="1" vm="1">
        <f t="array" ref="W36">AVERAGE(_xlfn._xlws.FILTER(PS!$Q$2:$Q$89280, (C36=PS!$B$2:$B$89280)*(D36=PS!$D$2:$D$89280)*($A$1=PS!$E$2:$E$89280)))-W$32</f>
        <v>#VALUE!</v>
      </c>
      <c r="X36" s="2" t="e" cm="1" vm="1">
        <f t="array" ref="X36">AVERAGE(_xlfn._xlws.FILTER(PS!$S$2:$S$89280, (C36=PS!$B$2:$B$89280)*(D36=PS!$D$2:$D$89280)*($A$1=PS!$E$2:$E$89280)))-X$32</f>
        <v>#VALUE!</v>
      </c>
      <c r="Y36" s="2" t="e" cm="1" vm="1">
        <f t="array" ref="Y36">AVERAGE(_xlfn._xlws.FILTER(PS_FS!$W$2:$W$89280+PS_FS!$Y$2:$Y$89280, (C36=PS_FS!$B$2:$B$89280)*(D36=PS_FS!$D$2:$D$89280)*($A$1=PS_FS!$E$2:$E$89280)))-Y$32</f>
        <v>#VALUE!</v>
      </c>
      <c r="Z36" s="2" t="e" cm="1" vm="1">
        <f t="array" ref="Z36">AVERAGE(_xlfn._xlws.FILTER(PS_FS!$AA$2:$AA$89280, (C36=PS_FS!$B$2:$B$89280)*(D36=PS_FS!$D$2:$D$89280)*($A$1=PS_FS!$E$2:$E$89280)))-Z$32</f>
        <v>#VALUE!</v>
      </c>
      <c r="AA36" s="2" t="e" cm="1" vm="1">
        <f t="array" ref="AA36">AVERAGE(_xlfn._xlws.FILTER(PS_FS!$AB$2:$AB$89280+PS_FS!$V$2:$V$89280, (C36=PS_FS!$B$2:$B$89280)*(D36=PS_FS!$D$2:$D$89280)*($A$1=PS_FS!$E$2:$E$89280)))-AA$32</f>
        <v>#VALUE!</v>
      </c>
      <c r="AB36" s="2" t="e" cm="1" vm="1">
        <f t="array" ref="AB36">AVERAGE(_xlfn._xlws.FILTER(PS_FS!$X$2:$X$89280, (C36=PS_FS!$B$2:$B$89280)*(D36=PS_FS!$D$2:$D$89280)*($A$1=PS_FS!$E$2:$E$89280)))-AB$32</f>
        <v>#VALUE!</v>
      </c>
      <c r="AC36" s="2" t="e" cm="1" vm="1">
        <f t="array" ref="AC36">AVERAGE(_xlfn._xlws.FILTER(PS_FS!$Z$2:$Z$89280, (C36=PS_FS!$B$2:$B$89280)*(D36=PS_FS!$D$2:$D$89280)*($A$1=PS_FS!$E$2:$E$89280)))-AC$32</f>
        <v>#VALUE!</v>
      </c>
      <c r="AD36" s="2" t="e" cm="1" vm="1">
        <f t="array" ref="AD36">AVERAGE(_xlfn._xlws.FILTER(ETS!$M$2:$M$89240, (C36=ETS!$A$2:$A$89240)*(D36=ETS!$C$2:$C$89240)*($A$1=ETS!$D$2:$D$89240)))</f>
        <v>#VALUE!</v>
      </c>
      <c r="AE36" s="2" t="e" cm="1" vm="1">
        <f t="array" ref="AE36">AVERAGE(_xlfn._xlws.FILTER(ETS!$M$2:$M$89240, (C36=ETS!$A$2:$A$89240)*(D36=ETS!$C$2:$C$89240)*(2040=ETS!$D$2:$D$89240)))</f>
        <v>#VALUE!</v>
      </c>
      <c r="AF36" s="9" t="e" cm="1" vm="1">
        <f t="array" ref="AF36">AVERAGE(_xlfn._xlws.FILTER(ETS!$L$2:$L$89240, (C36=ETS!$A$2:$A$89240)*(D36=ETS!$C$2:$C$89240)))*40-AF$32</f>
        <v>#VALUE!</v>
      </c>
      <c r="AG36" s="9" t="e" cm="1" vm="1">
        <f t="array" ref="AG36">AVERAGE(_xlfn._xlws.FILTER(ETS!$K$2:$K$89240, (C36=ETS!$A$2:$A$89240)*(D36=ETS!$C$2:$C$89240)))*40-AG$32</f>
        <v>#VALUE!</v>
      </c>
      <c r="AH36" s="9" t="e" cm="1" vm="1">
        <f t="array" ref="AH36">AVERAGE(_xlfn._xlws.FILTER(ETS!$J$2:$J$89240, (C36=ETS!$A$2:$A$89240)*(D36=ETS!$C$2:$C$89240)))*40-AH$32</f>
        <v>#VALUE!</v>
      </c>
      <c r="AI36" s="4" t="e" vm="2">
        <f t="shared" si="19"/>
        <v>#VALUE!</v>
      </c>
      <c r="AJ36" s="2" t="e" vm="2">
        <f t="shared" si="5"/>
        <v>#VALUE!</v>
      </c>
      <c r="AK36" s="9" t="e" vm="2">
        <f t="shared" si="24"/>
        <v>#VALUE!</v>
      </c>
      <c r="AL36" t="e" vm="2">
        <f t="shared" si="2"/>
        <v>#VALUE!</v>
      </c>
      <c r="AM36" s="9" t="e" vm="2">
        <f t="shared" si="3"/>
        <v>#VALUE!</v>
      </c>
      <c r="AN36" t="e" vm="2">
        <f t="shared" si="7"/>
        <v>#VALUE!</v>
      </c>
      <c r="AO36" t="e" vm="2">
        <f t="shared" si="8"/>
        <v>#VALUE!</v>
      </c>
      <c r="AP36" t="e" vm="2">
        <f t="shared" si="25"/>
        <v>#VALUE!</v>
      </c>
      <c r="AQ36" t="e" vm="2">
        <f t="shared" si="10"/>
        <v>#VALUE!</v>
      </c>
      <c r="AR36">
        <v>2490.4501079403449</v>
      </c>
      <c r="AS36" t="e" vm="2">
        <f t="shared" si="11"/>
        <v>#VALUE!</v>
      </c>
      <c r="AT36" s="4" t="e" vm="2">
        <f t="shared" si="4"/>
        <v>#VALUE!</v>
      </c>
      <c r="AU36" s="4" t="e" vm="2">
        <f t="shared" si="4"/>
        <v>#VALUE!</v>
      </c>
    </row>
    <row r="37" spans="1:47" x14ac:dyDescent="0.25">
      <c r="A37" t="s">
        <v>256</v>
      </c>
      <c r="B37">
        <v>53</v>
      </c>
      <c r="C37">
        <v>1</v>
      </c>
      <c r="D37" t="s">
        <v>343</v>
      </c>
      <c r="E37" s="3" t="e" cm="1">
        <f t="array" ref="E37">AVERAGE(_xlfn._xlws.FILTER('H2'!$AG$2:$AG$89120, (C37='H2'!$B$2:$B$89280)*(D37='H2'!$D$2:$D$89280)*($A$1='H2'!$E$2:$E$89280)))</f>
        <v>#VALUE!</v>
      </c>
      <c r="F37" s="2" t="e" cm="1">
        <f t="array" ref="F37">AVERAGE(_xlfn._xlws.FILTER('H2'!$AG$2:$AG$89120, (C37='H2'!$B$2:$B$89280)*(D37='H2'!$D$2:$D$89280)*(2040='H2'!$E$2:$E$89280)))</f>
        <v>#VALUE!</v>
      </c>
      <c r="G37" s="9" t="e" cm="1">
        <f t="array" ref="G37">_xlfn._xlws.FILTER('H2'!$AH$2:$AH$98960, (C37='H2'!$B$2:$B$89280)*(D37='H2'!$D$2:$D$89280)*($A$1='H2'!$E$2:$E$89280))</f>
        <v>#VALUE!</v>
      </c>
      <c r="H37" s="9" t="e" cm="1">
        <f t="array" ref="H37">_xlfn._xlws.FILTER('H2'!$AJ$2:$AJ$98960, (C37='H2'!$B$2:$B$89280)*(D37='H2'!$D$2:$D$89280)*($A$1='H2'!$E$2:$E$89280))</f>
        <v>#VALUE!</v>
      </c>
      <c r="I37" s="9" t="e" cm="1">
        <f t="array" ref="I37">_xlfn._xlws.FILTER('H2'!$AK$2:$AK$98960, (C37='H2'!$B$2:$B$89280)*(D37='H2'!$D$2:$D$89280)*($A$1='H2'!$E$2:$E$89280))</f>
        <v>#VALUE!</v>
      </c>
      <c r="J37" s="9" t="e" cm="1">
        <f t="array" ref="J37">_xlfn._xlws.FILTER('H2'!$AL$2:$AL$98960, (C37='H2'!$B$2:$B$89280)*(D37='H2'!$D$2:$D$89280)*($A$1='H2'!$E$2:$E$89280))</f>
        <v>#VALUE!</v>
      </c>
      <c r="K37" s="2" cm="1">
        <f t="array" ref="K37">AVERAGE(_xlfn._xlws.FILTER('H2'!$L$2:$L$89280, (C37='H2'!$B$2:$B$89280)*(D37='H2'!$D$2:$D$89280)*($A$1='H2'!$E$2:$E$89280)))</f>
        <v>3.0690067504992893</v>
      </c>
      <c r="L37" s="2" cm="1">
        <f t="array" ref="L37">AVERAGE(_xlfn._xlws.FILTER('H2'!$M$2:$M$89280, (C37='H2'!$B$2:$B$89280)*(D37='H2'!$D$2:$D$89280)*($A$1='H2'!$E$2:$E$89280)))</f>
        <v>4.6837490619093787</v>
      </c>
      <c r="M37" s="2" cm="1">
        <f t="array" ref="M37">AVERAGE(_xlfn._xlws.FILTER('H2'!$K$2:$K$89280, ($C37='H2'!$B$2:$B$89280)*(D37='H2'!$D$2:$D$89280)*($A$1='H2'!$E$2:$E$89280)))</f>
        <v>0.41872238848351723</v>
      </c>
      <c r="N37" s="2" cm="1">
        <f t="array" ref="N37">AVERAGE(_xlfn._xlws.FILTER('H2'!$N$2:$N$89280, ($C37='H2'!$B$2:$B$89280)*(D37='H2'!$D$2:$D$89280)*($A$1='H2'!$E$2:$E$89280)))</f>
        <v>11.820342543380743</v>
      </c>
      <c r="O37" s="2" cm="1">
        <f t="array" ref="O37">AVERAGE(_xlfn._xlws.FILTER('H2'!$H$2:$H$89280, ($C37='H2'!$B$2:$B$89280)*(D37='H2'!$D$2:$D$89280)*($A$1='H2'!$E$2:$E$89280)))</f>
        <v>20.895644218641515</v>
      </c>
      <c r="P37" s="2" cm="1">
        <f t="array" ref="P37">AVERAGE(_xlfn._xlws.FILTER('H2'!$I$2:$I$89280, ($C37='H2'!$B$2:$B$89280)*(D37='H2'!$D$2:$D$89280)*($A$1='H2'!$E$2:$E$89280)))</f>
        <v>46.388755668408344</v>
      </c>
      <c r="Q37" s="2" cm="1">
        <f t="array" ref="Q37">AVERAGE(_xlfn._xlws.FILTER('H2'!$G$2:$G$89280, ($C37='H2'!$B$2:$B$89280)*(D37='H2'!$D$2:$D$89280)*($A$1='H2'!$E$2:$E$89280)))</f>
        <v>2.7984250839372047</v>
      </c>
      <c r="R37" s="2" cm="1">
        <f t="array" ref="R37">AVERAGE(_xlfn._xlws.FILTER(PS!$F$2:$F$89280, (C37=PS!$B$2:$B$89280)*(D37=PS!$D$2:$D$89280)*($A$1=PS!$E$2:$E$89280)))</f>
        <v>84.319436486504443</v>
      </c>
      <c r="S37" s="2" cm="1">
        <f t="array" ref="S37">AVERAGE(_xlfn._xlws.FILTER(PS!$F$2:$F$89280, (C37=PS!$B$2:$B$89280)*(D37=PS!$D$2:$D$89280)*(2040=PS!$E$2:$E$89280)))</f>
        <v>104.55131815817785</v>
      </c>
      <c r="T37" s="9" cm="1">
        <f t="array" ref="T37">AVERAGE(_xlfn._xlws.FILTER(PS!$P$2:$P$89280, (C37=PS!$B$2:$B$89280)*(D37=PS!$D$2:$D$89280)*($A$1=PS!$E$2:$E$89280)))+AVERAGE(_xlfn._xlws.FILTER(PS!$R$2:$R$89280, (C37=PS!$B$2:$B$89280)*(D37=PS!$D$2:$D$89280)*($A$1=PS!$E$2:$E$89280)))</f>
        <v>1053.8993950616787</v>
      </c>
      <c r="U37" s="9" cm="1">
        <f t="array" ref="U37">AVERAGE(_xlfn._xlws.FILTER(PS!$T$2:$T$89280, (C37=PS!$B$2:$B$89280)*(D37=PS!$D$2:$D$89280)*($A$1=PS!$E$2:$E$89280)))</f>
        <v>422.24592747641702</v>
      </c>
      <c r="V37" s="9" cm="1">
        <f t="array" ref="V37">AVERAGE(_xlfn._xlws.FILTER(PS!$O$2:$O$89280+PS!$U$2:$U$89280, (C37=PS!$B$2:$B$89280)*(D37=PS!$D$2:$D$89280)*($A$1=PS!$E$2:$E$89280)))</f>
        <v>98.212254620266322</v>
      </c>
      <c r="W37" s="9" cm="1">
        <f t="array" ref="W37">AVERAGE(_xlfn._xlws.FILTER(PS!$Q$2:$Q$89280, (C37=PS!$B$2:$B$89280)*(D37=PS!$D$2:$D$89280)*($A$1=PS!$E$2:$E$89280)))</f>
        <v>23.072000000000152</v>
      </c>
      <c r="X37" s="9" cm="1">
        <f t="array" ref="X37">AVERAGE(_xlfn._xlws.FILTER(PS!$S$2:$S$89280, (C37=PS!$B$2:$B$89280)*(D37=PS!$D$2:$D$89280)*($A$1=PS!$E$2:$E$89280)))</f>
        <v>47.088000000000001</v>
      </c>
      <c r="Y37" s="9" cm="1">
        <f t="array" ref="Y37">AVERAGE(_xlfn._xlws.FILTER(PS_FS!$W$2:$W$89280+PS_FS!$Y$2:$Y$89280, (C37=PS_FS!$B$2:$B$89280)*(D37=PS_FS!$D$2:$D$89280)*($A$1=PS_FS!$E$2:$E$89280)))</f>
        <v>1895.2206855623162</v>
      </c>
      <c r="Z37" s="9" cm="1">
        <f t="array" ref="Z37">AVERAGE(_xlfn._xlws.FILTER(PS_FS!$AA$2:$AA$89280, (C37=PS_FS!$B$2:$B$89280)*(D37=PS_FS!$D$2:$D$89280)*($A$1=PS_FS!$E$2:$E$89280)))</f>
        <v>462.12669320039868</v>
      </c>
      <c r="AA37" s="9" cm="1">
        <f t="array" ref="AA37">AVERAGE(_xlfn._xlws.FILTER(PS_FS!$AB$2:$AB$89280+PS_FS!$V$2:$V$89280, (C37=PS_FS!$B$2:$B$89280)*(D37=PS_FS!$D$2:$D$89280)*($A$1=PS_FS!$E$2:$E$89280)))</f>
        <v>181.51769608726661</v>
      </c>
      <c r="AB37" s="9" cm="1">
        <f t="array" ref="AB37">AVERAGE(_xlfn._xlws.FILTER(PS_FS!$X$2:$X$89280, (C37=PS_FS!$B$2:$B$89280)*(D37=PS_FS!$D$2:$D$89280)*($A$1=PS_FS!$E$2:$E$89280)))</f>
        <v>6.1792028145924913</v>
      </c>
      <c r="AC37" s="9" cm="1">
        <f t="array" ref="AC37">AVERAGE(_xlfn._xlws.FILTER(PS_FS!$Z$2:$Z$89280, (C37=PS_FS!$B$2:$B$89280)*(D37=PS_FS!$D$2:$D$89280)*($A$1=PS_FS!$E$2:$E$89280)))</f>
        <v>348.21058724657377</v>
      </c>
      <c r="AE37" s="2" cm="1">
        <f t="array" ref="AE37">AVERAGE(_xlfn._xlws.FILTER(ETS!$M$2:$M$89240, (C37=ETS!$A$2:$A$89240)*(D37=ETS!$C$2:$C$89240)*(2040=ETS!$D$2:$D$89240)))</f>
        <v>407.92444019887773</v>
      </c>
      <c r="AF37" s="9" cm="1">
        <f t="array" ref="AF37">AVERAGE(_xlfn._xlws.FILTER(ETS!$L$2:$L$89240, (C37=ETS!$A$2:$A$89240)*(D37=ETS!$C$2:$C$89240)))*40</f>
        <v>3649.3617239600253</v>
      </c>
      <c r="AG37" s="9" cm="1">
        <f t="array" ref="AG37">AVERAGE(_xlfn._xlws.FILTER(ETS!$K$2:$K$89240, (C37=ETS!$A$2:$A$89240)*(D37=ETS!$C$2:$C$89240)))*40</f>
        <v>415.69538062057228</v>
      </c>
      <c r="AH37" s="9" cm="1">
        <f t="array" ref="AH37">AVERAGE(_xlfn._xlws.FILTER(ETS!$J$2:$J$89240, (C37=ETS!$A$2:$A$89240)*(D37=ETS!$C$2:$C$89240)))*40</f>
        <v>15200.838669921441</v>
      </c>
      <c r="AI37" s="4">
        <f t="shared" si="19"/>
        <v>19265.895774502038</v>
      </c>
      <c r="AJ37" s="2">
        <f t="shared" si="5"/>
        <v>2893.2548649111477</v>
      </c>
      <c r="AK37" s="9">
        <f>AJ37</f>
        <v>2893.2548649111477</v>
      </c>
      <c r="AL37">
        <f t="shared" si="2"/>
        <v>402.28794521426806</v>
      </c>
      <c r="AM37" s="9">
        <f t="shared" si="3"/>
        <v>2490.9669196968798</v>
      </c>
      <c r="AN37">
        <f t="shared" si="7"/>
        <v>-46.484867279088121</v>
      </c>
      <c r="AO37">
        <f t="shared" si="8"/>
        <v>255.84094180948605</v>
      </c>
      <c r="AQ37">
        <f t="shared" si="10"/>
        <v>2490.9669196968798</v>
      </c>
      <c r="AR37">
        <v>2490.4501079403449</v>
      </c>
      <c r="AS37">
        <f t="shared" si="11"/>
        <v>0.51681175653493483</v>
      </c>
      <c r="AT37" s="4">
        <f t="shared" si="4"/>
        <v>4846.8102589593609</v>
      </c>
      <c r="AU37" s="4">
        <f t="shared" si="4"/>
        <v>3331.9220749926353</v>
      </c>
    </row>
    <row r="38" spans="1:47" x14ac:dyDescent="0.25">
      <c r="A38" t="s">
        <v>234</v>
      </c>
      <c r="B38">
        <v>54</v>
      </c>
      <c r="C38">
        <v>22</v>
      </c>
      <c r="D38" t="s">
        <v>343</v>
      </c>
      <c r="E38" s="3" t="e" cm="1">
        <f t="array" ref="E38">AVERAGE(_xlfn._xlws.FILTER('H2'!$AG$2:$AG$89120, (C38='H2'!$B$2:$B$89280)*(D38='H2'!$D$2:$D$89280)*($A$1='H2'!$E$2:$E$89280)))</f>
        <v>#VALUE!</v>
      </c>
      <c r="F38" s="2" t="e" cm="1">
        <f t="array" ref="F38">AVERAGE(_xlfn._xlws.FILTER('H2'!$AG$2:$AG$89120, (C38='H2'!$B$2:$B$89280)*(D38='H2'!$D$2:$D$89280)*(2040='H2'!$E$2:$E$89280)))</f>
        <v>#VALUE!</v>
      </c>
      <c r="G38" s="9" t="e" cm="1">
        <f t="array" ref="G38">_xlfn._xlws.FILTER('H2'!$AH$2:$AH$98960, (C38='H2'!$B$2:$B$89280)*(D38='H2'!$D$2:$D$89280)*($A$1='H2'!$E$2:$E$89280))</f>
        <v>#VALUE!</v>
      </c>
      <c r="H38" s="9" t="e" cm="1">
        <f t="array" ref="H38">_xlfn._xlws.FILTER('H2'!$AJ$2:$AJ$98960, (C38='H2'!$B$2:$B$89280)*(D38='H2'!$D$2:$D$89280)*($A$1='H2'!$E$2:$E$89280))</f>
        <v>#VALUE!</v>
      </c>
      <c r="I38" s="9" t="e" cm="1">
        <f t="array" ref="I38">_xlfn._xlws.FILTER('H2'!$AK$2:$AK$98960, (C38='H2'!$B$2:$B$89280)*(D38='H2'!$D$2:$D$89280)*($A$1='H2'!$E$2:$E$89280))</f>
        <v>#VALUE!</v>
      </c>
      <c r="J38" s="9" t="e" cm="1">
        <f t="array" ref="J38">_xlfn._xlws.FILTER('H2'!$AL$2:$AL$98960, (C38='H2'!$B$2:$B$89280)*(D38='H2'!$D$2:$D$89280)*($A$1='H2'!$E$2:$E$89280))</f>
        <v>#VALUE!</v>
      </c>
      <c r="K38" s="2" t="e" cm="1" vm="1">
        <f t="array" ref="K38">AVERAGE(_xlfn._xlws.FILTER('H2'!$L$2:$L$89280, (C38='H2'!$B$2:$B$89280)*(D38='H2'!$D$2:$D$89280)*($A$1='H2'!$E$2:$E$89280)))</f>
        <v>#VALUE!</v>
      </c>
      <c r="L38" s="2" t="e" cm="1" vm="1">
        <f t="array" ref="L38">AVERAGE(_xlfn._xlws.FILTER('H2'!$M$2:$M$89280, (C38='H2'!$B$2:$B$89280)*(D38='H2'!$D$2:$D$89280)*($A$1='H2'!$E$2:$E$89280)))</f>
        <v>#VALUE!</v>
      </c>
      <c r="M38" s="2" t="e" cm="1" vm="1">
        <f t="array" ref="M38">AVERAGE(_xlfn._xlws.FILTER('H2'!$K$2:$K$89280, ($C38='H2'!$B$2:$B$89280)*(D38='H2'!$D$2:$D$89280)*($A$1='H2'!$E$2:$E$89280)))</f>
        <v>#VALUE!</v>
      </c>
      <c r="N38" s="2" t="e" cm="1" vm="1">
        <f t="array" ref="N38">AVERAGE(_xlfn._xlws.FILTER('H2'!$N$2:$N$89280, ($C38='H2'!$B$2:$B$89280)*(D38='H2'!$D$2:$D$89280)*($A$1='H2'!$E$2:$E$89280)))</f>
        <v>#VALUE!</v>
      </c>
      <c r="O38" s="2" t="e" cm="1" vm="1">
        <f t="array" ref="O38">AVERAGE(_xlfn._xlws.FILTER('H2'!$H$2:$H$89280, ($C38='H2'!$B$2:$B$89280)*(D38='H2'!$D$2:$D$89280)*($A$1='H2'!$E$2:$E$89280)))</f>
        <v>#VALUE!</v>
      </c>
      <c r="P38" s="2" t="e" cm="1" vm="1">
        <f t="array" ref="P38">AVERAGE(_xlfn._xlws.FILTER('H2'!$I$2:$I$89280, ($C38='H2'!$B$2:$B$89280)*(D38='H2'!$D$2:$D$89280)*($A$1='H2'!$E$2:$E$89280)))</f>
        <v>#VALUE!</v>
      </c>
      <c r="Q38" s="2" t="e" cm="1" vm="1">
        <f t="array" ref="Q38">AVERAGE(_xlfn._xlws.FILTER('H2'!$G$2:$G$89280, ($C38='H2'!$B$2:$B$89280)*(D38='H2'!$D$2:$D$89280)*($A$1='H2'!$E$2:$E$89280)))</f>
        <v>#VALUE!</v>
      </c>
      <c r="R38" s="2" t="e" cm="1" vm="1">
        <f t="array" ref="R38">AVERAGE(_xlfn._xlws.FILTER(PS!$F$2:$F$89280, (C38=PS!$B$2:$B$89280)*(D38=PS!$D$2:$D$89280)*($A$1=PS!$E$2:$E$89280)))</f>
        <v>#VALUE!</v>
      </c>
      <c r="S38" s="2" t="e" cm="1" vm="1">
        <f t="array" ref="S38">AVERAGE(_xlfn._xlws.FILTER(PS!$F$2:$F$89280, (C38=PS!$B$2:$B$89280)*(D38=PS!$D$2:$D$89280)*(2040=PS!$E$2:$E$89280)))</f>
        <v>#VALUE!</v>
      </c>
      <c r="T38" s="2" t="e" cm="1" vm="1">
        <f t="array" ref="T38">AVERAGE(_xlfn._xlws.FILTER(PS!$P$2:$P$89280, (C38=PS!$B$2:$B$89280)*(D38=PS!$D$2:$D$89280)*($A$1=PS!$E$2:$E$89280)))+AVERAGE(_xlfn._xlws.FILTER(PS!$R$2:$R$89280, (C38=PS!$B$2:$B$89280)*(D38=PS!$D$2:$D$89280)*($A$1=PS!$E$2:$E$89280)))-T$37</f>
        <v>#VALUE!</v>
      </c>
      <c r="U38" s="2" t="e" cm="1" vm="1">
        <f t="array" ref="U38">AVERAGE(_xlfn._xlws.FILTER(PS!$T$2:$T$89280, (C38=PS!$B$2:$B$89280)*(D38=PS!$D$2:$D$89280)*($A$1=PS!$E$2:$E$89280)))-U$37</f>
        <v>#VALUE!</v>
      </c>
      <c r="V38" s="2" t="e" cm="1" vm="1">
        <f t="array" ref="V38">AVERAGE(_xlfn._xlws.FILTER(PS!$O$2:$O$89280+PS!$U$2:$U$89280, (C38=PS!$B$2:$B$89280)*(D38=PS!$D$2:$D$89280)*($A$1=PS!$E$2:$E$89280)))-V$37</f>
        <v>#VALUE!</v>
      </c>
      <c r="W38" s="2" t="e" cm="1" vm="1">
        <f t="array" ref="W38">AVERAGE(_xlfn._xlws.FILTER(PS!$Q$2:$Q$89280, (C38=PS!$B$2:$B$89280)*(D38=PS!$D$2:$D$89280)*($A$1=PS!$E$2:$E$89280)))-W$37</f>
        <v>#VALUE!</v>
      </c>
      <c r="X38" s="2" t="e" cm="1" vm="1">
        <f t="array" ref="X38">AVERAGE(_xlfn._xlws.FILTER(PS!$S$2:$S$89280, (C38=PS!$B$2:$B$89280)*(D38=PS!$D$2:$D$89280)*($A$1=PS!$E$2:$E$89280)))-X$37</f>
        <v>#VALUE!</v>
      </c>
      <c r="Y38" s="2" t="e" cm="1" vm="1">
        <f t="array" ref="Y38">AVERAGE(_xlfn._xlws.FILTER(PS_FS!$W$2:$W$89280+PS_FS!$Y$2:$Y$89280, (C38=PS_FS!$B$2:$B$89280)*(D38=PS_FS!$D$2:$D$89280)*($A$1=PS_FS!$E$2:$E$89280)))-Y$37</f>
        <v>#VALUE!</v>
      </c>
      <c r="Z38" s="2" t="e" cm="1" vm="1">
        <f t="array" ref="Z38">AVERAGE(_xlfn._xlws.FILTER(PS_FS!$AA$2:$AA$89280, (C38=PS_FS!$B$2:$B$89280)*(D38=PS_FS!$D$2:$D$89280)*($A$1=PS_FS!$E$2:$E$89280)))-Z$37</f>
        <v>#VALUE!</v>
      </c>
      <c r="AA38" s="2" t="e" cm="1" vm="1">
        <f t="array" ref="AA38">AVERAGE(_xlfn._xlws.FILTER(PS_FS!$AB$2:$AB$89280+PS_FS!$V$2:$V$89280, (C38=PS_FS!$B$2:$B$89280)*(D38=PS_FS!$D$2:$D$89280)*($A$1=PS_FS!$E$2:$E$89280)))-AA$37</f>
        <v>#VALUE!</v>
      </c>
      <c r="AB38" s="2" t="e" cm="1" vm="1">
        <f t="array" ref="AB38">AVERAGE(_xlfn._xlws.FILTER(PS_FS!$X$2:$X$89280, (C38=PS_FS!$B$2:$B$89280)*(D38=PS_FS!$D$2:$D$89280)*($A$1=PS_FS!$E$2:$E$89280)))-AB$37</f>
        <v>#VALUE!</v>
      </c>
      <c r="AC38" s="2" t="e" cm="1" vm="1">
        <f t="array" ref="AC38">AVERAGE(_xlfn._xlws.FILTER(PS_FS!$Z$2:$Z$89280, (C38=PS_FS!$B$2:$B$89280)*(D38=PS_FS!$D$2:$D$89280)*($A$1=PS_FS!$E$2:$E$89280)))-AC$37</f>
        <v>#VALUE!</v>
      </c>
      <c r="AD38" s="2" t="e" cm="1" vm="1">
        <f t="array" ref="AD38">AVERAGE(_xlfn._xlws.FILTER(ETS!$M$2:$M$89240, (C38=ETS!$A$2:$A$89240)*(D38=ETS!$C$2:$C$89240)*($A$1=ETS!$D$2:$D$89240)))</f>
        <v>#VALUE!</v>
      </c>
      <c r="AE38" s="2" t="e" cm="1" vm="1">
        <f t="array" ref="AE38">AVERAGE(_xlfn._xlws.FILTER(ETS!$M$2:$M$89240, (C38=ETS!$A$2:$A$89240)*(D38=ETS!$C$2:$C$89240)*(2040=ETS!$D$2:$D$89240)))</f>
        <v>#VALUE!</v>
      </c>
      <c r="AF38" s="9" t="e" cm="1" vm="1">
        <f t="array" ref="AF38">AVERAGE(_xlfn._xlws.FILTER(ETS!$L$2:$L$89240, (C38=ETS!$A$2:$A$89240)*(D38=ETS!$C$2:$C$89240)))*40-AF$37</f>
        <v>#VALUE!</v>
      </c>
      <c r="AG38" s="9" t="e" cm="1" vm="1">
        <f t="array" ref="AG38">AVERAGE(_xlfn._xlws.FILTER(ETS!$K$2:$K$89240, (C38=ETS!$A$2:$A$89240)*(D38=ETS!$C$2:$C$89240)))*40-AG$37</f>
        <v>#VALUE!</v>
      </c>
      <c r="AH38" s="9" t="e" cm="1" vm="1">
        <f t="array" ref="AH38">AVERAGE(_xlfn._xlws.FILTER(ETS!$J$2:$J$89240, (C38=ETS!$A$2:$A$89240)*(D38=ETS!$C$2:$C$89240)))*40-AH$37</f>
        <v>#VALUE!</v>
      </c>
      <c r="AI38" s="4" t="e" vm="2">
        <f t="shared" si="19"/>
        <v>#VALUE!</v>
      </c>
      <c r="AJ38" s="2" t="e" vm="2">
        <f t="shared" si="5"/>
        <v>#VALUE!</v>
      </c>
      <c r="AK38" s="9" t="e" vm="2">
        <f t="shared" ref="AK38:AK41" si="26">AJ38+AJ$2</f>
        <v>#VALUE!</v>
      </c>
      <c r="AL38" t="e" vm="2">
        <f t="shared" si="2"/>
        <v>#VALUE!</v>
      </c>
      <c r="AM38" s="9" t="e" vm="2">
        <f t="shared" si="3"/>
        <v>#VALUE!</v>
      </c>
      <c r="AN38" t="e" vm="2">
        <f t="shared" si="7"/>
        <v>#VALUE!</v>
      </c>
      <c r="AO38" t="e" vm="2">
        <f t="shared" si="8"/>
        <v>#VALUE!</v>
      </c>
      <c r="AP38" t="e" vm="2">
        <f t="shared" ref="AP38:AP41" si="27">AJ38-AN38</f>
        <v>#VALUE!</v>
      </c>
      <c r="AQ38" t="e" vm="2">
        <f t="shared" si="10"/>
        <v>#VALUE!</v>
      </c>
      <c r="AR38">
        <v>2490.4501079403449</v>
      </c>
      <c r="AS38" t="e" vm="2">
        <f t="shared" si="11"/>
        <v>#VALUE!</v>
      </c>
      <c r="AT38" s="4" t="e" vm="2">
        <f t="shared" si="4"/>
        <v>#VALUE!</v>
      </c>
      <c r="AU38" s="4" t="e" vm="2">
        <f t="shared" si="4"/>
        <v>#VALUE!</v>
      </c>
    </row>
    <row r="39" spans="1:47" x14ac:dyDescent="0.25">
      <c r="A39" t="s">
        <v>233</v>
      </c>
      <c r="B39">
        <v>55</v>
      </c>
      <c r="C39">
        <v>76</v>
      </c>
      <c r="D39" t="s">
        <v>343</v>
      </c>
      <c r="E39" s="3" t="e" cm="1">
        <f t="array" ref="E39">AVERAGE(_xlfn._xlws.FILTER('H2'!$AG$2:$AG$89120, (C39='H2'!$B$2:$B$89280)*(D39='H2'!$D$2:$D$89280)*($A$1='H2'!$E$2:$E$89280)))</f>
        <v>#VALUE!</v>
      </c>
      <c r="F39" s="2" t="e" cm="1">
        <f t="array" ref="F39">AVERAGE(_xlfn._xlws.FILTER('H2'!$AG$2:$AG$89120, (C39='H2'!$B$2:$B$89280)*(D39='H2'!$D$2:$D$89280)*(2040='H2'!$E$2:$E$89280)))</f>
        <v>#VALUE!</v>
      </c>
      <c r="G39" s="9" t="e" cm="1">
        <f t="array" ref="G39">_xlfn._xlws.FILTER('H2'!$AH$2:$AH$98960, (C39='H2'!$B$2:$B$89280)*(D39='H2'!$D$2:$D$89280)*($A$1='H2'!$E$2:$E$89280))</f>
        <v>#VALUE!</v>
      </c>
      <c r="H39" s="9" t="e" cm="1">
        <f t="array" ref="H39">_xlfn._xlws.FILTER('H2'!$AJ$2:$AJ$98960, (C39='H2'!$B$2:$B$89280)*(D39='H2'!$D$2:$D$89280)*($A$1='H2'!$E$2:$E$89280))</f>
        <v>#VALUE!</v>
      </c>
      <c r="I39" s="9" t="e" cm="1">
        <f t="array" ref="I39">_xlfn._xlws.FILTER('H2'!$AK$2:$AK$98960, (C39='H2'!$B$2:$B$89280)*(D39='H2'!$D$2:$D$89280)*($A$1='H2'!$E$2:$E$89280))</f>
        <v>#VALUE!</v>
      </c>
      <c r="J39" s="9" t="e" cm="1">
        <f t="array" ref="J39">_xlfn._xlws.FILTER('H2'!$AL$2:$AL$98960, (C39='H2'!$B$2:$B$89280)*(D39='H2'!$D$2:$D$89280)*($A$1='H2'!$E$2:$E$89280))</f>
        <v>#VALUE!</v>
      </c>
      <c r="K39" s="2" t="e" cm="1" vm="1">
        <f t="array" ref="K39">AVERAGE(_xlfn._xlws.FILTER('H2'!$L$2:$L$89280, (C39='H2'!$B$2:$B$89280)*(D39='H2'!$D$2:$D$89280)*($A$1='H2'!$E$2:$E$89280)))</f>
        <v>#VALUE!</v>
      </c>
      <c r="L39" s="2" t="e" cm="1" vm="1">
        <f t="array" ref="L39">AVERAGE(_xlfn._xlws.FILTER('H2'!$M$2:$M$89280, (C39='H2'!$B$2:$B$89280)*(D39='H2'!$D$2:$D$89280)*($A$1='H2'!$E$2:$E$89280)))</f>
        <v>#VALUE!</v>
      </c>
      <c r="M39" s="2" t="e" cm="1" vm="1">
        <f t="array" ref="M39">AVERAGE(_xlfn._xlws.FILTER('H2'!$K$2:$K$89280, ($C39='H2'!$B$2:$B$89280)*(D39='H2'!$D$2:$D$89280)*($A$1='H2'!$E$2:$E$89280)))</f>
        <v>#VALUE!</v>
      </c>
      <c r="N39" s="2" t="e" cm="1" vm="1">
        <f t="array" ref="N39">AVERAGE(_xlfn._xlws.FILTER('H2'!$N$2:$N$89280, ($C39='H2'!$B$2:$B$89280)*(D39='H2'!$D$2:$D$89280)*($A$1='H2'!$E$2:$E$89280)))</f>
        <v>#VALUE!</v>
      </c>
      <c r="O39" s="2" t="e" cm="1" vm="1">
        <f t="array" ref="O39">AVERAGE(_xlfn._xlws.FILTER('H2'!$H$2:$H$89280, ($C39='H2'!$B$2:$B$89280)*(D39='H2'!$D$2:$D$89280)*($A$1='H2'!$E$2:$E$89280)))</f>
        <v>#VALUE!</v>
      </c>
      <c r="P39" s="2" t="e" cm="1" vm="1">
        <f t="array" ref="P39">AVERAGE(_xlfn._xlws.FILTER('H2'!$I$2:$I$89280, ($C39='H2'!$B$2:$B$89280)*(D39='H2'!$D$2:$D$89280)*($A$1='H2'!$E$2:$E$89280)))</f>
        <v>#VALUE!</v>
      </c>
      <c r="Q39" s="2" t="e" cm="1" vm="1">
        <f t="array" ref="Q39">AVERAGE(_xlfn._xlws.FILTER('H2'!$G$2:$G$89280, ($C39='H2'!$B$2:$B$89280)*(D39='H2'!$D$2:$D$89280)*($A$1='H2'!$E$2:$E$89280)))</f>
        <v>#VALUE!</v>
      </c>
      <c r="R39" s="2" t="e" cm="1" vm="1">
        <f t="array" ref="R39">AVERAGE(_xlfn._xlws.FILTER(PS!$F$2:$F$89280, (C39=PS!$B$2:$B$89280)*(D39=PS!$D$2:$D$89280)*($A$1=PS!$E$2:$E$89280)))</f>
        <v>#VALUE!</v>
      </c>
      <c r="S39" s="2" t="e" cm="1" vm="1">
        <f t="array" ref="S39">AVERAGE(_xlfn._xlws.FILTER(PS!$F$2:$F$89280, (C39=PS!$B$2:$B$89280)*(D39=PS!$D$2:$D$89280)*(2040=PS!$E$2:$E$89280)))</f>
        <v>#VALUE!</v>
      </c>
      <c r="T39" s="2" t="e" cm="1" vm="1">
        <f t="array" ref="T39">AVERAGE(_xlfn._xlws.FILTER(PS!$P$2:$P$89280, (C39=PS!$B$2:$B$89280)*(D39=PS!$D$2:$D$89280)*($A$1=PS!$E$2:$E$89280)))+AVERAGE(_xlfn._xlws.FILTER(PS!$R$2:$R$89280, (C39=PS!$B$2:$B$89280)*(D39=PS!$D$2:$D$89280)*($A$1=PS!$E$2:$E$89280)))-T$37</f>
        <v>#VALUE!</v>
      </c>
      <c r="U39" s="2" t="e" cm="1" vm="1">
        <f t="array" ref="U39">AVERAGE(_xlfn._xlws.FILTER(PS!$T$2:$T$89280, (C39=PS!$B$2:$B$89280)*(D39=PS!$D$2:$D$89280)*($A$1=PS!$E$2:$E$89280)))-U$37</f>
        <v>#VALUE!</v>
      </c>
      <c r="V39" s="2" t="e" cm="1" vm="1">
        <f t="array" ref="V39">AVERAGE(_xlfn._xlws.FILTER(PS!$O$2:$O$89280+PS!$U$2:$U$89280, (C39=PS!$B$2:$B$89280)*(D39=PS!$D$2:$D$89280)*($A$1=PS!$E$2:$E$89280)))-V$37</f>
        <v>#VALUE!</v>
      </c>
      <c r="W39" s="2" t="e" cm="1" vm="1">
        <f t="array" ref="W39">AVERAGE(_xlfn._xlws.FILTER(PS!$Q$2:$Q$89280, (C39=PS!$B$2:$B$89280)*(D39=PS!$D$2:$D$89280)*($A$1=PS!$E$2:$E$89280)))-W$37</f>
        <v>#VALUE!</v>
      </c>
      <c r="X39" s="2" t="e" cm="1" vm="1">
        <f t="array" ref="X39">AVERAGE(_xlfn._xlws.FILTER(PS!$S$2:$S$89280, (C39=PS!$B$2:$B$89280)*(D39=PS!$D$2:$D$89280)*($A$1=PS!$E$2:$E$89280)))-X$37</f>
        <v>#VALUE!</v>
      </c>
      <c r="Y39" s="2" t="e" cm="1" vm="1">
        <f t="array" ref="Y39">AVERAGE(_xlfn._xlws.FILTER(PS_FS!$W$2:$W$89280+PS_FS!$Y$2:$Y$89280, (C39=PS_FS!$B$2:$B$89280)*(D39=PS_FS!$D$2:$D$89280)*($A$1=PS_FS!$E$2:$E$89280)))-Y$37</f>
        <v>#VALUE!</v>
      </c>
      <c r="Z39" s="2" t="e" cm="1" vm="1">
        <f t="array" ref="Z39">AVERAGE(_xlfn._xlws.FILTER(PS_FS!$AA$2:$AA$89280, (C39=PS_FS!$B$2:$B$89280)*(D39=PS_FS!$D$2:$D$89280)*($A$1=PS_FS!$E$2:$E$89280)))-Z$37</f>
        <v>#VALUE!</v>
      </c>
      <c r="AA39" s="2" t="e" cm="1" vm="1">
        <f t="array" ref="AA39">AVERAGE(_xlfn._xlws.FILTER(PS_FS!$AB$2:$AB$89280+PS_FS!$V$2:$V$89280, (C39=PS_FS!$B$2:$B$89280)*(D39=PS_FS!$D$2:$D$89280)*($A$1=PS_FS!$E$2:$E$89280)))-AA$37</f>
        <v>#VALUE!</v>
      </c>
      <c r="AB39" s="2" t="e" cm="1" vm="1">
        <f t="array" ref="AB39">AVERAGE(_xlfn._xlws.FILTER(PS_FS!$X$2:$X$89280, (C39=PS_FS!$B$2:$B$89280)*(D39=PS_FS!$D$2:$D$89280)*($A$1=PS_FS!$E$2:$E$89280)))-AB$37</f>
        <v>#VALUE!</v>
      </c>
      <c r="AC39" s="2" t="e" cm="1" vm="1">
        <f t="array" ref="AC39">AVERAGE(_xlfn._xlws.FILTER(PS_FS!$Z$2:$Z$89280, (C39=PS_FS!$B$2:$B$89280)*(D39=PS_FS!$D$2:$D$89280)*($A$1=PS_FS!$E$2:$E$89280)))-AC$37</f>
        <v>#VALUE!</v>
      </c>
      <c r="AD39" s="2" t="e" cm="1" vm="1">
        <f t="array" ref="AD39">AVERAGE(_xlfn._xlws.FILTER(ETS!$M$2:$M$89240, (C39=ETS!$A$2:$A$89240)*(D39=ETS!$C$2:$C$89240)*($A$1=ETS!$D$2:$D$89240)))</f>
        <v>#VALUE!</v>
      </c>
      <c r="AE39" s="2" t="e" cm="1" vm="1">
        <f t="array" ref="AE39">AVERAGE(_xlfn._xlws.FILTER(ETS!$M$2:$M$89240, (C39=ETS!$A$2:$A$89240)*(D39=ETS!$C$2:$C$89240)*(2040=ETS!$D$2:$D$89240)))</f>
        <v>#VALUE!</v>
      </c>
      <c r="AF39" s="9" t="e" cm="1" vm="1">
        <f t="array" ref="AF39">AVERAGE(_xlfn._xlws.FILTER(ETS!$L$2:$L$89240, (C39=ETS!$A$2:$A$89240)*(D39=ETS!$C$2:$C$89240)))*40-AF$37</f>
        <v>#VALUE!</v>
      </c>
      <c r="AG39" s="9" t="e" cm="1" vm="1">
        <f t="array" ref="AG39">AVERAGE(_xlfn._xlws.FILTER(ETS!$K$2:$K$89240, (C39=ETS!$A$2:$A$89240)*(D39=ETS!$C$2:$C$89240)))*40-AG$37</f>
        <v>#VALUE!</v>
      </c>
      <c r="AH39" s="9" t="e" cm="1" vm="1">
        <f t="array" ref="AH39">AVERAGE(_xlfn._xlws.FILTER(ETS!$J$2:$J$89240, (C39=ETS!$A$2:$A$89240)*(D39=ETS!$C$2:$C$89240)))*40-AH$37</f>
        <v>#VALUE!</v>
      </c>
      <c r="AI39" s="4" t="e" vm="2">
        <f t="shared" si="19"/>
        <v>#VALUE!</v>
      </c>
      <c r="AJ39" s="2" t="e" vm="2">
        <f t="shared" si="5"/>
        <v>#VALUE!</v>
      </c>
      <c r="AK39" s="9" t="e" vm="2">
        <f t="shared" si="26"/>
        <v>#VALUE!</v>
      </c>
      <c r="AL39" t="e" vm="2">
        <f t="shared" si="2"/>
        <v>#VALUE!</v>
      </c>
      <c r="AM39" s="9" t="e" vm="2">
        <f t="shared" si="3"/>
        <v>#VALUE!</v>
      </c>
      <c r="AN39" t="e" vm="2">
        <f t="shared" si="7"/>
        <v>#VALUE!</v>
      </c>
      <c r="AO39" t="e" vm="2">
        <f t="shared" si="8"/>
        <v>#VALUE!</v>
      </c>
      <c r="AP39" t="e" vm="2">
        <f t="shared" si="27"/>
        <v>#VALUE!</v>
      </c>
      <c r="AQ39" t="e" vm="2">
        <f t="shared" si="10"/>
        <v>#VALUE!</v>
      </c>
      <c r="AR39">
        <v>2490.4501079403449</v>
      </c>
      <c r="AS39" t="e" vm="2">
        <f t="shared" si="11"/>
        <v>#VALUE!</v>
      </c>
      <c r="AT39" s="4" t="e" vm="2">
        <f t="shared" si="4"/>
        <v>#VALUE!</v>
      </c>
      <c r="AU39" s="4" t="e" vm="2">
        <f t="shared" si="4"/>
        <v>#VALUE!</v>
      </c>
    </row>
    <row r="40" spans="1:47" x14ac:dyDescent="0.25">
      <c r="A40" t="s">
        <v>238</v>
      </c>
      <c r="B40">
        <v>56</v>
      </c>
      <c r="C40">
        <v>176</v>
      </c>
      <c r="D40" t="s">
        <v>343</v>
      </c>
      <c r="E40" s="3" t="e" cm="1">
        <f t="array" ref="E40">AVERAGE(_xlfn._xlws.FILTER('H2'!$AG$2:$AG$89120, (C40='H2'!$B$2:$B$89280)*(D40='H2'!$D$2:$D$89280)*($A$1='H2'!$E$2:$E$89280)))</f>
        <v>#VALUE!</v>
      </c>
      <c r="F40" s="2" t="e" cm="1">
        <f t="array" ref="F40">AVERAGE(_xlfn._xlws.FILTER('H2'!$AG$2:$AG$89120, (C40='H2'!$B$2:$B$89280)*(D40='H2'!$D$2:$D$89280)*(2040='H2'!$E$2:$E$89280)))</f>
        <v>#VALUE!</v>
      </c>
      <c r="G40" s="9" t="e" cm="1">
        <f t="array" ref="G40">_xlfn._xlws.FILTER('H2'!$AH$2:$AH$98960, (C40='H2'!$B$2:$B$89280)*(D40='H2'!$D$2:$D$89280)*($A$1='H2'!$E$2:$E$89280))</f>
        <v>#VALUE!</v>
      </c>
      <c r="H40" s="9" t="e" cm="1">
        <f t="array" ref="H40">_xlfn._xlws.FILTER('H2'!$AJ$2:$AJ$98960, (C40='H2'!$B$2:$B$89280)*(D40='H2'!$D$2:$D$89280)*($A$1='H2'!$E$2:$E$89280))</f>
        <v>#VALUE!</v>
      </c>
      <c r="I40" s="9" t="e" cm="1">
        <f t="array" ref="I40">_xlfn._xlws.FILTER('H2'!$AK$2:$AK$98960, (C40='H2'!$B$2:$B$89280)*(D40='H2'!$D$2:$D$89280)*($A$1='H2'!$E$2:$E$89280))</f>
        <v>#VALUE!</v>
      </c>
      <c r="J40" s="9" t="e" cm="1">
        <f t="array" ref="J40">_xlfn._xlws.FILTER('H2'!$AL$2:$AL$98960, (C40='H2'!$B$2:$B$89280)*(D40='H2'!$D$2:$D$89280)*($A$1='H2'!$E$2:$E$89280))</f>
        <v>#VALUE!</v>
      </c>
      <c r="K40" s="2" t="e" cm="1" vm="1">
        <f t="array" ref="K40">AVERAGE(_xlfn._xlws.FILTER('H2'!$L$2:$L$89280, (C40='H2'!$B$2:$B$89280)*(D40='H2'!$D$2:$D$89280)*($A$1='H2'!$E$2:$E$89280)))</f>
        <v>#VALUE!</v>
      </c>
      <c r="L40" s="2" t="e" cm="1" vm="1">
        <f t="array" ref="L40">AVERAGE(_xlfn._xlws.FILTER('H2'!$M$2:$M$89280, (C40='H2'!$B$2:$B$89280)*(D40='H2'!$D$2:$D$89280)*($A$1='H2'!$E$2:$E$89280)))</f>
        <v>#VALUE!</v>
      </c>
      <c r="M40" s="2" t="e" cm="1" vm="1">
        <f t="array" ref="M40">AVERAGE(_xlfn._xlws.FILTER('H2'!$K$2:$K$89280, ($C40='H2'!$B$2:$B$89280)*(D40='H2'!$D$2:$D$89280)*($A$1='H2'!$E$2:$E$89280)))</f>
        <v>#VALUE!</v>
      </c>
      <c r="N40" s="2" t="e" cm="1" vm="1">
        <f t="array" ref="N40">AVERAGE(_xlfn._xlws.FILTER('H2'!$N$2:$N$89280, ($C40='H2'!$B$2:$B$89280)*(D40='H2'!$D$2:$D$89280)*($A$1='H2'!$E$2:$E$89280)))</f>
        <v>#VALUE!</v>
      </c>
      <c r="O40" s="2" t="e" cm="1" vm="1">
        <f t="array" ref="O40">AVERAGE(_xlfn._xlws.FILTER('H2'!$H$2:$H$89280, ($C40='H2'!$B$2:$B$89280)*(D40='H2'!$D$2:$D$89280)*($A$1='H2'!$E$2:$E$89280)))</f>
        <v>#VALUE!</v>
      </c>
      <c r="P40" s="2" t="e" cm="1" vm="1">
        <f t="array" ref="P40">AVERAGE(_xlfn._xlws.FILTER('H2'!$I$2:$I$89280, ($C40='H2'!$B$2:$B$89280)*(D40='H2'!$D$2:$D$89280)*($A$1='H2'!$E$2:$E$89280)))</f>
        <v>#VALUE!</v>
      </c>
      <c r="Q40" s="2" t="e" cm="1" vm="1">
        <f t="array" ref="Q40">AVERAGE(_xlfn._xlws.FILTER('H2'!$G$2:$G$89280, ($C40='H2'!$B$2:$B$89280)*(D40='H2'!$D$2:$D$89280)*($A$1='H2'!$E$2:$E$89280)))</f>
        <v>#VALUE!</v>
      </c>
      <c r="R40" s="2" t="e" cm="1" vm="1">
        <f t="array" ref="R40">AVERAGE(_xlfn._xlws.FILTER(PS!$F$2:$F$89280, (C40=PS!$B$2:$B$89280)*(D40=PS!$D$2:$D$89280)*($A$1=PS!$E$2:$E$89280)))</f>
        <v>#VALUE!</v>
      </c>
      <c r="S40" s="2" t="e" cm="1" vm="1">
        <f t="array" ref="S40">AVERAGE(_xlfn._xlws.FILTER(PS!$F$2:$F$89280, (C40=PS!$B$2:$B$89280)*(D40=PS!$D$2:$D$89280)*(2040=PS!$E$2:$E$89280)))</f>
        <v>#VALUE!</v>
      </c>
      <c r="T40" s="2" t="e" cm="1" vm="1">
        <f t="array" ref="T40">AVERAGE(_xlfn._xlws.FILTER(PS!$P$2:$P$89280, (C40=PS!$B$2:$B$89280)*(D40=PS!$D$2:$D$89280)*($A$1=PS!$E$2:$E$89280)))+AVERAGE(_xlfn._xlws.FILTER(PS!$R$2:$R$89280, (C40=PS!$B$2:$B$89280)*(D40=PS!$D$2:$D$89280)*($A$1=PS!$E$2:$E$89280)))-T$37</f>
        <v>#VALUE!</v>
      </c>
      <c r="U40" s="2" t="e" cm="1" vm="1">
        <f t="array" ref="U40">AVERAGE(_xlfn._xlws.FILTER(PS!$T$2:$T$89280, (C40=PS!$B$2:$B$89280)*(D40=PS!$D$2:$D$89280)*($A$1=PS!$E$2:$E$89280)))-U$37</f>
        <v>#VALUE!</v>
      </c>
      <c r="V40" s="2" t="e" cm="1" vm="1">
        <f t="array" ref="V40">AVERAGE(_xlfn._xlws.FILTER(PS!$O$2:$O$89280+PS!$U$2:$U$89280, (C40=PS!$B$2:$B$89280)*(D40=PS!$D$2:$D$89280)*($A$1=PS!$E$2:$E$89280)))-V$37</f>
        <v>#VALUE!</v>
      </c>
      <c r="W40" s="2" t="e" cm="1" vm="1">
        <f t="array" ref="W40">AVERAGE(_xlfn._xlws.FILTER(PS!$Q$2:$Q$89280, (C40=PS!$B$2:$B$89280)*(D40=PS!$D$2:$D$89280)*($A$1=PS!$E$2:$E$89280)))-W$37</f>
        <v>#VALUE!</v>
      </c>
      <c r="X40" s="2" t="e" cm="1" vm="1">
        <f t="array" ref="X40">AVERAGE(_xlfn._xlws.FILTER(PS!$S$2:$S$89280, (C40=PS!$B$2:$B$89280)*(D40=PS!$D$2:$D$89280)*($A$1=PS!$E$2:$E$89280)))-X$37</f>
        <v>#VALUE!</v>
      </c>
      <c r="Y40" s="2" t="e" cm="1" vm="1">
        <f t="array" ref="Y40">AVERAGE(_xlfn._xlws.FILTER(PS_FS!$W$2:$W$89280+PS_FS!$Y$2:$Y$89280, (C40=PS_FS!$B$2:$B$89280)*(D40=PS_FS!$D$2:$D$89280)*($A$1=PS_FS!$E$2:$E$89280)))-Y$37</f>
        <v>#VALUE!</v>
      </c>
      <c r="Z40" s="2" t="e" cm="1" vm="1">
        <f t="array" ref="Z40">AVERAGE(_xlfn._xlws.FILTER(PS_FS!$AA$2:$AA$89280, (C40=PS_FS!$B$2:$B$89280)*(D40=PS_FS!$D$2:$D$89280)*($A$1=PS_FS!$E$2:$E$89280)))-Z$37</f>
        <v>#VALUE!</v>
      </c>
      <c r="AA40" s="2" t="e" cm="1" vm="1">
        <f t="array" ref="AA40">AVERAGE(_xlfn._xlws.FILTER(PS_FS!$AB$2:$AB$89280+PS_FS!$V$2:$V$89280, (C40=PS_FS!$B$2:$B$89280)*(D40=PS_FS!$D$2:$D$89280)*($A$1=PS_FS!$E$2:$E$89280)))-AA$37</f>
        <v>#VALUE!</v>
      </c>
      <c r="AB40" s="2" t="e" cm="1" vm="1">
        <f t="array" ref="AB40">AVERAGE(_xlfn._xlws.FILTER(PS_FS!$X$2:$X$89280, (C40=PS_FS!$B$2:$B$89280)*(D40=PS_FS!$D$2:$D$89280)*($A$1=PS_FS!$E$2:$E$89280)))-AB$37</f>
        <v>#VALUE!</v>
      </c>
      <c r="AC40" s="2" t="e" cm="1" vm="1">
        <f t="array" ref="AC40">AVERAGE(_xlfn._xlws.FILTER(PS_FS!$Z$2:$Z$89280, (C40=PS_FS!$B$2:$B$89280)*(D40=PS_FS!$D$2:$D$89280)*($A$1=PS_FS!$E$2:$E$89280)))-AC$37</f>
        <v>#VALUE!</v>
      </c>
      <c r="AD40" s="2" t="e" cm="1" vm="1">
        <f t="array" ref="AD40">AVERAGE(_xlfn._xlws.FILTER(ETS!$M$2:$M$89240, (C40=ETS!$A$2:$A$89240)*(D40=ETS!$C$2:$C$89240)*($A$1=ETS!$D$2:$D$89240)))</f>
        <v>#VALUE!</v>
      </c>
      <c r="AE40" s="2" t="e" cm="1" vm="1">
        <f t="array" ref="AE40">AVERAGE(_xlfn._xlws.FILTER(ETS!$M$2:$M$89240, (C40=ETS!$A$2:$A$89240)*(D40=ETS!$C$2:$C$89240)*(2040=ETS!$D$2:$D$89240)))</f>
        <v>#VALUE!</v>
      </c>
      <c r="AF40" s="9" t="e" cm="1" vm="1">
        <f t="array" ref="AF40">AVERAGE(_xlfn._xlws.FILTER(ETS!$L$2:$L$89240, (C40=ETS!$A$2:$A$89240)*(D40=ETS!$C$2:$C$89240)))*40-AF$37</f>
        <v>#VALUE!</v>
      </c>
      <c r="AG40" s="9" t="e" cm="1" vm="1">
        <f t="array" ref="AG40">AVERAGE(_xlfn._xlws.FILTER(ETS!$K$2:$K$89240, (C40=ETS!$A$2:$A$89240)*(D40=ETS!$C$2:$C$89240)))*40-AG$37</f>
        <v>#VALUE!</v>
      </c>
      <c r="AH40" s="9" t="e" cm="1" vm="1">
        <f t="array" ref="AH40">AVERAGE(_xlfn._xlws.FILTER(ETS!$J$2:$J$89240, (C40=ETS!$A$2:$A$89240)*(D40=ETS!$C$2:$C$89240)))*40-AH$37</f>
        <v>#VALUE!</v>
      </c>
      <c r="AI40" s="4" t="e" vm="2">
        <f t="shared" si="19"/>
        <v>#VALUE!</v>
      </c>
      <c r="AJ40" s="2" t="e" vm="2">
        <f t="shared" si="5"/>
        <v>#VALUE!</v>
      </c>
      <c r="AK40" s="9" t="e" vm="2">
        <f t="shared" si="26"/>
        <v>#VALUE!</v>
      </c>
      <c r="AL40" t="e" vm="2">
        <f t="shared" si="2"/>
        <v>#VALUE!</v>
      </c>
      <c r="AM40" s="9" t="e" vm="2">
        <f t="shared" si="3"/>
        <v>#VALUE!</v>
      </c>
      <c r="AN40" t="e" vm="2">
        <f t="shared" si="7"/>
        <v>#VALUE!</v>
      </c>
      <c r="AO40" t="e" vm="2">
        <f t="shared" si="8"/>
        <v>#VALUE!</v>
      </c>
      <c r="AP40" t="e" vm="2">
        <f t="shared" si="27"/>
        <v>#VALUE!</v>
      </c>
      <c r="AQ40" t="e" vm="2">
        <f t="shared" si="10"/>
        <v>#VALUE!</v>
      </c>
      <c r="AR40">
        <v>2490.4501079403449</v>
      </c>
      <c r="AS40" t="e" vm="2">
        <f t="shared" si="11"/>
        <v>#VALUE!</v>
      </c>
      <c r="AT40" s="4" t="e" vm="2">
        <f t="shared" si="4"/>
        <v>#VALUE!</v>
      </c>
      <c r="AU40" s="4" t="e" vm="2">
        <f t="shared" si="4"/>
        <v>#VALUE!</v>
      </c>
    </row>
    <row r="41" spans="1:47" x14ac:dyDescent="0.25">
      <c r="A41" t="s">
        <v>242</v>
      </c>
      <c r="B41">
        <v>57</v>
      </c>
      <c r="C41">
        <v>226</v>
      </c>
      <c r="D41" t="s">
        <v>343</v>
      </c>
      <c r="E41" s="3" t="e" cm="1">
        <f t="array" ref="E41">AVERAGE(_xlfn._xlws.FILTER('H2'!$AG$2:$AG$89120, (C41='H2'!$B$2:$B$89280)*(D41='H2'!$D$2:$D$89280)*($A$1='H2'!$E$2:$E$89280)))</f>
        <v>#VALUE!</v>
      </c>
      <c r="F41" s="2" t="e" cm="1">
        <f t="array" ref="F41">AVERAGE(_xlfn._xlws.FILTER('H2'!$AG$2:$AG$89120, (C41='H2'!$B$2:$B$89280)*(D41='H2'!$D$2:$D$89280)*(2040='H2'!$E$2:$E$89280)))</f>
        <v>#VALUE!</v>
      </c>
      <c r="G41" s="9" t="e" cm="1">
        <f t="array" ref="G41">_xlfn._xlws.FILTER('H2'!$AH$2:$AH$98960, (C41='H2'!$B$2:$B$89280)*(D41='H2'!$D$2:$D$89280)*($A$1='H2'!$E$2:$E$89280))</f>
        <v>#VALUE!</v>
      </c>
      <c r="H41" s="9" t="e" cm="1">
        <f t="array" ref="H41">_xlfn._xlws.FILTER('H2'!$AJ$2:$AJ$98960, (C41='H2'!$B$2:$B$89280)*(D41='H2'!$D$2:$D$89280)*($A$1='H2'!$E$2:$E$89280))</f>
        <v>#VALUE!</v>
      </c>
      <c r="I41" s="9" t="e" cm="1">
        <f t="array" ref="I41">_xlfn._xlws.FILTER('H2'!$AK$2:$AK$98960, (C41='H2'!$B$2:$B$89280)*(D41='H2'!$D$2:$D$89280)*($A$1='H2'!$E$2:$E$89280))</f>
        <v>#VALUE!</v>
      </c>
      <c r="J41" s="9" t="e" cm="1">
        <f t="array" ref="J41">_xlfn._xlws.FILTER('H2'!$AL$2:$AL$98960, (C41='H2'!$B$2:$B$89280)*(D41='H2'!$D$2:$D$89280)*($A$1='H2'!$E$2:$E$89280))</f>
        <v>#VALUE!</v>
      </c>
      <c r="K41" s="2" t="e" cm="1" vm="1">
        <f t="array" ref="K41">AVERAGE(_xlfn._xlws.FILTER('H2'!$L$2:$L$89280, (C41='H2'!$B$2:$B$89280)*(D41='H2'!$D$2:$D$89280)*($A$1='H2'!$E$2:$E$89280)))</f>
        <v>#VALUE!</v>
      </c>
      <c r="L41" s="2" t="e" cm="1" vm="1">
        <f t="array" ref="L41">AVERAGE(_xlfn._xlws.FILTER('H2'!$M$2:$M$89280, (C41='H2'!$B$2:$B$89280)*(D41='H2'!$D$2:$D$89280)*($A$1='H2'!$E$2:$E$89280)))</f>
        <v>#VALUE!</v>
      </c>
      <c r="M41" s="2" t="e" cm="1" vm="1">
        <f t="array" ref="M41">AVERAGE(_xlfn._xlws.FILTER('H2'!$K$2:$K$89280, ($C41='H2'!$B$2:$B$89280)*(D41='H2'!$D$2:$D$89280)*($A$1='H2'!$E$2:$E$89280)))</f>
        <v>#VALUE!</v>
      </c>
      <c r="N41" s="2" t="e" cm="1" vm="1">
        <f t="array" ref="N41">AVERAGE(_xlfn._xlws.FILTER('H2'!$N$2:$N$89280, ($C41='H2'!$B$2:$B$89280)*(D41='H2'!$D$2:$D$89280)*($A$1='H2'!$E$2:$E$89280)))</f>
        <v>#VALUE!</v>
      </c>
      <c r="O41" s="2" t="e" cm="1" vm="1">
        <f t="array" ref="O41">AVERAGE(_xlfn._xlws.FILTER('H2'!$H$2:$H$89280, ($C41='H2'!$B$2:$B$89280)*(D41='H2'!$D$2:$D$89280)*($A$1='H2'!$E$2:$E$89280)))</f>
        <v>#VALUE!</v>
      </c>
      <c r="P41" s="2" t="e" cm="1" vm="1">
        <f t="array" ref="P41">AVERAGE(_xlfn._xlws.FILTER('H2'!$I$2:$I$89280, ($C41='H2'!$B$2:$B$89280)*(D41='H2'!$D$2:$D$89280)*($A$1='H2'!$E$2:$E$89280)))</f>
        <v>#VALUE!</v>
      </c>
      <c r="Q41" s="2" t="e" cm="1" vm="1">
        <f t="array" ref="Q41">AVERAGE(_xlfn._xlws.FILTER('H2'!$G$2:$G$89280, ($C41='H2'!$B$2:$B$89280)*(D41='H2'!$D$2:$D$89280)*($A$1='H2'!$E$2:$E$89280)))</f>
        <v>#VALUE!</v>
      </c>
      <c r="R41" s="2" t="e" cm="1" vm="1">
        <f t="array" ref="R41">AVERAGE(_xlfn._xlws.FILTER(PS!$F$2:$F$89280, (C41=PS!$B$2:$B$89280)*(D41=PS!$D$2:$D$89280)*($A$1=PS!$E$2:$E$89280)))</f>
        <v>#VALUE!</v>
      </c>
      <c r="S41" s="2" t="e" cm="1" vm="1">
        <f t="array" ref="S41">AVERAGE(_xlfn._xlws.FILTER(PS!$F$2:$F$89280, (C41=PS!$B$2:$B$89280)*(D41=PS!$D$2:$D$89280)*(2040=PS!$E$2:$E$89280)))</f>
        <v>#VALUE!</v>
      </c>
      <c r="T41" s="2" t="e" cm="1" vm="1">
        <f t="array" ref="T41">AVERAGE(_xlfn._xlws.FILTER(PS!$P$2:$P$89280, (C41=PS!$B$2:$B$89280)*(D41=PS!$D$2:$D$89280)*($A$1=PS!$E$2:$E$89280)))+AVERAGE(_xlfn._xlws.FILTER(PS!$R$2:$R$89280, (C41=PS!$B$2:$B$89280)*(D41=PS!$D$2:$D$89280)*($A$1=PS!$E$2:$E$89280)))-T$37</f>
        <v>#VALUE!</v>
      </c>
      <c r="U41" s="2" t="e" cm="1" vm="1">
        <f t="array" ref="U41">AVERAGE(_xlfn._xlws.FILTER(PS!$T$2:$T$89280, (C41=PS!$B$2:$B$89280)*(D41=PS!$D$2:$D$89280)*($A$1=PS!$E$2:$E$89280)))-U$37</f>
        <v>#VALUE!</v>
      </c>
      <c r="V41" s="2" t="e" cm="1" vm="1">
        <f t="array" ref="V41">AVERAGE(_xlfn._xlws.FILTER(PS!$O$2:$O$89280+PS!$U$2:$U$89280, (C41=PS!$B$2:$B$89280)*(D41=PS!$D$2:$D$89280)*($A$1=PS!$E$2:$E$89280)))-V$37</f>
        <v>#VALUE!</v>
      </c>
      <c r="W41" s="2" t="e" cm="1" vm="1">
        <f t="array" ref="W41">AVERAGE(_xlfn._xlws.FILTER(PS!$Q$2:$Q$89280, (C41=PS!$B$2:$B$89280)*(D41=PS!$D$2:$D$89280)*($A$1=PS!$E$2:$E$89280)))-W$37</f>
        <v>#VALUE!</v>
      </c>
      <c r="X41" s="2" t="e" cm="1" vm="1">
        <f t="array" ref="X41">AVERAGE(_xlfn._xlws.FILTER(PS!$S$2:$S$89280, (C41=PS!$B$2:$B$89280)*(D41=PS!$D$2:$D$89280)*($A$1=PS!$E$2:$E$89280)))-X$37</f>
        <v>#VALUE!</v>
      </c>
      <c r="Y41" s="2" t="e" cm="1" vm="1">
        <f t="array" ref="Y41">AVERAGE(_xlfn._xlws.FILTER(PS_FS!$W$2:$W$89280+PS_FS!$Y$2:$Y$89280, (C41=PS_FS!$B$2:$B$89280)*(D41=PS_FS!$D$2:$D$89280)*($A$1=PS_FS!$E$2:$E$89280)))-Y$37</f>
        <v>#VALUE!</v>
      </c>
      <c r="Z41" s="2" t="e" cm="1" vm="1">
        <f t="array" ref="Z41">AVERAGE(_xlfn._xlws.FILTER(PS_FS!$AA$2:$AA$89280, (C41=PS_FS!$B$2:$B$89280)*(D41=PS_FS!$D$2:$D$89280)*($A$1=PS_FS!$E$2:$E$89280)))-Z$37</f>
        <v>#VALUE!</v>
      </c>
      <c r="AA41" s="2" t="e" cm="1" vm="1">
        <f t="array" ref="AA41">AVERAGE(_xlfn._xlws.FILTER(PS_FS!$AB$2:$AB$89280+PS_FS!$V$2:$V$89280, (C41=PS_FS!$B$2:$B$89280)*(D41=PS_FS!$D$2:$D$89280)*($A$1=PS_FS!$E$2:$E$89280)))-AA$37</f>
        <v>#VALUE!</v>
      </c>
      <c r="AB41" s="2" t="e" cm="1" vm="1">
        <f t="array" ref="AB41">AVERAGE(_xlfn._xlws.FILTER(PS_FS!$X$2:$X$89280, (C41=PS_FS!$B$2:$B$89280)*(D41=PS_FS!$D$2:$D$89280)*($A$1=PS_FS!$E$2:$E$89280)))-AB$37</f>
        <v>#VALUE!</v>
      </c>
      <c r="AC41" s="2" t="e" cm="1" vm="1">
        <f t="array" ref="AC41">AVERAGE(_xlfn._xlws.FILTER(PS_FS!$Z$2:$Z$89280, (C41=PS_FS!$B$2:$B$89280)*(D41=PS_FS!$D$2:$D$89280)*($A$1=PS_FS!$E$2:$E$89280)))-AC$37</f>
        <v>#VALUE!</v>
      </c>
      <c r="AD41" s="2" t="e" cm="1" vm="1">
        <f t="array" ref="AD41">AVERAGE(_xlfn._xlws.FILTER(ETS!$M$2:$M$89240, (C41=ETS!$A$2:$A$89240)*(D41=ETS!$C$2:$C$89240)*($A$1=ETS!$D$2:$D$89240)))</f>
        <v>#VALUE!</v>
      </c>
      <c r="AE41" s="2" t="e" cm="1" vm="1">
        <f t="array" ref="AE41">AVERAGE(_xlfn._xlws.FILTER(ETS!$M$2:$M$89240, (C41=ETS!$A$2:$A$89240)*(D41=ETS!$C$2:$C$89240)*(2040=ETS!$D$2:$D$89240)))</f>
        <v>#VALUE!</v>
      </c>
      <c r="AF41" s="9" t="e" cm="1" vm="1">
        <f t="array" ref="AF41">AVERAGE(_xlfn._xlws.FILTER(ETS!$L$2:$L$89240, (C41=ETS!$A$2:$A$89240)*(D41=ETS!$C$2:$C$89240)))*40-AF$37</f>
        <v>#VALUE!</v>
      </c>
      <c r="AG41" s="9" t="e" cm="1" vm="1">
        <f t="array" ref="AG41">AVERAGE(_xlfn._xlws.FILTER(ETS!$K$2:$K$89240, (C41=ETS!$A$2:$A$89240)*(D41=ETS!$C$2:$C$89240)))*40-AG$37</f>
        <v>#VALUE!</v>
      </c>
      <c r="AH41" s="9" t="e" cm="1" vm="1">
        <f t="array" ref="AH41">AVERAGE(_xlfn._xlws.FILTER(ETS!$J$2:$J$89240, (C41=ETS!$A$2:$A$89240)*(D41=ETS!$C$2:$C$89240)))*40-AH$37</f>
        <v>#VALUE!</v>
      </c>
      <c r="AI41" s="4" t="e" vm="2">
        <f t="shared" si="19"/>
        <v>#VALUE!</v>
      </c>
      <c r="AJ41" s="2" t="e" vm="2">
        <f t="shared" si="5"/>
        <v>#VALUE!</v>
      </c>
      <c r="AK41" s="9" t="e" vm="2">
        <f t="shared" si="26"/>
        <v>#VALUE!</v>
      </c>
      <c r="AL41" t="e" vm="2">
        <f t="shared" si="2"/>
        <v>#VALUE!</v>
      </c>
      <c r="AM41" s="9" t="e" vm="2">
        <f t="shared" si="3"/>
        <v>#VALUE!</v>
      </c>
      <c r="AN41" t="e" vm="2">
        <f t="shared" si="7"/>
        <v>#VALUE!</v>
      </c>
      <c r="AO41" t="e" vm="2">
        <f t="shared" si="8"/>
        <v>#VALUE!</v>
      </c>
      <c r="AP41" t="e" vm="2">
        <f t="shared" si="27"/>
        <v>#VALUE!</v>
      </c>
      <c r="AQ41" t="e" vm="2">
        <f t="shared" si="10"/>
        <v>#VALUE!</v>
      </c>
      <c r="AR41">
        <v>2490.4501079403449</v>
      </c>
      <c r="AS41" t="e" vm="2">
        <f t="shared" si="11"/>
        <v>#VALUE!</v>
      </c>
      <c r="AT41" s="4" t="e" vm="2">
        <f t="shared" si="4"/>
        <v>#VALUE!</v>
      </c>
      <c r="AU41" s="4" t="e" vm="2">
        <f t="shared" si="4"/>
        <v>#VALUE!</v>
      </c>
    </row>
    <row r="42" spans="1:47" x14ac:dyDescent="0.25">
      <c r="A42" t="s">
        <v>256</v>
      </c>
      <c r="B42">
        <v>59</v>
      </c>
      <c r="C42">
        <v>1</v>
      </c>
      <c r="D42" t="s">
        <v>342</v>
      </c>
      <c r="E42" s="3" t="e" cm="1">
        <f t="array" ref="E42">AVERAGE(_xlfn._xlws.FILTER('H2'!$AG$2:$AG$89120, (C42='H2'!$B$2:$B$89280)*(D42='H2'!$D$2:$D$89280)*($A$1='H2'!$E$2:$E$89280)))</f>
        <v>#VALUE!</v>
      </c>
      <c r="F42" s="2" t="e" cm="1">
        <f t="array" ref="F42">AVERAGE(_xlfn._xlws.FILTER('H2'!$AG$2:$AG$89120, (C42='H2'!$B$2:$B$89280)*(D42='H2'!$D$2:$D$89280)*(2040='H2'!$E$2:$E$89280)))</f>
        <v>#VALUE!</v>
      </c>
      <c r="G42" s="9" t="e" cm="1">
        <f t="array" ref="G42">_xlfn._xlws.FILTER('H2'!$AH$2:$AH$98960, (C42='H2'!$B$2:$B$89280)*(D42='H2'!$D$2:$D$89280)*($A$1='H2'!$E$2:$E$89280))</f>
        <v>#VALUE!</v>
      </c>
      <c r="H42" s="9" t="e" cm="1">
        <f t="array" ref="H42">_xlfn._xlws.FILTER('H2'!$AJ$2:$AJ$98960, (C42='H2'!$B$2:$B$89280)*(D42='H2'!$D$2:$D$89280)*($A$1='H2'!$E$2:$E$89280))</f>
        <v>#VALUE!</v>
      </c>
      <c r="I42" s="9" t="e" cm="1">
        <f t="array" ref="I42">_xlfn._xlws.FILTER('H2'!$AK$2:$AK$98960, (C42='H2'!$B$2:$B$89280)*(D42='H2'!$D$2:$D$89280)*($A$1='H2'!$E$2:$E$89280))</f>
        <v>#VALUE!</v>
      </c>
      <c r="J42" s="9" t="e" cm="1">
        <f t="array" ref="J42">_xlfn._xlws.FILTER('H2'!$AL$2:$AL$98960, (C42='H2'!$B$2:$B$89280)*(D42='H2'!$D$2:$D$89280)*($A$1='H2'!$E$2:$E$89280))</f>
        <v>#VALUE!</v>
      </c>
      <c r="K42" s="2" cm="1">
        <f t="array" ref="K42">AVERAGE(_xlfn._xlws.FILTER('H2'!$L$2:$L$89280, (C42='H2'!$B$2:$B$89280)*(D42='H2'!$D$2:$D$89280)*($A$1='H2'!$E$2:$E$89280)))</f>
        <v>5.3715970971693281</v>
      </c>
      <c r="L42" s="2" cm="1">
        <f t="array" ref="L42">AVERAGE(_xlfn._xlws.FILTER('H2'!$M$2:$M$89280, (C42='H2'!$B$2:$B$89280)*(D42='H2'!$D$2:$D$89280)*($A$1='H2'!$E$2:$E$89280)))</f>
        <v>3.7945492859109571</v>
      </c>
      <c r="M42" s="2" cm="1">
        <f t="array" ref="M42">AVERAGE(_xlfn._xlws.FILTER('H2'!$K$2:$K$89280, ($C42='H2'!$B$2:$B$89280)*(D42='H2'!$D$2:$D$89280)*($A$1='H2'!$E$2:$E$89280)))</f>
        <v>3.999149740634774</v>
      </c>
      <c r="N42" s="2" cm="1">
        <f t="array" ref="N42">AVERAGE(_xlfn._xlws.FILTER('H2'!$N$2:$N$89280, ($C42='H2'!$B$2:$B$89280)*(D42='H2'!$D$2:$D$89280)*($A$1='H2'!$E$2:$E$89280)))</f>
        <v>6.5137872870005813</v>
      </c>
      <c r="O42" s="2" cm="1">
        <f t="array" ref="O42">AVERAGE(_xlfn._xlws.FILTER('H2'!$H$2:$H$89280, ($C42='H2'!$B$2:$B$89280)*(D42='H2'!$D$2:$D$89280)*($A$1='H2'!$E$2:$E$89280)))</f>
        <v>36.772623059575544</v>
      </c>
      <c r="P42" s="2" cm="1">
        <f t="array" ref="P42">AVERAGE(_xlfn._xlws.FILTER('H2'!$I$2:$I$89280, ($C42='H2'!$B$2:$B$89280)*(D42='H2'!$D$2:$D$89280)*($A$1='H2'!$E$2:$E$89280)))</f>
        <v>38.466503943558678</v>
      </c>
      <c r="Q42" s="2" cm="1">
        <f t="array" ref="Q42">AVERAGE(_xlfn._xlws.FILTER('H2'!$G$2:$G$89280, ($C42='H2'!$B$2:$B$89280)*(D42='H2'!$D$2:$D$89280)*($A$1='H2'!$E$2:$E$89280)))</f>
        <v>19.845352588358136</v>
      </c>
      <c r="R42" s="2" cm="1">
        <f t="array" ref="R42">AVERAGE(_xlfn._xlws.FILTER(PS!$F$2:$F$89280, (C42=PS!$B$2:$B$89280)*(D42=PS!$D$2:$D$89280)*($A$1=PS!$E$2:$E$89280)))</f>
        <v>83.758148697907387</v>
      </c>
      <c r="S42" s="2" cm="1">
        <f t="array" ref="S42">AVERAGE(_xlfn._xlws.FILTER(PS!$F$2:$F$89280, (C42=PS!$B$2:$B$89280)*(D42=PS!$D$2:$D$89280)*(2040=PS!$E$2:$E$89280)))</f>
        <v>103.20221551538322</v>
      </c>
      <c r="T42" s="9" cm="1">
        <f t="array" ref="T42">AVERAGE(_xlfn._xlws.FILTER(PS!$P$2:$P$89280, (C42=PS!$B$2:$B$89280)*(D42=PS!$D$2:$D$89280)*($A$1=PS!$E$2:$E$89280)))+AVERAGE(_xlfn._xlws.FILTER(PS!$R$2:$R$89280, (C42=PS!$B$2:$B$89280)*(D42=PS!$D$2:$D$89280)*($A$1=PS!$E$2:$E$89280)))</f>
        <v>1091.3772235238525</v>
      </c>
      <c r="U42" s="9" cm="1">
        <f t="array" ref="U42">AVERAGE(_xlfn._xlws.FILTER(PS!$T$2:$T$89280, (C42=PS!$B$2:$B$89280)*(D42=PS!$D$2:$D$89280)*($A$1=PS!$E$2:$E$89280)))</f>
        <v>448.62253237896027</v>
      </c>
      <c r="V42" s="9" cm="1">
        <f t="array" ref="V42">AVERAGE(_xlfn._xlws.FILTER(PS!$O$2:$O$89280+PS!$U$2:$U$89280, (C42=PS!$B$2:$B$89280)*(D42=PS!$D$2:$D$89280)*($A$1=PS!$E$2:$E$89280)))</f>
        <v>97.317540535024136</v>
      </c>
      <c r="W42" s="9" cm="1">
        <f t="array" ref="W42">AVERAGE(_xlfn._xlws.FILTER(PS!$Q$2:$Q$89280, (C42=PS!$B$2:$B$89280)*(D42=PS!$D$2:$D$89280)*($A$1=PS!$E$2:$E$89280)))</f>
        <v>23.072000000000042</v>
      </c>
      <c r="X42" s="9" cm="1">
        <f t="array" ref="X42">AVERAGE(_xlfn._xlws.FILTER(PS!$S$2:$S$89280, (C42=PS!$B$2:$B$89280)*(D42=PS!$D$2:$D$89280)*($A$1=PS!$E$2:$E$89280)))</f>
        <v>47.088000000000001</v>
      </c>
      <c r="Y42" s="9" cm="1">
        <f t="array" ref="Y42">AVERAGE(_xlfn._xlws.FILTER(PS_FS!$W$2:$W$89280+PS_FS!$Y$2:$Y$89280, (C42=PS_FS!$B$2:$B$89280)*(D42=PS_FS!$D$2:$D$89280)*($A$1=PS_FS!$E$2:$E$89280)))</f>
        <v>1955.0888548927294</v>
      </c>
      <c r="Z42" s="9" cm="1">
        <f t="array" ref="Z42">AVERAGE(_xlfn._xlws.FILTER(PS_FS!$AA$2:$AA$89280, (C42=PS_FS!$B$2:$B$89280)*(D42=PS_FS!$D$2:$D$89280)*($A$1=PS_FS!$E$2:$E$89280)))</f>
        <v>490.33187252589937</v>
      </c>
      <c r="AA42" s="9" cm="1">
        <f t="array" ref="AA42">AVERAGE(_xlfn._xlws.FILTER(PS_FS!$AB$2:$AB$89280+PS_FS!$V$2:$V$89280, (C42=PS_FS!$B$2:$B$89280)*(D42=PS_FS!$D$2:$D$89280)*($A$1=PS_FS!$E$2:$E$89280)))</f>
        <v>161.65667451734456</v>
      </c>
      <c r="AB42" s="9" cm="1">
        <f t="array" ref="AB42">AVERAGE(_xlfn._xlws.FILTER(PS_FS!$X$2:$X$89280, (C42=PS_FS!$B$2:$B$89280)*(D42=PS_FS!$D$2:$D$89280)*($A$1=PS_FS!$E$2:$E$89280)))</f>
        <v>3.5761384033904564</v>
      </c>
      <c r="AC42" s="9" cm="1">
        <f t="array" ref="AC42">AVERAGE(_xlfn._xlws.FILTER(PS_FS!$Z$2:$Z$89280, (C42=PS_FS!$B$2:$B$89280)*(D42=PS_FS!$D$2:$D$89280)*($A$1=PS_FS!$E$2:$E$89280)))</f>
        <v>342.25144528656625</v>
      </c>
      <c r="AE42" s="2" cm="1">
        <f t="array" ref="AE42">AVERAGE(_xlfn._xlws.FILTER(ETS!$M$2:$M$89240, (C42=ETS!$A$2:$A$89240)*(D42=ETS!$C$2:$C$89240)*(2040=ETS!$D$2:$D$89240)))</f>
        <v>407.41638773034225</v>
      </c>
      <c r="AF42" s="9" cm="1">
        <f t="array" ref="AF42">AVERAGE(_xlfn._xlws.FILTER(ETS!$L$2:$L$89240, (C42=ETS!$A$2:$A$89240)*(D42=ETS!$C$2:$C$89240)))*40</f>
        <v>3457.6984856035751</v>
      </c>
      <c r="AG42" s="9" cm="1">
        <f t="array" ref="AG42">AVERAGE(_xlfn._xlws.FILTER(ETS!$K$2:$K$89240, (C42=ETS!$A$2:$A$89240)*(D42=ETS!$C$2:$C$89240)))*40</f>
        <v>605.75085367085239</v>
      </c>
      <c r="AH42" s="9" cm="1">
        <f t="array" ref="AH42">AVERAGE(_xlfn._xlws.FILTER(ETS!$J$2:$J$89240, (C42=ETS!$A$2:$A$89240)*(D42=ETS!$C$2:$C$89240)))*40</f>
        <v>15202.715385612824</v>
      </c>
      <c r="AI42" s="4">
        <f t="shared" si="19"/>
        <v>19266.16472488725</v>
      </c>
      <c r="AJ42" s="2">
        <f t="shared" si="5"/>
        <v>2952.9049856259298</v>
      </c>
      <c r="AK42" s="9">
        <f>AJ42</f>
        <v>2952.9049856259298</v>
      </c>
      <c r="AL42">
        <f t="shared" si="2"/>
        <v>461.93264530594246</v>
      </c>
      <c r="AM42" s="9">
        <f t="shared" si="3"/>
        <v>2490.9723403199873</v>
      </c>
      <c r="AN42">
        <f t="shared" si="7"/>
        <v>13.159832812586274</v>
      </c>
      <c r="AO42">
        <f t="shared" si="8"/>
        <v>302.4828306416494</v>
      </c>
      <c r="AQ42">
        <f t="shared" si="10"/>
        <v>2490.9723403199873</v>
      </c>
      <c r="AR42">
        <v>2490.4501079403449</v>
      </c>
      <c r="AS42">
        <f t="shared" si="11"/>
        <v>0.52223237964244618</v>
      </c>
      <c r="AT42" s="4">
        <f t="shared" si="4"/>
        <v>4820.5074715340124</v>
      </c>
      <c r="AU42" s="4">
        <f t="shared" si="4"/>
        <v>3255.3030194476523</v>
      </c>
    </row>
    <row r="43" spans="1:47" x14ac:dyDescent="0.25">
      <c r="A43" t="s">
        <v>234</v>
      </c>
      <c r="B43">
        <v>60</v>
      </c>
      <c r="C43">
        <v>22</v>
      </c>
      <c r="D43" t="s">
        <v>342</v>
      </c>
      <c r="E43" s="3" t="e" cm="1">
        <f t="array" ref="E43">AVERAGE(_xlfn._xlws.FILTER('H2'!$AG$2:$AG$89120, (C43='H2'!$B$2:$B$89280)*(D43='H2'!$D$2:$D$89280)*($A$1='H2'!$E$2:$E$89280)))</f>
        <v>#VALUE!</v>
      </c>
      <c r="F43" s="2" t="e" cm="1">
        <f t="array" ref="F43">AVERAGE(_xlfn._xlws.FILTER('H2'!$AG$2:$AG$89120, (C43='H2'!$B$2:$B$89280)*(D43='H2'!$D$2:$D$89280)*(2040='H2'!$E$2:$E$89280)))</f>
        <v>#VALUE!</v>
      </c>
      <c r="G43" s="9" t="e" cm="1">
        <f t="array" ref="G43">_xlfn._xlws.FILTER('H2'!$AH$2:$AH$98960, (C43='H2'!$B$2:$B$89280)*(D43='H2'!$D$2:$D$89280)*($A$1='H2'!$E$2:$E$89280))</f>
        <v>#VALUE!</v>
      </c>
      <c r="H43" s="9" t="e" cm="1">
        <f t="array" ref="H43">_xlfn._xlws.FILTER('H2'!$AJ$2:$AJ$98960, (C43='H2'!$B$2:$B$89280)*(D43='H2'!$D$2:$D$89280)*($A$1='H2'!$E$2:$E$89280))</f>
        <v>#VALUE!</v>
      </c>
      <c r="I43" s="9" t="e" cm="1">
        <f t="array" ref="I43">_xlfn._xlws.FILTER('H2'!$AK$2:$AK$98960, (C43='H2'!$B$2:$B$89280)*(D43='H2'!$D$2:$D$89280)*($A$1='H2'!$E$2:$E$89280))</f>
        <v>#VALUE!</v>
      </c>
      <c r="J43" s="9" t="e" cm="1">
        <f t="array" ref="J43">_xlfn._xlws.FILTER('H2'!$AL$2:$AL$98960, (C43='H2'!$B$2:$B$89280)*(D43='H2'!$D$2:$D$89280)*($A$1='H2'!$E$2:$E$89280))</f>
        <v>#VALUE!</v>
      </c>
      <c r="K43" s="2" t="e" cm="1" vm="1">
        <f t="array" ref="K43">AVERAGE(_xlfn._xlws.FILTER('H2'!$L$2:$L$89280, (C43='H2'!$B$2:$B$89280)*(D43='H2'!$D$2:$D$89280)*($A$1='H2'!$E$2:$E$89280)))</f>
        <v>#VALUE!</v>
      </c>
      <c r="L43" s="2" t="e" cm="1" vm="1">
        <f t="array" ref="L43">AVERAGE(_xlfn._xlws.FILTER('H2'!$M$2:$M$89280, (C43='H2'!$B$2:$B$89280)*(D43='H2'!$D$2:$D$89280)*($A$1='H2'!$E$2:$E$89280)))</f>
        <v>#VALUE!</v>
      </c>
      <c r="M43" s="2" t="e" cm="1" vm="1">
        <f t="array" ref="M43">AVERAGE(_xlfn._xlws.FILTER('H2'!$K$2:$K$89280, ($C43='H2'!$B$2:$B$89280)*(D43='H2'!$D$2:$D$89280)*($A$1='H2'!$E$2:$E$89280)))</f>
        <v>#VALUE!</v>
      </c>
      <c r="N43" s="2" t="e" cm="1" vm="1">
        <f t="array" ref="N43">AVERAGE(_xlfn._xlws.FILTER('H2'!$N$2:$N$89280, ($C43='H2'!$B$2:$B$89280)*(D43='H2'!$D$2:$D$89280)*($A$1='H2'!$E$2:$E$89280)))</f>
        <v>#VALUE!</v>
      </c>
      <c r="O43" s="2" t="e" cm="1" vm="1">
        <f t="array" ref="O43">AVERAGE(_xlfn._xlws.FILTER('H2'!$H$2:$H$89280, ($C43='H2'!$B$2:$B$89280)*(D43='H2'!$D$2:$D$89280)*($A$1='H2'!$E$2:$E$89280)))</f>
        <v>#VALUE!</v>
      </c>
      <c r="P43" s="2" t="e" cm="1" vm="1">
        <f t="array" ref="P43">AVERAGE(_xlfn._xlws.FILTER('H2'!$I$2:$I$89280, ($C43='H2'!$B$2:$B$89280)*(D43='H2'!$D$2:$D$89280)*($A$1='H2'!$E$2:$E$89280)))</f>
        <v>#VALUE!</v>
      </c>
      <c r="Q43" s="2" t="e" cm="1" vm="1">
        <f t="array" ref="Q43">AVERAGE(_xlfn._xlws.FILTER('H2'!$G$2:$G$89280, ($C43='H2'!$B$2:$B$89280)*(D43='H2'!$D$2:$D$89280)*($A$1='H2'!$E$2:$E$89280)))</f>
        <v>#VALUE!</v>
      </c>
      <c r="R43" s="2" t="e" cm="1" vm="1">
        <f t="array" ref="R43">AVERAGE(_xlfn._xlws.FILTER(PS!$F$2:$F$89280, (C43=PS!$B$2:$B$89280)*(D43=PS!$D$2:$D$89280)*($A$1=PS!$E$2:$E$89280)))</f>
        <v>#VALUE!</v>
      </c>
      <c r="S43" s="2" t="e" cm="1" vm="1">
        <f t="array" ref="S43">AVERAGE(_xlfn._xlws.FILTER(PS!$F$2:$F$89280, (C43=PS!$B$2:$B$89280)*(D43=PS!$D$2:$D$89280)*(2040=PS!$E$2:$E$89280)))</f>
        <v>#VALUE!</v>
      </c>
      <c r="T43" s="2" t="e" cm="1" vm="1">
        <f t="array" ref="T43">AVERAGE(_xlfn._xlws.FILTER(PS!$P$2:$P$89280, (C43=PS!$B$2:$B$89280)*(D43=PS!$D$2:$D$89280)*($A$1=PS!$E$2:$E$89280)))+AVERAGE(_xlfn._xlws.FILTER(PS!$R$2:$R$89280, (C43=PS!$B$2:$B$89280)*(D43=PS!$D$2:$D$89280)*($A$1=PS!$E$2:$E$89280)))-T$42</f>
        <v>#VALUE!</v>
      </c>
      <c r="U43" s="2" t="e" cm="1" vm="1">
        <f t="array" ref="U43">AVERAGE(_xlfn._xlws.FILTER(PS!$T$2:$T$89280, (C43=PS!$B$2:$B$89280)*(D43=PS!$D$2:$D$89280)*($A$1=PS!$E$2:$E$89280)))-U$42</f>
        <v>#VALUE!</v>
      </c>
      <c r="V43" s="2" t="e" cm="1" vm="1">
        <f t="array" ref="V43">AVERAGE(_xlfn._xlws.FILTER(PS!$O$2:$O$89280+PS!$U$2:$U$89280, (C43=PS!$B$2:$B$89280)*(D43=PS!$D$2:$D$89280)*($A$1=PS!$E$2:$E$89280)))-V$42</f>
        <v>#VALUE!</v>
      </c>
      <c r="W43" s="2" t="e" cm="1" vm="1">
        <f t="array" ref="W43">AVERAGE(_xlfn._xlws.FILTER(PS!$Q$2:$Q$89280, (C43=PS!$B$2:$B$89280)*(D43=PS!$D$2:$D$89280)*($A$1=PS!$E$2:$E$89280)))-W$42</f>
        <v>#VALUE!</v>
      </c>
      <c r="X43" s="2" t="e" cm="1" vm="1">
        <f t="array" ref="X43">AVERAGE(_xlfn._xlws.FILTER(PS!$S$2:$S$89280, (C43=PS!$B$2:$B$89280)*(D43=PS!$D$2:$D$89280)*($A$1=PS!$E$2:$E$89280)))-X$42</f>
        <v>#VALUE!</v>
      </c>
      <c r="Y43" s="2" t="e" cm="1" vm="1">
        <f t="array" ref="Y43">AVERAGE(_xlfn._xlws.FILTER(PS_FS!$W$2:$W$89280+PS_FS!$Y$2:$Y$89280, (C43=PS_FS!$B$2:$B$89280)*(D43=PS_FS!$D$2:$D$89280)*($A$1=PS_FS!$E$2:$E$89280)))-Y$42</f>
        <v>#VALUE!</v>
      </c>
      <c r="Z43" s="2" t="e" cm="1" vm="1">
        <f t="array" ref="Z43">AVERAGE(_xlfn._xlws.FILTER(PS_FS!$AA$2:$AA$89280, (C43=PS_FS!$B$2:$B$89280)*(D43=PS_FS!$D$2:$D$89280)*($A$1=PS_FS!$E$2:$E$89280)))-Z$42</f>
        <v>#VALUE!</v>
      </c>
      <c r="AA43" s="2" t="e" cm="1" vm="1">
        <f t="array" ref="AA43">AVERAGE(_xlfn._xlws.FILTER(PS_FS!$AB$2:$AB$89280+PS_FS!$V$2:$V$89280, (C43=PS_FS!$B$2:$B$89280)*(D43=PS_FS!$D$2:$D$89280)*($A$1=PS_FS!$E$2:$E$89280)))-AA$42</f>
        <v>#VALUE!</v>
      </c>
      <c r="AB43" s="2" t="e" cm="1" vm="1">
        <f t="array" ref="AB43">AVERAGE(_xlfn._xlws.FILTER(PS_FS!$X$2:$X$89280, (C43=PS_FS!$B$2:$B$89280)*(D43=PS_FS!$D$2:$D$89280)*($A$1=PS_FS!$E$2:$E$89280)))-AB$42</f>
        <v>#VALUE!</v>
      </c>
      <c r="AC43" s="2" t="e" cm="1" vm="1">
        <f t="array" ref="AC43">AVERAGE(_xlfn._xlws.FILTER(PS_FS!$Z$2:$Z$89280, (C43=PS_FS!$B$2:$B$89280)*(D43=PS_FS!$D$2:$D$89280)*($A$1=PS_FS!$E$2:$E$89280)))-AC$42</f>
        <v>#VALUE!</v>
      </c>
      <c r="AD43" s="2" t="e" cm="1" vm="1">
        <f t="array" ref="AD43">AVERAGE(_xlfn._xlws.FILTER(ETS!$M$2:$M$89240, (C43=ETS!$A$2:$A$89240)*(D43=ETS!$C$2:$C$89240)*($A$1=ETS!$D$2:$D$89240)))</f>
        <v>#VALUE!</v>
      </c>
      <c r="AE43" s="2" t="e" cm="1" vm="1">
        <f t="array" ref="AE43">AVERAGE(_xlfn._xlws.FILTER(ETS!$M$2:$M$89240, (C43=ETS!$A$2:$A$89240)*(D43=ETS!$C$2:$C$89240)*(2040=ETS!$D$2:$D$89240)))</f>
        <v>#VALUE!</v>
      </c>
      <c r="AF43" s="9" t="e" cm="1" vm="1">
        <f t="array" ref="AF43">AVERAGE(_xlfn._xlws.FILTER(ETS!$L$2:$L$89240, (C43=ETS!$A$2:$A$89240)*(D43=ETS!$C$2:$C$89240)))*40-AF$42</f>
        <v>#VALUE!</v>
      </c>
      <c r="AG43" s="9" t="e" cm="1" vm="1">
        <f t="array" ref="AG43">AVERAGE(_xlfn._xlws.FILTER(ETS!$K$2:$K$89240, (C43=ETS!$A$2:$A$89240)*(D43=ETS!$C$2:$C$89240)))*40-AG$42</f>
        <v>#VALUE!</v>
      </c>
      <c r="AH43" s="9" t="e" cm="1" vm="1">
        <f t="array" ref="AH43">AVERAGE(_xlfn._xlws.FILTER(ETS!$J$2:$J$89240, (C43=ETS!$A$2:$A$89240)*(D43=ETS!$C$2:$C$89240)))*40-AH$42</f>
        <v>#VALUE!</v>
      </c>
      <c r="AI43" s="4" t="e" vm="2">
        <f t="shared" si="19"/>
        <v>#VALUE!</v>
      </c>
      <c r="AJ43" s="2" t="e" vm="2">
        <f t="shared" si="5"/>
        <v>#VALUE!</v>
      </c>
      <c r="AK43" s="9" t="e" vm="2">
        <f t="shared" ref="AK43:AK46" si="28">AJ43+AJ$2</f>
        <v>#VALUE!</v>
      </c>
      <c r="AL43" t="e" vm="2">
        <f t="shared" si="2"/>
        <v>#VALUE!</v>
      </c>
      <c r="AM43" s="9" t="e" vm="2">
        <f t="shared" si="3"/>
        <v>#VALUE!</v>
      </c>
      <c r="AN43" t="e" vm="2">
        <f t="shared" si="7"/>
        <v>#VALUE!</v>
      </c>
      <c r="AO43" t="e" vm="2">
        <f t="shared" si="8"/>
        <v>#VALUE!</v>
      </c>
      <c r="AP43" t="e" vm="2">
        <f t="shared" ref="AP43:AP46" si="29">AJ43-AN43</f>
        <v>#VALUE!</v>
      </c>
      <c r="AQ43" t="e" vm="2">
        <f t="shared" si="10"/>
        <v>#VALUE!</v>
      </c>
      <c r="AR43">
        <v>2490.4501079403449</v>
      </c>
      <c r="AS43" t="e" vm="2">
        <f t="shared" si="11"/>
        <v>#VALUE!</v>
      </c>
      <c r="AT43" s="4" t="e" vm="2">
        <f t="shared" si="4"/>
        <v>#VALUE!</v>
      </c>
      <c r="AU43" s="4" t="e" vm="2">
        <f t="shared" si="4"/>
        <v>#VALUE!</v>
      </c>
    </row>
    <row r="44" spans="1:47" x14ac:dyDescent="0.25">
      <c r="A44" t="s">
        <v>233</v>
      </c>
      <c r="B44">
        <v>61</v>
      </c>
      <c r="C44">
        <v>76</v>
      </c>
      <c r="D44" t="s">
        <v>342</v>
      </c>
      <c r="E44" s="3" t="e" cm="1">
        <f t="array" ref="E44">AVERAGE(_xlfn._xlws.FILTER('H2'!$AG$2:$AG$89120, (C44='H2'!$B$2:$B$89280)*(D44='H2'!$D$2:$D$89280)*($A$1='H2'!$E$2:$E$89280)))</f>
        <v>#VALUE!</v>
      </c>
      <c r="F44" s="2" t="e" cm="1">
        <f t="array" ref="F44">AVERAGE(_xlfn._xlws.FILTER('H2'!$AG$2:$AG$89120, (C44='H2'!$B$2:$B$89280)*(D44='H2'!$D$2:$D$89280)*(2040='H2'!$E$2:$E$89280)))</f>
        <v>#VALUE!</v>
      </c>
      <c r="G44" s="9" t="e" cm="1">
        <f t="array" ref="G44">_xlfn._xlws.FILTER('H2'!$AH$2:$AH$98960, (C44='H2'!$B$2:$B$89280)*(D44='H2'!$D$2:$D$89280)*($A$1='H2'!$E$2:$E$89280))</f>
        <v>#VALUE!</v>
      </c>
      <c r="H44" s="9" t="e" cm="1">
        <f t="array" ref="H44">_xlfn._xlws.FILTER('H2'!$AJ$2:$AJ$98960, (C44='H2'!$B$2:$B$89280)*(D44='H2'!$D$2:$D$89280)*($A$1='H2'!$E$2:$E$89280))</f>
        <v>#VALUE!</v>
      </c>
      <c r="I44" s="9" t="e" cm="1">
        <f t="array" ref="I44">_xlfn._xlws.FILTER('H2'!$AK$2:$AK$98960, (C44='H2'!$B$2:$B$89280)*(D44='H2'!$D$2:$D$89280)*($A$1='H2'!$E$2:$E$89280))</f>
        <v>#VALUE!</v>
      </c>
      <c r="J44" s="9" t="e" cm="1">
        <f t="array" ref="J44">_xlfn._xlws.FILTER('H2'!$AL$2:$AL$98960, (C44='H2'!$B$2:$B$89280)*(D44='H2'!$D$2:$D$89280)*($A$1='H2'!$E$2:$E$89280))</f>
        <v>#VALUE!</v>
      </c>
      <c r="K44" s="2" t="e" cm="1" vm="1">
        <f t="array" ref="K44">AVERAGE(_xlfn._xlws.FILTER('H2'!$L$2:$L$89280, (C44='H2'!$B$2:$B$89280)*(D44='H2'!$D$2:$D$89280)*($A$1='H2'!$E$2:$E$89280)))</f>
        <v>#VALUE!</v>
      </c>
      <c r="L44" s="2" t="e" cm="1" vm="1">
        <f t="array" ref="L44">AVERAGE(_xlfn._xlws.FILTER('H2'!$M$2:$M$89280, (C44='H2'!$B$2:$B$89280)*(D44='H2'!$D$2:$D$89280)*($A$1='H2'!$E$2:$E$89280)))</f>
        <v>#VALUE!</v>
      </c>
      <c r="M44" s="2" t="e" cm="1" vm="1">
        <f t="array" ref="M44">AVERAGE(_xlfn._xlws.FILTER('H2'!$K$2:$K$89280, ($C44='H2'!$B$2:$B$89280)*(D44='H2'!$D$2:$D$89280)*($A$1='H2'!$E$2:$E$89280)))</f>
        <v>#VALUE!</v>
      </c>
      <c r="N44" s="2" t="e" cm="1" vm="1">
        <f t="array" ref="N44">AVERAGE(_xlfn._xlws.FILTER('H2'!$N$2:$N$89280, ($C44='H2'!$B$2:$B$89280)*(D44='H2'!$D$2:$D$89280)*($A$1='H2'!$E$2:$E$89280)))</f>
        <v>#VALUE!</v>
      </c>
      <c r="O44" s="2" t="e" cm="1" vm="1">
        <f t="array" ref="O44">AVERAGE(_xlfn._xlws.FILTER('H2'!$H$2:$H$89280, ($C44='H2'!$B$2:$B$89280)*(D44='H2'!$D$2:$D$89280)*($A$1='H2'!$E$2:$E$89280)))</f>
        <v>#VALUE!</v>
      </c>
      <c r="P44" s="2" t="e" cm="1" vm="1">
        <f t="array" ref="P44">AVERAGE(_xlfn._xlws.FILTER('H2'!$I$2:$I$89280, ($C44='H2'!$B$2:$B$89280)*(D44='H2'!$D$2:$D$89280)*($A$1='H2'!$E$2:$E$89280)))</f>
        <v>#VALUE!</v>
      </c>
      <c r="Q44" s="2" t="e" cm="1" vm="1">
        <f t="array" ref="Q44">AVERAGE(_xlfn._xlws.FILTER('H2'!$G$2:$G$89280, ($C44='H2'!$B$2:$B$89280)*(D44='H2'!$D$2:$D$89280)*($A$1='H2'!$E$2:$E$89280)))</f>
        <v>#VALUE!</v>
      </c>
      <c r="R44" s="2" t="e" cm="1" vm="1">
        <f t="array" ref="R44">AVERAGE(_xlfn._xlws.FILTER(PS!$F$2:$F$89280, (C44=PS!$B$2:$B$89280)*(D44=PS!$D$2:$D$89280)*($A$1=PS!$E$2:$E$89280)))</f>
        <v>#VALUE!</v>
      </c>
      <c r="S44" s="2" t="e" cm="1" vm="1">
        <f t="array" ref="S44">AVERAGE(_xlfn._xlws.FILTER(PS!$F$2:$F$89280, (C44=PS!$B$2:$B$89280)*(D44=PS!$D$2:$D$89280)*(2040=PS!$E$2:$E$89280)))</f>
        <v>#VALUE!</v>
      </c>
      <c r="T44" s="2" t="e" cm="1" vm="1">
        <f t="array" ref="T44">AVERAGE(_xlfn._xlws.FILTER(PS!$P$2:$P$89280, (C44=PS!$B$2:$B$89280)*(D44=PS!$D$2:$D$89280)*($A$1=PS!$E$2:$E$89280)))+AVERAGE(_xlfn._xlws.FILTER(PS!$R$2:$R$89280, (C44=PS!$B$2:$B$89280)*(D44=PS!$D$2:$D$89280)*($A$1=PS!$E$2:$E$89280)))-T$42</f>
        <v>#VALUE!</v>
      </c>
      <c r="U44" s="2" t="e" cm="1" vm="1">
        <f t="array" ref="U44">AVERAGE(_xlfn._xlws.FILTER(PS!$T$2:$T$89280, (C44=PS!$B$2:$B$89280)*(D44=PS!$D$2:$D$89280)*($A$1=PS!$E$2:$E$89280)))-U$42</f>
        <v>#VALUE!</v>
      </c>
      <c r="V44" s="2" t="e" cm="1" vm="1">
        <f t="array" ref="V44">AVERAGE(_xlfn._xlws.FILTER(PS!$O$2:$O$89280+PS!$U$2:$U$89280, (C44=PS!$B$2:$B$89280)*(D44=PS!$D$2:$D$89280)*($A$1=PS!$E$2:$E$89280)))-V$42</f>
        <v>#VALUE!</v>
      </c>
      <c r="W44" s="2" t="e" cm="1" vm="1">
        <f t="array" ref="W44">AVERAGE(_xlfn._xlws.FILTER(PS!$Q$2:$Q$89280, (C44=PS!$B$2:$B$89280)*(D44=PS!$D$2:$D$89280)*($A$1=PS!$E$2:$E$89280)))-W$42</f>
        <v>#VALUE!</v>
      </c>
      <c r="X44" s="2" t="e" cm="1" vm="1">
        <f t="array" ref="X44">AVERAGE(_xlfn._xlws.FILTER(PS!$S$2:$S$89280, (C44=PS!$B$2:$B$89280)*(D44=PS!$D$2:$D$89280)*($A$1=PS!$E$2:$E$89280)))-X$42</f>
        <v>#VALUE!</v>
      </c>
      <c r="Y44" s="2" t="e" cm="1" vm="1">
        <f t="array" ref="Y44">AVERAGE(_xlfn._xlws.FILTER(PS_FS!$W$2:$W$89280+PS_FS!$Y$2:$Y$89280, (C44=PS_FS!$B$2:$B$89280)*(D44=PS_FS!$D$2:$D$89280)*($A$1=PS_FS!$E$2:$E$89280)))-Y$42</f>
        <v>#VALUE!</v>
      </c>
      <c r="Z44" s="2" t="e" cm="1" vm="1">
        <f t="array" ref="Z44">AVERAGE(_xlfn._xlws.FILTER(PS_FS!$AA$2:$AA$89280, (C44=PS_FS!$B$2:$B$89280)*(D44=PS_FS!$D$2:$D$89280)*($A$1=PS_FS!$E$2:$E$89280)))-Z$42</f>
        <v>#VALUE!</v>
      </c>
      <c r="AA44" s="2" t="e" cm="1" vm="1">
        <f t="array" ref="AA44">AVERAGE(_xlfn._xlws.FILTER(PS_FS!$AB$2:$AB$89280+PS_FS!$V$2:$V$89280, (C44=PS_FS!$B$2:$B$89280)*(D44=PS_FS!$D$2:$D$89280)*($A$1=PS_FS!$E$2:$E$89280)))-AA$42</f>
        <v>#VALUE!</v>
      </c>
      <c r="AB44" s="2" t="e" cm="1" vm="1">
        <f t="array" ref="AB44">AVERAGE(_xlfn._xlws.FILTER(PS_FS!$X$2:$X$89280, (C44=PS_FS!$B$2:$B$89280)*(D44=PS_FS!$D$2:$D$89280)*($A$1=PS_FS!$E$2:$E$89280)))-AB$42</f>
        <v>#VALUE!</v>
      </c>
      <c r="AC44" s="2" t="e" cm="1" vm="1">
        <f t="array" ref="AC44">AVERAGE(_xlfn._xlws.FILTER(PS_FS!$Z$2:$Z$89280, (C44=PS_FS!$B$2:$B$89280)*(D44=PS_FS!$D$2:$D$89280)*($A$1=PS_FS!$E$2:$E$89280)))-AC$42</f>
        <v>#VALUE!</v>
      </c>
      <c r="AD44" s="2" t="e" cm="1" vm="1">
        <f t="array" ref="AD44">AVERAGE(_xlfn._xlws.FILTER(ETS!$M$2:$M$89240, (C44=ETS!$A$2:$A$89240)*(D44=ETS!$C$2:$C$89240)*($A$1=ETS!$D$2:$D$89240)))</f>
        <v>#VALUE!</v>
      </c>
      <c r="AE44" s="2" t="e" cm="1" vm="1">
        <f t="array" ref="AE44">AVERAGE(_xlfn._xlws.FILTER(ETS!$M$2:$M$89240, (C44=ETS!$A$2:$A$89240)*(D44=ETS!$C$2:$C$89240)*(2040=ETS!$D$2:$D$89240)))</f>
        <v>#VALUE!</v>
      </c>
      <c r="AF44" s="9" t="e" cm="1" vm="1">
        <f t="array" ref="AF44">AVERAGE(_xlfn._xlws.FILTER(ETS!$L$2:$L$89240, (C44=ETS!$A$2:$A$89240)*(D44=ETS!$C$2:$C$89240)))*40-AF$42</f>
        <v>#VALUE!</v>
      </c>
      <c r="AG44" s="9" t="e" cm="1" vm="1">
        <f t="array" ref="AG44">AVERAGE(_xlfn._xlws.FILTER(ETS!$K$2:$K$89240, (C44=ETS!$A$2:$A$89240)*(D44=ETS!$C$2:$C$89240)))*40-AG$42</f>
        <v>#VALUE!</v>
      </c>
      <c r="AH44" s="9" t="e" cm="1" vm="1">
        <f t="array" ref="AH44">AVERAGE(_xlfn._xlws.FILTER(ETS!$J$2:$J$89240, (C44=ETS!$A$2:$A$89240)*(D44=ETS!$C$2:$C$89240)))*40-AH$42</f>
        <v>#VALUE!</v>
      </c>
      <c r="AI44" s="4" t="e" vm="2">
        <f t="shared" si="19"/>
        <v>#VALUE!</v>
      </c>
      <c r="AJ44" s="2" t="e" vm="2">
        <f t="shared" si="5"/>
        <v>#VALUE!</v>
      </c>
      <c r="AK44" s="9" t="e" vm="2">
        <f t="shared" si="28"/>
        <v>#VALUE!</v>
      </c>
      <c r="AL44" t="e" vm="2">
        <f t="shared" si="2"/>
        <v>#VALUE!</v>
      </c>
      <c r="AM44" s="9" t="e" vm="2">
        <f t="shared" si="3"/>
        <v>#VALUE!</v>
      </c>
      <c r="AN44" t="e" vm="2">
        <f t="shared" si="7"/>
        <v>#VALUE!</v>
      </c>
      <c r="AO44" t="e" vm="2">
        <f t="shared" si="8"/>
        <v>#VALUE!</v>
      </c>
      <c r="AP44" t="e" vm="2">
        <f t="shared" si="29"/>
        <v>#VALUE!</v>
      </c>
      <c r="AQ44" t="e" vm="2">
        <f t="shared" si="10"/>
        <v>#VALUE!</v>
      </c>
      <c r="AR44">
        <v>2490.4501079403449</v>
      </c>
      <c r="AS44" t="e" vm="2">
        <f t="shared" si="11"/>
        <v>#VALUE!</v>
      </c>
      <c r="AT44" s="4" t="e" vm="2">
        <f t="shared" si="4"/>
        <v>#VALUE!</v>
      </c>
      <c r="AU44" s="4" t="e" vm="2">
        <f t="shared" si="4"/>
        <v>#VALUE!</v>
      </c>
    </row>
    <row r="45" spans="1:47" x14ac:dyDescent="0.25">
      <c r="A45" t="s">
        <v>238</v>
      </c>
      <c r="B45">
        <v>62</v>
      </c>
      <c r="C45">
        <v>176</v>
      </c>
      <c r="D45" t="s">
        <v>342</v>
      </c>
      <c r="E45" s="3" t="e" cm="1">
        <f t="array" ref="E45">AVERAGE(_xlfn._xlws.FILTER('H2'!$AG$2:$AG$89120, (C45='H2'!$B$2:$B$89280)*(D45='H2'!$D$2:$D$89280)*($A$1='H2'!$E$2:$E$89280)))</f>
        <v>#VALUE!</v>
      </c>
      <c r="F45" s="2" t="e" cm="1">
        <f t="array" ref="F45">AVERAGE(_xlfn._xlws.FILTER('H2'!$AG$2:$AG$89120, (C45='H2'!$B$2:$B$89280)*(D45='H2'!$D$2:$D$89280)*(2040='H2'!$E$2:$E$89280)))</f>
        <v>#VALUE!</v>
      </c>
      <c r="G45" s="9" t="e" cm="1">
        <f t="array" ref="G45">_xlfn._xlws.FILTER('H2'!$AH$2:$AH$98960, (C45='H2'!$B$2:$B$89280)*(D45='H2'!$D$2:$D$89280)*($A$1='H2'!$E$2:$E$89280))</f>
        <v>#VALUE!</v>
      </c>
      <c r="H45" s="9" t="e" cm="1">
        <f t="array" ref="H45">_xlfn._xlws.FILTER('H2'!$AJ$2:$AJ$98960, (C45='H2'!$B$2:$B$89280)*(D45='H2'!$D$2:$D$89280)*($A$1='H2'!$E$2:$E$89280))</f>
        <v>#VALUE!</v>
      </c>
      <c r="I45" s="9" t="e" cm="1">
        <f t="array" ref="I45">_xlfn._xlws.FILTER('H2'!$AK$2:$AK$98960, (C45='H2'!$B$2:$B$89280)*(D45='H2'!$D$2:$D$89280)*($A$1='H2'!$E$2:$E$89280))</f>
        <v>#VALUE!</v>
      </c>
      <c r="J45" s="9" t="e" cm="1">
        <f t="array" ref="J45">_xlfn._xlws.FILTER('H2'!$AL$2:$AL$98960, (C45='H2'!$B$2:$B$89280)*(D45='H2'!$D$2:$D$89280)*($A$1='H2'!$E$2:$E$89280))</f>
        <v>#VALUE!</v>
      </c>
      <c r="K45" s="2" t="e" cm="1" vm="1">
        <f t="array" ref="K45">AVERAGE(_xlfn._xlws.FILTER('H2'!$L$2:$L$89280, (C45='H2'!$B$2:$B$89280)*(D45='H2'!$D$2:$D$89280)*($A$1='H2'!$E$2:$E$89280)))</f>
        <v>#VALUE!</v>
      </c>
      <c r="L45" s="2" t="e" cm="1" vm="1">
        <f t="array" ref="L45">AVERAGE(_xlfn._xlws.FILTER('H2'!$M$2:$M$89280, (C45='H2'!$B$2:$B$89280)*(D45='H2'!$D$2:$D$89280)*($A$1='H2'!$E$2:$E$89280)))</f>
        <v>#VALUE!</v>
      </c>
      <c r="M45" s="2" t="e" cm="1" vm="1">
        <f t="array" ref="M45">AVERAGE(_xlfn._xlws.FILTER('H2'!$K$2:$K$89280, ($C45='H2'!$B$2:$B$89280)*(D45='H2'!$D$2:$D$89280)*($A$1='H2'!$E$2:$E$89280)))</f>
        <v>#VALUE!</v>
      </c>
      <c r="N45" s="2" t="e" cm="1" vm="1">
        <f t="array" ref="N45">AVERAGE(_xlfn._xlws.FILTER('H2'!$N$2:$N$89280, ($C45='H2'!$B$2:$B$89280)*(D45='H2'!$D$2:$D$89280)*($A$1='H2'!$E$2:$E$89280)))</f>
        <v>#VALUE!</v>
      </c>
      <c r="O45" s="2" t="e" cm="1" vm="1">
        <f t="array" ref="O45">AVERAGE(_xlfn._xlws.FILTER('H2'!$H$2:$H$89280, ($C45='H2'!$B$2:$B$89280)*(D45='H2'!$D$2:$D$89280)*($A$1='H2'!$E$2:$E$89280)))</f>
        <v>#VALUE!</v>
      </c>
      <c r="P45" s="2" t="e" cm="1" vm="1">
        <f t="array" ref="P45">AVERAGE(_xlfn._xlws.FILTER('H2'!$I$2:$I$89280, ($C45='H2'!$B$2:$B$89280)*(D45='H2'!$D$2:$D$89280)*($A$1='H2'!$E$2:$E$89280)))</f>
        <v>#VALUE!</v>
      </c>
      <c r="Q45" s="2" t="e" cm="1" vm="1">
        <f t="array" ref="Q45">AVERAGE(_xlfn._xlws.FILTER('H2'!$G$2:$G$89280, ($C45='H2'!$B$2:$B$89280)*(D45='H2'!$D$2:$D$89280)*($A$1='H2'!$E$2:$E$89280)))</f>
        <v>#VALUE!</v>
      </c>
      <c r="R45" s="2" t="e" cm="1" vm="1">
        <f t="array" ref="R45">AVERAGE(_xlfn._xlws.FILTER(PS!$F$2:$F$89280, (C45=PS!$B$2:$B$89280)*(D45=PS!$D$2:$D$89280)*($A$1=PS!$E$2:$E$89280)))</f>
        <v>#VALUE!</v>
      </c>
      <c r="S45" s="2" t="e" cm="1" vm="1">
        <f t="array" ref="S45">AVERAGE(_xlfn._xlws.FILTER(PS!$F$2:$F$89280, (C45=PS!$B$2:$B$89280)*(D45=PS!$D$2:$D$89280)*(2040=PS!$E$2:$E$89280)))</f>
        <v>#VALUE!</v>
      </c>
      <c r="T45" s="2" t="e" cm="1" vm="1">
        <f t="array" ref="T45">AVERAGE(_xlfn._xlws.FILTER(PS!$P$2:$P$89280, (C45=PS!$B$2:$B$89280)*(D45=PS!$D$2:$D$89280)*($A$1=PS!$E$2:$E$89280)))+AVERAGE(_xlfn._xlws.FILTER(PS!$R$2:$R$89280, (C45=PS!$B$2:$B$89280)*(D45=PS!$D$2:$D$89280)*($A$1=PS!$E$2:$E$89280)))-T$42</f>
        <v>#VALUE!</v>
      </c>
      <c r="U45" s="2" t="e" cm="1" vm="1">
        <f t="array" ref="U45">AVERAGE(_xlfn._xlws.FILTER(PS!$T$2:$T$89280, (C45=PS!$B$2:$B$89280)*(D45=PS!$D$2:$D$89280)*($A$1=PS!$E$2:$E$89280)))-U$42</f>
        <v>#VALUE!</v>
      </c>
      <c r="V45" s="2" t="e" cm="1" vm="1">
        <f t="array" ref="V45">AVERAGE(_xlfn._xlws.FILTER(PS!$O$2:$O$89280+PS!$U$2:$U$89280, (C45=PS!$B$2:$B$89280)*(D45=PS!$D$2:$D$89280)*($A$1=PS!$E$2:$E$89280)))-V$42</f>
        <v>#VALUE!</v>
      </c>
      <c r="W45" s="2" t="e" cm="1" vm="1">
        <f t="array" ref="W45">AVERAGE(_xlfn._xlws.FILTER(PS!$Q$2:$Q$89280, (C45=PS!$B$2:$B$89280)*(D45=PS!$D$2:$D$89280)*($A$1=PS!$E$2:$E$89280)))-W$42</f>
        <v>#VALUE!</v>
      </c>
      <c r="X45" s="2" t="e" cm="1" vm="1">
        <f t="array" ref="X45">AVERAGE(_xlfn._xlws.FILTER(PS!$S$2:$S$89280, (C45=PS!$B$2:$B$89280)*(D45=PS!$D$2:$D$89280)*($A$1=PS!$E$2:$E$89280)))-X$42</f>
        <v>#VALUE!</v>
      </c>
      <c r="Y45" s="2" t="e" cm="1" vm="1">
        <f t="array" ref="Y45">AVERAGE(_xlfn._xlws.FILTER(PS_FS!$W$2:$W$89280+PS_FS!$Y$2:$Y$89280, (C45=PS_FS!$B$2:$B$89280)*(D45=PS_FS!$D$2:$D$89280)*($A$1=PS_FS!$E$2:$E$89280)))-Y$42</f>
        <v>#VALUE!</v>
      </c>
      <c r="Z45" s="2" t="e" cm="1" vm="1">
        <f t="array" ref="Z45">AVERAGE(_xlfn._xlws.FILTER(PS_FS!$AA$2:$AA$89280, (C45=PS_FS!$B$2:$B$89280)*(D45=PS_FS!$D$2:$D$89280)*($A$1=PS_FS!$E$2:$E$89280)))-Z$42</f>
        <v>#VALUE!</v>
      </c>
      <c r="AA45" s="2" t="e" cm="1" vm="1">
        <f t="array" ref="AA45">AVERAGE(_xlfn._xlws.FILTER(PS_FS!$AB$2:$AB$89280+PS_FS!$V$2:$V$89280, (C45=PS_FS!$B$2:$B$89280)*(D45=PS_FS!$D$2:$D$89280)*($A$1=PS_FS!$E$2:$E$89280)))-AA$42</f>
        <v>#VALUE!</v>
      </c>
      <c r="AB45" s="2" t="e" cm="1" vm="1">
        <f t="array" ref="AB45">AVERAGE(_xlfn._xlws.FILTER(PS_FS!$X$2:$X$89280, (C45=PS_FS!$B$2:$B$89280)*(D45=PS_FS!$D$2:$D$89280)*($A$1=PS_FS!$E$2:$E$89280)))-AB$42</f>
        <v>#VALUE!</v>
      </c>
      <c r="AC45" s="2" t="e" cm="1" vm="1">
        <f t="array" ref="AC45">AVERAGE(_xlfn._xlws.FILTER(PS_FS!$Z$2:$Z$89280, (C45=PS_FS!$B$2:$B$89280)*(D45=PS_FS!$D$2:$D$89280)*($A$1=PS_FS!$E$2:$E$89280)))-AC$42</f>
        <v>#VALUE!</v>
      </c>
      <c r="AD45" s="2" t="e" cm="1" vm="1">
        <f t="array" ref="AD45">AVERAGE(_xlfn._xlws.FILTER(ETS!$M$2:$M$89240, (C45=ETS!$A$2:$A$89240)*(D45=ETS!$C$2:$C$89240)*($A$1=ETS!$D$2:$D$89240)))</f>
        <v>#VALUE!</v>
      </c>
      <c r="AE45" s="2" t="e" cm="1" vm="1">
        <f t="array" ref="AE45">AVERAGE(_xlfn._xlws.FILTER(ETS!$M$2:$M$89240, (C45=ETS!$A$2:$A$89240)*(D45=ETS!$C$2:$C$89240)*(2040=ETS!$D$2:$D$89240)))</f>
        <v>#VALUE!</v>
      </c>
      <c r="AF45" s="9" t="e" cm="1" vm="1">
        <f t="array" ref="AF45">AVERAGE(_xlfn._xlws.FILTER(ETS!$L$2:$L$89240, (C45=ETS!$A$2:$A$89240)*(D45=ETS!$C$2:$C$89240)))*40-AF$42</f>
        <v>#VALUE!</v>
      </c>
      <c r="AG45" s="9" t="e" cm="1" vm="1">
        <f t="array" ref="AG45">AVERAGE(_xlfn._xlws.FILTER(ETS!$K$2:$K$89240, (C45=ETS!$A$2:$A$89240)*(D45=ETS!$C$2:$C$89240)))*40-AG$42</f>
        <v>#VALUE!</v>
      </c>
      <c r="AH45" s="9" t="e" cm="1" vm="1">
        <f t="array" ref="AH45">AVERAGE(_xlfn._xlws.FILTER(ETS!$J$2:$J$89240, (C45=ETS!$A$2:$A$89240)*(D45=ETS!$C$2:$C$89240)))*40-AH$42</f>
        <v>#VALUE!</v>
      </c>
      <c r="AI45" s="4" t="e" vm="2">
        <f t="shared" si="19"/>
        <v>#VALUE!</v>
      </c>
      <c r="AJ45" s="2" t="e" vm="2">
        <f t="shared" si="5"/>
        <v>#VALUE!</v>
      </c>
      <c r="AK45" s="9" t="e" vm="2">
        <f t="shared" si="28"/>
        <v>#VALUE!</v>
      </c>
      <c r="AL45" t="e" vm="2">
        <f t="shared" si="2"/>
        <v>#VALUE!</v>
      </c>
      <c r="AM45" s="9" t="e" vm="2">
        <f t="shared" si="3"/>
        <v>#VALUE!</v>
      </c>
      <c r="AN45" t="e" vm="2">
        <f t="shared" si="7"/>
        <v>#VALUE!</v>
      </c>
      <c r="AO45" t="e" vm="2">
        <f t="shared" si="8"/>
        <v>#VALUE!</v>
      </c>
      <c r="AP45" t="e" vm="2">
        <f t="shared" si="29"/>
        <v>#VALUE!</v>
      </c>
      <c r="AQ45" t="e" vm="2">
        <f t="shared" si="10"/>
        <v>#VALUE!</v>
      </c>
      <c r="AR45">
        <v>2490.4501079403449</v>
      </c>
      <c r="AS45" t="e" vm="2">
        <f t="shared" si="11"/>
        <v>#VALUE!</v>
      </c>
      <c r="AT45" s="4" t="e" vm="2">
        <f t="shared" si="4"/>
        <v>#VALUE!</v>
      </c>
      <c r="AU45" s="4" t="e" vm="2">
        <f t="shared" si="4"/>
        <v>#VALUE!</v>
      </c>
    </row>
    <row r="46" spans="1:47" x14ac:dyDescent="0.25">
      <c r="A46" t="s">
        <v>242</v>
      </c>
      <c r="B46">
        <v>63</v>
      </c>
      <c r="C46">
        <v>226</v>
      </c>
      <c r="D46" t="s">
        <v>342</v>
      </c>
      <c r="E46" s="3" t="e" cm="1">
        <f t="array" ref="E46">AVERAGE(_xlfn._xlws.FILTER('H2'!$AG$2:$AG$89120, (C46='H2'!$B$2:$B$89280)*(D46='H2'!$D$2:$D$89280)*($A$1='H2'!$E$2:$E$89280)))</f>
        <v>#VALUE!</v>
      </c>
      <c r="F46" s="2" t="e" cm="1">
        <f t="array" ref="F46">AVERAGE(_xlfn._xlws.FILTER('H2'!$AG$2:$AG$89120, (C46='H2'!$B$2:$B$89280)*(D46='H2'!$D$2:$D$89280)*(2040='H2'!$E$2:$E$89280)))</f>
        <v>#VALUE!</v>
      </c>
      <c r="G46" s="9" t="e" cm="1">
        <f t="array" ref="G46">_xlfn._xlws.FILTER('H2'!$AH$2:$AH$98960, (C46='H2'!$B$2:$B$89280)*(D46='H2'!$D$2:$D$89280)*($A$1='H2'!$E$2:$E$89280))</f>
        <v>#VALUE!</v>
      </c>
      <c r="H46" s="9" t="e" cm="1">
        <f t="array" ref="H46">_xlfn._xlws.FILTER('H2'!$AJ$2:$AJ$98960, (C46='H2'!$B$2:$B$89280)*(D46='H2'!$D$2:$D$89280)*($A$1='H2'!$E$2:$E$89280))</f>
        <v>#VALUE!</v>
      </c>
      <c r="I46" s="9" t="e" cm="1">
        <f t="array" ref="I46">_xlfn._xlws.FILTER('H2'!$AK$2:$AK$98960, (C46='H2'!$B$2:$B$89280)*(D46='H2'!$D$2:$D$89280)*($A$1='H2'!$E$2:$E$89280))</f>
        <v>#VALUE!</v>
      </c>
      <c r="J46" s="9" t="e" cm="1">
        <f t="array" ref="J46">_xlfn._xlws.FILTER('H2'!$AL$2:$AL$98960, (C46='H2'!$B$2:$B$89280)*(D46='H2'!$D$2:$D$89280)*($A$1='H2'!$E$2:$E$89280))</f>
        <v>#VALUE!</v>
      </c>
      <c r="K46" s="2" t="e" cm="1" vm="1">
        <f t="array" ref="K46">AVERAGE(_xlfn._xlws.FILTER('H2'!$L$2:$L$89280, (C46='H2'!$B$2:$B$89280)*(D46='H2'!$D$2:$D$89280)*($A$1='H2'!$E$2:$E$89280)))</f>
        <v>#VALUE!</v>
      </c>
      <c r="L46" s="2" t="e" cm="1" vm="1">
        <f t="array" ref="L46">AVERAGE(_xlfn._xlws.FILTER('H2'!$M$2:$M$89280, (C46='H2'!$B$2:$B$89280)*(D46='H2'!$D$2:$D$89280)*($A$1='H2'!$E$2:$E$89280)))</f>
        <v>#VALUE!</v>
      </c>
      <c r="M46" s="2" t="e" cm="1" vm="1">
        <f t="array" ref="M46">AVERAGE(_xlfn._xlws.FILTER('H2'!$K$2:$K$89280, ($C46='H2'!$B$2:$B$89280)*(D46='H2'!$D$2:$D$89280)*($A$1='H2'!$E$2:$E$89280)))</f>
        <v>#VALUE!</v>
      </c>
      <c r="N46" s="2" t="e" cm="1" vm="1">
        <f t="array" ref="N46">AVERAGE(_xlfn._xlws.FILTER('H2'!$N$2:$N$89280, ($C46='H2'!$B$2:$B$89280)*(D46='H2'!$D$2:$D$89280)*($A$1='H2'!$E$2:$E$89280)))</f>
        <v>#VALUE!</v>
      </c>
      <c r="O46" s="2" t="e" cm="1" vm="1">
        <f t="array" ref="O46">AVERAGE(_xlfn._xlws.FILTER('H2'!$H$2:$H$89280, ($C46='H2'!$B$2:$B$89280)*(D46='H2'!$D$2:$D$89280)*($A$1='H2'!$E$2:$E$89280)))</f>
        <v>#VALUE!</v>
      </c>
      <c r="P46" s="2" t="e" cm="1" vm="1">
        <f t="array" ref="P46">AVERAGE(_xlfn._xlws.FILTER('H2'!$I$2:$I$89280, ($C46='H2'!$B$2:$B$89280)*(D46='H2'!$D$2:$D$89280)*($A$1='H2'!$E$2:$E$89280)))</f>
        <v>#VALUE!</v>
      </c>
      <c r="Q46" s="2" t="e" cm="1" vm="1">
        <f t="array" ref="Q46">AVERAGE(_xlfn._xlws.FILTER('H2'!$G$2:$G$89280, ($C46='H2'!$B$2:$B$89280)*(D46='H2'!$D$2:$D$89280)*($A$1='H2'!$E$2:$E$89280)))</f>
        <v>#VALUE!</v>
      </c>
      <c r="R46" s="2" t="e" cm="1" vm="1">
        <f t="array" ref="R46">AVERAGE(_xlfn._xlws.FILTER(PS!$F$2:$F$89280, (C46=PS!$B$2:$B$89280)*(D46=PS!$D$2:$D$89280)*($A$1=PS!$E$2:$E$89280)))</f>
        <v>#VALUE!</v>
      </c>
      <c r="S46" s="2" t="e" cm="1" vm="1">
        <f t="array" ref="S46">AVERAGE(_xlfn._xlws.FILTER(PS!$F$2:$F$89280, (C46=PS!$B$2:$B$89280)*(D46=PS!$D$2:$D$89280)*(2040=PS!$E$2:$E$89280)))</f>
        <v>#VALUE!</v>
      </c>
      <c r="T46" s="2" t="e" cm="1" vm="1">
        <f t="array" ref="T46">AVERAGE(_xlfn._xlws.FILTER(PS!$P$2:$P$89280, (C46=PS!$B$2:$B$89280)*(D46=PS!$D$2:$D$89280)*($A$1=PS!$E$2:$E$89280)))+AVERAGE(_xlfn._xlws.FILTER(PS!$R$2:$R$89280, (C46=PS!$B$2:$B$89280)*(D46=PS!$D$2:$D$89280)*($A$1=PS!$E$2:$E$89280)))-T$42</f>
        <v>#VALUE!</v>
      </c>
      <c r="U46" s="2" t="e" cm="1" vm="1">
        <f t="array" ref="U46">AVERAGE(_xlfn._xlws.FILTER(PS!$T$2:$T$89280, (C46=PS!$B$2:$B$89280)*(D46=PS!$D$2:$D$89280)*($A$1=PS!$E$2:$E$89280)))-U$42</f>
        <v>#VALUE!</v>
      </c>
      <c r="V46" s="2" t="e" cm="1" vm="1">
        <f t="array" ref="V46">AVERAGE(_xlfn._xlws.FILTER(PS!$O$2:$O$89280+PS!$U$2:$U$89280, (C46=PS!$B$2:$B$89280)*(D46=PS!$D$2:$D$89280)*($A$1=PS!$E$2:$E$89280)))-V$42</f>
        <v>#VALUE!</v>
      </c>
      <c r="W46" s="2" t="e" cm="1" vm="1">
        <f t="array" ref="W46">AVERAGE(_xlfn._xlws.FILTER(PS!$Q$2:$Q$89280, (C46=PS!$B$2:$B$89280)*(D46=PS!$D$2:$D$89280)*($A$1=PS!$E$2:$E$89280)))-W$42</f>
        <v>#VALUE!</v>
      </c>
      <c r="X46" s="2" t="e" cm="1" vm="1">
        <f t="array" ref="X46">AVERAGE(_xlfn._xlws.FILTER(PS!$S$2:$S$89280, (C46=PS!$B$2:$B$89280)*(D46=PS!$D$2:$D$89280)*($A$1=PS!$E$2:$E$89280)))-X$42</f>
        <v>#VALUE!</v>
      </c>
      <c r="Y46" s="2" t="e" cm="1" vm="1">
        <f t="array" ref="Y46">AVERAGE(_xlfn._xlws.FILTER(PS_FS!$W$2:$W$89280+PS_FS!$Y$2:$Y$89280, (C46=PS_FS!$B$2:$B$89280)*(D46=PS_FS!$D$2:$D$89280)*($A$1=PS_FS!$E$2:$E$89280)))-Y$42</f>
        <v>#VALUE!</v>
      </c>
      <c r="Z46" s="2" t="e" cm="1" vm="1">
        <f t="array" ref="Z46">AVERAGE(_xlfn._xlws.FILTER(PS_FS!$AA$2:$AA$89280, (C46=PS_FS!$B$2:$B$89280)*(D46=PS_FS!$D$2:$D$89280)*($A$1=PS_FS!$E$2:$E$89280)))-Z$42</f>
        <v>#VALUE!</v>
      </c>
      <c r="AA46" s="2" t="e" cm="1" vm="1">
        <f t="array" ref="AA46">AVERAGE(_xlfn._xlws.FILTER(PS_FS!$AB$2:$AB$89280+PS_FS!$V$2:$V$89280, (C46=PS_FS!$B$2:$B$89280)*(D46=PS_FS!$D$2:$D$89280)*($A$1=PS_FS!$E$2:$E$89280)))-AA$42</f>
        <v>#VALUE!</v>
      </c>
      <c r="AB46" s="2" t="e" cm="1" vm="1">
        <f t="array" ref="AB46">AVERAGE(_xlfn._xlws.FILTER(PS_FS!$X$2:$X$89280, (C46=PS_FS!$B$2:$B$89280)*(D46=PS_FS!$D$2:$D$89280)*($A$1=PS_FS!$E$2:$E$89280)))-AB$42</f>
        <v>#VALUE!</v>
      </c>
      <c r="AC46" s="2" t="e" cm="1" vm="1">
        <f t="array" ref="AC46">AVERAGE(_xlfn._xlws.FILTER(PS_FS!$Z$2:$Z$89280, (C46=PS_FS!$B$2:$B$89280)*(D46=PS_FS!$D$2:$D$89280)*($A$1=PS_FS!$E$2:$E$89280)))-AC$42</f>
        <v>#VALUE!</v>
      </c>
      <c r="AD46" s="2" t="e" cm="1" vm="1">
        <f t="array" ref="AD46">AVERAGE(_xlfn._xlws.FILTER(ETS!$M$2:$M$89240, (C46=ETS!$A$2:$A$89240)*(D46=ETS!$C$2:$C$89240)*($A$1=ETS!$D$2:$D$89240)))</f>
        <v>#VALUE!</v>
      </c>
      <c r="AE46" s="2" t="e" cm="1" vm="1">
        <f t="array" ref="AE46">AVERAGE(_xlfn._xlws.FILTER(ETS!$M$2:$M$89240, (C46=ETS!$A$2:$A$89240)*(D46=ETS!$C$2:$C$89240)*(2040=ETS!$D$2:$D$89240)))</f>
        <v>#VALUE!</v>
      </c>
      <c r="AF46" s="9" t="e" cm="1" vm="1">
        <f t="array" ref="AF46">AVERAGE(_xlfn._xlws.FILTER(ETS!$L$2:$L$89240, (C46=ETS!$A$2:$A$89240)*(D46=ETS!$C$2:$C$89240)))*40-AF$42</f>
        <v>#VALUE!</v>
      </c>
      <c r="AG46" s="9" t="e" cm="1" vm="1">
        <f t="array" ref="AG46">AVERAGE(_xlfn._xlws.FILTER(ETS!$K$2:$K$89240, (C46=ETS!$A$2:$A$89240)*(D46=ETS!$C$2:$C$89240)))*40-AG$42</f>
        <v>#VALUE!</v>
      </c>
      <c r="AH46" s="9" t="e" cm="1" vm="1">
        <f t="array" ref="AH46">AVERAGE(_xlfn._xlws.FILTER(ETS!$J$2:$J$89240, (C46=ETS!$A$2:$A$89240)*(D46=ETS!$C$2:$C$89240)))*40-AH$42</f>
        <v>#VALUE!</v>
      </c>
      <c r="AI46" s="4" t="e" vm="2">
        <f t="shared" si="19"/>
        <v>#VALUE!</v>
      </c>
      <c r="AJ46" s="2" t="e" vm="2">
        <f t="shared" si="5"/>
        <v>#VALUE!</v>
      </c>
      <c r="AK46" s="9" t="e" vm="2">
        <f t="shared" si="28"/>
        <v>#VALUE!</v>
      </c>
      <c r="AL46" t="e" vm="2">
        <f t="shared" si="2"/>
        <v>#VALUE!</v>
      </c>
      <c r="AM46" s="9" t="e" vm="2">
        <f t="shared" si="3"/>
        <v>#VALUE!</v>
      </c>
      <c r="AN46" t="e" vm="2">
        <f t="shared" si="7"/>
        <v>#VALUE!</v>
      </c>
      <c r="AO46" t="e" vm="2">
        <f t="shared" si="8"/>
        <v>#VALUE!</v>
      </c>
      <c r="AP46" t="e" vm="2">
        <f t="shared" si="29"/>
        <v>#VALUE!</v>
      </c>
      <c r="AQ46" t="e" vm="2">
        <f t="shared" si="10"/>
        <v>#VALUE!</v>
      </c>
      <c r="AR46">
        <v>2490.4501079403449</v>
      </c>
      <c r="AS46" t="e" vm="2">
        <f t="shared" si="11"/>
        <v>#VALUE!</v>
      </c>
      <c r="AT46" s="4" t="e" vm="2">
        <f t="shared" si="4"/>
        <v>#VALUE!</v>
      </c>
      <c r="AU46" s="4" t="e" vm="2">
        <f t="shared" si="4"/>
        <v>#VALUE!</v>
      </c>
    </row>
  </sheetData>
  <conditionalFormatting sqref="AT1:AU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{D7C26F8B-B828-4824-B292-3F720C5DD63E}</x14:id>
        </ext>
      </extLst>
    </cfRule>
  </conditionalFormatting>
  <conditionalFormatting sqref="AP1:A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7C26F8B-B828-4824-B292-3F720C5DD6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AT1:AU1048576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73215-A4A7-4DC8-B2B4-878C63D90FEE}">
  <dimension ref="A1:AU46"/>
  <sheetViews>
    <sheetView zoomScaleNormal="100" workbookViewId="0">
      <pane xSplit="1" topLeftCell="B1" activePane="topRight" state="frozen"/>
      <selection pane="topRight" activeCell="C6" sqref="C6"/>
    </sheetView>
  </sheetViews>
  <sheetFormatPr defaultRowHeight="15" x14ac:dyDescent="0.25"/>
  <cols>
    <col min="1" max="4" width="18.42578125" customWidth="1"/>
    <col min="5" max="5" width="9.28515625" style="3" bestFit="1" customWidth="1"/>
    <col min="6" max="7" width="9.42578125" bestFit="1" customWidth="1"/>
    <col min="8" max="10" width="9.42578125" customWidth="1"/>
    <col min="11" max="11" width="9.42578125" bestFit="1" customWidth="1"/>
    <col min="12" max="12" width="9.28515625" customWidth="1"/>
    <col min="13" max="15" width="9.42578125" bestFit="1" customWidth="1"/>
    <col min="16" max="16" width="9.28515625" customWidth="1"/>
    <col min="17" max="24" width="9.28515625" bestFit="1" customWidth="1"/>
    <col min="25" max="25" width="12.28515625" style="2" customWidth="1"/>
    <col min="26" max="26" width="9.28515625" style="2" bestFit="1" customWidth="1"/>
    <col min="27" max="28" width="12.140625" style="2" bestFit="1" customWidth="1"/>
    <col min="29" max="29" width="9.28515625" style="2" bestFit="1" customWidth="1"/>
    <col min="30" max="33" width="9.28515625" bestFit="1" customWidth="1"/>
    <col min="34" max="35" width="9.5703125" bestFit="1" customWidth="1"/>
    <col min="36" max="36" width="9.28515625" bestFit="1" customWidth="1"/>
    <col min="37" max="37" width="12.28515625" customWidth="1"/>
    <col min="39" max="39" width="14" customWidth="1"/>
  </cols>
  <sheetData>
    <row r="1" spans="1:47" x14ac:dyDescent="0.25">
      <c r="A1">
        <v>2041</v>
      </c>
      <c r="B1" t="s">
        <v>24</v>
      </c>
      <c r="C1" t="s">
        <v>255</v>
      </c>
      <c r="D1" t="s">
        <v>254</v>
      </c>
      <c r="E1" s="3" t="s">
        <v>264</v>
      </c>
      <c r="F1" t="s">
        <v>265</v>
      </c>
      <c r="G1" t="s">
        <v>367</v>
      </c>
      <c r="H1" t="s">
        <v>368</v>
      </c>
      <c r="I1" t="s">
        <v>369</v>
      </c>
      <c r="J1" t="s">
        <v>370</v>
      </c>
      <c r="K1" t="s">
        <v>277</v>
      </c>
      <c r="L1" t="s">
        <v>279</v>
      </c>
      <c r="M1" t="s">
        <v>271</v>
      </c>
      <c r="N1" t="s">
        <v>272</v>
      </c>
      <c r="O1" t="s">
        <v>278</v>
      </c>
      <c r="P1" t="s">
        <v>280</v>
      </c>
      <c r="Q1" t="s">
        <v>274</v>
      </c>
      <c r="R1" t="s">
        <v>266</v>
      </c>
      <c r="S1" t="s">
        <v>267</v>
      </c>
      <c r="T1" t="s">
        <v>269</v>
      </c>
      <c r="U1" t="s">
        <v>268</v>
      </c>
      <c r="V1" t="s">
        <v>281</v>
      </c>
      <c r="W1" t="s">
        <v>283</v>
      </c>
      <c r="X1" t="s">
        <v>282</v>
      </c>
      <c r="Y1" s="2" t="s">
        <v>284</v>
      </c>
      <c r="Z1" s="2" t="s">
        <v>285</v>
      </c>
      <c r="AA1" s="2" t="s">
        <v>286</v>
      </c>
      <c r="AB1" s="2" t="s">
        <v>287</v>
      </c>
      <c r="AC1" s="2" t="s">
        <v>288</v>
      </c>
      <c r="AD1" t="s">
        <v>262</v>
      </c>
      <c r="AE1" t="s">
        <v>263</v>
      </c>
      <c r="AF1" t="s">
        <v>250</v>
      </c>
      <c r="AG1" t="s">
        <v>252</v>
      </c>
      <c r="AH1" t="s">
        <v>251</v>
      </c>
      <c r="AI1" t="s">
        <v>253</v>
      </c>
      <c r="AJ1" t="s">
        <v>331</v>
      </c>
      <c r="AK1" t="s">
        <v>328</v>
      </c>
      <c r="AL1" t="s">
        <v>332</v>
      </c>
      <c r="AM1" t="s">
        <v>333</v>
      </c>
      <c r="AN1" t="s">
        <v>336</v>
      </c>
      <c r="AO1" t="s">
        <v>335</v>
      </c>
      <c r="AP1" t="s">
        <v>334</v>
      </c>
      <c r="AQ1" t="s">
        <v>365</v>
      </c>
      <c r="AR1" t="s">
        <v>364</v>
      </c>
      <c r="AS1" t="s">
        <v>366</v>
      </c>
      <c r="AT1" t="s">
        <v>361</v>
      </c>
      <c r="AU1" t="s">
        <v>362</v>
      </c>
    </row>
    <row r="2" spans="1:47" x14ac:dyDescent="0.25">
      <c r="A2" t="s">
        <v>256</v>
      </c>
      <c r="B2">
        <v>1</v>
      </c>
      <c r="C2">
        <v>2</v>
      </c>
      <c r="D2" t="s">
        <v>23</v>
      </c>
      <c r="E2" s="3" t="e" cm="1">
        <f t="array" ref="E2">_xlfn._xlws.FILTER('H2'!$AG$2:$AG$89120, (C2='H2'!$B$2:$B$89280)*(D2='H2'!$D$2:$D$89280)*($A$1='H2'!$E$2:$E$89280))</f>
        <v>#VALUE!</v>
      </c>
      <c r="F2" s="9" t="e" cm="1">
        <f t="array" ref="F2">_xlfn._xlws.FILTER('H2'!$AG$2:$AG$89120, (C2='H2'!$B$2:$B$89280)*(D2='H2'!$D$2:$D$89280)*(2040='H2'!$E$2:$E$89280))</f>
        <v>#VALUE!</v>
      </c>
      <c r="G2" s="9" t="e" cm="1">
        <f t="array" ref="G2">_xlfn._xlws.FILTER('H2'!$AH$2:$AH$98960, (C2='H2'!$B$2:$B$89280)*(D2='H2'!$D$2:$D$89280)*($A$1='H2'!$E$2:$E$89280))</f>
        <v>#VALUE!</v>
      </c>
      <c r="H2" s="9" t="e" cm="1">
        <f t="array" ref="H2">_xlfn._xlws.FILTER('H2'!$AJ$2:$AJ$98960, (C2='H2'!$B$2:$B$89280)*(D2='H2'!$D$2:$D$89280)*($A$1='H2'!$E$2:$E$89280))</f>
        <v>#VALUE!</v>
      </c>
      <c r="I2" s="9" t="e" cm="1">
        <f t="array" ref="I2">_xlfn._xlws.FILTER('H2'!$AK$2:$AK$98960, (C2='H2'!$B$2:$B$89280)*(D2='H2'!$D$2:$D$89280)*($A$1='H2'!$E$2:$E$89280))</f>
        <v>#VALUE!</v>
      </c>
      <c r="J2" s="9" t="e" cm="1">
        <f t="array" ref="J2">_xlfn._xlws.FILTER('H2'!$AL$2:$AL$98960, (C2='H2'!$B$2:$B$89280)*(D2='H2'!$D$2:$D$89280)*($A$1='H2'!$E$2:$E$89280))</f>
        <v>#VALUE!</v>
      </c>
      <c r="K2" s="9" cm="1">
        <f t="array" ref="K2">SUM(_xlfn._xlws.FILTER('H2'!$L$2:$L$89280, (C2='H2'!$B$2:$B$89280)*(D2='H2'!$D$2:$D$89280)*($A$1&gt;'H2'!$E$2:$E$89280)))</f>
        <v>93.382291801705463</v>
      </c>
      <c r="L2" s="9" cm="1">
        <f t="array" ref="L2">SUM(_xlfn._xlws.FILTER('H2'!$M$2:$M$89280, (C2='H2'!$B$2:$B$89280)*(D2='H2'!$D$2:$D$89280)*($A$1&gt;'H2'!$E$2:$E$89280)))</f>
        <v>82.181966129134906</v>
      </c>
      <c r="M2" s="9" cm="1">
        <f t="array" ref="M2">SUM(_xlfn._xlws.FILTER('H2'!$K$2:$K$89280, ($C2='H2'!$B$2:$B$89280)*(D2='H2'!$D$2:$D$89280)*($A$1&gt;'H2'!$E$2:$E$89280)))</f>
        <v>20.647152223934015</v>
      </c>
      <c r="N2" s="9" cm="1">
        <f t="array" ref="N2">SUM(_xlfn._xlws.FILTER('H2'!$N$2:$N$89280, ($C2='H2'!$B$2:$B$89280)*(D2='H2'!$D$2:$D$89280)*($A$1&gt;'H2'!$E$2:$E$89280)))</f>
        <v>177.07555928195632</v>
      </c>
      <c r="O2" s="9" cm="1">
        <f t="array" ref="O2">AVERAGE(_xlfn._xlws.FILTER('H2'!$H$2:$H$89280, ($C2='H2'!$B$2:$B$89280)*(D2='H2'!$D$2:$D$89280)*($A$1='H2'!$E$2:$E$89280)))</f>
        <v>60.22243275497253</v>
      </c>
      <c r="P2" s="9" cm="1">
        <f t="array" ref="P2">AVERAGE(_xlfn._xlws.FILTER('H2'!$I$2:$I$89280, ($C2='H2'!$B$2:$B$89280)*(D2='H2'!$D$2:$D$89280)*($A$1='H2'!$E$2:$E$89280)))</f>
        <v>100.68796402793255</v>
      </c>
      <c r="Q2" s="9" cm="1">
        <f t="array" ref="Q2">AVERAGE(_xlfn._xlws.FILTER('H2'!$G$2:$G$89280, ($C2='H2'!$B$2:$B$89280)*(D2='H2'!$D$2:$D$89280)*($A$1='H2'!$E$2:$E$89280)))</f>
        <v>6.0308478905455445</v>
      </c>
      <c r="R2" s="9" cm="1">
        <f t="array" ref="R2">AVERAGE(_xlfn._xlws.FILTER(PS!$F$2:$F$89280, (C2=PS!$B$2:$B$89280)*(D2=PS!$D$2:$D$89280)*($A$1=PS!$E$2:$E$89280)))</f>
        <v>104.16424629985039</v>
      </c>
      <c r="S2" s="9" cm="1">
        <f t="array" ref="S2">AVERAGE(_xlfn._xlws.FILTER(PS!$F$2:$F$89280, (C2=PS!$B$2:$B$89280)*(D2=PS!$D$2:$D$89280)*(2040=PS!$E$2:$E$89280)))</f>
        <v>104.01707120922319</v>
      </c>
      <c r="T2" s="9" cm="1">
        <f t="array" ref="T2">SUM(_xlfn._xlws.FILTER(PS!$I$2:$I$89280, (C2=PS!$B$2:$B$89280)*(D2=PS!$D$2:$D$89280)*($A$1&gt;PS!$E$2:$E$89280)))+SUM(_xlfn._xlws.FILTER(PS!$K$2:$K$89280, (C2=PS!$B$2:$B$89280)*(D2=PS!$D$2:$D$89280)*($A$1&gt;PS!$E$2:$E$89280)))</f>
        <v>1699.8133359124456</v>
      </c>
      <c r="U2" s="9" cm="1">
        <f t="array" ref="U2">SUM(_xlfn._xlws.FILTER(PS!$M$2:$M$89280, (C2=PS!$B$2:$B$89280)*(D2=PS!$D$2:$D$89280)*($A$1&gt;PS!$E$2:$E$89280)))</f>
        <v>735.64035511805503</v>
      </c>
      <c r="V2" s="9" cm="1">
        <f t="array" ref="V2">SUM(_xlfn._xlws.FILTER(PS!$H$2:$H$89280+PS!$N$2:$N$89280, (C2=PS!$B$2:$B$89280)*(D2=PS!$D$2:$D$89280)*($A$1&gt;PS!$E$2:$E$89280)))</f>
        <v>93.648188545714504</v>
      </c>
      <c r="W2" s="9" cm="1">
        <f t="array" ref="W2">SUM(_xlfn._xlws.FILTER(PS!$J$2:$J$89280, (C2=PS!$B$2:$B$89280)*(D2=PS!$D$2:$D$89280)*($A$1&gt;PS!$E$2:$E$89280)))</f>
        <v>5.6444511873009632E-10</v>
      </c>
      <c r="X2" s="9" cm="1">
        <f t="array" ref="X2">SUM(_xlfn._xlws.FILTER(PS!$L$2:$L$89280, (C2=PS!$B$2:$B$89280)*(D2=PS!$D$2:$D$89280)*($A$1&gt;PS!$E$2:$E$89280)))</f>
        <v>2.0985093659346825E-10</v>
      </c>
      <c r="Y2" s="9" cm="1">
        <f t="array" ref="Y2">SUM(_xlfn._xlws.FILTER(PS_FS!$W$2:$W$89280+PS_FS!$Y$2:$Y$89280, (C2=PS_FS!$B$2:$B$89280)*(D2=PS_FS!$D$2:$D$89280)*($A$1&gt;PS_FS!$E$2:$E$89280)))</f>
        <v>36706.369872938281</v>
      </c>
      <c r="Z2" s="9" cm="1">
        <f t="array" ref="Z2">SUM(_xlfn._xlws.FILTER(PS_FS!$AA$2:$AA$89280, (C2=PS_FS!$B$2:$B$89280)*(D2=PS_FS!$D$2:$D$89280)*($A$1&gt;PS_FS!$E$2:$E$89280)))</f>
        <v>9510.5858099055295</v>
      </c>
      <c r="AA2" s="9" cm="1">
        <f t="array" ref="AA2">SUM(_xlfn._xlws.FILTER(PS_FS!$AB$2:$AB$89280+PS_FS!$V$2:$V$89280, (C2=PS_FS!$B$2:$B$89280)*(D2=PS_FS!$D$2:$D$89280)*($A$1&gt;PS_FS!$E$2:$E$89280)))</f>
        <v>3364.5133206078149</v>
      </c>
      <c r="AB2" s="9" cm="1">
        <f t="array" ref="AB2">SUM(_xlfn._xlws.FILTER(PS_FS!$X$2:$X$89280, (C2=PS_FS!$B$2:$B$89280)*(D2=PS_FS!$D$2:$D$89280)*($A$1&gt;PS_FS!$E$2:$E$89280)))</f>
        <v>1895.2980794932596</v>
      </c>
      <c r="AC2" s="9" cm="1">
        <f t="array" ref="AC2">SUM(_xlfn._xlws.FILTER(PS_FS!$Z$2:$Z$89280, (C2=PS_FS!$B$2:$B$89280)*(D2=PS_FS!$D$2:$D$89280)*($A$1&gt;PS_FS!$E$2:$E$89280)))</f>
        <v>7003.6204125192844</v>
      </c>
      <c r="AD2" s="9" cm="1">
        <f t="array" ref="AD2">AVERAGE(_xlfn._xlws.FILTER(ETS!$M$2:$M$89240, (C2=ETS!$A$2:$A$89240)*(D2=ETS!$C$2:$C$89240)*($A$1=ETS!$D$2:$D$89240)))</f>
        <v>4187.3994438120872</v>
      </c>
      <c r="AE2" s="9" cm="1">
        <f t="array" ref="AE2">AVERAGE(_xlfn._xlws.FILTER(ETS!$M$2:$M$89240, (C2=ETS!$A$2:$A$89240)*(D2=ETS!$C$2:$C$89240)*(2040=ETS!$D$2:$D$89240)))</f>
        <v>404.36686693942539</v>
      </c>
      <c r="AF2" s="9" cm="1">
        <f t="array" ref="AF2">AVERAGE(_xlfn._xlws.FILTER(ETS!$L$2:$L$89240, (C2=ETS!$A$2:$A$89240)*(D2=ETS!$C$2:$C$89240)))*40</f>
        <v>3562.1695876338408</v>
      </c>
      <c r="AG2" s="9" cm="1">
        <f t="array" ref="AG2">AVERAGE(_xlfn._xlws.FILTER(ETS!$K$2:$K$89240, (C2=ETS!$A$2:$A$89240)*(D2=ETS!$C$2:$C$89240)))*40</f>
        <v>483.50482641272561</v>
      </c>
      <c r="AH2" s="9" cm="1">
        <f t="array" ref="AH2">AVERAGE(_xlfn._xlws.FILTER(ETS!$J$2:$J$89240, (C2=ETS!$A$2:$A$89240)*(D2=ETS!$C$2:$C$89240)))*40</f>
        <v>15219.968503686216</v>
      </c>
      <c r="AI2" s="9">
        <f>AH2+AG2+AF2</f>
        <v>19265.642917732781</v>
      </c>
      <c r="AJ2" s="9">
        <f>AC2+AB2+AA2+Z2+Y2</f>
        <v>58480.387495464172</v>
      </c>
      <c r="AK2" s="9">
        <f>AJ2</f>
        <v>58480.387495464172</v>
      </c>
      <c r="AL2">
        <f>K2*33/0.7+L2*33/0.6</f>
        <v>8922.3161791828206</v>
      </c>
      <c r="AM2" s="9">
        <f>AK2-AL2</f>
        <v>49558.071316281348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 s="4">
        <f>K2*33000/(O2*8760)*8760</f>
        <v>51170.560345751444</v>
      </c>
      <c r="AU2" s="4">
        <f>L2*33000/(P2*8760)*8760</f>
        <v>26934.747449149883</v>
      </c>
    </row>
    <row r="3" spans="1:47" x14ac:dyDescent="0.25">
      <c r="A3" t="s">
        <v>234</v>
      </c>
      <c r="B3">
        <v>2</v>
      </c>
      <c r="C3">
        <v>22</v>
      </c>
      <c r="D3" t="s">
        <v>23</v>
      </c>
      <c r="E3" s="3" t="e" cm="1">
        <f t="array" ref="E3">_xlfn._xlws.FILTER('H2'!$AG$2:$AG$89120, (C3='H2'!$B$2:$B$89280)*(D3='H2'!$D$2:$D$89280)*($A$1='H2'!$E$2:$E$89280))</f>
        <v>#VALUE!</v>
      </c>
      <c r="F3" s="9" t="e" cm="1">
        <f t="array" ref="F3">_xlfn._xlws.FILTER('H2'!$AG$2:$AG$89120, (C3='H2'!$B$2:$B$89280)*(D3='H2'!$D$2:$D$89280)*(2040='H2'!$E$2:$E$89280))</f>
        <v>#VALUE!</v>
      </c>
      <c r="G3" s="9" t="e" cm="1">
        <f t="array" ref="G3">_xlfn._xlws.FILTER('H2'!$AH$2:$AH$98960, (C3='H2'!$B$2:$B$89280)*(D3='H2'!$D$2:$D$89280)*($A$1='H2'!$E$2:$E$89280))</f>
        <v>#VALUE!</v>
      </c>
      <c r="H3" s="9" t="e" cm="1">
        <f t="array" ref="H3">_xlfn._xlws.FILTER('H2'!$AJ$2:$AJ$98960, (C3='H2'!$B$2:$B$89280)*(D3='H2'!$D$2:$D$89280)*($A$1='H2'!$E$2:$E$89280))</f>
        <v>#VALUE!</v>
      </c>
      <c r="I3" s="9" t="e" cm="1">
        <f t="array" ref="I3">_xlfn._xlws.FILTER('H2'!$AK$2:$AK$98960, (C3='H2'!$B$2:$B$89280)*(D3='H2'!$D$2:$D$89280)*($A$1='H2'!$E$2:$E$89280))</f>
        <v>#VALUE!</v>
      </c>
      <c r="J3" s="9" t="e" cm="1">
        <f t="array" ref="J3">_xlfn._xlws.FILTER('H2'!$AL$2:$AL$98960, (C3='H2'!$B$2:$B$89280)*(D3='H2'!$D$2:$D$89280)*($A$1='H2'!$E$2:$E$89280))</f>
        <v>#VALUE!</v>
      </c>
      <c r="K3" s="9" t="e" cm="1" vm="1">
        <f t="array" ref="K3">SUM(_xlfn._xlws.FILTER('H2'!$L$2:$L$89280, (C3='H2'!$B$2:$B$89280)*(D3='H2'!$D$2:$D$89280)*($A$1&gt;'H2'!$E$2:$E$89280)))</f>
        <v>#VALUE!</v>
      </c>
      <c r="L3" s="9" t="e" cm="1" vm="1">
        <f t="array" ref="L3">SUM(_xlfn._xlws.FILTER('H2'!$M$2:$M$89280, (C3='H2'!$B$2:$B$89280)*(D3='H2'!$D$2:$D$89280)*($A$1&gt;'H2'!$E$2:$E$89280)))</f>
        <v>#VALUE!</v>
      </c>
      <c r="M3" s="9" t="e" cm="1" vm="1">
        <f t="array" ref="M3">SUM(_xlfn._xlws.FILTER('H2'!$K$2:$K$89280, ($C3='H2'!$B$2:$B$89280)*(D3='H2'!$D$2:$D$89280)*($A$1&gt;'H2'!$E$2:$E$89280)))</f>
        <v>#VALUE!</v>
      </c>
      <c r="N3" s="9" t="e" cm="1" vm="1">
        <f t="array" ref="N3">SUM(_xlfn._xlws.FILTER('H2'!$N$2:$N$89280, ($C3='H2'!$B$2:$B$89280)*(D3='H2'!$D$2:$D$89280)*($A$1&gt;'H2'!$E$2:$E$89280)))</f>
        <v>#VALUE!</v>
      </c>
      <c r="O3" s="9" t="e" cm="1" vm="1">
        <f t="array" ref="O3">AVERAGE(_xlfn._xlws.FILTER('H2'!$H$2:$H$89280, ($C3='H2'!$B$2:$B$89280)*(D3='H2'!$D$2:$D$89280)*($A$1='H2'!$E$2:$E$89280)))</f>
        <v>#VALUE!</v>
      </c>
      <c r="P3" s="9" t="e" cm="1" vm="1">
        <f t="array" ref="P3">AVERAGE(_xlfn._xlws.FILTER('H2'!$I$2:$I$89280, ($C3='H2'!$B$2:$B$89280)*(D3='H2'!$D$2:$D$89280)*($A$1='H2'!$E$2:$E$89280)))</f>
        <v>#VALUE!</v>
      </c>
      <c r="Q3" s="9" t="e" cm="1" vm="1">
        <f t="array" ref="Q3">AVERAGE(_xlfn._xlws.FILTER('H2'!$G$2:$G$89280, ($C3='H2'!$B$2:$B$89280)*(D3='H2'!$D$2:$D$89280)*($A$1='H2'!$E$2:$E$89280)))</f>
        <v>#VALUE!</v>
      </c>
      <c r="R3" s="9" t="e" cm="1" vm="1">
        <f t="array" ref="R3">AVERAGE(_xlfn._xlws.FILTER(PS!$F$2:$F$89280, (C3=PS!$B$2:$B$89280)*(D3=PS!$D$2:$D$89280)*($A$1=PS!$E$2:$E$89280)))</f>
        <v>#VALUE!</v>
      </c>
      <c r="S3" s="9" t="e" cm="1" vm="1">
        <f t="array" ref="S3">AVERAGE(_xlfn._xlws.FILTER(PS!$F$2:$F$89280, (C3=PS!$B$2:$B$89280)*(D3=PS!$D$2:$D$89280)*(2040=PS!$E$2:$E$89280)))</f>
        <v>#VALUE!</v>
      </c>
      <c r="T3" s="9" t="e" cm="1" vm="1">
        <f t="array" ref="T3">SUM(_xlfn._xlws.FILTER(PS!$I$2:$I$89280, (C3=PS!$B$2:$B$89280)*(D3=PS!$D$2:$D$89280)*($A$1&gt;PS!$E$2:$E$89280)))+SUM(_xlfn._xlws.FILTER(PS!$K$2:$K$89280, (C3=PS!$B$2:$B$89280)*(D3=PS!$D$2:$D$89280)*($A$1&gt;PS!$E$2:$E$89280)))-T$2</f>
        <v>#VALUE!</v>
      </c>
      <c r="U3" s="9" t="e" cm="1" vm="1">
        <f t="array" ref="U3">SUM(_xlfn._xlws.FILTER(PS!$M$2:$M$89280, (C3=PS!$B$2:$B$89280)*(D3=PS!$D$2:$D$89280)*($A$1&gt;PS!$E$2:$E$89280)))-U$2</f>
        <v>#VALUE!</v>
      </c>
      <c r="V3" s="9" t="e" cm="1" vm="1">
        <f t="array" ref="V3">SUM(_xlfn._xlws.FILTER(PS!$H$2:$H$89280+PS!$N$2:$N$89280, (C3=PS!$B$2:$B$89280)*(D3=PS!$D$2:$D$89280)*($A$1&gt;PS!$E$2:$E$89280)))-V$2</f>
        <v>#VALUE!</v>
      </c>
      <c r="W3" s="9" t="e" cm="1" vm="1">
        <f t="array" ref="W3">SUM(_xlfn._xlws.FILTER(PS!$J$2:$J$89280, (C3=PS!$B$2:$B$89280)*(D3=PS!$D$2:$D$89280)*($A$1&gt;PS!$E$2:$E$89280)))-W$2</f>
        <v>#VALUE!</v>
      </c>
      <c r="X3" s="9" t="e" cm="1" vm="1">
        <f t="array" ref="X3">SUM(_xlfn._xlws.FILTER(PS!$L$2:$L$89280, (C3=PS!$B$2:$B$89280)*(D3=PS!$D$2:$D$89280)*($A$1&gt;PS!$E$2:$E$89280)))-X$2</f>
        <v>#VALUE!</v>
      </c>
      <c r="Y3" s="9" t="e" cm="1" vm="1">
        <f t="array" ref="Y3">SUM(_xlfn._xlws.FILTER(PS_FS!$W$2:$W$89280+PS_FS!$Y$2:$Y$89280, (C3=PS_FS!$B$2:$B$89280)*(D3=PS_FS!$D$2:$D$89280)*($A$1&gt;PS_FS!$E$2:$E$89280)))-Y$2</f>
        <v>#VALUE!</v>
      </c>
      <c r="Z3" s="9" t="e" cm="1" vm="1">
        <f t="array" ref="Z3">SUM(_xlfn._xlws.FILTER(PS_FS!$AA$2:$AA$89280, (C3=PS_FS!$B$2:$B$89280)*(D3=PS_FS!$D$2:$D$89280)*($A$1&gt;PS_FS!$E$2:$E$89280)))-Z$2</f>
        <v>#VALUE!</v>
      </c>
      <c r="AA3" s="9" t="e" cm="1" vm="1">
        <f t="array" ref="AA3">SUM(_xlfn._xlws.FILTER(PS_FS!$AB$2:$AB$89280+PS_FS!$V$2:$V$89280, (C3=PS_FS!$B$2:$B$89280)*(D3=PS_FS!$D$2:$D$89280)*($A$1&gt;PS_FS!$E$2:$E$89280)))-AA$2</f>
        <v>#VALUE!</v>
      </c>
      <c r="AB3" s="9" t="e" cm="1" vm="1">
        <f t="array" ref="AB3">SUM(_xlfn._xlws.FILTER(PS_FS!$X$2:$X$89280, (C3=PS_FS!$B$2:$B$89280)*(D3=PS_FS!$D$2:$D$89280)*($A$1&gt;PS_FS!$E$2:$E$89280)))-AB$2</f>
        <v>#VALUE!</v>
      </c>
      <c r="AC3" s="9" t="e" cm="1" vm="1">
        <f t="array" ref="AC3">SUM(_xlfn._xlws.FILTER(PS_FS!$Z$2:$Z$89280, (C3=PS_FS!$B$2:$B$89280)*(D3=PS_FS!$D$2:$D$89280)*($A$1&gt;PS_FS!$E$2:$E$89280)))-AC$2</f>
        <v>#VALUE!</v>
      </c>
      <c r="AD3" s="9" t="e" cm="1" vm="1">
        <f t="array" ref="AD3">AVERAGE(_xlfn._xlws.FILTER(ETS!$M$2:$M$89240, (C3=ETS!$A$2:$A$89240)*(D3=ETS!$C$2:$C$89240)*($A$1=ETS!$D$2:$D$89240)))</f>
        <v>#VALUE!</v>
      </c>
      <c r="AE3" s="9" t="e" cm="1" vm="1">
        <f t="array" ref="AE3">AVERAGE(_xlfn._xlws.FILTER(ETS!$M$2:$M$89240, (C3=ETS!$A$2:$A$89240)*(D3=ETS!$C$2:$C$89240)*(2040=ETS!$D$2:$D$89240)))</f>
        <v>#VALUE!</v>
      </c>
      <c r="AF3" s="9" t="e" cm="1" vm="1">
        <f t="array" ref="AF3">AVERAGE(_xlfn._xlws.FILTER(ETS!$L$2:$L$89240, (C3=ETS!$A$2:$A$89240)*(D3=ETS!$C$2:$C$89240)))*40-AF$2</f>
        <v>#VALUE!</v>
      </c>
      <c r="AG3" s="9" t="e" cm="1" vm="1">
        <f t="array" ref="AG3">AVERAGE(_xlfn._xlws.FILTER(ETS!$K$2:$K$89240, (C3=ETS!$A$2:$A$89240)*(D3=ETS!$C$2:$C$89240)))*40-AG$2</f>
        <v>#VALUE!</v>
      </c>
      <c r="AH3" s="9" t="e" cm="1" vm="1">
        <f t="array" ref="AH3">AVERAGE(_xlfn._xlws.FILTER(ETS!$J$2:$J$89240, (C3=ETS!$A$2:$A$89240)*(D3=ETS!$C$2:$C$89240)))*40-AH$2</f>
        <v>#VALUE!</v>
      </c>
      <c r="AI3" s="9" t="e" vm="2">
        <f t="shared" ref="AI3:AI6" si="0">AH3+AG3+AF3</f>
        <v>#VALUE!</v>
      </c>
      <c r="AJ3" s="9" t="e" vm="2">
        <f t="shared" ref="AJ3:AJ46" si="1">AC3+AB3+AA3+Z3+Y3</f>
        <v>#VALUE!</v>
      </c>
      <c r="AK3" s="9" t="e" vm="2">
        <f>AJ3+AJ$2</f>
        <v>#VALUE!</v>
      </c>
      <c r="AL3" t="e" vm="2">
        <f t="shared" ref="AL3:AL46" si="2">K3*33/0.7+L3*33/0.6</f>
        <v>#VALUE!</v>
      </c>
      <c r="AM3" s="9" t="e" vm="2">
        <f t="shared" ref="AM3:AM46" si="3">AK3-AL3</f>
        <v>#VALUE!</v>
      </c>
      <c r="AN3" t="e" vm="2">
        <f>AL3-AL$2</f>
        <v>#VALUE!</v>
      </c>
      <c r="AO3" t="e" vm="2">
        <f>33*(K3+L3)</f>
        <v>#VALUE!</v>
      </c>
      <c r="AP3" t="e" vm="2">
        <f>AJ3-AN3</f>
        <v>#VALUE!</v>
      </c>
      <c r="AQ3" t="e" vm="2">
        <f>AK3-AL3</f>
        <v>#VALUE!</v>
      </c>
      <c r="AR3">
        <v>2490.4501079403449</v>
      </c>
      <c r="AS3" t="e" vm="2">
        <f>AQ3-AR3</f>
        <v>#VALUE!</v>
      </c>
      <c r="AT3" s="4" t="e" vm="2">
        <f t="shared" ref="AT3:AU46" si="4">K3*33000/(O3*8760)*8760</f>
        <v>#VALUE!</v>
      </c>
      <c r="AU3" s="4" t="e" vm="2">
        <f t="shared" si="4"/>
        <v>#VALUE!</v>
      </c>
    </row>
    <row r="4" spans="1:47" x14ac:dyDescent="0.25">
      <c r="A4" t="s">
        <v>233</v>
      </c>
      <c r="B4">
        <v>3</v>
      </c>
      <c r="C4">
        <v>76</v>
      </c>
      <c r="D4" t="s">
        <v>23</v>
      </c>
      <c r="E4" s="3" t="e" cm="1">
        <f t="array" ref="E4">_xlfn._xlws.FILTER('H2'!$AG$2:$AG$89120, (C4='H2'!$B$2:$B$89280)*(D4='H2'!$D$2:$D$89280)*($A$1='H2'!$E$2:$E$89280))</f>
        <v>#VALUE!</v>
      </c>
      <c r="F4" s="9" t="e" cm="1">
        <f t="array" ref="F4">_xlfn._xlws.FILTER('H2'!$AG$2:$AG$89120, (C4='H2'!$B$2:$B$89280)*(D4='H2'!$D$2:$D$89280)*(2040='H2'!$E$2:$E$89280))</f>
        <v>#VALUE!</v>
      </c>
      <c r="G4" s="9" t="e" cm="1">
        <f t="array" ref="G4">_xlfn._xlws.FILTER('H2'!$AH$2:$AH$98960, (C4='H2'!$B$2:$B$89280)*(D4='H2'!$D$2:$D$89280)*($A$1='H2'!$E$2:$E$89280))</f>
        <v>#VALUE!</v>
      </c>
      <c r="H4" s="9" t="e" cm="1">
        <f t="array" ref="H4">_xlfn._xlws.FILTER('H2'!$AJ$2:$AJ$98960, (C4='H2'!$B$2:$B$89280)*(D4='H2'!$D$2:$D$89280)*($A$1='H2'!$E$2:$E$89280))</f>
        <v>#VALUE!</v>
      </c>
      <c r="I4" s="9" t="e" cm="1">
        <f t="array" ref="I4">_xlfn._xlws.FILTER('H2'!$AK$2:$AK$98960, (C4='H2'!$B$2:$B$89280)*(D4='H2'!$D$2:$D$89280)*($A$1='H2'!$E$2:$E$89280))</f>
        <v>#VALUE!</v>
      </c>
      <c r="J4" s="9" t="e" cm="1">
        <f t="array" ref="J4">_xlfn._xlws.FILTER('H2'!$AL$2:$AL$98960, (C4='H2'!$B$2:$B$89280)*(D4='H2'!$D$2:$D$89280)*($A$1='H2'!$E$2:$E$89280))</f>
        <v>#VALUE!</v>
      </c>
      <c r="K4" s="9" t="e" cm="1" vm="1">
        <f t="array" ref="K4">SUM(_xlfn._xlws.FILTER('H2'!$L$2:$L$89280, (C4='H2'!$B$2:$B$89280)*(D4='H2'!$D$2:$D$89280)*($A$1&gt;'H2'!$E$2:$E$89280)))</f>
        <v>#VALUE!</v>
      </c>
      <c r="L4" s="9" t="e" cm="1" vm="1">
        <f t="array" ref="L4">SUM(_xlfn._xlws.FILTER('H2'!$M$2:$M$89280, (C4='H2'!$B$2:$B$89280)*(D4='H2'!$D$2:$D$89280)*($A$1&gt;'H2'!$E$2:$E$89280)))</f>
        <v>#VALUE!</v>
      </c>
      <c r="M4" s="9" t="e" cm="1" vm="1">
        <f t="array" ref="M4">SUM(_xlfn._xlws.FILTER('H2'!$K$2:$K$89280, ($C4='H2'!$B$2:$B$89280)*(D4='H2'!$D$2:$D$89280)*($A$1&gt;'H2'!$E$2:$E$89280)))</f>
        <v>#VALUE!</v>
      </c>
      <c r="N4" s="9" t="e" cm="1" vm="1">
        <f t="array" ref="N4">SUM(_xlfn._xlws.FILTER('H2'!$N$2:$N$89280, ($C4='H2'!$B$2:$B$89280)*(D4='H2'!$D$2:$D$89280)*($A$1&gt;'H2'!$E$2:$E$89280)))</f>
        <v>#VALUE!</v>
      </c>
      <c r="O4" s="9" t="e" cm="1" vm="1">
        <f t="array" ref="O4">AVERAGE(_xlfn._xlws.FILTER('H2'!$H$2:$H$89280, ($C4='H2'!$B$2:$B$89280)*(D4='H2'!$D$2:$D$89280)*($A$1='H2'!$E$2:$E$89280)))</f>
        <v>#VALUE!</v>
      </c>
      <c r="P4" s="9" t="e" cm="1" vm="1">
        <f t="array" ref="P4">AVERAGE(_xlfn._xlws.FILTER('H2'!$I$2:$I$89280, ($C4='H2'!$B$2:$B$89280)*(D4='H2'!$D$2:$D$89280)*($A$1='H2'!$E$2:$E$89280)))</f>
        <v>#VALUE!</v>
      </c>
      <c r="Q4" s="9" t="e" cm="1" vm="1">
        <f t="array" ref="Q4">AVERAGE(_xlfn._xlws.FILTER('H2'!$G$2:$G$89280, ($C4='H2'!$B$2:$B$89280)*(D4='H2'!$D$2:$D$89280)*($A$1='H2'!$E$2:$E$89280)))</f>
        <v>#VALUE!</v>
      </c>
      <c r="R4" s="9" t="e" cm="1" vm="1">
        <f t="array" ref="R4">AVERAGE(_xlfn._xlws.FILTER(PS!$F$2:$F$89280, (C4=PS!$B$2:$B$89280)*(D4=PS!$D$2:$D$89280)*($A$1=PS!$E$2:$E$89280)))</f>
        <v>#VALUE!</v>
      </c>
      <c r="S4" s="9" t="e" cm="1" vm="1">
        <f t="array" ref="S4">AVERAGE(_xlfn._xlws.FILTER(PS!$F$2:$F$89280, (C4=PS!$B$2:$B$89280)*(D4=PS!$D$2:$D$89280)*(2040=PS!$E$2:$E$89280)))</f>
        <v>#VALUE!</v>
      </c>
      <c r="T4" s="9" t="e" cm="1" vm="1">
        <f t="array" ref="T4">SUM(_xlfn._xlws.FILTER(PS!$I$2:$I$89280, (C4=PS!$B$2:$B$89280)*(D4=PS!$D$2:$D$89280)*($A$1&gt;PS!$E$2:$E$89280)))+SUM(_xlfn._xlws.FILTER(PS!$K$2:$K$89280, (C4=PS!$B$2:$B$89280)*(D4=PS!$D$2:$D$89280)*($A$1&gt;PS!$E$2:$E$89280)))-T$2</f>
        <v>#VALUE!</v>
      </c>
      <c r="U4" s="9" t="e" cm="1" vm="1">
        <f t="array" ref="U4">SUM(_xlfn._xlws.FILTER(PS!$M$2:$M$89280, (C4=PS!$B$2:$B$89280)*(D4=PS!$D$2:$D$89280)*($A$1&gt;PS!$E$2:$E$89280)))-U$2</f>
        <v>#VALUE!</v>
      </c>
      <c r="V4" s="9" t="e" cm="1" vm="1">
        <f t="array" ref="V4">SUM(_xlfn._xlws.FILTER(PS!$H$2:$H$89280+PS!$N$2:$N$89280, (C4=PS!$B$2:$B$89280)*(D4=PS!$D$2:$D$89280)*($A$1&gt;PS!$E$2:$E$89280)))-V$2</f>
        <v>#VALUE!</v>
      </c>
      <c r="W4" s="9" t="e" cm="1" vm="1">
        <f t="array" ref="W4">SUM(_xlfn._xlws.FILTER(PS!$J$2:$J$89280, (C4=PS!$B$2:$B$89280)*(D4=PS!$D$2:$D$89280)*($A$1&gt;PS!$E$2:$E$89280)))-W$2</f>
        <v>#VALUE!</v>
      </c>
      <c r="X4" s="9" t="e" cm="1" vm="1">
        <f t="array" ref="X4">SUM(_xlfn._xlws.FILTER(PS!$L$2:$L$89280, (C4=PS!$B$2:$B$89280)*(D4=PS!$D$2:$D$89280)*($A$1&gt;PS!$E$2:$E$89280)))-X$2</f>
        <v>#VALUE!</v>
      </c>
      <c r="Y4" s="9" t="e" cm="1" vm="1">
        <f t="array" ref="Y4">SUM(_xlfn._xlws.FILTER(PS_FS!$W$2:$W$89280+PS_FS!$Y$2:$Y$89280, (C4=PS_FS!$B$2:$B$89280)*(D4=PS_FS!$D$2:$D$89280)*($A$1&gt;PS_FS!$E$2:$E$89280)))-Y$2</f>
        <v>#VALUE!</v>
      </c>
      <c r="Z4" s="9" t="e" cm="1" vm="1">
        <f t="array" ref="Z4">SUM(_xlfn._xlws.FILTER(PS_FS!$AA$2:$AA$89280, (C4=PS_FS!$B$2:$B$89280)*(D4=PS_FS!$D$2:$D$89280)*($A$1&gt;PS_FS!$E$2:$E$89280)))-Z$2</f>
        <v>#VALUE!</v>
      </c>
      <c r="AA4" s="9" t="e" cm="1" vm="1">
        <f t="array" ref="AA4">SUM(_xlfn._xlws.FILTER(PS_FS!$AB$2:$AB$89280+PS_FS!$V$2:$V$89280, (C4=PS_FS!$B$2:$B$89280)*(D4=PS_FS!$D$2:$D$89280)*($A$1&gt;PS_FS!$E$2:$E$89280)))-AA$2</f>
        <v>#VALUE!</v>
      </c>
      <c r="AB4" s="9" t="e" cm="1" vm="1">
        <f t="array" ref="AB4">SUM(_xlfn._xlws.FILTER(PS_FS!$X$2:$X$89280, (C4=PS_FS!$B$2:$B$89280)*(D4=PS_FS!$D$2:$D$89280)*($A$1&gt;PS_FS!$E$2:$E$89280)))-AB$2</f>
        <v>#VALUE!</v>
      </c>
      <c r="AC4" s="9" t="e" cm="1" vm="1">
        <f t="array" ref="AC4">SUM(_xlfn._xlws.FILTER(PS_FS!$Z$2:$Z$89280, (C4=PS_FS!$B$2:$B$89280)*(D4=PS_FS!$D$2:$D$89280)*($A$1&gt;PS_FS!$E$2:$E$89280)))-AC$2</f>
        <v>#VALUE!</v>
      </c>
      <c r="AD4" s="9" t="e" cm="1" vm="1">
        <f t="array" ref="AD4">AVERAGE(_xlfn._xlws.FILTER(ETS!$M$2:$M$89240, (C4=ETS!$A$2:$A$89240)*(D4=ETS!$C$2:$C$89240)*($A$1=ETS!$D$2:$D$89240)))</f>
        <v>#VALUE!</v>
      </c>
      <c r="AE4" s="9" t="e" cm="1" vm="1">
        <f t="array" ref="AE4">AVERAGE(_xlfn._xlws.FILTER(ETS!$M$2:$M$89240, (C4=ETS!$A$2:$A$89240)*(D4=ETS!$C$2:$C$89240)*(2040=ETS!$D$2:$D$89240)))</f>
        <v>#VALUE!</v>
      </c>
      <c r="AF4" s="9" t="e" cm="1" vm="1">
        <f t="array" ref="AF4">AVERAGE(_xlfn._xlws.FILTER(ETS!$L$2:$L$89240, (C4=ETS!$A$2:$A$89240)*(D4=ETS!$C$2:$C$89240)))*40-AF$2</f>
        <v>#VALUE!</v>
      </c>
      <c r="AG4" s="9" t="e" cm="1" vm="1">
        <f t="array" ref="AG4">AVERAGE(_xlfn._xlws.FILTER(ETS!$K$2:$K$89240, (C4=ETS!$A$2:$A$89240)*(D4=ETS!$C$2:$C$89240)))*40-AG$2</f>
        <v>#VALUE!</v>
      </c>
      <c r="AH4" s="9" t="e" cm="1" vm="1">
        <f t="array" ref="AH4">AVERAGE(_xlfn._xlws.FILTER(ETS!$J$2:$J$89240, (C4=ETS!$A$2:$A$89240)*(D4=ETS!$C$2:$C$89240)))*40-AH$2</f>
        <v>#VALUE!</v>
      </c>
      <c r="AI4" s="9" t="e" vm="2">
        <f t="shared" si="0"/>
        <v>#VALUE!</v>
      </c>
      <c r="AJ4" s="9" t="e" vm="2">
        <f t="shared" si="1"/>
        <v>#VALUE!</v>
      </c>
      <c r="AK4" s="9" t="e" vm="2">
        <f t="shared" ref="AK4:AK6" si="5">AJ4+AJ$2</f>
        <v>#VALUE!</v>
      </c>
      <c r="AL4" t="e" vm="2">
        <f t="shared" si="2"/>
        <v>#VALUE!</v>
      </c>
      <c r="AM4" s="9" t="e" vm="2">
        <f t="shared" si="3"/>
        <v>#VALUE!</v>
      </c>
      <c r="AN4" t="e" vm="2">
        <f t="shared" ref="AN4:AN46" si="6">AL4-AL$2</f>
        <v>#VALUE!</v>
      </c>
      <c r="AO4" t="e" vm="2">
        <f t="shared" ref="AO4:AO46" si="7">33*(K4+L4)</f>
        <v>#VALUE!</v>
      </c>
      <c r="AP4" t="e" vm="2">
        <f t="shared" ref="AP4:AP6" si="8">AJ4-AN4</f>
        <v>#VALUE!</v>
      </c>
      <c r="AQ4" t="e" vm="2">
        <f t="shared" ref="AQ4:AQ46" si="9">AK4-AL4</f>
        <v>#VALUE!</v>
      </c>
      <c r="AR4">
        <v>2490.4501079403449</v>
      </c>
      <c r="AS4" t="e" vm="2">
        <f t="shared" ref="AS4:AS46" si="10">AQ4-AR4</f>
        <v>#VALUE!</v>
      </c>
      <c r="AT4" s="4" t="e" vm="2">
        <f t="shared" si="4"/>
        <v>#VALUE!</v>
      </c>
      <c r="AU4" s="4" t="e" vm="2">
        <f t="shared" si="4"/>
        <v>#VALUE!</v>
      </c>
    </row>
    <row r="5" spans="1:47" x14ac:dyDescent="0.25">
      <c r="A5" t="s">
        <v>238</v>
      </c>
      <c r="B5">
        <v>4</v>
      </c>
      <c r="C5">
        <v>176</v>
      </c>
      <c r="D5" t="s">
        <v>23</v>
      </c>
      <c r="E5" s="3" t="e" cm="1">
        <f t="array" ref="E5">_xlfn._xlws.FILTER('H2'!$AG$2:$AG$89120, (C5='H2'!$B$2:$B$89280)*(D5='H2'!$D$2:$D$89280)*($A$1='H2'!$E$2:$E$89280))</f>
        <v>#VALUE!</v>
      </c>
      <c r="F5" s="9" t="e" cm="1">
        <f t="array" ref="F5">_xlfn._xlws.FILTER('H2'!$AG$2:$AG$89120, (C5='H2'!$B$2:$B$89280)*(D5='H2'!$D$2:$D$89280)*(2040='H2'!$E$2:$E$89280))</f>
        <v>#VALUE!</v>
      </c>
      <c r="G5" s="9" t="e" cm="1">
        <f t="array" ref="G5">_xlfn._xlws.FILTER('H2'!$AH$2:$AH$98960, (C5='H2'!$B$2:$B$89280)*(D5='H2'!$D$2:$D$89280)*($A$1='H2'!$E$2:$E$89280))</f>
        <v>#VALUE!</v>
      </c>
      <c r="H5" s="9" t="e" cm="1">
        <f t="array" ref="H5">_xlfn._xlws.FILTER('H2'!$AJ$2:$AJ$98960, (C5='H2'!$B$2:$B$89280)*(D5='H2'!$D$2:$D$89280)*($A$1='H2'!$E$2:$E$89280))</f>
        <v>#VALUE!</v>
      </c>
      <c r="I5" s="9" t="e" cm="1">
        <f t="array" ref="I5">_xlfn._xlws.FILTER('H2'!$AK$2:$AK$98960, (C5='H2'!$B$2:$B$89280)*(D5='H2'!$D$2:$D$89280)*($A$1='H2'!$E$2:$E$89280))</f>
        <v>#VALUE!</v>
      </c>
      <c r="J5" s="9" t="e" cm="1">
        <f t="array" ref="J5">_xlfn._xlws.FILTER('H2'!$AL$2:$AL$98960, (C5='H2'!$B$2:$B$89280)*(D5='H2'!$D$2:$D$89280)*($A$1='H2'!$E$2:$E$89280))</f>
        <v>#VALUE!</v>
      </c>
      <c r="K5" s="9" t="e" cm="1" vm="1">
        <f t="array" ref="K5">SUM(_xlfn._xlws.FILTER('H2'!$L$2:$L$89280, (C5='H2'!$B$2:$B$89280)*(D5='H2'!$D$2:$D$89280)*($A$1&gt;'H2'!$E$2:$E$89280)))</f>
        <v>#VALUE!</v>
      </c>
      <c r="L5" s="9" t="e" cm="1" vm="1">
        <f t="array" ref="L5">SUM(_xlfn._xlws.FILTER('H2'!$M$2:$M$89280, (C5='H2'!$B$2:$B$89280)*(D5='H2'!$D$2:$D$89280)*($A$1&gt;'H2'!$E$2:$E$89280)))</f>
        <v>#VALUE!</v>
      </c>
      <c r="M5" s="9" t="e" cm="1" vm="1">
        <f t="array" ref="M5">SUM(_xlfn._xlws.FILTER('H2'!$K$2:$K$89280, ($C5='H2'!$B$2:$B$89280)*(D5='H2'!$D$2:$D$89280)*($A$1&gt;'H2'!$E$2:$E$89280)))</f>
        <v>#VALUE!</v>
      </c>
      <c r="N5" s="9" t="e" cm="1" vm="1">
        <f t="array" ref="N5">SUM(_xlfn._xlws.FILTER('H2'!$N$2:$N$89280, ($C5='H2'!$B$2:$B$89280)*(D5='H2'!$D$2:$D$89280)*($A$1&gt;'H2'!$E$2:$E$89280)))</f>
        <v>#VALUE!</v>
      </c>
      <c r="O5" s="9" t="e" cm="1" vm="1">
        <f t="array" ref="O5">AVERAGE(_xlfn._xlws.FILTER('H2'!$H$2:$H$89280, ($C5='H2'!$B$2:$B$89280)*(D5='H2'!$D$2:$D$89280)*($A$1='H2'!$E$2:$E$89280)))</f>
        <v>#VALUE!</v>
      </c>
      <c r="P5" s="9" t="e" cm="1" vm="1">
        <f t="array" ref="P5">AVERAGE(_xlfn._xlws.FILTER('H2'!$I$2:$I$89280, ($C5='H2'!$B$2:$B$89280)*(D5='H2'!$D$2:$D$89280)*($A$1='H2'!$E$2:$E$89280)))</f>
        <v>#VALUE!</v>
      </c>
      <c r="Q5" s="9" t="e" cm="1" vm="1">
        <f t="array" ref="Q5">AVERAGE(_xlfn._xlws.FILTER('H2'!$G$2:$G$89280, ($C5='H2'!$B$2:$B$89280)*(D5='H2'!$D$2:$D$89280)*($A$1='H2'!$E$2:$E$89280)))</f>
        <v>#VALUE!</v>
      </c>
      <c r="R5" s="9" t="e" cm="1" vm="1">
        <f t="array" ref="R5">AVERAGE(_xlfn._xlws.FILTER(PS!$F$2:$F$89280, (C5=PS!$B$2:$B$89280)*(D5=PS!$D$2:$D$89280)*($A$1=PS!$E$2:$E$89280)))</f>
        <v>#VALUE!</v>
      </c>
      <c r="S5" s="9" t="e" cm="1" vm="1">
        <f t="array" ref="S5">AVERAGE(_xlfn._xlws.FILTER(PS!$F$2:$F$89280, (C5=PS!$B$2:$B$89280)*(D5=PS!$D$2:$D$89280)*(2040=PS!$E$2:$E$89280)))</f>
        <v>#VALUE!</v>
      </c>
      <c r="T5" s="9" t="e" cm="1" vm="1">
        <f t="array" ref="T5">SUM(_xlfn._xlws.FILTER(PS!$I$2:$I$89280, (C5=PS!$B$2:$B$89280)*(D5=PS!$D$2:$D$89280)*($A$1&gt;PS!$E$2:$E$89280)))+SUM(_xlfn._xlws.FILTER(PS!$K$2:$K$89280, (C5=PS!$B$2:$B$89280)*(D5=PS!$D$2:$D$89280)*($A$1&gt;PS!$E$2:$E$89280)))-T$2</f>
        <v>#VALUE!</v>
      </c>
      <c r="U5" s="9" t="e" cm="1" vm="1">
        <f t="array" ref="U5">SUM(_xlfn._xlws.FILTER(PS!$M$2:$M$89280, (C5=PS!$B$2:$B$89280)*(D5=PS!$D$2:$D$89280)*($A$1&gt;PS!$E$2:$E$89280)))-U$2</f>
        <v>#VALUE!</v>
      </c>
      <c r="V5" s="9" t="e" cm="1" vm="1">
        <f t="array" ref="V5">SUM(_xlfn._xlws.FILTER(PS!$H$2:$H$89280+PS!$N$2:$N$89280, (C5=PS!$B$2:$B$89280)*(D5=PS!$D$2:$D$89280)*($A$1&gt;PS!$E$2:$E$89280)))-V$2</f>
        <v>#VALUE!</v>
      </c>
      <c r="W5" s="9" t="e" cm="1" vm="1">
        <f t="array" ref="W5">SUM(_xlfn._xlws.FILTER(PS!$J$2:$J$89280, (C5=PS!$B$2:$B$89280)*(D5=PS!$D$2:$D$89280)*($A$1&gt;PS!$E$2:$E$89280)))-W$2</f>
        <v>#VALUE!</v>
      </c>
      <c r="X5" s="9" t="e" cm="1" vm="1">
        <f t="array" ref="X5">SUM(_xlfn._xlws.FILTER(PS!$L$2:$L$89280, (C5=PS!$B$2:$B$89280)*(D5=PS!$D$2:$D$89280)*($A$1&gt;PS!$E$2:$E$89280)))-X$2</f>
        <v>#VALUE!</v>
      </c>
      <c r="Y5" s="9" t="e" cm="1" vm="1">
        <f t="array" ref="Y5">SUM(_xlfn._xlws.FILTER(PS_FS!$W$2:$W$89280+PS_FS!$Y$2:$Y$89280, (C5=PS_FS!$B$2:$B$89280)*(D5=PS_FS!$D$2:$D$89280)*($A$1&gt;PS_FS!$E$2:$E$89280)))-Y$2</f>
        <v>#VALUE!</v>
      </c>
      <c r="Z5" s="9" t="e" cm="1" vm="1">
        <f t="array" ref="Z5">SUM(_xlfn._xlws.FILTER(PS_FS!$AA$2:$AA$89280, (C5=PS_FS!$B$2:$B$89280)*(D5=PS_FS!$D$2:$D$89280)*($A$1&gt;PS_FS!$E$2:$E$89280)))-Z$2</f>
        <v>#VALUE!</v>
      </c>
      <c r="AA5" s="9" t="e" cm="1" vm="1">
        <f t="array" ref="AA5">SUM(_xlfn._xlws.FILTER(PS_FS!$AB$2:$AB$89280+PS_FS!$V$2:$V$89280, (C5=PS_FS!$B$2:$B$89280)*(D5=PS_FS!$D$2:$D$89280)*($A$1&gt;PS_FS!$E$2:$E$89280)))-AA$2</f>
        <v>#VALUE!</v>
      </c>
      <c r="AB5" s="9" t="e" cm="1" vm="1">
        <f t="array" ref="AB5">SUM(_xlfn._xlws.FILTER(PS_FS!$X$2:$X$89280, (C5=PS_FS!$B$2:$B$89280)*(D5=PS_FS!$D$2:$D$89280)*($A$1&gt;PS_FS!$E$2:$E$89280)))-AB$2</f>
        <v>#VALUE!</v>
      </c>
      <c r="AC5" s="9" t="e" cm="1" vm="1">
        <f t="array" ref="AC5">SUM(_xlfn._xlws.FILTER(PS_FS!$Z$2:$Z$89280, (C5=PS_FS!$B$2:$B$89280)*(D5=PS_FS!$D$2:$D$89280)*($A$1&gt;PS_FS!$E$2:$E$89280)))-AC$2</f>
        <v>#VALUE!</v>
      </c>
      <c r="AD5" s="9" t="e" cm="1" vm="1">
        <f t="array" ref="AD5">AVERAGE(_xlfn._xlws.FILTER(ETS!$M$2:$M$89240, (C5=ETS!$A$2:$A$89240)*(D5=ETS!$C$2:$C$89240)*($A$1=ETS!$D$2:$D$89240)))</f>
        <v>#VALUE!</v>
      </c>
      <c r="AE5" s="9" t="e" cm="1" vm="1">
        <f t="array" ref="AE5">AVERAGE(_xlfn._xlws.FILTER(ETS!$M$2:$M$89240, (C5=ETS!$A$2:$A$89240)*(D5=ETS!$C$2:$C$89240)*(2040=ETS!$D$2:$D$89240)))</f>
        <v>#VALUE!</v>
      </c>
      <c r="AF5" s="9" t="e" cm="1" vm="1">
        <f t="array" ref="AF5">AVERAGE(_xlfn._xlws.FILTER(ETS!$L$2:$L$89240, (C5=ETS!$A$2:$A$89240)*(D5=ETS!$C$2:$C$89240)))*40-AF$2</f>
        <v>#VALUE!</v>
      </c>
      <c r="AG5" s="9" t="e" cm="1" vm="1">
        <f t="array" ref="AG5">AVERAGE(_xlfn._xlws.FILTER(ETS!$K$2:$K$89240, (C5=ETS!$A$2:$A$89240)*(D5=ETS!$C$2:$C$89240)))*40-AG$2</f>
        <v>#VALUE!</v>
      </c>
      <c r="AH5" s="9" t="e" cm="1" vm="1">
        <f t="array" ref="AH5">AVERAGE(_xlfn._xlws.FILTER(ETS!$J$2:$J$89240, (C5=ETS!$A$2:$A$89240)*(D5=ETS!$C$2:$C$89240)))*40-AH$2</f>
        <v>#VALUE!</v>
      </c>
      <c r="AI5" s="9" t="e" vm="2">
        <f t="shared" si="0"/>
        <v>#VALUE!</v>
      </c>
      <c r="AJ5" s="9" t="e" vm="2">
        <f t="shared" si="1"/>
        <v>#VALUE!</v>
      </c>
      <c r="AK5" s="9" t="e" vm="2">
        <f t="shared" si="5"/>
        <v>#VALUE!</v>
      </c>
      <c r="AL5" t="e" vm="2">
        <f t="shared" si="2"/>
        <v>#VALUE!</v>
      </c>
      <c r="AM5" s="9" t="e" vm="2">
        <f t="shared" si="3"/>
        <v>#VALUE!</v>
      </c>
      <c r="AN5" t="e" vm="2">
        <f t="shared" si="6"/>
        <v>#VALUE!</v>
      </c>
      <c r="AO5" t="e" vm="2">
        <f t="shared" si="7"/>
        <v>#VALUE!</v>
      </c>
      <c r="AP5" t="e" vm="2">
        <f t="shared" si="8"/>
        <v>#VALUE!</v>
      </c>
      <c r="AQ5" t="e" vm="2">
        <f t="shared" si="9"/>
        <v>#VALUE!</v>
      </c>
      <c r="AR5">
        <v>2490.4501079403449</v>
      </c>
      <c r="AS5" t="e" vm="2">
        <f t="shared" si="10"/>
        <v>#VALUE!</v>
      </c>
      <c r="AT5" s="4" t="e" vm="2">
        <f t="shared" si="4"/>
        <v>#VALUE!</v>
      </c>
      <c r="AU5" s="4" t="e" vm="2">
        <f t="shared" si="4"/>
        <v>#VALUE!</v>
      </c>
    </row>
    <row r="6" spans="1:47" x14ac:dyDescent="0.25">
      <c r="A6" t="s">
        <v>242</v>
      </c>
      <c r="B6">
        <v>5</v>
      </c>
      <c r="C6">
        <v>226</v>
      </c>
      <c r="D6" t="s">
        <v>23</v>
      </c>
      <c r="E6" s="3" t="e" cm="1">
        <f t="array" ref="E6">_xlfn._xlws.FILTER('H2'!$AG$2:$AG$89120, (C6='H2'!$B$2:$B$89280)*(D6='H2'!$D$2:$D$89280)*($A$1='H2'!$E$2:$E$89280))</f>
        <v>#VALUE!</v>
      </c>
      <c r="F6" s="9" t="e" cm="1">
        <f t="array" ref="F6">_xlfn._xlws.FILTER('H2'!$AG$2:$AG$89120, (C6='H2'!$B$2:$B$89280)*(D6='H2'!$D$2:$D$89280)*(2040='H2'!$E$2:$E$89280))</f>
        <v>#VALUE!</v>
      </c>
      <c r="G6" s="9" t="e" cm="1">
        <f t="array" ref="G6">_xlfn._xlws.FILTER('H2'!$AH$2:$AH$98960, (C6='H2'!$B$2:$B$89280)*(D6='H2'!$D$2:$D$89280)*($A$1='H2'!$E$2:$E$89280))</f>
        <v>#VALUE!</v>
      </c>
      <c r="H6" s="9" t="e" cm="1">
        <f t="array" ref="H6">_xlfn._xlws.FILTER('H2'!$AJ$2:$AJ$98960, (C6='H2'!$B$2:$B$89280)*(D6='H2'!$D$2:$D$89280)*($A$1='H2'!$E$2:$E$89280))</f>
        <v>#VALUE!</v>
      </c>
      <c r="I6" s="9" t="e" cm="1">
        <f t="array" ref="I6">_xlfn._xlws.FILTER('H2'!$AK$2:$AK$98960, (C6='H2'!$B$2:$B$89280)*(D6='H2'!$D$2:$D$89280)*($A$1='H2'!$E$2:$E$89280))</f>
        <v>#VALUE!</v>
      </c>
      <c r="J6" s="9" t="e" cm="1">
        <f t="array" ref="J6">_xlfn._xlws.FILTER('H2'!$AL$2:$AL$98960, (C6='H2'!$B$2:$B$89280)*(D6='H2'!$D$2:$D$89280)*($A$1='H2'!$E$2:$E$89280))</f>
        <v>#VALUE!</v>
      </c>
      <c r="K6" s="9" t="e" cm="1" vm="1">
        <f t="array" ref="K6">SUM(_xlfn._xlws.FILTER('H2'!$L$2:$L$89280, (C6='H2'!$B$2:$B$89280)*(D6='H2'!$D$2:$D$89280)*($A$1&gt;'H2'!$E$2:$E$89280)))</f>
        <v>#VALUE!</v>
      </c>
      <c r="L6" s="9" t="e" cm="1" vm="1">
        <f t="array" ref="L6">SUM(_xlfn._xlws.FILTER('H2'!$M$2:$M$89280, (C6='H2'!$B$2:$B$89280)*(D6='H2'!$D$2:$D$89280)*($A$1&gt;'H2'!$E$2:$E$89280)))</f>
        <v>#VALUE!</v>
      </c>
      <c r="M6" s="9" t="e" cm="1" vm="1">
        <f t="array" ref="M6">SUM(_xlfn._xlws.FILTER('H2'!$K$2:$K$89280, ($C6='H2'!$B$2:$B$89280)*(D6='H2'!$D$2:$D$89280)*($A$1&gt;'H2'!$E$2:$E$89280)))</f>
        <v>#VALUE!</v>
      </c>
      <c r="N6" s="9" t="e" cm="1" vm="1">
        <f t="array" ref="N6">SUM(_xlfn._xlws.FILTER('H2'!$N$2:$N$89280, ($C6='H2'!$B$2:$B$89280)*(D6='H2'!$D$2:$D$89280)*($A$1&gt;'H2'!$E$2:$E$89280)))</f>
        <v>#VALUE!</v>
      </c>
      <c r="O6" s="9" t="e" cm="1" vm="1">
        <f t="array" ref="O6">AVERAGE(_xlfn._xlws.FILTER('H2'!$H$2:$H$89280, ($C6='H2'!$B$2:$B$89280)*(D6='H2'!$D$2:$D$89280)*($A$1='H2'!$E$2:$E$89280)))</f>
        <v>#VALUE!</v>
      </c>
      <c r="P6" s="9" t="e" cm="1" vm="1">
        <f t="array" ref="P6">AVERAGE(_xlfn._xlws.FILTER('H2'!$I$2:$I$89280, ($C6='H2'!$B$2:$B$89280)*(D6='H2'!$D$2:$D$89280)*($A$1='H2'!$E$2:$E$89280)))</f>
        <v>#VALUE!</v>
      </c>
      <c r="Q6" s="9" t="e" cm="1" vm="1">
        <f t="array" ref="Q6">AVERAGE(_xlfn._xlws.FILTER('H2'!$G$2:$G$89280, ($C6='H2'!$B$2:$B$89280)*(D6='H2'!$D$2:$D$89280)*($A$1='H2'!$E$2:$E$89280)))</f>
        <v>#VALUE!</v>
      </c>
      <c r="R6" s="9" t="e" cm="1" vm="1">
        <f t="array" ref="R6">AVERAGE(_xlfn._xlws.FILTER(PS!$F$2:$F$89280, (C6=PS!$B$2:$B$89280)*(D6=PS!$D$2:$D$89280)*($A$1=PS!$E$2:$E$89280)))</f>
        <v>#VALUE!</v>
      </c>
      <c r="S6" s="9" t="e" cm="1" vm="1">
        <f t="array" ref="S6">AVERAGE(_xlfn._xlws.FILTER(PS!$F$2:$F$89280, (C6=PS!$B$2:$B$89280)*(D6=PS!$D$2:$D$89280)*(2040=PS!$E$2:$E$89280)))</f>
        <v>#VALUE!</v>
      </c>
      <c r="T6" s="9" t="e" cm="1" vm="1">
        <f t="array" ref="T6">SUM(_xlfn._xlws.FILTER(PS!$I$2:$I$89280, (C6=PS!$B$2:$B$89280)*(D6=PS!$D$2:$D$89280)*($A$1&gt;PS!$E$2:$E$89280)))+SUM(_xlfn._xlws.FILTER(PS!$K$2:$K$89280, (C6=PS!$B$2:$B$89280)*(D6=PS!$D$2:$D$89280)*($A$1&gt;PS!$E$2:$E$89280)))-T$2</f>
        <v>#VALUE!</v>
      </c>
      <c r="U6" s="9" t="e" cm="1" vm="1">
        <f t="array" ref="U6">SUM(_xlfn._xlws.FILTER(PS!$M$2:$M$89280, (C6=PS!$B$2:$B$89280)*(D6=PS!$D$2:$D$89280)*($A$1&gt;PS!$E$2:$E$89280)))-U$2</f>
        <v>#VALUE!</v>
      </c>
      <c r="V6" s="9" t="e" cm="1" vm="1">
        <f t="array" ref="V6">SUM(_xlfn._xlws.FILTER(PS!$H$2:$H$89280+PS!$N$2:$N$89280, (C6=PS!$B$2:$B$89280)*(D6=PS!$D$2:$D$89280)*($A$1&gt;PS!$E$2:$E$89280)))-V$2</f>
        <v>#VALUE!</v>
      </c>
      <c r="W6" s="9" t="e" cm="1" vm="1">
        <f t="array" ref="W6">SUM(_xlfn._xlws.FILTER(PS!$J$2:$J$89280, (C6=PS!$B$2:$B$89280)*(D6=PS!$D$2:$D$89280)*($A$1&gt;PS!$E$2:$E$89280)))-W$2</f>
        <v>#VALUE!</v>
      </c>
      <c r="X6" s="9" t="e" cm="1" vm="1">
        <f t="array" ref="X6">SUM(_xlfn._xlws.FILTER(PS!$L$2:$L$89280, (C6=PS!$B$2:$B$89280)*(D6=PS!$D$2:$D$89280)*($A$1&gt;PS!$E$2:$E$89280)))-X$2</f>
        <v>#VALUE!</v>
      </c>
      <c r="Y6" s="9" t="e" cm="1" vm="1">
        <f t="array" ref="Y6">SUM(_xlfn._xlws.FILTER(PS_FS!$W$2:$W$89280+PS_FS!$Y$2:$Y$89280, (C6=PS_FS!$B$2:$B$89280)*(D6=PS_FS!$D$2:$D$89280)*($A$1&gt;PS_FS!$E$2:$E$89280)))-Y$2</f>
        <v>#VALUE!</v>
      </c>
      <c r="Z6" s="9" t="e" cm="1" vm="1">
        <f t="array" ref="Z6">SUM(_xlfn._xlws.FILTER(PS_FS!$AA$2:$AA$89280, (C6=PS_FS!$B$2:$B$89280)*(D6=PS_FS!$D$2:$D$89280)*($A$1&gt;PS_FS!$E$2:$E$89280)))-Z$2</f>
        <v>#VALUE!</v>
      </c>
      <c r="AA6" s="9" t="e" cm="1" vm="1">
        <f t="array" ref="AA6">SUM(_xlfn._xlws.FILTER(PS_FS!$AB$2:$AB$89280+PS_FS!$V$2:$V$89280, (C6=PS_FS!$B$2:$B$89280)*(D6=PS_FS!$D$2:$D$89280)*($A$1&gt;PS_FS!$E$2:$E$89280)))-AA$2</f>
        <v>#VALUE!</v>
      </c>
      <c r="AB6" s="9" t="e" cm="1" vm="1">
        <f t="array" ref="AB6">SUM(_xlfn._xlws.FILTER(PS_FS!$X$2:$X$89280, (C6=PS_FS!$B$2:$B$89280)*(D6=PS_FS!$D$2:$D$89280)*($A$1&gt;PS_FS!$E$2:$E$89280)))-AB$2</f>
        <v>#VALUE!</v>
      </c>
      <c r="AC6" s="9" t="e" cm="1" vm="1">
        <f t="array" ref="AC6">SUM(_xlfn._xlws.FILTER(PS_FS!$Z$2:$Z$89280, (C6=PS_FS!$B$2:$B$89280)*(D6=PS_FS!$D$2:$D$89280)*($A$1&gt;PS_FS!$E$2:$E$89280)))-AC$2</f>
        <v>#VALUE!</v>
      </c>
      <c r="AD6" s="9" t="e" cm="1" vm="1">
        <f t="array" ref="AD6">AVERAGE(_xlfn._xlws.FILTER(ETS!$M$2:$M$89240, (C6=ETS!$A$2:$A$89240)*(D6=ETS!$C$2:$C$89240)*($A$1=ETS!$D$2:$D$89240)))</f>
        <v>#VALUE!</v>
      </c>
      <c r="AE6" s="9" t="e" cm="1" vm="1">
        <f t="array" ref="AE6">AVERAGE(_xlfn._xlws.FILTER(ETS!$M$2:$M$89240, (C6=ETS!$A$2:$A$89240)*(D6=ETS!$C$2:$C$89240)*(2040=ETS!$D$2:$D$89240)))</f>
        <v>#VALUE!</v>
      </c>
      <c r="AF6" s="9" t="e" cm="1" vm="1">
        <f t="array" ref="AF6">AVERAGE(_xlfn._xlws.FILTER(ETS!$L$2:$L$89240, (C6=ETS!$A$2:$A$89240)*(D6=ETS!$C$2:$C$89240)))*40-AF$2</f>
        <v>#VALUE!</v>
      </c>
      <c r="AG6" s="9" t="e" cm="1" vm="1">
        <f t="array" ref="AG6">AVERAGE(_xlfn._xlws.FILTER(ETS!$K$2:$K$89240, (C6=ETS!$A$2:$A$89240)*(D6=ETS!$C$2:$C$89240)))*40-AG$2</f>
        <v>#VALUE!</v>
      </c>
      <c r="AH6" s="9" t="e" cm="1" vm="1">
        <f t="array" ref="AH6">AVERAGE(_xlfn._xlws.FILTER(ETS!$J$2:$J$89240, (C6=ETS!$A$2:$A$89240)*(D6=ETS!$C$2:$C$89240)))*40-AH$2</f>
        <v>#VALUE!</v>
      </c>
      <c r="AI6" s="9" t="e" vm="2">
        <f t="shared" si="0"/>
        <v>#VALUE!</v>
      </c>
      <c r="AJ6" s="9" t="e" vm="2">
        <f t="shared" si="1"/>
        <v>#VALUE!</v>
      </c>
      <c r="AK6" s="9" t="e" vm="2">
        <f t="shared" si="5"/>
        <v>#VALUE!</v>
      </c>
      <c r="AL6" t="e" vm="2">
        <f t="shared" si="2"/>
        <v>#VALUE!</v>
      </c>
      <c r="AM6" s="9" t="e" vm="2">
        <f t="shared" si="3"/>
        <v>#VALUE!</v>
      </c>
      <c r="AN6" t="e" vm="2">
        <f t="shared" si="6"/>
        <v>#VALUE!</v>
      </c>
      <c r="AO6" t="e" vm="2">
        <f t="shared" si="7"/>
        <v>#VALUE!</v>
      </c>
      <c r="AP6" t="e" vm="2">
        <f t="shared" si="8"/>
        <v>#VALUE!</v>
      </c>
      <c r="AQ6" t="e" vm="2">
        <f t="shared" si="9"/>
        <v>#VALUE!</v>
      </c>
      <c r="AR6">
        <v>2490.4501079403449</v>
      </c>
      <c r="AS6" t="e" vm="2">
        <f t="shared" si="10"/>
        <v>#VALUE!</v>
      </c>
      <c r="AT6" s="4" t="e" vm="2">
        <f t="shared" si="4"/>
        <v>#VALUE!</v>
      </c>
      <c r="AU6" s="4" t="e" vm="2">
        <f t="shared" si="4"/>
        <v>#VALUE!</v>
      </c>
    </row>
    <row r="7" spans="1:47" x14ac:dyDescent="0.25">
      <c r="A7" t="s">
        <v>256</v>
      </c>
      <c r="B7">
        <v>15</v>
      </c>
      <c r="C7">
        <v>1</v>
      </c>
      <c r="D7" t="s">
        <v>341</v>
      </c>
      <c r="E7" s="3" t="e" cm="1">
        <f t="array" ref="E7">_xlfn._xlws.FILTER('H2'!$AG$2:$AG$89120, (C7='H2'!$B$2:$B$89280)*(D7='H2'!$D$2:$D$89280)*($A$1='H2'!$E$2:$E$89280))</f>
        <v>#VALUE!</v>
      </c>
      <c r="F7" s="9" t="e" cm="1">
        <f t="array" ref="F7">_xlfn._xlws.FILTER('H2'!$AG$2:$AG$89120, (C7='H2'!$B$2:$B$89280)*(D7='H2'!$D$2:$D$89280)*(2040='H2'!$E$2:$E$89280))</f>
        <v>#VALUE!</v>
      </c>
      <c r="G7" s="9" t="e" cm="1">
        <f t="array" ref="G7">_xlfn._xlws.FILTER('H2'!$AH$2:$AH$98960, (C7='H2'!$B$2:$B$89280)*(D7='H2'!$D$2:$D$89280)*($A$1='H2'!$E$2:$E$89280))</f>
        <v>#VALUE!</v>
      </c>
      <c r="H7" s="9" t="e" cm="1">
        <f t="array" ref="H7">_xlfn._xlws.FILTER('H2'!$AJ$2:$AJ$98960, (C7='H2'!$B$2:$B$89280)*(D7='H2'!$D$2:$D$89280)*($A$1='H2'!$E$2:$E$89280))</f>
        <v>#VALUE!</v>
      </c>
      <c r="I7" s="9" t="e" cm="1">
        <f t="array" ref="I7">_xlfn._xlws.FILTER('H2'!$AK$2:$AK$98960, (C7='H2'!$B$2:$B$89280)*(D7='H2'!$D$2:$D$89280)*($A$1='H2'!$E$2:$E$89280))</f>
        <v>#VALUE!</v>
      </c>
      <c r="J7" s="9" t="e" cm="1">
        <f t="array" ref="J7">_xlfn._xlws.FILTER('H2'!$AL$2:$AL$98960, (C7='H2'!$B$2:$B$89280)*(D7='H2'!$D$2:$D$89280)*($A$1='H2'!$E$2:$E$89280))</f>
        <v>#VALUE!</v>
      </c>
      <c r="K7" s="9" cm="1">
        <f t="array" ref="K7">SUM(_xlfn._xlws.FILTER('H2'!$L$2:$L$89280, (C7='H2'!$B$2:$B$89280)*(D7='H2'!$D$2:$D$89280)*($A$1&gt;'H2'!$E$2:$E$89280)))</f>
        <v>139.73984182107361</v>
      </c>
      <c r="L7" s="9" cm="1">
        <f t="array" ref="L7">SUM(_xlfn._xlws.FILTER('H2'!$M$2:$M$89280, (C7='H2'!$B$2:$B$89280)*(D7='H2'!$D$2:$D$89280)*($A$1&gt;'H2'!$E$2:$E$89280)))</f>
        <v>56.470496537653197</v>
      </c>
      <c r="M7" s="9" cm="1">
        <f t="array" ref="M7">SUM(_xlfn._xlws.FILTER('H2'!$K$2:$K$89280, ($C7='H2'!$B$2:$B$89280)*(D7='H2'!$D$2:$D$89280)*($A$1&gt;'H2'!$E$2:$E$89280)))</f>
        <v>12.429324526769802</v>
      </c>
      <c r="N7" s="9" cm="1">
        <f t="array" ref="N7">SUM(_xlfn._xlws.FILTER('H2'!$N$2:$N$89280, ($C7='H2'!$B$2:$B$89280)*(D7='H2'!$D$2:$D$89280)*($A$1&gt;'H2'!$E$2:$E$89280)))</f>
        <v>171.74496357641635</v>
      </c>
      <c r="O7" s="9" cm="1">
        <f t="array" ref="O7">AVERAGE(_xlfn._xlws.FILTER('H2'!$H$2:$H$89280, ($C7='H2'!$B$2:$B$89280)*(D7='H2'!$D$2:$D$89280)*($A$1='H2'!$E$2:$E$89280)))</f>
        <v>99.049674814039463</v>
      </c>
      <c r="P7" s="9" cm="1">
        <f t="array" ref="P7">AVERAGE(_xlfn._xlws.FILTER('H2'!$I$2:$I$89280, ($C7='H2'!$B$2:$B$89280)*(D7='H2'!$D$2:$D$89280)*($A$1='H2'!$E$2:$E$89280)))</f>
        <v>87.091465506154762</v>
      </c>
      <c r="Q7" s="9" cm="1">
        <f t="array" ref="Q7">AVERAGE(_xlfn._xlws.FILTER('H2'!$G$2:$G$89280, ($C7='H2'!$B$2:$B$89280)*(D7='H2'!$D$2:$D$89280)*($A$1='H2'!$E$2:$E$89280)))</f>
        <v>3.5000000000100395</v>
      </c>
      <c r="R7" s="9" cm="1">
        <f t="array" ref="R7">AVERAGE(_xlfn._xlws.FILTER(PS!$F$2:$F$89280, (C7=PS!$B$2:$B$89280)*(D7=PS!$D$2:$D$89280)*($A$1=PS!$E$2:$E$89280)))</f>
        <v>103.69663175188379</v>
      </c>
      <c r="S7" s="9" cm="1">
        <f t="array" ref="S7">AVERAGE(_xlfn._xlws.FILTER(PS!$F$2:$F$89280, (C7=PS!$B$2:$B$89280)*(D7=PS!$D$2:$D$89280)*(2040=PS!$E$2:$E$89280)))</f>
        <v>103.68834976469725</v>
      </c>
      <c r="T7" s="9" cm="1">
        <f t="array" ref="T7">SUM(_xlfn._xlws.FILTER(PS!$I$2:$I$89280, (C7=PS!$B$2:$B$89280)*(D7=PS!$D$2:$D$89280)*($A$1&gt;PS!$E$2:$E$89280)))+SUM(_xlfn._xlws.FILTER(PS!$K$2:$K$89280, (C7=PS!$B$2:$B$89280)*(D7=PS!$D$2:$D$89280)*($A$1&gt;PS!$E$2:$E$89280)))</f>
        <v>1671.7703356948771</v>
      </c>
      <c r="U7" s="9" cm="1">
        <f t="array" ref="U7">SUM(_xlfn._xlws.FILTER(PS!$M$2:$M$89280, (C7=PS!$B$2:$B$89280)*(D7=PS!$D$2:$D$89280)*($A$1&gt;PS!$E$2:$E$89280)))</f>
        <v>797.60460078802146</v>
      </c>
      <c r="V7" s="9" cm="1">
        <f t="array" ref="V7">SUM(_xlfn._xlws.FILTER(PS!$H$2:$H$89280+PS!$N$2:$N$89280, (C7=PS!$B$2:$B$89280)*(D7=PS!$D$2:$D$89280)*($A$1&gt;PS!$E$2:$E$89280)))</f>
        <v>95.349487178669989</v>
      </c>
      <c r="W7" s="9" cm="1">
        <f t="array" ref="W7">SUM(_xlfn._xlws.FILTER(PS!$J$2:$J$89280, (C7=PS!$B$2:$B$89280)*(D7=PS!$D$2:$D$89280)*($A$1&gt;PS!$E$2:$E$89280)))</f>
        <v>3.434362859709293E-10</v>
      </c>
      <c r="X7" s="9" cm="1">
        <f t="array" ref="X7">SUM(_xlfn._xlws.FILTER(PS!$L$2:$L$89280, (C7=PS!$B$2:$B$89280)*(D7=PS!$D$2:$D$89280)*($A$1&gt;PS!$E$2:$E$89280)))</f>
        <v>3.5413838790642163E-10</v>
      </c>
      <c r="Y7" s="9" cm="1">
        <f t="array" ref="Y7">SUM(_xlfn._xlws.FILTER(PS_FS!$W$2:$W$89280+PS_FS!$Y$2:$Y$89280, (C7=PS_FS!$B$2:$B$89280)*(D7=PS_FS!$D$2:$D$89280)*($A$1&gt;PS_FS!$E$2:$E$89280)))</f>
        <v>36832.369402844852</v>
      </c>
      <c r="Z7" s="9" cm="1">
        <f t="array" ref="Z7">SUM(_xlfn._xlws.FILTER(PS_FS!$AA$2:$AA$89280, (C7=PS_FS!$B$2:$B$89280)*(D7=PS_FS!$D$2:$D$89280)*($A$1&gt;PS_FS!$E$2:$E$89280)))</f>
        <v>9767.0439826934944</v>
      </c>
      <c r="AA7" s="9" cm="1">
        <f t="array" ref="AA7">SUM(_xlfn._xlws.FILTER(PS_FS!$AB$2:$AB$89280+PS_FS!$V$2:$V$89280, (C7=PS_FS!$B$2:$B$89280)*(D7=PS_FS!$D$2:$D$89280)*($A$1&gt;PS_FS!$E$2:$E$89280)))</f>
        <v>3338.787845513612</v>
      </c>
      <c r="AB7" s="9" cm="1">
        <f t="array" ref="AB7">SUM(_xlfn._xlws.FILTER(PS_FS!$X$2:$X$89280, (C7=PS_FS!$B$2:$B$89280)*(D7=PS_FS!$D$2:$D$89280)*($A$1&gt;PS_FS!$E$2:$E$89280)))</f>
        <v>1879.4876794746904</v>
      </c>
      <c r="AC7" s="9" cm="1">
        <f t="array" ref="AC7">SUM(_xlfn._xlws.FILTER(PS_FS!$Z$2:$Z$89280, (C7=PS_FS!$B$2:$B$89280)*(D7=PS_FS!$D$2:$D$89280)*($A$1&gt;PS_FS!$E$2:$E$89280)))</f>
        <v>7027.0152330758065</v>
      </c>
      <c r="AD7" s="9" cm="1">
        <f t="array" ref="AD7">AVERAGE(_xlfn._xlws.FILTER(ETS!$M$2:$M$89240, (C7=ETS!$A$2:$A$89240)*(D7=ETS!$C$2:$C$89240)*($A$1=ETS!$D$2:$D$89240)))</f>
        <v>4187.3994438125492</v>
      </c>
      <c r="AE7" s="9" cm="1">
        <f t="array" ref="AE7">AVERAGE(_xlfn._xlws.FILTER(ETS!$M$2:$M$89240, (C7=ETS!$A$2:$A$89240)*(D7=ETS!$C$2:$C$89240)*(2040=ETS!$D$2:$D$89240)))</f>
        <v>401.86140916536192</v>
      </c>
      <c r="AF7" s="9" cm="1">
        <f t="array" ref="AF7">AVERAGE(_xlfn._xlws.FILTER(ETS!$L$2:$L$89240, (C7=ETS!$A$2:$A$89240)*(D7=ETS!$C$2:$C$89240)))*40</f>
        <v>3548.8893142281245</v>
      </c>
      <c r="AG7" s="9" cm="1">
        <f t="array" ref="AG7">AVERAGE(_xlfn._xlws.FILTER(ETS!$K$2:$K$89240, (C7=ETS!$A$2:$A$89240)*(D7=ETS!$C$2:$C$89240)))*40</f>
        <v>483.06905563128976</v>
      </c>
      <c r="AH7" s="9" cm="1">
        <f t="array" ref="AH7">AVERAGE(_xlfn._xlws.FILTER(ETS!$J$2:$J$89240, (C7=ETS!$A$2:$A$89240)*(D7=ETS!$C$2:$C$89240)))*40</f>
        <v>15233.663142449959</v>
      </c>
      <c r="AI7" s="9">
        <f>AH7+AG7+AF7</f>
        <v>19265.621512309372</v>
      </c>
      <c r="AJ7" s="9">
        <f t="shared" si="1"/>
        <v>58844.704143602459</v>
      </c>
      <c r="AK7" s="9">
        <f>AJ7</f>
        <v>58844.704143602459</v>
      </c>
      <c r="AL7">
        <f t="shared" si="2"/>
        <v>9693.6127097072531</v>
      </c>
      <c r="AM7" s="9">
        <f t="shared" si="3"/>
        <v>49151.091433895206</v>
      </c>
      <c r="AN7">
        <f t="shared" si="6"/>
        <v>771.29653052443246</v>
      </c>
      <c r="AO7">
        <f t="shared" si="7"/>
        <v>6474.941165837984</v>
      </c>
      <c r="AQ7">
        <f t="shared" si="9"/>
        <v>49151.091433895206</v>
      </c>
      <c r="AR7">
        <v>2490.4501079403449</v>
      </c>
      <c r="AS7">
        <f t="shared" si="10"/>
        <v>46660.641325954864</v>
      </c>
      <c r="AT7" s="4">
        <f t="shared" si="4"/>
        <v>46556.586770760397</v>
      </c>
      <c r="AU7" s="4">
        <f t="shared" si="4"/>
        <v>21397.347890659388</v>
      </c>
    </row>
    <row r="8" spans="1:47" x14ac:dyDescent="0.25">
      <c r="A8" t="s">
        <v>234</v>
      </c>
      <c r="B8">
        <v>16</v>
      </c>
      <c r="C8">
        <v>22</v>
      </c>
      <c r="D8" t="s">
        <v>341</v>
      </c>
      <c r="E8" s="3" t="e" cm="1">
        <f t="array" ref="E8">AVERAGE(_xlfn._xlws.FILTER('H2'!$AG$2:$AG$89120, (C8='H2'!$B$2:$B$89280)*(D8='H2'!$D$2:$D$89280)*($A$1='H2'!$E$2:$E$89280)))</f>
        <v>#VALUE!</v>
      </c>
      <c r="F8" s="2" t="e" cm="1">
        <f t="array" ref="F8">AVERAGE(_xlfn._xlws.FILTER('H2'!$AG$2:$AG$89120, (C8='H2'!$B$2:$B$89280)*(D8='H2'!$D$2:$D$89280)*(2040='H2'!$E$2:$E$89280)))</f>
        <v>#VALUE!</v>
      </c>
      <c r="G8" s="9" t="e" cm="1">
        <f t="array" ref="G8">_xlfn._xlws.FILTER('H2'!$AH$2:$AH$98960, (C8='H2'!$B$2:$B$89280)*(D8='H2'!$D$2:$D$89280)*($A$1='H2'!$E$2:$E$89280))</f>
        <v>#VALUE!</v>
      </c>
      <c r="H8" s="9" t="e" cm="1">
        <f t="array" ref="H8">_xlfn._xlws.FILTER('H2'!$AJ$2:$AJ$98960, (C8='H2'!$B$2:$B$89280)*(D8='H2'!$D$2:$D$89280)*($A$1='H2'!$E$2:$E$89280))</f>
        <v>#VALUE!</v>
      </c>
      <c r="I8" s="9" t="e" cm="1">
        <f t="array" ref="I8">_xlfn._xlws.FILTER('H2'!$AK$2:$AK$98960, (C8='H2'!$B$2:$B$89280)*(D8='H2'!$D$2:$D$89280)*($A$1='H2'!$E$2:$E$89280))</f>
        <v>#VALUE!</v>
      </c>
      <c r="J8" s="9" t="e" cm="1">
        <f t="array" ref="J8">_xlfn._xlws.FILTER('H2'!$AL$2:$AL$98960, (C8='H2'!$B$2:$B$89280)*(D8='H2'!$D$2:$D$89280)*($A$1='H2'!$E$2:$E$89280))</f>
        <v>#VALUE!</v>
      </c>
      <c r="K8" s="9" t="e" cm="1" vm="1">
        <f t="array" ref="K8">SUM(_xlfn._xlws.FILTER('H2'!$L$2:$L$89280, (C8='H2'!$B$2:$B$89280)*(D8='H2'!$D$2:$D$89280)*($A$1&gt;'H2'!$E$2:$E$89280)))</f>
        <v>#VALUE!</v>
      </c>
      <c r="L8" s="9" t="e" cm="1" vm="1">
        <f t="array" ref="L8">SUM(_xlfn._xlws.FILTER('H2'!$M$2:$M$89280, (C8='H2'!$B$2:$B$89280)*(D8='H2'!$D$2:$D$89280)*($A$1&gt;'H2'!$E$2:$E$89280)))</f>
        <v>#VALUE!</v>
      </c>
      <c r="M8" s="9" t="e" cm="1" vm="1">
        <f t="array" ref="M8">SUM(_xlfn._xlws.FILTER('H2'!$K$2:$K$89280, ($C8='H2'!$B$2:$B$89280)*(D8='H2'!$D$2:$D$89280)*($A$1&gt;'H2'!$E$2:$E$89280)))</f>
        <v>#VALUE!</v>
      </c>
      <c r="N8" s="9" t="e" cm="1" vm="1">
        <f t="array" ref="N8">SUM(_xlfn._xlws.FILTER('H2'!$N$2:$N$89280, ($C8='H2'!$B$2:$B$89280)*(D8='H2'!$D$2:$D$89280)*($A$1&gt;'H2'!$E$2:$E$89280)))</f>
        <v>#VALUE!</v>
      </c>
      <c r="O8" s="2" t="e" cm="1" vm="1">
        <f t="array" ref="O8">AVERAGE(_xlfn._xlws.FILTER('H2'!$H$2:$H$89280, ($C8='H2'!$B$2:$B$89280)*(D8='H2'!$D$2:$D$89280)*($A$1='H2'!$E$2:$E$89280)))</f>
        <v>#VALUE!</v>
      </c>
      <c r="P8" s="2" t="e" cm="1" vm="1">
        <f t="array" ref="P8">AVERAGE(_xlfn._xlws.FILTER('H2'!$I$2:$I$89280, ($C8='H2'!$B$2:$B$89280)*(D8='H2'!$D$2:$D$89280)*($A$1='H2'!$E$2:$E$89280)))</f>
        <v>#VALUE!</v>
      </c>
      <c r="Q8" s="2" t="e" cm="1" vm="1">
        <f t="array" ref="Q8">AVERAGE(_xlfn._xlws.FILTER('H2'!$G$2:$G$89280, ($C8='H2'!$B$2:$B$89280)*(D8='H2'!$D$2:$D$89280)*($A$1='H2'!$E$2:$E$89280)))</f>
        <v>#VALUE!</v>
      </c>
      <c r="R8" s="2" t="e" cm="1" vm="1">
        <f t="array" ref="R8">AVERAGE(_xlfn._xlws.FILTER(PS!$F$2:$F$89280, (C8=PS!$B$2:$B$89280)*(D8=PS!$D$2:$D$89280)*($A$1=PS!$E$2:$E$89280)))</f>
        <v>#VALUE!</v>
      </c>
      <c r="S8" s="2" t="e" cm="1" vm="1">
        <f t="array" ref="S8">AVERAGE(_xlfn._xlws.FILTER(PS!$F$2:$F$89280, (C8=PS!$B$2:$B$89280)*(D8=PS!$D$2:$D$89280)*(2040=PS!$E$2:$E$89280)))</f>
        <v>#VALUE!</v>
      </c>
      <c r="T8" s="9" t="e" cm="1" vm="1">
        <f t="array" ref="T8">SUM(_xlfn._xlws.FILTER(PS!$I$2:$I$89280, (C8=PS!$B$2:$B$89280)*(D8=PS!$D$2:$D$89280)*($A$1&gt;PS!$E$2:$E$89280)))+SUM(_xlfn._xlws.FILTER(PS!$K$2:$K$89280, (C8=PS!$B$2:$B$89280)*(D8=PS!$D$2:$D$89280)*($A$1&gt;PS!$E$2:$E$89280)))-T$7</f>
        <v>#VALUE!</v>
      </c>
      <c r="U8" s="9" t="e" cm="1" vm="1">
        <f t="array" ref="U8">SUM(_xlfn._xlws.FILTER(PS!$M$2:$M$89280, (C8=PS!$B$2:$B$89280)*(D8=PS!$D$2:$D$89280)*($A$1&gt;PS!$E$2:$E$89280)))-U$7</f>
        <v>#VALUE!</v>
      </c>
      <c r="V8" s="9" t="e" cm="1" vm="1">
        <f t="array" ref="V8">SUM(_xlfn._xlws.FILTER(PS!$H$2:$H$89280+PS!$N$2:$N$89280, (C8=PS!$B$2:$B$89280)*(D8=PS!$D$2:$D$89280)*($A$1&gt;PS!$E$2:$E$89280)))-V$7</f>
        <v>#VALUE!</v>
      </c>
      <c r="W8" s="9" t="e" cm="1" vm="1">
        <f t="array" ref="W8">SUM(_xlfn._xlws.FILTER(PS!$J$2:$J$89280, (C8=PS!$B$2:$B$89280)*(D8=PS!$D$2:$D$89280)*($A$1&gt;PS!$E$2:$E$89280)))-W$7</f>
        <v>#VALUE!</v>
      </c>
      <c r="X8" s="9" t="e" cm="1" vm="1">
        <f t="array" ref="X8">SUM(_xlfn._xlws.FILTER(PS!$L$2:$L$89280, (C8=PS!$B$2:$B$89280)*(D8=PS!$D$2:$D$89280)*($A$1&gt;PS!$E$2:$E$89280)))-X$7</f>
        <v>#VALUE!</v>
      </c>
      <c r="Y8" s="9" t="e" cm="1" vm="1">
        <f t="array" ref="Y8">SUM(_xlfn._xlws.FILTER(PS_FS!$W$2:$W$89280+PS_FS!$Y$2:$Y$89280, (C8=PS_FS!$B$2:$B$89280)*(D8=PS_FS!$D$2:$D$89280)*($A$1&gt;PS_FS!$E$2:$E$89280)))-Y$7</f>
        <v>#VALUE!</v>
      </c>
      <c r="Z8" s="9" t="e" cm="1" vm="1">
        <f t="array" ref="Z8">SUM(_xlfn._xlws.FILTER(PS_FS!$AA$2:$AA$89280, (C8=PS_FS!$B$2:$B$89280)*(D8=PS_FS!$D$2:$D$89280)*($A$1&gt;PS_FS!$E$2:$E$89280)))-Z$7</f>
        <v>#VALUE!</v>
      </c>
      <c r="AA8" s="9" t="e" cm="1" vm="1">
        <f t="array" ref="AA8">SUM(_xlfn._xlws.FILTER(PS_FS!$AB$2:$AB$89280+PS_FS!$V$2:$V$89280, (C8=PS_FS!$B$2:$B$89280)*(D8=PS_FS!$D$2:$D$89280)*($A$1&gt;PS_FS!$E$2:$E$89280)))-AA$7</f>
        <v>#VALUE!</v>
      </c>
      <c r="AB8" s="9" t="e" cm="1" vm="1">
        <f t="array" ref="AB8">SUM(_xlfn._xlws.FILTER(PS_FS!$X$2:$X$89280, (C8=PS_FS!$B$2:$B$89280)*(D8=PS_FS!$D$2:$D$89280)*($A$1&gt;PS_FS!$E$2:$E$89280)))-AB$7</f>
        <v>#VALUE!</v>
      </c>
      <c r="AC8" s="9" t="e" cm="1" vm="1">
        <f t="array" ref="AC8">SUM(_xlfn._xlws.FILTER(PS_FS!$Z$2:$Z$89280, (C8=PS_FS!$B$2:$B$89280)*(D8=PS_FS!$D$2:$D$89280)*($A$1&gt;PS_FS!$E$2:$E$89280)))-AC$7</f>
        <v>#VALUE!</v>
      </c>
      <c r="AD8" s="2" t="e" cm="1" vm="1">
        <f t="array" ref="AD8">AVERAGE(_xlfn._xlws.FILTER(ETS!$M$2:$M$89240, (C8=ETS!$A$2:$A$89240)*(D8=ETS!$C$2:$C$89240)*($A$1=ETS!$D$2:$D$89240)))</f>
        <v>#VALUE!</v>
      </c>
      <c r="AE8" s="2" t="e" cm="1" vm="1">
        <f t="array" ref="AE8">AVERAGE(_xlfn._xlws.FILTER(ETS!$M$2:$M$89240, (C8=ETS!$A$2:$A$89240)*(D8=ETS!$C$2:$C$89240)*(2040=ETS!$D$2:$D$89240)))</f>
        <v>#VALUE!</v>
      </c>
      <c r="AF8" s="9" t="e" cm="1" vm="1">
        <f t="array" ref="AF8">AVERAGE(_xlfn._xlws.FILTER(ETS!$L$2:$L$89240, (C8=ETS!$A$2:$A$89240)*(D8=ETS!$C$2:$C$89240)))*40-AF$7</f>
        <v>#VALUE!</v>
      </c>
      <c r="AG8" s="9" t="e" cm="1" vm="1">
        <f t="array" ref="AG8">AVERAGE(_xlfn._xlws.FILTER(ETS!$K$2:$K$89240, (C8=ETS!$A$2:$A$89240)*(D8=ETS!$C$2:$C$89240)))*40-AG$7</f>
        <v>#VALUE!</v>
      </c>
      <c r="AH8" s="9" t="e" cm="1" vm="1">
        <f t="array" ref="AH8">AVERAGE(_xlfn._xlws.FILTER(ETS!$J$2:$J$89240, (C8=ETS!$A$2:$A$89240)*(D8=ETS!$C$2:$C$89240)))*40-AH$7</f>
        <v>#VALUE!</v>
      </c>
      <c r="AI8" s="4" t="e" vm="2">
        <f t="shared" ref="AI8:AI18" si="11">AH8+AG8+AF8</f>
        <v>#VALUE!</v>
      </c>
      <c r="AJ8" s="2" t="e" vm="2">
        <f t="shared" si="1"/>
        <v>#VALUE!</v>
      </c>
      <c r="AK8" s="9" t="e" vm="2">
        <f t="shared" ref="AK8:AK11" si="12">AJ8+AJ$2</f>
        <v>#VALUE!</v>
      </c>
      <c r="AL8" t="e" vm="2">
        <f t="shared" si="2"/>
        <v>#VALUE!</v>
      </c>
      <c r="AM8" s="9" t="e" vm="2">
        <f t="shared" si="3"/>
        <v>#VALUE!</v>
      </c>
      <c r="AN8" t="e" vm="2">
        <f t="shared" si="6"/>
        <v>#VALUE!</v>
      </c>
      <c r="AO8" t="e" vm="2">
        <f t="shared" si="7"/>
        <v>#VALUE!</v>
      </c>
      <c r="AP8" t="e" vm="2">
        <f t="shared" ref="AP8:AP11" si="13">AJ8-AN8</f>
        <v>#VALUE!</v>
      </c>
      <c r="AQ8" t="e" vm="2">
        <f t="shared" si="9"/>
        <v>#VALUE!</v>
      </c>
      <c r="AR8">
        <v>2490.4501079403449</v>
      </c>
      <c r="AS8" t="e" vm="2">
        <f t="shared" si="10"/>
        <v>#VALUE!</v>
      </c>
      <c r="AT8" s="4" t="e" vm="2">
        <f t="shared" si="4"/>
        <v>#VALUE!</v>
      </c>
      <c r="AU8" s="4" t="e" vm="2">
        <f t="shared" si="4"/>
        <v>#VALUE!</v>
      </c>
    </row>
    <row r="9" spans="1:47" x14ac:dyDescent="0.25">
      <c r="A9" t="s">
        <v>233</v>
      </c>
      <c r="B9">
        <v>17</v>
      </c>
      <c r="C9">
        <v>76</v>
      </c>
      <c r="D9" t="s">
        <v>341</v>
      </c>
      <c r="E9" s="3" t="e" cm="1">
        <f t="array" ref="E9">AVERAGE(_xlfn._xlws.FILTER('H2'!$AG$2:$AG$89120, (C9='H2'!$B$2:$B$89280)*(D9='H2'!$D$2:$D$89280)*($A$1='H2'!$E$2:$E$89280)))</f>
        <v>#VALUE!</v>
      </c>
      <c r="F9" s="2" t="e" cm="1">
        <f t="array" ref="F9">AVERAGE(_xlfn._xlws.FILTER('H2'!$AG$2:$AG$89120, (C9='H2'!$B$2:$B$89280)*(D9='H2'!$D$2:$D$89280)*(2040='H2'!$E$2:$E$89280)))</f>
        <v>#VALUE!</v>
      </c>
      <c r="G9" s="9" t="e" cm="1">
        <f t="array" ref="G9">_xlfn._xlws.FILTER('H2'!$AH$2:$AH$98960, (C9='H2'!$B$2:$B$89280)*(D9='H2'!$D$2:$D$89280)*($A$1='H2'!$E$2:$E$89280))</f>
        <v>#VALUE!</v>
      </c>
      <c r="H9" s="9" t="e" cm="1">
        <f t="array" ref="H9">_xlfn._xlws.FILTER('H2'!$AJ$2:$AJ$98960, (C9='H2'!$B$2:$B$89280)*(D9='H2'!$D$2:$D$89280)*($A$1='H2'!$E$2:$E$89280))</f>
        <v>#VALUE!</v>
      </c>
      <c r="I9" s="9" t="e" cm="1">
        <f t="array" ref="I9">_xlfn._xlws.FILTER('H2'!$AK$2:$AK$98960, (C9='H2'!$B$2:$B$89280)*(D9='H2'!$D$2:$D$89280)*($A$1='H2'!$E$2:$E$89280))</f>
        <v>#VALUE!</v>
      </c>
      <c r="J9" s="9" t="e" cm="1">
        <f t="array" ref="J9">_xlfn._xlws.FILTER('H2'!$AL$2:$AL$98960, (C9='H2'!$B$2:$B$89280)*(D9='H2'!$D$2:$D$89280)*($A$1='H2'!$E$2:$E$89280))</f>
        <v>#VALUE!</v>
      </c>
      <c r="K9" s="9" t="e" cm="1" vm="1">
        <f t="array" ref="K9">SUM(_xlfn._xlws.FILTER('H2'!$L$2:$L$89280, (C9='H2'!$B$2:$B$89280)*(D9='H2'!$D$2:$D$89280)*($A$1&gt;'H2'!$E$2:$E$89280)))</f>
        <v>#VALUE!</v>
      </c>
      <c r="L9" s="9" t="e" cm="1" vm="1">
        <f t="array" ref="L9">SUM(_xlfn._xlws.FILTER('H2'!$M$2:$M$89280, (C9='H2'!$B$2:$B$89280)*(D9='H2'!$D$2:$D$89280)*($A$1&gt;'H2'!$E$2:$E$89280)))</f>
        <v>#VALUE!</v>
      </c>
      <c r="M9" s="9" t="e" cm="1" vm="1">
        <f t="array" ref="M9">SUM(_xlfn._xlws.FILTER('H2'!$K$2:$K$89280, ($C9='H2'!$B$2:$B$89280)*(D9='H2'!$D$2:$D$89280)*($A$1&gt;'H2'!$E$2:$E$89280)))</f>
        <v>#VALUE!</v>
      </c>
      <c r="N9" s="9" t="e" cm="1" vm="1">
        <f t="array" ref="N9">SUM(_xlfn._xlws.FILTER('H2'!$N$2:$N$89280, ($C9='H2'!$B$2:$B$89280)*(D9='H2'!$D$2:$D$89280)*($A$1&gt;'H2'!$E$2:$E$89280)))</f>
        <v>#VALUE!</v>
      </c>
      <c r="O9" s="2" t="e" cm="1" vm="1">
        <f t="array" ref="O9">AVERAGE(_xlfn._xlws.FILTER('H2'!$H$2:$H$89280, ($C9='H2'!$B$2:$B$89280)*(D9='H2'!$D$2:$D$89280)*($A$1='H2'!$E$2:$E$89280)))</f>
        <v>#VALUE!</v>
      </c>
      <c r="P9" s="2" t="e" cm="1" vm="1">
        <f t="array" ref="P9">AVERAGE(_xlfn._xlws.FILTER('H2'!$I$2:$I$89280, ($C9='H2'!$B$2:$B$89280)*(D9='H2'!$D$2:$D$89280)*($A$1='H2'!$E$2:$E$89280)))</f>
        <v>#VALUE!</v>
      </c>
      <c r="Q9" s="2" t="e" cm="1" vm="1">
        <f t="array" ref="Q9">AVERAGE(_xlfn._xlws.FILTER('H2'!$G$2:$G$89280, ($C9='H2'!$B$2:$B$89280)*(D9='H2'!$D$2:$D$89280)*($A$1='H2'!$E$2:$E$89280)))</f>
        <v>#VALUE!</v>
      </c>
      <c r="R9" s="2" t="e" cm="1" vm="1">
        <f t="array" ref="R9">AVERAGE(_xlfn._xlws.FILTER(PS!$F$2:$F$89280, (C9=PS!$B$2:$B$89280)*(D9=PS!$D$2:$D$89280)*($A$1=PS!$E$2:$E$89280)))</f>
        <v>#VALUE!</v>
      </c>
      <c r="S9" s="2" t="e" cm="1" vm="1">
        <f t="array" ref="S9">AVERAGE(_xlfn._xlws.FILTER(PS!$F$2:$F$89280, (C9=PS!$B$2:$B$89280)*(D9=PS!$D$2:$D$89280)*(2040=PS!$E$2:$E$89280)))</f>
        <v>#VALUE!</v>
      </c>
      <c r="T9" s="9" t="e" cm="1" vm="1">
        <f t="array" ref="T9">SUM(_xlfn._xlws.FILTER(PS!$I$2:$I$89280, (C9=PS!$B$2:$B$89280)*(D9=PS!$D$2:$D$89280)*($A$1&gt;PS!$E$2:$E$89280)))+SUM(_xlfn._xlws.FILTER(PS!$K$2:$K$89280, (C9=PS!$B$2:$B$89280)*(D9=PS!$D$2:$D$89280)*($A$1&gt;PS!$E$2:$E$89280)))-T$7</f>
        <v>#VALUE!</v>
      </c>
      <c r="U9" s="9" t="e" cm="1" vm="1">
        <f t="array" ref="U9">SUM(_xlfn._xlws.FILTER(PS!$M$2:$M$89280, (C9=PS!$B$2:$B$89280)*(D9=PS!$D$2:$D$89280)*($A$1&gt;PS!$E$2:$E$89280)))-U$7</f>
        <v>#VALUE!</v>
      </c>
      <c r="V9" s="9" t="e" cm="1" vm="1">
        <f t="array" ref="V9">SUM(_xlfn._xlws.FILTER(PS!$H$2:$H$89280+PS!$N$2:$N$89280, (C9=PS!$B$2:$B$89280)*(D9=PS!$D$2:$D$89280)*($A$1&gt;PS!$E$2:$E$89280)))-V$7</f>
        <v>#VALUE!</v>
      </c>
      <c r="W9" s="9" t="e" cm="1" vm="1">
        <f t="array" ref="W9">SUM(_xlfn._xlws.FILTER(PS!$J$2:$J$89280, (C9=PS!$B$2:$B$89280)*(D9=PS!$D$2:$D$89280)*($A$1&gt;PS!$E$2:$E$89280)))-W$7</f>
        <v>#VALUE!</v>
      </c>
      <c r="X9" s="9" t="e" cm="1" vm="1">
        <f t="array" ref="X9">SUM(_xlfn._xlws.FILTER(PS!$L$2:$L$89280, (C9=PS!$B$2:$B$89280)*(D9=PS!$D$2:$D$89280)*($A$1&gt;PS!$E$2:$E$89280)))-X$7</f>
        <v>#VALUE!</v>
      </c>
      <c r="Y9" s="9" t="e" cm="1" vm="1">
        <f t="array" ref="Y9">SUM(_xlfn._xlws.FILTER(PS_FS!$W$2:$W$89280+PS_FS!$Y$2:$Y$89280, (C9=PS_FS!$B$2:$B$89280)*(D9=PS_FS!$D$2:$D$89280)*($A$1&gt;PS_FS!$E$2:$E$89280)))-Y$7</f>
        <v>#VALUE!</v>
      </c>
      <c r="Z9" s="9" t="e" cm="1" vm="1">
        <f t="array" ref="Z9">SUM(_xlfn._xlws.FILTER(PS_FS!$AA$2:$AA$89280, (C9=PS_FS!$B$2:$B$89280)*(D9=PS_FS!$D$2:$D$89280)*($A$1&gt;PS_FS!$E$2:$E$89280)))-Z$7</f>
        <v>#VALUE!</v>
      </c>
      <c r="AA9" s="9" t="e" cm="1" vm="1">
        <f t="array" ref="AA9">SUM(_xlfn._xlws.FILTER(PS_FS!$AB$2:$AB$89280+PS_FS!$V$2:$V$89280, (C9=PS_FS!$B$2:$B$89280)*(D9=PS_FS!$D$2:$D$89280)*($A$1&gt;PS_FS!$E$2:$E$89280)))-AA$7</f>
        <v>#VALUE!</v>
      </c>
      <c r="AB9" s="9" t="e" cm="1" vm="1">
        <f t="array" ref="AB9">SUM(_xlfn._xlws.FILTER(PS_FS!$X$2:$X$89280, (C9=PS_FS!$B$2:$B$89280)*(D9=PS_FS!$D$2:$D$89280)*($A$1&gt;PS_FS!$E$2:$E$89280)))-AB$7</f>
        <v>#VALUE!</v>
      </c>
      <c r="AC9" s="9" t="e" cm="1" vm="1">
        <f t="array" ref="AC9">SUM(_xlfn._xlws.FILTER(PS_FS!$Z$2:$Z$89280, (C9=PS_FS!$B$2:$B$89280)*(D9=PS_FS!$D$2:$D$89280)*($A$1&gt;PS_FS!$E$2:$E$89280)))-AC$7</f>
        <v>#VALUE!</v>
      </c>
      <c r="AD9" s="2" t="e" cm="1" vm="1">
        <f t="array" ref="AD9">AVERAGE(_xlfn._xlws.FILTER(ETS!$M$2:$M$89240, (C9=ETS!$A$2:$A$89240)*(D9=ETS!$C$2:$C$89240)*($A$1=ETS!$D$2:$D$89240)))</f>
        <v>#VALUE!</v>
      </c>
      <c r="AE9" s="2" t="e" cm="1" vm="1">
        <f t="array" ref="AE9">AVERAGE(_xlfn._xlws.FILTER(ETS!$M$2:$M$89240, (C9=ETS!$A$2:$A$89240)*(D9=ETS!$C$2:$C$89240)*(2040=ETS!$D$2:$D$89240)))</f>
        <v>#VALUE!</v>
      </c>
      <c r="AF9" s="9" t="e" cm="1" vm="1">
        <f t="array" ref="AF9">AVERAGE(_xlfn._xlws.FILTER(ETS!$L$2:$L$89240, (C9=ETS!$A$2:$A$89240)*(D9=ETS!$C$2:$C$89240)))*40-AF$7</f>
        <v>#VALUE!</v>
      </c>
      <c r="AG9" s="9" t="e" cm="1" vm="1">
        <f t="array" ref="AG9">AVERAGE(_xlfn._xlws.FILTER(ETS!$K$2:$K$89240, (C9=ETS!$A$2:$A$89240)*(D9=ETS!$C$2:$C$89240)))*40-AG$7</f>
        <v>#VALUE!</v>
      </c>
      <c r="AH9" s="9" t="e" cm="1" vm="1">
        <f t="array" ref="AH9">AVERAGE(_xlfn._xlws.FILTER(ETS!$J$2:$J$89240, (C9=ETS!$A$2:$A$89240)*(D9=ETS!$C$2:$C$89240)))*40-AH$7</f>
        <v>#VALUE!</v>
      </c>
      <c r="AI9" s="4" t="e" vm="2">
        <f t="shared" si="11"/>
        <v>#VALUE!</v>
      </c>
      <c r="AJ9" s="2" t="e" vm="2">
        <f t="shared" si="1"/>
        <v>#VALUE!</v>
      </c>
      <c r="AK9" s="9" t="e" vm="2">
        <f t="shared" si="12"/>
        <v>#VALUE!</v>
      </c>
      <c r="AL9" t="e" vm="2">
        <f t="shared" si="2"/>
        <v>#VALUE!</v>
      </c>
      <c r="AM9" s="9" t="e" vm="2">
        <f t="shared" si="3"/>
        <v>#VALUE!</v>
      </c>
      <c r="AN9" t="e" vm="2">
        <f t="shared" si="6"/>
        <v>#VALUE!</v>
      </c>
      <c r="AO9" t="e" vm="2">
        <f t="shared" si="7"/>
        <v>#VALUE!</v>
      </c>
      <c r="AP9" t="e" vm="2">
        <f t="shared" si="13"/>
        <v>#VALUE!</v>
      </c>
      <c r="AQ9" t="e" vm="2">
        <f t="shared" si="9"/>
        <v>#VALUE!</v>
      </c>
      <c r="AR9">
        <v>2490.4501079403449</v>
      </c>
      <c r="AS9" t="e" vm="2">
        <f t="shared" si="10"/>
        <v>#VALUE!</v>
      </c>
      <c r="AT9" s="4" t="e" vm="2">
        <f t="shared" si="4"/>
        <v>#VALUE!</v>
      </c>
      <c r="AU9" s="4" t="e" vm="2">
        <f t="shared" si="4"/>
        <v>#VALUE!</v>
      </c>
    </row>
    <row r="10" spans="1:47" x14ac:dyDescent="0.25">
      <c r="A10" t="s">
        <v>238</v>
      </c>
      <c r="B10">
        <v>18</v>
      </c>
      <c r="C10">
        <v>176</v>
      </c>
      <c r="D10" t="s">
        <v>341</v>
      </c>
      <c r="E10" s="3" t="e" cm="1">
        <f t="array" ref="E10">AVERAGE(_xlfn._xlws.FILTER('H2'!$AG$2:$AG$89120, (C10='H2'!$B$2:$B$89280)*(D10='H2'!$D$2:$D$89280)*($A$1='H2'!$E$2:$E$89280)))</f>
        <v>#VALUE!</v>
      </c>
      <c r="F10" s="2" t="e" cm="1">
        <f t="array" ref="F10">AVERAGE(_xlfn._xlws.FILTER('H2'!$AG$2:$AG$89120, (C10='H2'!$B$2:$B$89280)*(D10='H2'!$D$2:$D$89280)*(2040='H2'!$E$2:$E$89280)))</f>
        <v>#VALUE!</v>
      </c>
      <c r="G10" s="9" t="e" cm="1">
        <f t="array" ref="G10">_xlfn._xlws.FILTER('H2'!$AH$2:$AH$98960, (C10='H2'!$B$2:$B$89280)*(D10='H2'!$D$2:$D$89280)*($A$1='H2'!$E$2:$E$89280))</f>
        <v>#VALUE!</v>
      </c>
      <c r="H10" s="9" t="e" cm="1">
        <f t="array" ref="H10">_xlfn._xlws.FILTER('H2'!$AJ$2:$AJ$98960, (C10='H2'!$B$2:$B$89280)*(D10='H2'!$D$2:$D$89280)*($A$1='H2'!$E$2:$E$89280))</f>
        <v>#VALUE!</v>
      </c>
      <c r="I10" s="9" t="e" cm="1">
        <f t="array" ref="I10">_xlfn._xlws.FILTER('H2'!$AK$2:$AK$98960, (C10='H2'!$B$2:$B$89280)*(D10='H2'!$D$2:$D$89280)*($A$1='H2'!$E$2:$E$89280))</f>
        <v>#VALUE!</v>
      </c>
      <c r="J10" s="9" t="e" cm="1">
        <f t="array" ref="J10">_xlfn._xlws.FILTER('H2'!$AL$2:$AL$98960, (C10='H2'!$B$2:$B$89280)*(D10='H2'!$D$2:$D$89280)*($A$1='H2'!$E$2:$E$89280))</f>
        <v>#VALUE!</v>
      </c>
      <c r="K10" s="9" t="e" cm="1" vm="1">
        <f t="array" ref="K10">SUM(_xlfn._xlws.FILTER('H2'!$L$2:$L$89280, (C10='H2'!$B$2:$B$89280)*(D10='H2'!$D$2:$D$89280)*($A$1&gt;'H2'!$E$2:$E$89280)))</f>
        <v>#VALUE!</v>
      </c>
      <c r="L10" s="9" t="e" cm="1" vm="1">
        <f t="array" ref="L10">SUM(_xlfn._xlws.FILTER('H2'!$M$2:$M$89280, (C10='H2'!$B$2:$B$89280)*(D10='H2'!$D$2:$D$89280)*($A$1&gt;'H2'!$E$2:$E$89280)))</f>
        <v>#VALUE!</v>
      </c>
      <c r="M10" s="9" t="e" cm="1" vm="1">
        <f t="array" ref="M10">SUM(_xlfn._xlws.FILTER('H2'!$K$2:$K$89280, ($C10='H2'!$B$2:$B$89280)*(D10='H2'!$D$2:$D$89280)*($A$1&gt;'H2'!$E$2:$E$89280)))</f>
        <v>#VALUE!</v>
      </c>
      <c r="N10" s="9" t="e" cm="1" vm="1">
        <f t="array" ref="N10">SUM(_xlfn._xlws.FILTER('H2'!$N$2:$N$89280, ($C10='H2'!$B$2:$B$89280)*(D10='H2'!$D$2:$D$89280)*($A$1&gt;'H2'!$E$2:$E$89280)))</f>
        <v>#VALUE!</v>
      </c>
      <c r="O10" s="2" t="e" cm="1" vm="1">
        <f t="array" ref="O10">AVERAGE(_xlfn._xlws.FILTER('H2'!$H$2:$H$89280, ($C10='H2'!$B$2:$B$89280)*(D10='H2'!$D$2:$D$89280)*($A$1='H2'!$E$2:$E$89280)))</f>
        <v>#VALUE!</v>
      </c>
      <c r="P10" s="2" t="e" cm="1" vm="1">
        <f t="array" ref="P10">AVERAGE(_xlfn._xlws.FILTER('H2'!$I$2:$I$89280, ($C10='H2'!$B$2:$B$89280)*(D10='H2'!$D$2:$D$89280)*($A$1='H2'!$E$2:$E$89280)))</f>
        <v>#VALUE!</v>
      </c>
      <c r="Q10" s="2" t="e" cm="1" vm="1">
        <f t="array" ref="Q10">AVERAGE(_xlfn._xlws.FILTER('H2'!$G$2:$G$89280, ($C10='H2'!$B$2:$B$89280)*(D10='H2'!$D$2:$D$89280)*($A$1='H2'!$E$2:$E$89280)))</f>
        <v>#VALUE!</v>
      </c>
      <c r="R10" s="2" t="e" cm="1" vm="1">
        <f t="array" ref="R10">AVERAGE(_xlfn._xlws.FILTER(PS!$F$2:$F$89280, (C10=PS!$B$2:$B$89280)*(D10=PS!$D$2:$D$89280)*($A$1=PS!$E$2:$E$89280)))</f>
        <v>#VALUE!</v>
      </c>
      <c r="S10" s="2" t="e" cm="1" vm="1">
        <f t="array" ref="S10">AVERAGE(_xlfn._xlws.FILTER(PS!$F$2:$F$89280, (C10=PS!$B$2:$B$89280)*(D10=PS!$D$2:$D$89280)*(2040=PS!$E$2:$E$89280)))</f>
        <v>#VALUE!</v>
      </c>
      <c r="T10" s="9" t="e" cm="1" vm="1">
        <f t="array" ref="T10">SUM(_xlfn._xlws.FILTER(PS!$I$2:$I$89280, (C10=PS!$B$2:$B$89280)*(D10=PS!$D$2:$D$89280)*($A$1&gt;PS!$E$2:$E$89280)))+SUM(_xlfn._xlws.FILTER(PS!$K$2:$K$89280, (C10=PS!$B$2:$B$89280)*(D10=PS!$D$2:$D$89280)*($A$1&gt;PS!$E$2:$E$89280)))-T$7</f>
        <v>#VALUE!</v>
      </c>
      <c r="U10" s="9" t="e" cm="1" vm="1">
        <f t="array" ref="U10">SUM(_xlfn._xlws.FILTER(PS!$M$2:$M$89280, (C10=PS!$B$2:$B$89280)*(D10=PS!$D$2:$D$89280)*($A$1&gt;PS!$E$2:$E$89280)))-U$7</f>
        <v>#VALUE!</v>
      </c>
      <c r="V10" s="9" t="e" cm="1" vm="1">
        <f t="array" ref="V10">SUM(_xlfn._xlws.FILTER(PS!$H$2:$H$89280+PS!$N$2:$N$89280, (C10=PS!$B$2:$B$89280)*(D10=PS!$D$2:$D$89280)*($A$1&gt;PS!$E$2:$E$89280)))-V$7</f>
        <v>#VALUE!</v>
      </c>
      <c r="W10" s="9" t="e" cm="1" vm="1">
        <f t="array" ref="W10">SUM(_xlfn._xlws.FILTER(PS!$J$2:$J$89280, (C10=PS!$B$2:$B$89280)*(D10=PS!$D$2:$D$89280)*($A$1&gt;PS!$E$2:$E$89280)))-W$7</f>
        <v>#VALUE!</v>
      </c>
      <c r="X10" s="9" t="e" cm="1" vm="1">
        <f t="array" ref="X10">SUM(_xlfn._xlws.FILTER(PS!$L$2:$L$89280, (C10=PS!$B$2:$B$89280)*(D10=PS!$D$2:$D$89280)*($A$1&gt;PS!$E$2:$E$89280)))-X$7</f>
        <v>#VALUE!</v>
      </c>
      <c r="Y10" s="9" t="e" cm="1" vm="1">
        <f t="array" ref="Y10">SUM(_xlfn._xlws.FILTER(PS_FS!$W$2:$W$89280+PS_FS!$Y$2:$Y$89280, (C10=PS_FS!$B$2:$B$89280)*(D10=PS_FS!$D$2:$D$89280)*($A$1&gt;PS_FS!$E$2:$E$89280)))-Y$7</f>
        <v>#VALUE!</v>
      </c>
      <c r="Z10" s="9" t="e" cm="1" vm="1">
        <f t="array" ref="Z10">SUM(_xlfn._xlws.FILTER(PS_FS!$AA$2:$AA$89280, (C10=PS_FS!$B$2:$B$89280)*(D10=PS_FS!$D$2:$D$89280)*($A$1&gt;PS_FS!$E$2:$E$89280)))-Z$7</f>
        <v>#VALUE!</v>
      </c>
      <c r="AA10" s="9" t="e" cm="1" vm="1">
        <f t="array" ref="AA10">SUM(_xlfn._xlws.FILTER(PS_FS!$AB$2:$AB$89280+PS_FS!$V$2:$V$89280, (C10=PS_FS!$B$2:$B$89280)*(D10=PS_FS!$D$2:$D$89280)*($A$1&gt;PS_FS!$E$2:$E$89280)))-AA$7</f>
        <v>#VALUE!</v>
      </c>
      <c r="AB10" s="9" t="e" cm="1" vm="1">
        <f t="array" ref="AB10">SUM(_xlfn._xlws.FILTER(PS_FS!$X$2:$X$89280, (C10=PS_FS!$B$2:$B$89280)*(D10=PS_FS!$D$2:$D$89280)*($A$1&gt;PS_FS!$E$2:$E$89280)))-AB$7</f>
        <v>#VALUE!</v>
      </c>
      <c r="AC10" s="9" t="e" cm="1" vm="1">
        <f t="array" ref="AC10">SUM(_xlfn._xlws.FILTER(PS_FS!$Z$2:$Z$89280, (C10=PS_FS!$B$2:$B$89280)*(D10=PS_FS!$D$2:$D$89280)*($A$1&gt;PS_FS!$E$2:$E$89280)))-AC$7</f>
        <v>#VALUE!</v>
      </c>
      <c r="AD10" s="2" t="e" cm="1" vm="1">
        <f t="array" ref="AD10">AVERAGE(_xlfn._xlws.FILTER(ETS!$M$2:$M$89240, (C10=ETS!$A$2:$A$89240)*(D10=ETS!$C$2:$C$89240)*($A$1=ETS!$D$2:$D$89240)))</f>
        <v>#VALUE!</v>
      </c>
      <c r="AE10" s="2" t="e" cm="1" vm="1">
        <f t="array" ref="AE10">AVERAGE(_xlfn._xlws.FILTER(ETS!$M$2:$M$89240, (C10=ETS!$A$2:$A$89240)*(D10=ETS!$C$2:$C$89240)*(2040=ETS!$D$2:$D$89240)))</f>
        <v>#VALUE!</v>
      </c>
      <c r="AF10" s="9" t="e" cm="1" vm="1">
        <f t="array" ref="AF10">AVERAGE(_xlfn._xlws.FILTER(ETS!$L$2:$L$89240, (C10=ETS!$A$2:$A$89240)*(D10=ETS!$C$2:$C$89240)))*40-AF$7</f>
        <v>#VALUE!</v>
      </c>
      <c r="AG10" s="9" t="e" cm="1" vm="1">
        <f t="array" ref="AG10">AVERAGE(_xlfn._xlws.FILTER(ETS!$K$2:$K$89240, (C10=ETS!$A$2:$A$89240)*(D10=ETS!$C$2:$C$89240)))*40-AG$7</f>
        <v>#VALUE!</v>
      </c>
      <c r="AH10" s="9" t="e" cm="1" vm="1">
        <f t="array" ref="AH10">AVERAGE(_xlfn._xlws.FILTER(ETS!$J$2:$J$89240, (C10=ETS!$A$2:$A$89240)*(D10=ETS!$C$2:$C$89240)))*40-AH$7</f>
        <v>#VALUE!</v>
      </c>
      <c r="AI10" s="4" t="e" vm="2">
        <f t="shared" si="11"/>
        <v>#VALUE!</v>
      </c>
      <c r="AJ10" s="2" t="e" vm="2">
        <f t="shared" si="1"/>
        <v>#VALUE!</v>
      </c>
      <c r="AK10" s="9" t="e" vm="2">
        <f t="shared" si="12"/>
        <v>#VALUE!</v>
      </c>
      <c r="AL10" t="e" vm="2">
        <f t="shared" si="2"/>
        <v>#VALUE!</v>
      </c>
      <c r="AM10" s="9" t="e" vm="2">
        <f t="shared" si="3"/>
        <v>#VALUE!</v>
      </c>
      <c r="AN10" t="e" vm="2">
        <f t="shared" si="6"/>
        <v>#VALUE!</v>
      </c>
      <c r="AO10" t="e" vm="2">
        <f t="shared" si="7"/>
        <v>#VALUE!</v>
      </c>
      <c r="AP10" t="e" vm="2">
        <f t="shared" si="13"/>
        <v>#VALUE!</v>
      </c>
      <c r="AQ10" t="e" vm="2">
        <f t="shared" si="9"/>
        <v>#VALUE!</v>
      </c>
      <c r="AR10">
        <v>2490.4501079403449</v>
      </c>
      <c r="AS10" t="e" vm="2">
        <f t="shared" si="10"/>
        <v>#VALUE!</v>
      </c>
      <c r="AT10" s="4" t="e" vm="2">
        <f t="shared" si="4"/>
        <v>#VALUE!</v>
      </c>
      <c r="AU10" s="4" t="e" vm="2">
        <f t="shared" si="4"/>
        <v>#VALUE!</v>
      </c>
    </row>
    <row r="11" spans="1:47" x14ac:dyDescent="0.25">
      <c r="A11" t="s">
        <v>242</v>
      </c>
      <c r="B11">
        <v>19</v>
      </c>
      <c r="C11">
        <v>226</v>
      </c>
      <c r="D11" t="s">
        <v>341</v>
      </c>
      <c r="E11" s="3" t="e" cm="1">
        <f t="array" ref="E11">AVERAGE(_xlfn._xlws.FILTER('H2'!$AG$2:$AG$89120, (C11='H2'!$B$2:$B$89280)*(D11='H2'!$D$2:$D$89280)*($A$1='H2'!$E$2:$E$89280)))</f>
        <v>#VALUE!</v>
      </c>
      <c r="F11" s="2" t="e" cm="1">
        <f t="array" ref="F11">AVERAGE(_xlfn._xlws.FILTER('H2'!$AG$2:$AG$89120, (C11='H2'!$B$2:$B$89280)*(D11='H2'!$D$2:$D$89280)*(2040='H2'!$E$2:$E$89280)))</f>
        <v>#VALUE!</v>
      </c>
      <c r="G11" s="9" t="e" cm="1">
        <f t="array" ref="G11">_xlfn._xlws.FILTER('H2'!$AH$2:$AH$98960, (C11='H2'!$B$2:$B$89280)*(D11='H2'!$D$2:$D$89280)*($A$1='H2'!$E$2:$E$89280))</f>
        <v>#VALUE!</v>
      </c>
      <c r="H11" s="9" t="e" cm="1">
        <f t="array" ref="H11">_xlfn._xlws.FILTER('H2'!$AJ$2:$AJ$98960, (C11='H2'!$B$2:$B$89280)*(D11='H2'!$D$2:$D$89280)*($A$1='H2'!$E$2:$E$89280))</f>
        <v>#VALUE!</v>
      </c>
      <c r="I11" s="9" t="e" cm="1">
        <f t="array" ref="I11">_xlfn._xlws.FILTER('H2'!$AK$2:$AK$98960, (C11='H2'!$B$2:$B$89280)*(D11='H2'!$D$2:$D$89280)*($A$1='H2'!$E$2:$E$89280))</f>
        <v>#VALUE!</v>
      </c>
      <c r="J11" s="9" t="e" cm="1">
        <f t="array" ref="J11">_xlfn._xlws.FILTER('H2'!$AL$2:$AL$98960, (C11='H2'!$B$2:$B$89280)*(D11='H2'!$D$2:$D$89280)*($A$1='H2'!$E$2:$E$89280))</f>
        <v>#VALUE!</v>
      </c>
      <c r="K11" s="9" t="e" cm="1" vm="1">
        <f t="array" ref="K11">SUM(_xlfn._xlws.FILTER('H2'!$L$2:$L$89280, (C11='H2'!$B$2:$B$89280)*(D11='H2'!$D$2:$D$89280)*($A$1&gt;'H2'!$E$2:$E$89280)))</f>
        <v>#VALUE!</v>
      </c>
      <c r="L11" s="9" t="e" cm="1" vm="1">
        <f t="array" ref="L11">SUM(_xlfn._xlws.FILTER('H2'!$M$2:$M$89280, (C11='H2'!$B$2:$B$89280)*(D11='H2'!$D$2:$D$89280)*($A$1&gt;'H2'!$E$2:$E$89280)))</f>
        <v>#VALUE!</v>
      </c>
      <c r="M11" s="9" t="e" cm="1" vm="1">
        <f t="array" ref="M11">SUM(_xlfn._xlws.FILTER('H2'!$K$2:$K$89280, ($C11='H2'!$B$2:$B$89280)*(D11='H2'!$D$2:$D$89280)*($A$1&gt;'H2'!$E$2:$E$89280)))</f>
        <v>#VALUE!</v>
      </c>
      <c r="N11" s="9" t="e" cm="1" vm="1">
        <f t="array" ref="N11">SUM(_xlfn._xlws.FILTER('H2'!$N$2:$N$89280, ($C11='H2'!$B$2:$B$89280)*(D11='H2'!$D$2:$D$89280)*($A$1&gt;'H2'!$E$2:$E$89280)))</f>
        <v>#VALUE!</v>
      </c>
      <c r="O11" s="2" t="e" cm="1" vm="1">
        <f t="array" ref="O11">AVERAGE(_xlfn._xlws.FILTER('H2'!$H$2:$H$89280, ($C11='H2'!$B$2:$B$89280)*(D11='H2'!$D$2:$D$89280)*($A$1='H2'!$E$2:$E$89280)))</f>
        <v>#VALUE!</v>
      </c>
      <c r="P11" s="2" t="e" cm="1" vm="1">
        <f t="array" ref="P11">AVERAGE(_xlfn._xlws.FILTER('H2'!$I$2:$I$89280, ($C11='H2'!$B$2:$B$89280)*(D11='H2'!$D$2:$D$89280)*($A$1='H2'!$E$2:$E$89280)))</f>
        <v>#VALUE!</v>
      </c>
      <c r="Q11" s="2" t="e" cm="1" vm="1">
        <f t="array" ref="Q11">AVERAGE(_xlfn._xlws.FILTER('H2'!$G$2:$G$89280, ($C11='H2'!$B$2:$B$89280)*(D11='H2'!$D$2:$D$89280)*($A$1='H2'!$E$2:$E$89280)))</f>
        <v>#VALUE!</v>
      </c>
      <c r="R11" s="2" t="e" cm="1" vm="1">
        <f t="array" ref="R11">AVERAGE(_xlfn._xlws.FILTER(PS!$F$2:$F$89280, (C11=PS!$B$2:$B$89280)*(D11=PS!$D$2:$D$89280)*($A$1=PS!$E$2:$E$89280)))</f>
        <v>#VALUE!</v>
      </c>
      <c r="S11" s="2" t="e" cm="1" vm="1">
        <f t="array" ref="S11">AVERAGE(_xlfn._xlws.FILTER(PS!$F$2:$F$89280, (C11=PS!$B$2:$B$89280)*(D11=PS!$D$2:$D$89280)*(2040=PS!$E$2:$E$89280)))</f>
        <v>#VALUE!</v>
      </c>
      <c r="T11" s="9" t="e" cm="1" vm="1">
        <f t="array" ref="T11">SUM(_xlfn._xlws.FILTER(PS!$I$2:$I$89280, (C11=PS!$B$2:$B$89280)*(D11=PS!$D$2:$D$89280)*($A$1&gt;PS!$E$2:$E$89280)))+SUM(_xlfn._xlws.FILTER(PS!$K$2:$K$89280, (C11=PS!$B$2:$B$89280)*(D11=PS!$D$2:$D$89280)*($A$1&gt;PS!$E$2:$E$89280)))-T$7</f>
        <v>#VALUE!</v>
      </c>
      <c r="U11" s="9" t="e" cm="1" vm="1">
        <f t="array" ref="U11">SUM(_xlfn._xlws.FILTER(PS!$M$2:$M$89280, (C11=PS!$B$2:$B$89280)*(D11=PS!$D$2:$D$89280)*($A$1&gt;PS!$E$2:$E$89280)))-U$7</f>
        <v>#VALUE!</v>
      </c>
      <c r="V11" s="9" t="e" cm="1" vm="1">
        <f t="array" ref="V11">SUM(_xlfn._xlws.FILTER(PS!$H$2:$H$89280+PS!$N$2:$N$89280, (C11=PS!$B$2:$B$89280)*(D11=PS!$D$2:$D$89280)*($A$1&gt;PS!$E$2:$E$89280)))-V$7</f>
        <v>#VALUE!</v>
      </c>
      <c r="W11" s="9" t="e" cm="1" vm="1">
        <f t="array" ref="W11">SUM(_xlfn._xlws.FILTER(PS!$J$2:$J$89280, (C11=PS!$B$2:$B$89280)*(D11=PS!$D$2:$D$89280)*($A$1&gt;PS!$E$2:$E$89280)))-W$7</f>
        <v>#VALUE!</v>
      </c>
      <c r="X11" s="9" t="e" cm="1" vm="1">
        <f t="array" ref="X11">SUM(_xlfn._xlws.FILTER(PS!$L$2:$L$89280, (C11=PS!$B$2:$B$89280)*(D11=PS!$D$2:$D$89280)*($A$1&gt;PS!$E$2:$E$89280)))-X$7</f>
        <v>#VALUE!</v>
      </c>
      <c r="Y11" s="9" t="e" cm="1" vm="1">
        <f t="array" ref="Y11">SUM(_xlfn._xlws.FILTER(PS_FS!$W$2:$W$89280+PS_FS!$Y$2:$Y$89280, (C11=PS_FS!$B$2:$B$89280)*(D11=PS_FS!$D$2:$D$89280)*($A$1&gt;PS_FS!$E$2:$E$89280)))-Y$7</f>
        <v>#VALUE!</v>
      </c>
      <c r="Z11" s="9" t="e" cm="1" vm="1">
        <f t="array" ref="Z11">SUM(_xlfn._xlws.FILTER(PS_FS!$AA$2:$AA$89280, (C11=PS_FS!$B$2:$B$89280)*(D11=PS_FS!$D$2:$D$89280)*($A$1&gt;PS_FS!$E$2:$E$89280)))-Z$7</f>
        <v>#VALUE!</v>
      </c>
      <c r="AA11" s="9" t="e" cm="1" vm="1">
        <f t="array" ref="AA11">SUM(_xlfn._xlws.FILTER(PS_FS!$AB$2:$AB$89280+PS_FS!$V$2:$V$89280, (C11=PS_FS!$B$2:$B$89280)*(D11=PS_FS!$D$2:$D$89280)*($A$1&gt;PS_FS!$E$2:$E$89280)))-AA$7</f>
        <v>#VALUE!</v>
      </c>
      <c r="AB11" s="9" t="e" cm="1" vm="1">
        <f t="array" ref="AB11">SUM(_xlfn._xlws.FILTER(PS_FS!$X$2:$X$89280, (C11=PS_FS!$B$2:$B$89280)*(D11=PS_FS!$D$2:$D$89280)*($A$1&gt;PS_FS!$E$2:$E$89280)))-AB$7</f>
        <v>#VALUE!</v>
      </c>
      <c r="AC11" s="9" t="e" cm="1" vm="1">
        <f t="array" ref="AC11">SUM(_xlfn._xlws.FILTER(PS_FS!$Z$2:$Z$89280, (C11=PS_FS!$B$2:$B$89280)*(D11=PS_FS!$D$2:$D$89280)*($A$1&gt;PS_FS!$E$2:$E$89280)))-AC$7</f>
        <v>#VALUE!</v>
      </c>
      <c r="AD11" s="2" t="e" cm="1" vm="1">
        <f t="array" ref="AD11">AVERAGE(_xlfn._xlws.FILTER(ETS!$M$2:$M$89240, (C11=ETS!$A$2:$A$89240)*(D11=ETS!$C$2:$C$89240)*($A$1=ETS!$D$2:$D$89240)))</f>
        <v>#VALUE!</v>
      </c>
      <c r="AE11" s="2" t="e" cm="1" vm="1">
        <f t="array" ref="AE11">AVERAGE(_xlfn._xlws.FILTER(ETS!$M$2:$M$89240, (C11=ETS!$A$2:$A$89240)*(D11=ETS!$C$2:$C$89240)*(2040=ETS!$D$2:$D$89240)))</f>
        <v>#VALUE!</v>
      </c>
      <c r="AF11" s="9" t="e" cm="1" vm="1">
        <f t="array" ref="AF11">AVERAGE(_xlfn._xlws.FILTER(ETS!$L$2:$L$89240, (C11=ETS!$A$2:$A$89240)*(D11=ETS!$C$2:$C$89240)))*40-AF$7</f>
        <v>#VALUE!</v>
      </c>
      <c r="AG11" s="9" t="e" cm="1" vm="1">
        <f t="array" ref="AG11">AVERAGE(_xlfn._xlws.FILTER(ETS!$K$2:$K$89240, (C11=ETS!$A$2:$A$89240)*(D11=ETS!$C$2:$C$89240)))*40-AG$7</f>
        <v>#VALUE!</v>
      </c>
      <c r="AH11" s="9" t="e" cm="1" vm="1">
        <f t="array" ref="AH11">AVERAGE(_xlfn._xlws.FILTER(ETS!$J$2:$J$89240, (C11=ETS!$A$2:$A$89240)*(D11=ETS!$C$2:$C$89240)))*40-AH$7</f>
        <v>#VALUE!</v>
      </c>
      <c r="AI11" s="4" t="e" vm="2">
        <f t="shared" si="11"/>
        <v>#VALUE!</v>
      </c>
      <c r="AJ11" s="2" t="e" vm="2">
        <f t="shared" si="1"/>
        <v>#VALUE!</v>
      </c>
      <c r="AK11" s="9" t="e" vm="2">
        <f t="shared" si="12"/>
        <v>#VALUE!</v>
      </c>
      <c r="AL11" t="e" vm="2">
        <f t="shared" si="2"/>
        <v>#VALUE!</v>
      </c>
      <c r="AM11" s="9" t="e" vm="2">
        <f t="shared" si="3"/>
        <v>#VALUE!</v>
      </c>
      <c r="AN11" t="e" vm="2">
        <f t="shared" si="6"/>
        <v>#VALUE!</v>
      </c>
      <c r="AO11" t="e" vm="2">
        <f t="shared" si="7"/>
        <v>#VALUE!</v>
      </c>
      <c r="AP11" t="e" vm="2">
        <f t="shared" si="13"/>
        <v>#VALUE!</v>
      </c>
      <c r="AQ11" t="e" vm="2">
        <f t="shared" si="9"/>
        <v>#VALUE!</v>
      </c>
      <c r="AR11">
        <v>2490.4501079403449</v>
      </c>
      <c r="AS11" t="e" vm="2">
        <f t="shared" si="10"/>
        <v>#VALUE!</v>
      </c>
      <c r="AT11" s="4" t="e" vm="2">
        <f t="shared" si="4"/>
        <v>#VALUE!</v>
      </c>
      <c r="AU11" s="4" t="e" vm="2">
        <f t="shared" si="4"/>
        <v>#VALUE!</v>
      </c>
    </row>
    <row r="12" spans="1:47" ht="14.25" customHeight="1" x14ac:dyDescent="0.25">
      <c r="A12" t="s">
        <v>256</v>
      </c>
      <c r="B12">
        <v>21</v>
      </c>
      <c r="C12">
        <v>1</v>
      </c>
      <c r="D12" t="s">
        <v>338</v>
      </c>
      <c r="E12" s="3" t="e" cm="1">
        <f t="array" ref="E12">AVERAGE(_xlfn._xlws.FILTER('H2'!$AG$2:$AG$89120, (C12='H2'!$B$2:$B$89280)*(D12='H2'!$D$2:$D$89280)*($A$1='H2'!$E$2:$E$89280)))</f>
        <v>#VALUE!</v>
      </c>
      <c r="F12" s="2" t="e" cm="1">
        <f t="array" ref="F12">AVERAGE(_xlfn._xlws.FILTER('H2'!$AG$2:$AG$89120, (C12='H2'!$B$2:$B$89280)*(D12='H2'!$D$2:$D$89280)*(2040='H2'!$E$2:$E$89280)))</f>
        <v>#VALUE!</v>
      </c>
      <c r="G12" s="9" t="e" cm="1">
        <f t="array" ref="G12">_xlfn._xlws.FILTER('H2'!$AH$2:$AH$98960, (C12='H2'!$B$2:$B$89280)*(D12='H2'!$D$2:$D$89280)*($A$1='H2'!$E$2:$E$89280))</f>
        <v>#VALUE!</v>
      </c>
      <c r="H12" s="9" t="e" cm="1">
        <f t="array" ref="H12">_xlfn._xlws.FILTER('H2'!$AJ$2:$AJ$98960, (C12='H2'!$B$2:$B$89280)*(D12='H2'!$D$2:$D$89280)*($A$1='H2'!$E$2:$E$89280))</f>
        <v>#VALUE!</v>
      </c>
      <c r="I12" s="9" t="e" cm="1">
        <f t="array" ref="I12">_xlfn._xlws.FILTER('H2'!$AK$2:$AK$98960, (C12='H2'!$B$2:$B$89280)*(D12='H2'!$D$2:$D$89280)*($A$1='H2'!$E$2:$E$89280))</f>
        <v>#VALUE!</v>
      </c>
      <c r="J12" s="9" t="e" cm="1">
        <f t="array" ref="J12">_xlfn._xlws.FILTER('H2'!$AL$2:$AL$98960, (C12='H2'!$B$2:$B$89280)*(D12='H2'!$D$2:$D$89280)*($A$1='H2'!$E$2:$E$89280))</f>
        <v>#VALUE!</v>
      </c>
      <c r="K12" s="9" cm="1">
        <f t="array" ref="K12">SUM(_xlfn._xlws.FILTER('H2'!$L$2:$L$89280, (C12='H2'!$B$2:$B$89280)*(D12='H2'!$D$2:$D$89280)*($A$1&gt;'H2'!$E$2:$E$89280)))</f>
        <v>0.1665064877688624</v>
      </c>
      <c r="L12" s="9" cm="1">
        <f t="array" ref="L12">SUM(_xlfn._xlws.FILTER('H2'!$M$2:$M$89280, (C12='H2'!$B$2:$B$89280)*(D12='H2'!$D$2:$D$89280)*($A$1&gt;'H2'!$E$2:$E$89280)))</f>
        <v>60.681881978944247</v>
      </c>
      <c r="M12" s="9" cm="1">
        <f t="array" ref="M12">SUM(_xlfn._xlws.FILTER('H2'!$K$2:$K$89280, ($C12='H2'!$B$2:$B$89280)*(D12='H2'!$D$2:$D$89280)*($A$1&gt;'H2'!$E$2:$E$89280)))</f>
        <v>31.091018015360728</v>
      </c>
      <c r="N12" s="9" cm="1">
        <f t="array" ref="N12">SUM(_xlfn._xlws.FILTER('H2'!$N$2:$N$89280, ($C12='H2'!$B$2:$B$89280)*(D12='H2'!$D$2:$D$89280)*($A$1&gt;'H2'!$E$2:$E$89280)))</f>
        <v>184.43636370632117</v>
      </c>
      <c r="O12" s="2" cm="1">
        <f t="array" ref="O12">AVERAGE(_xlfn._xlws.FILTER('H2'!$H$2:$H$89280, ($C12='H2'!$B$2:$B$89280)*(D12='H2'!$D$2:$D$89280)*($A$1='H2'!$E$2:$E$89280)))</f>
        <v>6.7500922644294411E-3</v>
      </c>
      <c r="P12" s="2" cm="1">
        <f t="array" ref="P12">AVERAGE(_xlfn._xlws.FILTER('H2'!$I$2:$I$89280, ($C12='H2'!$B$2:$B$89280)*(D12='H2'!$D$2:$D$89280)*($A$1='H2'!$E$2:$E$89280)))</f>
        <v>72.265964009430519</v>
      </c>
      <c r="Q12" s="2" cm="1">
        <f t="array" ref="Q12">AVERAGE(_xlfn._xlws.FILTER('H2'!$G$2:$G$89280, ($C12='H2'!$B$2:$B$89280)*(D12='H2'!$D$2:$D$89280)*($A$1='H2'!$E$2:$E$89280)))</f>
        <v>8.9773358875359133</v>
      </c>
      <c r="R12" s="2" cm="1">
        <f t="array" ref="R12">AVERAGE(_xlfn._xlws.FILTER(PS!$F$2:$F$89280, (C12=PS!$B$2:$B$89280)*(D12=PS!$D$2:$D$89280)*($A$1=PS!$E$2:$E$89280)))</f>
        <v>105.08134097692425</v>
      </c>
      <c r="S12" s="2" cm="1">
        <f t="array" ref="S12">AVERAGE(_xlfn._xlws.FILTER(PS!$F$2:$F$89280, (C12=PS!$B$2:$B$89280)*(D12=PS!$D$2:$D$89280)*(2040=PS!$E$2:$E$89280)))</f>
        <v>105.62241259039979</v>
      </c>
      <c r="T12" s="9" cm="1">
        <f t="array" ref="T12">SUM(_xlfn._xlws.FILTER(PS!$I$2:$I$89280, (C12=PS!$B$2:$B$89280)*(D12=PS!$D$2:$D$89280)*($A$1&gt;PS!$E$2:$E$89280)))+SUM(_xlfn._xlws.FILTER(PS!$K$2:$K$89280, (C12=PS!$B$2:$B$89280)*(D12=PS!$D$2:$D$89280)*($A$1&gt;PS!$E$2:$E$89280)))</f>
        <v>1731.7258828487325</v>
      </c>
      <c r="U12" s="9" cm="1">
        <f t="array" ref="U12">SUM(_xlfn._xlws.FILTER(PS!$M$2:$M$89280, (C12=PS!$B$2:$B$89280)*(D12=PS!$D$2:$D$89280)*($A$1&gt;PS!$E$2:$E$89280)))</f>
        <v>667.00607160935749</v>
      </c>
      <c r="V12" s="9" cm="1">
        <f t="array" ref="V12">SUM(_xlfn._xlws.FILTER(PS!$H$2:$H$89280+PS!$N$2:$N$89280, (C12=PS!$B$2:$B$89280)*(D12=PS!$D$2:$D$89280)*($A$1&gt;PS!$E$2:$E$89280)))</f>
        <v>91.506456623974657</v>
      </c>
      <c r="W12" s="9" cm="1">
        <f t="array" ref="W12">SUM(_xlfn._xlws.FILTER(PS!$J$2:$J$89280, (C12=PS!$B$2:$B$89280)*(D12=PS!$D$2:$D$89280)*($A$1&gt;PS!$E$2:$E$89280)))</f>
        <v>4.509025195361314E-10</v>
      </c>
      <c r="X12" s="9" cm="1">
        <f t="array" ref="X12">SUM(_xlfn._xlws.FILTER(PS!$L$2:$L$89280, (C12=PS!$B$2:$B$89280)*(D12=PS!$D$2:$D$89280)*($A$1&gt;PS!$E$2:$E$89280)))</f>
        <v>4.2098957289274531E-9</v>
      </c>
      <c r="Y12" s="9" cm="1">
        <f t="array" ref="Y12">SUM(_xlfn._xlws.FILTER(PS_FS!$W$2:$W$89280+PS_FS!$Y$2:$Y$89280, (C12=PS_FS!$B$2:$B$89280)*(D12=PS_FS!$D$2:$D$89280)*($A$1&gt;PS_FS!$E$2:$E$89280)))</f>
        <v>36356.483691176414</v>
      </c>
      <c r="Z12" s="9" cm="1">
        <f t="array" ref="Z12">SUM(_xlfn._xlws.FILTER(PS_FS!$AA$2:$AA$89280, (C12=PS_FS!$B$2:$B$89280)*(D12=PS_FS!$D$2:$D$89280)*($A$1&gt;PS_FS!$E$2:$E$89280)))</f>
        <v>8968.5666440611221</v>
      </c>
      <c r="AA12" s="9" cm="1">
        <f t="array" ref="AA12">SUM(_xlfn._xlws.FILTER(PS_FS!$AB$2:$AB$89280+PS_FS!$V$2:$V$89280, (C12=PS_FS!$B$2:$B$89280)*(D12=PS_FS!$D$2:$D$89280)*($A$1&gt;PS_FS!$E$2:$E$89280)))</f>
        <v>3468.1525634317227</v>
      </c>
      <c r="AB12" s="9" cm="1">
        <f t="array" ref="AB12">SUM(_xlfn._xlws.FILTER(PS_FS!$X$2:$X$89280, (C12=PS_FS!$B$2:$B$89280)*(D12=PS_FS!$D$2:$D$89280)*($A$1&gt;PS_FS!$E$2:$E$89280)))</f>
        <v>1944.6399791640094</v>
      </c>
      <c r="AC12" s="9" cm="1">
        <f t="array" ref="AC12">SUM(_xlfn._xlws.FILTER(PS_FS!$Z$2:$Z$89280, (C12=PS_FS!$B$2:$B$89280)*(D12=PS_FS!$D$2:$D$89280)*($A$1&gt;PS_FS!$E$2:$E$89280)))</f>
        <v>6857.3527780100658</v>
      </c>
      <c r="AD12" s="2" cm="1">
        <f t="array" ref="AD12">AVERAGE(_xlfn._xlws.FILTER(ETS!$M$2:$M$89240, (C12=ETS!$A$2:$A$89240)*(D12=ETS!$C$2:$C$89240)*($A$1=ETS!$D$2:$D$89240)))</f>
        <v>4187.3994438942455</v>
      </c>
      <c r="AE12" s="2" cm="1">
        <f t="array" ref="AE12">AVERAGE(_xlfn._xlws.FILTER(ETS!$M$2:$M$89240, (C12=ETS!$A$2:$A$89240)*(D12=ETS!$C$2:$C$89240)*(2040=ETS!$D$2:$D$89240)))</f>
        <v>420.6564508000136</v>
      </c>
      <c r="AF12" s="9" cm="1">
        <f t="array" ref="AF12">AVERAGE(_xlfn._xlws.FILTER(ETS!$L$2:$L$89240, (C12=ETS!$A$2:$A$89240)*(D12=ETS!$C$2:$C$89240)))*40</f>
        <v>3626.6072902592623</v>
      </c>
      <c r="AG12" s="9" cm="1">
        <f t="array" ref="AG12">AVERAGE(_xlfn._xlws.FILTER(ETS!$K$2:$K$89240, (C12=ETS!$A$2:$A$89240)*(D12=ETS!$C$2:$C$89240)))*40</f>
        <v>509.37877408155384</v>
      </c>
      <c r="AH12" s="9" cm="1">
        <f t="array" ref="AH12">AVERAGE(_xlfn._xlws.FILTER(ETS!$J$2:$J$89240, (C12=ETS!$A$2:$A$89240)*(D12=ETS!$C$2:$C$89240)))*40</f>
        <v>15130.217765804353</v>
      </c>
      <c r="AI12" s="4">
        <f t="shared" si="11"/>
        <v>19266.203830145168</v>
      </c>
      <c r="AJ12" s="2">
        <f t="shared" si="1"/>
        <v>57595.19565584333</v>
      </c>
      <c r="AK12" s="9">
        <f>AJ12</f>
        <v>57595.19565584333</v>
      </c>
      <c r="AL12">
        <f t="shared" si="2"/>
        <v>3345.3531004081801</v>
      </c>
      <c r="AM12" s="9">
        <f t="shared" si="3"/>
        <v>54249.842555435149</v>
      </c>
      <c r="AN12">
        <f t="shared" si="6"/>
        <v>-5576.963078774641</v>
      </c>
      <c r="AO12">
        <f t="shared" si="7"/>
        <v>2007.9968194015325</v>
      </c>
      <c r="AQ12">
        <f t="shared" si="9"/>
        <v>54249.842555435149</v>
      </c>
      <c r="AR12">
        <v>2490.4501079403449</v>
      </c>
      <c r="AS12">
        <f t="shared" si="10"/>
        <v>51759.392447494807</v>
      </c>
      <c r="AT12" s="4">
        <f t="shared" si="4"/>
        <v>814020.59129289642</v>
      </c>
      <c r="AU12" s="4">
        <f t="shared" si="4"/>
        <v>27710.169410371927</v>
      </c>
    </row>
    <row r="13" spans="1:47" x14ac:dyDescent="0.25">
      <c r="A13" t="s">
        <v>234</v>
      </c>
      <c r="B13">
        <v>22</v>
      </c>
      <c r="C13">
        <v>22</v>
      </c>
      <c r="D13" t="s">
        <v>338</v>
      </c>
      <c r="E13" s="3" t="e" cm="1">
        <f t="array" ref="E13">AVERAGE(_xlfn._xlws.FILTER('H2'!$AG$2:$AG$89120, (C13='H2'!$B$2:$B$89280)*(D13='H2'!$D$2:$D$89280)*($A$1='H2'!$E$2:$E$89280)))</f>
        <v>#VALUE!</v>
      </c>
      <c r="F13" s="2" t="e" cm="1">
        <f t="array" ref="F13">AVERAGE(_xlfn._xlws.FILTER('H2'!$AG$2:$AG$89120, (C13='H2'!$B$2:$B$89280)*(D13='H2'!$D$2:$D$89280)*(2040='H2'!$E$2:$E$89280)))</f>
        <v>#VALUE!</v>
      </c>
      <c r="G13" s="9" t="e" cm="1">
        <f t="array" ref="G13">_xlfn._xlws.FILTER('H2'!$AH$2:$AH$98960, (C13='H2'!$B$2:$B$89280)*(D13='H2'!$D$2:$D$89280)*($A$1='H2'!$E$2:$E$89280))</f>
        <v>#VALUE!</v>
      </c>
      <c r="H13" s="9" t="e" cm="1">
        <f t="array" ref="H13">_xlfn._xlws.FILTER('H2'!$AJ$2:$AJ$98960, (C13='H2'!$B$2:$B$89280)*(D13='H2'!$D$2:$D$89280)*($A$1='H2'!$E$2:$E$89280))</f>
        <v>#VALUE!</v>
      </c>
      <c r="I13" s="9" t="e" cm="1">
        <f t="array" ref="I13">_xlfn._xlws.FILTER('H2'!$AK$2:$AK$98960, (C13='H2'!$B$2:$B$89280)*(D13='H2'!$D$2:$D$89280)*($A$1='H2'!$E$2:$E$89280))</f>
        <v>#VALUE!</v>
      </c>
      <c r="J13" s="9" t="e" cm="1">
        <f t="array" ref="J13">_xlfn._xlws.FILTER('H2'!$AL$2:$AL$98960, (C13='H2'!$B$2:$B$89280)*(D13='H2'!$D$2:$D$89280)*($A$1='H2'!$E$2:$E$89280))</f>
        <v>#VALUE!</v>
      </c>
      <c r="K13" s="9" t="e" cm="1" vm="1">
        <f t="array" ref="K13">SUM(_xlfn._xlws.FILTER('H2'!$L$2:$L$89280, (C13='H2'!$B$2:$B$89280)*(D13='H2'!$D$2:$D$89280)*($A$1&gt;'H2'!$E$2:$E$89280)))</f>
        <v>#VALUE!</v>
      </c>
      <c r="L13" s="9" t="e" cm="1" vm="1">
        <f t="array" ref="L13">SUM(_xlfn._xlws.FILTER('H2'!$M$2:$M$89280, (C13='H2'!$B$2:$B$89280)*(D13='H2'!$D$2:$D$89280)*($A$1&gt;'H2'!$E$2:$E$89280)))</f>
        <v>#VALUE!</v>
      </c>
      <c r="M13" s="9" t="e" cm="1" vm="1">
        <f t="array" ref="M13">SUM(_xlfn._xlws.FILTER('H2'!$K$2:$K$89280, ($C13='H2'!$B$2:$B$89280)*(D13='H2'!$D$2:$D$89280)*($A$1&gt;'H2'!$E$2:$E$89280)))</f>
        <v>#VALUE!</v>
      </c>
      <c r="N13" s="9" t="e" cm="1" vm="1">
        <f t="array" ref="N13">SUM(_xlfn._xlws.FILTER('H2'!$N$2:$N$89280, ($C13='H2'!$B$2:$B$89280)*(D13='H2'!$D$2:$D$89280)*($A$1&gt;'H2'!$E$2:$E$89280)))</f>
        <v>#VALUE!</v>
      </c>
      <c r="O13" s="2" t="e" cm="1" vm="1">
        <f t="array" ref="O13">AVERAGE(_xlfn._xlws.FILTER('H2'!$H$2:$H$89280, ($C13='H2'!$B$2:$B$89280)*(D13='H2'!$D$2:$D$89280)*($A$1='H2'!$E$2:$E$89280)))</f>
        <v>#VALUE!</v>
      </c>
      <c r="P13" s="2" t="e" cm="1" vm="1">
        <f t="array" ref="P13">AVERAGE(_xlfn._xlws.FILTER('H2'!$I$2:$I$89280, ($C13='H2'!$B$2:$B$89280)*(D13='H2'!$D$2:$D$89280)*($A$1='H2'!$E$2:$E$89280)))</f>
        <v>#VALUE!</v>
      </c>
      <c r="Q13" s="2" t="e" cm="1" vm="1">
        <f t="array" ref="Q13">AVERAGE(_xlfn._xlws.FILTER('H2'!$G$2:$G$89280, ($C13='H2'!$B$2:$B$89280)*(D13='H2'!$D$2:$D$89280)*($A$1='H2'!$E$2:$E$89280)))</f>
        <v>#VALUE!</v>
      </c>
      <c r="R13" s="2" t="e" cm="1" vm="1">
        <f t="array" ref="R13">AVERAGE(_xlfn._xlws.FILTER(PS!$F$2:$F$89280, (C13=PS!$B$2:$B$89280)*(D13=PS!$D$2:$D$89280)*($A$1=PS!$E$2:$E$89280)))</f>
        <v>#VALUE!</v>
      </c>
      <c r="S13" s="2" t="e" cm="1" vm="1">
        <f t="array" ref="S13">AVERAGE(_xlfn._xlws.FILTER(PS!$F$2:$F$89280, (C13=PS!$B$2:$B$89280)*(D13=PS!$D$2:$D$89280)*(2040=PS!$E$2:$E$89280)))</f>
        <v>#VALUE!</v>
      </c>
      <c r="T13" s="9" t="e" cm="1" vm="1">
        <f t="array" ref="T13">SUM(_xlfn._xlws.FILTER(PS!$I$2:$I$89280, (C13=PS!$B$2:$B$89280)*(D13=PS!$D$2:$D$89280)*($A$1&gt;PS!$E$2:$E$89280)))+SUM(_xlfn._xlws.FILTER(PS!$K$2:$K$89280, (C13=PS!$B$2:$B$89280)*(D13=PS!$D$2:$D$89280)*($A$1&gt;PS!$E$2:$E$89280)))-T$12</f>
        <v>#VALUE!</v>
      </c>
      <c r="U13" s="9" t="e" cm="1" vm="1">
        <f t="array" ref="U13">SUM(_xlfn._xlws.FILTER(PS!$M$2:$M$89280, (C13=PS!$B$2:$B$89280)*(D13=PS!$D$2:$D$89280)*($A$1&gt;PS!$E$2:$E$89280)))-U$12</f>
        <v>#VALUE!</v>
      </c>
      <c r="V13" s="9" t="e" cm="1" vm="1">
        <f t="array" ref="V13">SUM(_xlfn._xlws.FILTER(PS!$H$2:$H$89280+PS!$N$2:$N$89280, (C13=PS!$B$2:$B$89280)*(D13=PS!$D$2:$D$89280)*($A$1&gt;PS!$E$2:$E$89280)))-V$12</f>
        <v>#VALUE!</v>
      </c>
      <c r="W13" s="9" t="e" cm="1" vm="1">
        <f t="array" ref="W13">SUM(_xlfn._xlws.FILTER(PS!$J$2:$J$89280, (C13=PS!$B$2:$B$89280)*(D13=PS!$D$2:$D$89280)*($A$1&gt;PS!$E$2:$E$89280)))-W$12</f>
        <v>#VALUE!</v>
      </c>
      <c r="X13" s="9" t="e" cm="1" vm="1">
        <f t="array" ref="X13">SUM(_xlfn._xlws.FILTER(PS!$L$2:$L$89280, (C13=PS!$B$2:$B$89280)*(D13=PS!$D$2:$D$89280)*($A$1&gt;PS!$E$2:$E$89280)))-X$12</f>
        <v>#VALUE!</v>
      </c>
      <c r="Y13" s="9" t="e" cm="1" vm="1">
        <f t="array" ref="Y13">SUM(_xlfn._xlws.FILTER(PS_FS!$W$2:$W$89280+PS_FS!$Y$2:$Y$89280, (C13=PS_FS!$B$2:$B$89280)*(D13=PS_FS!$D$2:$D$89280)*($A$1&gt;PS_FS!$E$2:$E$89280)))-Y$12</f>
        <v>#VALUE!</v>
      </c>
      <c r="Z13" s="9" t="e" cm="1" vm="1">
        <f t="array" ref="Z13">SUM(_xlfn._xlws.FILTER(PS_FS!$AA$2:$AA$89280, (C13=PS_FS!$B$2:$B$89280)*(D13=PS_FS!$D$2:$D$89280)*($A$1&gt;PS_FS!$E$2:$E$89280)))-Z$12</f>
        <v>#VALUE!</v>
      </c>
      <c r="AA13" s="9" t="e" cm="1" vm="1">
        <f t="array" ref="AA13">SUM(_xlfn._xlws.FILTER(PS_FS!$AB$2:$AB$89280+PS_FS!$V$2:$V$89280, (C13=PS_FS!$B$2:$B$89280)*(D13=PS_FS!$D$2:$D$89280)*($A$1&gt;PS_FS!$E$2:$E$89280)))-AA$12</f>
        <v>#VALUE!</v>
      </c>
      <c r="AB13" s="9" t="e" cm="1" vm="1">
        <f t="array" ref="AB13">SUM(_xlfn._xlws.FILTER(PS_FS!$X$2:$X$89280, (C13=PS_FS!$B$2:$B$89280)*(D13=PS_FS!$D$2:$D$89280)*($A$1&gt;PS_FS!$E$2:$E$89280)))-AB$12</f>
        <v>#VALUE!</v>
      </c>
      <c r="AC13" s="9" t="e" cm="1" vm="1">
        <f t="array" ref="AC13">SUM(_xlfn._xlws.FILTER(PS_FS!$Z$2:$Z$89280, (C13=PS_FS!$B$2:$B$89280)*(D13=PS_FS!$D$2:$D$89280)*($A$1&gt;PS_FS!$E$2:$E$89280)))-AC$12</f>
        <v>#VALUE!</v>
      </c>
      <c r="AD13" s="2" t="e" cm="1" vm="1">
        <f t="array" ref="AD13">AVERAGE(_xlfn._xlws.FILTER(ETS!$M$2:$M$89240, (C13=ETS!$A$2:$A$89240)*(D13=ETS!$C$2:$C$89240)*($A$1=ETS!$D$2:$D$89240)))</f>
        <v>#VALUE!</v>
      </c>
      <c r="AE13" s="2" t="e" cm="1" vm="1">
        <f t="array" ref="AE13">AVERAGE(_xlfn._xlws.FILTER(ETS!$M$2:$M$89240, (C13=ETS!$A$2:$A$89240)*(D13=ETS!$C$2:$C$89240)*(2040=ETS!$D$2:$D$89240)))</f>
        <v>#VALUE!</v>
      </c>
      <c r="AF13" s="9" t="e" cm="1" vm="1">
        <f t="array" ref="AF13">AVERAGE(_xlfn._xlws.FILTER(ETS!$L$2:$L$89240, (C13=ETS!$A$2:$A$89240)*(D13=ETS!$C$2:$C$89240)))*40-AF$12</f>
        <v>#VALUE!</v>
      </c>
      <c r="AG13" s="9" t="e" cm="1" vm="1">
        <f t="array" ref="AG13">AVERAGE(_xlfn._xlws.FILTER(ETS!$K$2:$K$89240, (C13=ETS!$A$2:$A$89240)*(D13=ETS!$C$2:$C$89240)))*40-AG$12</f>
        <v>#VALUE!</v>
      </c>
      <c r="AH13" s="9" t="e" cm="1" vm="1">
        <f t="array" ref="AH13">AVERAGE(_xlfn._xlws.FILTER(ETS!$J$2:$J$89240, (C13=ETS!$A$2:$A$89240)*(D13=ETS!$C$2:$C$89240)))*40-AH$12</f>
        <v>#VALUE!</v>
      </c>
      <c r="AI13" s="4" t="e" vm="2">
        <f t="shared" si="11"/>
        <v>#VALUE!</v>
      </c>
      <c r="AJ13" s="2" t="e" vm="2">
        <f t="shared" si="1"/>
        <v>#VALUE!</v>
      </c>
      <c r="AK13" s="9" t="e" vm="2">
        <f t="shared" ref="AK13:AK16" si="14">AJ13+AJ$2</f>
        <v>#VALUE!</v>
      </c>
      <c r="AL13" t="e" vm="2">
        <f t="shared" si="2"/>
        <v>#VALUE!</v>
      </c>
      <c r="AM13" s="9" t="e" vm="2">
        <f t="shared" si="3"/>
        <v>#VALUE!</v>
      </c>
      <c r="AN13" t="e" vm="2">
        <f t="shared" si="6"/>
        <v>#VALUE!</v>
      </c>
      <c r="AO13" t="e" vm="2">
        <f t="shared" si="7"/>
        <v>#VALUE!</v>
      </c>
      <c r="AP13" t="e" vm="2">
        <f t="shared" ref="AP13:AP16" si="15">AJ13-AN13</f>
        <v>#VALUE!</v>
      </c>
      <c r="AQ13" t="e" vm="2">
        <f t="shared" si="9"/>
        <v>#VALUE!</v>
      </c>
      <c r="AR13">
        <v>2490.4501079403449</v>
      </c>
      <c r="AS13" t="e" vm="2">
        <f t="shared" si="10"/>
        <v>#VALUE!</v>
      </c>
      <c r="AT13" s="4" t="e" vm="2">
        <f t="shared" si="4"/>
        <v>#VALUE!</v>
      </c>
      <c r="AU13" s="4" t="e" vm="2">
        <f t="shared" si="4"/>
        <v>#VALUE!</v>
      </c>
    </row>
    <row r="14" spans="1:47" x14ac:dyDescent="0.25">
      <c r="A14" t="s">
        <v>233</v>
      </c>
      <c r="B14">
        <v>23</v>
      </c>
      <c r="C14">
        <v>76</v>
      </c>
      <c r="D14" t="s">
        <v>338</v>
      </c>
      <c r="E14" s="3" t="e" cm="1">
        <f t="array" ref="E14">AVERAGE(_xlfn._xlws.FILTER('H2'!$AG$2:$AG$89120, (C14='H2'!$B$2:$B$89280)*(D14='H2'!$D$2:$D$89280)*($A$1='H2'!$E$2:$E$89280)))</f>
        <v>#VALUE!</v>
      </c>
      <c r="F14" s="2" t="e" cm="1">
        <f t="array" ref="F14">AVERAGE(_xlfn._xlws.FILTER('H2'!$AG$2:$AG$89120, (C14='H2'!$B$2:$B$89280)*(D14='H2'!$D$2:$D$89280)*(2040='H2'!$E$2:$E$89280)))</f>
        <v>#VALUE!</v>
      </c>
      <c r="G14" s="9" t="e" cm="1">
        <f t="array" ref="G14">_xlfn._xlws.FILTER('H2'!$AH$2:$AH$98960, (C14='H2'!$B$2:$B$89280)*(D14='H2'!$D$2:$D$89280)*($A$1='H2'!$E$2:$E$89280))</f>
        <v>#VALUE!</v>
      </c>
      <c r="H14" s="9" t="e" cm="1">
        <f t="array" ref="H14">_xlfn._xlws.FILTER('H2'!$AJ$2:$AJ$98960, (C14='H2'!$B$2:$B$89280)*(D14='H2'!$D$2:$D$89280)*($A$1='H2'!$E$2:$E$89280))</f>
        <v>#VALUE!</v>
      </c>
      <c r="I14" s="9" t="e" cm="1">
        <f t="array" ref="I14">_xlfn._xlws.FILTER('H2'!$AK$2:$AK$98960, (C14='H2'!$B$2:$B$89280)*(D14='H2'!$D$2:$D$89280)*($A$1='H2'!$E$2:$E$89280))</f>
        <v>#VALUE!</v>
      </c>
      <c r="J14" s="9" t="e" cm="1">
        <f t="array" ref="J14">_xlfn._xlws.FILTER('H2'!$AL$2:$AL$98960, (C14='H2'!$B$2:$B$89280)*(D14='H2'!$D$2:$D$89280)*($A$1='H2'!$E$2:$E$89280))</f>
        <v>#VALUE!</v>
      </c>
      <c r="K14" s="9" t="e" cm="1" vm="1">
        <f t="array" ref="K14">SUM(_xlfn._xlws.FILTER('H2'!$L$2:$L$89280, (C14='H2'!$B$2:$B$89280)*(D14='H2'!$D$2:$D$89280)*($A$1&gt;'H2'!$E$2:$E$89280)))</f>
        <v>#VALUE!</v>
      </c>
      <c r="L14" s="9" t="e" cm="1" vm="1">
        <f t="array" ref="L14">SUM(_xlfn._xlws.FILTER('H2'!$M$2:$M$89280, (C14='H2'!$B$2:$B$89280)*(D14='H2'!$D$2:$D$89280)*($A$1&gt;'H2'!$E$2:$E$89280)))</f>
        <v>#VALUE!</v>
      </c>
      <c r="M14" s="9" t="e" cm="1" vm="1">
        <f t="array" ref="M14">SUM(_xlfn._xlws.FILTER('H2'!$K$2:$K$89280, ($C14='H2'!$B$2:$B$89280)*(D14='H2'!$D$2:$D$89280)*($A$1&gt;'H2'!$E$2:$E$89280)))</f>
        <v>#VALUE!</v>
      </c>
      <c r="N14" s="9" t="e" cm="1" vm="1">
        <f t="array" ref="N14">SUM(_xlfn._xlws.FILTER('H2'!$N$2:$N$89280, ($C14='H2'!$B$2:$B$89280)*(D14='H2'!$D$2:$D$89280)*($A$1&gt;'H2'!$E$2:$E$89280)))</f>
        <v>#VALUE!</v>
      </c>
      <c r="O14" s="2" t="e" cm="1" vm="1">
        <f t="array" ref="O14">AVERAGE(_xlfn._xlws.FILTER('H2'!$H$2:$H$89280, ($C14='H2'!$B$2:$B$89280)*(D14='H2'!$D$2:$D$89280)*($A$1='H2'!$E$2:$E$89280)))</f>
        <v>#VALUE!</v>
      </c>
      <c r="P14" s="2" t="e" cm="1" vm="1">
        <f t="array" ref="P14">AVERAGE(_xlfn._xlws.FILTER('H2'!$I$2:$I$89280, ($C14='H2'!$B$2:$B$89280)*(D14='H2'!$D$2:$D$89280)*($A$1='H2'!$E$2:$E$89280)))</f>
        <v>#VALUE!</v>
      </c>
      <c r="Q14" s="2" t="e" cm="1" vm="1">
        <f t="array" ref="Q14">AVERAGE(_xlfn._xlws.FILTER('H2'!$G$2:$G$89280, ($C14='H2'!$B$2:$B$89280)*(D14='H2'!$D$2:$D$89280)*($A$1='H2'!$E$2:$E$89280)))</f>
        <v>#VALUE!</v>
      </c>
      <c r="R14" s="2" t="e" cm="1" vm="1">
        <f t="array" ref="R14">AVERAGE(_xlfn._xlws.FILTER(PS!$F$2:$F$89280, (C14=PS!$B$2:$B$89280)*(D14=PS!$D$2:$D$89280)*($A$1=PS!$E$2:$E$89280)))</f>
        <v>#VALUE!</v>
      </c>
      <c r="S14" s="2" t="e" cm="1" vm="1">
        <f t="array" ref="S14">AVERAGE(_xlfn._xlws.FILTER(PS!$F$2:$F$89280, (C14=PS!$B$2:$B$89280)*(D14=PS!$D$2:$D$89280)*(2040=PS!$E$2:$E$89280)))</f>
        <v>#VALUE!</v>
      </c>
      <c r="T14" s="9" t="e" cm="1" vm="1">
        <f t="array" ref="T14">SUM(_xlfn._xlws.FILTER(PS!$I$2:$I$89280, (C14=PS!$B$2:$B$89280)*(D14=PS!$D$2:$D$89280)*($A$1&gt;PS!$E$2:$E$89280)))+SUM(_xlfn._xlws.FILTER(PS!$K$2:$K$89280, (C14=PS!$B$2:$B$89280)*(D14=PS!$D$2:$D$89280)*($A$1&gt;PS!$E$2:$E$89280)))-T$12</f>
        <v>#VALUE!</v>
      </c>
      <c r="U14" s="9" t="e" cm="1" vm="1">
        <f t="array" ref="U14">SUM(_xlfn._xlws.FILTER(PS!$M$2:$M$89280, (C14=PS!$B$2:$B$89280)*(D14=PS!$D$2:$D$89280)*($A$1&gt;PS!$E$2:$E$89280)))-U$12</f>
        <v>#VALUE!</v>
      </c>
      <c r="V14" s="9" t="e" cm="1" vm="1">
        <f t="array" ref="V14">SUM(_xlfn._xlws.FILTER(PS!$H$2:$H$89280+PS!$N$2:$N$89280, (C14=PS!$B$2:$B$89280)*(D14=PS!$D$2:$D$89280)*($A$1&gt;PS!$E$2:$E$89280)))-V$12</f>
        <v>#VALUE!</v>
      </c>
      <c r="W14" s="9" t="e" cm="1" vm="1">
        <f t="array" ref="W14">SUM(_xlfn._xlws.FILTER(PS!$J$2:$J$89280, (C14=PS!$B$2:$B$89280)*(D14=PS!$D$2:$D$89280)*($A$1&gt;PS!$E$2:$E$89280)))-W$12</f>
        <v>#VALUE!</v>
      </c>
      <c r="X14" s="9" t="e" cm="1" vm="1">
        <f t="array" ref="X14">SUM(_xlfn._xlws.FILTER(PS!$L$2:$L$89280, (C14=PS!$B$2:$B$89280)*(D14=PS!$D$2:$D$89280)*($A$1&gt;PS!$E$2:$E$89280)))-X$12</f>
        <v>#VALUE!</v>
      </c>
      <c r="Y14" s="9" t="e" cm="1" vm="1">
        <f t="array" ref="Y14">SUM(_xlfn._xlws.FILTER(PS_FS!$W$2:$W$89280+PS_FS!$Y$2:$Y$89280, (C14=PS_FS!$B$2:$B$89280)*(D14=PS_FS!$D$2:$D$89280)*($A$1&gt;PS_FS!$E$2:$E$89280)))-Y$12</f>
        <v>#VALUE!</v>
      </c>
      <c r="Z14" s="9" t="e" cm="1" vm="1">
        <f t="array" ref="Z14">SUM(_xlfn._xlws.FILTER(PS_FS!$AA$2:$AA$89280, (C14=PS_FS!$B$2:$B$89280)*(D14=PS_FS!$D$2:$D$89280)*($A$1&gt;PS_FS!$E$2:$E$89280)))-Z$12</f>
        <v>#VALUE!</v>
      </c>
      <c r="AA14" s="9" t="e" cm="1" vm="1">
        <f t="array" ref="AA14">SUM(_xlfn._xlws.FILTER(PS_FS!$AB$2:$AB$89280+PS_FS!$V$2:$V$89280, (C14=PS_FS!$B$2:$B$89280)*(D14=PS_FS!$D$2:$D$89280)*($A$1&gt;PS_FS!$E$2:$E$89280)))-AA$12</f>
        <v>#VALUE!</v>
      </c>
      <c r="AB14" s="9" t="e" cm="1" vm="1">
        <f t="array" ref="AB14">SUM(_xlfn._xlws.FILTER(PS_FS!$X$2:$X$89280, (C14=PS_FS!$B$2:$B$89280)*(D14=PS_FS!$D$2:$D$89280)*($A$1&gt;PS_FS!$E$2:$E$89280)))-AB$12</f>
        <v>#VALUE!</v>
      </c>
      <c r="AC14" s="9" t="e" cm="1" vm="1">
        <f t="array" ref="AC14">SUM(_xlfn._xlws.FILTER(PS_FS!$Z$2:$Z$89280, (C14=PS_FS!$B$2:$B$89280)*(D14=PS_FS!$D$2:$D$89280)*($A$1&gt;PS_FS!$E$2:$E$89280)))-AC$12</f>
        <v>#VALUE!</v>
      </c>
      <c r="AD14" s="2" t="e" cm="1" vm="1">
        <f t="array" ref="AD14">AVERAGE(_xlfn._xlws.FILTER(ETS!$M$2:$M$89240, (C14=ETS!$A$2:$A$89240)*(D14=ETS!$C$2:$C$89240)*($A$1=ETS!$D$2:$D$89240)))</f>
        <v>#VALUE!</v>
      </c>
      <c r="AE14" s="2" t="e" cm="1" vm="1">
        <f t="array" ref="AE14">AVERAGE(_xlfn._xlws.FILTER(ETS!$M$2:$M$89240, (C14=ETS!$A$2:$A$89240)*(D14=ETS!$C$2:$C$89240)*(2040=ETS!$D$2:$D$89240)))</f>
        <v>#VALUE!</v>
      </c>
      <c r="AF14" s="9" t="e" cm="1" vm="1">
        <f t="array" ref="AF14">AVERAGE(_xlfn._xlws.FILTER(ETS!$L$2:$L$89240, (C14=ETS!$A$2:$A$89240)*(D14=ETS!$C$2:$C$89240)))*40-AF$12</f>
        <v>#VALUE!</v>
      </c>
      <c r="AG14" s="9" t="e" cm="1" vm="1">
        <f t="array" ref="AG14">AVERAGE(_xlfn._xlws.FILTER(ETS!$K$2:$K$89240, (C14=ETS!$A$2:$A$89240)*(D14=ETS!$C$2:$C$89240)))*40-AG$12</f>
        <v>#VALUE!</v>
      </c>
      <c r="AH14" s="9" t="e" cm="1" vm="1">
        <f t="array" ref="AH14">AVERAGE(_xlfn._xlws.FILTER(ETS!$J$2:$J$89240, (C14=ETS!$A$2:$A$89240)*(D14=ETS!$C$2:$C$89240)))*40-AH$12</f>
        <v>#VALUE!</v>
      </c>
      <c r="AI14" s="4" t="e" vm="2">
        <f t="shared" si="11"/>
        <v>#VALUE!</v>
      </c>
      <c r="AJ14" s="2" t="e" vm="2">
        <f t="shared" si="1"/>
        <v>#VALUE!</v>
      </c>
      <c r="AK14" s="9" t="e" vm="2">
        <f t="shared" si="14"/>
        <v>#VALUE!</v>
      </c>
      <c r="AL14" t="e" vm="2">
        <f t="shared" si="2"/>
        <v>#VALUE!</v>
      </c>
      <c r="AM14" s="9" t="e" vm="2">
        <f t="shared" si="3"/>
        <v>#VALUE!</v>
      </c>
      <c r="AN14" t="e" vm="2">
        <f t="shared" si="6"/>
        <v>#VALUE!</v>
      </c>
      <c r="AO14" t="e" vm="2">
        <f t="shared" si="7"/>
        <v>#VALUE!</v>
      </c>
      <c r="AP14" t="e" vm="2">
        <f t="shared" si="15"/>
        <v>#VALUE!</v>
      </c>
      <c r="AQ14" t="e" vm="2">
        <f t="shared" si="9"/>
        <v>#VALUE!</v>
      </c>
      <c r="AR14">
        <v>2490.4501079403449</v>
      </c>
      <c r="AS14" t="e" vm="2">
        <f t="shared" si="10"/>
        <v>#VALUE!</v>
      </c>
      <c r="AT14" s="4" t="e" vm="2">
        <f t="shared" si="4"/>
        <v>#VALUE!</v>
      </c>
      <c r="AU14" s="4" t="e" vm="2">
        <f t="shared" si="4"/>
        <v>#VALUE!</v>
      </c>
    </row>
    <row r="15" spans="1:47" x14ac:dyDescent="0.25">
      <c r="A15" t="s">
        <v>238</v>
      </c>
      <c r="B15">
        <v>24</v>
      </c>
      <c r="C15">
        <v>176</v>
      </c>
      <c r="D15" t="s">
        <v>338</v>
      </c>
      <c r="E15" s="3" t="e" cm="1">
        <f t="array" ref="E15">AVERAGE(_xlfn._xlws.FILTER('H2'!$AG$2:$AG$89120, (C15='H2'!$B$2:$B$89280)*(D15='H2'!$D$2:$D$89280)*($A$1='H2'!$E$2:$E$89280)))</f>
        <v>#VALUE!</v>
      </c>
      <c r="F15" s="2" t="e" cm="1">
        <f t="array" ref="F15">AVERAGE(_xlfn._xlws.FILTER('H2'!$AG$2:$AG$89120, (C15='H2'!$B$2:$B$89280)*(D15='H2'!$D$2:$D$89280)*(2040='H2'!$E$2:$E$89280)))</f>
        <v>#VALUE!</v>
      </c>
      <c r="G15" s="9" t="e" cm="1">
        <f t="array" ref="G15">_xlfn._xlws.FILTER('H2'!$AH$2:$AH$98960, (C15='H2'!$B$2:$B$89280)*(D15='H2'!$D$2:$D$89280)*($A$1='H2'!$E$2:$E$89280))</f>
        <v>#VALUE!</v>
      </c>
      <c r="H15" s="9" t="e" cm="1">
        <f t="array" ref="H15">_xlfn._xlws.FILTER('H2'!$AJ$2:$AJ$98960, (C15='H2'!$B$2:$B$89280)*(D15='H2'!$D$2:$D$89280)*($A$1='H2'!$E$2:$E$89280))</f>
        <v>#VALUE!</v>
      </c>
      <c r="I15" s="9" t="e" cm="1">
        <f t="array" ref="I15">_xlfn._xlws.FILTER('H2'!$AK$2:$AK$98960, (C15='H2'!$B$2:$B$89280)*(D15='H2'!$D$2:$D$89280)*($A$1='H2'!$E$2:$E$89280))</f>
        <v>#VALUE!</v>
      </c>
      <c r="J15" s="9" t="e" cm="1">
        <f t="array" ref="J15">_xlfn._xlws.FILTER('H2'!$AL$2:$AL$98960, (C15='H2'!$B$2:$B$89280)*(D15='H2'!$D$2:$D$89280)*($A$1='H2'!$E$2:$E$89280))</f>
        <v>#VALUE!</v>
      </c>
      <c r="K15" s="9" t="e" cm="1" vm="1">
        <f t="array" ref="K15">SUM(_xlfn._xlws.FILTER('H2'!$L$2:$L$89280, (C15='H2'!$B$2:$B$89280)*(D15='H2'!$D$2:$D$89280)*($A$1&gt;'H2'!$E$2:$E$89280)))</f>
        <v>#VALUE!</v>
      </c>
      <c r="L15" s="9" t="e" cm="1" vm="1">
        <f t="array" ref="L15">SUM(_xlfn._xlws.FILTER('H2'!$M$2:$M$89280, (C15='H2'!$B$2:$B$89280)*(D15='H2'!$D$2:$D$89280)*($A$1&gt;'H2'!$E$2:$E$89280)))</f>
        <v>#VALUE!</v>
      </c>
      <c r="M15" s="9" t="e" cm="1" vm="1">
        <f t="array" ref="M15">SUM(_xlfn._xlws.FILTER('H2'!$K$2:$K$89280, ($C15='H2'!$B$2:$B$89280)*(D15='H2'!$D$2:$D$89280)*($A$1&gt;'H2'!$E$2:$E$89280)))</f>
        <v>#VALUE!</v>
      </c>
      <c r="N15" s="9" t="e" cm="1" vm="1">
        <f t="array" ref="N15">SUM(_xlfn._xlws.FILTER('H2'!$N$2:$N$89280, ($C15='H2'!$B$2:$B$89280)*(D15='H2'!$D$2:$D$89280)*($A$1&gt;'H2'!$E$2:$E$89280)))</f>
        <v>#VALUE!</v>
      </c>
      <c r="O15" s="2" t="e" cm="1" vm="1">
        <f t="array" ref="O15">AVERAGE(_xlfn._xlws.FILTER('H2'!$H$2:$H$89280, ($C15='H2'!$B$2:$B$89280)*(D15='H2'!$D$2:$D$89280)*($A$1='H2'!$E$2:$E$89280)))</f>
        <v>#VALUE!</v>
      </c>
      <c r="P15" s="2" t="e" cm="1" vm="1">
        <f t="array" ref="P15">AVERAGE(_xlfn._xlws.FILTER('H2'!$I$2:$I$89280, ($C15='H2'!$B$2:$B$89280)*(D15='H2'!$D$2:$D$89280)*($A$1='H2'!$E$2:$E$89280)))</f>
        <v>#VALUE!</v>
      </c>
      <c r="Q15" s="2" t="e" cm="1" vm="1">
        <f t="array" ref="Q15">AVERAGE(_xlfn._xlws.FILTER('H2'!$G$2:$G$89280, ($C15='H2'!$B$2:$B$89280)*(D15='H2'!$D$2:$D$89280)*($A$1='H2'!$E$2:$E$89280)))</f>
        <v>#VALUE!</v>
      </c>
      <c r="R15" s="2" t="e" cm="1" vm="1">
        <f t="array" ref="R15">AVERAGE(_xlfn._xlws.FILTER(PS!$F$2:$F$89280, (C15=PS!$B$2:$B$89280)*(D15=PS!$D$2:$D$89280)*($A$1=PS!$E$2:$E$89280)))</f>
        <v>#VALUE!</v>
      </c>
      <c r="S15" s="2" t="e" cm="1" vm="1">
        <f t="array" ref="S15">AVERAGE(_xlfn._xlws.FILTER(PS!$F$2:$F$89280, (C15=PS!$B$2:$B$89280)*(D15=PS!$D$2:$D$89280)*(2040=PS!$E$2:$E$89280)))</f>
        <v>#VALUE!</v>
      </c>
      <c r="T15" s="9" t="e" cm="1" vm="1">
        <f t="array" ref="T15">SUM(_xlfn._xlws.FILTER(PS!$I$2:$I$89280, (C15=PS!$B$2:$B$89280)*(D15=PS!$D$2:$D$89280)*($A$1&gt;PS!$E$2:$E$89280)))+SUM(_xlfn._xlws.FILTER(PS!$K$2:$K$89280, (C15=PS!$B$2:$B$89280)*(D15=PS!$D$2:$D$89280)*($A$1&gt;PS!$E$2:$E$89280)))-T$12</f>
        <v>#VALUE!</v>
      </c>
      <c r="U15" s="9" t="e" cm="1" vm="1">
        <f t="array" ref="U15">SUM(_xlfn._xlws.FILTER(PS!$M$2:$M$89280, (C15=PS!$B$2:$B$89280)*(D15=PS!$D$2:$D$89280)*($A$1&gt;PS!$E$2:$E$89280)))-U$12</f>
        <v>#VALUE!</v>
      </c>
      <c r="V15" s="9" t="e" cm="1" vm="1">
        <f t="array" ref="V15">SUM(_xlfn._xlws.FILTER(PS!$H$2:$H$89280+PS!$N$2:$N$89280, (C15=PS!$B$2:$B$89280)*(D15=PS!$D$2:$D$89280)*($A$1&gt;PS!$E$2:$E$89280)))-V$12</f>
        <v>#VALUE!</v>
      </c>
      <c r="W15" s="9" t="e" cm="1" vm="1">
        <f t="array" ref="W15">SUM(_xlfn._xlws.FILTER(PS!$J$2:$J$89280, (C15=PS!$B$2:$B$89280)*(D15=PS!$D$2:$D$89280)*($A$1&gt;PS!$E$2:$E$89280)))-W$12</f>
        <v>#VALUE!</v>
      </c>
      <c r="X15" s="9" t="e" cm="1" vm="1">
        <f t="array" ref="X15">SUM(_xlfn._xlws.FILTER(PS!$L$2:$L$89280, (C15=PS!$B$2:$B$89280)*(D15=PS!$D$2:$D$89280)*($A$1&gt;PS!$E$2:$E$89280)))-X$12</f>
        <v>#VALUE!</v>
      </c>
      <c r="Y15" s="9" t="e" cm="1" vm="1">
        <f t="array" ref="Y15">SUM(_xlfn._xlws.FILTER(PS_FS!$W$2:$W$89280+PS_FS!$Y$2:$Y$89280, (C15=PS_FS!$B$2:$B$89280)*(D15=PS_FS!$D$2:$D$89280)*($A$1&gt;PS_FS!$E$2:$E$89280)))-Y$12</f>
        <v>#VALUE!</v>
      </c>
      <c r="Z15" s="9" t="e" cm="1" vm="1">
        <f t="array" ref="Z15">SUM(_xlfn._xlws.FILTER(PS_FS!$AA$2:$AA$89280, (C15=PS_FS!$B$2:$B$89280)*(D15=PS_FS!$D$2:$D$89280)*($A$1&gt;PS_FS!$E$2:$E$89280)))-Z$12</f>
        <v>#VALUE!</v>
      </c>
      <c r="AA15" s="9" t="e" cm="1" vm="1">
        <f t="array" ref="AA15">SUM(_xlfn._xlws.FILTER(PS_FS!$AB$2:$AB$89280+PS_FS!$V$2:$V$89280, (C15=PS_FS!$B$2:$B$89280)*(D15=PS_FS!$D$2:$D$89280)*($A$1&gt;PS_FS!$E$2:$E$89280)))-AA$12</f>
        <v>#VALUE!</v>
      </c>
      <c r="AB15" s="9" t="e" cm="1" vm="1">
        <f t="array" ref="AB15">SUM(_xlfn._xlws.FILTER(PS_FS!$X$2:$X$89280, (C15=PS_FS!$B$2:$B$89280)*(D15=PS_FS!$D$2:$D$89280)*($A$1&gt;PS_FS!$E$2:$E$89280)))-AB$12</f>
        <v>#VALUE!</v>
      </c>
      <c r="AC15" s="9" t="e" cm="1" vm="1">
        <f t="array" ref="AC15">SUM(_xlfn._xlws.FILTER(PS_FS!$Z$2:$Z$89280, (C15=PS_FS!$B$2:$B$89280)*(D15=PS_FS!$D$2:$D$89280)*($A$1&gt;PS_FS!$E$2:$E$89280)))-AC$12</f>
        <v>#VALUE!</v>
      </c>
      <c r="AD15" s="2" t="e" cm="1" vm="1">
        <f t="array" ref="AD15">AVERAGE(_xlfn._xlws.FILTER(ETS!$M$2:$M$89240, (C15=ETS!$A$2:$A$89240)*(D15=ETS!$C$2:$C$89240)*($A$1=ETS!$D$2:$D$89240)))</f>
        <v>#VALUE!</v>
      </c>
      <c r="AE15" s="2" t="e" cm="1" vm="1">
        <f t="array" ref="AE15">AVERAGE(_xlfn._xlws.FILTER(ETS!$M$2:$M$89240, (C15=ETS!$A$2:$A$89240)*(D15=ETS!$C$2:$C$89240)*(2040=ETS!$D$2:$D$89240)))</f>
        <v>#VALUE!</v>
      </c>
      <c r="AF15" s="9" t="e" cm="1" vm="1">
        <f t="array" ref="AF15">AVERAGE(_xlfn._xlws.FILTER(ETS!$L$2:$L$89240, (C15=ETS!$A$2:$A$89240)*(D15=ETS!$C$2:$C$89240)))*40-AF$12</f>
        <v>#VALUE!</v>
      </c>
      <c r="AG15" s="9" t="e" cm="1" vm="1">
        <f t="array" ref="AG15">AVERAGE(_xlfn._xlws.FILTER(ETS!$K$2:$K$89240, (C15=ETS!$A$2:$A$89240)*(D15=ETS!$C$2:$C$89240)))*40-AG$12</f>
        <v>#VALUE!</v>
      </c>
      <c r="AH15" s="9" t="e" cm="1" vm="1">
        <f t="array" ref="AH15">AVERAGE(_xlfn._xlws.FILTER(ETS!$J$2:$J$89240, (C15=ETS!$A$2:$A$89240)*(D15=ETS!$C$2:$C$89240)))*40-AH$12</f>
        <v>#VALUE!</v>
      </c>
      <c r="AI15" s="4" t="e" vm="2">
        <f t="shared" si="11"/>
        <v>#VALUE!</v>
      </c>
      <c r="AJ15" s="2" t="e" vm="2">
        <f t="shared" si="1"/>
        <v>#VALUE!</v>
      </c>
      <c r="AK15" s="9" t="e" vm="2">
        <f t="shared" si="14"/>
        <v>#VALUE!</v>
      </c>
      <c r="AL15" t="e" vm="2">
        <f t="shared" si="2"/>
        <v>#VALUE!</v>
      </c>
      <c r="AM15" s="9" t="e" vm="2">
        <f t="shared" si="3"/>
        <v>#VALUE!</v>
      </c>
      <c r="AN15" t="e" vm="2">
        <f t="shared" si="6"/>
        <v>#VALUE!</v>
      </c>
      <c r="AO15" t="e" vm="2">
        <f t="shared" si="7"/>
        <v>#VALUE!</v>
      </c>
      <c r="AP15" t="e" vm="2">
        <f t="shared" si="15"/>
        <v>#VALUE!</v>
      </c>
      <c r="AQ15" t="e" vm="2">
        <f t="shared" si="9"/>
        <v>#VALUE!</v>
      </c>
      <c r="AR15">
        <v>2490.4501079403449</v>
      </c>
      <c r="AS15" t="e" vm="2">
        <f t="shared" si="10"/>
        <v>#VALUE!</v>
      </c>
      <c r="AT15" s="4" t="e" vm="2">
        <f t="shared" si="4"/>
        <v>#VALUE!</v>
      </c>
      <c r="AU15" s="4" t="e" vm="2">
        <f t="shared" si="4"/>
        <v>#VALUE!</v>
      </c>
    </row>
    <row r="16" spans="1:47" x14ac:dyDescent="0.25">
      <c r="A16" t="s">
        <v>242</v>
      </c>
      <c r="B16">
        <v>25</v>
      </c>
      <c r="C16">
        <v>226</v>
      </c>
      <c r="D16" t="s">
        <v>338</v>
      </c>
      <c r="E16" s="3" t="e" cm="1">
        <f t="array" ref="E16">AVERAGE(_xlfn._xlws.FILTER('H2'!$AG$2:$AG$89120, (C16='H2'!$B$2:$B$89280)*(D16='H2'!$D$2:$D$89280)*($A$1='H2'!$E$2:$E$89280)))</f>
        <v>#VALUE!</v>
      </c>
      <c r="F16" s="2" t="e" cm="1">
        <f t="array" ref="F16">AVERAGE(_xlfn._xlws.FILTER('H2'!$AG$2:$AG$89120, (C16='H2'!$B$2:$B$89280)*(D16='H2'!$D$2:$D$89280)*(2040='H2'!$E$2:$E$89280)))</f>
        <v>#VALUE!</v>
      </c>
      <c r="G16" s="9" t="e" cm="1">
        <f t="array" ref="G16">_xlfn._xlws.FILTER('H2'!$AH$2:$AH$98960, (C16='H2'!$B$2:$B$89280)*(D16='H2'!$D$2:$D$89280)*($A$1='H2'!$E$2:$E$89280))</f>
        <v>#VALUE!</v>
      </c>
      <c r="H16" s="9" t="e" cm="1">
        <f t="array" ref="H16">_xlfn._xlws.FILTER('H2'!$AJ$2:$AJ$98960, (C16='H2'!$B$2:$B$89280)*(D16='H2'!$D$2:$D$89280)*($A$1='H2'!$E$2:$E$89280))</f>
        <v>#VALUE!</v>
      </c>
      <c r="I16" s="9" t="e" cm="1">
        <f t="array" ref="I16">_xlfn._xlws.FILTER('H2'!$AK$2:$AK$98960, (C16='H2'!$B$2:$B$89280)*(D16='H2'!$D$2:$D$89280)*($A$1='H2'!$E$2:$E$89280))</f>
        <v>#VALUE!</v>
      </c>
      <c r="J16" s="9" t="e" cm="1">
        <f t="array" ref="J16">_xlfn._xlws.FILTER('H2'!$AL$2:$AL$98960, (C16='H2'!$B$2:$B$89280)*(D16='H2'!$D$2:$D$89280)*($A$1='H2'!$E$2:$E$89280))</f>
        <v>#VALUE!</v>
      </c>
      <c r="K16" s="9" t="e" cm="1" vm="1">
        <f t="array" ref="K16">SUM(_xlfn._xlws.FILTER('H2'!$L$2:$L$89280, (C16='H2'!$B$2:$B$89280)*(D16='H2'!$D$2:$D$89280)*($A$1&gt;'H2'!$E$2:$E$89280)))</f>
        <v>#VALUE!</v>
      </c>
      <c r="L16" s="9" t="e" cm="1" vm="1">
        <f t="array" ref="L16">SUM(_xlfn._xlws.FILTER('H2'!$M$2:$M$89280, (C16='H2'!$B$2:$B$89280)*(D16='H2'!$D$2:$D$89280)*($A$1&gt;'H2'!$E$2:$E$89280)))</f>
        <v>#VALUE!</v>
      </c>
      <c r="M16" s="9" t="e" cm="1" vm="1">
        <f t="array" ref="M16">SUM(_xlfn._xlws.FILTER('H2'!$K$2:$K$89280, ($C16='H2'!$B$2:$B$89280)*(D16='H2'!$D$2:$D$89280)*($A$1&gt;'H2'!$E$2:$E$89280)))</f>
        <v>#VALUE!</v>
      </c>
      <c r="N16" s="9" t="e" cm="1" vm="1">
        <f t="array" ref="N16">SUM(_xlfn._xlws.FILTER('H2'!$N$2:$N$89280, ($C16='H2'!$B$2:$B$89280)*(D16='H2'!$D$2:$D$89280)*($A$1&gt;'H2'!$E$2:$E$89280)))</f>
        <v>#VALUE!</v>
      </c>
      <c r="O16" s="2" t="e" cm="1" vm="1">
        <f t="array" ref="O16">AVERAGE(_xlfn._xlws.FILTER('H2'!$H$2:$H$89280, ($C16='H2'!$B$2:$B$89280)*(D16='H2'!$D$2:$D$89280)*($A$1='H2'!$E$2:$E$89280)))</f>
        <v>#VALUE!</v>
      </c>
      <c r="P16" s="2" t="e" cm="1" vm="1">
        <f t="array" ref="P16">AVERAGE(_xlfn._xlws.FILTER('H2'!$I$2:$I$89280, ($C16='H2'!$B$2:$B$89280)*(D16='H2'!$D$2:$D$89280)*($A$1='H2'!$E$2:$E$89280)))</f>
        <v>#VALUE!</v>
      </c>
      <c r="Q16" s="2" t="e" cm="1" vm="1">
        <f t="array" ref="Q16">AVERAGE(_xlfn._xlws.FILTER('H2'!$G$2:$G$89280, ($C16='H2'!$B$2:$B$89280)*(D16='H2'!$D$2:$D$89280)*($A$1='H2'!$E$2:$E$89280)))</f>
        <v>#VALUE!</v>
      </c>
      <c r="R16" s="2" t="e" cm="1" vm="1">
        <f t="array" ref="R16">AVERAGE(_xlfn._xlws.FILTER(PS!$F$2:$F$89280, (C16=PS!$B$2:$B$89280)*(D16=PS!$D$2:$D$89280)*($A$1=PS!$E$2:$E$89280)))</f>
        <v>#VALUE!</v>
      </c>
      <c r="S16" s="2" t="e" cm="1" vm="1">
        <f t="array" ref="S16">AVERAGE(_xlfn._xlws.FILTER(PS!$F$2:$F$89280, (C16=PS!$B$2:$B$89280)*(D16=PS!$D$2:$D$89280)*(2040=PS!$E$2:$E$89280)))</f>
        <v>#VALUE!</v>
      </c>
      <c r="T16" s="9" t="e" cm="1" vm="1">
        <f t="array" ref="T16">SUM(_xlfn._xlws.FILTER(PS!$I$2:$I$89280, (C16=PS!$B$2:$B$89280)*(D16=PS!$D$2:$D$89280)*($A$1&gt;PS!$E$2:$E$89280)))+SUM(_xlfn._xlws.FILTER(PS!$K$2:$K$89280, (C16=PS!$B$2:$B$89280)*(D16=PS!$D$2:$D$89280)*($A$1&gt;PS!$E$2:$E$89280)))-T$12</f>
        <v>#VALUE!</v>
      </c>
      <c r="U16" s="9" t="e" cm="1" vm="1">
        <f t="array" ref="U16">SUM(_xlfn._xlws.FILTER(PS!$M$2:$M$89280, (C16=PS!$B$2:$B$89280)*(D16=PS!$D$2:$D$89280)*($A$1&gt;PS!$E$2:$E$89280)))-U$12</f>
        <v>#VALUE!</v>
      </c>
      <c r="V16" s="9" t="e" cm="1" vm="1">
        <f t="array" ref="V16">SUM(_xlfn._xlws.FILTER(PS!$H$2:$H$89280+PS!$N$2:$N$89280, (C16=PS!$B$2:$B$89280)*(D16=PS!$D$2:$D$89280)*($A$1&gt;PS!$E$2:$E$89280)))-V$12</f>
        <v>#VALUE!</v>
      </c>
      <c r="W16" s="9" t="e" cm="1" vm="1">
        <f t="array" ref="W16">SUM(_xlfn._xlws.FILTER(PS!$J$2:$J$89280, (C16=PS!$B$2:$B$89280)*(D16=PS!$D$2:$D$89280)*($A$1&gt;PS!$E$2:$E$89280)))-W$12</f>
        <v>#VALUE!</v>
      </c>
      <c r="X16" s="9" t="e" cm="1" vm="1">
        <f t="array" ref="X16">SUM(_xlfn._xlws.FILTER(PS!$L$2:$L$89280, (C16=PS!$B$2:$B$89280)*(D16=PS!$D$2:$D$89280)*($A$1&gt;PS!$E$2:$E$89280)))-X$12</f>
        <v>#VALUE!</v>
      </c>
      <c r="Y16" s="9" t="e" cm="1" vm="1">
        <f t="array" ref="Y16">SUM(_xlfn._xlws.FILTER(PS_FS!$W$2:$W$89280+PS_FS!$Y$2:$Y$89280, (C16=PS_FS!$B$2:$B$89280)*(D16=PS_FS!$D$2:$D$89280)*($A$1&gt;PS_FS!$E$2:$E$89280)))-Y$12</f>
        <v>#VALUE!</v>
      </c>
      <c r="Z16" s="9" t="e" cm="1" vm="1">
        <f t="array" ref="Z16">SUM(_xlfn._xlws.FILTER(PS_FS!$AA$2:$AA$89280, (C16=PS_FS!$B$2:$B$89280)*(D16=PS_FS!$D$2:$D$89280)*($A$1&gt;PS_FS!$E$2:$E$89280)))-Z$12</f>
        <v>#VALUE!</v>
      </c>
      <c r="AA16" s="9" t="e" cm="1" vm="1">
        <f t="array" ref="AA16">SUM(_xlfn._xlws.FILTER(PS_FS!$AB$2:$AB$89280+PS_FS!$V$2:$V$89280, (C16=PS_FS!$B$2:$B$89280)*(D16=PS_FS!$D$2:$D$89280)*($A$1&gt;PS_FS!$E$2:$E$89280)))-AA$12</f>
        <v>#VALUE!</v>
      </c>
      <c r="AB16" s="9" t="e" cm="1" vm="1">
        <f t="array" ref="AB16">SUM(_xlfn._xlws.FILTER(PS_FS!$X$2:$X$89280, (C16=PS_FS!$B$2:$B$89280)*(D16=PS_FS!$D$2:$D$89280)*($A$1&gt;PS_FS!$E$2:$E$89280)))-AB$12</f>
        <v>#VALUE!</v>
      </c>
      <c r="AC16" s="9" t="e" cm="1" vm="1">
        <f t="array" ref="AC16">SUM(_xlfn._xlws.FILTER(PS_FS!$Z$2:$Z$89280, (C16=PS_FS!$B$2:$B$89280)*(D16=PS_FS!$D$2:$D$89280)*($A$1&gt;PS_FS!$E$2:$E$89280)))-AC$12</f>
        <v>#VALUE!</v>
      </c>
      <c r="AD16" s="2" t="e" cm="1" vm="1">
        <f t="array" ref="AD16">AVERAGE(_xlfn._xlws.FILTER(ETS!$M$2:$M$89240, (C16=ETS!$A$2:$A$89240)*(D16=ETS!$C$2:$C$89240)*($A$1=ETS!$D$2:$D$89240)))</f>
        <v>#VALUE!</v>
      </c>
      <c r="AE16" s="2" t="e" cm="1" vm="1">
        <f t="array" ref="AE16">AVERAGE(_xlfn._xlws.FILTER(ETS!$M$2:$M$89240, (C16=ETS!$A$2:$A$89240)*(D16=ETS!$C$2:$C$89240)*(2040=ETS!$D$2:$D$89240)))</f>
        <v>#VALUE!</v>
      </c>
      <c r="AF16" s="9" t="e" cm="1" vm="1">
        <f t="array" ref="AF16">AVERAGE(_xlfn._xlws.FILTER(ETS!$L$2:$L$89240, (C16=ETS!$A$2:$A$89240)*(D16=ETS!$C$2:$C$89240)))*40-AF$12</f>
        <v>#VALUE!</v>
      </c>
      <c r="AG16" s="9" t="e" cm="1" vm="1">
        <f t="array" ref="AG16">AVERAGE(_xlfn._xlws.FILTER(ETS!$K$2:$K$89240, (C16=ETS!$A$2:$A$89240)*(D16=ETS!$C$2:$C$89240)))*40-AG$12</f>
        <v>#VALUE!</v>
      </c>
      <c r="AH16" s="9" t="e" cm="1" vm="1">
        <f t="array" ref="AH16">AVERAGE(_xlfn._xlws.FILTER(ETS!$J$2:$J$89240, (C16=ETS!$A$2:$A$89240)*(D16=ETS!$C$2:$C$89240)))*40-AH$12</f>
        <v>#VALUE!</v>
      </c>
      <c r="AI16" s="4" t="e" vm="2">
        <f t="shared" si="11"/>
        <v>#VALUE!</v>
      </c>
      <c r="AJ16" s="2" t="e" vm="2">
        <f t="shared" si="1"/>
        <v>#VALUE!</v>
      </c>
      <c r="AK16" s="9" t="e" vm="2">
        <f t="shared" si="14"/>
        <v>#VALUE!</v>
      </c>
      <c r="AL16" t="e" vm="2">
        <f t="shared" si="2"/>
        <v>#VALUE!</v>
      </c>
      <c r="AM16" s="9" t="e" vm="2">
        <f t="shared" si="3"/>
        <v>#VALUE!</v>
      </c>
      <c r="AN16" t="e" vm="2">
        <f t="shared" si="6"/>
        <v>#VALUE!</v>
      </c>
      <c r="AO16" t="e" vm="2">
        <f t="shared" si="7"/>
        <v>#VALUE!</v>
      </c>
      <c r="AP16" t="e" vm="2">
        <f t="shared" si="15"/>
        <v>#VALUE!</v>
      </c>
      <c r="AQ16" t="e" vm="2">
        <f t="shared" si="9"/>
        <v>#VALUE!</v>
      </c>
      <c r="AR16">
        <v>2490.4501079403449</v>
      </c>
      <c r="AS16" t="e" vm="2">
        <f t="shared" si="10"/>
        <v>#VALUE!</v>
      </c>
      <c r="AT16" s="4" t="e" vm="2">
        <f t="shared" si="4"/>
        <v>#VALUE!</v>
      </c>
      <c r="AU16" s="4" t="e" vm="2">
        <f t="shared" si="4"/>
        <v>#VALUE!</v>
      </c>
    </row>
    <row r="17" spans="1:47" x14ac:dyDescent="0.25">
      <c r="A17" t="s">
        <v>256</v>
      </c>
      <c r="B17">
        <v>29</v>
      </c>
      <c r="C17">
        <v>1</v>
      </c>
      <c r="D17" t="s">
        <v>344</v>
      </c>
      <c r="E17" s="3" t="e" cm="1">
        <f t="array" ref="E17">AVERAGE(_xlfn._xlws.FILTER('H2'!$AG$2:$AG$89120, (C17='H2'!$B$2:$B$89280)*(D17='H2'!$D$2:$D$89280)*($A$1='H2'!$E$2:$E$89280)))</f>
        <v>#VALUE!</v>
      </c>
      <c r="F17" s="2" t="e" cm="1">
        <f t="array" ref="F17">AVERAGE(_xlfn._xlws.FILTER('H2'!$AG$2:$AG$89120, (C17='H2'!$B$2:$B$89280)*(D17='H2'!$D$2:$D$89280)*(2040='H2'!$E$2:$E$89280)))</f>
        <v>#VALUE!</v>
      </c>
      <c r="G17" s="9" t="e" cm="1">
        <f t="array" ref="G17">_xlfn._xlws.FILTER('H2'!$AH$2:$AH$98960, (C17='H2'!$B$2:$B$89280)*(D17='H2'!$D$2:$D$89280)*($A$1='H2'!$E$2:$E$89280))</f>
        <v>#VALUE!</v>
      </c>
      <c r="H17" s="9" t="e" cm="1">
        <f t="array" ref="H17">_xlfn._xlws.FILTER('H2'!$AJ$2:$AJ$98960, (C17='H2'!$B$2:$B$89280)*(D17='H2'!$D$2:$D$89280)*($A$1='H2'!$E$2:$E$89280))</f>
        <v>#VALUE!</v>
      </c>
      <c r="I17" s="9" t="e" cm="1">
        <f t="array" ref="I17">_xlfn._xlws.FILTER('H2'!$AK$2:$AK$98960, (C17='H2'!$B$2:$B$89280)*(D17='H2'!$D$2:$D$89280)*($A$1='H2'!$E$2:$E$89280))</f>
        <v>#VALUE!</v>
      </c>
      <c r="J17" s="9" t="e" cm="1">
        <f t="array" ref="J17">_xlfn._xlws.FILTER('H2'!$AL$2:$AL$98960, (C17='H2'!$B$2:$B$89280)*(D17='H2'!$D$2:$D$89280)*($A$1='H2'!$E$2:$E$89280))</f>
        <v>#VALUE!</v>
      </c>
      <c r="K17" s="9" cm="1">
        <f t="array" ref="K17">SUM(_xlfn._xlws.FILTER('H2'!$L$2:$L$89280, (C17='H2'!$B$2:$B$89280)*(D17='H2'!$D$2:$D$89280)*($A$1&gt;'H2'!$E$2:$E$89280)))</f>
        <v>100.40844860371648</v>
      </c>
      <c r="L17" s="9" cm="1">
        <f t="array" ref="L17">SUM(_xlfn._xlws.FILTER('H2'!$M$2:$M$89280, (C17='H2'!$B$2:$B$89280)*(D17='H2'!$D$2:$D$89280)*($A$1&gt;'H2'!$E$2:$E$89280)))</f>
        <v>93.390268886529441</v>
      </c>
      <c r="M17" s="9" cm="1">
        <f t="array" ref="M17">SUM(_xlfn._xlws.FILTER('H2'!$K$2:$K$89280, ($C17='H2'!$B$2:$B$89280)*(D17='H2'!$D$2:$D$89280)*($A$1&gt;'H2'!$E$2:$E$89280)))</f>
        <v>0.41565528723719691</v>
      </c>
      <c r="N17" s="9" cm="1">
        <f t="array" ref="N17">SUM(_xlfn._xlws.FILTER('H2'!$N$2:$N$89280, ($C17='H2'!$B$2:$B$89280)*(D17='H2'!$D$2:$D$89280)*($A$1&gt;'H2'!$E$2:$E$89280)))</f>
        <v>193.26880782592502</v>
      </c>
      <c r="O17" s="2" cm="1">
        <f t="array" ref="O17">AVERAGE(_xlfn._xlws.FILTER('H2'!$H$2:$H$89280, ($C17='H2'!$B$2:$B$89280)*(D17='H2'!$D$2:$D$89280)*($A$1='H2'!$E$2:$E$89280)))</f>
        <v>59.764436568683877</v>
      </c>
      <c r="P17" s="2" cm="1">
        <f t="array" ref="P17">AVERAGE(_xlfn._xlws.FILTER('H2'!$I$2:$I$89280, ($C17='H2'!$B$2:$B$89280)*(D17='H2'!$D$2:$D$89280)*($A$1='H2'!$E$2:$E$89280)))</f>
        <v>104.98813687045563</v>
      </c>
      <c r="Q17" s="2" cm="1">
        <f t="array" ref="Q17">AVERAGE(_xlfn._xlws.FILTER('H2'!$G$2:$G$89280, ($C17='H2'!$B$2:$B$89280)*(D17='H2'!$D$2:$D$89280)*($A$1='H2'!$E$2:$E$89280)))</f>
        <v>4.0028124052629753E-11</v>
      </c>
      <c r="R17" s="2" cm="1">
        <f t="array" ref="R17">AVERAGE(_xlfn._xlws.FILTER(PS!$F$2:$F$89280, (C17=PS!$B$2:$B$89280)*(D17=PS!$D$2:$D$89280)*($A$1=PS!$E$2:$E$89280)))</f>
        <v>106.04885596016953</v>
      </c>
      <c r="S17" s="2" cm="1">
        <f t="array" ref="S17">AVERAGE(_xlfn._xlws.FILTER(PS!$F$2:$F$89280, (C17=PS!$B$2:$B$89280)*(D17=PS!$D$2:$D$89280)*(2040=PS!$E$2:$E$89280)))</f>
        <v>105.81822564360684</v>
      </c>
      <c r="T17" s="9" cm="1">
        <f t="array" ref="T17">SUM(_xlfn._xlws.FILTER(PS!$I$2:$I$89280, (C17=PS!$B$2:$B$89280)*(D17=PS!$D$2:$D$89280)*($A$1&gt;PS!$E$2:$E$89280)))+SUM(_xlfn._xlws.FILTER(PS!$K$2:$K$89280, (C17=PS!$B$2:$B$89280)*(D17=PS!$D$2:$D$89280)*($A$1&gt;PS!$E$2:$E$89280)))</f>
        <v>1725.0544249306477</v>
      </c>
      <c r="U17" s="9" cm="1">
        <f t="array" ref="U17">SUM(_xlfn._xlws.FILTER(PS!$M$2:$M$89280, (C17=PS!$B$2:$B$89280)*(D17=PS!$D$2:$D$89280)*($A$1&gt;PS!$E$2:$E$89280)))</f>
        <v>744.2330617077447</v>
      </c>
      <c r="V17" s="9" cm="1">
        <f t="array" ref="V17">SUM(_xlfn._xlws.FILTER(PS!$H$2:$H$89280+PS!$N$2:$N$89280, (C17=PS!$B$2:$B$89280)*(D17=PS!$D$2:$D$89280)*($A$1&gt;PS!$E$2:$E$89280)))</f>
        <v>91.683862271026854</v>
      </c>
      <c r="W17" s="9" cm="1">
        <f t="array" ref="W17">SUM(_xlfn._xlws.FILTER(PS!$J$2:$J$89280, (C17=PS!$B$2:$B$89280)*(D17=PS!$D$2:$D$89280)*($A$1&gt;PS!$E$2:$E$89280)))</f>
        <v>1.1067417674543613E-10</v>
      </c>
      <c r="X17" s="9" cm="1">
        <f t="array" ref="X17">SUM(_xlfn._xlws.FILTER(PS!$L$2:$L$89280, (C17=PS!$B$2:$B$89280)*(D17=PS!$D$2:$D$89280)*($A$1&gt;PS!$E$2:$E$89280)))</f>
        <v>1.5174099534649492E-9</v>
      </c>
      <c r="Y17" s="9" cm="1">
        <f t="array" ref="Y17">SUM(_xlfn._xlws.FILTER(PS_FS!$W$2:$W$89280+PS_FS!$Y$2:$Y$89280, (C17=PS_FS!$B$2:$B$89280)*(D17=PS_FS!$D$2:$D$89280)*($A$1&gt;PS_FS!$E$2:$E$89280)))</f>
        <v>37880.824381267725</v>
      </c>
      <c r="Z17" s="9" cm="1">
        <f t="array" ref="Z17">SUM(_xlfn._xlws.FILTER(PS_FS!$AA$2:$AA$89280, (C17=PS_FS!$B$2:$B$89280)*(D17=PS_FS!$D$2:$D$89280)*($A$1&gt;PS_FS!$E$2:$E$89280)))</f>
        <v>9712.2934045963921</v>
      </c>
      <c r="AA17" s="9" cm="1">
        <f t="array" ref="AA17">SUM(_xlfn._xlws.FILTER(PS_FS!$AB$2:$AB$89280+PS_FS!$V$2:$V$89280, (C17=PS_FS!$B$2:$B$89280)*(D17=PS_FS!$D$2:$D$89280)*($A$1&gt;PS_FS!$E$2:$E$89280)))</f>
        <v>2801.9977113667151</v>
      </c>
      <c r="AB17" s="9" cm="1">
        <f t="array" ref="AB17">SUM(_xlfn._xlws.FILTER(PS_FS!$X$2:$X$89280, (C17=PS_FS!$B$2:$B$89280)*(D17=PS_FS!$D$2:$D$89280)*($A$1&gt;PS_FS!$E$2:$E$89280)))</f>
        <v>2069.4309062444081</v>
      </c>
      <c r="AC17" s="9" cm="1">
        <f t="array" ref="AC17">SUM(_xlfn._xlws.FILTER(PS_FS!$Z$2:$Z$89280, (C17=PS_FS!$B$2:$B$89280)*(D17=PS_FS!$D$2:$D$89280)*($A$1&gt;PS_FS!$E$2:$E$89280)))</f>
        <v>6872.7551802937396</v>
      </c>
      <c r="AD17" s="2" cm="1">
        <f t="array" ref="AD17">AVERAGE(_xlfn._xlws.FILTER(ETS!$M$2:$M$89240, (C17=ETS!$A$2:$A$89240)*(D17=ETS!$C$2:$C$89240)*($A$1=ETS!$D$2:$D$89240)))</f>
        <v>4187.3994438155369</v>
      </c>
      <c r="AE17" s="2" cm="1">
        <f t="array" ref="AE17">AVERAGE(_xlfn._xlws.FILTER(ETS!$M$2:$M$89240, (C17=ETS!$A$2:$A$89240)*(D17=ETS!$C$2:$C$89240)*(2040=ETS!$D$2:$D$89240)))</f>
        <v>358.05986916650846</v>
      </c>
      <c r="AF17" s="9" cm="1">
        <f t="array" ref="AF17">AVERAGE(_xlfn._xlws.FILTER(ETS!$L$2:$L$89240, (C17=ETS!$A$2:$A$89240)*(D17=ETS!$C$2:$C$89240)))*40</f>
        <v>3443.960255710751</v>
      </c>
      <c r="AG17" s="9" cm="1">
        <f t="array" ref="AG17">AVERAGE(_xlfn._xlws.FILTER(ETS!$K$2:$K$89240, (C17=ETS!$A$2:$A$89240)*(D17=ETS!$C$2:$C$89240)))*40</f>
        <v>347.06017391623527</v>
      </c>
      <c r="AH17" s="9" cm="1">
        <f t="array" ref="AH17">AVERAGE(_xlfn._xlws.FILTER(ETS!$J$2:$J$89240, (C17=ETS!$A$2:$A$89240)*(D17=ETS!$C$2:$C$89240)))*40</f>
        <v>15473.706164182569</v>
      </c>
      <c r="AI17" s="4">
        <f t="shared" si="11"/>
        <v>19264.726593809555</v>
      </c>
      <c r="AJ17" s="2">
        <f t="shared" si="1"/>
        <v>59337.301583768982</v>
      </c>
      <c r="AK17" s="9">
        <f>AJ17</f>
        <v>59337.301583768982</v>
      </c>
      <c r="AL17">
        <f t="shared" si="2"/>
        <v>9870.0059372200394</v>
      </c>
      <c r="AM17" s="9">
        <f t="shared" si="3"/>
        <v>49467.295646548941</v>
      </c>
      <c r="AN17">
        <f t="shared" si="6"/>
        <v>947.68975803721878</v>
      </c>
      <c r="AO17">
        <f t="shared" si="7"/>
        <v>6395.3576771781145</v>
      </c>
      <c r="AQ17">
        <f t="shared" si="9"/>
        <v>49467.295646548941</v>
      </c>
      <c r="AR17">
        <v>2490.4501079403449</v>
      </c>
      <c r="AS17">
        <f t="shared" si="10"/>
        <v>46976.845538608599</v>
      </c>
      <c r="AT17" s="4">
        <f t="shared" si="4"/>
        <v>55442.316437044472</v>
      </c>
      <c r="AU17" s="4">
        <f t="shared" si="4"/>
        <v>29354.543904881251</v>
      </c>
    </row>
    <row r="18" spans="1:47" x14ac:dyDescent="0.25">
      <c r="A18" t="s">
        <v>234</v>
      </c>
      <c r="B18">
        <v>30</v>
      </c>
      <c r="C18">
        <v>22</v>
      </c>
      <c r="D18" t="s">
        <v>344</v>
      </c>
      <c r="E18" s="3" t="e" cm="1">
        <f t="array" ref="E18">AVERAGE(_xlfn._xlws.FILTER('H2'!$AG$2:$AG$89120, (C18='H2'!$B$2:$B$89280)*(D18='H2'!$D$2:$D$89280)*($A$1='H2'!$E$2:$E$89280)))</f>
        <v>#VALUE!</v>
      </c>
      <c r="F18" s="2" t="e" cm="1">
        <f t="array" ref="F18">AVERAGE(_xlfn._xlws.FILTER('H2'!$AG$2:$AG$89120, (C18='H2'!$B$2:$B$89280)*(D18='H2'!$D$2:$D$89280)*(2040='H2'!$E$2:$E$89280)))</f>
        <v>#VALUE!</v>
      </c>
      <c r="G18" s="9" t="e" cm="1">
        <f t="array" ref="G18">_xlfn._xlws.FILTER('H2'!$AH$2:$AH$98960, (C18='H2'!$B$2:$B$89280)*(D18='H2'!$D$2:$D$89280)*($A$1='H2'!$E$2:$E$89280))</f>
        <v>#VALUE!</v>
      </c>
      <c r="H18" s="9" t="e" cm="1">
        <f t="array" ref="H18">_xlfn._xlws.FILTER('H2'!$AJ$2:$AJ$98960, (C18='H2'!$B$2:$B$89280)*(D18='H2'!$D$2:$D$89280)*($A$1='H2'!$E$2:$E$89280))</f>
        <v>#VALUE!</v>
      </c>
      <c r="I18" s="9" t="e" cm="1">
        <f t="array" ref="I18">_xlfn._xlws.FILTER('H2'!$AK$2:$AK$98960, (C18='H2'!$B$2:$B$89280)*(D18='H2'!$D$2:$D$89280)*($A$1='H2'!$E$2:$E$89280))</f>
        <v>#VALUE!</v>
      </c>
      <c r="J18" s="9" t="e" cm="1">
        <f t="array" ref="J18">_xlfn._xlws.FILTER('H2'!$AL$2:$AL$98960, (C18='H2'!$B$2:$B$89280)*(D18='H2'!$D$2:$D$89280)*($A$1='H2'!$E$2:$E$89280))</f>
        <v>#VALUE!</v>
      </c>
      <c r="K18" s="9" t="e" cm="1" vm="1">
        <f t="array" ref="K18">SUM(_xlfn._xlws.FILTER('H2'!$L$2:$L$89280, (C18='H2'!$B$2:$B$89280)*(D18='H2'!$D$2:$D$89280)*($A$1&gt;'H2'!$E$2:$E$89280)))</f>
        <v>#VALUE!</v>
      </c>
      <c r="L18" s="9" t="e" cm="1" vm="1">
        <f t="array" ref="L18">SUM(_xlfn._xlws.FILTER('H2'!$M$2:$M$89280, (C18='H2'!$B$2:$B$89280)*(D18='H2'!$D$2:$D$89280)*($A$1&gt;'H2'!$E$2:$E$89280)))</f>
        <v>#VALUE!</v>
      </c>
      <c r="M18" s="9" t="e" cm="1" vm="1">
        <f t="array" ref="M18">SUM(_xlfn._xlws.FILTER('H2'!$K$2:$K$89280, ($C18='H2'!$B$2:$B$89280)*(D18='H2'!$D$2:$D$89280)*($A$1&gt;'H2'!$E$2:$E$89280)))</f>
        <v>#VALUE!</v>
      </c>
      <c r="N18" s="9" t="e" cm="1" vm="1">
        <f t="array" ref="N18">SUM(_xlfn._xlws.FILTER('H2'!$N$2:$N$89280, ($C18='H2'!$B$2:$B$89280)*(D18='H2'!$D$2:$D$89280)*($A$1&gt;'H2'!$E$2:$E$89280)))</f>
        <v>#VALUE!</v>
      </c>
      <c r="O18" s="2" t="e" cm="1" vm="1">
        <f t="array" ref="O18">AVERAGE(_xlfn._xlws.FILTER('H2'!$H$2:$H$89280, ($C18='H2'!$B$2:$B$89280)*(D18='H2'!$D$2:$D$89280)*($A$1='H2'!$E$2:$E$89280)))</f>
        <v>#VALUE!</v>
      </c>
      <c r="P18" s="2" t="e" cm="1" vm="1">
        <f t="array" ref="P18">AVERAGE(_xlfn._xlws.FILTER('H2'!$I$2:$I$89280, ($C18='H2'!$B$2:$B$89280)*(D18='H2'!$D$2:$D$89280)*($A$1='H2'!$E$2:$E$89280)))</f>
        <v>#VALUE!</v>
      </c>
      <c r="Q18" s="2" t="e" cm="1" vm="1">
        <f t="array" ref="Q18">AVERAGE(_xlfn._xlws.FILTER('H2'!$G$2:$G$89280, ($C18='H2'!$B$2:$B$89280)*(D18='H2'!$D$2:$D$89280)*($A$1='H2'!$E$2:$E$89280)))</f>
        <v>#VALUE!</v>
      </c>
      <c r="R18" s="2" t="e" cm="1" vm="1">
        <f t="array" ref="R18">AVERAGE(_xlfn._xlws.FILTER(PS!$F$2:$F$89280, (C18=PS!$B$2:$B$89280)*(D18=PS!$D$2:$D$89280)*($A$1=PS!$E$2:$E$89280)))</f>
        <v>#VALUE!</v>
      </c>
      <c r="S18" s="2" t="e" cm="1" vm="1">
        <f t="array" ref="S18">AVERAGE(_xlfn._xlws.FILTER(PS!$F$2:$F$89280, (C18=PS!$B$2:$B$89280)*(D18=PS!$D$2:$D$89280)*(2040=PS!$E$2:$E$89280)))</f>
        <v>#VALUE!</v>
      </c>
      <c r="T18" s="9" t="e" cm="1" vm="1">
        <f t="array" ref="T18">SUM(_xlfn._xlws.FILTER(PS!$I$2:$I$89280, (C18=PS!$B$2:$B$89280)*(D18=PS!$D$2:$D$89280)*($A$1&gt;PS!$E$2:$E$89280)))+SUM(_xlfn._xlws.FILTER(PS!$K$2:$K$89280, (C18=PS!$B$2:$B$89280)*(D18=PS!$D$2:$D$89280)*($A$1&gt;PS!$E$2:$E$89280)))-T$17</f>
        <v>#VALUE!</v>
      </c>
      <c r="U18" s="9" t="e" cm="1" vm="1">
        <f t="array" ref="U18">SUM(_xlfn._xlws.FILTER(PS!$M$2:$M$89280, (C18=PS!$B$2:$B$89280)*(D18=PS!$D$2:$D$89280)*($A$1&gt;PS!$E$2:$E$89280)))-U$17</f>
        <v>#VALUE!</v>
      </c>
      <c r="V18" s="9" t="e" cm="1" vm="1">
        <f t="array" ref="V18">SUM(_xlfn._xlws.FILTER(PS!$H$2:$H$89280+PS!$N$2:$N$89280, (C18=PS!$B$2:$B$89280)*(D18=PS!$D$2:$D$89280)*($A$1&gt;PS!$E$2:$E$89280)))-V$17</f>
        <v>#VALUE!</v>
      </c>
      <c r="W18" s="9" t="e" cm="1" vm="1">
        <f t="array" ref="W18">SUM(_xlfn._xlws.FILTER(PS!$J$2:$J$89280, (C18=PS!$B$2:$B$89280)*(D18=PS!$D$2:$D$89280)*($A$1&gt;PS!$E$2:$E$89280)))-W$17</f>
        <v>#VALUE!</v>
      </c>
      <c r="X18" s="9" t="e" cm="1" vm="1">
        <f t="array" ref="X18">SUM(_xlfn._xlws.FILTER(PS!$L$2:$L$89280, (C18=PS!$B$2:$B$89280)*(D18=PS!$D$2:$D$89280)*($A$1&gt;PS!$E$2:$E$89280)))-X$17</f>
        <v>#VALUE!</v>
      </c>
      <c r="Y18" s="9" t="e" cm="1" vm="1">
        <f t="array" ref="Y18">SUM(_xlfn._xlws.FILTER(PS_FS!$W$2:$W$89280+PS_FS!$Y$2:$Y$89280, (C18=PS_FS!$B$2:$B$89280)*(D18=PS_FS!$D$2:$D$89280)*($A$1&gt;PS_FS!$E$2:$E$89280)))-Y$17</f>
        <v>#VALUE!</v>
      </c>
      <c r="Z18" s="9" t="e" cm="1" vm="1">
        <f t="array" ref="Z18">SUM(_xlfn._xlws.FILTER(PS_FS!$AA$2:$AA$89280, (C18=PS_FS!$B$2:$B$89280)*(D18=PS_FS!$D$2:$D$89280)*($A$1&gt;PS_FS!$E$2:$E$89280)))-Z$17</f>
        <v>#VALUE!</v>
      </c>
      <c r="AA18" s="9" t="e" cm="1" vm="1">
        <f t="array" ref="AA18">SUM(_xlfn._xlws.FILTER(PS_FS!$AB$2:$AB$89280+PS_FS!$V$2:$V$89280, (C18=PS_FS!$B$2:$B$89280)*(D18=PS_FS!$D$2:$D$89280)*($A$1&gt;PS_FS!$E$2:$E$89280)))-AA$17</f>
        <v>#VALUE!</v>
      </c>
      <c r="AB18" s="9" t="e" cm="1" vm="1">
        <f t="array" ref="AB18">SUM(_xlfn._xlws.FILTER(PS_FS!$X$2:$X$89280, (C18=PS_FS!$B$2:$B$89280)*(D18=PS_FS!$D$2:$D$89280)*($A$1&gt;PS_FS!$E$2:$E$89280)))-AB$17</f>
        <v>#VALUE!</v>
      </c>
      <c r="AC18" s="9" t="e" cm="1" vm="1">
        <f t="array" ref="AC18">SUM(_xlfn._xlws.FILTER(PS_FS!$Z$2:$Z$89280, (C18=PS_FS!$B$2:$B$89280)*(D18=PS_FS!$D$2:$D$89280)*($A$1&gt;PS_FS!$E$2:$E$89280)))-AC$17</f>
        <v>#VALUE!</v>
      </c>
      <c r="AD18" s="2" t="e" cm="1" vm="1">
        <f t="array" ref="AD18">AVERAGE(_xlfn._xlws.FILTER(ETS!$M$2:$M$89240, (C18=ETS!$A$2:$A$89240)*(D18=ETS!$C$2:$C$89240)*($A$1=ETS!$D$2:$D$89240)))</f>
        <v>#VALUE!</v>
      </c>
      <c r="AE18" s="2" t="e" cm="1" vm="1">
        <f t="array" ref="AE18">AVERAGE(_xlfn._xlws.FILTER(ETS!$M$2:$M$89240, (C18=ETS!$A$2:$A$89240)*(D18=ETS!$C$2:$C$89240)*(2040=ETS!$D$2:$D$89240)))</f>
        <v>#VALUE!</v>
      </c>
      <c r="AF18" s="9" t="e" cm="1" vm="1">
        <f t="array" ref="AF18">AVERAGE(_xlfn._xlws.FILTER(ETS!$L$2:$L$89240, (C18=ETS!$A$2:$A$89240)*(D18=ETS!$C$2:$C$89240)))*40-AF$17</f>
        <v>#VALUE!</v>
      </c>
      <c r="AG18" s="9" t="e" cm="1" vm="1">
        <f t="array" ref="AG18">AVERAGE(_xlfn._xlws.FILTER(ETS!$K$2:$K$89240, (C18=ETS!$A$2:$A$89240)*(D18=ETS!$C$2:$C$89240)))*40-AG$17</f>
        <v>#VALUE!</v>
      </c>
      <c r="AH18" s="9" t="e" cm="1" vm="1">
        <f t="array" ref="AH18">AVERAGE(_xlfn._xlws.FILTER(ETS!$J$2:$J$89240, (C18=ETS!$A$2:$A$89240)*(D18=ETS!$C$2:$C$89240)))*40-AH$17</f>
        <v>#VALUE!</v>
      </c>
      <c r="AI18" s="4" t="e" vm="2">
        <f t="shared" si="11"/>
        <v>#VALUE!</v>
      </c>
      <c r="AJ18" s="2" t="e" vm="2">
        <f t="shared" si="1"/>
        <v>#VALUE!</v>
      </c>
      <c r="AK18" s="9" t="e" vm="2">
        <f t="shared" ref="AK18:AK21" si="16">AJ18+AJ$2</f>
        <v>#VALUE!</v>
      </c>
      <c r="AL18" t="e" vm="2">
        <f t="shared" si="2"/>
        <v>#VALUE!</v>
      </c>
      <c r="AM18" s="9" t="e" vm="2">
        <f t="shared" si="3"/>
        <v>#VALUE!</v>
      </c>
      <c r="AN18" t="e" vm="2">
        <f t="shared" si="6"/>
        <v>#VALUE!</v>
      </c>
      <c r="AO18" t="e" vm="2">
        <f t="shared" si="7"/>
        <v>#VALUE!</v>
      </c>
      <c r="AP18" t="e" vm="2">
        <f t="shared" ref="AP18:AP21" si="17">AJ18-AN18</f>
        <v>#VALUE!</v>
      </c>
      <c r="AQ18" t="e" vm="2">
        <f t="shared" si="9"/>
        <v>#VALUE!</v>
      </c>
      <c r="AR18">
        <v>2490.4501079403449</v>
      </c>
      <c r="AS18" t="e" vm="2">
        <f t="shared" si="10"/>
        <v>#VALUE!</v>
      </c>
      <c r="AT18" s="4" t="e" vm="2">
        <f t="shared" si="4"/>
        <v>#VALUE!</v>
      </c>
      <c r="AU18" s="4" t="e" vm="2">
        <f t="shared" si="4"/>
        <v>#VALUE!</v>
      </c>
    </row>
    <row r="19" spans="1:47" x14ac:dyDescent="0.25">
      <c r="A19" t="s">
        <v>233</v>
      </c>
      <c r="B19">
        <v>31</v>
      </c>
      <c r="C19">
        <v>76</v>
      </c>
      <c r="D19" t="s">
        <v>344</v>
      </c>
      <c r="E19" s="3" t="e" cm="1">
        <f t="array" ref="E19">AVERAGE(_xlfn._xlws.FILTER('H2'!$AG$2:$AG$89120, (C19='H2'!$B$2:$B$89280)*(D19='H2'!$D$2:$D$89280)*($A$1='H2'!$E$2:$E$89280)))</f>
        <v>#VALUE!</v>
      </c>
      <c r="F19" s="2" t="e" cm="1">
        <f t="array" ref="F19">AVERAGE(_xlfn._xlws.FILTER('H2'!$AG$2:$AG$89120, (C19='H2'!$B$2:$B$89280)*(D19='H2'!$D$2:$D$89280)*(2040='H2'!$E$2:$E$89280)))</f>
        <v>#VALUE!</v>
      </c>
      <c r="G19" s="9" t="e" cm="1">
        <f t="array" ref="G19">_xlfn._xlws.FILTER('H2'!$AH$2:$AH$98960, (C19='H2'!$B$2:$B$89280)*(D19='H2'!$D$2:$D$89280)*($A$1='H2'!$E$2:$E$89280))</f>
        <v>#VALUE!</v>
      </c>
      <c r="H19" s="9" t="e" cm="1">
        <f t="array" ref="H19">_xlfn._xlws.FILTER('H2'!$AJ$2:$AJ$98960, (C19='H2'!$B$2:$B$89280)*(D19='H2'!$D$2:$D$89280)*($A$1='H2'!$E$2:$E$89280))</f>
        <v>#VALUE!</v>
      </c>
      <c r="I19" s="9" t="e" cm="1">
        <f t="array" ref="I19">_xlfn._xlws.FILTER('H2'!$AK$2:$AK$98960, (C19='H2'!$B$2:$B$89280)*(D19='H2'!$D$2:$D$89280)*($A$1='H2'!$E$2:$E$89280))</f>
        <v>#VALUE!</v>
      </c>
      <c r="J19" s="9" t="e" cm="1">
        <f t="array" ref="J19">_xlfn._xlws.FILTER('H2'!$AL$2:$AL$98960, (C19='H2'!$B$2:$B$89280)*(D19='H2'!$D$2:$D$89280)*($A$1='H2'!$E$2:$E$89280))</f>
        <v>#VALUE!</v>
      </c>
      <c r="K19" s="9" t="e" cm="1" vm="1">
        <f t="array" ref="K19">SUM(_xlfn._xlws.FILTER('H2'!$L$2:$L$89280, (C19='H2'!$B$2:$B$89280)*(D19='H2'!$D$2:$D$89280)*($A$1&gt;'H2'!$E$2:$E$89280)))</f>
        <v>#VALUE!</v>
      </c>
      <c r="L19" s="9" t="e" cm="1" vm="1">
        <f t="array" ref="L19">SUM(_xlfn._xlws.FILTER('H2'!$M$2:$M$89280, (C19='H2'!$B$2:$B$89280)*(D19='H2'!$D$2:$D$89280)*($A$1&gt;'H2'!$E$2:$E$89280)))</f>
        <v>#VALUE!</v>
      </c>
      <c r="M19" s="9" t="e" cm="1" vm="1">
        <f t="array" ref="M19">SUM(_xlfn._xlws.FILTER('H2'!$K$2:$K$89280, ($C19='H2'!$B$2:$B$89280)*(D19='H2'!$D$2:$D$89280)*($A$1&gt;'H2'!$E$2:$E$89280)))</f>
        <v>#VALUE!</v>
      </c>
      <c r="N19" s="9" t="e" cm="1" vm="1">
        <f t="array" ref="N19">SUM(_xlfn._xlws.FILTER('H2'!$N$2:$N$89280, ($C19='H2'!$B$2:$B$89280)*(D19='H2'!$D$2:$D$89280)*($A$1&gt;'H2'!$E$2:$E$89280)))</f>
        <v>#VALUE!</v>
      </c>
      <c r="O19" s="2" t="e" cm="1" vm="1">
        <f t="array" ref="O19">AVERAGE(_xlfn._xlws.FILTER('H2'!$H$2:$H$89280, ($C19='H2'!$B$2:$B$89280)*(D19='H2'!$D$2:$D$89280)*($A$1='H2'!$E$2:$E$89280)))</f>
        <v>#VALUE!</v>
      </c>
      <c r="P19" s="2" t="e" cm="1" vm="1">
        <f t="array" ref="P19">AVERAGE(_xlfn._xlws.FILTER('H2'!$I$2:$I$89280, ($C19='H2'!$B$2:$B$89280)*(D19='H2'!$D$2:$D$89280)*($A$1='H2'!$E$2:$E$89280)))</f>
        <v>#VALUE!</v>
      </c>
      <c r="Q19" s="2" t="e" cm="1" vm="1">
        <f t="array" ref="Q19">AVERAGE(_xlfn._xlws.FILTER('H2'!$G$2:$G$89280, ($C19='H2'!$B$2:$B$89280)*(D19='H2'!$D$2:$D$89280)*($A$1='H2'!$E$2:$E$89280)))</f>
        <v>#VALUE!</v>
      </c>
      <c r="R19" s="2" t="e" cm="1" vm="1">
        <f t="array" ref="R19">AVERAGE(_xlfn._xlws.FILTER(PS!$F$2:$F$89280, (C19=PS!$B$2:$B$89280)*(D19=PS!$D$2:$D$89280)*($A$1=PS!$E$2:$E$89280)))</f>
        <v>#VALUE!</v>
      </c>
      <c r="S19" s="2" t="e" cm="1" vm="1">
        <f t="array" ref="S19">AVERAGE(_xlfn._xlws.FILTER(PS!$F$2:$F$89280, (C19=PS!$B$2:$B$89280)*(D19=PS!$D$2:$D$89280)*(2040=PS!$E$2:$E$89280)))</f>
        <v>#VALUE!</v>
      </c>
      <c r="T19" s="9" t="e" cm="1" vm="1">
        <f t="array" ref="T19">SUM(_xlfn._xlws.FILTER(PS!$I$2:$I$89280, (C19=PS!$B$2:$B$89280)*(D19=PS!$D$2:$D$89280)*($A$1&gt;PS!$E$2:$E$89280)))+SUM(_xlfn._xlws.FILTER(PS!$K$2:$K$89280, (C19=PS!$B$2:$B$89280)*(D19=PS!$D$2:$D$89280)*($A$1&gt;PS!$E$2:$E$89280)))-T$17</f>
        <v>#VALUE!</v>
      </c>
      <c r="U19" s="9" t="e" cm="1" vm="1">
        <f t="array" ref="U19">SUM(_xlfn._xlws.FILTER(PS!$M$2:$M$89280, (C19=PS!$B$2:$B$89280)*(D19=PS!$D$2:$D$89280)*($A$1&gt;PS!$E$2:$E$89280)))-U$17</f>
        <v>#VALUE!</v>
      </c>
      <c r="V19" s="9" t="e" cm="1" vm="1">
        <f t="array" ref="V19">SUM(_xlfn._xlws.FILTER(PS!$H$2:$H$89280+PS!$N$2:$N$89280, (C19=PS!$B$2:$B$89280)*(D19=PS!$D$2:$D$89280)*($A$1&gt;PS!$E$2:$E$89280)))-V$17</f>
        <v>#VALUE!</v>
      </c>
      <c r="W19" s="9" t="e" cm="1" vm="1">
        <f t="array" ref="W19">SUM(_xlfn._xlws.FILTER(PS!$J$2:$J$89280, (C19=PS!$B$2:$B$89280)*(D19=PS!$D$2:$D$89280)*($A$1&gt;PS!$E$2:$E$89280)))-W$17</f>
        <v>#VALUE!</v>
      </c>
      <c r="X19" s="9" t="e" cm="1" vm="1">
        <f t="array" ref="X19">SUM(_xlfn._xlws.FILTER(PS!$L$2:$L$89280, (C19=PS!$B$2:$B$89280)*(D19=PS!$D$2:$D$89280)*($A$1&gt;PS!$E$2:$E$89280)))-X$17</f>
        <v>#VALUE!</v>
      </c>
      <c r="Y19" s="9" t="e" cm="1" vm="1">
        <f t="array" ref="Y19">SUM(_xlfn._xlws.FILTER(PS_FS!$W$2:$W$89280+PS_FS!$Y$2:$Y$89280, (C19=PS_FS!$B$2:$B$89280)*(D19=PS_FS!$D$2:$D$89280)*($A$1&gt;PS_FS!$E$2:$E$89280)))-Y$17</f>
        <v>#VALUE!</v>
      </c>
      <c r="Z19" s="9" t="e" cm="1" vm="1">
        <f t="array" ref="Z19">SUM(_xlfn._xlws.FILTER(PS_FS!$AA$2:$AA$89280, (C19=PS_FS!$B$2:$B$89280)*(D19=PS_FS!$D$2:$D$89280)*($A$1&gt;PS_FS!$E$2:$E$89280)))-Z$17</f>
        <v>#VALUE!</v>
      </c>
      <c r="AA19" s="9" t="e" cm="1" vm="1">
        <f t="array" ref="AA19">SUM(_xlfn._xlws.FILTER(PS_FS!$AB$2:$AB$89280+PS_FS!$V$2:$V$89280, (C19=PS_FS!$B$2:$B$89280)*(D19=PS_FS!$D$2:$D$89280)*($A$1&gt;PS_FS!$E$2:$E$89280)))-AA$17</f>
        <v>#VALUE!</v>
      </c>
      <c r="AB19" s="9" t="e" cm="1" vm="1">
        <f t="array" ref="AB19">SUM(_xlfn._xlws.FILTER(PS_FS!$X$2:$X$89280, (C19=PS_FS!$B$2:$B$89280)*(D19=PS_FS!$D$2:$D$89280)*($A$1&gt;PS_FS!$E$2:$E$89280)))-AB$17</f>
        <v>#VALUE!</v>
      </c>
      <c r="AC19" s="9" t="e" cm="1" vm="1">
        <f t="array" ref="AC19">SUM(_xlfn._xlws.FILTER(PS_FS!$Z$2:$Z$89280, (C19=PS_FS!$B$2:$B$89280)*(D19=PS_FS!$D$2:$D$89280)*($A$1&gt;PS_FS!$E$2:$E$89280)))-AC$17</f>
        <v>#VALUE!</v>
      </c>
      <c r="AD19" s="2" t="e" cm="1" vm="1">
        <f t="array" ref="AD19">AVERAGE(_xlfn._xlws.FILTER(ETS!$M$2:$M$89240, (C19=ETS!$A$2:$A$89240)*(D19=ETS!$C$2:$C$89240)*($A$1=ETS!$D$2:$D$89240)))</f>
        <v>#VALUE!</v>
      </c>
      <c r="AE19" s="2" t="e" cm="1" vm="1">
        <f t="array" ref="AE19">AVERAGE(_xlfn._xlws.FILTER(ETS!$M$2:$M$89240, (C19=ETS!$A$2:$A$89240)*(D19=ETS!$C$2:$C$89240)*(2040=ETS!$D$2:$D$89240)))</f>
        <v>#VALUE!</v>
      </c>
      <c r="AF19" s="9" t="e" cm="1" vm="1">
        <f t="array" ref="AF19">AVERAGE(_xlfn._xlws.FILTER(ETS!$L$2:$L$89240, (C19=ETS!$A$2:$A$89240)*(D19=ETS!$C$2:$C$89240)))*40-AF$17</f>
        <v>#VALUE!</v>
      </c>
      <c r="AG19" s="9" t="e" cm="1" vm="1">
        <f t="array" ref="AG19">AVERAGE(_xlfn._xlws.FILTER(ETS!$K$2:$K$89240, (C19=ETS!$A$2:$A$89240)*(D19=ETS!$C$2:$C$89240)))*40-AG$17</f>
        <v>#VALUE!</v>
      </c>
      <c r="AH19" s="9" t="e" cm="1" vm="1">
        <f t="array" ref="AH19">AVERAGE(_xlfn._xlws.FILTER(ETS!$J$2:$J$89240, (C19=ETS!$A$2:$A$89240)*(D19=ETS!$C$2:$C$89240)))*40-AH$17</f>
        <v>#VALUE!</v>
      </c>
      <c r="AI19" s="4" t="e" vm="2">
        <f>AH19+AG19+AF19</f>
        <v>#VALUE!</v>
      </c>
      <c r="AJ19" s="2" t="e" vm="2">
        <f t="shared" si="1"/>
        <v>#VALUE!</v>
      </c>
      <c r="AK19" s="9" t="e" vm="2">
        <f t="shared" si="16"/>
        <v>#VALUE!</v>
      </c>
      <c r="AL19" t="e" vm="2">
        <f t="shared" si="2"/>
        <v>#VALUE!</v>
      </c>
      <c r="AM19" s="9" t="e" vm="2">
        <f t="shared" si="3"/>
        <v>#VALUE!</v>
      </c>
      <c r="AN19" t="e" vm="2">
        <f t="shared" si="6"/>
        <v>#VALUE!</v>
      </c>
      <c r="AO19" t="e" vm="2">
        <f t="shared" si="7"/>
        <v>#VALUE!</v>
      </c>
      <c r="AP19" t="e" vm="2">
        <f t="shared" si="17"/>
        <v>#VALUE!</v>
      </c>
      <c r="AQ19" t="e" vm="2">
        <f t="shared" si="9"/>
        <v>#VALUE!</v>
      </c>
      <c r="AR19">
        <v>2490.4501079403449</v>
      </c>
      <c r="AS19" t="e" vm="2">
        <f t="shared" si="10"/>
        <v>#VALUE!</v>
      </c>
      <c r="AT19" s="4" t="e" vm="2">
        <f t="shared" si="4"/>
        <v>#VALUE!</v>
      </c>
      <c r="AU19" s="4" t="e" vm="2">
        <f t="shared" si="4"/>
        <v>#VALUE!</v>
      </c>
    </row>
    <row r="20" spans="1:47" x14ac:dyDescent="0.25">
      <c r="A20" t="s">
        <v>238</v>
      </c>
      <c r="B20">
        <v>32</v>
      </c>
      <c r="C20">
        <v>176</v>
      </c>
      <c r="D20" t="s">
        <v>344</v>
      </c>
      <c r="E20" s="3" t="e" cm="1">
        <f t="array" ref="E20">AVERAGE(_xlfn._xlws.FILTER('H2'!$AG$2:$AG$89120, (C20='H2'!$B$2:$B$89280)*(D20='H2'!$D$2:$D$89280)*($A$1='H2'!$E$2:$E$89280)))</f>
        <v>#VALUE!</v>
      </c>
      <c r="F20" s="2" t="e" cm="1">
        <f t="array" ref="F20">AVERAGE(_xlfn._xlws.FILTER('H2'!$AG$2:$AG$89120, (C20='H2'!$B$2:$B$89280)*(D20='H2'!$D$2:$D$89280)*(2040='H2'!$E$2:$E$89280)))</f>
        <v>#VALUE!</v>
      </c>
      <c r="G20" s="9" t="e" cm="1">
        <f t="array" ref="G20">_xlfn._xlws.FILTER('H2'!$AH$2:$AH$98960, (C20='H2'!$B$2:$B$89280)*(D20='H2'!$D$2:$D$89280)*($A$1='H2'!$E$2:$E$89280))</f>
        <v>#VALUE!</v>
      </c>
      <c r="H20" s="9" t="e" cm="1">
        <f t="array" ref="H20">_xlfn._xlws.FILTER('H2'!$AJ$2:$AJ$98960, (C20='H2'!$B$2:$B$89280)*(D20='H2'!$D$2:$D$89280)*($A$1='H2'!$E$2:$E$89280))</f>
        <v>#VALUE!</v>
      </c>
      <c r="I20" s="9" t="e" cm="1">
        <f t="array" ref="I20">_xlfn._xlws.FILTER('H2'!$AK$2:$AK$98960, (C20='H2'!$B$2:$B$89280)*(D20='H2'!$D$2:$D$89280)*($A$1='H2'!$E$2:$E$89280))</f>
        <v>#VALUE!</v>
      </c>
      <c r="J20" s="9" t="e" cm="1">
        <f t="array" ref="J20">_xlfn._xlws.FILTER('H2'!$AL$2:$AL$98960, (C20='H2'!$B$2:$B$89280)*(D20='H2'!$D$2:$D$89280)*($A$1='H2'!$E$2:$E$89280))</f>
        <v>#VALUE!</v>
      </c>
      <c r="K20" s="9" t="e" cm="1" vm="1">
        <f t="array" ref="K20">SUM(_xlfn._xlws.FILTER('H2'!$L$2:$L$89280, (C20='H2'!$B$2:$B$89280)*(D20='H2'!$D$2:$D$89280)*($A$1&gt;'H2'!$E$2:$E$89280)))</f>
        <v>#VALUE!</v>
      </c>
      <c r="L20" s="9" t="e" cm="1" vm="1">
        <f t="array" ref="L20">SUM(_xlfn._xlws.FILTER('H2'!$M$2:$M$89280, (C20='H2'!$B$2:$B$89280)*(D20='H2'!$D$2:$D$89280)*($A$1&gt;'H2'!$E$2:$E$89280)))</f>
        <v>#VALUE!</v>
      </c>
      <c r="M20" s="9" t="e" cm="1" vm="1">
        <f t="array" ref="M20">SUM(_xlfn._xlws.FILTER('H2'!$K$2:$K$89280, ($C20='H2'!$B$2:$B$89280)*(D20='H2'!$D$2:$D$89280)*($A$1&gt;'H2'!$E$2:$E$89280)))</f>
        <v>#VALUE!</v>
      </c>
      <c r="N20" s="9" t="e" cm="1" vm="1">
        <f t="array" ref="N20">SUM(_xlfn._xlws.FILTER('H2'!$N$2:$N$89280, ($C20='H2'!$B$2:$B$89280)*(D20='H2'!$D$2:$D$89280)*($A$1&gt;'H2'!$E$2:$E$89280)))</f>
        <v>#VALUE!</v>
      </c>
      <c r="O20" s="2" t="e" cm="1" vm="1">
        <f t="array" ref="O20">AVERAGE(_xlfn._xlws.FILTER('H2'!$H$2:$H$89280, ($C20='H2'!$B$2:$B$89280)*(D20='H2'!$D$2:$D$89280)*($A$1='H2'!$E$2:$E$89280)))</f>
        <v>#VALUE!</v>
      </c>
      <c r="P20" s="2" t="e" cm="1" vm="1">
        <f t="array" ref="P20">AVERAGE(_xlfn._xlws.FILTER('H2'!$I$2:$I$89280, ($C20='H2'!$B$2:$B$89280)*(D20='H2'!$D$2:$D$89280)*($A$1='H2'!$E$2:$E$89280)))</f>
        <v>#VALUE!</v>
      </c>
      <c r="Q20" s="2" t="e" cm="1" vm="1">
        <f t="array" ref="Q20">AVERAGE(_xlfn._xlws.FILTER('H2'!$G$2:$G$89280, ($C20='H2'!$B$2:$B$89280)*(D20='H2'!$D$2:$D$89280)*($A$1='H2'!$E$2:$E$89280)))</f>
        <v>#VALUE!</v>
      </c>
      <c r="R20" s="2" t="e" cm="1" vm="1">
        <f t="array" ref="R20">AVERAGE(_xlfn._xlws.FILTER(PS!$F$2:$F$89280, (C20=PS!$B$2:$B$89280)*(D20=PS!$D$2:$D$89280)*($A$1=PS!$E$2:$E$89280)))</f>
        <v>#VALUE!</v>
      </c>
      <c r="S20" s="2" t="e" cm="1" vm="1">
        <f t="array" ref="S20">AVERAGE(_xlfn._xlws.FILTER(PS!$F$2:$F$89280, (C20=PS!$B$2:$B$89280)*(D20=PS!$D$2:$D$89280)*(2040=PS!$E$2:$E$89280)))</f>
        <v>#VALUE!</v>
      </c>
      <c r="T20" s="9" t="e" cm="1" vm="1">
        <f t="array" ref="T20">SUM(_xlfn._xlws.FILTER(PS!$I$2:$I$89280, (C20=PS!$B$2:$B$89280)*(D20=PS!$D$2:$D$89280)*($A$1&gt;PS!$E$2:$E$89280)))+SUM(_xlfn._xlws.FILTER(PS!$K$2:$K$89280, (C20=PS!$B$2:$B$89280)*(D20=PS!$D$2:$D$89280)*($A$1&gt;PS!$E$2:$E$89280)))-T$17</f>
        <v>#VALUE!</v>
      </c>
      <c r="U20" s="9" t="e" cm="1" vm="1">
        <f t="array" ref="U20">SUM(_xlfn._xlws.FILTER(PS!$M$2:$M$89280, (C20=PS!$B$2:$B$89280)*(D20=PS!$D$2:$D$89280)*($A$1&gt;PS!$E$2:$E$89280)))-U$17</f>
        <v>#VALUE!</v>
      </c>
      <c r="V20" s="9" t="e" cm="1" vm="1">
        <f t="array" ref="V20">SUM(_xlfn._xlws.FILTER(PS!$H$2:$H$89280+PS!$N$2:$N$89280, (C20=PS!$B$2:$B$89280)*(D20=PS!$D$2:$D$89280)*($A$1&gt;PS!$E$2:$E$89280)))-V$17</f>
        <v>#VALUE!</v>
      </c>
      <c r="W20" s="9" t="e" cm="1" vm="1">
        <f t="array" ref="W20">SUM(_xlfn._xlws.FILTER(PS!$J$2:$J$89280, (C20=PS!$B$2:$B$89280)*(D20=PS!$D$2:$D$89280)*($A$1&gt;PS!$E$2:$E$89280)))-W$17</f>
        <v>#VALUE!</v>
      </c>
      <c r="X20" s="9" t="e" cm="1" vm="1">
        <f t="array" ref="X20">SUM(_xlfn._xlws.FILTER(PS!$L$2:$L$89280, (C20=PS!$B$2:$B$89280)*(D20=PS!$D$2:$D$89280)*($A$1&gt;PS!$E$2:$E$89280)))-X$17</f>
        <v>#VALUE!</v>
      </c>
      <c r="Y20" s="9" t="e" cm="1" vm="1">
        <f t="array" ref="Y20">SUM(_xlfn._xlws.FILTER(PS_FS!$W$2:$W$89280+PS_FS!$Y$2:$Y$89280, (C20=PS_FS!$B$2:$B$89280)*(D20=PS_FS!$D$2:$D$89280)*($A$1&gt;PS_FS!$E$2:$E$89280)))-Y$17</f>
        <v>#VALUE!</v>
      </c>
      <c r="Z20" s="9" t="e" cm="1" vm="1">
        <f t="array" ref="Z20">SUM(_xlfn._xlws.FILTER(PS_FS!$AA$2:$AA$89280, (C20=PS_FS!$B$2:$B$89280)*(D20=PS_FS!$D$2:$D$89280)*($A$1&gt;PS_FS!$E$2:$E$89280)))-Z$17</f>
        <v>#VALUE!</v>
      </c>
      <c r="AA20" s="9" t="e" cm="1" vm="1">
        <f t="array" ref="AA20">SUM(_xlfn._xlws.FILTER(PS_FS!$AB$2:$AB$89280+PS_FS!$V$2:$V$89280, (C20=PS_FS!$B$2:$B$89280)*(D20=PS_FS!$D$2:$D$89280)*($A$1&gt;PS_FS!$E$2:$E$89280)))-AA$17</f>
        <v>#VALUE!</v>
      </c>
      <c r="AB20" s="9" t="e" cm="1" vm="1">
        <f t="array" ref="AB20">SUM(_xlfn._xlws.FILTER(PS_FS!$X$2:$X$89280, (C20=PS_FS!$B$2:$B$89280)*(D20=PS_FS!$D$2:$D$89280)*($A$1&gt;PS_FS!$E$2:$E$89280)))-AB$17</f>
        <v>#VALUE!</v>
      </c>
      <c r="AC20" s="9" t="e" cm="1" vm="1">
        <f t="array" ref="AC20">SUM(_xlfn._xlws.FILTER(PS_FS!$Z$2:$Z$89280, (C20=PS_FS!$B$2:$B$89280)*(D20=PS_FS!$D$2:$D$89280)*($A$1&gt;PS_FS!$E$2:$E$89280)))-AC$17</f>
        <v>#VALUE!</v>
      </c>
      <c r="AD20" s="2" t="e" cm="1" vm="1">
        <f t="array" ref="AD20">AVERAGE(_xlfn._xlws.FILTER(ETS!$M$2:$M$89240, (C20=ETS!$A$2:$A$89240)*(D20=ETS!$C$2:$C$89240)*($A$1=ETS!$D$2:$D$89240)))</f>
        <v>#VALUE!</v>
      </c>
      <c r="AE20" s="2" t="e" cm="1" vm="1">
        <f t="array" ref="AE20">AVERAGE(_xlfn._xlws.FILTER(ETS!$M$2:$M$89240, (C20=ETS!$A$2:$A$89240)*(D20=ETS!$C$2:$C$89240)*(2040=ETS!$D$2:$D$89240)))</f>
        <v>#VALUE!</v>
      </c>
      <c r="AF20" s="9" t="e" cm="1" vm="1">
        <f t="array" ref="AF20">AVERAGE(_xlfn._xlws.FILTER(ETS!$L$2:$L$89240, (C20=ETS!$A$2:$A$89240)*(D20=ETS!$C$2:$C$89240)))*40-AF$17</f>
        <v>#VALUE!</v>
      </c>
      <c r="AG20" s="9" t="e" cm="1" vm="1">
        <f t="array" ref="AG20">AVERAGE(_xlfn._xlws.FILTER(ETS!$K$2:$K$89240, (C20=ETS!$A$2:$A$89240)*(D20=ETS!$C$2:$C$89240)))*40-AG$17</f>
        <v>#VALUE!</v>
      </c>
      <c r="AH20" s="9" t="e" cm="1" vm="1">
        <f t="array" ref="AH20">AVERAGE(_xlfn._xlws.FILTER(ETS!$J$2:$J$89240, (C20=ETS!$A$2:$A$89240)*(D20=ETS!$C$2:$C$89240)))*40-AH$17</f>
        <v>#VALUE!</v>
      </c>
      <c r="AI20" s="4" t="e" vm="2">
        <f t="shared" ref="AI20:AI46" si="18">AH20+AG20+AF20</f>
        <v>#VALUE!</v>
      </c>
      <c r="AJ20" s="2" t="e" vm="2">
        <f t="shared" si="1"/>
        <v>#VALUE!</v>
      </c>
      <c r="AK20" s="9" t="e" vm="2">
        <f t="shared" si="16"/>
        <v>#VALUE!</v>
      </c>
      <c r="AL20" t="e" vm="2">
        <f t="shared" si="2"/>
        <v>#VALUE!</v>
      </c>
      <c r="AM20" s="9" t="e" vm="2">
        <f t="shared" si="3"/>
        <v>#VALUE!</v>
      </c>
      <c r="AN20" t="e" vm="2">
        <f t="shared" si="6"/>
        <v>#VALUE!</v>
      </c>
      <c r="AO20" t="e" vm="2">
        <f t="shared" si="7"/>
        <v>#VALUE!</v>
      </c>
      <c r="AP20" t="e" vm="2">
        <f t="shared" si="17"/>
        <v>#VALUE!</v>
      </c>
      <c r="AQ20" t="e" vm="2">
        <f t="shared" si="9"/>
        <v>#VALUE!</v>
      </c>
      <c r="AR20">
        <v>2490.4501079403449</v>
      </c>
      <c r="AS20" t="e" vm="2">
        <f t="shared" si="10"/>
        <v>#VALUE!</v>
      </c>
      <c r="AT20" s="4" t="e" vm="2">
        <f t="shared" si="4"/>
        <v>#VALUE!</v>
      </c>
      <c r="AU20" s="4" t="e" vm="2">
        <f t="shared" si="4"/>
        <v>#VALUE!</v>
      </c>
    </row>
    <row r="21" spans="1:47" x14ac:dyDescent="0.25">
      <c r="A21" t="s">
        <v>242</v>
      </c>
      <c r="B21">
        <v>33</v>
      </c>
      <c r="C21">
        <v>226</v>
      </c>
      <c r="D21" t="s">
        <v>344</v>
      </c>
      <c r="E21" s="3" t="e" cm="1">
        <f t="array" ref="E21">AVERAGE(_xlfn._xlws.FILTER('H2'!$AG$2:$AG$89120, (C21='H2'!$B$2:$B$89280)*(D21='H2'!$D$2:$D$89280)*($A$1='H2'!$E$2:$E$89280)))</f>
        <v>#VALUE!</v>
      </c>
      <c r="F21" s="2" t="e" cm="1">
        <f t="array" ref="F21">AVERAGE(_xlfn._xlws.FILTER('H2'!$AG$2:$AG$89120, (C21='H2'!$B$2:$B$89280)*(D21='H2'!$D$2:$D$89280)*(2040='H2'!$E$2:$E$89280)))</f>
        <v>#VALUE!</v>
      </c>
      <c r="G21" s="9" t="e" cm="1">
        <f t="array" ref="G21">_xlfn._xlws.FILTER('H2'!$AH$2:$AH$98960, (C21='H2'!$B$2:$B$89280)*(D21='H2'!$D$2:$D$89280)*($A$1='H2'!$E$2:$E$89280))</f>
        <v>#VALUE!</v>
      </c>
      <c r="H21" s="9" t="e" cm="1">
        <f t="array" ref="H21">_xlfn._xlws.FILTER('H2'!$AJ$2:$AJ$98960, (C21='H2'!$B$2:$B$89280)*(D21='H2'!$D$2:$D$89280)*($A$1='H2'!$E$2:$E$89280))</f>
        <v>#VALUE!</v>
      </c>
      <c r="I21" s="9" t="e" cm="1">
        <f t="array" ref="I21">_xlfn._xlws.FILTER('H2'!$AK$2:$AK$98960, (C21='H2'!$B$2:$B$89280)*(D21='H2'!$D$2:$D$89280)*($A$1='H2'!$E$2:$E$89280))</f>
        <v>#VALUE!</v>
      </c>
      <c r="J21" s="9" t="e" cm="1">
        <f t="array" ref="J21">_xlfn._xlws.FILTER('H2'!$AL$2:$AL$98960, (C21='H2'!$B$2:$B$89280)*(D21='H2'!$D$2:$D$89280)*($A$1='H2'!$E$2:$E$89280))</f>
        <v>#VALUE!</v>
      </c>
      <c r="K21" s="9" t="e" cm="1" vm="1">
        <f t="array" ref="K21">SUM(_xlfn._xlws.FILTER('H2'!$L$2:$L$89280, (C21='H2'!$B$2:$B$89280)*(D21='H2'!$D$2:$D$89280)*($A$1&gt;'H2'!$E$2:$E$89280)))</f>
        <v>#VALUE!</v>
      </c>
      <c r="L21" s="9" t="e" cm="1" vm="1">
        <f t="array" ref="L21">SUM(_xlfn._xlws.FILTER('H2'!$M$2:$M$89280, (C21='H2'!$B$2:$B$89280)*(D21='H2'!$D$2:$D$89280)*($A$1&gt;'H2'!$E$2:$E$89280)))</f>
        <v>#VALUE!</v>
      </c>
      <c r="M21" s="9" t="e" cm="1" vm="1">
        <f t="array" ref="M21">SUM(_xlfn._xlws.FILTER('H2'!$K$2:$K$89280, ($C21='H2'!$B$2:$B$89280)*(D21='H2'!$D$2:$D$89280)*($A$1&gt;'H2'!$E$2:$E$89280)))</f>
        <v>#VALUE!</v>
      </c>
      <c r="N21" s="9" t="e" cm="1" vm="1">
        <f t="array" ref="N21">SUM(_xlfn._xlws.FILTER('H2'!$N$2:$N$89280, ($C21='H2'!$B$2:$B$89280)*(D21='H2'!$D$2:$D$89280)*($A$1&gt;'H2'!$E$2:$E$89280)))</f>
        <v>#VALUE!</v>
      </c>
      <c r="O21" s="2" t="e" cm="1" vm="1">
        <f t="array" ref="O21">AVERAGE(_xlfn._xlws.FILTER('H2'!$H$2:$H$89280, ($C21='H2'!$B$2:$B$89280)*(D21='H2'!$D$2:$D$89280)*($A$1='H2'!$E$2:$E$89280)))</f>
        <v>#VALUE!</v>
      </c>
      <c r="P21" s="2" t="e" cm="1" vm="1">
        <f t="array" ref="P21">AVERAGE(_xlfn._xlws.FILTER('H2'!$I$2:$I$89280, ($C21='H2'!$B$2:$B$89280)*(D21='H2'!$D$2:$D$89280)*($A$1='H2'!$E$2:$E$89280)))</f>
        <v>#VALUE!</v>
      </c>
      <c r="Q21" s="2" t="e" cm="1" vm="1">
        <f t="array" ref="Q21">AVERAGE(_xlfn._xlws.FILTER('H2'!$G$2:$G$89280, ($C21='H2'!$B$2:$B$89280)*(D21='H2'!$D$2:$D$89280)*($A$1='H2'!$E$2:$E$89280)))</f>
        <v>#VALUE!</v>
      </c>
      <c r="R21" s="2" t="e" cm="1" vm="1">
        <f t="array" ref="R21">AVERAGE(_xlfn._xlws.FILTER(PS!$F$2:$F$89280, (C21=PS!$B$2:$B$89280)*(D21=PS!$D$2:$D$89280)*($A$1=PS!$E$2:$E$89280)))</f>
        <v>#VALUE!</v>
      </c>
      <c r="S21" s="2" t="e" cm="1" vm="1">
        <f t="array" ref="S21">AVERAGE(_xlfn._xlws.FILTER(PS!$F$2:$F$89280, (C21=PS!$B$2:$B$89280)*(D21=PS!$D$2:$D$89280)*(2040=PS!$E$2:$E$89280)))</f>
        <v>#VALUE!</v>
      </c>
      <c r="T21" s="9" t="e" cm="1" vm="1">
        <f t="array" ref="T21">SUM(_xlfn._xlws.FILTER(PS!$I$2:$I$89280, (C21=PS!$B$2:$B$89280)*(D21=PS!$D$2:$D$89280)*($A$1&gt;PS!$E$2:$E$89280)))+SUM(_xlfn._xlws.FILTER(PS!$K$2:$K$89280, (C21=PS!$B$2:$B$89280)*(D21=PS!$D$2:$D$89280)*($A$1&gt;PS!$E$2:$E$89280)))-T$17</f>
        <v>#VALUE!</v>
      </c>
      <c r="U21" s="9" t="e" cm="1" vm="1">
        <f t="array" ref="U21">SUM(_xlfn._xlws.FILTER(PS!$M$2:$M$89280, (C21=PS!$B$2:$B$89280)*(D21=PS!$D$2:$D$89280)*($A$1&gt;PS!$E$2:$E$89280)))-U$17</f>
        <v>#VALUE!</v>
      </c>
      <c r="V21" s="9" t="e" cm="1" vm="1">
        <f t="array" ref="V21">SUM(_xlfn._xlws.FILTER(PS!$H$2:$H$89280+PS!$N$2:$N$89280, (C21=PS!$B$2:$B$89280)*(D21=PS!$D$2:$D$89280)*($A$1&gt;PS!$E$2:$E$89280)))-V$17</f>
        <v>#VALUE!</v>
      </c>
      <c r="W21" s="9" t="e" cm="1" vm="1">
        <f t="array" ref="W21">SUM(_xlfn._xlws.FILTER(PS!$J$2:$J$89280, (C21=PS!$B$2:$B$89280)*(D21=PS!$D$2:$D$89280)*($A$1&gt;PS!$E$2:$E$89280)))-W$17</f>
        <v>#VALUE!</v>
      </c>
      <c r="X21" s="9" t="e" cm="1" vm="1">
        <f t="array" ref="X21">SUM(_xlfn._xlws.FILTER(PS!$L$2:$L$89280, (C21=PS!$B$2:$B$89280)*(D21=PS!$D$2:$D$89280)*($A$1&gt;PS!$E$2:$E$89280)))-X$17</f>
        <v>#VALUE!</v>
      </c>
      <c r="Y21" s="9" t="e" cm="1" vm="1">
        <f t="array" ref="Y21">SUM(_xlfn._xlws.FILTER(PS_FS!$W$2:$W$89280+PS_FS!$Y$2:$Y$89280, (C21=PS_FS!$B$2:$B$89280)*(D21=PS_FS!$D$2:$D$89280)*($A$1&gt;PS_FS!$E$2:$E$89280)))-Y$17</f>
        <v>#VALUE!</v>
      </c>
      <c r="Z21" s="9" t="e" cm="1" vm="1">
        <f t="array" ref="Z21">SUM(_xlfn._xlws.FILTER(PS_FS!$AA$2:$AA$89280, (C21=PS_FS!$B$2:$B$89280)*(D21=PS_FS!$D$2:$D$89280)*($A$1&gt;PS_FS!$E$2:$E$89280)))-Z$17</f>
        <v>#VALUE!</v>
      </c>
      <c r="AA21" s="9" t="e" cm="1" vm="1">
        <f t="array" ref="AA21">SUM(_xlfn._xlws.FILTER(PS_FS!$AB$2:$AB$89280+PS_FS!$V$2:$V$89280, (C21=PS_FS!$B$2:$B$89280)*(D21=PS_FS!$D$2:$D$89280)*($A$1&gt;PS_FS!$E$2:$E$89280)))-AA$17</f>
        <v>#VALUE!</v>
      </c>
      <c r="AB21" s="9" t="e" cm="1" vm="1">
        <f t="array" ref="AB21">SUM(_xlfn._xlws.FILTER(PS_FS!$X$2:$X$89280, (C21=PS_FS!$B$2:$B$89280)*(D21=PS_FS!$D$2:$D$89280)*($A$1&gt;PS_FS!$E$2:$E$89280)))-AB$17</f>
        <v>#VALUE!</v>
      </c>
      <c r="AC21" s="9" t="e" cm="1" vm="1">
        <f t="array" ref="AC21">SUM(_xlfn._xlws.FILTER(PS_FS!$Z$2:$Z$89280, (C21=PS_FS!$B$2:$B$89280)*(D21=PS_FS!$D$2:$D$89280)*($A$1&gt;PS_FS!$E$2:$E$89280)))-AC$17</f>
        <v>#VALUE!</v>
      </c>
      <c r="AD21" s="2" t="e" cm="1" vm="1">
        <f t="array" ref="AD21">AVERAGE(_xlfn._xlws.FILTER(ETS!$M$2:$M$89240, (C21=ETS!$A$2:$A$89240)*(D21=ETS!$C$2:$C$89240)*($A$1=ETS!$D$2:$D$89240)))</f>
        <v>#VALUE!</v>
      </c>
      <c r="AE21" s="2" t="e" cm="1" vm="1">
        <f t="array" ref="AE21">AVERAGE(_xlfn._xlws.FILTER(ETS!$M$2:$M$89240, (C21=ETS!$A$2:$A$89240)*(D21=ETS!$C$2:$C$89240)*(2040=ETS!$D$2:$D$89240)))</f>
        <v>#VALUE!</v>
      </c>
      <c r="AF21" s="9" t="e" cm="1" vm="1">
        <f t="array" ref="AF21">AVERAGE(_xlfn._xlws.FILTER(ETS!$L$2:$L$89240, (C21=ETS!$A$2:$A$89240)*(D21=ETS!$C$2:$C$89240)))*40-AF$17</f>
        <v>#VALUE!</v>
      </c>
      <c r="AG21" s="9" t="e" cm="1" vm="1">
        <f t="array" ref="AG21">AVERAGE(_xlfn._xlws.FILTER(ETS!$K$2:$K$89240, (C21=ETS!$A$2:$A$89240)*(D21=ETS!$C$2:$C$89240)))*40-AG$17</f>
        <v>#VALUE!</v>
      </c>
      <c r="AH21" s="9" t="e" cm="1" vm="1">
        <f t="array" ref="AH21">AVERAGE(_xlfn._xlws.FILTER(ETS!$J$2:$J$89240, (C21=ETS!$A$2:$A$89240)*(D21=ETS!$C$2:$C$89240)))*40-AH$17</f>
        <v>#VALUE!</v>
      </c>
      <c r="AI21" s="4" t="e" vm="2">
        <f t="shared" si="18"/>
        <v>#VALUE!</v>
      </c>
      <c r="AJ21" s="2" t="e" vm="2">
        <f t="shared" si="1"/>
        <v>#VALUE!</v>
      </c>
      <c r="AK21" s="9" t="e" vm="2">
        <f t="shared" si="16"/>
        <v>#VALUE!</v>
      </c>
      <c r="AL21" t="e" vm="2">
        <f t="shared" si="2"/>
        <v>#VALUE!</v>
      </c>
      <c r="AM21" s="9" t="e" vm="2">
        <f t="shared" si="3"/>
        <v>#VALUE!</v>
      </c>
      <c r="AN21" t="e" vm="2">
        <f t="shared" si="6"/>
        <v>#VALUE!</v>
      </c>
      <c r="AO21" t="e" vm="2">
        <f t="shared" si="7"/>
        <v>#VALUE!</v>
      </c>
      <c r="AP21" t="e" vm="2">
        <f t="shared" si="17"/>
        <v>#VALUE!</v>
      </c>
      <c r="AQ21" t="e" vm="2">
        <f t="shared" si="9"/>
        <v>#VALUE!</v>
      </c>
      <c r="AR21">
        <v>2490.4501079403449</v>
      </c>
      <c r="AS21" t="e" vm="2">
        <f t="shared" si="10"/>
        <v>#VALUE!</v>
      </c>
      <c r="AT21" s="4" t="e" vm="2">
        <f t="shared" si="4"/>
        <v>#VALUE!</v>
      </c>
      <c r="AU21" s="4" t="e" vm="2">
        <f t="shared" si="4"/>
        <v>#VALUE!</v>
      </c>
    </row>
    <row r="22" spans="1:47" x14ac:dyDescent="0.25">
      <c r="A22" t="s">
        <v>256</v>
      </c>
      <c r="B22">
        <v>35</v>
      </c>
      <c r="C22">
        <v>1</v>
      </c>
      <c r="D22" t="s">
        <v>337</v>
      </c>
      <c r="E22" s="3" t="e" cm="1">
        <f t="array" ref="E22">AVERAGE(_xlfn._xlws.FILTER('H2'!$AG$2:$AG$89120, (C22='H2'!$B$2:$B$89280)*(D22='H2'!$D$2:$D$89280)*($A$1='H2'!$E$2:$E$89280)))</f>
        <v>#VALUE!</v>
      </c>
      <c r="F22" s="2" t="e" cm="1">
        <f t="array" ref="F22">AVERAGE(_xlfn._xlws.FILTER('H2'!$AG$2:$AG$89120, (C22='H2'!$B$2:$B$89280)*(D22='H2'!$D$2:$D$89280)*(2040='H2'!$E$2:$E$89280)))</f>
        <v>#VALUE!</v>
      </c>
      <c r="G22" s="9" t="e" cm="1">
        <f t="array" ref="G22">_xlfn._xlws.FILTER('H2'!$AH$2:$AH$98960, (C22='H2'!$B$2:$B$89280)*(D22='H2'!$D$2:$D$89280)*($A$1='H2'!$E$2:$E$89280))</f>
        <v>#VALUE!</v>
      </c>
      <c r="H22" s="9" t="e" cm="1">
        <f t="array" ref="H22">_xlfn._xlws.FILTER('H2'!$AJ$2:$AJ$98960, (C22='H2'!$B$2:$B$89280)*(D22='H2'!$D$2:$D$89280)*($A$1='H2'!$E$2:$E$89280))</f>
        <v>#VALUE!</v>
      </c>
      <c r="I22" s="9" t="e" cm="1">
        <f t="array" ref="I22">_xlfn._xlws.FILTER('H2'!$AK$2:$AK$98960, (C22='H2'!$B$2:$B$89280)*(D22='H2'!$D$2:$D$89280)*($A$1='H2'!$E$2:$E$89280))</f>
        <v>#VALUE!</v>
      </c>
      <c r="J22" s="9" t="e" cm="1">
        <f t="array" ref="J22">_xlfn._xlws.FILTER('H2'!$AL$2:$AL$98960, (C22='H2'!$B$2:$B$89280)*(D22='H2'!$D$2:$D$89280)*($A$1='H2'!$E$2:$E$89280))</f>
        <v>#VALUE!</v>
      </c>
      <c r="K22" s="9" cm="1">
        <f t="array" ref="K22">SUM(_xlfn._xlws.FILTER('H2'!$L$2:$L$89280, (C22='H2'!$B$2:$B$89280)*(D22='H2'!$D$2:$D$89280)*($A$1&gt;'H2'!$E$2:$E$89280)))</f>
        <v>54.951206356882579</v>
      </c>
      <c r="L22" s="9" cm="1">
        <f t="array" ref="L22">SUM(_xlfn._xlws.FILTER('H2'!$M$2:$M$89280, (C22='H2'!$B$2:$B$89280)*(D22='H2'!$D$2:$D$89280)*($A$1&gt;'H2'!$E$2:$E$89280)))</f>
        <v>82.055796640267957</v>
      </c>
      <c r="M22" s="9" cm="1">
        <f t="array" ref="M22">SUM(_xlfn._xlws.FILTER('H2'!$K$2:$K$89280, ($C22='H2'!$B$2:$B$89280)*(D22='H2'!$D$2:$D$89280)*($A$1&gt;'H2'!$E$2:$E$89280)))</f>
        <v>108.3820345767967</v>
      </c>
      <c r="N22" s="9" cm="1">
        <f t="array" ref="N22">SUM(_xlfn._xlws.FILTER('H2'!$N$2:$N$89280, ($C22='H2'!$B$2:$B$89280)*(D22='H2'!$D$2:$D$89280)*($A$1&gt;'H2'!$E$2:$E$89280)))</f>
        <v>130.82067487471247</v>
      </c>
      <c r="O22" s="2" cm="1">
        <f t="array" ref="O22">AVERAGE(_xlfn._xlws.FILTER('H2'!$H$2:$H$89280, ($C22='H2'!$B$2:$B$89280)*(D22='H2'!$D$2:$D$89280)*($A$1='H2'!$E$2:$E$89280)))</f>
        <v>50.628530219406585</v>
      </c>
      <c r="P22" s="2" cm="1">
        <f t="array" ref="P22">AVERAGE(_xlfn._xlws.FILTER('H2'!$I$2:$I$89280, ($C22='H2'!$B$2:$B$89280)*(D22='H2'!$D$2:$D$89280)*($A$1='H2'!$E$2:$E$89280)))</f>
        <v>96.599142776695729</v>
      </c>
      <c r="Q22" s="2" cm="1">
        <f t="array" ref="Q22">AVERAGE(_xlfn._xlws.FILTER('H2'!$G$2:$G$89280, ($C22='H2'!$B$2:$B$89280)*(D22='H2'!$D$2:$D$89280)*($A$1='H2'!$E$2:$E$89280)))</f>
        <v>31.809727329353777</v>
      </c>
      <c r="R22" s="2" cm="1">
        <f t="array" ref="R22">AVERAGE(_xlfn._xlws.FILTER(PS!$F$2:$F$89280, (C22=PS!$B$2:$B$89280)*(D22=PS!$D$2:$D$89280)*($A$1=PS!$E$2:$E$89280)))</f>
        <v>103.94487020539403</v>
      </c>
      <c r="S22" s="2" cm="1">
        <f t="array" ref="S22">AVERAGE(_xlfn._xlws.FILTER(PS!$F$2:$F$89280, (C22=PS!$B$2:$B$89280)*(D22=PS!$D$2:$D$89280)*(2040=PS!$E$2:$E$89280)))</f>
        <v>104.03697395981108</v>
      </c>
      <c r="T22" s="9" cm="1">
        <f t="array" ref="T22">SUM(_xlfn._xlws.FILTER(PS!$I$2:$I$89280, (C22=PS!$B$2:$B$89280)*(D22=PS!$D$2:$D$89280)*($A$1&gt;PS!$E$2:$E$89280)))+SUM(_xlfn._xlws.FILTER(PS!$K$2:$K$89280, (C22=PS!$B$2:$B$89280)*(D22=PS!$D$2:$D$89280)*($A$1&gt;PS!$E$2:$E$89280)))</f>
        <v>1684.4753032719061</v>
      </c>
      <c r="U22" s="9" cm="1">
        <f t="array" ref="U22">SUM(_xlfn._xlws.FILTER(PS!$M$2:$M$89280, (C22=PS!$B$2:$B$89280)*(D22=PS!$D$2:$D$89280)*($A$1&gt;PS!$E$2:$E$89280)))</f>
        <v>668.98331062734133</v>
      </c>
      <c r="V22" s="9" cm="1">
        <f t="array" ref="V22">SUM(_xlfn._xlws.FILTER(PS!$H$2:$H$89280+PS!$N$2:$N$89280, (C22=PS!$B$2:$B$89280)*(D22=PS!$D$2:$D$89280)*($A$1&gt;PS!$E$2:$E$89280)))</f>
        <v>96.122181193157743</v>
      </c>
      <c r="W22" s="9" cm="1">
        <f t="array" ref="W22">SUM(_xlfn._xlws.FILTER(PS!$J$2:$J$89280, (C22=PS!$B$2:$B$89280)*(D22=PS!$D$2:$D$89280)*($A$1&gt;PS!$E$2:$E$89280)))</f>
        <v>1.3272020232963857E-8</v>
      </c>
      <c r="X22" s="9" cm="1">
        <f t="array" ref="X22">SUM(_xlfn._xlws.FILTER(PS!$L$2:$L$89280, (C22=PS!$B$2:$B$89280)*(D22=PS!$D$2:$D$89280)*($A$1&gt;PS!$E$2:$E$89280)))</f>
        <v>8.0950831698100329E-11</v>
      </c>
      <c r="Y22" s="9" cm="1">
        <f t="array" ref="Y22">SUM(_xlfn._xlws.FILTER(PS_FS!$W$2:$W$89280+PS_FS!$Y$2:$Y$89280, (C22=PS_FS!$B$2:$B$89280)*(D22=PS_FS!$D$2:$D$89280)*($A$1&gt;PS_FS!$E$2:$E$89280)))</f>
        <v>35381.650831261424</v>
      </c>
      <c r="Z22" s="9" cm="1">
        <f t="array" ref="Z22">SUM(_xlfn._xlws.FILTER(PS_FS!$AA$2:$AA$89280, (C22=PS_FS!$B$2:$B$89280)*(D22=PS_FS!$D$2:$D$89280)*($A$1&gt;PS_FS!$E$2:$E$89280)))</f>
        <v>8455.6683235292894</v>
      </c>
      <c r="AA22" s="9" cm="1">
        <f t="array" ref="AA22">SUM(_xlfn._xlws.FILTER(PS_FS!$AB$2:$AB$89280+PS_FS!$V$2:$V$89280, (C22=PS_FS!$B$2:$B$89280)*(D22=PS_FS!$D$2:$D$89280)*($A$1&gt;PS_FS!$E$2:$E$89280)))</f>
        <v>4413.68703293813</v>
      </c>
      <c r="AB22" s="9" cm="1">
        <f t="array" ref="AB22">SUM(_xlfn._xlws.FILTER(PS_FS!$X$2:$X$89280, (C22=PS_FS!$B$2:$B$89280)*(D22=PS_FS!$D$2:$D$89280)*($A$1&gt;PS_FS!$E$2:$E$89280)))</f>
        <v>1447.1612611162209</v>
      </c>
      <c r="AC22" s="9" cm="1">
        <f t="array" ref="AC22">SUM(_xlfn._xlws.FILTER(PS_FS!$Z$2:$Z$89280, (C22=PS_FS!$B$2:$B$89280)*(D22=PS_FS!$D$2:$D$89280)*($A$1&gt;PS_FS!$E$2:$E$89280)))</f>
        <v>7038.4566249883655</v>
      </c>
      <c r="AD22" s="2" cm="1">
        <f t="array" ref="AD22">AVERAGE(_xlfn._xlws.FILTER(ETS!$M$2:$M$89240, (C22=ETS!$A$2:$A$89240)*(D22=ETS!$C$2:$C$89240)*($A$1=ETS!$D$2:$D$89240)))</f>
        <v>4187.3994438290056</v>
      </c>
      <c r="AE22" s="2" cm="1">
        <f t="array" ref="AE22">AVERAGE(_xlfn._xlws.FILTER(ETS!$M$2:$M$89240, (C22=ETS!$A$2:$A$89240)*(D22=ETS!$C$2:$C$89240)*(2040=ETS!$D$2:$D$89240)))</f>
        <v>436.77657497267774</v>
      </c>
      <c r="AF22" s="9" cm="1">
        <f t="array" ref="AF22">AVERAGE(_xlfn._xlws.FILTER(ETS!$L$2:$L$89240, (C22=ETS!$A$2:$A$89240)*(D22=ETS!$C$2:$C$89240)))*40</f>
        <v>3661.7132123404381</v>
      </c>
      <c r="AG22" s="9" cm="1">
        <f t="array" ref="AG22">AVERAGE(_xlfn._xlws.FILTER(ETS!$K$2:$K$89240, (C22=ETS!$A$2:$A$89240)*(D22=ETS!$C$2:$C$89240)))*40</f>
        <v>561.76891594421954</v>
      </c>
      <c r="AH22" s="9" cm="1">
        <f t="array" ref="AH22">AVERAGE(_xlfn._xlws.FILTER(ETS!$J$2:$J$89240, (C22=ETS!$A$2:$A$89240)*(D22=ETS!$C$2:$C$89240)))*40</f>
        <v>15042.836335231801</v>
      </c>
      <c r="AI22" s="4">
        <f t="shared" si="18"/>
        <v>19266.318463516458</v>
      </c>
      <c r="AJ22" s="2">
        <f t="shared" si="1"/>
        <v>56736.624073833431</v>
      </c>
      <c r="AK22" s="9">
        <f>AJ22</f>
        <v>56736.624073833431</v>
      </c>
      <c r="AL22">
        <f t="shared" si="2"/>
        <v>7103.6256863249164</v>
      </c>
      <c r="AM22" s="9">
        <f t="shared" si="3"/>
        <v>49632.998387508516</v>
      </c>
      <c r="AN22">
        <f t="shared" si="6"/>
        <v>-1818.6904928579042</v>
      </c>
      <c r="AO22">
        <f t="shared" si="7"/>
        <v>4521.2310989059679</v>
      </c>
      <c r="AQ22">
        <f t="shared" si="9"/>
        <v>49632.998387508516</v>
      </c>
      <c r="AR22">
        <v>2490.4501079403449</v>
      </c>
      <c r="AS22">
        <f t="shared" si="10"/>
        <v>47142.548279568175</v>
      </c>
      <c r="AT22" s="4">
        <f t="shared" si="4"/>
        <v>35817.547969860461</v>
      </c>
      <c r="AU22" s="4">
        <f t="shared" si="4"/>
        <v>28031.732076426892</v>
      </c>
    </row>
    <row r="23" spans="1:47" x14ac:dyDescent="0.25">
      <c r="A23" t="s">
        <v>234</v>
      </c>
      <c r="B23">
        <v>36</v>
      </c>
      <c r="C23">
        <v>22</v>
      </c>
      <c r="D23" t="s">
        <v>337</v>
      </c>
      <c r="E23" s="3" t="e" cm="1">
        <f t="array" ref="E23">AVERAGE(_xlfn._xlws.FILTER('H2'!$AG$2:$AG$89120, (C23='H2'!$B$2:$B$89280)*(D23='H2'!$D$2:$D$89280)*($A$1='H2'!$E$2:$E$89280)))</f>
        <v>#VALUE!</v>
      </c>
      <c r="F23" s="2" t="e" cm="1">
        <f t="array" ref="F23">AVERAGE(_xlfn._xlws.FILTER('H2'!$AG$2:$AG$89120, (C23='H2'!$B$2:$B$89280)*(D23='H2'!$D$2:$D$89280)*(2040='H2'!$E$2:$E$89280)))</f>
        <v>#VALUE!</v>
      </c>
      <c r="G23" s="9" t="e" cm="1">
        <f t="array" ref="G23">_xlfn._xlws.FILTER('H2'!$AH$2:$AH$98960, (C23='H2'!$B$2:$B$89280)*(D23='H2'!$D$2:$D$89280)*($A$1='H2'!$E$2:$E$89280))</f>
        <v>#VALUE!</v>
      </c>
      <c r="H23" s="9" t="e" cm="1">
        <f t="array" ref="H23">_xlfn._xlws.FILTER('H2'!$AJ$2:$AJ$98960, (C23='H2'!$B$2:$B$89280)*(D23='H2'!$D$2:$D$89280)*($A$1='H2'!$E$2:$E$89280))</f>
        <v>#VALUE!</v>
      </c>
      <c r="I23" s="9" t="e" cm="1">
        <f t="array" ref="I23">_xlfn._xlws.FILTER('H2'!$AK$2:$AK$98960, (C23='H2'!$B$2:$B$89280)*(D23='H2'!$D$2:$D$89280)*($A$1='H2'!$E$2:$E$89280))</f>
        <v>#VALUE!</v>
      </c>
      <c r="J23" s="9" t="e" cm="1">
        <f t="array" ref="J23">_xlfn._xlws.FILTER('H2'!$AL$2:$AL$98960, (C23='H2'!$B$2:$B$89280)*(D23='H2'!$D$2:$D$89280)*($A$1='H2'!$E$2:$E$89280))</f>
        <v>#VALUE!</v>
      </c>
      <c r="K23" s="9" t="e" cm="1" vm="1">
        <f t="array" ref="K23">SUM(_xlfn._xlws.FILTER('H2'!$L$2:$L$89280, (C23='H2'!$B$2:$B$89280)*(D23='H2'!$D$2:$D$89280)*($A$1&gt;'H2'!$E$2:$E$89280)))</f>
        <v>#VALUE!</v>
      </c>
      <c r="L23" s="9" t="e" cm="1" vm="1">
        <f t="array" ref="L23">SUM(_xlfn._xlws.FILTER('H2'!$M$2:$M$89280, (C23='H2'!$B$2:$B$89280)*(D23='H2'!$D$2:$D$89280)*($A$1&gt;'H2'!$E$2:$E$89280)))</f>
        <v>#VALUE!</v>
      </c>
      <c r="M23" s="9" t="e" cm="1" vm="1">
        <f t="array" ref="M23">SUM(_xlfn._xlws.FILTER('H2'!$K$2:$K$89280, ($C23='H2'!$B$2:$B$89280)*(D23='H2'!$D$2:$D$89280)*($A$1&gt;'H2'!$E$2:$E$89280)))</f>
        <v>#VALUE!</v>
      </c>
      <c r="N23" s="9" t="e" cm="1" vm="1">
        <f t="array" ref="N23">SUM(_xlfn._xlws.FILTER('H2'!$N$2:$N$89280, ($C23='H2'!$B$2:$B$89280)*(D23='H2'!$D$2:$D$89280)*($A$1&gt;'H2'!$E$2:$E$89280)))</f>
        <v>#VALUE!</v>
      </c>
      <c r="O23" s="2" t="e" cm="1" vm="1">
        <f t="array" ref="O23">AVERAGE(_xlfn._xlws.FILTER('H2'!$H$2:$H$89280, ($C23='H2'!$B$2:$B$89280)*(D23='H2'!$D$2:$D$89280)*($A$1='H2'!$E$2:$E$89280)))</f>
        <v>#VALUE!</v>
      </c>
      <c r="P23" s="2" t="e" cm="1" vm="1">
        <f t="array" ref="P23">AVERAGE(_xlfn._xlws.FILTER('H2'!$I$2:$I$89280, ($C23='H2'!$B$2:$B$89280)*(D23='H2'!$D$2:$D$89280)*($A$1='H2'!$E$2:$E$89280)))</f>
        <v>#VALUE!</v>
      </c>
      <c r="Q23" s="2" t="e" cm="1" vm="1">
        <f t="array" ref="Q23">AVERAGE(_xlfn._xlws.FILTER('H2'!$G$2:$G$89280, ($C23='H2'!$B$2:$B$89280)*(D23='H2'!$D$2:$D$89280)*($A$1='H2'!$E$2:$E$89280)))</f>
        <v>#VALUE!</v>
      </c>
      <c r="R23" s="2" t="e" cm="1" vm="1">
        <f t="array" ref="R23">AVERAGE(_xlfn._xlws.FILTER(PS!$F$2:$F$89280, (C23=PS!$B$2:$B$89280)*(D23=PS!$D$2:$D$89280)*($A$1=PS!$E$2:$E$89280)))</f>
        <v>#VALUE!</v>
      </c>
      <c r="S23" s="2" t="e" cm="1" vm="1">
        <f t="array" ref="S23">AVERAGE(_xlfn._xlws.FILTER(PS!$F$2:$F$89280, (C23=PS!$B$2:$B$89280)*(D23=PS!$D$2:$D$89280)*(2040=PS!$E$2:$E$89280)))</f>
        <v>#VALUE!</v>
      </c>
      <c r="T23" s="9" t="e" cm="1" vm="1">
        <f t="array" ref="T23">SUM(_xlfn._xlws.FILTER(PS!$I$2:$I$89280, (C23=PS!$B$2:$B$89280)*(D23=PS!$D$2:$D$89280)*($A$1&gt;PS!$E$2:$E$89280)))+SUM(_xlfn._xlws.FILTER(PS!$K$2:$K$89280, (C23=PS!$B$2:$B$89280)*(D23=PS!$D$2:$D$89280)*($A$1&gt;PS!$E$2:$E$89280)))-T$22</f>
        <v>#VALUE!</v>
      </c>
      <c r="U23" s="9" t="e" cm="1" vm="1">
        <f t="array" ref="U23">SUM(_xlfn._xlws.FILTER(PS!$M$2:$M$89280, (C23=PS!$B$2:$B$89280)*(D23=PS!$D$2:$D$89280)*($A$1&gt;PS!$E$2:$E$89280)))-U$22</f>
        <v>#VALUE!</v>
      </c>
      <c r="V23" s="9" t="e" cm="1" vm="1">
        <f t="array" ref="V23">SUM(_xlfn._xlws.FILTER(PS!$H$2:$H$89280+PS!$N$2:$N$89280, (C23=PS!$B$2:$B$89280)*(D23=PS!$D$2:$D$89280)*($A$1&gt;PS!$E$2:$E$89280)))-V$22</f>
        <v>#VALUE!</v>
      </c>
      <c r="W23" s="9" t="e" cm="1" vm="1">
        <f t="array" ref="W23">SUM(_xlfn._xlws.FILTER(PS!$J$2:$J$89280, (C23=PS!$B$2:$B$89280)*(D23=PS!$D$2:$D$89280)*($A$1&gt;PS!$E$2:$E$89280)))-W$22</f>
        <v>#VALUE!</v>
      </c>
      <c r="X23" s="9" t="e" cm="1" vm="1">
        <f t="array" ref="X23">SUM(_xlfn._xlws.FILTER(PS!$L$2:$L$89280, (C23=PS!$B$2:$B$89280)*(D23=PS!$D$2:$D$89280)*($A$1&gt;PS!$E$2:$E$89280)))-X$22</f>
        <v>#VALUE!</v>
      </c>
      <c r="Y23" s="9" t="e" cm="1" vm="1">
        <f t="array" ref="Y23">SUM(_xlfn._xlws.FILTER(PS_FS!$W$2:$W$89280+PS_FS!$Y$2:$Y$89280, (C23=PS_FS!$B$2:$B$89280)*(D23=PS_FS!$D$2:$D$89280)*($A$1&gt;PS_FS!$E$2:$E$89280)))-Y$22</f>
        <v>#VALUE!</v>
      </c>
      <c r="Z23" s="9" t="e" cm="1" vm="1">
        <f t="array" ref="Z23">SUM(_xlfn._xlws.FILTER(PS_FS!$AA$2:$AA$89280, (C23=PS_FS!$B$2:$B$89280)*(D23=PS_FS!$D$2:$D$89280)*($A$1&gt;PS_FS!$E$2:$E$89280)))-Z$22</f>
        <v>#VALUE!</v>
      </c>
      <c r="AA23" s="9" t="e" cm="1" vm="1">
        <f t="array" ref="AA23">SUM(_xlfn._xlws.FILTER(PS_FS!$AB$2:$AB$89280+PS_FS!$V$2:$V$89280, (C23=PS_FS!$B$2:$B$89280)*(D23=PS_FS!$D$2:$D$89280)*($A$1&gt;PS_FS!$E$2:$E$89280)))-AA$22</f>
        <v>#VALUE!</v>
      </c>
      <c r="AB23" s="9" t="e" cm="1" vm="1">
        <f t="array" ref="AB23">SUM(_xlfn._xlws.FILTER(PS_FS!$X$2:$X$89280, (C23=PS_FS!$B$2:$B$89280)*(D23=PS_FS!$D$2:$D$89280)*($A$1&gt;PS_FS!$E$2:$E$89280)))-AB$22</f>
        <v>#VALUE!</v>
      </c>
      <c r="AC23" s="9" t="e" cm="1" vm="1">
        <f t="array" ref="AC23">SUM(_xlfn._xlws.FILTER(PS_FS!$Z$2:$Z$89280, (C23=PS_FS!$B$2:$B$89280)*(D23=PS_FS!$D$2:$D$89280)*($A$1&gt;PS_FS!$E$2:$E$89280)))-AC$22</f>
        <v>#VALUE!</v>
      </c>
      <c r="AD23" s="2" t="e" cm="1" vm="1">
        <f t="array" ref="AD23">AVERAGE(_xlfn._xlws.FILTER(ETS!$M$2:$M$89240, (C23=ETS!$A$2:$A$89240)*(D23=ETS!$C$2:$C$89240)*($A$1=ETS!$D$2:$D$89240)))</f>
        <v>#VALUE!</v>
      </c>
      <c r="AE23" s="2" t="e" cm="1" vm="1">
        <f t="array" ref="AE23">AVERAGE(_xlfn._xlws.FILTER(ETS!$M$2:$M$89240, (C23=ETS!$A$2:$A$89240)*(D23=ETS!$C$2:$C$89240)*(2040=ETS!$D$2:$D$89240)))</f>
        <v>#VALUE!</v>
      </c>
      <c r="AF23" s="9" t="e" cm="1" vm="1">
        <f t="array" ref="AF23">AVERAGE(_xlfn._xlws.FILTER(ETS!$L$2:$L$89240, (C23=ETS!$A$2:$A$89240)*(D23=ETS!$C$2:$C$89240)))*40-AF$22</f>
        <v>#VALUE!</v>
      </c>
      <c r="AG23" s="9" t="e" cm="1" vm="1">
        <f t="array" ref="AG23">AVERAGE(_xlfn._xlws.FILTER(ETS!$K$2:$K$89240, (C23=ETS!$A$2:$A$89240)*(D23=ETS!$C$2:$C$89240)))*40-AG$22</f>
        <v>#VALUE!</v>
      </c>
      <c r="AH23" s="9" t="e" cm="1" vm="1">
        <f t="array" ref="AH23">AVERAGE(_xlfn._xlws.FILTER(ETS!$J$2:$J$89240, (C23=ETS!$A$2:$A$89240)*(D23=ETS!$C$2:$C$89240)))*40-AH$22</f>
        <v>#VALUE!</v>
      </c>
      <c r="AI23" s="4" t="e" vm="2">
        <f t="shared" si="18"/>
        <v>#VALUE!</v>
      </c>
      <c r="AJ23" s="2" t="e" vm="2">
        <f t="shared" si="1"/>
        <v>#VALUE!</v>
      </c>
      <c r="AK23" s="9" t="e" vm="2">
        <f t="shared" ref="AK23:AK26" si="19">AJ23+AJ$2</f>
        <v>#VALUE!</v>
      </c>
      <c r="AL23" t="e" vm="2">
        <f t="shared" si="2"/>
        <v>#VALUE!</v>
      </c>
      <c r="AM23" s="9" t="e" vm="2">
        <f t="shared" si="3"/>
        <v>#VALUE!</v>
      </c>
      <c r="AN23" t="e" vm="2">
        <f t="shared" si="6"/>
        <v>#VALUE!</v>
      </c>
      <c r="AO23" t="e" vm="2">
        <f t="shared" si="7"/>
        <v>#VALUE!</v>
      </c>
      <c r="AP23" t="e" vm="2">
        <f t="shared" ref="AP23:AP26" si="20">AJ23-AN23</f>
        <v>#VALUE!</v>
      </c>
      <c r="AQ23" t="e" vm="2">
        <f t="shared" si="9"/>
        <v>#VALUE!</v>
      </c>
      <c r="AR23">
        <v>2490.4501079403449</v>
      </c>
      <c r="AS23" t="e" vm="2">
        <f t="shared" si="10"/>
        <v>#VALUE!</v>
      </c>
      <c r="AT23" s="4" t="e" vm="2">
        <f t="shared" si="4"/>
        <v>#VALUE!</v>
      </c>
      <c r="AU23" s="4" t="e" vm="2">
        <f t="shared" si="4"/>
        <v>#VALUE!</v>
      </c>
    </row>
    <row r="24" spans="1:47" x14ac:dyDescent="0.25">
      <c r="A24" t="s">
        <v>233</v>
      </c>
      <c r="B24">
        <v>37</v>
      </c>
      <c r="C24">
        <v>76</v>
      </c>
      <c r="D24" t="s">
        <v>337</v>
      </c>
      <c r="E24" s="3" t="e" cm="1">
        <f t="array" ref="E24">AVERAGE(_xlfn._xlws.FILTER('H2'!$AG$2:$AG$89120, (C24='H2'!$B$2:$B$89280)*(D24='H2'!$D$2:$D$89280)*($A$1='H2'!$E$2:$E$89280)))</f>
        <v>#VALUE!</v>
      </c>
      <c r="F24" s="2" t="e" cm="1">
        <f t="array" ref="F24">AVERAGE(_xlfn._xlws.FILTER('H2'!$AG$2:$AG$89120, (C24='H2'!$B$2:$B$89280)*(D24='H2'!$D$2:$D$89280)*(2040='H2'!$E$2:$E$89280)))</f>
        <v>#VALUE!</v>
      </c>
      <c r="G24" s="9" t="e" cm="1">
        <f t="array" ref="G24">_xlfn._xlws.FILTER('H2'!$AH$2:$AH$98960, (C24='H2'!$B$2:$B$89280)*(D24='H2'!$D$2:$D$89280)*($A$1='H2'!$E$2:$E$89280))</f>
        <v>#VALUE!</v>
      </c>
      <c r="H24" s="9" t="e" cm="1">
        <f t="array" ref="H24">_xlfn._xlws.FILTER('H2'!$AJ$2:$AJ$98960, (C24='H2'!$B$2:$B$89280)*(D24='H2'!$D$2:$D$89280)*($A$1='H2'!$E$2:$E$89280))</f>
        <v>#VALUE!</v>
      </c>
      <c r="I24" s="9" t="e" cm="1">
        <f t="array" ref="I24">_xlfn._xlws.FILTER('H2'!$AK$2:$AK$98960, (C24='H2'!$B$2:$B$89280)*(D24='H2'!$D$2:$D$89280)*($A$1='H2'!$E$2:$E$89280))</f>
        <v>#VALUE!</v>
      </c>
      <c r="J24" s="9" t="e" cm="1">
        <f t="array" ref="J24">_xlfn._xlws.FILTER('H2'!$AL$2:$AL$98960, (C24='H2'!$B$2:$B$89280)*(D24='H2'!$D$2:$D$89280)*($A$1='H2'!$E$2:$E$89280))</f>
        <v>#VALUE!</v>
      </c>
      <c r="K24" s="9" t="e" cm="1" vm="1">
        <f t="array" ref="K24">SUM(_xlfn._xlws.FILTER('H2'!$L$2:$L$89280, (C24='H2'!$B$2:$B$89280)*(D24='H2'!$D$2:$D$89280)*($A$1&gt;'H2'!$E$2:$E$89280)))</f>
        <v>#VALUE!</v>
      </c>
      <c r="L24" s="9" t="e" cm="1" vm="1">
        <f t="array" ref="L24">SUM(_xlfn._xlws.FILTER('H2'!$M$2:$M$89280, (C24='H2'!$B$2:$B$89280)*(D24='H2'!$D$2:$D$89280)*($A$1&gt;'H2'!$E$2:$E$89280)))</f>
        <v>#VALUE!</v>
      </c>
      <c r="M24" s="9" t="e" cm="1" vm="1">
        <f t="array" ref="M24">SUM(_xlfn._xlws.FILTER('H2'!$K$2:$K$89280, ($C24='H2'!$B$2:$B$89280)*(D24='H2'!$D$2:$D$89280)*($A$1&gt;'H2'!$E$2:$E$89280)))</f>
        <v>#VALUE!</v>
      </c>
      <c r="N24" s="9" t="e" cm="1" vm="1">
        <f t="array" ref="N24">SUM(_xlfn._xlws.FILTER('H2'!$N$2:$N$89280, ($C24='H2'!$B$2:$B$89280)*(D24='H2'!$D$2:$D$89280)*($A$1&gt;'H2'!$E$2:$E$89280)))</f>
        <v>#VALUE!</v>
      </c>
      <c r="O24" s="2" t="e" cm="1" vm="1">
        <f t="array" ref="O24">AVERAGE(_xlfn._xlws.FILTER('H2'!$H$2:$H$89280, ($C24='H2'!$B$2:$B$89280)*(D24='H2'!$D$2:$D$89280)*($A$1='H2'!$E$2:$E$89280)))</f>
        <v>#VALUE!</v>
      </c>
      <c r="P24" s="2" t="e" cm="1" vm="1">
        <f t="array" ref="P24">AVERAGE(_xlfn._xlws.FILTER('H2'!$I$2:$I$89280, ($C24='H2'!$B$2:$B$89280)*(D24='H2'!$D$2:$D$89280)*($A$1='H2'!$E$2:$E$89280)))</f>
        <v>#VALUE!</v>
      </c>
      <c r="Q24" s="2" t="e" cm="1" vm="1">
        <f t="array" ref="Q24">AVERAGE(_xlfn._xlws.FILTER('H2'!$G$2:$G$89280, ($C24='H2'!$B$2:$B$89280)*(D24='H2'!$D$2:$D$89280)*($A$1='H2'!$E$2:$E$89280)))</f>
        <v>#VALUE!</v>
      </c>
      <c r="R24" s="2" t="e" cm="1" vm="1">
        <f t="array" ref="R24">AVERAGE(_xlfn._xlws.FILTER(PS!$F$2:$F$89280, (C24=PS!$B$2:$B$89280)*(D24=PS!$D$2:$D$89280)*($A$1=PS!$E$2:$E$89280)))</f>
        <v>#VALUE!</v>
      </c>
      <c r="S24" s="2" t="e" cm="1" vm="1">
        <f t="array" ref="S24">AVERAGE(_xlfn._xlws.FILTER(PS!$F$2:$F$89280, (C24=PS!$B$2:$B$89280)*(D24=PS!$D$2:$D$89280)*(2040=PS!$E$2:$E$89280)))</f>
        <v>#VALUE!</v>
      </c>
      <c r="T24" s="9" t="e" cm="1" vm="1">
        <f t="array" ref="T24">SUM(_xlfn._xlws.FILTER(PS!$I$2:$I$89280, (C24=PS!$B$2:$B$89280)*(D24=PS!$D$2:$D$89280)*($A$1&gt;PS!$E$2:$E$89280)))+SUM(_xlfn._xlws.FILTER(PS!$K$2:$K$89280, (C24=PS!$B$2:$B$89280)*(D24=PS!$D$2:$D$89280)*($A$1&gt;PS!$E$2:$E$89280)))-T$22</f>
        <v>#VALUE!</v>
      </c>
      <c r="U24" s="9" t="e" cm="1" vm="1">
        <f t="array" ref="U24">SUM(_xlfn._xlws.FILTER(PS!$M$2:$M$89280, (C24=PS!$B$2:$B$89280)*(D24=PS!$D$2:$D$89280)*($A$1&gt;PS!$E$2:$E$89280)))-U$22</f>
        <v>#VALUE!</v>
      </c>
      <c r="V24" s="9" t="e" cm="1" vm="1">
        <f t="array" ref="V24">SUM(_xlfn._xlws.FILTER(PS!$H$2:$H$89280+PS!$N$2:$N$89280, (C24=PS!$B$2:$B$89280)*(D24=PS!$D$2:$D$89280)*($A$1&gt;PS!$E$2:$E$89280)))-V$22</f>
        <v>#VALUE!</v>
      </c>
      <c r="W24" s="9" t="e" cm="1" vm="1">
        <f t="array" ref="W24">SUM(_xlfn._xlws.FILTER(PS!$J$2:$J$89280, (C24=PS!$B$2:$B$89280)*(D24=PS!$D$2:$D$89280)*($A$1&gt;PS!$E$2:$E$89280)))-W$22</f>
        <v>#VALUE!</v>
      </c>
      <c r="X24" s="9" t="e" cm="1" vm="1">
        <f t="array" ref="X24">SUM(_xlfn._xlws.FILTER(PS!$L$2:$L$89280, (C24=PS!$B$2:$B$89280)*(D24=PS!$D$2:$D$89280)*($A$1&gt;PS!$E$2:$E$89280)))-X$22</f>
        <v>#VALUE!</v>
      </c>
      <c r="Y24" s="9" t="e" cm="1" vm="1">
        <f t="array" ref="Y24">SUM(_xlfn._xlws.FILTER(PS_FS!$W$2:$W$89280+PS_FS!$Y$2:$Y$89280, (C24=PS_FS!$B$2:$B$89280)*(D24=PS_FS!$D$2:$D$89280)*($A$1&gt;PS_FS!$E$2:$E$89280)))-Y$22</f>
        <v>#VALUE!</v>
      </c>
      <c r="Z24" s="9" t="e" cm="1" vm="1">
        <f t="array" ref="Z24">SUM(_xlfn._xlws.FILTER(PS_FS!$AA$2:$AA$89280, (C24=PS_FS!$B$2:$B$89280)*(D24=PS_FS!$D$2:$D$89280)*($A$1&gt;PS_FS!$E$2:$E$89280)))-Z$22</f>
        <v>#VALUE!</v>
      </c>
      <c r="AA24" s="9" t="e" cm="1" vm="1">
        <f t="array" ref="AA24">SUM(_xlfn._xlws.FILTER(PS_FS!$AB$2:$AB$89280+PS_FS!$V$2:$V$89280, (C24=PS_FS!$B$2:$B$89280)*(D24=PS_FS!$D$2:$D$89280)*($A$1&gt;PS_FS!$E$2:$E$89280)))-AA$22</f>
        <v>#VALUE!</v>
      </c>
      <c r="AB24" s="9" t="e" cm="1" vm="1">
        <f t="array" ref="AB24">SUM(_xlfn._xlws.FILTER(PS_FS!$X$2:$X$89280, (C24=PS_FS!$B$2:$B$89280)*(D24=PS_FS!$D$2:$D$89280)*($A$1&gt;PS_FS!$E$2:$E$89280)))-AB$22</f>
        <v>#VALUE!</v>
      </c>
      <c r="AC24" s="9" t="e" cm="1" vm="1">
        <f t="array" ref="AC24">SUM(_xlfn._xlws.FILTER(PS_FS!$Z$2:$Z$89280, (C24=PS_FS!$B$2:$B$89280)*(D24=PS_FS!$D$2:$D$89280)*($A$1&gt;PS_FS!$E$2:$E$89280)))-AC$22</f>
        <v>#VALUE!</v>
      </c>
      <c r="AD24" s="2" t="e" cm="1" vm="1">
        <f t="array" ref="AD24">AVERAGE(_xlfn._xlws.FILTER(ETS!$M$2:$M$89240, (C24=ETS!$A$2:$A$89240)*(D24=ETS!$C$2:$C$89240)*($A$1=ETS!$D$2:$D$89240)))</f>
        <v>#VALUE!</v>
      </c>
      <c r="AE24" s="2" t="e" cm="1" vm="1">
        <f t="array" ref="AE24">AVERAGE(_xlfn._xlws.FILTER(ETS!$M$2:$M$89240, (C24=ETS!$A$2:$A$89240)*(D24=ETS!$C$2:$C$89240)*(2040=ETS!$D$2:$D$89240)))</f>
        <v>#VALUE!</v>
      </c>
      <c r="AF24" s="9" t="e" cm="1" vm="1">
        <f t="array" ref="AF24">AVERAGE(_xlfn._xlws.FILTER(ETS!$L$2:$L$89240, (C24=ETS!$A$2:$A$89240)*(D24=ETS!$C$2:$C$89240)))*40-AF$22</f>
        <v>#VALUE!</v>
      </c>
      <c r="AG24" s="9" t="e" cm="1" vm="1">
        <f t="array" ref="AG24">AVERAGE(_xlfn._xlws.FILTER(ETS!$K$2:$K$89240, (C24=ETS!$A$2:$A$89240)*(D24=ETS!$C$2:$C$89240)))*40-AG$22</f>
        <v>#VALUE!</v>
      </c>
      <c r="AH24" s="9" t="e" cm="1" vm="1">
        <f t="array" ref="AH24">AVERAGE(_xlfn._xlws.FILTER(ETS!$J$2:$J$89240, (C24=ETS!$A$2:$A$89240)*(D24=ETS!$C$2:$C$89240)))*40-AH$22</f>
        <v>#VALUE!</v>
      </c>
      <c r="AI24" s="4" t="e" vm="2">
        <f t="shared" si="18"/>
        <v>#VALUE!</v>
      </c>
      <c r="AJ24" s="2" t="e" vm="2">
        <f t="shared" si="1"/>
        <v>#VALUE!</v>
      </c>
      <c r="AK24" s="9" t="e" vm="2">
        <f t="shared" si="19"/>
        <v>#VALUE!</v>
      </c>
      <c r="AL24" t="e" vm="2">
        <f t="shared" si="2"/>
        <v>#VALUE!</v>
      </c>
      <c r="AM24" s="9" t="e" vm="2">
        <f t="shared" si="3"/>
        <v>#VALUE!</v>
      </c>
      <c r="AN24" t="e" vm="2">
        <f t="shared" si="6"/>
        <v>#VALUE!</v>
      </c>
      <c r="AO24" t="e" vm="2">
        <f t="shared" si="7"/>
        <v>#VALUE!</v>
      </c>
      <c r="AP24" t="e" vm="2">
        <f t="shared" si="20"/>
        <v>#VALUE!</v>
      </c>
      <c r="AQ24" t="e" vm="2">
        <f t="shared" si="9"/>
        <v>#VALUE!</v>
      </c>
      <c r="AR24">
        <v>2490.4501079403449</v>
      </c>
      <c r="AS24" t="e" vm="2">
        <f t="shared" si="10"/>
        <v>#VALUE!</v>
      </c>
      <c r="AT24" s="4" t="e" vm="2">
        <f t="shared" si="4"/>
        <v>#VALUE!</v>
      </c>
      <c r="AU24" s="4" t="e" vm="2">
        <f t="shared" si="4"/>
        <v>#VALUE!</v>
      </c>
    </row>
    <row r="25" spans="1:47" x14ac:dyDescent="0.25">
      <c r="A25" t="s">
        <v>238</v>
      </c>
      <c r="B25">
        <v>38</v>
      </c>
      <c r="C25">
        <v>176</v>
      </c>
      <c r="D25" t="s">
        <v>337</v>
      </c>
      <c r="E25" s="3" t="e" cm="1">
        <f t="array" ref="E25">AVERAGE(_xlfn._xlws.FILTER('H2'!$AG$2:$AG$89120, (C25='H2'!$B$2:$B$89280)*(D25='H2'!$D$2:$D$89280)*($A$1='H2'!$E$2:$E$89280)))</f>
        <v>#VALUE!</v>
      </c>
      <c r="F25" s="2" t="e" cm="1">
        <f t="array" ref="F25">AVERAGE(_xlfn._xlws.FILTER('H2'!$AG$2:$AG$89120, (C25='H2'!$B$2:$B$89280)*(D25='H2'!$D$2:$D$89280)*(2040='H2'!$E$2:$E$89280)))</f>
        <v>#VALUE!</v>
      </c>
      <c r="G25" s="9" t="e" cm="1">
        <f t="array" ref="G25">_xlfn._xlws.FILTER('H2'!$AH$2:$AH$98960, (C25='H2'!$B$2:$B$89280)*(D25='H2'!$D$2:$D$89280)*($A$1='H2'!$E$2:$E$89280))</f>
        <v>#VALUE!</v>
      </c>
      <c r="H25" s="9" t="e" cm="1">
        <f t="array" ref="H25">_xlfn._xlws.FILTER('H2'!$AJ$2:$AJ$98960, (C25='H2'!$B$2:$B$89280)*(D25='H2'!$D$2:$D$89280)*($A$1='H2'!$E$2:$E$89280))</f>
        <v>#VALUE!</v>
      </c>
      <c r="I25" s="9" t="e" cm="1">
        <f t="array" ref="I25">_xlfn._xlws.FILTER('H2'!$AK$2:$AK$98960, (C25='H2'!$B$2:$B$89280)*(D25='H2'!$D$2:$D$89280)*($A$1='H2'!$E$2:$E$89280))</f>
        <v>#VALUE!</v>
      </c>
      <c r="J25" s="9" t="e" cm="1">
        <f t="array" ref="J25">_xlfn._xlws.FILTER('H2'!$AL$2:$AL$98960, (C25='H2'!$B$2:$B$89280)*(D25='H2'!$D$2:$D$89280)*($A$1='H2'!$E$2:$E$89280))</f>
        <v>#VALUE!</v>
      </c>
      <c r="K25" s="9" t="e" cm="1" vm="1">
        <f t="array" ref="K25">SUM(_xlfn._xlws.FILTER('H2'!$L$2:$L$89280, (C25='H2'!$B$2:$B$89280)*(D25='H2'!$D$2:$D$89280)*($A$1&gt;'H2'!$E$2:$E$89280)))</f>
        <v>#VALUE!</v>
      </c>
      <c r="L25" s="9" t="e" cm="1" vm="1">
        <f t="array" ref="L25">SUM(_xlfn._xlws.FILTER('H2'!$M$2:$M$89280, (C25='H2'!$B$2:$B$89280)*(D25='H2'!$D$2:$D$89280)*($A$1&gt;'H2'!$E$2:$E$89280)))</f>
        <v>#VALUE!</v>
      </c>
      <c r="M25" s="9" t="e" cm="1" vm="1">
        <f t="array" ref="M25">SUM(_xlfn._xlws.FILTER('H2'!$K$2:$K$89280, ($C25='H2'!$B$2:$B$89280)*(D25='H2'!$D$2:$D$89280)*($A$1&gt;'H2'!$E$2:$E$89280)))</f>
        <v>#VALUE!</v>
      </c>
      <c r="N25" s="9" t="e" cm="1" vm="1">
        <f t="array" ref="N25">SUM(_xlfn._xlws.FILTER('H2'!$N$2:$N$89280, ($C25='H2'!$B$2:$B$89280)*(D25='H2'!$D$2:$D$89280)*($A$1&gt;'H2'!$E$2:$E$89280)))</f>
        <v>#VALUE!</v>
      </c>
      <c r="O25" s="2" t="e" cm="1" vm="1">
        <f t="array" ref="O25">AVERAGE(_xlfn._xlws.FILTER('H2'!$H$2:$H$89280, ($C25='H2'!$B$2:$B$89280)*(D25='H2'!$D$2:$D$89280)*($A$1='H2'!$E$2:$E$89280)))</f>
        <v>#VALUE!</v>
      </c>
      <c r="P25" s="2" t="e" cm="1" vm="1">
        <f t="array" ref="P25">AVERAGE(_xlfn._xlws.FILTER('H2'!$I$2:$I$89280, ($C25='H2'!$B$2:$B$89280)*(D25='H2'!$D$2:$D$89280)*($A$1='H2'!$E$2:$E$89280)))</f>
        <v>#VALUE!</v>
      </c>
      <c r="Q25" s="2" t="e" cm="1" vm="1">
        <f t="array" ref="Q25">AVERAGE(_xlfn._xlws.FILTER('H2'!$G$2:$G$89280, ($C25='H2'!$B$2:$B$89280)*(D25='H2'!$D$2:$D$89280)*($A$1='H2'!$E$2:$E$89280)))</f>
        <v>#VALUE!</v>
      </c>
      <c r="R25" s="2" t="e" cm="1" vm="1">
        <f t="array" ref="R25">AVERAGE(_xlfn._xlws.FILTER(PS!$F$2:$F$89280, (C25=PS!$B$2:$B$89280)*(D25=PS!$D$2:$D$89280)*($A$1=PS!$E$2:$E$89280)))</f>
        <v>#VALUE!</v>
      </c>
      <c r="S25" s="2" t="e" cm="1" vm="1">
        <f t="array" ref="S25">AVERAGE(_xlfn._xlws.FILTER(PS!$F$2:$F$89280, (C25=PS!$B$2:$B$89280)*(D25=PS!$D$2:$D$89280)*(2040=PS!$E$2:$E$89280)))</f>
        <v>#VALUE!</v>
      </c>
      <c r="T25" s="9" t="e" cm="1" vm="1">
        <f t="array" ref="T25">SUM(_xlfn._xlws.FILTER(PS!$I$2:$I$89280, (C25=PS!$B$2:$B$89280)*(D25=PS!$D$2:$D$89280)*($A$1&gt;PS!$E$2:$E$89280)))+SUM(_xlfn._xlws.FILTER(PS!$K$2:$K$89280, (C25=PS!$B$2:$B$89280)*(D25=PS!$D$2:$D$89280)*($A$1&gt;PS!$E$2:$E$89280)))-T$22</f>
        <v>#VALUE!</v>
      </c>
      <c r="U25" s="9" t="e" cm="1" vm="1">
        <f t="array" ref="U25">SUM(_xlfn._xlws.FILTER(PS!$M$2:$M$89280, (C25=PS!$B$2:$B$89280)*(D25=PS!$D$2:$D$89280)*($A$1&gt;PS!$E$2:$E$89280)))-U$22</f>
        <v>#VALUE!</v>
      </c>
      <c r="V25" s="9" t="e" cm="1" vm="1">
        <f t="array" ref="V25">SUM(_xlfn._xlws.FILTER(PS!$H$2:$H$89280+PS!$N$2:$N$89280, (C25=PS!$B$2:$B$89280)*(D25=PS!$D$2:$D$89280)*($A$1&gt;PS!$E$2:$E$89280)))-V$22</f>
        <v>#VALUE!</v>
      </c>
      <c r="W25" s="9" t="e" cm="1" vm="1">
        <f t="array" ref="W25">SUM(_xlfn._xlws.FILTER(PS!$J$2:$J$89280, (C25=PS!$B$2:$B$89280)*(D25=PS!$D$2:$D$89280)*($A$1&gt;PS!$E$2:$E$89280)))-W$22</f>
        <v>#VALUE!</v>
      </c>
      <c r="X25" s="9" t="e" cm="1" vm="1">
        <f t="array" ref="X25">SUM(_xlfn._xlws.FILTER(PS!$L$2:$L$89280, (C25=PS!$B$2:$B$89280)*(D25=PS!$D$2:$D$89280)*($A$1&gt;PS!$E$2:$E$89280)))-X$22</f>
        <v>#VALUE!</v>
      </c>
      <c r="Y25" s="9" t="e" cm="1" vm="1">
        <f t="array" ref="Y25">SUM(_xlfn._xlws.FILTER(PS_FS!$W$2:$W$89280+PS_FS!$Y$2:$Y$89280, (C25=PS_FS!$B$2:$B$89280)*(D25=PS_FS!$D$2:$D$89280)*($A$1&gt;PS_FS!$E$2:$E$89280)))-Y$22</f>
        <v>#VALUE!</v>
      </c>
      <c r="Z25" s="9" t="e" cm="1" vm="1">
        <f t="array" ref="Z25">SUM(_xlfn._xlws.FILTER(PS_FS!$AA$2:$AA$89280, (C25=PS_FS!$B$2:$B$89280)*(D25=PS_FS!$D$2:$D$89280)*($A$1&gt;PS_FS!$E$2:$E$89280)))-Z$22</f>
        <v>#VALUE!</v>
      </c>
      <c r="AA25" s="9" t="e" cm="1" vm="1">
        <f t="array" ref="AA25">SUM(_xlfn._xlws.FILTER(PS_FS!$AB$2:$AB$89280+PS_FS!$V$2:$V$89280, (C25=PS_FS!$B$2:$B$89280)*(D25=PS_FS!$D$2:$D$89280)*($A$1&gt;PS_FS!$E$2:$E$89280)))-AA$22</f>
        <v>#VALUE!</v>
      </c>
      <c r="AB25" s="9" t="e" cm="1" vm="1">
        <f t="array" ref="AB25">SUM(_xlfn._xlws.FILTER(PS_FS!$X$2:$X$89280, (C25=PS_FS!$B$2:$B$89280)*(D25=PS_FS!$D$2:$D$89280)*($A$1&gt;PS_FS!$E$2:$E$89280)))-AB$22</f>
        <v>#VALUE!</v>
      </c>
      <c r="AC25" s="9" t="e" cm="1" vm="1">
        <f t="array" ref="AC25">SUM(_xlfn._xlws.FILTER(PS_FS!$Z$2:$Z$89280, (C25=PS_FS!$B$2:$B$89280)*(D25=PS_FS!$D$2:$D$89280)*($A$1&gt;PS_FS!$E$2:$E$89280)))-AC$22</f>
        <v>#VALUE!</v>
      </c>
      <c r="AD25" s="2" t="e" cm="1" vm="1">
        <f t="array" ref="AD25">AVERAGE(_xlfn._xlws.FILTER(ETS!$M$2:$M$89240, (C25=ETS!$A$2:$A$89240)*(D25=ETS!$C$2:$C$89240)*($A$1=ETS!$D$2:$D$89240)))</f>
        <v>#VALUE!</v>
      </c>
      <c r="AE25" s="2" t="e" cm="1" vm="1">
        <f t="array" ref="AE25">AVERAGE(_xlfn._xlws.FILTER(ETS!$M$2:$M$89240, (C25=ETS!$A$2:$A$89240)*(D25=ETS!$C$2:$C$89240)*(2040=ETS!$D$2:$D$89240)))</f>
        <v>#VALUE!</v>
      </c>
      <c r="AF25" s="9" t="e" cm="1" vm="1">
        <f t="array" ref="AF25">AVERAGE(_xlfn._xlws.FILTER(ETS!$L$2:$L$89240, (C25=ETS!$A$2:$A$89240)*(D25=ETS!$C$2:$C$89240)))*40-AF$22</f>
        <v>#VALUE!</v>
      </c>
      <c r="AG25" s="9" t="e" cm="1" vm="1">
        <f t="array" ref="AG25">AVERAGE(_xlfn._xlws.FILTER(ETS!$K$2:$K$89240, (C25=ETS!$A$2:$A$89240)*(D25=ETS!$C$2:$C$89240)))*40-AG$22</f>
        <v>#VALUE!</v>
      </c>
      <c r="AH25" s="9" t="e" cm="1" vm="1">
        <f t="array" ref="AH25">AVERAGE(_xlfn._xlws.FILTER(ETS!$J$2:$J$89240, (C25=ETS!$A$2:$A$89240)*(D25=ETS!$C$2:$C$89240)))*40-AH$22</f>
        <v>#VALUE!</v>
      </c>
      <c r="AI25" s="4" t="e" vm="2">
        <f t="shared" si="18"/>
        <v>#VALUE!</v>
      </c>
      <c r="AJ25" s="2" t="e" vm="2">
        <f t="shared" si="1"/>
        <v>#VALUE!</v>
      </c>
      <c r="AK25" s="9" t="e" vm="2">
        <f t="shared" si="19"/>
        <v>#VALUE!</v>
      </c>
      <c r="AL25" t="e" vm="2">
        <f t="shared" si="2"/>
        <v>#VALUE!</v>
      </c>
      <c r="AM25" s="9" t="e" vm="2">
        <f t="shared" si="3"/>
        <v>#VALUE!</v>
      </c>
      <c r="AN25" t="e" vm="2">
        <f t="shared" si="6"/>
        <v>#VALUE!</v>
      </c>
      <c r="AO25" t="e" vm="2">
        <f t="shared" si="7"/>
        <v>#VALUE!</v>
      </c>
      <c r="AP25" t="e" vm="2">
        <f t="shared" si="20"/>
        <v>#VALUE!</v>
      </c>
      <c r="AQ25" t="e" vm="2">
        <f t="shared" si="9"/>
        <v>#VALUE!</v>
      </c>
      <c r="AR25">
        <v>2490.4501079403449</v>
      </c>
      <c r="AS25" t="e" vm="2">
        <f t="shared" si="10"/>
        <v>#VALUE!</v>
      </c>
      <c r="AT25" s="4" t="e" vm="2">
        <f t="shared" si="4"/>
        <v>#VALUE!</v>
      </c>
      <c r="AU25" s="4" t="e" vm="2">
        <f t="shared" si="4"/>
        <v>#VALUE!</v>
      </c>
    </row>
    <row r="26" spans="1:47" x14ac:dyDescent="0.25">
      <c r="A26" t="s">
        <v>242</v>
      </c>
      <c r="B26">
        <v>39</v>
      </c>
      <c r="C26">
        <v>226</v>
      </c>
      <c r="D26" t="s">
        <v>337</v>
      </c>
      <c r="E26" s="3" t="e" cm="1">
        <f t="array" ref="E26">AVERAGE(_xlfn._xlws.FILTER('H2'!$AG$2:$AG$89120, (C26='H2'!$B$2:$B$89280)*(D26='H2'!$D$2:$D$89280)*($A$1='H2'!$E$2:$E$89280)))</f>
        <v>#VALUE!</v>
      </c>
      <c r="F26" s="2" t="e" cm="1">
        <f t="array" ref="F26">AVERAGE(_xlfn._xlws.FILTER('H2'!$AG$2:$AG$89120, (C26='H2'!$B$2:$B$89280)*(D26='H2'!$D$2:$D$89280)*(2040='H2'!$E$2:$E$89280)))</f>
        <v>#VALUE!</v>
      </c>
      <c r="G26" s="9" t="e" cm="1">
        <f t="array" ref="G26">_xlfn._xlws.FILTER('H2'!$AH$2:$AH$98960, (C26='H2'!$B$2:$B$89280)*(D26='H2'!$D$2:$D$89280)*($A$1='H2'!$E$2:$E$89280))</f>
        <v>#VALUE!</v>
      </c>
      <c r="H26" s="9" t="e" cm="1">
        <f t="array" ref="H26">_xlfn._xlws.FILTER('H2'!$AJ$2:$AJ$98960, (C26='H2'!$B$2:$B$89280)*(D26='H2'!$D$2:$D$89280)*($A$1='H2'!$E$2:$E$89280))</f>
        <v>#VALUE!</v>
      </c>
      <c r="I26" s="9" t="e" cm="1">
        <f t="array" ref="I26">_xlfn._xlws.FILTER('H2'!$AK$2:$AK$98960, (C26='H2'!$B$2:$B$89280)*(D26='H2'!$D$2:$D$89280)*($A$1='H2'!$E$2:$E$89280))</f>
        <v>#VALUE!</v>
      </c>
      <c r="J26" s="9" t="e" cm="1">
        <f t="array" ref="J26">_xlfn._xlws.FILTER('H2'!$AL$2:$AL$98960, (C26='H2'!$B$2:$B$89280)*(D26='H2'!$D$2:$D$89280)*($A$1='H2'!$E$2:$E$89280))</f>
        <v>#VALUE!</v>
      </c>
      <c r="K26" s="9" t="e" cm="1" vm="1">
        <f t="array" ref="K26">SUM(_xlfn._xlws.FILTER('H2'!$L$2:$L$89280, (C26='H2'!$B$2:$B$89280)*(D26='H2'!$D$2:$D$89280)*($A$1&gt;'H2'!$E$2:$E$89280)))</f>
        <v>#VALUE!</v>
      </c>
      <c r="L26" s="9" t="e" cm="1" vm="1">
        <f t="array" ref="L26">SUM(_xlfn._xlws.FILTER('H2'!$M$2:$M$89280, (C26='H2'!$B$2:$B$89280)*(D26='H2'!$D$2:$D$89280)*($A$1&gt;'H2'!$E$2:$E$89280)))</f>
        <v>#VALUE!</v>
      </c>
      <c r="M26" s="9" t="e" cm="1" vm="1">
        <f t="array" ref="M26">SUM(_xlfn._xlws.FILTER('H2'!$K$2:$K$89280, ($C26='H2'!$B$2:$B$89280)*(D26='H2'!$D$2:$D$89280)*($A$1&gt;'H2'!$E$2:$E$89280)))</f>
        <v>#VALUE!</v>
      </c>
      <c r="N26" s="9" t="e" cm="1" vm="1">
        <f t="array" ref="N26">SUM(_xlfn._xlws.FILTER('H2'!$N$2:$N$89280, ($C26='H2'!$B$2:$B$89280)*(D26='H2'!$D$2:$D$89280)*($A$1&gt;'H2'!$E$2:$E$89280)))</f>
        <v>#VALUE!</v>
      </c>
      <c r="O26" s="2" t="e" cm="1" vm="1">
        <f t="array" ref="O26">AVERAGE(_xlfn._xlws.FILTER('H2'!$H$2:$H$89280, ($C26='H2'!$B$2:$B$89280)*(D26='H2'!$D$2:$D$89280)*($A$1='H2'!$E$2:$E$89280)))</f>
        <v>#VALUE!</v>
      </c>
      <c r="P26" s="2" t="e" cm="1" vm="1">
        <f t="array" ref="P26">AVERAGE(_xlfn._xlws.FILTER('H2'!$I$2:$I$89280, ($C26='H2'!$B$2:$B$89280)*(D26='H2'!$D$2:$D$89280)*($A$1='H2'!$E$2:$E$89280)))</f>
        <v>#VALUE!</v>
      </c>
      <c r="Q26" s="2" t="e" cm="1" vm="1">
        <f t="array" ref="Q26">AVERAGE(_xlfn._xlws.FILTER('H2'!$G$2:$G$89280, ($C26='H2'!$B$2:$B$89280)*(D26='H2'!$D$2:$D$89280)*($A$1='H2'!$E$2:$E$89280)))</f>
        <v>#VALUE!</v>
      </c>
      <c r="R26" s="2" t="e" cm="1" vm="1">
        <f t="array" ref="R26">AVERAGE(_xlfn._xlws.FILTER(PS!$F$2:$F$89280, (C26=PS!$B$2:$B$89280)*(D26=PS!$D$2:$D$89280)*($A$1=PS!$E$2:$E$89280)))</f>
        <v>#VALUE!</v>
      </c>
      <c r="S26" s="2" t="e" cm="1" vm="1">
        <f t="array" ref="S26">AVERAGE(_xlfn._xlws.FILTER(PS!$F$2:$F$89280, (C26=PS!$B$2:$B$89280)*(D26=PS!$D$2:$D$89280)*(2040=PS!$E$2:$E$89280)))</f>
        <v>#VALUE!</v>
      </c>
      <c r="T26" s="9" t="e" cm="1" vm="1">
        <f t="array" ref="T26">SUM(_xlfn._xlws.FILTER(PS!$I$2:$I$89280, (C26=PS!$B$2:$B$89280)*(D26=PS!$D$2:$D$89280)*($A$1&gt;PS!$E$2:$E$89280)))+SUM(_xlfn._xlws.FILTER(PS!$K$2:$K$89280, (C26=PS!$B$2:$B$89280)*(D26=PS!$D$2:$D$89280)*($A$1&gt;PS!$E$2:$E$89280)))-T$22</f>
        <v>#VALUE!</v>
      </c>
      <c r="U26" s="9" t="e" cm="1" vm="1">
        <f t="array" ref="U26">SUM(_xlfn._xlws.FILTER(PS!$M$2:$M$89280, (C26=PS!$B$2:$B$89280)*(D26=PS!$D$2:$D$89280)*($A$1&gt;PS!$E$2:$E$89280)))-U$22</f>
        <v>#VALUE!</v>
      </c>
      <c r="V26" s="9" t="e" cm="1" vm="1">
        <f t="array" ref="V26">SUM(_xlfn._xlws.FILTER(PS!$H$2:$H$89280+PS!$N$2:$N$89280, (C26=PS!$B$2:$B$89280)*(D26=PS!$D$2:$D$89280)*($A$1&gt;PS!$E$2:$E$89280)))-V$22</f>
        <v>#VALUE!</v>
      </c>
      <c r="W26" s="9" t="e" cm="1" vm="1">
        <f t="array" ref="W26">SUM(_xlfn._xlws.FILTER(PS!$J$2:$J$89280, (C26=PS!$B$2:$B$89280)*(D26=PS!$D$2:$D$89280)*($A$1&gt;PS!$E$2:$E$89280)))-W$22</f>
        <v>#VALUE!</v>
      </c>
      <c r="X26" s="9" t="e" cm="1" vm="1">
        <f t="array" ref="X26">SUM(_xlfn._xlws.FILTER(PS!$L$2:$L$89280, (C26=PS!$B$2:$B$89280)*(D26=PS!$D$2:$D$89280)*($A$1&gt;PS!$E$2:$E$89280)))-X$22</f>
        <v>#VALUE!</v>
      </c>
      <c r="Y26" s="9" t="e" cm="1" vm="1">
        <f t="array" ref="Y26">SUM(_xlfn._xlws.FILTER(PS_FS!$W$2:$W$89280+PS_FS!$Y$2:$Y$89280, (C26=PS_FS!$B$2:$B$89280)*(D26=PS_FS!$D$2:$D$89280)*($A$1&gt;PS_FS!$E$2:$E$89280)))-Y$22</f>
        <v>#VALUE!</v>
      </c>
      <c r="Z26" s="9" t="e" cm="1" vm="1">
        <f t="array" ref="Z26">SUM(_xlfn._xlws.FILTER(PS_FS!$AA$2:$AA$89280, (C26=PS_FS!$B$2:$B$89280)*(D26=PS_FS!$D$2:$D$89280)*($A$1&gt;PS_FS!$E$2:$E$89280)))-Z$22</f>
        <v>#VALUE!</v>
      </c>
      <c r="AA26" s="9" t="e" cm="1" vm="1">
        <f t="array" ref="AA26">SUM(_xlfn._xlws.FILTER(PS_FS!$AB$2:$AB$89280+PS_FS!$V$2:$V$89280, (C26=PS_FS!$B$2:$B$89280)*(D26=PS_FS!$D$2:$D$89280)*($A$1&gt;PS_FS!$E$2:$E$89280)))-AA$22</f>
        <v>#VALUE!</v>
      </c>
      <c r="AB26" s="9" t="e" cm="1" vm="1">
        <f t="array" ref="AB26">SUM(_xlfn._xlws.FILTER(PS_FS!$X$2:$X$89280, (C26=PS_FS!$B$2:$B$89280)*(D26=PS_FS!$D$2:$D$89280)*($A$1&gt;PS_FS!$E$2:$E$89280)))-AB$22</f>
        <v>#VALUE!</v>
      </c>
      <c r="AC26" s="9" t="e" cm="1" vm="1">
        <f t="array" ref="AC26">SUM(_xlfn._xlws.FILTER(PS_FS!$Z$2:$Z$89280, (C26=PS_FS!$B$2:$B$89280)*(D26=PS_FS!$D$2:$D$89280)*($A$1&gt;PS_FS!$E$2:$E$89280)))-AC$22</f>
        <v>#VALUE!</v>
      </c>
      <c r="AD26" s="2" t="e" cm="1" vm="1">
        <f t="array" ref="AD26">AVERAGE(_xlfn._xlws.FILTER(ETS!$M$2:$M$89240, (C26=ETS!$A$2:$A$89240)*(D26=ETS!$C$2:$C$89240)*($A$1=ETS!$D$2:$D$89240)))</f>
        <v>#VALUE!</v>
      </c>
      <c r="AE26" s="2" t="e" cm="1" vm="1">
        <f t="array" ref="AE26">AVERAGE(_xlfn._xlws.FILTER(ETS!$M$2:$M$89240, (C26=ETS!$A$2:$A$89240)*(D26=ETS!$C$2:$C$89240)*(2040=ETS!$D$2:$D$89240)))</f>
        <v>#VALUE!</v>
      </c>
      <c r="AF26" s="9" t="e" cm="1" vm="1">
        <f t="array" ref="AF26">AVERAGE(_xlfn._xlws.FILTER(ETS!$L$2:$L$89240, (C26=ETS!$A$2:$A$89240)*(D26=ETS!$C$2:$C$89240)))*40-AF$22</f>
        <v>#VALUE!</v>
      </c>
      <c r="AG26" s="9" t="e" cm="1" vm="1">
        <f t="array" ref="AG26">AVERAGE(_xlfn._xlws.FILTER(ETS!$K$2:$K$89240, (C26=ETS!$A$2:$A$89240)*(D26=ETS!$C$2:$C$89240)))*40-AG$22</f>
        <v>#VALUE!</v>
      </c>
      <c r="AH26" s="9" t="e" cm="1" vm="1">
        <f t="array" ref="AH26">AVERAGE(_xlfn._xlws.FILTER(ETS!$J$2:$J$89240, (C26=ETS!$A$2:$A$89240)*(D26=ETS!$C$2:$C$89240)))*40-AH$22</f>
        <v>#VALUE!</v>
      </c>
      <c r="AI26" s="4" t="e" vm="2">
        <f t="shared" si="18"/>
        <v>#VALUE!</v>
      </c>
      <c r="AJ26" s="2" t="e" vm="2">
        <f t="shared" si="1"/>
        <v>#VALUE!</v>
      </c>
      <c r="AK26" s="9" t="e" vm="2">
        <f t="shared" si="19"/>
        <v>#VALUE!</v>
      </c>
      <c r="AL26" t="e" vm="2">
        <f t="shared" si="2"/>
        <v>#VALUE!</v>
      </c>
      <c r="AM26" s="9" t="e" vm="2">
        <f t="shared" si="3"/>
        <v>#VALUE!</v>
      </c>
      <c r="AN26" t="e" vm="2">
        <f t="shared" si="6"/>
        <v>#VALUE!</v>
      </c>
      <c r="AO26" t="e" vm="2">
        <f t="shared" si="7"/>
        <v>#VALUE!</v>
      </c>
      <c r="AP26" t="e" vm="2">
        <f t="shared" si="20"/>
        <v>#VALUE!</v>
      </c>
      <c r="AQ26" t="e" vm="2">
        <f t="shared" si="9"/>
        <v>#VALUE!</v>
      </c>
      <c r="AR26">
        <v>2490.4501079403449</v>
      </c>
      <c r="AS26" t="e" vm="2">
        <f t="shared" si="10"/>
        <v>#VALUE!</v>
      </c>
      <c r="AT26" s="4" t="e" vm="2">
        <f t="shared" si="4"/>
        <v>#VALUE!</v>
      </c>
      <c r="AU26" s="4" t="e" vm="2">
        <f t="shared" si="4"/>
        <v>#VALUE!</v>
      </c>
    </row>
    <row r="27" spans="1:47" x14ac:dyDescent="0.25">
      <c r="A27" t="s">
        <v>256</v>
      </c>
      <c r="B27">
        <v>41</v>
      </c>
      <c r="C27">
        <v>1</v>
      </c>
      <c r="D27" t="s">
        <v>340</v>
      </c>
      <c r="E27" s="3" t="e" cm="1">
        <f t="array" ref="E27">AVERAGE(_xlfn._xlws.FILTER('H2'!$AG$2:$AG$89120, (C27='H2'!$B$2:$B$89280)*(D27='H2'!$D$2:$D$89280)*($A$1='H2'!$E$2:$E$89280)))</f>
        <v>#VALUE!</v>
      </c>
      <c r="F27" s="2" t="e" cm="1">
        <f t="array" ref="F27">AVERAGE(_xlfn._xlws.FILTER('H2'!$AG$2:$AG$89120, (C27='H2'!$B$2:$B$89280)*(D27='H2'!$D$2:$D$89280)*(2040='H2'!$E$2:$E$89280)))</f>
        <v>#VALUE!</v>
      </c>
      <c r="G27" s="9" t="e" cm="1">
        <f t="array" ref="G27">_xlfn._xlws.FILTER('H2'!$AH$2:$AH$98960, (C27='H2'!$B$2:$B$89280)*(D27='H2'!$D$2:$D$89280)*($A$1='H2'!$E$2:$E$89280))</f>
        <v>#VALUE!</v>
      </c>
      <c r="H27" s="9" t="e" cm="1">
        <f t="array" ref="H27">_xlfn._xlws.FILTER('H2'!$AJ$2:$AJ$98960, (C27='H2'!$B$2:$B$89280)*(D27='H2'!$D$2:$D$89280)*($A$1='H2'!$E$2:$E$89280))</f>
        <v>#VALUE!</v>
      </c>
      <c r="I27" s="9" t="e" cm="1">
        <f t="array" ref="I27">_xlfn._xlws.FILTER('H2'!$AK$2:$AK$98960, (C27='H2'!$B$2:$B$89280)*(D27='H2'!$D$2:$D$89280)*($A$1='H2'!$E$2:$E$89280))</f>
        <v>#VALUE!</v>
      </c>
      <c r="J27" s="9" t="e" cm="1">
        <f t="array" ref="J27">_xlfn._xlws.FILTER('H2'!$AL$2:$AL$98960, (C27='H2'!$B$2:$B$89280)*(D27='H2'!$D$2:$D$89280)*($A$1='H2'!$E$2:$E$89280))</f>
        <v>#VALUE!</v>
      </c>
      <c r="K27" s="9" cm="1">
        <f t="array" ref="K27">SUM(_xlfn._xlws.FILTER('H2'!$L$2:$L$89280, (C27='H2'!$B$2:$B$89280)*(D27='H2'!$D$2:$D$89280)*($A$1&gt;'H2'!$E$2:$E$89280)))</f>
        <v>94.612767016322053</v>
      </c>
      <c r="L27" s="9" cm="1">
        <f t="array" ref="L27">SUM(_xlfn._xlws.FILTER('H2'!$M$2:$M$89280, (C27='H2'!$B$2:$B$89280)*(D27='H2'!$D$2:$D$89280)*($A$1&gt;'H2'!$E$2:$E$89280)))</f>
        <v>79.20396100472675</v>
      </c>
      <c r="M27" s="9" cm="1">
        <f t="array" ref="M27">SUM(_xlfn._xlws.FILTER('H2'!$K$2:$K$89280, ($C27='H2'!$B$2:$B$89280)*(D27='H2'!$D$2:$D$89280)*($A$1&gt;'H2'!$E$2:$E$89280)))</f>
        <v>22.47955539119301</v>
      </c>
      <c r="N27" s="9" cm="1">
        <f t="array" ref="N27">SUM(_xlfn._xlws.FILTER('H2'!$N$2:$N$89280, ($C27='H2'!$B$2:$B$89280)*(D27='H2'!$D$2:$D$89280)*($A$1&gt;'H2'!$E$2:$E$89280)))</f>
        <v>178.48534530047812</v>
      </c>
      <c r="O27" s="2" cm="1">
        <f t="array" ref="O27">AVERAGE(_xlfn._xlws.FILTER('H2'!$H$2:$H$89280, ($C27='H2'!$B$2:$B$89280)*(D27='H2'!$D$2:$D$89280)*($A$1='H2'!$E$2:$E$89280)))</f>
        <v>62.166430182482273</v>
      </c>
      <c r="P27" s="2" cm="1">
        <f t="array" ref="P27">AVERAGE(_xlfn._xlws.FILTER('H2'!$I$2:$I$89280, ($C27='H2'!$B$2:$B$89280)*(D27='H2'!$D$2:$D$89280)*($A$1='H2'!$E$2:$E$89280)))</f>
        <v>92.72206031689656</v>
      </c>
      <c r="Q27" s="2" cm="1">
        <f t="array" ref="Q27">AVERAGE(_xlfn._xlws.FILTER('H2'!$G$2:$G$89280, ($C27='H2'!$B$2:$B$89280)*(D27='H2'!$D$2:$D$89280)*($A$1='H2'!$E$2:$E$89280)))</f>
        <v>6.6224684097445747</v>
      </c>
      <c r="R27" s="2" cm="1">
        <f t="array" ref="R27">AVERAGE(_xlfn._xlws.FILTER(PS!$F$2:$F$89280, (C27=PS!$B$2:$B$89280)*(D27=PS!$D$2:$D$89280)*($A$1=PS!$E$2:$E$89280)))</f>
        <v>105.64392169409476</v>
      </c>
      <c r="S27" s="2" cm="1">
        <f t="array" ref="S27">AVERAGE(_xlfn._xlws.FILTER(PS!$F$2:$F$89280, (C27=PS!$B$2:$B$89280)*(D27=PS!$D$2:$D$89280)*(2040=PS!$E$2:$E$89280)))</f>
        <v>105.32684769905879</v>
      </c>
      <c r="T27" s="9" cm="1">
        <f t="array" ref="T27">SUM(_xlfn._xlws.FILTER(PS!$I$2:$I$89280, (C27=PS!$B$2:$B$89280)*(D27=PS!$D$2:$D$89280)*($A$1&gt;PS!$E$2:$E$89280)))+SUM(_xlfn._xlws.FILTER(PS!$K$2:$K$89280, (C27=PS!$B$2:$B$89280)*(D27=PS!$D$2:$D$89280)*($A$1&gt;PS!$E$2:$E$89280)))</f>
        <v>1682.0826736402635</v>
      </c>
      <c r="U27" s="9" cm="1">
        <f t="array" ref="U27">SUM(_xlfn._xlws.FILTER(PS!$M$2:$M$89280, (C27=PS!$B$2:$B$89280)*(D27=PS!$D$2:$D$89280)*($A$1&gt;PS!$E$2:$E$89280)))</f>
        <v>710.24204920655461</v>
      </c>
      <c r="V27" s="9" cm="1">
        <f t="array" ref="V27">SUM(_xlfn._xlws.FILTER(PS!$H$2:$H$89280+PS!$N$2:$N$89280, (C27=PS!$B$2:$B$89280)*(D27=PS!$D$2:$D$89280)*($A$1&gt;PS!$E$2:$E$89280)))</f>
        <v>95.630519894545102</v>
      </c>
      <c r="W27" s="9" cm="1">
        <f t="array" ref="W27">SUM(_xlfn._xlws.FILTER(PS!$J$2:$J$89280, (C27=PS!$B$2:$B$89280)*(D27=PS!$D$2:$D$89280)*($A$1&gt;PS!$E$2:$E$89280)))</f>
        <v>1.0494416023203181E-10</v>
      </c>
      <c r="X27" s="9" cm="1">
        <f t="array" ref="X27">SUM(_xlfn._xlws.FILTER(PS!$L$2:$L$89280, (C27=PS!$B$2:$B$89280)*(D27=PS!$D$2:$D$89280)*($A$1&gt;PS!$E$2:$E$89280)))</f>
        <v>1.7427149164738288E-9</v>
      </c>
      <c r="Y27" s="9" cm="1">
        <f t="array" ref="Y27">SUM(_xlfn._xlws.FILTER(PS_FS!$W$2:$W$89280+PS_FS!$Y$2:$Y$89280, (C27=PS_FS!$B$2:$B$89280)*(D27=PS_FS!$D$2:$D$89280)*($A$1&gt;PS_FS!$E$2:$E$89280)))</f>
        <v>36674.89239777709</v>
      </c>
      <c r="Z27" s="9" cm="1">
        <f t="array" ref="Z27">SUM(_xlfn._xlws.FILTER(PS_FS!$AA$2:$AA$89280, (C27=PS_FS!$B$2:$B$89280)*(D27=PS_FS!$D$2:$D$89280)*($A$1&gt;PS_FS!$E$2:$E$89280)))</f>
        <v>9408.8563279493683</v>
      </c>
      <c r="AA27" s="9" cm="1">
        <f t="array" ref="AA27">SUM(_xlfn._xlws.FILTER(PS_FS!$AB$2:$AB$89280+PS_FS!$V$2:$V$89280, (C27=PS_FS!$B$2:$B$89280)*(D27=PS_FS!$D$2:$D$89280)*($A$1&gt;PS_FS!$E$2:$E$89280)))</f>
        <v>3384.4487594975681</v>
      </c>
      <c r="AB27" s="9" cm="1">
        <f t="array" ref="AB27">SUM(_xlfn._xlws.FILTER(PS_FS!$X$2:$X$89280, (C27=PS_FS!$B$2:$B$89280)*(D27=PS_FS!$D$2:$D$89280)*($A$1&gt;PS_FS!$E$2:$E$89280)))</f>
        <v>1889.1040597633819</v>
      </c>
      <c r="AC27" s="9" cm="1">
        <f t="array" ref="AC27">SUM(_xlfn._xlws.FILTER(PS_FS!$Z$2:$Z$89280, (C27=PS_FS!$B$2:$B$89280)*(D27=PS_FS!$D$2:$D$89280)*($A$1&gt;PS_FS!$E$2:$E$89280)))</f>
        <v>7005.2148468692913</v>
      </c>
      <c r="AD27" s="2" cm="1">
        <f t="array" ref="AD27">AVERAGE(_xlfn._xlws.FILTER(ETS!$M$2:$M$89240, (C27=ETS!$A$2:$A$89240)*(D27=ETS!$C$2:$C$89240)*($A$1=ETS!$D$2:$D$89240)))</f>
        <v>4187.3994438126783</v>
      </c>
      <c r="AE27" s="2" cm="1">
        <f t="array" ref="AE27">AVERAGE(_xlfn._xlws.FILTER(ETS!$M$2:$M$89240, (C27=ETS!$A$2:$A$89240)*(D27=ETS!$C$2:$C$89240)*(2040=ETS!$D$2:$D$89240)))</f>
        <v>406.3980926748211</v>
      </c>
      <c r="AF27" s="9" cm="1">
        <f t="array" ref="AF27">AVERAGE(_xlfn._xlws.FILTER(ETS!$L$2:$L$89240, (C27=ETS!$A$2:$A$89240)*(D27=ETS!$C$2:$C$89240)))*40</f>
        <v>3582.0865337011192</v>
      </c>
      <c r="AG27" s="9" cm="1">
        <f t="array" ref="AG27">AVERAGE(_xlfn._xlws.FILTER(ETS!$K$2:$K$89240, (C27=ETS!$A$2:$A$89240)*(D27=ETS!$C$2:$C$89240)))*40</f>
        <v>475.01817190842769</v>
      </c>
      <c r="AH27" s="9" cm="1">
        <f t="array" ref="AH27">AVERAGE(_xlfn._xlws.FILTER(ETS!$J$2:$J$89240, (C27=ETS!$A$2:$A$89240)*(D27=ETS!$C$2:$C$89240)))*40</f>
        <v>15208.830267313153</v>
      </c>
      <c r="AI27" s="4">
        <f t="shared" si="18"/>
        <v>19265.9349729227</v>
      </c>
      <c r="AJ27" s="2">
        <f t="shared" si="1"/>
        <v>58362.516391856698</v>
      </c>
      <c r="AK27" s="9">
        <f>AJ27</f>
        <v>58362.516391856698</v>
      </c>
      <c r="AL27">
        <f t="shared" si="2"/>
        <v>8816.5340146008675</v>
      </c>
      <c r="AM27" s="9">
        <f t="shared" si="3"/>
        <v>49545.98237725583</v>
      </c>
      <c r="AN27">
        <f t="shared" si="6"/>
        <v>-105.78216458195311</v>
      </c>
      <c r="AO27">
        <f t="shared" si="7"/>
        <v>5735.9520246946104</v>
      </c>
      <c r="AQ27">
        <f t="shared" si="9"/>
        <v>49545.98237725583</v>
      </c>
      <c r="AR27">
        <v>2490.4501079403449</v>
      </c>
      <c r="AS27">
        <f t="shared" si="10"/>
        <v>47055.532269315489</v>
      </c>
      <c r="AT27" s="4">
        <f t="shared" si="4"/>
        <v>50223.59016552363</v>
      </c>
      <c r="AU27" s="4">
        <f t="shared" si="4"/>
        <v>28188.876565328948</v>
      </c>
    </row>
    <row r="28" spans="1:47" x14ac:dyDescent="0.25">
      <c r="A28" t="s">
        <v>234</v>
      </c>
      <c r="B28">
        <v>42</v>
      </c>
      <c r="C28">
        <v>22</v>
      </c>
      <c r="D28" t="s">
        <v>340</v>
      </c>
      <c r="E28" s="3" t="e" cm="1">
        <f t="array" ref="E28">AVERAGE(_xlfn._xlws.FILTER('H2'!$AG$2:$AG$89120, (C28='H2'!$B$2:$B$89280)*(D28='H2'!$D$2:$D$89280)*($A$1='H2'!$E$2:$E$89280)))</f>
        <v>#VALUE!</v>
      </c>
      <c r="F28" s="2" t="e" cm="1">
        <f t="array" ref="F28">AVERAGE(_xlfn._xlws.FILTER('H2'!$AG$2:$AG$89120, (C28='H2'!$B$2:$B$89280)*(D28='H2'!$D$2:$D$89280)*(2040='H2'!$E$2:$E$89280)))</f>
        <v>#VALUE!</v>
      </c>
      <c r="G28" s="9" t="e" cm="1">
        <f t="array" ref="G28">_xlfn._xlws.FILTER('H2'!$AH$2:$AH$98960, (C28='H2'!$B$2:$B$89280)*(D28='H2'!$D$2:$D$89280)*($A$1='H2'!$E$2:$E$89280))</f>
        <v>#VALUE!</v>
      </c>
      <c r="H28" s="9" t="e" cm="1">
        <f t="array" ref="H28">_xlfn._xlws.FILTER('H2'!$AJ$2:$AJ$98960, (C28='H2'!$B$2:$B$89280)*(D28='H2'!$D$2:$D$89280)*($A$1='H2'!$E$2:$E$89280))</f>
        <v>#VALUE!</v>
      </c>
      <c r="I28" s="9" t="e" cm="1">
        <f t="array" ref="I28">_xlfn._xlws.FILTER('H2'!$AK$2:$AK$98960, (C28='H2'!$B$2:$B$89280)*(D28='H2'!$D$2:$D$89280)*($A$1='H2'!$E$2:$E$89280))</f>
        <v>#VALUE!</v>
      </c>
      <c r="J28" s="9" t="e" cm="1">
        <f t="array" ref="J28">_xlfn._xlws.FILTER('H2'!$AL$2:$AL$98960, (C28='H2'!$B$2:$B$89280)*(D28='H2'!$D$2:$D$89280)*($A$1='H2'!$E$2:$E$89280))</f>
        <v>#VALUE!</v>
      </c>
      <c r="K28" s="9" t="e" cm="1" vm="1">
        <f t="array" ref="K28">SUM(_xlfn._xlws.FILTER('H2'!$L$2:$L$89280, (C28='H2'!$B$2:$B$89280)*(D28='H2'!$D$2:$D$89280)*($A$1&gt;'H2'!$E$2:$E$89280)))</f>
        <v>#VALUE!</v>
      </c>
      <c r="L28" s="9" t="e" cm="1" vm="1">
        <f t="array" ref="L28">SUM(_xlfn._xlws.FILTER('H2'!$M$2:$M$89280, (C28='H2'!$B$2:$B$89280)*(D28='H2'!$D$2:$D$89280)*($A$1&gt;'H2'!$E$2:$E$89280)))</f>
        <v>#VALUE!</v>
      </c>
      <c r="M28" s="9" t="e" cm="1" vm="1">
        <f t="array" ref="M28">SUM(_xlfn._xlws.FILTER('H2'!$K$2:$K$89280, ($C28='H2'!$B$2:$B$89280)*(D28='H2'!$D$2:$D$89280)*($A$1&gt;'H2'!$E$2:$E$89280)))</f>
        <v>#VALUE!</v>
      </c>
      <c r="N28" s="9" t="e" cm="1" vm="1">
        <f t="array" ref="N28">SUM(_xlfn._xlws.FILTER('H2'!$N$2:$N$89280, ($C28='H2'!$B$2:$B$89280)*(D28='H2'!$D$2:$D$89280)*($A$1&gt;'H2'!$E$2:$E$89280)))</f>
        <v>#VALUE!</v>
      </c>
      <c r="O28" s="2" t="e" cm="1" vm="1">
        <f t="array" ref="O28">AVERAGE(_xlfn._xlws.FILTER('H2'!$H$2:$H$89280, ($C28='H2'!$B$2:$B$89280)*(D28='H2'!$D$2:$D$89280)*($A$1='H2'!$E$2:$E$89280)))</f>
        <v>#VALUE!</v>
      </c>
      <c r="P28" s="2" t="e" cm="1" vm="1">
        <f t="array" ref="P28">AVERAGE(_xlfn._xlws.FILTER('H2'!$I$2:$I$89280, ($C28='H2'!$B$2:$B$89280)*(D28='H2'!$D$2:$D$89280)*($A$1='H2'!$E$2:$E$89280)))</f>
        <v>#VALUE!</v>
      </c>
      <c r="Q28" s="2" t="e" cm="1" vm="1">
        <f t="array" ref="Q28">AVERAGE(_xlfn._xlws.FILTER('H2'!$G$2:$G$89280, ($C28='H2'!$B$2:$B$89280)*(D28='H2'!$D$2:$D$89280)*($A$1='H2'!$E$2:$E$89280)))</f>
        <v>#VALUE!</v>
      </c>
      <c r="R28" s="2" t="e" cm="1" vm="1">
        <f t="array" ref="R28">AVERAGE(_xlfn._xlws.FILTER(PS!$F$2:$F$89280, (C28=PS!$B$2:$B$89280)*(D28=PS!$D$2:$D$89280)*($A$1=PS!$E$2:$E$89280)))</f>
        <v>#VALUE!</v>
      </c>
      <c r="S28" s="2" t="e" cm="1" vm="1">
        <f t="array" ref="S28">AVERAGE(_xlfn._xlws.FILTER(PS!$F$2:$F$89280, (C28=PS!$B$2:$B$89280)*(D28=PS!$D$2:$D$89280)*(2040=PS!$E$2:$E$89280)))</f>
        <v>#VALUE!</v>
      </c>
      <c r="T28" s="9" t="e" cm="1" vm="1">
        <f t="array" ref="T28">SUM(_xlfn._xlws.FILTER(PS!$I$2:$I$89280, (C28=PS!$B$2:$B$89280)*(D28=PS!$D$2:$D$89280)*($A$1&gt;PS!$E$2:$E$89280)))+SUM(_xlfn._xlws.FILTER(PS!$K$2:$K$89280, (C28=PS!$B$2:$B$89280)*(D28=PS!$D$2:$D$89280)*($A$1&gt;PS!$E$2:$E$89280)))-T$27</f>
        <v>#VALUE!</v>
      </c>
      <c r="U28" s="9" t="e" cm="1" vm="1">
        <f t="array" ref="U28">SUM(_xlfn._xlws.FILTER(PS!$M$2:$M$89280, (C28=PS!$B$2:$B$89280)*(D28=PS!$D$2:$D$89280)*($A$1&gt;PS!$E$2:$E$89280)))-U$27</f>
        <v>#VALUE!</v>
      </c>
      <c r="V28" s="9" t="e" cm="1" vm="1">
        <f t="array" ref="V28">SUM(_xlfn._xlws.FILTER(PS!$H$2:$H$89280+PS!$N$2:$N$89280, (C28=PS!$B$2:$B$89280)*(D28=PS!$D$2:$D$89280)*($A$1&gt;PS!$E$2:$E$89280)))-V$27</f>
        <v>#VALUE!</v>
      </c>
      <c r="W28" s="9" t="e" cm="1" vm="1">
        <f t="array" ref="W28">SUM(_xlfn._xlws.FILTER(PS!$J$2:$J$89280, (C28=PS!$B$2:$B$89280)*(D28=PS!$D$2:$D$89280)*($A$1&gt;PS!$E$2:$E$89280)))-W$27</f>
        <v>#VALUE!</v>
      </c>
      <c r="X28" s="9" t="e" cm="1" vm="1">
        <f t="array" ref="X28">SUM(_xlfn._xlws.FILTER(PS!$L$2:$L$89280, (C28=PS!$B$2:$B$89280)*(D28=PS!$D$2:$D$89280)*($A$1&gt;PS!$E$2:$E$89280)))-X$27</f>
        <v>#VALUE!</v>
      </c>
      <c r="Y28" s="9" t="e" cm="1" vm="1">
        <f t="array" ref="Y28">SUM(_xlfn._xlws.FILTER(PS_FS!$W$2:$W$89280+PS_FS!$Y$2:$Y$89280, (C28=PS_FS!$B$2:$B$89280)*(D28=PS_FS!$D$2:$D$89280)*($A$1&gt;PS_FS!$E$2:$E$89280)))-Y$27</f>
        <v>#VALUE!</v>
      </c>
      <c r="Z28" s="9" t="e" cm="1" vm="1">
        <f t="array" ref="Z28">SUM(_xlfn._xlws.FILTER(PS_FS!$AA$2:$AA$89280, (C28=PS_FS!$B$2:$B$89280)*(D28=PS_FS!$D$2:$D$89280)*($A$1&gt;PS_FS!$E$2:$E$89280)))-Z$27</f>
        <v>#VALUE!</v>
      </c>
      <c r="AA28" s="9" t="e" cm="1" vm="1">
        <f t="array" ref="AA28">SUM(_xlfn._xlws.FILTER(PS_FS!$AB$2:$AB$89280+PS_FS!$V$2:$V$89280, (C28=PS_FS!$B$2:$B$89280)*(D28=PS_FS!$D$2:$D$89280)*($A$1&gt;PS_FS!$E$2:$E$89280)))-AA$27</f>
        <v>#VALUE!</v>
      </c>
      <c r="AB28" s="9" t="e" cm="1" vm="1">
        <f t="array" ref="AB28">SUM(_xlfn._xlws.FILTER(PS_FS!$X$2:$X$89280, (C28=PS_FS!$B$2:$B$89280)*(D28=PS_FS!$D$2:$D$89280)*($A$1&gt;PS_FS!$E$2:$E$89280)))-AB$27</f>
        <v>#VALUE!</v>
      </c>
      <c r="AC28" s="9" t="e" cm="1" vm="1">
        <f t="array" ref="AC28">SUM(_xlfn._xlws.FILTER(PS_FS!$Z$2:$Z$89280, (C28=PS_FS!$B$2:$B$89280)*(D28=PS_FS!$D$2:$D$89280)*($A$1&gt;PS_FS!$E$2:$E$89280)))-AC$27</f>
        <v>#VALUE!</v>
      </c>
      <c r="AD28" s="2" t="e" cm="1" vm="1">
        <f t="array" ref="AD28">AVERAGE(_xlfn._xlws.FILTER(ETS!$M$2:$M$89240, (C28=ETS!$A$2:$A$89240)*(D28=ETS!$C$2:$C$89240)*($A$1=ETS!$D$2:$D$89240)))</f>
        <v>#VALUE!</v>
      </c>
      <c r="AE28" s="2" t="e" cm="1" vm="1">
        <f t="array" ref="AE28">AVERAGE(_xlfn._xlws.FILTER(ETS!$M$2:$M$89240, (C28=ETS!$A$2:$A$89240)*(D28=ETS!$C$2:$C$89240)*(2040=ETS!$D$2:$D$89240)))</f>
        <v>#VALUE!</v>
      </c>
      <c r="AF28" s="9" t="e" cm="1" vm="1">
        <f t="array" ref="AF28">AVERAGE(_xlfn._xlws.FILTER(ETS!$L$2:$L$89240, (C28=ETS!$A$2:$A$89240)*(D28=ETS!$C$2:$C$89240)))*40-AF$27</f>
        <v>#VALUE!</v>
      </c>
      <c r="AG28" s="9" t="e" cm="1" vm="1">
        <f t="array" ref="AG28">AVERAGE(_xlfn._xlws.FILTER(ETS!$K$2:$K$89240, (C28=ETS!$A$2:$A$89240)*(D28=ETS!$C$2:$C$89240)))*40-AG$27</f>
        <v>#VALUE!</v>
      </c>
      <c r="AH28" s="9" t="e" cm="1" vm="1">
        <f t="array" ref="AH28">AVERAGE(_xlfn._xlws.FILTER(ETS!$J$2:$J$89240, (C28=ETS!$A$2:$A$89240)*(D28=ETS!$C$2:$C$89240)))*40-AH$27</f>
        <v>#VALUE!</v>
      </c>
      <c r="AI28" s="4" t="e" vm="2">
        <f t="shared" si="18"/>
        <v>#VALUE!</v>
      </c>
      <c r="AJ28" s="2" t="e" vm="2">
        <f t="shared" si="1"/>
        <v>#VALUE!</v>
      </c>
      <c r="AK28" s="9" t="e" vm="2">
        <f t="shared" ref="AK28:AK31" si="21">AJ28+AJ$2</f>
        <v>#VALUE!</v>
      </c>
      <c r="AL28" t="e" vm="2">
        <f t="shared" si="2"/>
        <v>#VALUE!</v>
      </c>
      <c r="AM28" s="9" t="e" vm="2">
        <f t="shared" si="3"/>
        <v>#VALUE!</v>
      </c>
      <c r="AN28" t="e" vm="2">
        <f t="shared" si="6"/>
        <v>#VALUE!</v>
      </c>
      <c r="AO28" t="e" vm="2">
        <f t="shared" si="7"/>
        <v>#VALUE!</v>
      </c>
      <c r="AP28" t="e" vm="2">
        <f t="shared" ref="AP28:AP31" si="22">AJ28-AN28</f>
        <v>#VALUE!</v>
      </c>
      <c r="AQ28" t="e" vm="2">
        <f t="shared" si="9"/>
        <v>#VALUE!</v>
      </c>
      <c r="AR28">
        <v>2490.4501079403449</v>
      </c>
      <c r="AS28" t="e" vm="2">
        <f t="shared" si="10"/>
        <v>#VALUE!</v>
      </c>
      <c r="AT28" s="4" t="e" vm="2">
        <f t="shared" si="4"/>
        <v>#VALUE!</v>
      </c>
      <c r="AU28" s="4" t="e" vm="2">
        <f t="shared" si="4"/>
        <v>#VALUE!</v>
      </c>
    </row>
    <row r="29" spans="1:47" x14ac:dyDescent="0.25">
      <c r="A29" t="s">
        <v>233</v>
      </c>
      <c r="B29">
        <v>43</v>
      </c>
      <c r="C29">
        <v>76</v>
      </c>
      <c r="D29" t="s">
        <v>340</v>
      </c>
      <c r="E29" s="3" t="e" cm="1">
        <f t="array" ref="E29">AVERAGE(_xlfn._xlws.FILTER('H2'!$AG$2:$AG$89120, (C29='H2'!$B$2:$B$89280)*(D29='H2'!$D$2:$D$89280)*($A$1='H2'!$E$2:$E$89280)))</f>
        <v>#VALUE!</v>
      </c>
      <c r="F29" s="2" t="e" cm="1">
        <f t="array" ref="F29">AVERAGE(_xlfn._xlws.FILTER('H2'!$AG$2:$AG$89120, (C29='H2'!$B$2:$B$89280)*(D29='H2'!$D$2:$D$89280)*(2040='H2'!$E$2:$E$89280)))</f>
        <v>#VALUE!</v>
      </c>
      <c r="G29" s="9" t="e" cm="1">
        <f t="array" ref="G29">_xlfn._xlws.FILTER('H2'!$AH$2:$AH$98960, (C29='H2'!$B$2:$B$89280)*(D29='H2'!$D$2:$D$89280)*($A$1='H2'!$E$2:$E$89280))</f>
        <v>#VALUE!</v>
      </c>
      <c r="H29" s="9" t="e" cm="1">
        <f t="array" ref="H29">_xlfn._xlws.FILTER('H2'!$AJ$2:$AJ$98960, (C29='H2'!$B$2:$B$89280)*(D29='H2'!$D$2:$D$89280)*($A$1='H2'!$E$2:$E$89280))</f>
        <v>#VALUE!</v>
      </c>
      <c r="I29" s="9" t="e" cm="1">
        <f t="array" ref="I29">_xlfn._xlws.FILTER('H2'!$AK$2:$AK$98960, (C29='H2'!$B$2:$B$89280)*(D29='H2'!$D$2:$D$89280)*($A$1='H2'!$E$2:$E$89280))</f>
        <v>#VALUE!</v>
      </c>
      <c r="J29" s="9" t="e" cm="1">
        <f t="array" ref="J29">_xlfn._xlws.FILTER('H2'!$AL$2:$AL$98960, (C29='H2'!$B$2:$B$89280)*(D29='H2'!$D$2:$D$89280)*($A$1='H2'!$E$2:$E$89280))</f>
        <v>#VALUE!</v>
      </c>
      <c r="K29" s="9" t="e" cm="1" vm="1">
        <f t="array" ref="K29">SUM(_xlfn._xlws.FILTER('H2'!$L$2:$L$89280, (C29='H2'!$B$2:$B$89280)*(D29='H2'!$D$2:$D$89280)*($A$1&gt;'H2'!$E$2:$E$89280)))</f>
        <v>#VALUE!</v>
      </c>
      <c r="L29" s="9" t="e" cm="1" vm="1">
        <f t="array" ref="L29">SUM(_xlfn._xlws.FILTER('H2'!$M$2:$M$89280, (C29='H2'!$B$2:$B$89280)*(D29='H2'!$D$2:$D$89280)*($A$1&gt;'H2'!$E$2:$E$89280)))</f>
        <v>#VALUE!</v>
      </c>
      <c r="M29" s="9" t="e" cm="1" vm="1">
        <f t="array" ref="M29">SUM(_xlfn._xlws.FILTER('H2'!$K$2:$K$89280, ($C29='H2'!$B$2:$B$89280)*(D29='H2'!$D$2:$D$89280)*($A$1&gt;'H2'!$E$2:$E$89280)))</f>
        <v>#VALUE!</v>
      </c>
      <c r="N29" s="9" t="e" cm="1" vm="1">
        <f t="array" ref="N29">SUM(_xlfn._xlws.FILTER('H2'!$N$2:$N$89280, ($C29='H2'!$B$2:$B$89280)*(D29='H2'!$D$2:$D$89280)*($A$1&gt;'H2'!$E$2:$E$89280)))</f>
        <v>#VALUE!</v>
      </c>
      <c r="O29" s="2" t="e" cm="1" vm="1">
        <f t="array" ref="O29">AVERAGE(_xlfn._xlws.FILTER('H2'!$H$2:$H$89280, ($C29='H2'!$B$2:$B$89280)*(D29='H2'!$D$2:$D$89280)*($A$1='H2'!$E$2:$E$89280)))</f>
        <v>#VALUE!</v>
      </c>
      <c r="P29" s="2" t="e" cm="1" vm="1">
        <f t="array" ref="P29">AVERAGE(_xlfn._xlws.FILTER('H2'!$I$2:$I$89280, ($C29='H2'!$B$2:$B$89280)*(D29='H2'!$D$2:$D$89280)*($A$1='H2'!$E$2:$E$89280)))</f>
        <v>#VALUE!</v>
      </c>
      <c r="Q29" s="2" t="e" cm="1" vm="1">
        <f t="array" ref="Q29">AVERAGE(_xlfn._xlws.FILTER('H2'!$G$2:$G$89280, ($C29='H2'!$B$2:$B$89280)*(D29='H2'!$D$2:$D$89280)*($A$1='H2'!$E$2:$E$89280)))</f>
        <v>#VALUE!</v>
      </c>
      <c r="R29" s="2" t="e" cm="1" vm="1">
        <f t="array" ref="R29">AVERAGE(_xlfn._xlws.FILTER(PS!$F$2:$F$89280, (C29=PS!$B$2:$B$89280)*(D29=PS!$D$2:$D$89280)*($A$1=PS!$E$2:$E$89280)))</f>
        <v>#VALUE!</v>
      </c>
      <c r="S29" s="2" t="e" cm="1" vm="1">
        <f t="array" ref="S29">AVERAGE(_xlfn._xlws.FILTER(PS!$F$2:$F$89280, (C29=PS!$B$2:$B$89280)*(D29=PS!$D$2:$D$89280)*(2040=PS!$E$2:$E$89280)))</f>
        <v>#VALUE!</v>
      </c>
      <c r="T29" s="9" t="e" cm="1" vm="1">
        <f t="array" ref="T29">SUM(_xlfn._xlws.FILTER(PS!$I$2:$I$89280, (C29=PS!$B$2:$B$89280)*(D29=PS!$D$2:$D$89280)*($A$1&gt;PS!$E$2:$E$89280)))+SUM(_xlfn._xlws.FILTER(PS!$K$2:$K$89280, (C29=PS!$B$2:$B$89280)*(D29=PS!$D$2:$D$89280)*($A$1&gt;PS!$E$2:$E$89280)))-T$27</f>
        <v>#VALUE!</v>
      </c>
      <c r="U29" s="9" t="e" cm="1" vm="1">
        <f t="array" ref="U29">SUM(_xlfn._xlws.FILTER(PS!$M$2:$M$89280, (C29=PS!$B$2:$B$89280)*(D29=PS!$D$2:$D$89280)*($A$1&gt;PS!$E$2:$E$89280)))-U$27</f>
        <v>#VALUE!</v>
      </c>
      <c r="V29" s="9" t="e" cm="1" vm="1">
        <f t="array" ref="V29">SUM(_xlfn._xlws.FILTER(PS!$H$2:$H$89280+PS!$N$2:$N$89280, (C29=PS!$B$2:$B$89280)*(D29=PS!$D$2:$D$89280)*($A$1&gt;PS!$E$2:$E$89280)))-V$27</f>
        <v>#VALUE!</v>
      </c>
      <c r="W29" s="9" t="e" cm="1" vm="1">
        <f t="array" ref="W29">SUM(_xlfn._xlws.FILTER(PS!$J$2:$J$89280, (C29=PS!$B$2:$B$89280)*(D29=PS!$D$2:$D$89280)*($A$1&gt;PS!$E$2:$E$89280)))-W$27</f>
        <v>#VALUE!</v>
      </c>
      <c r="X29" s="9" t="e" cm="1" vm="1">
        <f t="array" ref="X29">SUM(_xlfn._xlws.FILTER(PS!$L$2:$L$89280, (C29=PS!$B$2:$B$89280)*(D29=PS!$D$2:$D$89280)*($A$1&gt;PS!$E$2:$E$89280)))-X$27</f>
        <v>#VALUE!</v>
      </c>
      <c r="Y29" s="9" t="e" cm="1" vm="1">
        <f t="array" ref="Y29">SUM(_xlfn._xlws.FILTER(PS_FS!$W$2:$W$89280+PS_FS!$Y$2:$Y$89280, (C29=PS_FS!$B$2:$B$89280)*(D29=PS_FS!$D$2:$D$89280)*($A$1&gt;PS_FS!$E$2:$E$89280)))-Y$27</f>
        <v>#VALUE!</v>
      </c>
      <c r="Z29" s="9" t="e" cm="1" vm="1">
        <f t="array" ref="Z29">SUM(_xlfn._xlws.FILTER(PS_FS!$AA$2:$AA$89280, (C29=PS_FS!$B$2:$B$89280)*(D29=PS_FS!$D$2:$D$89280)*($A$1&gt;PS_FS!$E$2:$E$89280)))-Z$27</f>
        <v>#VALUE!</v>
      </c>
      <c r="AA29" s="9" t="e" cm="1" vm="1">
        <f t="array" ref="AA29">SUM(_xlfn._xlws.FILTER(PS_FS!$AB$2:$AB$89280+PS_FS!$V$2:$V$89280, (C29=PS_FS!$B$2:$B$89280)*(D29=PS_FS!$D$2:$D$89280)*($A$1&gt;PS_FS!$E$2:$E$89280)))-AA$27</f>
        <v>#VALUE!</v>
      </c>
      <c r="AB29" s="9" t="e" cm="1" vm="1">
        <f t="array" ref="AB29">SUM(_xlfn._xlws.FILTER(PS_FS!$X$2:$X$89280, (C29=PS_FS!$B$2:$B$89280)*(D29=PS_FS!$D$2:$D$89280)*($A$1&gt;PS_FS!$E$2:$E$89280)))-AB$27</f>
        <v>#VALUE!</v>
      </c>
      <c r="AC29" s="9" t="e" cm="1" vm="1">
        <f t="array" ref="AC29">SUM(_xlfn._xlws.FILTER(PS_FS!$Z$2:$Z$89280, (C29=PS_FS!$B$2:$B$89280)*(D29=PS_FS!$D$2:$D$89280)*($A$1&gt;PS_FS!$E$2:$E$89280)))-AC$27</f>
        <v>#VALUE!</v>
      </c>
      <c r="AD29" s="2" t="e" cm="1" vm="1">
        <f t="array" ref="AD29">AVERAGE(_xlfn._xlws.FILTER(ETS!$M$2:$M$89240, (C29=ETS!$A$2:$A$89240)*(D29=ETS!$C$2:$C$89240)*($A$1=ETS!$D$2:$D$89240)))</f>
        <v>#VALUE!</v>
      </c>
      <c r="AE29" s="2" t="e" cm="1" vm="1">
        <f t="array" ref="AE29">AVERAGE(_xlfn._xlws.FILTER(ETS!$M$2:$M$89240, (C29=ETS!$A$2:$A$89240)*(D29=ETS!$C$2:$C$89240)*(2040=ETS!$D$2:$D$89240)))</f>
        <v>#VALUE!</v>
      </c>
      <c r="AF29" s="9" t="e" cm="1" vm="1">
        <f t="array" ref="AF29">AVERAGE(_xlfn._xlws.FILTER(ETS!$L$2:$L$89240, (C29=ETS!$A$2:$A$89240)*(D29=ETS!$C$2:$C$89240)))*40-AF$27</f>
        <v>#VALUE!</v>
      </c>
      <c r="AG29" s="9" t="e" cm="1" vm="1">
        <f t="array" ref="AG29">AVERAGE(_xlfn._xlws.FILTER(ETS!$K$2:$K$89240, (C29=ETS!$A$2:$A$89240)*(D29=ETS!$C$2:$C$89240)))*40-AG$27</f>
        <v>#VALUE!</v>
      </c>
      <c r="AH29" s="9" t="e" cm="1" vm="1">
        <f t="array" ref="AH29">AVERAGE(_xlfn._xlws.FILTER(ETS!$J$2:$J$89240, (C29=ETS!$A$2:$A$89240)*(D29=ETS!$C$2:$C$89240)))*40-AH$27</f>
        <v>#VALUE!</v>
      </c>
      <c r="AI29" s="4" t="e" vm="2">
        <f t="shared" si="18"/>
        <v>#VALUE!</v>
      </c>
      <c r="AJ29" s="2" t="e" vm="2">
        <f t="shared" si="1"/>
        <v>#VALUE!</v>
      </c>
      <c r="AK29" s="9" t="e" vm="2">
        <f t="shared" si="21"/>
        <v>#VALUE!</v>
      </c>
      <c r="AL29" t="e" vm="2">
        <f t="shared" si="2"/>
        <v>#VALUE!</v>
      </c>
      <c r="AM29" s="9" t="e" vm="2">
        <f t="shared" si="3"/>
        <v>#VALUE!</v>
      </c>
      <c r="AN29" t="e" vm="2">
        <f t="shared" si="6"/>
        <v>#VALUE!</v>
      </c>
      <c r="AO29" t="e" vm="2">
        <f t="shared" si="7"/>
        <v>#VALUE!</v>
      </c>
      <c r="AP29" t="e" vm="2">
        <f t="shared" si="22"/>
        <v>#VALUE!</v>
      </c>
      <c r="AQ29" t="e" vm="2">
        <f t="shared" si="9"/>
        <v>#VALUE!</v>
      </c>
      <c r="AR29">
        <v>2490.4501079403449</v>
      </c>
      <c r="AS29" t="e" vm="2">
        <f t="shared" si="10"/>
        <v>#VALUE!</v>
      </c>
      <c r="AT29" s="4" t="e" vm="2">
        <f t="shared" si="4"/>
        <v>#VALUE!</v>
      </c>
      <c r="AU29" s="4" t="e" vm="2">
        <f t="shared" si="4"/>
        <v>#VALUE!</v>
      </c>
    </row>
    <row r="30" spans="1:47" x14ac:dyDescent="0.25">
      <c r="A30" t="s">
        <v>238</v>
      </c>
      <c r="B30">
        <v>44</v>
      </c>
      <c r="C30">
        <v>176</v>
      </c>
      <c r="D30" t="s">
        <v>340</v>
      </c>
      <c r="E30" s="3" t="e" cm="1">
        <f t="array" ref="E30">AVERAGE(_xlfn._xlws.FILTER('H2'!$AG$2:$AG$89120, (C30='H2'!$B$2:$B$89280)*(D30='H2'!$D$2:$D$89280)*($A$1='H2'!$E$2:$E$89280)))</f>
        <v>#VALUE!</v>
      </c>
      <c r="F30" s="2" t="e" cm="1">
        <f t="array" ref="F30">AVERAGE(_xlfn._xlws.FILTER('H2'!$AG$2:$AG$89120, (C30='H2'!$B$2:$B$89280)*(D30='H2'!$D$2:$D$89280)*(2040='H2'!$E$2:$E$89280)))</f>
        <v>#VALUE!</v>
      </c>
      <c r="G30" s="9" t="e" cm="1">
        <f t="array" ref="G30">_xlfn._xlws.FILTER('H2'!$AH$2:$AH$98960, (C30='H2'!$B$2:$B$89280)*(D30='H2'!$D$2:$D$89280)*($A$1='H2'!$E$2:$E$89280))</f>
        <v>#VALUE!</v>
      </c>
      <c r="H30" s="9" t="e" cm="1">
        <f t="array" ref="H30">_xlfn._xlws.FILTER('H2'!$AJ$2:$AJ$98960, (C30='H2'!$B$2:$B$89280)*(D30='H2'!$D$2:$D$89280)*($A$1='H2'!$E$2:$E$89280))</f>
        <v>#VALUE!</v>
      </c>
      <c r="I30" s="9" t="e" cm="1">
        <f t="array" ref="I30">_xlfn._xlws.FILTER('H2'!$AK$2:$AK$98960, (C30='H2'!$B$2:$B$89280)*(D30='H2'!$D$2:$D$89280)*($A$1='H2'!$E$2:$E$89280))</f>
        <v>#VALUE!</v>
      </c>
      <c r="J30" s="9" t="e" cm="1">
        <f t="array" ref="J30">_xlfn._xlws.FILTER('H2'!$AL$2:$AL$98960, (C30='H2'!$B$2:$B$89280)*(D30='H2'!$D$2:$D$89280)*($A$1='H2'!$E$2:$E$89280))</f>
        <v>#VALUE!</v>
      </c>
      <c r="K30" s="9" t="e" cm="1" vm="1">
        <f t="array" ref="K30">SUM(_xlfn._xlws.FILTER('H2'!$L$2:$L$89280, (C30='H2'!$B$2:$B$89280)*(D30='H2'!$D$2:$D$89280)*($A$1&gt;'H2'!$E$2:$E$89280)))</f>
        <v>#VALUE!</v>
      </c>
      <c r="L30" s="9" t="e" cm="1" vm="1">
        <f t="array" ref="L30">SUM(_xlfn._xlws.FILTER('H2'!$M$2:$M$89280, (C30='H2'!$B$2:$B$89280)*(D30='H2'!$D$2:$D$89280)*($A$1&gt;'H2'!$E$2:$E$89280)))</f>
        <v>#VALUE!</v>
      </c>
      <c r="M30" s="9" t="e" cm="1" vm="1">
        <f t="array" ref="M30">SUM(_xlfn._xlws.FILTER('H2'!$K$2:$K$89280, ($C30='H2'!$B$2:$B$89280)*(D30='H2'!$D$2:$D$89280)*($A$1&gt;'H2'!$E$2:$E$89280)))</f>
        <v>#VALUE!</v>
      </c>
      <c r="N30" s="9" t="e" cm="1" vm="1">
        <f t="array" ref="N30">SUM(_xlfn._xlws.FILTER('H2'!$N$2:$N$89280, ($C30='H2'!$B$2:$B$89280)*(D30='H2'!$D$2:$D$89280)*($A$1&gt;'H2'!$E$2:$E$89280)))</f>
        <v>#VALUE!</v>
      </c>
      <c r="O30" s="2" t="e" cm="1" vm="1">
        <f t="array" ref="O30">AVERAGE(_xlfn._xlws.FILTER('H2'!$H$2:$H$89280, ($C30='H2'!$B$2:$B$89280)*(D30='H2'!$D$2:$D$89280)*($A$1='H2'!$E$2:$E$89280)))</f>
        <v>#VALUE!</v>
      </c>
      <c r="P30" s="2" t="e" cm="1" vm="1">
        <f t="array" ref="P30">AVERAGE(_xlfn._xlws.FILTER('H2'!$I$2:$I$89280, ($C30='H2'!$B$2:$B$89280)*(D30='H2'!$D$2:$D$89280)*($A$1='H2'!$E$2:$E$89280)))</f>
        <v>#VALUE!</v>
      </c>
      <c r="Q30" s="2" t="e" cm="1" vm="1">
        <f t="array" ref="Q30">AVERAGE(_xlfn._xlws.FILTER('H2'!$G$2:$G$89280, ($C30='H2'!$B$2:$B$89280)*(D30='H2'!$D$2:$D$89280)*($A$1='H2'!$E$2:$E$89280)))</f>
        <v>#VALUE!</v>
      </c>
      <c r="R30" s="2" t="e" cm="1" vm="1">
        <f t="array" ref="R30">AVERAGE(_xlfn._xlws.FILTER(PS!$F$2:$F$89280, (C30=PS!$B$2:$B$89280)*(D30=PS!$D$2:$D$89280)*($A$1=PS!$E$2:$E$89280)))</f>
        <v>#VALUE!</v>
      </c>
      <c r="S30" s="2" t="e" cm="1" vm="1">
        <f t="array" ref="S30">AVERAGE(_xlfn._xlws.FILTER(PS!$F$2:$F$89280, (C30=PS!$B$2:$B$89280)*(D30=PS!$D$2:$D$89280)*(2040=PS!$E$2:$E$89280)))</f>
        <v>#VALUE!</v>
      </c>
      <c r="T30" s="9" t="e" cm="1" vm="1">
        <f t="array" ref="T30">SUM(_xlfn._xlws.FILTER(PS!$I$2:$I$89280, (C30=PS!$B$2:$B$89280)*(D30=PS!$D$2:$D$89280)*($A$1&gt;PS!$E$2:$E$89280)))+SUM(_xlfn._xlws.FILTER(PS!$K$2:$K$89280, (C30=PS!$B$2:$B$89280)*(D30=PS!$D$2:$D$89280)*($A$1&gt;PS!$E$2:$E$89280)))-T$27</f>
        <v>#VALUE!</v>
      </c>
      <c r="U30" s="9" t="e" cm="1" vm="1">
        <f t="array" ref="U30">SUM(_xlfn._xlws.FILTER(PS!$M$2:$M$89280, (C30=PS!$B$2:$B$89280)*(D30=PS!$D$2:$D$89280)*($A$1&gt;PS!$E$2:$E$89280)))-U$27</f>
        <v>#VALUE!</v>
      </c>
      <c r="V30" s="9" t="e" cm="1" vm="1">
        <f t="array" ref="V30">SUM(_xlfn._xlws.FILTER(PS!$H$2:$H$89280+PS!$N$2:$N$89280, (C30=PS!$B$2:$B$89280)*(D30=PS!$D$2:$D$89280)*($A$1&gt;PS!$E$2:$E$89280)))-V$27</f>
        <v>#VALUE!</v>
      </c>
      <c r="W30" s="9" t="e" cm="1" vm="1">
        <f t="array" ref="W30">SUM(_xlfn._xlws.FILTER(PS!$J$2:$J$89280, (C30=PS!$B$2:$B$89280)*(D30=PS!$D$2:$D$89280)*($A$1&gt;PS!$E$2:$E$89280)))-W$27</f>
        <v>#VALUE!</v>
      </c>
      <c r="X30" s="9" t="e" cm="1" vm="1">
        <f t="array" ref="X30">SUM(_xlfn._xlws.FILTER(PS!$L$2:$L$89280, (C30=PS!$B$2:$B$89280)*(D30=PS!$D$2:$D$89280)*($A$1&gt;PS!$E$2:$E$89280)))-X$27</f>
        <v>#VALUE!</v>
      </c>
      <c r="Y30" s="9" t="e" cm="1" vm="1">
        <f t="array" ref="Y30">SUM(_xlfn._xlws.FILTER(PS_FS!$W$2:$W$89280+PS_FS!$Y$2:$Y$89280, (C30=PS_FS!$B$2:$B$89280)*(D30=PS_FS!$D$2:$D$89280)*($A$1&gt;PS_FS!$E$2:$E$89280)))-Y$27</f>
        <v>#VALUE!</v>
      </c>
      <c r="Z30" s="9" t="e" cm="1" vm="1">
        <f t="array" ref="Z30">SUM(_xlfn._xlws.FILTER(PS_FS!$AA$2:$AA$89280, (C30=PS_FS!$B$2:$B$89280)*(D30=PS_FS!$D$2:$D$89280)*($A$1&gt;PS_FS!$E$2:$E$89280)))-Z$27</f>
        <v>#VALUE!</v>
      </c>
      <c r="AA30" s="9" t="e" cm="1" vm="1">
        <f t="array" ref="AA30">SUM(_xlfn._xlws.FILTER(PS_FS!$AB$2:$AB$89280+PS_FS!$V$2:$V$89280, (C30=PS_FS!$B$2:$B$89280)*(D30=PS_FS!$D$2:$D$89280)*($A$1&gt;PS_FS!$E$2:$E$89280)))-AA$27</f>
        <v>#VALUE!</v>
      </c>
      <c r="AB30" s="9" t="e" cm="1" vm="1">
        <f t="array" ref="AB30">SUM(_xlfn._xlws.FILTER(PS_FS!$X$2:$X$89280, (C30=PS_FS!$B$2:$B$89280)*(D30=PS_FS!$D$2:$D$89280)*($A$1&gt;PS_FS!$E$2:$E$89280)))-AB$27</f>
        <v>#VALUE!</v>
      </c>
      <c r="AC30" s="9" t="e" cm="1" vm="1">
        <f t="array" ref="AC30">SUM(_xlfn._xlws.FILTER(PS_FS!$Z$2:$Z$89280, (C30=PS_FS!$B$2:$B$89280)*(D30=PS_FS!$D$2:$D$89280)*($A$1&gt;PS_FS!$E$2:$E$89280)))-AC$27</f>
        <v>#VALUE!</v>
      </c>
      <c r="AD30" s="2" t="e" cm="1" vm="1">
        <f t="array" ref="AD30">AVERAGE(_xlfn._xlws.FILTER(ETS!$M$2:$M$89240, (C30=ETS!$A$2:$A$89240)*(D30=ETS!$C$2:$C$89240)*($A$1=ETS!$D$2:$D$89240)))</f>
        <v>#VALUE!</v>
      </c>
      <c r="AE30" s="2" t="e" cm="1" vm="1">
        <f t="array" ref="AE30">AVERAGE(_xlfn._xlws.FILTER(ETS!$M$2:$M$89240, (C30=ETS!$A$2:$A$89240)*(D30=ETS!$C$2:$C$89240)*(2040=ETS!$D$2:$D$89240)))</f>
        <v>#VALUE!</v>
      </c>
      <c r="AF30" s="9" t="e" cm="1" vm="1">
        <f t="array" ref="AF30">AVERAGE(_xlfn._xlws.FILTER(ETS!$L$2:$L$89240, (C30=ETS!$A$2:$A$89240)*(D30=ETS!$C$2:$C$89240)))*40-AF$27</f>
        <v>#VALUE!</v>
      </c>
      <c r="AG30" s="9" t="e" cm="1" vm="1">
        <f t="array" ref="AG30">AVERAGE(_xlfn._xlws.FILTER(ETS!$K$2:$K$89240, (C30=ETS!$A$2:$A$89240)*(D30=ETS!$C$2:$C$89240)))*40-AG$27</f>
        <v>#VALUE!</v>
      </c>
      <c r="AH30" s="9" t="e" cm="1" vm="1">
        <f t="array" ref="AH30">AVERAGE(_xlfn._xlws.FILTER(ETS!$J$2:$J$89240, (C30=ETS!$A$2:$A$89240)*(D30=ETS!$C$2:$C$89240)))*40-AH$27</f>
        <v>#VALUE!</v>
      </c>
      <c r="AI30" s="4" t="e" vm="2">
        <f t="shared" si="18"/>
        <v>#VALUE!</v>
      </c>
      <c r="AJ30" s="2" t="e" vm="2">
        <f t="shared" si="1"/>
        <v>#VALUE!</v>
      </c>
      <c r="AK30" s="9" t="e" vm="2">
        <f t="shared" si="21"/>
        <v>#VALUE!</v>
      </c>
      <c r="AL30" t="e" vm="2">
        <f t="shared" si="2"/>
        <v>#VALUE!</v>
      </c>
      <c r="AM30" s="9" t="e" vm="2">
        <f t="shared" si="3"/>
        <v>#VALUE!</v>
      </c>
      <c r="AN30" t="e" vm="2">
        <f t="shared" si="6"/>
        <v>#VALUE!</v>
      </c>
      <c r="AO30" t="e" vm="2">
        <f t="shared" si="7"/>
        <v>#VALUE!</v>
      </c>
      <c r="AP30" t="e" vm="2">
        <f t="shared" si="22"/>
        <v>#VALUE!</v>
      </c>
      <c r="AQ30" t="e" vm="2">
        <f t="shared" si="9"/>
        <v>#VALUE!</v>
      </c>
      <c r="AR30">
        <v>2490.4501079403449</v>
      </c>
      <c r="AS30" t="e" vm="2">
        <f t="shared" si="10"/>
        <v>#VALUE!</v>
      </c>
      <c r="AT30" s="4" t="e" vm="2">
        <f t="shared" si="4"/>
        <v>#VALUE!</v>
      </c>
      <c r="AU30" s="4" t="e" vm="2">
        <f t="shared" si="4"/>
        <v>#VALUE!</v>
      </c>
    </row>
    <row r="31" spans="1:47" x14ac:dyDescent="0.25">
      <c r="A31" t="s">
        <v>242</v>
      </c>
      <c r="B31">
        <v>45</v>
      </c>
      <c r="C31">
        <v>226</v>
      </c>
      <c r="D31" t="s">
        <v>340</v>
      </c>
      <c r="E31" s="3" t="e" cm="1">
        <f t="array" ref="E31">AVERAGE(_xlfn._xlws.FILTER('H2'!$AG$2:$AG$89120, (C31='H2'!$B$2:$B$89280)*(D31='H2'!$D$2:$D$89280)*($A$1='H2'!$E$2:$E$89280)))</f>
        <v>#VALUE!</v>
      </c>
      <c r="F31" s="2" t="e" cm="1">
        <f t="array" ref="F31">AVERAGE(_xlfn._xlws.FILTER('H2'!$AG$2:$AG$89120, (C31='H2'!$B$2:$B$89280)*(D31='H2'!$D$2:$D$89280)*(2040='H2'!$E$2:$E$89280)))</f>
        <v>#VALUE!</v>
      </c>
      <c r="G31" s="9" t="e" cm="1">
        <f t="array" ref="G31">_xlfn._xlws.FILTER('H2'!$AH$2:$AH$98960, (C31='H2'!$B$2:$B$89280)*(D31='H2'!$D$2:$D$89280)*($A$1='H2'!$E$2:$E$89280))</f>
        <v>#VALUE!</v>
      </c>
      <c r="H31" s="9" t="e" cm="1">
        <f t="array" ref="H31">_xlfn._xlws.FILTER('H2'!$AJ$2:$AJ$98960, (C31='H2'!$B$2:$B$89280)*(D31='H2'!$D$2:$D$89280)*($A$1='H2'!$E$2:$E$89280))</f>
        <v>#VALUE!</v>
      </c>
      <c r="I31" s="9" t="e" cm="1">
        <f t="array" ref="I31">_xlfn._xlws.FILTER('H2'!$AK$2:$AK$98960, (C31='H2'!$B$2:$B$89280)*(D31='H2'!$D$2:$D$89280)*($A$1='H2'!$E$2:$E$89280))</f>
        <v>#VALUE!</v>
      </c>
      <c r="J31" s="9" t="e" cm="1">
        <f t="array" ref="J31">_xlfn._xlws.FILTER('H2'!$AL$2:$AL$98960, (C31='H2'!$B$2:$B$89280)*(D31='H2'!$D$2:$D$89280)*($A$1='H2'!$E$2:$E$89280))</f>
        <v>#VALUE!</v>
      </c>
      <c r="K31" s="9" t="e" cm="1" vm="1">
        <f t="array" ref="K31">SUM(_xlfn._xlws.FILTER('H2'!$L$2:$L$89280, (C31='H2'!$B$2:$B$89280)*(D31='H2'!$D$2:$D$89280)*($A$1&gt;'H2'!$E$2:$E$89280)))</f>
        <v>#VALUE!</v>
      </c>
      <c r="L31" s="9" t="e" cm="1" vm="1">
        <f t="array" ref="L31">SUM(_xlfn._xlws.FILTER('H2'!$M$2:$M$89280, (C31='H2'!$B$2:$B$89280)*(D31='H2'!$D$2:$D$89280)*($A$1&gt;'H2'!$E$2:$E$89280)))</f>
        <v>#VALUE!</v>
      </c>
      <c r="M31" s="9" t="e" cm="1" vm="1">
        <f t="array" ref="M31">SUM(_xlfn._xlws.FILTER('H2'!$K$2:$K$89280, ($C31='H2'!$B$2:$B$89280)*(D31='H2'!$D$2:$D$89280)*($A$1&gt;'H2'!$E$2:$E$89280)))</f>
        <v>#VALUE!</v>
      </c>
      <c r="N31" s="9" t="e" cm="1" vm="1">
        <f t="array" ref="N31">SUM(_xlfn._xlws.FILTER('H2'!$N$2:$N$89280, ($C31='H2'!$B$2:$B$89280)*(D31='H2'!$D$2:$D$89280)*($A$1&gt;'H2'!$E$2:$E$89280)))</f>
        <v>#VALUE!</v>
      </c>
      <c r="O31" s="2" t="e" cm="1" vm="1">
        <f t="array" ref="O31">AVERAGE(_xlfn._xlws.FILTER('H2'!$H$2:$H$89280, ($C31='H2'!$B$2:$B$89280)*(D31='H2'!$D$2:$D$89280)*($A$1='H2'!$E$2:$E$89280)))</f>
        <v>#VALUE!</v>
      </c>
      <c r="P31" s="2" t="e" cm="1" vm="1">
        <f t="array" ref="P31">AVERAGE(_xlfn._xlws.FILTER('H2'!$I$2:$I$89280, ($C31='H2'!$B$2:$B$89280)*(D31='H2'!$D$2:$D$89280)*($A$1='H2'!$E$2:$E$89280)))</f>
        <v>#VALUE!</v>
      </c>
      <c r="Q31" s="2" t="e" cm="1" vm="1">
        <f t="array" ref="Q31">AVERAGE(_xlfn._xlws.FILTER('H2'!$G$2:$G$89280, ($C31='H2'!$B$2:$B$89280)*(D31='H2'!$D$2:$D$89280)*($A$1='H2'!$E$2:$E$89280)))</f>
        <v>#VALUE!</v>
      </c>
      <c r="R31" s="2" t="e" cm="1" vm="1">
        <f t="array" ref="R31">AVERAGE(_xlfn._xlws.FILTER(PS!$F$2:$F$89280, (C31=PS!$B$2:$B$89280)*(D31=PS!$D$2:$D$89280)*($A$1=PS!$E$2:$E$89280)))</f>
        <v>#VALUE!</v>
      </c>
      <c r="S31" s="2" t="e" cm="1" vm="1">
        <f t="array" ref="S31">AVERAGE(_xlfn._xlws.FILTER(PS!$F$2:$F$89280, (C31=PS!$B$2:$B$89280)*(D31=PS!$D$2:$D$89280)*(2040=PS!$E$2:$E$89280)))</f>
        <v>#VALUE!</v>
      </c>
      <c r="T31" s="9" t="e" cm="1" vm="1">
        <f t="array" ref="T31">SUM(_xlfn._xlws.FILTER(PS!$I$2:$I$89280, (C31=PS!$B$2:$B$89280)*(D31=PS!$D$2:$D$89280)*($A$1&gt;PS!$E$2:$E$89280)))+SUM(_xlfn._xlws.FILTER(PS!$K$2:$K$89280, (C31=PS!$B$2:$B$89280)*(D31=PS!$D$2:$D$89280)*($A$1&gt;PS!$E$2:$E$89280)))-T$27</f>
        <v>#VALUE!</v>
      </c>
      <c r="U31" s="9" t="e" cm="1" vm="1">
        <f t="array" ref="U31">SUM(_xlfn._xlws.FILTER(PS!$M$2:$M$89280, (C31=PS!$B$2:$B$89280)*(D31=PS!$D$2:$D$89280)*($A$1&gt;PS!$E$2:$E$89280)))-U$27</f>
        <v>#VALUE!</v>
      </c>
      <c r="V31" s="9" t="e" cm="1" vm="1">
        <f t="array" ref="V31">SUM(_xlfn._xlws.FILTER(PS!$H$2:$H$89280+PS!$N$2:$N$89280, (C31=PS!$B$2:$B$89280)*(D31=PS!$D$2:$D$89280)*($A$1&gt;PS!$E$2:$E$89280)))-V$27</f>
        <v>#VALUE!</v>
      </c>
      <c r="W31" s="9" t="e" cm="1" vm="1">
        <f t="array" ref="W31">SUM(_xlfn._xlws.FILTER(PS!$J$2:$J$89280, (C31=PS!$B$2:$B$89280)*(D31=PS!$D$2:$D$89280)*($A$1&gt;PS!$E$2:$E$89280)))-W$27</f>
        <v>#VALUE!</v>
      </c>
      <c r="X31" s="9" t="e" cm="1" vm="1">
        <f t="array" ref="X31">SUM(_xlfn._xlws.FILTER(PS!$L$2:$L$89280, (C31=PS!$B$2:$B$89280)*(D31=PS!$D$2:$D$89280)*($A$1&gt;PS!$E$2:$E$89280)))-X$27</f>
        <v>#VALUE!</v>
      </c>
      <c r="Y31" s="9" t="e" cm="1" vm="1">
        <f t="array" ref="Y31">SUM(_xlfn._xlws.FILTER(PS_FS!$W$2:$W$89280+PS_FS!$Y$2:$Y$89280, (C31=PS_FS!$B$2:$B$89280)*(D31=PS_FS!$D$2:$D$89280)*($A$1&gt;PS_FS!$E$2:$E$89280)))-Y$27</f>
        <v>#VALUE!</v>
      </c>
      <c r="Z31" s="9" t="e" cm="1" vm="1">
        <f t="array" ref="Z31">SUM(_xlfn._xlws.FILTER(PS_FS!$AA$2:$AA$89280, (C31=PS_FS!$B$2:$B$89280)*(D31=PS_FS!$D$2:$D$89280)*($A$1&gt;PS_FS!$E$2:$E$89280)))-Z$27</f>
        <v>#VALUE!</v>
      </c>
      <c r="AA31" s="9" t="e" cm="1" vm="1">
        <f t="array" ref="AA31">SUM(_xlfn._xlws.FILTER(PS_FS!$AB$2:$AB$89280+PS_FS!$V$2:$V$89280, (C31=PS_FS!$B$2:$B$89280)*(D31=PS_FS!$D$2:$D$89280)*($A$1&gt;PS_FS!$E$2:$E$89280)))-AA$27</f>
        <v>#VALUE!</v>
      </c>
      <c r="AB31" s="9" t="e" cm="1" vm="1">
        <f t="array" ref="AB31">SUM(_xlfn._xlws.FILTER(PS_FS!$X$2:$X$89280, (C31=PS_FS!$B$2:$B$89280)*(D31=PS_FS!$D$2:$D$89280)*($A$1&gt;PS_FS!$E$2:$E$89280)))-AB$27</f>
        <v>#VALUE!</v>
      </c>
      <c r="AC31" s="9" t="e" cm="1" vm="1">
        <f t="array" ref="AC31">SUM(_xlfn._xlws.FILTER(PS_FS!$Z$2:$Z$89280, (C31=PS_FS!$B$2:$B$89280)*(D31=PS_FS!$D$2:$D$89280)*($A$1&gt;PS_FS!$E$2:$E$89280)))-AC$27</f>
        <v>#VALUE!</v>
      </c>
      <c r="AD31" s="2" t="e" cm="1" vm="1">
        <f t="array" ref="AD31">AVERAGE(_xlfn._xlws.FILTER(ETS!$M$2:$M$89240, (C31=ETS!$A$2:$A$89240)*(D31=ETS!$C$2:$C$89240)*($A$1=ETS!$D$2:$D$89240)))</f>
        <v>#VALUE!</v>
      </c>
      <c r="AE31" s="2" t="e" cm="1" vm="1">
        <f t="array" ref="AE31">AVERAGE(_xlfn._xlws.FILTER(ETS!$M$2:$M$89240, (C31=ETS!$A$2:$A$89240)*(D31=ETS!$C$2:$C$89240)*(2040=ETS!$D$2:$D$89240)))</f>
        <v>#VALUE!</v>
      </c>
      <c r="AF31" s="9" t="e" cm="1" vm="1">
        <f t="array" ref="AF31">AVERAGE(_xlfn._xlws.FILTER(ETS!$L$2:$L$89240, (C31=ETS!$A$2:$A$89240)*(D31=ETS!$C$2:$C$89240)))*40-AF$27</f>
        <v>#VALUE!</v>
      </c>
      <c r="AG31" s="9" t="e" cm="1" vm="1">
        <f t="array" ref="AG31">AVERAGE(_xlfn._xlws.FILTER(ETS!$K$2:$K$89240, (C31=ETS!$A$2:$A$89240)*(D31=ETS!$C$2:$C$89240)))*40-AG$27</f>
        <v>#VALUE!</v>
      </c>
      <c r="AH31" s="9" t="e" cm="1" vm="1">
        <f t="array" ref="AH31">AVERAGE(_xlfn._xlws.FILTER(ETS!$J$2:$J$89240, (C31=ETS!$A$2:$A$89240)*(D31=ETS!$C$2:$C$89240)))*40-AH$27</f>
        <v>#VALUE!</v>
      </c>
      <c r="AI31" s="4" t="e" vm="2">
        <f t="shared" si="18"/>
        <v>#VALUE!</v>
      </c>
      <c r="AJ31" s="2" t="e" vm="2">
        <f t="shared" si="1"/>
        <v>#VALUE!</v>
      </c>
      <c r="AK31" s="9" t="e" vm="2">
        <f t="shared" si="21"/>
        <v>#VALUE!</v>
      </c>
      <c r="AL31" t="e" vm="2">
        <f t="shared" si="2"/>
        <v>#VALUE!</v>
      </c>
      <c r="AM31" s="9" t="e" vm="2">
        <f t="shared" si="3"/>
        <v>#VALUE!</v>
      </c>
      <c r="AN31" t="e" vm="2">
        <f t="shared" si="6"/>
        <v>#VALUE!</v>
      </c>
      <c r="AO31" t="e" vm="2">
        <f t="shared" si="7"/>
        <v>#VALUE!</v>
      </c>
      <c r="AP31" t="e" vm="2">
        <f t="shared" si="22"/>
        <v>#VALUE!</v>
      </c>
      <c r="AQ31" t="e" vm="2">
        <f t="shared" si="9"/>
        <v>#VALUE!</v>
      </c>
      <c r="AR31">
        <v>2490.4501079403449</v>
      </c>
      <c r="AS31" t="e" vm="2">
        <f t="shared" si="10"/>
        <v>#VALUE!</v>
      </c>
      <c r="AT31" s="4" t="e" vm="2">
        <f t="shared" si="4"/>
        <v>#VALUE!</v>
      </c>
      <c r="AU31" s="4" t="e" vm="2">
        <f t="shared" si="4"/>
        <v>#VALUE!</v>
      </c>
    </row>
    <row r="32" spans="1:47" x14ac:dyDescent="0.25">
      <c r="A32" t="s">
        <v>256</v>
      </c>
      <c r="B32">
        <v>47</v>
      </c>
      <c r="C32">
        <v>1</v>
      </c>
      <c r="D32" t="s">
        <v>345</v>
      </c>
      <c r="E32" s="3" t="e" cm="1">
        <f t="array" ref="E32">AVERAGE(_xlfn._xlws.FILTER('H2'!$AG$2:$AG$89120, (C32='H2'!$B$2:$B$89280)*(D32='H2'!$D$2:$D$89280)*($A$1='H2'!$E$2:$E$89280)))</f>
        <v>#VALUE!</v>
      </c>
      <c r="F32" s="2" t="e" cm="1">
        <f t="array" ref="F32">AVERAGE(_xlfn._xlws.FILTER('H2'!$AG$2:$AG$89120, (C32='H2'!$B$2:$B$89280)*(D32='H2'!$D$2:$D$89280)*(2040='H2'!$E$2:$E$89280)))</f>
        <v>#VALUE!</v>
      </c>
      <c r="G32" s="9" t="e" cm="1">
        <f t="array" ref="G32">_xlfn._xlws.FILTER('H2'!$AH$2:$AH$98960, (C32='H2'!$B$2:$B$89280)*(D32='H2'!$D$2:$D$89280)*($A$1='H2'!$E$2:$E$89280))</f>
        <v>#VALUE!</v>
      </c>
      <c r="H32" s="9" t="e" cm="1">
        <f t="array" ref="H32">_xlfn._xlws.FILTER('H2'!$AJ$2:$AJ$98960, (C32='H2'!$B$2:$B$89280)*(D32='H2'!$D$2:$D$89280)*($A$1='H2'!$E$2:$E$89280))</f>
        <v>#VALUE!</v>
      </c>
      <c r="I32" s="9" t="e" cm="1">
        <f t="array" ref="I32">_xlfn._xlws.FILTER('H2'!$AK$2:$AK$98960, (C32='H2'!$B$2:$B$89280)*(D32='H2'!$D$2:$D$89280)*($A$1='H2'!$E$2:$E$89280))</f>
        <v>#VALUE!</v>
      </c>
      <c r="J32" s="9" t="e" cm="1">
        <f t="array" ref="J32">_xlfn._xlws.FILTER('H2'!$AL$2:$AL$98960, (C32='H2'!$B$2:$B$89280)*(D32='H2'!$D$2:$D$89280)*($A$1='H2'!$E$2:$E$89280))</f>
        <v>#VALUE!</v>
      </c>
      <c r="K32" s="9" cm="1">
        <f t="array" ref="K32">SUM(_xlfn._xlws.FILTER('H2'!$L$2:$L$89280, (C32='H2'!$B$2:$B$89280)*(D32='H2'!$D$2:$D$89280)*($A$1&gt;'H2'!$E$2:$E$89280)))</f>
        <v>92.765514832656621</v>
      </c>
      <c r="L32" s="9" cm="1">
        <f t="array" ref="L32">SUM(_xlfn._xlws.FILTER('H2'!$M$2:$M$89280, (C32='H2'!$B$2:$B$89280)*(D32='H2'!$D$2:$D$89280)*($A$1&gt;'H2'!$E$2:$E$89280)))</f>
        <v>86.339322712734855</v>
      </c>
      <c r="M32" s="9" cm="1">
        <f t="array" ref="M32">SUM(_xlfn._xlws.FILTER('H2'!$K$2:$K$89280, ($C32='H2'!$B$2:$B$89280)*(D32='H2'!$D$2:$D$89280)*($A$1&gt;'H2'!$E$2:$E$89280)))</f>
        <v>16.939751609202908</v>
      </c>
      <c r="N32" s="9" cm="1">
        <f t="array" ref="N32">SUM(_xlfn._xlws.FILTER('H2'!$N$2:$N$89280, ($C32='H2'!$B$2:$B$89280)*(D32='H2'!$D$2:$D$89280)*($A$1&gt;'H2'!$E$2:$E$89280)))</f>
        <v>174.97501638735949</v>
      </c>
      <c r="O32" s="2" cm="1">
        <f t="array" ref="O32">AVERAGE(_xlfn._xlws.FILTER('H2'!$H$2:$H$89280, ($C32='H2'!$B$2:$B$89280)*(D32='H2'!$D$2:$D$89280)*($A$1='H2'!$E$2:$E$89280)))</f>
        <v>58.004279464811148</v>
      </c>
      <c r="P32" s="2" cm="1">
        <f t="array" ref="P32">AVERAGE(_xlfn._xlws.FILTER('H2'!$I$2:$I$89280, ($C32='H2'!$B$2:$B$89280)*(D32='H2'!$D$2:$D$89280)*($A$1='H2'!$E$2:$E$89280)))</f>
        <v>114.42279055722928</v>
      </c>
      <c r="Q32" s="2" cm="1">
        <f t="array" ref="Q32">AVERAGE(_xlfn._xlws.FILTER('H2'!$G$2:$G$89280, ($C32='H2'!$B$2:$B$89280)*(D32='H2'!$D$2:$D$89280)*($A$1='H2'!$E$2:$E$89280)))</f>
        <v>4.8606323681820314</v>
      </c>
      <c r="R32" s="2" cm="1">
        <f t="array" ref="R32">AVERAGE(_xlfn._xlws.FILTER(PS!$F$2:$F$89280, (C32=PS!$B$2:$B$89280)*(D32=PS!$D$2:$D$89280)*($A$1=PS!$E$2:$E$89280)))</f>
        <v>101.58820465328377</v>
      </c>
      <c r="S32" s="2" cm="1">
        <f t="array" ref="S32">AVERAGE(_xlfn._xlws.FILTER(PS!$F$2:$F$89280, (C32=PS!$B$2:$B$89280)*(D32=PS!$D$2:$D$89280)*(2040=PS!$E$2:$E$89280)))</f>
        <v>101.19612572554534</v>
      </c>
      <c r="T32" s="9" cm="1">
        <f t="array" ref="T32">SUM(_xlfn._xlws.FILTER(PS!$I$2:$I$89280, (C32=PS!$B$2:$B$89280)*(D32=PS!$D$2:$D$89280)*($A$1&gt;PS!$E$2:$E$89280)))+SUM(_xlfn._xlws.FILTER(PS!$K$2:$K$89280, (C32=PS!$B$2:$B$89280)*(D32=PS!$D$2:$D$89280)*($A$1&gt;PS!$E$2:$E$89280)))</f>
        <v>1709.9814134605956</v>
      </c>
      <c r="U32" s="9" cm="1">
        <f t="array" ref="U32">SUM(_xlfn._xlws.FILTER(PS!$M$2:$M$89280, (C32=PS!$B$2:$B$89280)*(D32=PS!$D$2:$D$89280)*($A$1&gt;PS!$E$2:$E$89280)))</f>
        <v>794.53032854891057</v>
      </c>
      <c r="V32" s="9" cm="1">
        <f t="array" ref="V32">SUM(_xlfn._xlws.FILTER(PS!$H$2:$H$89280+PS!$N$2:$N$89280, (C32=PS!$B$2:$B$89280)*(D32=PS!$D$2:$D$89280)*($A$1&gt;PS!$E$2:$E$89280)))</f>
        <v>92.141976854414807</v>
      </c>
      <c r="W32" s="9" cm="1">
        <f t="array" ref="W32">SUM(_xlfn._xlws.FILTER(PS!$J$2:$J$89280, (C32=PS!$B$2:$B$89280)*(D32=PS!$D$2:$D$89280)*($A$1&gt;PS!$E$2:$E$89280)))</f>
        <v>6.5421964921119872E-11</v>
      </c>
      <c r="X32" s="9" cm="1">
        <f t="array" ref="X32">SUM(_xlfn._xlws.FILTER(PS!$L$2:$L$89280, (C32=PS!$B$2:$B$89280)*(D32=PS!$D$2:$D$89280)*($A$1&gt;PS!$E$2:$E$89280)))</f>
        <v>4.8411976437534148E-11</v>
      </c>
      <c r="Y32" s="9" cm="1">
        <f t="array" ref="Y32">SUM(_xlfn._xlws.FILTER(PS_FS!$W$2:$W$89280+PS_FS!$Y$2:$Y$89280, (C32=PS_FS!$B$2:$B$89280)*(D32=PS_FS!$D$2:$D$89280)*($A$1&gt;PS_FS!$E$2:$E$89280)))</f>
        <v>36784.018297118608</v>
      </c>
      <c r="Z32" s="9" cm="1">
        <f t="array" ref="Z32">SUM(_xlfn._xlws.FILTER(PS_FS!$AA$2:$AA$89280, (C32=PS_FS!$B$2:$B$89280)*(D32=PS_FS!$D$2:$D$89280)*($A$1&gt;PS_FS!$E$2:$E$89280)))</f>
        <v>9658.9909773175586</v>
      </c>
      <c r="AA32" s="9" cm="1">
        <f t="array" ref="AA32">SUM(_xlfn._xlws.FILTER(PS_FS!$AB$2:$AB$89280+PS_FS!$V$2:$V$89280, (C32=PS_FS!$B$2:$B$89280)*(D32=PS_FS!$D$2:$D$89280)*($A$1&gt;PS_FS!$E$2:$E$89280)))</f>
        <v>3336.9156475005948</v>
      </c>
      <c r="AB32" s="9" cm="1">
        <f t="array" ref="AB32">SUM(_xlfn._xlws.FILTER(PS_FS!$X$2:$X$89280, (C32=PS_FS!$B$2:$B$89280)*(D32=PS_FS!$D$2:$D$89280)*($A$1&gt;PS_FS!$E$2:$E$89280)))</f>
        <v>1904.8268696674063</v>
      </c>
      <c r="AC32" s="9" cm="1">
        <f t="array" ref="AC32">SUM(_xlfn._xlws.FILTER(PS_FS!$Z$2:$Z$89280, (C32=PS_FS!$B$2:$B$89280)*(D32=PS_FS!$D$2:$D$89280)*($A$1&gt;PS_FS!$E$2:$E$89280)))</f>
        <v>7000.0124455438154</v>
      </c>
      <c r="AE32" s="2" cm="1">
        <f t="array" ref="AE32">AVERAGE(_xlfn._xlws.FILTER(ETS!$M$2:$M$89240, (C32=ETS!$A$2:$A$89240)*(D32=ETS!$C$2:$C$89240)*(2040=ETS!$D$2:$D$89240)))</f>
        <v>401.74517810329786</v>
      </c>
      <c r="AF32" s="9" cm="1">
        <f t="array" ref="AF32">AVERAGE(_xlfn._xlws.FILTER(ETS!$L$2:$L$89240, (C32=ETS!$A$2:$A$89240)*(D32=ETS!$C$2:$C$89240)))*40</f>
        <v>3532.5545649606156</v>
      </c>
      <c r="AG32" s="9" cm="1">
        <f t="array" ref="AG32">AVERAGE(_xlfn._xlws.FILTER(ETS!$K$2:$K$89240, (C32=ETS!$A$2:$A$89240)*(D32=ETS!$C$2:$C$89240)))*40</f>
        <v>499.12128746860265</v>
      </c>
      <c r="AH32" s="9" cm="1">
        <f t="array" ref="AH32">AVERAGE(_xlfn._xlws.FILTER(ETS!$J$2:$J$89240, (C32=ETS!$A$2:$A$89240)*(D32=ETS!$C$2:$C$89240)))*40</f>
        <v>15234.041876489666</v>
      </c>
      <c r="AI32" s="4">
        <f t="shared" si="18"/>
        <v>19265.717728918884</v>
      </c>
      <c r="AJ32" s="2">
        <f t="shared" si="1"/>
        <v>58684.764237147981</v>
      </c>
      <c r="AK32" s="9">
        <f>AJ32</f>
        <v>58684.764237147981</v>
      </c>
      <c r="AL32">
        <f t="shared" si="2"/>
        <v>9121.8941627399436</v>
      </c>
      <c r="AM32" s="9">
        <f t="shared" si="3"/>
        <v>49562.870074408042</v>
      </c>
      <c r="AN32">
        <f t="shared" si="6"/>
        <v>199.57798355712293</v>
      </c>
      <c r="AO32">
        <f t="shared" si="7"/>
        <v>5910.4596389979188</v>
      </c>
      <c r="AQ32">
        <f t="shared" si="9"/>
        <v>49562.870074408042</v>
      </c>
      <c r="AR32">
        <v>2490.4501079403449</v>
      </c>
      <c r="AS32">
        <f t="shared" si="10"/>
        <v>47072.4199664677</v>
      </c>
      <c r="AT32" s="4">
        <f t="shared" si="4"/>
        <v>52776.485075291945</v>
      </c>
      <c r="AU32" s="4">
        <f t="shared" si="4"/>
        <v>24900.61320515694</v>
      </c>
    </row>
    <row r="33" spans="1:47" x14ac:dyDescent="0.25">
      <c r="A33" t="s">
        <v>234</v>
      </c>
      <c r="B33">
        <v>48</v>
      </c>
      <c r="C33">
        <v>22</v>
      </c>
      <c r="D33" t="s">
        <v>345</v>
      </c>
      <c r="E33" s="3" t="e" cm="1">
        <f t="array" ref="E33">AVERAGE(_xlfn._xlws.FILTER('H2'!$AG$2:$AG$89120, (C33='H2'!$B$2:$B$89280)*(D33='H2'!$D$2:$D$89280)*($A$1='H2'!$E$2:$E$89280)))</f>
        <v>#VALUE!</v>
      </c>
      <c r="F33" s="2" t="e" cm="1">
        <f t="array" ref="F33">AVERAGE(_xlfn._xlws.FILTER('H2'!$AG$2:$AG$89120, (C33='H2'!$B$2:$B$89280)*(D33='H2'!$D$2:$D$89280)*(2040='H2'!$E$2:$E$89280)))</f>
        <v>#VALUE!</v>
      </c>
      <c r="G33" s="9" t="e" cm="1">
        <f t="array" ref="G33">_xlfn._xlws.FILTER('H2'!$AH$2:$AH$98960, (C33='H2'!$B$2:$B$89280)*(D33='H2'!$D$2:$D$89280)*($A$1='H2'!$E$2:$E$89280))</f>
        <v>#VALUE!</v>
      </c>
      <c r="H33" s="9" t="e" cm="1">
        <f t="array" ref="H33">_xlfn._xlws.FILTER('H2'!$AJ$2:$AJ$98960, (C33='H2'!$B$2:$B$89280)*(D33='H2'!$D$2:$D$89280)*($A$1='H2'!$E$2:$E$89280))</f>
        <v>#VALUE!</v>
      </c>
      <c r="I33" s="9" t="e" cm="1">
        <f t="array" ref="I33">_xlfn._xlws.FILTER('H2'!$AK$2:$AK$98960, (C33='H2'!$B$2:$B$89280)*(D33='H2'!$D$2:$D$89280)*($A$1='H2'!$E$2:$E$89280))</f>
        <v>#VALUE!</v>
      </c>
      <c r="J33" s="9" t="e" cm="1">
        <f t="array" ref="J33">_xlfn._xlws.FILTER('H2'!$AL$2:$AL$98960, (C33='H2'!$B$2:$B$89280)*(D33='H2'!$D$2:$D$89280)*($A$1='H2'!$E$2:$E$89280))</f>
        <v>#VALUE!</v>
      </c>
      <c r="K33" s="9" t="e" cm="1" vm="1">
        <f t="array" ref="K33">SUM(_xlfn._xlws.FILTER('H2'!$L$2:$L$89280, (C33='H2'!$B$2:$B$89280)*(D33='H2'!$D$2:$D$89280)*($A$1&gt;'H2'!$E$2:$E$89280)))</f>
        <v>#VALUE!</v>
      </c>
      <c r="L33" s="9" t="e" cm="1" vm="1">
        <f t="array" ref="L33">SUM(_xlfn._xlws.FILTER('H2'!$M$2:$M$89280, (C33='H2'!$B$2:$B$89280)*(D33='H2'!$D$2:$D$89280)*($A$1&gt;'H2'!$E$2:$E$89280)))</f>
        <v>#VALUE!</v>
      </c>
      <c r="M33" s="9" t="e" cm="1" vm="1">
        <f t="array" ref="M33">SUM(_xlfn._xlws.FILTER('H2'!$K$2:$K$89280, ($C33='H2'!$B$2:$B$89280)*(D33='H2'!$D$2:$D$89280)*($A$1&gt;'H2'!$E$2:$E$89280)))</f>
        <v>#VALUE!</v>
      </c>
      <c r="N33" s="9" t="e" cm="1" vm="1">
        <f t="array" ref="N33">SUM(_xlfn._xlws.FILTER('H2'!$N$2:$N$89280, ($C33='H2'!$B$2:$B$89280)*(D33='H2'!$D$2:$D$89280)*($A$1&gt;'H2'!$E$2:$E$89280)))</f>
        <v>#VALUE!</v>
      </c>
      <c r="O33" s="2" t="e" cm="1" vm="1">
        <f t="array" ref="O33">AVERAGE(_xlfn._xlws.FILTER('H2'!$H$2:$H$89280, ($C33='H2'!$B$2:$B$89280)*(D33='H2'!$D$2:$D$89280)*($A$1='H2'!$E$2:$E$89280)))</f>
        <v>#VALUE!</v>
      </c>
      <c r="P33" s="2" t="e" cm="1" vm="1">
        <f t="array" ref="P33">AVERAGE(_xlfn._xlws.FILTER('H2'!$I$2:$I$89280, ($C33='H2'!$B$2:$B$89280)*(D33='H2'!$D$2:$D$89280)*($A$1='H2'!$E$2:$E$89280)))</f>
        <v>#VALUE!</v>
      </c>
      <c r="Q33" s="2" t="e" cm="1" vm="1">
        <f t="array" ref="Q33">AVERAGE(_xlfn._xlws.FILTER('H2'!$G$2:$G$89280, ($C33='H2'!$B$2:$B$89280)*(D33='H2'!$D$2:$D$89280)*($A$1='H2'!$E$2:$E$89280)))</f>
        <v>#VALUE!</v>
      </c>
      <c r="R33" s="2" t="e" cm="1" vm="1">
        <f t="array" ref="R33">AVERAGE(_xlfn._xlws.FILTER(PS!$F$2:$F$89280, (C33=PS!$B$2:$B$89280)*(D33=PS!$D$2:$D$89280)*($A$1=PS!$E$2:$E$89280)))</f>
        <v>#VALUE!</v>
      </c>
      <c r="S33" s="2" t="e" cm="1" vm="1">
        <f t="array" ref="S33">AVERAGE(_xlfn._xlws.FILTER(PS!$F$2:$F$89280, (C33=PS!$B$2:$B$89280)*(D33=PS!$D$2:$D$89280)*(2040=PS!$E$2:$E$89280)))</f>
        <v>#VALUE!</v>
      </c>
      <c r="T33" s="9" t="e" cm="1" vm="1">
        <f t="array" ref="T33">SUM(_xlfn._xlws.FILTER(PS!$I$2:$I$89280, (C33=PS!$B$2:$B$89280)*(D33=PS!$D$2:$D$89280)*($A$1&gt;PS!$E$2:$E$89280)))+SUM(_xlfn._xlws.FILTER(PS!$K$2:$K$89280, (C33=PS!$B$2:$B$89280)*(D33=PS!$D$2:$D$89280)*($A$1&gt;PS!$E$2:$E$89280)))-T$32</f>
        <v>#VALUE!</v>
      </c>
      <c r="U33" s="9" t="e" cm="1" vm="1">
        <f t="array" ref="U33">SUM(_xlfn._xlws.FILTER(PS!$M$2:$M$89280, (C33=PS!$B$2:$B$89280)*(D33=PS!$D$2:$D$89280)*($A$1&gt;PS!$E$2:$E$89280)))-U$32</f>
        <v>#VALUE!</v>
      </c>
      <c r="V33" s="9" t="e" cm="1" vm="1">
        <f t="array" ref="V33">SUM(_xlfn._xlws.FILTER(PS!$H$2:$H$89280+PS!$N$2:$N$89280, (C33=PS!$B$2:$B$89280)*(D33=PS!$D$2:$D$89280)*($A$1&gt;PS!$E$2:$E$89280)))-V$32</f>
        <v>#VALUE!</v>
      </c>
      <c r="W33" s="9" t="e" cm="1" vm="1">
        <f t="array" ref="W33">SUM(_xlfn._xlws.FILTER(PS!$J$2:$J$89280, (C33=PS!$B$2:$B$89280)*(D33=PS!$D$2:$D$89280)*($A$1&gt;PS!$E$2:$E$89280)))-W$32</f>
        <v>#VALUE!</v>
      </c>
      <c r="X33" s="9" t="e" cm="1" vm="1">
        <f t="array" ref="X33">SUM(_xlfn._xlws.FILTER(PS!$L$2:$L$89280, (C33=PS!$B$2:$B$89280)*(D33=PS!$D$2:$D$89280)*($A$1&gt;PS!$E$2:$E$89280)))-X$32</f>
        <v>#VALUE!</v>
      </c>
      <c r="Y33" s="9" t="e" cm="1" vm="1">
        <f t="array" ref="Y33">SUM(_xlfn._xlws.FILTER(PS_FS!$W$2:$W$89280+PS_FS!$Y$2:$Y$89280, (C33=PS_FS!$B$2:$B$89280)*(D33=PS_FS!$D$2:$D$89280)*($A$1&gt;PS_FS!$E$2:$E$89280)))-Y$32</f>
        <v>#VALUE!</v>
      </c>
      <c r="Z33" s="9" t="e" cm="1" vm="1">
        <f t="array" ref="Z33">SUM(_xlfn._xlws.FILTER(PS_FS!$AA$2:$AA$89280, (C33=PS_FS!$B$2:$B$89280)*(D33=PS_FS!$D$2:$D$89280)*($A$1&gt;PS_FS!$E$2:$E$89280)))-Z$32</f>
        <v>#VALUE!</v>
      </c>
      <c r="AA33" s="9" t="e" cm="1" vm="1">
        <f t="array" ref="AA33">SUM(_xlfn._xlws.FILTER(PS_FS!$AB$2:$AB$89280+PS_FS!$V$2:$V$89280, (C33=PS_FS!$B$2:$B$89280)*(D33=PS_FS!$D$2:$D$89280)*($A$1&gt;PS_FS!$E$2:$E$89280)))-AA$32</f>
        <v>#VALUE!</v>
      </c>
      <c r="AB33" s="9" t="e" cm="1" vm="1">
        <f t="array" ref="AB33">SUM(_xlfn._xlws.FILTER(PS_FS!$X$2:$X$89280, (C33=PS_FS!$B$2:$B$89280)*(D33=PS_FS!$D$2:$D$89280)*($A$1&gt;PS_FS!$E$2:$E$89280)))-AB$32</f>
        <v>#VALUE!</v>
      </c>
      <c r="AC33" s="9" t="e" cm="1" vm="1">
        <f t="array" ref="AC33">SUM(_xlfn._xlws.FILTER(PS_FS!$Z$2:$Z$89280, (C33=PS_FS!$B$2:$B$89280)*(D33=PS_FS!$D$2:$D$89280)*($A$1&gt;PS_FS!$E$2:$E$89280)))-AC$32</f>
        <v>#VALUE!</v>
      </c>
      <c r="AD33" s="2" t="e" cm="1" vm="1">
        <f t="array" ref="AD33">AVERAGE(_xlfn._xlws.FILTER(ETS!$M$2:$M$89240, (C33=ETS!$A$2:$A$89240)*(D33=ETS!$C$2:$C$89240)*($A$1=ETS!$D$2:$D$89240)))</f>
        <v>#VALUE!</v>
      </c>
      <c r="AE33" s="2" t="e" cm="1" vm="1">
        <f t="array" ref="AE33">AVERAGE(_xlfn._xlws.FILTER(ETS!$M$2:$M$89240, (C33=ETS!$A$2:$A$89240)*(D33=ETS!$C$2:$C$89240)*(2040=ETS!$D$2:$D$89240)))</f>
        <v>#VALUE!</v>
      </c>
      <c r="AF33" s="9" t="e" cm="1" vm="1">
        <f t="array" ref="AF33">AVERAGE(_xlfn._xlws.FILTER(ETS!$L$2:$L$89240, (C33=ETS!$A$2:$A$89240)*(D33=ETS!$C$2:$C$89240)))*40-AF$32</f>
        <v>#VALUE!</v>
      </c>
      <c r="AG33" s="9" t="e" cm="1" vm="1">
        <f t="array" ref="AG33">AVERAGE(_xlfn._xlws.FILTER(ETS!$K$2:$K$89240, (C33=ETS!$A$2:$A$89240)*(D33=ETS!$C$2:$C$89240)))*40-AG$32</f>
        <v>#VALUE!</v>
      </c>
      <c r="AH33" s="9" t="e" cm="1" vm="1">
        <f t="array" ref="AH33">AVERAGE(_xlfn._xlws.FILTER(ETS!$J$2:$J$89240, (C33=ETS!$A$2:$A$89240)*(D33=ETS!$C$2:$C$89240)))*40-AH$32</f>
        <v>#VALUE!</v>
      </c>
      <c r="AI33" s="4" t="e" vm="2">
        <f t="shared" si="18"/>
        <v>#VALUE!</v>
      </c>
      <c r="AJ33" s="2" t="e" vm="2">
        <f t="shared" si="1"/>
        <v>#VALUE!</v>
      </c>
      <c r="AK33" s="9" t="e" vm="2">
        <f t="shared" ref="AK33:AK36" si="23">AJ33+AJ$2</f>
        <v>#VALUE!</v>
      </c>
      <c r="AL33" t="e" vm="2">
        <f t="shared" si="2"/>
        <v>#VALUE!</v>
      </c>
      <c r="AM33" s="9" t="e" vm="2">
        <f t="shared" si="3"/>
        <v>#VALUE!</v>
      </c>
      <c r="AN33" t="e" vm="2">
        <f t="shared" si="6"/>
        <v>#VALUE!</v>
      </c>
      <c r="AO33" t="e" vm="2">
        <f t="shared" si="7"/>
        <v>#VALUE!</v>
      </c>
      <c r="AP33" t="e" vm="2">
        <f t="shared" ref="AP33:AP36" si="24">AJ33-AN33</f>
        <v>#VALUE!</v>
      </c>
      <c r="AQ33" t="e" vm="2">
        <f t="shared" si="9"/>
        <v>#VALUE!</v>
      </c>
      <c r="AR33">
        <v>2490.4501079403449</v>
      </c>
      <c r="AS33" t="e" vm="2">
        <f t="shared" si="10"/>
        <v>#VALUE!</v>
      </c>
      <c r="AT33" s="4" t="e" vm="2">
        <f t="shared" si="4"/>
        <v>#VALUE!</v>
      </c>
      <c r="AU33" s="4" t="e" vm="2">
        <f t="shared" si="4"/>
        <v>#VALUE!</v>
      </c>
    </row>
    <row r="34" spans="1:47" x14ac:dyDescent="0.25">
      <c r="A34" t="s">
        <v>233</v>
      </c>
      <c r="B34">
        <v>49</v>
      </c>
      <c r="C34">
        <v>76</v>
      </c>
      <c r="D34" t="s">
        <v>345</v>
      </c>
      <c r="E34" s="3" t="e" cm="1">
        <f t="array" ref="E34">AVERAGE(_xlfn._xlws.FILTER('H2'!$AG$2:$AG$89120, (C34='H2'!$B$2:$B$89280)*(D34='H2'!$D$2:$D$89280)*($A$1='H2'!$E$2:$E$89280)))</f>
        <v>#VALUE!</v>
      </c>
      <c r="F34" s="2" t="e" cm="1">
        <f t="array" ref="F34">AVERAGE(_xlfn._xlws.FILTER('H2'!$AG$2:$AG$89120, (C34='H2'!$B$2:$B$89280)*(D34='H2'!$D$2:$D$89280)*(2040='H2'!$E$2:$E$89280)))</f>
        <v>#VALUE!</v>
      </c>
      <c r="G34" s="9" t="e" cm="1">
        <f t="array" ref="G34">_xlfn._xlws.FILTER('H2'!$AH$2:$AH$98960, (C34='H2'!$B$2:$B$89280)*(D34='H2'!$D$2:$D$89280)*($A$1='H2'!$E$2:$E$89280))</f>
        <v>#VALUE!</v>
      </c>
      <c r="H34" s="9" t="e" cm="1">
        <f t="array" ref="H34">_xlfn._xlws.FILTER('H2'!$AJ$2:$AJ$98960, (C34='H2'!$B$2:$B$89280)*(D34='H2'!$D$2:$D$89280)*($A$1='H2'!$E$2:$E$89280))</f>
        <v>#VALUE!</v>
      </c>
      <c r="I34" s="9" t="e" cm="1">
        <f t="array" ref="I34">_xlfn._xlws.FILTER('H2'!$AK$2:$AK$98960, (C34='H2'!$B$2:$B$89280)*(D34='H2'!$D$2:$D$89280)*($A$1='H2'!$E$2:$E$89280))</f>
        <v>#VALUE!</v>
      </c>
      <c r="J34" s="9" t="e" cm="1">
        <f t="array" ref="J34">_xlfn._xlws.FILTER('H2'!$AL$2:$AL$98960, (C34='H2'!$B$2:$B$89280)*(D34='H2'!$D$2:$D$89280)*($A$1='H2'!$E$2:$E$89280))</f>
        <v>#VALUE!</v>
      </c>
      <c r="K34" s="9" t="e" cm="1" vm="1">
        <f t="array" ref="K34">SUM(_xlfn._xlws.FILTER('H2'!$L$2:$L$89280, (C34='H2'!$B$2:$B$89280)*(D34='H2'!$D$2:$D$89280)*($A$1&gt;'H2'!$E$2:$E$89280)))</f>
        <v>#VALUE!</v>
      </c>
      <c r="L34" s="9" t="e" cm="1" vm="1">
        <f t="array" ref="L34">SUM(_xlfn._xlws.FILTER('H2'!$M$2:$M$89280, (C34='H2'!$B$2:$B$89280)*(D34='H2'!$D$2:$D$89280)*($A$1&gt;'H2'!$E$2:$E$89280)))</f>
        <v>#VALUE!</v>
      </c>
      <c r="M34" s="9" t="e" cm="1" vm="1">
        <f t="array" ref="M34">SUM(_xlfn._xlws.FILTER('H2'!$K$2:$K$89280, ($C34='H2'!$B$2:$B$89280)*(D34='H2'!$D$2:$D$89280)*($A$1&gt;'H2'!$E$2:$E$89280)))</f>
        <v>#VALUE!</v>
      </c>
      <c r="N34" s="9" t="e" cm="1" vm="1">
        <f t="array" ref="N34">SUM(_xlfn._xlws.FILTER('H2'!$N$2:$N$89280, ($C34='H2'!$B$2:$B$89280)*(D34='H2'!$D$2:$D$89280)*($A$1&gt;'H2'!$E$2:$E$89280)))</f>
        <v>#VALUE!</v>
      </c>
      <c r="O34" s="2" t="e" cm="1" vm="1">
        <f t="array" ref="O34">AVERAGE(_xlfn._xlws.FILTER('H2'!$H$2:$H$89280, ($C34='H2'!$B$2:$B$89280)*(D34='H2'!$D$2:$D$89280)*($A$1='H2'!$E$2:$E$89280)))</f>
        <v>#VALUE!</v>
      </c>
      <c r="P34" s="2" t="e" cm="1" vm="1">
        <f t="array" ref="P34">AVERAGE(_xlfn._xlws.FILTER('H2'!$I$2:$I$89280, ($C34='H2'!$B$2:$B$89280)*(D34='H2'!$D$2:$D$89280)*($A$1='H2'!$E$2:$E$89280)))</f>
        <v>#VALUE!</v>
      </c>
      <c r="Q34" s="2" t="e" cm="1" vm="1">
        <f t="array" ref="Q34">AVERAGE(_xlfn._xlws.FILTER('H2'!$G$2:$G$89280, ($C34='H2'!$B$2:$B$89280)*(D34='H2'!$D$2:$D$89280)*($A$1='H2'!$E$2:$E$89280)))</f>
        <v>#VALUE!</v>
      </c>
      <c r="R34" s="2" t="e" cm="1" vm="1">
        <f t="array" ref="R34">AVERAGE(_xlfn._xlws.FILTER(PS!$F$2:$F$89280, (C34=PS!$B$2:$B$89280)*(D34=PS!$D$2:$D$89280)*($A$1=PS!$E$2:$E$89280)))</f>
        <v>#VALUE!</v>
      </c>
      <c r="S34" s="2" t="e" cm="1" vm="1">
        <f t="array" ref="S34">AVERAGE(_xlfn._xlws.FILTER(PS!$F$2:$F$89280, (C34=PS!$B$2:$B$89280)*(D34=PS!$D$2:$D$89280)*(2040=PS!$E$2:$E$89280)))</f>
        <v>#VALUE!</v>
      </c>
      <c r="T34" s="9" t="e" cm="1" vm="1">
        <f t="array" ref="T34">SUM(_xlfn._xlws.FILTER(PS!$I$2:$I$89280, (C34=PS!$B$2:$B$89280)*(D34=PS!$D$2:$D$89280)*($A$1&gt;PS!$E$2:$E$89280)))+SUM(_xlfn._xlws.FILTER(PS!$K$2:$K$89280, (C34=PS!$B$2:$B$89280)*(D34=PS!$D$2:$D$89280)*($A$1&gt;PS!$E$2:$E$89280)))-T$32</f>
        <v>#VALUE!</v>
      </c>
      <c r="U34" s="9" t="e" cm="1" vm="1">
        <f t="array" ref="U34">SUM(_xlfn._xlws.FILTER(PS!$M$2:$M$89280, (C34=PS!$B$2:$B$89280)*(D34=PS!$D$2:$D$89280)*($A$1&gt;PS!$E$2:$E$89280)))-U$32</f>
        <v>#VALUE!</v>
      </c>
      <c r="V34" s="9" t="e" cm="1" vm="1">
        <f t="array" ref="V34">SUM(_xlfn._xlws.FILTER(PS!$H$2:$H$89280+PS!$N$2:$N$89280, (C34=PS!$B$2:$B$89280)*(D34=PS!$D$2:$D$89280)*($A$1&gt;PS!$E$2:$E$89280)))-V$32</f>
        <v>#VALUE!</v>
      </c>
      <c r="W34" s="9" t="e" cm="1" vm="1">
        <f t="array" ref="W34">SUM(_xlfn._xlws.FILTER(PS!$J$2:$J$89280, (C34=PS!$B$2:$B$89280)*(D34=PS!$D$2:$D$89280)*($A$1&gt;PS!$E$2:$E$89280)))-W$32</f>
        <v>#VALUE!</v>
      </c>
      <c r="X34" s="9" t="e" cm="1" vm="1">
        <f t="array" ref="X34">SUM(_xlfn._xlws.FILTER(PS!$L$2:$L$89280, (C34=PS!$B$2:$B$89280)*(D34=PS!$D$2:$D$89280)*($A$1&gt;PS!$E$2:$E$89280)))-X$32</f>
        <v>#VALUE!</v>
      </c>
      <c r="Y34" s="9" t="e" cm="1" vm="1">
        <f t="array" ref="Y34">SUM(_xlfn._xlws.FILTER(PS_FS!$W$2:$W$89280+PS_FS!$Y$2:$Y$89280, (C34=PS_FS!$B$2:$B$89280)*(D34=PS_FS!$D$2:$D$89280)*($A$1&gt;PS_FS!$E$2:$E$89280)))-Y$32</f>
        <v>#VALUE!</v>
      </c>
      <c r="Z34" s="9" t="e" cm="1" vm="1">
        <f t="array" ref="Z34">SUM(_xlfn._xlws.FILTER(PS_FS!$AA$2:$AA$89280, (C34=PS_FS!$B$2:$B$89280)*(D34=PS_FS!$D$2:$D$89280)*($A$1&gt;PS_FS!$E$2:$E$89280)))-Z$32</f>
        <v>#VALUE!</v>
      </c>
      <c r="AA34" s="9" t="e" cm="1" vm="1">
        <f t="array" ref="AA34">SUM(_xlfn._xlws.FILTER(PS_FS!$AB$2:$AB$89280+PS_FS!$V$2:$V$89280, (C34=PS_FS!$B$2:$B$89280)*(D34=PS_FS!$D$2:$D$89280)*($A$1&gt;PS_FS!$E$2:$E$89280)))-AA$32</f>
        <v>#VALUE!</v>
      </c>
      <c r="AB34" s="9" t="e" cm="1" vm="1">
        <f t="array" ref="AB34">SUM(_xlfn._xlws.FILTER(PS_FS!$X$2:$X$89280, (C34=PS_FS!$B$2:$B$89280)*(D34=PS_FS!$D$2:$D$89280)*($A$1&gt;PS_FS!$E$2:$E$89280)))-AB$32</f>
        <v>#VALUE!</v>
      </c>
      <c r="AC34" s="9" t="e" cm="1" vm="1">
        <f t="array" ref="AC34">SUM(_xlfn._xlws.FILTER(PS_FS!$Z$2:$Z$89280, (C34=PS_FS!$B$2:$B$89280)*(D34=PS_FS!$D$2:$D$89280)*($A$1&gt;PS_FS!$E$2:$E$89280)))-AC$32</f>
        <v>#VALUE!</v>
      </c>
      <c r="AD34" s="2" t="e" cm="1" vm="1">
        <f t="array" ref="AD34">AVERAGE(_xlfn._xlws.FILTER(ETS!$M$2:$M$89240, (C34=ETS!$A$2:$A$89240)*(D34=ETS!$C$2:$C$89240)*($A$1=ETS!$D$2:$D$89240)))</f>
        <v>#VALUE!</v>
      </c>
      <c r="AE34" s="2" t="e" cm="1" vm="1">
        <f t="array" ref="AE34">AVERAGE(_xlfn._xlws.FILTER(ETS!$M$2:$M$89240, (C34=ETS!$A$2:$A$89240)*(D34=ETS!$C$2:$C$89240)*(2040=ETS!$D$2:$D$89240)))</f>
        <v>#VALUE!</v>
      </c>
      <c r="AF34" s="9" t="e" cm="1" vm="1">
        <f t="array" ref="AF34">AVERAGE(_xlfn._xlws.FILTER(ETS!$L$2:$L$89240, (C34=ETS!$A$2:$A$89240)*(D34=ETS!$C$2:$C$89240)))*40-AF$32</f>
        <v>#VALUE!</v>
      </c>
      <c r="AG34" s="9" t="e" cm="1" vm="1">
        <f t="array" ref="AG34">AVERAGE(_xlfn._xlws.FILTER(ETS!$K$2:$K$89240, (C34=ETS!$A$2:$A$89240)*(D34=ETS!$C$2:$C$89240)))*40-AG$32</f>
        <v>#VALUE!</v>
      </c>
      <c r="AH34" s="9" t="e" cm="1" vm="1">
        <f t="array" ref="AH34">AVERAGE(_xlfn._xlws.FILTER(ETS!$J$2:$J$89240, (C34=ETS!$A$2:$A$89240)*(D34=ETS!$C$2:$C$89240)))*40-AH$32</f>
        <v>#VALUE!</v>
      </c>
      <c r="AI34" s="4" t="e" vm="2">
        <f t="shared" si="18"/>
        <v>#VALUE!</v>
      </c>
      <c r="AJ34" s="2" t="e" vm="2">
        <f t="shared" si="1"/>
        <v>#VALUE!</v>
      </c>
      <c r="AK34" s="9" t="e" vm="2">
        <f t="shared" si="23"/>
        <v>#VALUE!</v>
      </c>
      <c r="AL34" t="e" vm="2">
        <f t="shared" si="2"/>
        <v>#VALUE!</v>
      </c>
      <c r="AM34" s="9" t="e" vm="2">
        <f t="shared" si="3"/>
        <v>#VALUE!</v>
      </c>
      <c r="AN34" t="e" vm="2">
        <f t="shared" si="6"/>
        <v>#VALUE!</v>
      </c>
      <c r="AO34" t="e" vm="2">
        <f t="shared" si="7"/>
        <v>#VALUE!</v>
      </c>
      <c r="AP34" t="e" vm="2">
        <f t="shared" si="24"/>
        <v>#VALUE!</v>
      </c>
      <c r="AQ34" t="e" vm="2">
        <f t="shared" si="9"/>
        <v>#VALUE!</v>
      </c>
      <c r="AR34">
        <v>2490.4501079403449</v>
      </c>
      <c r="AS34" t="e" vm="2">
        <f t="shared" si="10"/>
        <v>#VALUE!</v>
      </c>
      <c r="AT34" s="4" t="e" vm="2">
        <f t="shared" si="4"/>
        <v>#VALUE!</v>
      </c>
      <c r="AU34" s="4" t="e" vm="2">
        <f t="shared" si="4"/>
        <v>#VALUE!</v>
      </c>
    </row>
    <row r="35" spans="1:47" x14ac:dyDescent="0.25">
      <c r="A35" t="s">
        <v>238</v>
      </c>
      <c r="B35">
        <v>50</v>
      </c>
      <c r="C35">
        <v>176</v>
      </c>
      <c r="D35" t="s">
        <v>345</v>
      </c>
      <c r="E35" s="3" t="e" cm="1">
        <f t="array" ref="E35">AVERAGE(_xlfn._xlws.FILTER('H2'!$AG$2:$AG$89120, (C35='H2'!$B$2:$B$89280)*(D35='H2'!$D$2:$D$89280)*($A$1='H2'!$E$2:$E$89280)))</f>
        <v>#VALUE!</v>
      </c>
      <c r="F35" s="2" t="e" cm="1">
        <f t="array" ref="F35">AVERAGE(_xlfn._xlws.FILTER('H2'!$AG$2:$AG$89120, (C35='H2'!$B$2:$B$89280)*(D35='H2'!$D$2:$D$89280)*(2040='H2'!$E$2:$E$89280)))</f>
        <v>#VALUE!</v>
      </c>
      <c r="G35" s="9" t="e" cm="1">
        <f t="array" ref="G35">_xlfn._xlws.FILTER('H2'!$AH$2:$AH$98960, (C35='H2'!$B$2:$B$89280)*(D35='H2'!$D$2:$D$89280)*($A$1='H2'!$E$2:$E$89280))</f>
        <v>#VALUE!</v>
      </c>
      <c r="H35" s="9" t="e" cm="1">
        <f t="array" ref="H35">_xlfn._xlws.FILTER('H2'!$AJ$2:$AJ$98960, (C35='H2'!$B$2:$B$89280)*(D35='H2'!$D$2:$D$89280)*($A$1='H2'!$E$2:$E$89280))</f>
        <v>#VALUE!</v>
      </c>
      <c r="I35" s="9" t="e" cm="1">
        <f t="array" ref="I35">_xlfn._xlws.FILTER('H2'!$AK$2:$AK$98960, (C35='H2'!$B$2:$B$89280)*(D35='H2'!$D$2:$D$89280)*($A$1='H2'!$E$2:$E$89280))</f>
        <v>#VALUE!</v>
      </c>
      <c r="J35" s="9" t="e" cm="1">
        <f t="array" ref="J35">_xlfn._xlws.FILTER('H2'!$AL$2:$AL$98960, (C35='H2'!$B$2:$B$89280)*(D35='H2'!$D$2:$D$89280)*($A$1='H2'!$E$2:$E$89280))</f>
        <v>#VALUE!</v>
      </c>
      <c r="K35" s="9" t="e" cm="1" vm="1">
        <f t="array" ref="K35">SUM(_xlfn._xlws.FILTER('H2'!$L$2:$L$89280, (C35='H2'!$B$2:$B$89280)*(D35='H2'!$D$2:$D$89280)*($A$1&gt;'H2'!$E$2:$E$89280)))</f>
        <v>#VALUE!</v>
      </c>
      <c r="L35" s="9" t="e" cm="1" vm="1">
        <f t="array" ref="L35">SUM(_xlfn._xlws.FILTER('H2'!$M$2:$M$89280, (C35='H2'!$B$2:$B$89280)*(D35='H2'!$D$2:$D$89280)*($A$1&gt;'H2'!$E$2:$E$89280)))</f>
        <v>#VALUE!</v>
      </c>
      <c r="M35" s="9" t="e" cm="1" vm="1">
        <f t="array" ref="M35">SUM(_xlfn._xlws.FILTER('H2'!$K$2:$K$89280, ($C35='H2'!$B$2:$B$89280)*(D35='H2'!$D$2:$D$89280)*($A$1&gt;'H2'!$E$2:$E$89280)))</f>
        <v>#VALUE!</v>
      </c>
      <c r="N35" s="9" t="e" cm="1" vm="1">
        <f t="array" ref="N35">SUM(_xlfn._xlws.FILTER('H2'!$N$2:$N$89280, ($C35='H2'!$B$2:$B$89280)*(D35='H2'!$D$2:$D$89280)*($A$1&gt;'H2'!$E$2:$E$89280)))</f>
        <v>#VALUE!</v>
      </c>
      <c r="O35" s="2" t="e" cm="1" vm="1">
        <f t="array" ref="O35">AVERAGE(_xlfn._xlws.FILTER('H2'!$H$2:$H$89280, ($C35='H2'!$B$2:$B$89280)*(D35='H2'!$D$2:$D$89280)*($A$1='H2'!$E$2:$E$89280)))</f>
        <v>#VALUE!</v>
      </c>
      <c r="P35" s="2" t="e" cm="1" vm="1">
        <f t="array" ref="P35">AVERAGE(_xlfn._xlws.FILTER('H2'!$I$2:$I$89280, ($C35='H2'!$B$2:$B$89280)*(D35='H2'!$D$2:$D$89280)*($A$1='H2'!$E$2:$E$89280)))</f>
        <v>#VALUE!</v>
      </c>
      <c r="Q35" s="2" t="e" cm="1" vm="1">
        <f t="array" ref="Q35">AVERAGE(_xlfn._xlws.FILTER('H2'!$G$2:$G$89280, ($C35='H2'!$B$2:$B$89280)*(D35='H2'!$D$2:$D$89280)*($A$1='H2'!$E$2:$E$89280)))</f>
        <v>#VALUE!</v>
      </c>
      <c r="R35" s="2" t="e" cm="1" vm="1">
        <f t="array" ref="R35">AVERAGE(_xlfn._xlws.FILTER(PS!$F$2:$F$89280, (C35=PS!$B$2:$B$89280)*(D35=PS!$D$2:$D$89280)*($A$1=PS!$E$2:$E$89280)))</f>
        <v>#VALUE!</v>
      </c>
      <c r="S35" s="2" t="e" cm="1" vm="1">
        <f t="array" ref="S35">AVERAGE(_xlfn._xlws.FILTER(PS!$F$2:$F$89280, (C35=PS!$B$2:$B$89280)*(D35=PS!$D$2:$D$89280)*(2040=PS!$E$2:$E$89280)))</f>
        <v>#VALUE!</v>
      </c>
      <c r="T35" s="9" t="e" cm="1" vm="1">
        <f t="array" ref="T35">SUM(_xlfn._xlws.FILTER(PS!$I$2:$I$89280, (C35=PS!$B$2:$B$89280)*(D35=PS!$D$2:$D$89280)*($A$1&gt;PS!$E$2:$E$89280)))+SUM(_xlfn._xlws.FILTER(PS!$K$2:$K$89280, (C35=PS!$B$2:$B$89280)*(D35=PS!$D$2:$D$89280)*($A$1&gt;PS!$E$2:$E$89280)))-T$32</f>
        <v>#VALUE!</v>
      </c>
      <c r="U35" s="9" t="e" cm="1" vm="1">
        <f t="array" ref="U35">SUM(_xlfn._xlws.FILTER(PS!$M$2:$M$89280, (C35=PS!$B$2:$B$89280)*(D35=PS!$D$2:$D$89280)*($A$1&gt;PS!$E$2:$E$89280)))-U$32</f>
        <v>#VALUE!</v>
      </c>
      <c r="V35" s="9" t="e" cm="1" vm="1">
        <f t="array" ref="V35">SUM(_xlfn._xlws.FILTER(PS!$H$2:$H$89280+PS!$N$2:$N$89280, (C35=PS!$B$2:$B$89280)*(D35=PS!$D$2:$D$89280)*($A$1&gt;PS!$E$2:$E$89280)))-V$32</f>
        <v>#VALUE!</v>
      </c>
      <c r="W35" s="9" t="e" cm="1" vm="1">
        <f t="array" ref="W35">SUM(_xlfn._xlws.FILTER(PS!$J$2:$J$89280, (C35=PS!$B$2:$B$89280)*(D35=PS!$D$2:$D$89280)*($A$1&gt;PS!$E$2:$E$89280)))-W$32</f>
        <v>#VALUE!</v>
      </c>
      <c r="X35" s="9" t="e" cm="1" vm="1">
        <f t="array" ref="X35">SUM(_xlfn._xlws.FILTER(PS!$L$2:$L$89280, (C35=PS!$B$2:$B$89280)*(D35=PS!$D$2:$D$89280)*($A$1&gt;PS!$E$2:$E$89280)))-X$32</f>
        <v>#VALUE!</v>
      </c>
      <c r="Y35" s="9" t="e" cm="1" vm="1">
        <f t="array" ref="Y35">SUM(_xlfn._xlws.FILTER(PS_FS!$W$2:$W$89280+PS_FS!$Y$2:$Y$89280, (C35=PS_FS!$B$2:$B$89280)*(D35=PS_FS!$D$2:$D$89280)*($A$1&gt;PS_FS!$E$2:$E$89280)))-Y$32</f>
        <v>#VALUE!</v>
      </c>
      <c r="Z35" s="9" t="e" cm="1" vm="1">
        <f t="array" ref="Z35">SUM(_xlfn._xlws.FILTER(PS_FS!$AA$2:$AA$89280, (C35=PS_FS!$B$2:$B$89280)*(D35=PS_FS!$D$2:$D$89280)*($A$1&gt;PS_FS!$E$2:$E$89280)))-Z$32</f>
        <v>#VALUE!</v>
      </c>
      <c r="AA35" s="9" t="e" cm="1" vm="1">
        <f t="array" ref="AA35">SUM(_xlfn._xlws.FILTER(PS_FS!$AB$2:$AB$89280+PS_FS!$V$2:$V$89280, (C35=PS_FS!$B$2:$B$89280)*(D35=PS_FS!$D$2:$D$89280)*($A$1&gt;PS_FS!$E$2:$E$89280)))-AA$32</f>
        <v>#VALUE!</v>
      </c>
      <c r="AB35" s="9" t="e" cm="1" vm="1">
        <f t="array" ref="AB35">SUM(_xlfn._xlws.FILTER(PS_FS!$X$2:$X$89280, (C35=PS_FS!$B$2:$B$89280)*(D35=PS_FS!$D$2:$D$89280)*($A$1&gt;PS_FS!$E$2:$E$89280)))-AB$32</f>
        <v>#VALUE!</v>
      </c>
      <c r="AC35" s="9" t="e" cm="1" vm="1">
        <f t="array" ref="AC35">SUM(_xlfn._xlws.FILTER(PS_FS!$Z$2:$Z$89280, (C35=PS_FS!$B$2:$B$89280)*(D35=PS_FS!$D$2:$D$89280)*($A$1&gt;PS_FS!$E$2:$E$89280)))-AC$32</f>
        <v>#VALUE!</v>
      </c>
      <c r="AD35" s="2" t="e" cm="1" vm="1">
        <f t="array" ref="AD35">AVERAGE(_xlfn._xlws.FILTER(ETS!$M$2:$M$89240, (C35=ETS!$A$2:$A$89240)*(D35=ETS!$C$2:$C$89240)*($A$1=ETS!$D$2:$D$89240)))</f>
        <v>#VALUE!</v>
      </c>
      <c r="AE35" s="2" t="e" cm="1" vm="1">
        <f t="array" ref="AE35">AVERAGE(_xlfn._xlws.FILTER(ETS!$M$2:$M$89240, (C35=ETS!$A$2:$A$89240)*(D35=ETS!$C$2:$C$89240)*(2040=ETS!$D$2:$D$89240)))</f>
        <v>#VALUE!</v>
      </c>
      <c r="AF35" s="9" t="e" cm="1" vm="1">
        <f t="array" ref="AF35">AVERAGE(_xlfn._xlws.FILTER(ETS!$L$2:$L$89240, (C35=ETS!$A$2:$A$89240)*(D35=ETS!$C$2:$C$89240)))*40-AF$32</f>
        <v>#VALUE!</v>
      </c>
      <c r="AG35" s="9" t="e" cm="1" vm="1">
        <f t="array" ref="AG35">AVERAGE(_xlfn._xlws.FILTER(ETS!$K$2:$K$89240, (C35=ETS!$A$2:$A$89240)*(D35=ETS!$C$2:$C$89240)))*40-AG$32</f>
        <v>#VALUE!</v>
      </c>
      <c r="AH35" s="9" t="e" cm="1" vm="1">
        <f t="array" ref="AH35">AVERAGE(_xlfn._xlws.FILTER(ETS!$J$2:$J$89240, (C35=ETS!$A$2:$A$89240)*(D35=ETS!$C$2:$C$89240)))*40-AH$32</f>
        <v>#VALUE!</v>
      </c>
      <c r="AI35" s="4" t="e" vm="2">
        <f t="shared" si="18"/>
        <v>#VALUE!</v>
      </c>
      <c r="AJ35" s="2" t="e" vm="2">
        <f t="shared" si="1"/>
        <v>#VALUE!</v>
      </c>
      <c r="AK35" s="9" t="e" vm="2">
        <f t="shared" si="23"/>
        <v>#VALUE!</v>
      </c>
      <c r="AL35" t="e" vm="2">
        <f t="shared" si="2"/>
        <v>#VALUE!</v>
      </c>
      <c r="AM35" s="9" t="e" vm="2">
        <f t="shared" si="3"/>
        <v>#VALUE!</v>
      </c>
      <c r="AN35" t="e" vm="2">
        <f t="shared" si="6"/>
        <v>#VALUE!</v>
      </c>
      <c r="AO35" t="e" vm="2">
        <f t="shared" si="7"/>
        <v>#VALUE!</v>
      </c>
      <c r="AP35" t="e" vm="2">
        <f t="shared" si="24"/>
        <v>#VALUE!</v>
      </c>
      <c r="AQ35" t="e" vm="2">
        <f t="shared" si="9"/>
        <v>#VALUE!</v>
      </c>
      <c r="AR35">
        <v>2490.4501079403449</v>
      </c>
      <c r="AS35" t="e" vm="2">
        <f t="shared" si="10"/>
        <v>#VALUE!</v>
      </c>
      <c r="AT35" s="4" t="e" vm="2">
        <f t="shared" si="4"/>
        <v>#VALUE!</v>
      </c>
      <c r="AU35" s="4" t="e" vm="2">
        <f t="shared" si="4"/>
        <v>#VALUE!</v>
      </c>
    </row>
    <row r="36" spans="1:47" x14ac:dyDescent="0.25">
      <c r="A36" t="s">
        <v>242</v>
      </c>
      <c r="B36">
        <v>51</v>
      </c>
      <c r="C36">
        <v>226</v>
      </c>
      <c r="D36" t="s">
        <v>345</v>
      </c>
      <c r="E36" s="3" t="e" cm="1">
        <f t="array" ref="E36">AVERAGE(_xlfn._xlws.FILTER('H2'!$AG$2:$AG$89120, (C36='H2'!$B$2:$B$89280)*(D36='H2'!$D$2:$D$89280)*($A$1='H2'!$E$2:$E$89280)))</f>
        <v>#VALUE!</v>
      </c>
      <c r="F36" s="2" t="e" cm="1">
        <f t="array" ref="F36">AVERAGE(_xlfn._xlws.FILTER('H2'!$AG$2:$AG$89120, (C36='H2'!$B$2:$B$89280)*(D36='H2'!$D$2:$D$89280)*(2040='H2'!$E$2:$E$89280)))</f>
        <v>#VALUE!</v>
      </c>
      <c r="G36" s="9" t="e" cm="1">
        <f t="array" ref="G36">_xlfn._xlws.FILTER('H2'!$AH$2:$AH$98960, (C36='H2'!$B$2:$B$89280)*(D36='H2'!$D$2:$D$89280)*($A$1='H2'!$E$2:$E$89280))</f>
        <v>#VALUE!</v>
      </c>
      <c r="H36" s="9" t="e" cm="1">
        <f t="array" ref="H36">_xlfn._xlws.FILTER('H2'!$AJ$2:$AJ$98960, (C36='H2'!$B$2:$B$89280)*(D36='H2'!$D$2:$D$89280)*($A$1='H2'!$E$2:$E$89280))</f>
        <v>#VALUE!</v>
      </c>
      <c r="I36" s="9" t="e" cm="1">
        <f t="array" ref="I36">_xlfn._xlws.FILTER('H2'!$AK$2:$AK$98960, (C36='H2'!$B$2:$B$89280)*(D36='H2'!$D$2:$D$89280)*($A$1='H2'!$E$2:$E$89280))</f>
        <v>#VALUE!</v>
      </c>
      <c r="J36" s="9" t="e" cm="1">
        <f t="array" ref="J36">_xlfn._xlws.FILTER('H2'!$AL$2:$AL$98960, (C36='H2'!$B$2:$B$89280)*(D36='H2'!$D$2:$D$89280)*($A$1='H2'!$E$2:$E$89280))</f>
        <v>#VALUE!</v>
      </c>
      <c r="K36" s="9" t="e" cm="1" vm="1">
        <f t="array" ref="K36">SUM(_xlfn._xlws.FILTER('H2'!$L$2:$L$89280, (C36='H2'!$B$2:$B$89280)*(D36='H2'!$D$2:$D$89280)*($A$1&gt;'H2'!$E$2:$E$89280)))</f>
        <v>#VALUE!</v>
      </c>
      <c r="L36" s="9" t="e" cm="1" vm="1">
        <f t="array" ref="L36">SUM(_xlfn._xlws.FILTER('H2'!$M$2:$M$89280, (C36='H2'!$B$2:$B$89280)*(D36='H2'!$D$2:$D$89280)*($A$1&gt;'H2'!$E$2:$E$89280)))</f>
        <v>#VALUE!</v>
      </c>
      <c r="M36" s="9" t="e" cm="1" vm="1">
        <f t="array" ref="M36">SUM(_xlfn._xlws.FILTER('H2'!$K$2:$K$89280, ($C36='H2'!$B$2:$B$89280)*(D36='H2'!$D$2:$D$89280)*($A$1&gt;'H2'!$E$2:$E$89280)))</f>
        <v>#VALUE!</v>
      </c>
      <c r="N36" s="9" t="e" cm="1" vm="1">
        <f t="array" ref="N36">SUM(_xlfn._xlws.FILTER('H2'!$N$2:$N$89280, ($C36='H2'!$B$2:$B$89280)*(D36='H2'!$D$2:$D$89280)*($A$1&gt;'H2'!$E$2:$E$89280)))</f>
        <v>#VALUE!</v>
      </c>
      <c r="O36" s="2" t="e" cm="1" vm="1">
        <f t="array" ref="O36">AVERAGE(_xlfn._xlws.FILTER('H2'!$H$2:$H$89280, ($C36='H2'!$B$2:$B$89280)*(D36='H2'!$D$2:$D$89280)*($A$1='H2'!$E$2:$E$89280)))</f>
        <v>#VALUE!</v>
      </c>
      <c r="P36" s="2" t="e" cm="1" vm="1">
        <f t="array" ref="P36">AVERAGE(_xlfn._xlws.FILTER('H2'!$I$2:$I$89280, ($C36='H2'!$B$2:$B$89280)*(D36='H2'!$D$2:$D$89280)*($A$1='H2'!$E$2:$E$89280)))</f>
        <v>#VALUE!</v>
      </c>
      <c r="Q36" s="2" t="e" cm="1" vm="1">
        <f t="array" ref="Q36">AVERAGE(_xlfn._xlws.FILTER('H2'!$G$2:$G$89280, ($C36='H2'!$B$2:$B$89280)*(D36='H2'!$D$2:$D$89280)*($A$1='H2'!$E$2:$E$89280)))</f>
        <v>#VALUE!</v>
      </c>
      <c r="R36" s="2" t="e" cm="1" vm="1">
        <f t="array" ref="R36">AVERAGE(_xlfn._xlws.FILTER(PS!$F$2:$F$89280, (C36=PS!$B$2:$B$89280)*(D36=PS!$D$2:$D$89280)*($A$1=PS!$E$2:$E$89280)))</f>
        <v>#VALUE!</v>
      </c>
      <c r="S36" s="2" t="e" cm="1" vm="1">
        <f t="array" ref="S36">AVERAGE(_xlfn._xlws.FILTER(PS!$F$2:$F$89280, (C36=PS!$B$2:$B$89280)*(D36=PS!$D$2:$D$89280)*(2040=PS!$E$2:$E$89280)))</f>
        <v>#VALUE!</v>
      </c>
      <c r="T36" s="9" t="e" cm="1" vm="1">
        <f t="array" ref="T36">SUM(_xlfn._xlws.FILTER(PS!$I$2:$I$89280, (C36=PS!$B$2:$B$89280)*(D36=PS!$D$2:$D$89280)*($A$1&gt;PS!$E$2:$E$89280)))+SUM(_xlfn._xlws.FILTER(PS!$K$2:$K$89280, (C36=PS!$B$2:$B$89280)*(D36=PS!$D$2:$D$89280)*($A$1&gt;PS!$E$2:$E$89280)))-T$32</f>
        <v>#VALUE!</v>
      </c>
      <c r="U36" s="9" t="e" cm="1" vm="1">
        <f t="array" ref="U36">SUM(_xlfn._xlws.FILTER(PS!$M$2:$M$89280, (C36=PS!$B$2:$B$89280)*(D36=PS!$D$2:$D$89280)*($A$1&gt;PS!$E$2:$E$89280)))-U$32</f>
        <v>#VALUE!</v>
      </c>
      <c r="V36" s="9" t="e" cm="1" vm="1">
        <f t="array" ref="V36">SUM(_xlfn._xlws.FILTER(PS!$H$2:$H$89280+PS!$N$2:$N$89280, (C36=PS!$B$2:$B$89280)*(D36=PS!$D$2:$D$89280)*($A$1&gt;PS!$E$2:$E$89280)))-V$32</f>
        <v>#VALUE!</v>
      </c>
      <c r="W36" s="9" t="e" cm="1" vm="1">
        <f t="array" ref="W36">SUM(_xlfn._xlws.FILTER(PS!$J$2:$J$89280, (C36=PS!$B$2:$B$89280)*(D36=PS!$D$2:$D$89280)*($A$1&gt;PS!$E$2:$E$89280)))-W$32</f>
        <v>#VALUE!</v>
      </c>
      <c r="X36" s="9" t="e" cm="1" vm="1">
        <f t="array" ref="X36">SUM(_xlfn._xlws.FILTER(PS!$L$2:$L$89280, (C36=PS!$B$2:$B$89280)*(D36=PS!$D$2:$D$89280)*($A$1&gt;PS!$E$2:$E$89280)))-X$32</f>
        <v>#VALUE!</v>
      </c>
      <c r="Y36" s="9" t="e" cm="1" vm="1">
        <f t="array" ref="Y36">SUM(_xlfn._xlws.FILTER(PS_FS!$W$2:$W$89280+PS_FS!$Y$2:$Y$89280, (C36=PS_FS!$B$2:$B$89280)*(D36=PS_FS!$D$2:$D$89280)*($A$1&gt;PS_FS!$E$2:$E$89280)))-Y$32</f>
        <v>#VALUE!</v>
      </c>
      <c r="Z36" s="9" t="e" cm="1" vm="1">
        <f t="array" ref="Z36">SUM(_xlfn._xlws.FILTER(PS_FS!$AA$2:$AA$89280, (C36=PS_FS!$B$2:$B$89280)*(D36=PS_FS!$D$2:$D$89280)*($A$1&gt;PS_FS!$E$2:$E$89280)))-Z$32</f>
        <v>#VALUE!</v>
      </c>
      <c r="AA36" s="9" t="e" cm="1" vm="1">
        <f t="array" ref="AA36">SUM(_xlfn._xlws.FILTER(PS_FS!$AB$2:$AB$89280+PS_FS!$V$2:$V$89280, (C36=PS_FS!$B$2:$B$89280)*(D36=PS_FS!$D$2:$D$89280)*($A$1&gt;PS_FS!$E$2:$E$89280)))-AA$32</f>
        <v>#VALUE!</v>
      </c>
      <c r="AB36" s="9" t="e" cm="1" vm="1">
        <f t="array" ref="AB36">SUM(_xlfn._xlws.FILTER(PS_FS!$X$2:$X$89280, (C36=PS_FS!$B$2:$B$89280)*(D36=PS_FS!$D$2:$D$89280)*($A$1&gt;PS_FS!$E$2:$E$89280)))-AB$32</f>
        <v>#VALUE!</v>
      </c>
      <c r="AC36" s="9" t="e" cm="1" vm="1">
        <f t="array" ref="AC36">SUM(_xlfn._xlws.FILTER(PS_FS!$Z$2:$Z$89280, (C36=PS_FS!$B$2:$B$89280)*(D36=PS_FS!$D$2:$D$89280)*($A$1&gt;PS_FS!$E$2:$E$89280)))-AC$32</f>
        <v>#VALUE!</v>
      </c>
      <c r="AD36" s="2" t="e" cm="1" vm="1">
        <f t="array" ref="AD36">AVERAGE(_xlfn._xlws.FILTER(ETS!$M$2:$M$89240, (C36=ETS!$A$2:$A$89240)*(D36=ETS!$C$2:$C$89240)*($A$1=ETS!$D$2:$D$89240)))</f>
        <v>#VALUE!</v>
      </c>
      <c r="AE36" s="2" t="e" cm="1" vm="1">
        <f t="array" ref="AE36">AVERAGE(_xlfn._xlws.FILTER(ETS!$M$2:$M$89240, (C36=ETS!$A$2:$A$89240)*(D36=ETS!$C$2:$C$89240)*(2040=ETS!$D$2:$D$89240)))</f>
        <v>#VALUE!</v>
      </c>
      <c r="AF36" s="9" t="e" cm="1" vm="1">
        <f t="array" ref="AF36">AVERAGE(_xlfn._xlws.FILTER(ETS!$L$2:$L$89240, (C36=ETS!$A$2:$A$89240)*(D36=ETS!$C$2:$C$89240)))*40-AF$32</f>
        <v>#VALUE!</v>
      </c>
      <c r="AG36" s="9" t="e" cm="1" vm="1">
        <f t="array" ref="AG36">AVERAGE(_xlfn._xlws.FILTER(ETS!$K$2:$K$89240, (C36=ETS!$A$2:$A$89240)*(D36=ETS!$C$2:$C$89240)))*40-AG$32</f>
        <v>#VALUE!</v>
      </c>
      <c r="AH36" s="9" t="e" cm="1" vm="1">
        <f t="array" ref="AH36">AVERAGE(_xlfn._xlws.FILTER(ETS!$J$2:$J$89240, (C36=ETS!$A$2:$A$89240)*(D36=ETS!$C$2:$C$89240)))*40-AH$32</f>
        <v>#VALUE!</v>
      </c>
      <c r="AI36" s="4" t="e" vm="2">
        <f t="shared" si="18"/>
        <v>#VALUE!</v>
      </c>
      <c r="AJ36" s="2" t="e" vm="2">
        <f t="shared" si="1"/>
        <v>#VALUE!</v>
      </c>
      <c r="AK36" s="9" t="e" vm="2">
        <f t="shared" si="23"/>
        <v>#VALUE!</v>
      </c>
      <c r="AL36" t="e" vm="2">
        <f t="shared" si="2"/>
        <v>#VALUE!</v>
      </c>
      <c r="AM36" s="9" t="e" vm="2">
        <f t="shared" si="3"/>
        <v>#VALUE!</v>
      </c>
      <c r="AN36" t="e" vm="2">
        <f t="shared" si="6"/>
        <v>#VALUE!</v>
      </c>
      <c r="AO36" t="e" vm="2">
        <f t="shared" si="7"/>
        <v>#VALUE!</v>
      </c>
      <c r="AP36" t="e" vm="2">
        <f t="shared" si="24"/>
        <v>#VALUE!</v>
      </c>
      <c r="AQ36" t="e" vm="2">
        <f t="shared" si="9"/>
        <v>#VALUE!</v>
      </c>
      <c r="AR36">
        <v>2490.4501079403449</v>
      </c>
      <c r="AS36" t="e" vm="2">
        <f t="shared" si="10"/>
        <v>#VALUE!</v>
      </c>
      <c r="AT36" s="4" t="e" vm="2">
        <f t="shared" si="4"/>
        <v>#VALUE!</v>
      </c>
      <c r="AU36" s="4" t="e" vm="2">
        <f t="shared" si="4"/>
        <v>#VALUE!</v>
      </c>
    </row>
    <row r="37" spans="1:47" x14ac:dyDescent="0.25">
      <c r="A37" t="s">
        <v>256</v>
      </c>
      <c r="B37">
        <v>53</v>
      </c>
      <c r="C37">
        <v>1</v>
      </c>
      <c r="D37" t="s">
        <v>343</v>
      </c>
      <c r="E37" s="3" t="e" cm="1">
        <f t="array" ref="E37">AVERAGE(_xlfn._xlws.FILTER('H2'!$AG$2:$AG$89120, (C37='H2'!$B$2:$B$89280)*(D37='H2'!$D$2:$D$89280)*($A$1='H2'!$E$2:$E$89280)))</f>
        <v>#VALUE!</v>
      </c>
      <c r="F37" s="2" t="e" cm="1">
        <f t="array" ref="F37">AVERAGE(_xlfn._xlws.FILTER('H2'!$AG$2:$AG$89120, (C37='H2'!$B$2:$B$89280)*(D37='H2'!$D$2:$D$89280)*(2040='H2'!$E$2:$E$89280)))</f>
        <v>#VALUE!</v>
      </c>
      <c r="G37" s="9" t="e" cm="1">
        <f t="array" ref="G37">_xlfn._xlws.FILTER('H2'!$AH$2:$AH$98960, (C37='H2'!$B$2:$B$89280)*(D37='H2'!$D$2:$D$89280)*($A$1='H2'!$E$2:$E$89280))</f>
        <v>#VALUE!</v>
      </c>
      <c r="H37" s="9" t="e" cm="1">
        <f t="array" ref="H37">_xlfn._xlws.FILTER('H2'!$AJ$2:$AJ$98960, (C37='H2'!$B$2:$B$89280)*(D37='H2'!$D$2:$D$89280)*($A$1='H2'!$E$2:$E$89280))</f>
        <v>#VALUE!</v>
      </c>
      <c r="I37" s="9" t="e" cm="1">
        <f t="array" ref="I37">_xlfn._xlws.FILTER('H2'!$AK$2:$AK$98960, (C37='H2'!$B$2:$B$89280)*(D37='H2'!$D$2:$D$89280)*($A$1='H2'!$E$2:$E$89280))</f>
        <v>#VALUE!</v>
      </c>
      <c r="J37" s="9" t="e" cm="1">
        <f t="array" ref="J37">_xlfn._xlws.FILTER('H2'!$AL$2:$AL$98960, (C37='H2'!$B$2:$B$89280)*(D37='H2'!$D$2:$D$89280)*($A$1='H2'!$E$2:$E$89280))</f>
        <v>#VALUE!</v>
      </c>
      <c r="K37" s="9" cm="1">
        <f t="array" ref="K37">SUM(_xlfn._xlws.FILTER('H2'!$L$2:$L$89280, (C37='H2'!$B$2:$B$89280)*(D37='H2'!$D$2:$D$89280)*($A$1&gt;'H2'!$E$2:$E$89280)))</f>
        <v>74.307101262212498</v>
      </c>
      <c r="L37" s="9" cm="1">
        <f t="array" ref="L37">SUM(_xlfn._xlws.FILTER('H2'!$M$2:$M$89280, (C37='H2'!$B$2:$B$89280)*(D37='H2'!$D$2:$D$89280)*($A$1&gt;'H2'!$E$2:$E$89280)))</f>
        <v>86.463848254233582</v>
      </c>
      <c r="M37" s="9" cm="1">
        <f t="array" ref="M37">SUM(_xlfn._xlws.FILTER('H2'!$K$2:$K$89280, ($C37='H2'!$B$2:$B$89280)*(D37='H2'!$D$2:$D$89280)*($A$1&gt;'H2'!$E$2:$E$89280)))</f>
        <v>9.1246183663694751</v>
      </c>
      <c r="N37" s="9" cm="1">
        <f t="array" ref="N37">SUM(_xlfn._xlws.FILTER('H2'!$N$2:$N$89280, ($C37='H2'!$B$2:$B$89280)*(D37='H2'!$D$2:$D$89280)*($A$1&gt;'H2'!$E$2:$E$89280)))</f>
        <v>207.79188914187807</v>
      </c>
      <c r="O37" s="2" cm="1">
        <f t="array" ref="O37">AVERAGE(_xlfn._xlws.FILTER('H2'!$H$2:$H$89280, ($C37='H2'!$B$2:$B$89280)*(D37='H2'!$D$2:$D$89280)*($A$1='H2'!$E$2:$E$89280)))</f>
        <v>49.969555997681809</v>
      </c>
      <c r="P37" s="2" cm="1">
        <f t="array" ref="P37">AVERAGE(_xlfn._xlws.FILTER('H2'!$I$2:$I$89280, ($C37='H2'!$B$2:$B$89280)*(D37='H2'!$D$2:$D$89280)*($A$1='H2'!$E$2:$E$89280)))</f>
        <v>100.23417883760492</v>
      </c>
      <c r="Q37" s="2" cm="1">
        <f t="array" ref="Q37">AVERAGE(_xlfn._xlws.FILTER('H2'!$G$2:$G$89280, ($C37='H2'!$B$2:$B$89280)*(D37='H2'!$D$2:$D$89280)*($A$1='H2'!$E$2:$E$89280)))</f>
        <v>2.6350917506251217</v>
      </c>
      <c r="R37" s="2" cm="1">
        <f t="array" ref="R37">AVERAGE(_xlfn._xlws.FILTER(PS!$F$2:$F$89280, (C37=PS!$B$2:$B$89280)*(D37=PS!$D$2:$D$89280)*($A$1=PS!$E$2:$E$89280)))</f>
        <v>104.57401600639321</v>
      </c>
      <c r="S37" s="2" cm="1">
        <f t="array" ref="S37">AVERAGE(_xlfn._xlws.FILTER(PS!$F$2:$F$89280, (C37=PS!$B$2:$B$89280)*(D37=PS!$D$2:$D$89280)*(2040=PS!$E$2:$E$89280)))</f>
        <v>104.55131815817785</v>
      </c>
      <c r="T37" s="9" cm="1">
        <f t="array" ref="T37">SUM(_xlfn._xlws.FILTER(PS!$I$2:$I$89280, (C37=PS!$B$2:$B$89280)*(D37=PS!$D$2:$D$89280)*($A$1&gt;PS!$E$2:$E$89280)))+SUM(_xlfn._xlws.FILTER(PS!$K$2:$K$89280, (C37=PS!$B$2:$B$89280)*(D37=PS!$D$2:$D$89280)*($A$1&gt;PS!$E$2:$E$89280)))</f>
        <v>1687.4212801104281</v>
      </c>
      <c r="U37" s="9" cm="1">
        <f t="array" ref="U37">SUM(_xlfn._xlws.FILTER(PS!$M$2:$M$89280, (C37=PS!$B$2:$B$89280)*(D37=PS!$D$2:$D$89280)*($A$1&gt;PS!$E$2:$E$89280)))</f>
        <v>704.86190605294007</v>
      </c>
      <c r="V37" s="9" cm="1">
        <f t="array" ref="V37">SUM(_xlfn._xlws.FILTER(PS!$H$2:$H$89280+PS!$N$2:$N$89280, (C37=PS!$B$2:$B$89280)*(D37=PS!$D$2:$D$89280)*($A$1&gt;PS!$E$2:$E$89280)))</f>
        <v>95.648596953480933</v>
      </c>
      <c r="W37" s="9" cm="1">
        <f t="array" ref="W37">SUM(_xlfn._xlws.FILTER(PS!$J$2:$J$89280, (C37=PS!$B$2:$B$89280)*(D37=PS!$D$2:$D$89280)*($A$1&gt;PS!$E$2:$E$89280)))</f>
        <v>4.5492021654633324E-10</v>
      </c>
      <c r="X37" s="9" cm="1">
        <f t="array" ref="X37">SUM(_xlfn._xlws.FILTER(PS!$L$2:$L$89280, (C37=PS!$B$2:$B$89280)*(D37=PS!$D$2:$D$89280)*($A$1&gt;PS!$E$2:$E$89280)))</f>
        <v>3.1993013229044358E-10</v>
      </c>
      <c r="Y37" s="9" cm="1">
        <f t="array" ref="Y37">SUM(_xlfn._xlws.FILTER(PS_FS!$W$2:$W$89280+PS_FS!$Y$2:$Y$89280, (C37=PS_FS!$B$2:$B$89280)*(D37=PS_FS!$D$2:$D$89280)*($A$1&gt;PS_FS!$E$2:$E$89280)))</f>
        <v>36326.565304496769</v>
      </c>
      <c r="Z37" s="9" cm="1">
        <f t="array" ref="Z37">SUM(_xlfn._xlws.FILTER(PS_FS!$AA$2:$AA$89280, (C37=PS_FS!$B$2:$B$89280)*(D37=PS_FS!$D$2:$D$89280)*($A$1&gt;PS_FS!$E$2:$E$89280)))</f>
        <v>9189.1522196487585</v>
      </c>
      <c r="AA37" s="9" cm="1">
        <f t="array" ref="AA37">SUM(_xlfn._xlws.FILTER(PS_FS!$AB$2:$AB$89280+PS_FS!$V$2:$V$89280, (C37=PS_FS!$B$2:$B$89280)*(D37=PS_FS!$D$2:$D$89280)*($A$1&gt;PS_FS!$E$2:$E$89280)))</f>
        <v>3485.8519286064329</v>
      </c>
      <c r="AB37" s="9" cm="1">
        <f t="array" ref="AB37">SUM(_xlfn._xlws.FILTER(PS_FS!$X$2:$X$89280, (C37=PS_FS!$B$2:$B$89280)*(D37=PS_FS!$D$2:$D$89280)*($A$1&gt;PS_FS!$E$2:$E$89280)))</f>
        <v>1913.4331748598679</v>
      </c>
      <c r="AC37" s="9" cm="1">
        <f t="array" ref="AC37">SUM(_xlfn._xlws.FILTER(PS_FS!$Z$2:$Z$89280, (C37=PS_FS!$B$2:$B$89280)*(D37=PS_FS!$D$2:$D$89280)*($A$1&gt;PS_FS!$E$2:$E$89280)))</f>
        <v>6996.506670073004</v>
      </c>
      <c r="AE37" s="2" cm="1">
        <f t="array" ref="AE37">AVERAGE(_xlfn._xlws.FILTER(ETS!$M$2:$M$89240, (C37=ETS!$A$2:$A$89240)*(D37=ETS!$C$2:$C$89240)*(2040=ETS!$D$2:$D$89240)))</f>
        <v>407.92444019887773</v>
      </c>
      <c r="AF37" s="9" cm="1">
        <f t="array" ref="AF37">AVERAGE(_xlfn._xlws.FILTER(ETS!$L$2:$L$89240, (C37=ETS!$A$2:$A$89240)*(D37=ETS!$C$2:$C$89240)))*40</f>
        <v>3649.3617239600253</v>
      </c>
      <c r="AG37" s="9" cm="1">
        <f t="array" ref="AG37">AVERAGE(_xlfn._xlws.FILTER(ETS!$K$2:$K$89240, (C37=ETS!$A$2:$A$89240)*(D37=ETS!$C$2:$C$89240)))*40</f>
        <v>415.69538062057228</v>
      </c>
      <c r="AH37" s="9" cm="1">
        <f t="array" ref="AH37">AVERAGE(_xlfn._xlws.FILTER(ETS!$J$2:$J$89240, (C37=ETS!$A$2:$A$89240)*(D37=ETS!$C$2:$C$89240)))*40</f>
        <v>15200.838669921441</v>
      </c>
      <c r="AI37" s="4">
        <f t="shared" si="18"/>
        <v>19265.895774502038</v>
      </c>
      <c r="AJ37" s="2">
        <f t="shared" si="1"/>
        <v>57911.509297684832</v>
      </c>
      <c r="AK37" s="9">
        <f>AJ37</f>
        <v>57911.509297684832</v>
      </c>
      <c r="AL37">
        <f t="shared" si="2"/>
        <v>8258.5607134871516</v>
      </c>
      <c r="AM37" s="9">
        <f t="shared" si="3"/>
        <v>49652.948584197678</v>
      </c>
      <c r="AN37">
        <f t="shared" si="6"/>
        <v>-663.75546569566905</v>
      </c>
      <c r="AO37">
        <f t="shared" si="7"/>
        <v>5305.4413340427209</v>
      </c>
      <c r="AQ37">
        <f t="shared" si="9"/>
        <v>49652.948584197678</v>
      </c>
      <c r="AR37">
        <v>2490.4501079403449</v>
      </c>
      <c r="AS37">
        <f t="shared" si="10"/>
        <v>47162.498476257337</v>
      </c>
      <c r="AT37" s="4">
        <f t="shared" si="4"/>
        <v>49072.566139406408</v>
      </c>
      <c r="AU37" s="4">
        <f t="shared" si="4"/>
        <v>28466.40762142136</v>
      </c>
    </row>
    <row r="38" spans="1:47" x14ac:dyDescent="0.25">
      <c r="A38" t="s">
        <v>234</v>
      </c>
      <c r="B38">
        <v>54</v>
      </c>
      <c r="C38">
        <v>22</v>
      </c>
      <c r="D38" t="s">
        <v>343</v>
      </c>
      <c r="E38" s="3" t="e" cm="1">
        <f t="array" ref="E38">AVERAGE(_xlfn._xlws.FILTER('H2'!$AG$2:$AG$89120, (C38='H2'!$B$2:$B$89280)*(D38='H2'!$D$2:$D$89280)*($A$1='H2'!$E$2:$E$89280)))</f>
        <v>#VALUE!</v>
      </c>
      <c r="F38" s="2" t="e" cm="1">
        <f t="array" ref="F38">AVERAGE(_xlfn._xlws.FILTER('H2'!$AG$2:$AG$89120, (C38='H2'!$B$2:$B$89280)*(D38='H2'!$D$2:$D$89280)*(2040='H2'!$E$2:$E$89280)))</f>
        <v>#VALUE!</v>
      </c>
      <c r="G38" s="9" t="e" cm="1">
        <f t="array" ref="G38">_xlfn._xlws.FILTER('H2'!$AH$2:$AH$98960, (C38='H2'!$B$2:$B$89280)*(D38='H2'!$D$2:$D$89280)*($A$1='H2'!$E$2:$E$89280))</f>
        <v>#VALUE!</v>
      </c>
      <c r="H38" s="9" t="e" cm="1">
        <f t="array" ref="H38">_xlfn._xlws.FILTER('H2'!$AJ$2:$AJ$98960, (C38='H2'!$B$2:$B$89280)*(D38='H2'!$D$2:$D$89280)*($A$1='H2'!$E$2:$E$89280))</f>
        <v>#VALUE!</v>
      </c>
      <c r="I38" s="9" t="e" cm="1">
        <f t="array" ref="I38">_xlfn._xlws.FILTER('H2'!$AK$2:$AK$98960, (C38='H2'!$B$2:$B$89280)*(D38='H2'!$D$2:$D$89280)*($A$1='H2'!$E$2:$E$89280))</f>
        <v>#VALUE!</v>
      </c>
      <c r="J38" s="9" t="e" cm="1">
        <f t="array" ref="J38">_xlfn._xlws.FILTER('H2'!$AL$2:$AL$98960, (C38='H2'!$B$2:$B$89280)*(D38='H2'!$D$2:$D$89280)*($A$1='H2'!$E$2:$E$89280))</f>
        <v>#VALUE!</v>
      </c>
      <c r="K38" s="9" t="e" cm="1" vm="1">
        <f t="array" ref="K38">SUM(_xlfn._xlws.FILTER('H2'!$L$2:$L$89280, (C38='H2'!$B$2:$B$89280)*(D38='H2'!$D$2:$D$89280)*($A$1&gt;'H2'!$E$2:$E$89280)))</f>
        <v>#VALUE!</v>
      </c>
      <c r="L38" s="9" t="e" cm="1" vm="1">
        <f t="array" ref="L38">SUM(_xlfn._xlws.FILTER('H2'!$M$2:$M$89280, (C38='H2'!$B$2:$B$89280)*(D38='H2'!$D$2:$D$89280)*($A$1&gt;'H2'!$E$2:$E$89280)))</f>
        <v>#VALUE!</v>
      </c>
      <c r="M38" s="9" t="e" cm="1" vm="1">
        <f t="array" ref="M38">SUM(_xlfn._xlws.FILTER('H2'!$K$2:$K$89280, ($C38='H2'!$B$2:$B$89280)*(D38='H2'!$D$2:$D$89280)*($A$1&gt;'H2'!$E$2:$E$89280)))</f>
        <v>#VALUE!</v>
      </c>
      <c r="N38" s="9" t="e" cm="1" vm="1">
        <f t="array" ref="N38">SUM(_xlfn._xlws.FILTER('H2'!$N$2:$N$89280, ($C38='H2'!$B$2:$B$89280)*(D38='H2'!$D$2:$D$89280)*($A$1&gt;'H2'!$E$2:$E$89280)))</f>
        <v>#VALUE!</v>
      </c>
      <c r="O38" s="2" t="e" cm="1" vm="1">
        <f t="array" ref="O38">AVERAGE(_xlfn._xlws.FILTER('H2'!$H$2:$H$89280, ($C38='H2'!$B$2:$B$89280)*(D38='H2'!$D$2:$D$89280)*($A$1='H2'!$E$2:$E$89280)))</f>
        <v>#VALUE!</v>
      </c>
      <c r="P38" s="2" t="e" cm="1" vm="1">
        <f t="array" ref="P38">AVERAGE(_xlfn._xlws.FILTER('H2'!$I$2:$I$89280, ($C38='H2'!$B$2:$B$89280)*(D38='H2'!$D$2:$D$89280)*($A$1='H2'!$E$2:$E$89280)))</f>
        <v>#VALUE!</v>
      </c>
      <c r="Q38" s="2" t="e" cm="1" vm="1">
        <f t="array" ref="Q38">AVERAGE(_xlfn._xlws.FILTER('H2'!$G$2:$G$89280, ($C38='H2'!$B$2:$B$89280)*(D38='H2'!$D$2:$D$89280)*($A$1='H2'!$E$2:$E$89280)))</f>
        <v>#VALUE!</v>
      </c>
      <c r="R38" s="2" t="e" cm="1" vm="1">
        <f t="array" ref="R38">AVERAGE(_xlfn._xlws.FILTER(PS!$F$2:$F$89280, (C38=PS!$B$2:$B$89280)*(D38=PS!$D$2:$D$89280)*($A$1=PS!$E$2:$E$89280)))</f>
        <v>#VALUE!</v>
      </c>
      <c r="S38" s="2" t="e" cm="1" vm="1">
        <f t="array" ref="S38">AVERAGE(_xlfn._xlws.FILTER(PS!$F$2:$F$89280, (C38=PS!$B$2:$B$89280)*(D38=PS!$D$2:$D$89280)*(2040=PS!$E$2:$E$89280)))</f>
        <v>#VALUE!</v>
      </c>
      <c r="T38" s="9" t="e" cm="1" vm="1">
        <f t="array" ref="T38">SUM(_xlfn._xlws.FILTER(PS!$I$2:$I$89280, (C38=PS!$B$2:$B$89280)*(D38=PS!$D$2:$D$89280)*($A$1&gt;PS!$E$2:$E$89280)))+SUM(_xlfn._xlws.FILTER(PS!$K$2:$K$89280, (C38=PS!$B$2:$B$89280)*(D38=PS!$D$2:$D$89280)*($A$1&gt;PS!$E$2:$E$89280)))-T$37</f>
        <v>#VALUE!</v>
      </c>
      <c r="U38" s="9" t="e" cm="1" vm="1">
        <f t="array" ref="U38">SUM(_xlfn._xlws.FILTER(PS!$M$2:$M$89280, (C38=PS!$B$2:$B$89280)*(D38=PS!$D$2:$D$89280)*($A$1&gt;PS!$E$2:$E$89280)))-U$37</f>
        <v>#VALUE!</v>
      </c>
      <c r="V38" s="9" t="e" cm="1" vm="1">
        <f t="array" ref="V38">SUM(_xlfn._xlws.FILTER(PS!$H$2:$H$89280+PS!$N$2:$N$89280, (C38=PS!$B$2:$B$89280)*(D38=PS!$D$2:$D$89280)*($A$1&gt;PS!$E$2:$E$89280)))-V$37</f>
        <v>#VALUE!</v>
      </c>
      <c r="W38" s="9" t="e" cm="1" vm="1">
        <f t="array" ref="W38">SUM(_xlfn._xlws.FILTER(PS!$J$2:$J$89280, (C38=PS!$B$2:$B$89280)*(D38=PS!$D$2:$D$89280)*($A$1&gt;PS!$E$2:$E$89280)))-W$37</f>
        <v>#VALUE!</v>
      </c>
      <c r="X38" s="9" t="e" cm="1" vm="1">
        <f t="array" ref="X38">SUM(_xlfn._xlws.FILTER(PS!$L$2:$L$89280, (C38=PS!$B$2:$B$89280)*(D38=PS!$D$2:$D$89280)*($A$1&gt;PS!$E$2:$E$89280)))-X$37</f>
        <v>#VALUE!</v>
      </c>
      <c r="Y38" s="9" t="e" cm="1" vm="1">
        <f t="array" ref="Y38">SUM(_xlfn._xlws.FILTER(PS_FS!$W$2:$W$89280+PS_FS!$Y$2:$Y$89280, (C38=PS_FS!$B$2:$B$89280)*(D38=PS_FS!$D$2:$D$89280)*($A$1&gt;PS_FS!$E$2:$E$89280)))-Y$37</f>
        <v>#VALUE!</v>
      </c>
      <c r="Z38" s="9" t="e" cm="1" vm="1">
        <f t="array" ref="Z38">SUM(_xlfn._xlws.FILTER(PS_FS!$AA$2:$AA$89280, (C38=PS_FS!$B$2:$B$89280)*(D38=PS_FS!$D$2:$D$89280)*($A$1&gt;PS_FS!$E$2:$E$89280)))-Z$37</f>
        <v>#VALUE!</v>
      </c>
      <c r="AA38" s="9" t="e" cm="1" vm="1">
        <f t="array" ref="AA38">SUM(_xlfn._xlws.FILTER(PS_FS!$AB$2:$AB$89280+PS_FS!$V$2:$V$89280, (C38=PS_FS!$B$2:$B$89280)*(D38=PS_FS!$D$2:$D$89280)*($A$1&gt;PS_FS!$E$2:$E$89280)))-AA$37</f>
        <v>#VALUE!</v>
      </c>
      <c r="AB38" s="9" t="e" cm="1" vm="1">
        <f t="array" ref="AB38">SUM(_xlfn._xlws.FILTER(PS_FS!$X$2:$X$89280, (C38=PS_FS!$B$2:$B$89280)*(D38=PS_FS!$D$2:$D$89280)*($A$1&gt;PS_FS!$E$2:$E$89280)))-AB$37</f>
        <v>#VALUE!</v>
      </c>
      <c r="AC38" s="9" t="e" cm="1" vm="1">
        <f t="array" ref="AC38">SUM(_xlfn._xlws.FILTER(PS_FS!$Z$2:$Z$89280, (C38=PS_FS!$B$2:$B$89280)*(D38=PS_FS!$D$2:$D$89280)*($A$1&gt;PS_FS!$E$2:$E$89280)))-AC$37</f>
        <v>#VALUE!</v>
      </c>
      <c r="AD38" s="2" t="e" cm="1" vm="1">
        <f t="array" ref="AD38">AVERAGE(_xlfn._xlws.FILTER(ETS!$M$2:$M$89240, (C38=ETS!$A$2:$A$89240)*(D38=ETS!$C$2:$C$89240)*($A$1=ETS!$D$2:$D$89240)))</f>
        <v>#VALUE!</v>
      </c>
      <c r="AE38" s="2" t="e" cm="1" vm="1">
        <f t="array" ref="AE38">AVERAGE(_xlfn._xlws.FILTER(ETS!$M$2:$M$89240, (C38=ETS!$A$2:$A$89240)*(D38=ETS!$C$2:$C$89240)*(2040=ETS!$D$2:$D$89240)))</f>
        <v>#VALUE!</v>
      </c>
      <c r="AF38" s="9" t="e" cm="1" vm="1">
        <f t="array" ref="AF38">AVERAGE(_xlfn._xlws.FILTER(ETS!$L$2:$L$89240, (C38=ETS!$A$2:$A$89240)*(D38=ETS!$C$2:$C$89240)))*40-AF$37</f>
        <v>#VALUE!</v>
      </c>
      <c r="AG38" s="9" t="e" cm="1" vm="1">
        <f t="array" ref="AG38">AVERAGE(_xlfn._xlws.FILTER(ETS!$K$2:$K$89240, (C38=ETS!$A$2:$A$89240)*(D38=ETS!$C$2:$C$89240)))*40-AG$37</f>
        <v>#VALUE!</v>
      </c>
      <c r="AH38" s="9" t="e" cm="1" vm="1">
        <f t="array" ref="AH38">AVERAGE(_xlfn._xlws.FILTER(ETS!$J$2:$J$89240, (C38=ETS!$A$2:$A$89240)*(D38=ETS!$C$2:$C$89240)))*40-AH$37</f>
        <v>#VALUE!</v>
      </c>
      <c r="AI38" s="4" t="e" vm="2">
        <f t="shared" si="18"/>
        <v>#VALUE!</v>
      </c>
      <c r="AJ38" s="2" t="e" vm="2">
        <f t="shared" si="1"/>
        <v>#VALUE!</v>
      </c>
      <c r="AK38" s="9" t="e" vm="2">
        <f t="shared" ref="AK38:AK41" si="25">AJ38+AJ$2</f>
        <v>#VALUE!</v>
      </c>
      <c r="AL38" t="e" vm="2">
        <f t="shared" si="2"/>
        <v>#VALUE!</v>
      </c>
      <c r="AM38" s="9" t="e" vm="2">
        <f t="shared" si="3"/>
        <v>#VALUE!</v>
      </c>
      <c r="AN38" t="e" vm="2">
        <f t="shared" si="6"/>
        <v>#VALUE!</v>
      </c>
      <c r="AO38" t="e" vm="2">
        <f t="shared" si="7"/>
        <v>#VALUE!</v>
      </c>
      <c r="AP38" t="e" vm="2">
        <f t="shared" ref="AP38:AP41" si="26">AJ38-AN38</f>
        <v>#VALUE!</v>
      </c>
      <c r="AQ38" t="e" vm="2">
        <f t="shared" si="9"/>
        <v>#VALUE!</v>
      </c>
      <c r="AR38">
        <v>2490.4501079403449</v>
      </c>
      <c r="AS38" t="e" vm="2">
        <f t="shared" si="10"/>
        <v>#VALUE!</v>
      </c>
      <c r="AT38" s="4" t="e" vm="2">
        <f t="shared" si="4"/>
        <v>#VALUE!</v>
      </c>
      <c r="AU38" s="4" t="e" vm="2">
        <f t="shared" si="4"/>
        <v>#VALUE!</v>
      </c>
    </row>
    <row r="39" spans="1:47" x14ac:dyDescent="0.25">
      <c r="A39" t="s">
        <v>233</v>
      </c>
      <c r="B39">
        <v>55</v>
      </c>
      <c r="C39">
        <v>76</v>
      </c>
      <c r="D39" t="s">
        <v>343</v>
      </c>
      <c r="E39" s="3" t="e" cm="1">
        <f t="array" ref="E39">AVERAGE(_xlfn._xlws.FILTER('H2'!$AG$2:$AG$89120, (C39='H2'!$B$2:$B$89280)*(D39='H2'!$D$2:$D$89280)*($A$1='H2'!$E$2:$E$89280)))</f>
        <v>#VALUE!</v>
      </c>
      <c r="F39" s="2" t="e" cm="1">
        <f t="array" ref="F39">AVERAGE(_xlfn._xlws.FILTER('H2'!$AG$2:$AG$89120, (C39='H2'!$B$2:$B$89280)*(D39='H2'!$D$2:$D$89280)*(2040='H2'!$E$2:$E$89280)))</f>
        <v>#VALUE!</v>
      </c>
      <c r="G39" s="9" t="e" cm="1">
        <f t="array" ref="G39">_xlfn._xlws.FILTER('H2'!$AH$2:$AH$98960, (C39='H2'!$B$2:$B$89280)*(D39='H2'!$D$2:$D$89280)*($A$1='H2'!$E$2:$E$89280))</f>
        <v>#VALUE!</v>
      </c>
      <c r="H39" s="9" t="e" cm="1">
        <f t="array" ref="H39">_xlfn._xlws.FILTER('H2'!$AJ$2:$AJ$98960, (C39='H2'!$B$2:$B$89280)*(D39='H2'!$D$2:$D$89280)*($A$1='H2'!$E$2:$E$89280))</f>
        <v>#VALUE!</v>
      </c>
      <c r="I39" s="9" t="e" cm="1">
        <f t="array" ref="I39">_xlfn._xlws.FILTER('H2'!$AK$2:$AK$98960, (C39='H2'!$B$2:$B$89280)*(D39='H2'!$D$2:$D$89280)*($A$1='H2'!$E$2:$E$89280))</f>
        <v>#VALUE!</v>
      </c>
      <c r="J39" s="9" t="e" cm="1">
        <f t="array" ref="J39">_xlfn._xlws.FILTER('H2'!$AL$2:$AL$98960, (C39='H2'!$B$2:$B$89280)*(D39='H2'!$D$2:$D$89280)*($A$1='H2'!$E$2:$E$89280))</f>
        <v>#VALUE!</v>
      </c>
      <c r="K39" s="9" t="e" cm="1" vm="1">
        <f t="array" ref="K39">SUM(_xlfn._xlws.FILTER('H2'!$L$2:$L$89280, (C39='H2'!$B$2:$B$89280)*(D39='H2'!$D$2:$D$89280)*($A$1&gt;'H2'!$E$2:$E$89280)))</f>
        <v>#VALUE!</v>
      </c>
      <c r="L39" s="9" t="e" cm="1" vm="1">
        <f t="array" ref="L39">SUM(_xlfn._xlws.FILTER('H2'!$M$2:$M$89280, (C39='H2'!$B$2:$B$89280)*(D39='H2'!$D$2:$D$89280)*($A$1&gt;'H2'!$E$2:$E$89280)))</f>
        <v>#VALUE!</v>
      </c>
      <c r="M39" s="9" t="e" cm="1" vm="1">
        <f t="array" ref="M39">SUM(_xlfn._xlws.FILTER('H2'!$K$2:$K$89280, ($C39='H2'!$B$2:$B$89280)*(D39='H2'!$D$2:$D$89280)*($A$1&gt;'H2'!$E$2:$E$89280)))</f>
        <v>#VALUE!</v>
      </c>
      <c r="N39" s="9" t="e" cm="1" vm="1">
        <f t="array" ref="N39">SUM(_xlfn._xlws.FILTER('H2'!$N$2:$N$89280, ($C39='H2'!$B$2:$B$89280)*(D39='H2'!$D$2:$D$89280)*($A$1&gt;'H2'!$E$2:$E$89280)))</f>
        <v>#VALUE!</v>
      </c>
      <c r="O39" s="2" t="e" cm="1" vm="1">
        <f t="array" ref="O39">AVERAGE(_xlfn._xlws.FILTER('H2'!$H$2:$H$89280, ($C39='H2'!$B$2:$B$89280)*(D39='H2'!$D$2:$D$89280)*($A$1='H2'!$E$2:$E$89280)))</f>
        <v>#VALUE!</v>
      </c>
      <c r="P39" s="2" t="e" cm="1" vm="1">
        <f t="array" ref="P39">AVERAGE(_xlfn._xlws.FILTER('H2'!$I$2:$I$89280, ($C39='H2'!$B$2:$B$89280)*(D39='H2'!$D$2:$D$89280)*($A$1='H2'!$E$2:$E$89280)))</f>
        <v>#VALUE!</v>
      </c>
      <c r="Q39" s="2" t="e" cm="1" vm="1">
        <f t="array" ref="Q39">AVERAGE(_xlfn._xlws.FILTER('H2'!$G$2:$G$89280, ($C39='H2'!$B$2:$B$89280)*(D39='H2'!$D$2:$D$89280)*($A$1='H2'!$E$2:$E$89280)))</f>
        <v>#VALUE!</v>
      </c>
      <c r="R39" s="2" t="e" cm="1" vm="1">
        <f t="array" ref="R39">AVERAGE(_xlfn._xlws.FILTER(PS!$F$2:$F$89280, (C39=PS!$B$2:$B$89280)*(D39=PS!$D$2:$D$89280)*($A$1=PS!$E$2:$E$89280)))</f>
        <v>#VALUE!</v>
      </c>
      <c r="S39" s="2" t="e" cm="1" vm="1">
        <f t="array" ref="S39">AVERAGE(_xlfn._xlws.FILTER(PS!$F$2:$F$89280, (C39=PS!$B$2:$B$89280)*(D39=PS!$D$2:$D$89280)*(2040=PS!$E$2:$E$89280)))</f>
        <v>#VALUE!</v>
      </c>
      <c r="T39" s="9" t="e" cm="1" vm="1">
        <f t="array" ref="T39">SUM(_xlfn._xlws.FILTER(PS!$I$2:$I$89280, (C39=PS!$B$2:$B$89280)*(D39=PS!$D$2:$D$89280)*($A$1&gt;PS!$E$2:$E$89280)))+SUM(_xlfn._xlws.FILTER(PS!$K$2:$K$89280, (C39=PS!$B$2:$B$89280)*(D39=PS!$D$2:$D$89280)*($A$1&gt;PS!$E$2:$E$89280)))-T$37</f>
        <v>#VALUE!</v>
      </c>
      <c r="U39" s="9" t="e" cm="1" vm="1">
        <f t="array" ref="U39">SUM(_xlfn._xlws.FILTER(PS!$M$2:$M$89280, (C39=PS!$B$2:$B$89280)*(D39=PS!$D$2:$D$89280)*($A$1&gt;PS!$E$2:$E$89280)))-U$37</f>
        <v>#VALUE!</v>
      </c>
      <c r="V39" s="9" t="e" cm="1" vm="1">
        <f t="array" ref="V39">SUM(_xlfn._xlws.FILTER(PS!$H$2:$H$89280+PS!$N$2:$N$89280, (C39=PS!$B$2:$B$89280)*(D39=PS!$D$2:$D$89280)*($A$1&gt;PS!$E$2:$E$89280)))-V$37</f>
        <v>#VALUE!</v>
      </c>
      <c r="W39" s="9" t="e" cm="1" vm="1">
        <f t="array" ref="W39">SUM(_xlfn._xlws.FILTER(PS!$J$2:$J$89280, (C39=PS!$B$2:$B$89280)*(D39=PS!$D$2:$D$89280)*($A$1&gt;PS!$E$2:$E$89280)))-W$37</f>
        <v>#VALUE!</v>
      </c>
      <c r="X39" s="9" t="e" cm="1" vm="1">
        <f t="array" ref="X39">SUM(_xlfn._xlws.FILTER(PS!$L$2:$L$89280, (C39=PS!$B$2:$B$89280)*(D39=PS!$D$2:$D$89280)*($A$1&gt;PS!$E$2:$E$89280)))-X$37</f>
        <v>#VALUE!</v>
      </c>
      <c r="Y39" s="9" t="e" cm="1" vm="1">
        <f t="array" ref="Y39">SUM(_xlfn._xlws.FILTER(PS_FS!$W$2:$W$89280+PS_FS!$Y$2:$Y$89280, (C39=PS_FS!$B$2:$B$89280)*(D39=PS_FS!$D$2:$D$89280)*($A$1&gt;PS_FS!$E$2:$E$89280)))-Y$37</f>
        <v>#VALUE!</v>
      </c>
      <c r="Z39" s="9" t="e" cm="1" vm="1">
        <f t="array" ref="Z39">SUM(_xlfn._xlws.FILTER(PS_FS!$AA$2:$AA$89280, (C39=PS_FS!$B$2:$B$89280)*(D39=PS_FS!$D$2:$D$89280)*($A$1&gt;PS_FS!$E$2:$E$89280)))-Z$37</f>
        <v>#VALUE!</v>
      </c>
      <c r="AA39" s="9" t="e" cm="1" vm="1">
        <f t="array" ref="AA39">SUM(_xlfn._xlws.FILTER(PS_FS!$AB$2:$AB$89280+PS_FS!$V$2:$V$89280, (C39=PS_FS!$B$2:$B$89280)*(D39=PS_FS!$D$2:$D$89280)*($A$1&gt;PS_FS!$E$2:$E$89280)))-AA$37</f>
        <v>#VALUE!</v>
      </c>
      <c r="AB39" s="9" t="e" cm="1" vm="1">
        <f t="array" ref="AB39">SUM(_xlfn._xlws.FILTER(PS_FS!$X$2:$X$89280, (C39=PS_FS!$B$2:$B$89280)*(D39=PS_FS!$D$2:$D$89280)*($A$1&gt;PS_FS!$E$2:$E$89280)))-AB$37</f>
        <v>#VALUE!</v>
      </c>
      <c r="AC39" s="9" t="e" cm="1" vm="1">
        <f t="array" ref="AC39">SUM(_xlfn._xlws.FILTER(PS_FS!$Z$2:$Z$89280, (C39=PS_FS!$B$2:$B$89280)*(D39=PS_FS!$D$2:$D$89280)*($A$1&gt;PS_FS!$E$2:$E$89280)))-AC$37</f>
        <v>#VALUE!</v>
      </c>
      <c r="AD39" s="2" t="e" cm="1" vm="1">
        <f t="array" ref="AD39">AVERAGE(_xlfn._xlws.FILTER(ETS!$M$2:$M$89240, (C39=ETS!$A$2:$A$89240)*(D39=ETS!$C$2:$C$89240)*($A$1=ETS!$D$2:$D$89240)))</f>
        <v>#VALUE!</v>
      </c>
      <c r="AE39" s="2" t="e" cm="1" vm="1">
        <f t="array" ref="AE39">AVERAGE(_xlfn._xlws.FILTER(ETS!$M$2:$M$89240, (C39=ETS!$A$2:$A$89240)*(D39=ETS!$C$2:$C$89240)*(2040=ETS!$D$2:$D$89240)))</f>
        <v>#VALUE!</v>
      </c>
      <c r="AF39" s="9" t="e" cm="1" vm="1">
        <f t="array" ref="AF39">AVERAGE(_xlfn._xlws.FILTER(ETS!$L$2:$L$89240, (C39=ETS!$A$2:$A$89240)*(D39=ETS!$C$2:$C$89240)))*40-AF$37</f>
        <v>#VALUE!</v>
      </c>
      <c r="AG39" s="9" t="e" cm="1" vm="1">
        <f t="array" ref="AG39">AVERAGE(_xlfn._xlws.FILTER(ETS!$K$2:$K$89240, (C39=ETS!$A$2:$A$89240)*(D39=ETS!$C$2:$C$89240)))*40-AG$37</f>
        <v>#VALUE!</v>
      </c>
      <c r="AH39" s="9" t="e" cm="1" vm="1">
        <f t="array" ref="AH39">AVERAGE(_xlfn._xlws.FILTER(ETS!$J$2:$J$89240, (C39=ETS!$A$2:$A$89240)*(D39=ETS!$C$2:$C$89240)))*40-AH$37</f>
        <v>#VALUE!</v>
      </c>
      <c r="AI39" s="4" t="e" vm="2">
        <f t="shared" si="18"/>
        <v>#VALUE!</v>
      </c>
      <c r="AJ39" s="2" t="e" vm="2">
        <f t="shared" si="1"/>
        <v>#VALUE!</v>
      </c>
      <c r="AK39" s="9" t="e" vm="2">
        <f t="shared" si="25"/>
        <v>#VALUE!</v>
      </c>
      <c r="AL39" t="e" vm="2">
        <f t="shared" si="2"/>
        <v>#VALUE!</v>
      </c>
      <c r="AM39" s="9" t="e" vm="2">
        <f t="shared" si="3"/>
        <v>#VALUE!</v>
      </c>
      <c r="AN39" t="e" vm="2">
        <f t="shared" si="6"/>
        <v>#VALUE!</v>
      </c>
      <c r="AO39" t="e" vm="2">
        <f t="shared" si="7"/>
        <v>#VALUE!</v>
      </c>
      <c r="AP39" t="e" vm="2">
        <f t="shared" si="26"/>
        <v>#VALUE!</v>
      </c>
      <c r="AQ39" t="e" vm="2">
        <f t="shared" si="9"/>
        <v>#VALUE!</v>
      </c>
      <c r="AR39">
        <v>2490.4501079403449</v>
      </c>
      <c r="AS39" t="e" vm="2">
        <f t="shared" si="10"/>
        <v>#VALUE!</v>
      </c>
      <c r="AT39" s="4" t="e" vm="2">
        <f t="shared" si="4"/>
        <v>#VALUE!</v>
      </c>
      <c r="AU39" s="4" t="e" vm="2">
        <f t="shared" si="4"/>
        <v>#VALUE!</v>
      </c>
    </row>
    <row r="40" spans="1:47" x14ac:dyDescent="0.25">
      <c r="A40" t="s">
        <v>238</v>
      </c>
      <c r="B40">
        <v>56</v>
      </c>
      <c r="C40">
        <v>176</v>
      </c>
      <c r="D40" t="s">
        <v>343</v>
      </c>
      <c r="E40" s="3" t="e" cm="1">
        <f t="array" ref="E40">AVERAGE(_xlfn._xlws.FILTER('H2'!$AG$2:$AG$89120, (C40='H2'!$B$2:$B$89280)*(D40='H2'!$D$2:$D$89280)*($A$1='H2'!$E$2:$E$89280)))</f>
        <v>#VALUE!</v>
      </c>
      <c r="F40" s="2" t="e" cm="1">
        <f t="array" ref="F40">AVERAGE(_xlfn._xlws.FILTER('H2'!$AG$2:$AG$89120, (C40='H2'!$B$2:$B$89280)*(D40='H2'!$D$2:$D$89280)*(2040='H2'!$E$2:$E$89280)))</f>
        <v>#VALUE!</v>
      </c>
      <c r="G40" s="9" t="e" cm="1">
        <f t="array" ref="G40">_xlfn._xlws.FILTER('H2'!$AH$2:$AH$98960, (C40='H2'!$B$2:$B$89280)*(D40='H2'!$D$2:$D$89280)*($A$1='H2'!$E$2:$E$89280))</f>
        <v>#VALUE!</v>
      </c>
      <c r="H40" s="9" t="e" cm="1">
        <f t="array" ref="H40">_xlfn._xlws.FILTER('H2'!$AJ$2:$AJ$98960, (C40='H2'!$B$2:$B$89280)*(D40='H2'!$D$2:$D$89280)*($A$1='H2'!$E$2:$E$89280))</f>
        <v>#VALUE!</v>
      </c>
      <c r="I40" s="9" t="e" cm="1">
        <f t="array" ref="I40">_xlfn._xlws.FILTER('H2'!$AK$2:$AK$98960, (C40='H2'!$B$2:$B$89280)*(D40='H2'!$D$2:$D$89280)*($A$1='H2'!$E$2:$E$89280))</f>
        <v>#VALUE!</v>
      </c>
      <c r="J40" s="9" t="e" cm="1">
        <f t="array" ref="J40">_xlfn._xlws.FILTER('H2'!$AL$2:$AL$98960, (C40='H2'!$B$2:$B$89280)*(D40='H2'!$D$2:$D$89280)*($A$1='H2'!$E$2:$E$89280))</f>
        <v>#VALUE!</v>
      </c>
      <c r="K40" s="9" t="e" cm="1" vm="1">
        <f t="array" ref="K40">SUM(_xlfn._xlws.FILTER('H2'!$L$2:$L$89280, (C40='H2'!$B$2:$B$89280)*(D40='H2'!$D$2:$D$89280)*($A$1&gt;'H2'!$E$2:$E$89280)))</f>
        <v>#VALUE!</v>
      </c>
      <c r="L40" s="9" t="e" cm="1" vm="1">
        <f t="array" ref="L40">SUM(_xlfn._xlws.FILTER('H2'!$M$2:$M$89280, (C40='H2'!$B$2:$B$89280)*(D40='H2'!$D$2:$D$89280)*($A$1&gt;'H2'!$E$2:$E$89280)))</f>
        <v>#VALUE!</v>
      </c>
      <c r="M40" s="9" t="e" cm="1" vm="1">
        <f t="array" ref="M40">SUM(_xlfn._xlws.FILTER('H2'!$K$2:$K$89280, ($C40='H2'!$B$2:$B$89280)*(D40='H2'!$D$2:$D$89280)*($A$1&gt;'H2'!$E$2:$E$89280)))</f>
        <v>#VALUE!</v>
      </c>
      <c r="N40" s="9" t="e" cm="1" vm="1">
        <f t="array" ref="N40">SUM(_xlfn._xlws.FILTER('H2'!$N$2:$N$89280, ($C40='H2'!$B$2:$B$89280)*(D40='H2'!$D$2:$D$89280)*($A$1&gt;'H2'!$E$2:$E$89280)))</f>
        <v>#VALUE!</v>
      </c>
      <c r="O40" s="2" t="e" cm="1" vm="1">
        <f t="array" ref="O40">AVERAGE(_xlfn._xlws.FILTER('H2'!$H$2:$H$89280, ($C40='H2'!$B$2:$B$89280)*(D40='H2'!$D$2:$D$89280)*($A$1='H2'!$E$2:$E$89280)))</f>
        <v>#VALUE!</v>
      </c>
      <c r="P40" s="2" t="e" cm="1" vm="1">
        <f t="array" ref="P40">AVERAGE(_xlfn._xlws.FILTER('H2'!$I$2:$I$89280, ($C40='H2'!$B$2:$B$89280)*(D40='H2'!$D$2:$D$89280)*($A$1='H2'!$E$2:$E$89280)))</f>
        <v>#VALUE!</v>
      </c>
      <c r="Q40" s="2" t="e" cm="1" vm="1">
        <f t="array" ref="Q40">AVERAGE(_xlfn._xlws.FILTER('H2'!$G$2:$G$89280, ($C40='H2'!$B$2:$B$89280)*(D40='H2'!$D$2:$D$89280)*($A$1='H2'!$E$2:$E$89280)))</f>
        <v>#VALUE!</v>
      </c>
      <c r="R40" s="2" t="e" cm="1" vm="1">
        <f t="array" ref="R40">AVERAGE(_xlfn._xlws.FILTER(PS!$F$2:$F$89280, (C40=PS!$B$2:$B$89280)*(D40=PS!$D$2:$D$89280)*($A$1=PS!$E$2:$E$89280)))</f>
        <v>#VALUE!</v>
      </c>
      <c r="S40" s="2" t="e" cm="1" vm="1">
        <f t="array" ref="S40">AVERAGE(_xlfn._xlws.FILTER(PS!$F$2:$F$89280, (C40=PS!$B$2:$B$89280)*(D40=PS!$D$2:$D$89280)*(2040=PS!$E$2:$E$89280)))</f>
        <v>#VALUE!</v>
      </c>
      <c r="T40" s="9" t="e" cm="1" vm="1">
        <f t="array" ref="T40">SUM(_xlfn._xlws.FILTER(PS!$I$2:$I$89280, (C40=PS!$B$2:$B$89280)*(D40=PS!$D$2:$D$89280)*($A$1&gt;PS!$E$2:$E$89280)))+SUM(_xlfn._xlws.FILTER(PS!$K$2:$K$89280, (C40=PS!$B$2:$B$89280)*(D40=PS!$D$2:$D$89280)*($A$1&gt;PS!$E$2:$E$89280)))-T$37</f>
        <v>#VALUE!</v>
      </c>
      <c r="U40" s="9" t="e" cm="1" vm="1">
        <f t="array" ref="U40">SUM(_xlfn._xlws.FILTER(PS!$M$2:$M$89280, (C40=PS!$B$2:$B$89280)*(D40=PS!$D$2:$D$89280)*($A$1&gt;PS!$E$2:$E$89280)))-U$37</f>
        <v>#VALUE!</v>
      </c>
      <c r="V40" s="9" t="e" cm="1" vm="1">
        <f t="array" ref="V40">SUM(_xlfn._xlws.FILTER(PS!$H$2:$H$89280+PS!$N$2:$N$89280, (C40=PS!$B$2:$B$89280)*(D40=PS!$D$2:$D$89280)*($A$1&gt;PS!$E$2:$E$89280)))-V$37</f>
        <v>#VALUE!</v>
      </c>
      <c r="W40" s="9" t="e" cm="1" vm="1">
        <f t="array" ref="W40">SUM(_xlfn._xlws.FILTER(PS!$J$2:$J$89280, (C40=PS!$B$2:$B$89280)*(D40=PS!$D$2:$D$89280)*($A$1&gt;PS!$E$2:$E$89280)))-W$37</f>
        <v>#VALUE!</v>
      </c>
      <c r="X40" s="9" t="e" cm="1" vm="1">
        <f t="array" ref="X40">SUM(_xlfn._xlws.FILTER(PS!$L$2:$L$89280, (C40=PS!$B$2:$B$89280)*(D40=PS!$D$2:$D$89280)*($A$1&gt;PS!$E$2:$E$89280)))-X$37</f>
        <v>#VALUE!</v>
      </c>
      <c r="Y40" s="9" t="e" cm="1" vm="1">
        <f t="array" ref="Y40">SUM(_xlfn._xlws.FILTER(PS_FS!$W$2:$W$89280+PS_FS!$Y$2:$Y$89280, (C40=PS_FS!$B$2:$B$89280)*(D40=PS_FS!$D$2:$D$89280)*($A$1&gt;PS_FS!$E$2:$E$89280)))-Y$37</f>
        <v>#VALUE!</v>
      </c>
      <c r="Z40" s="9" t="e" cm="1" vm="1">
        <f t="array" ref="Z40">SUM(_xlfn._xlws.FILTER(PS_FS!$AA$2:$AA$89280, (C40=PS_FS!$B$2:$B$89280)*(D40=PS_FS!$D$2:$D$89280)*($A$1&gt;PS_FS!$E$2:$E$89280)))-Z$37</f>
        <v>#VALUE!</v>
      </c>
      <c r="AA40" s="9" t="e" cm="1" vm="1">
        <f t="array" ref="AA40">SUM(_xlfn._xlws.FILTER(PS_FS!$AB$2:$AB$89280+PS_FS!$V$2:$V$89280, (C40=PS_FS!$B$2:$B$89280)*(D40=PS_FS!$D$2:$D$89280)*($A$1&gt;PS_FS!$E$2:$E$89280)))-AA$37</f>
        <v>#VALUE!</v>
      </c>
      <c r="AB40" s="9" t="e" cm="1" vm="1">
        <f t="array" ref="AB40">SUM(_xlfn._xlws.FILTER(PS_FS!$X$2:$X$89280, (C40=PS_FS!$B$2:$B$89280)*(D40=PS_FS!$D$2:$D$89280)*($A$1&gt;PS_FS!$E$2:$E$89280)))-AB$37</f>
        <v>#VALUE!</v>
      </c>
      <c r="AC40" s="9" t="e" cm="1" vm="1">
        <f t="array" ref="AC40">SUM(_xlfn._xlws.FILTER(PS_FS!$Z$2:$Z$89280, (C40=PS_FS!$B$2:$B$89280)*(D40=PS_FS!$D$2:$D$89280)*($A$1&gt;PS_FS!$E$2:$E$89280)))-AC$37</f>
        <v>#VALUE!</v>
      </c>
      <c r="AD40" s="2" t="e" cm="1" vm="1">
        <f t="array" ref="AD40">AVERAGE(_xlfn._xlws.FILTER(ETS!$M$2:$M$89240, (C40=ETS!$A$2:$A$89240)*(D40=ETS!$C$2:$C$89240)*($A$1=ETS!$D$2:$D$89240)))</f>
        <v>#VALUE!</v>
      </c>
      <c r="AE40" s="2" t="e" cm="1" vm="1">
        <f t="array" ref="AE40">AVERAGE(_xlfn._xlws.FILTER(ETS!$M$2:$M$89240, (C40=ETS!$A$2:$A$89240)*(D40=ETS!$C$2:$C$89240)*(2040=ETS!$D$2:$D$89240)))</f>
        <v>#VALUE!</v>
      </c>
      <c r="AF40" s="9" t="e" cm="1" vm="1">
        <f t="array" ref="AF40">AVERAGE(_xlfn._xlws.FILTER(ETS!$L$2:$L$89240, (C40=ETS!$A$2:$A$89240)*(D40=ETS!$C$2:$C$89240)))*40-AF$37</f>
        <v>#VALUE!</v>
      </c>
      <c r="AG40" s="9" t="e" cm="1" vm="1">
        <f t="array" ref="AG40">AVERAGE(_xlfn._xlws.FILTER(ETS!$K$2:$K$89240, (C40=ETS!$A$2:$A$89240)*(D40=ETS!$C$2:$C$89240)))*40-AG$37</f>
        <v>#VALUE!</v>
      </c>
      <c r="AH40" s="9" t="e" cm="1" vm="1">
        <f t="array" ref="AH40">AVERAGE(_xlfn._xlws.FILTER(ETS!$J$2:$J$89240, (C40=ETS!$A$2:$A$89240)*(D40=ETS!$C$2:$C$89240)))*40-AH$37</f>
        <v>#VALUE!</v>
      </c>
      <c r="AI40" s="4" t="e" vm="2">
        <f t="shared" si="18"/>
        <v>#VALUE!</v>
      </c>
      <c r="AJ40" s="2" t="e" vm="2">
        <f t="shared" si="1"/>
        <v>#VALUE!</v>
      </c>
      <c r="AK40" s="9" t="e" vm="2">
        <f t="shared" si="25"/>
        <v>#VALUE!</v>
      </c>
      <c r="AL40" t="e" vm="2">
        <f t="shared" si="2"/>
        <v>#VALUE!</v>
      </c>
      <c r="AM40" s="9" t="e" vm="2">
        <f t="shared" si="3"/>
        <v>#VALUE!</v>
      </c>
      <c r="AN40" t="e" vm="2">
        <f t="shared" si="6"/>
        <v>#VALUE!</v>
      </c>
      <c r="AO40" t="e" vm="2">
        <f t="shared" si="7"/>
        <v>#VALUE!</v>
      </c>
      <c r="AP40" t="e" vm="2">
        <f t="shared" si="26"/>
        <v>#VALUE!</v>
      </c>
      <c r="AQ40" t="e" vm="2">
        <f t="shared" si="9"/>
        <v>#VALUE!</v>
      </c>
      <c r="AR40">
        <v>2490.4501079403449</v>
      </c>
      <c r="AS40" t="e" vm="2">
        <f t="shared" si="10"/>
        <v>#VALUE!</v>
      </c>
      <c r="AT40" s="4" t="e" vm="2">
        <f t="shared" si="4"/>
        <v>#VALUE!</v>
      </c>
      <c r="AU40" s="4" t="e" vm="2">
        <f t="shared" si="4"/>
        <v>#VALUE!</v>
      </c>
    </row>
    <row r="41" spans="1:47" x14ac:dyDescent="0.25">
      <c r="A41" t="s">
        <v>242</v>
      </c>
      <c r="B41">
        <v>57</v>
      </c>
      <c r="C41">
        <v>226</v>
      </c>
      <c r="D41" t="s">
        <v>343</v>
      </c>
      <c r="E41" s="3" t="e" cm="1">
        <f t="array" ref="E41">AVERAGE(_xlfn._xlws.FILTER('H2'!$AG$2:$AG$89120, (C41='H2'!$B$2:$B$89280)*(D41='H2'!$D$2:$D$89280)*($A$1='H2'!$E$2:$E$89280)))</f>
        <v>#VALUE!</v>
      </c>
      <c r="F41" s="2" t="e" cm="1">
        <f t="array" ref="F41">AVERAGE(_xlfn._xlws.FILTER('H2'!$AG$2:$AG$89120, (C41='H2'!$B$2:$B$89280)*(D41='H2'!$D$2:$D$89280)*(2040='H2'!$E$2:$E$89280)))</f>
        <v>#VALUE!</v>
      </c>
      <c r="G41" s="9" t="e" cm="1">
        <f t="array" ref="G41">_xlfn._xlws.FILTER('H2'!$AH$2:$AH$98960, (C41='H2'!$B$2:$B$89280)*(D41='H2'!$D$2:$D$89280)*($A$1='H2'!$E$2:$E$89280))</f>
        <v>#VALUE!</v>
      </c>
      <c r="H41" s="9" t="e" cm="1">
        <f t="array" ref="H41">_xlfn._xlws.FILTER('H2'!$AJ$2:$AJ$98960, (C41='H2'!$B$2:$B$89280)*(D41='H2'!$D$2:$D$89280)*($A$1='H2'!$E$2:$E$89280))</f>
        <v>#VALUE!</v>
      </c>
      <c r="I41" s="9" t="e" cm="1">
        <f t="array" ref="I41">_xlfn._xlws.FILTER('H2'!$AK$2:$AK$98960, (C41='H2'!$B$2:$B$89280)*(D41='H2'!$D$2:$D$89280)*($A$1='H2'!$E$2:$E$89280))</f>
        <v>#VALUE!</v>
      </c>
      <c r="J41" s="9" t="e" cm="1">
        <f t="array" ref="J41">_xlfn._xlws.FILTER('H2'!$AL$2:$AL$98960, (C41='H2'!$B$2:$B$89280)*(D41='H2'!$D$2:$D$89280)*($A$1='H2'!$E$2:$E$89280))</f>
        <v>#VALUE!</v>
      </c>
      <c r="K41" s="9" t="e" cm="1" vm="1">
        <f t="array" ref="K41">SUM(_xlfn._xlws.FILTER('H2'!$L$2:$L$89280, (C41='H2'!$B$2:$B$89280)*(D41='H2'!$D$2:$D$89280)*($A$1&gt;'H2'!$E$2:$E$89280)))</f>
        <v>#VALUE!</v>
      </c>
      <c r="L41" s="9" t="e" cm="1" vm="1">
        <f t="array" ref="L41">SUM(_xlfn._xlws.FILTER('H2'!$M$2:$M$89280, (C41='H2'!$B$2:$B$89280)*(D41='H2'!$D$2:$D$89280)*($A$1&gt;'H2'!$E$2:$E$89280)))</f>
        <v>#VALUE!</v>
      </c>
      <c r="M41" s="9" t="e" cm="1" vm="1">
        <f t="array" ref="M41">SUM(_xlfn._xlws.FILTER('H2'!$K$2:$K$89280, ($C41='H2'!$B$2:$B$89280)*(D41='H2'!$D$2:$D$89280)*($A$1&gt;'H2'!$E$2:$E$89280)))</f>
        <v>#VALUE!</v>
      </c>
      <c r="N41" s="9" t="e" cm="1" vm="1">
        <f t="array" ref="N41">SUM(_xlfn._xlws.FILTER('H2'!$N$2:$N$89280, ($C41='H2'!$B$2:$B$89280)*(D41='H2'!$D$2:$D$89280)*($A$1&gt;'H2'!$E$2:$E$89280)))</f>
        <v>#VALUE!</v>
      </c>
      <c r="O41" s="2" t="e" cm="1" vm="1">
        <f t="array" ref="O41">AVERAGE(_xlfn._xlws.FILTER('H2'!$H$2:$H$89280, ($C41='H2'!$B$2:$B$89280)*(D41='H2'!$D$2:$D$89280)*($A$1='H2'!$E$2:$E$89280)))</f>
        <v>#VALUE!</v>
      </c>
      <c r="P41" s="2" t="e" cm="1" vm="1">
        <f t="array" ref="P41">AVERAGE(_xlfn._xlws.FILTER('H2'!$I$2:$I$89280, ($C41='H2'!$B$2:$B$89280)*(D41='H2'!$D$2:$D$89280)*($A$1='H2'!$E$2:$E$89280)))</f>
        <v>#VALUE!</v>
      </c>
      <c r="Q41" s="2" t="e" cm="1" vm="1">
        <f t="array" ref="Q41">AVERAGE(_xlfn._xlws.FILTER('H2'!$G$2:$G$89280, ($C41='H2'!$B$2:$B$89280)*(D41='H2'!$D$2:$D$89280)*($A$1='H2'!$E$2:$E$89280)))</f>
        <v>#VALUE!</v>
      </c>
      <c r="R41" s="2" t="e" cm="1" vm="1">
        <f t="array" ref="R41">AVERAGE(_xlfn._xlws.FILTER(PS!$F$2:$F$89280, (C41=PS!$B$2:$B$89280)*(D41=PS!$D$2:$D$89280)*($A$1=PS!$E$2:$E$89280)))</f>
        <v>#VALUE!</v>
      </c>
      <c r="S41" s="2" t="e" cm="1" vm="1">
        <f t="array" ref="S41">AVERAGE(_xlfn._xlws.FILTER(PS!$F$2:$F$89280, (C41=PS!$B$2:$B$89280)*(D41=PS!$D$2:$D$89280)*(2040=PS!$E$2:$E$89280)))</f>
        <v>#VALUE!</v>
      </c>
      <c r="T41" s="9" t="e" cm="1" vm="1">
        <f t="array" ref="T41">SUM(_xlfn._xlws.FILTER(PS!$I$2:$I$89280, (C41=PS!$B$2:$B$89280)*(D41=PS!$D$2:$D$89280)*($A$1&gt;PS!$E$2:$E$89280)))+SUM(_xlfn._xlws.FILTER(PS!$K$2:$K$89280, (C41=PS!$B$2:$B$89280)*(D41=PS!$D$2:$D$89280)*($A$1&gt;PS!$E$2:$E$89280)))-T$37</f>
        <v>#VALUE!</v>
      </c>
      <c r="U41" s="9" t="e" cm="1" vm="1">
        <f t="array" ref="U41">SUM(_xlfn._xlws.FILTER(PS!$M$2:$M$89280, (C41=PS!$B$2:$B$89280)*(D41=PS!$D$2:$D$89280)*($A$1&gt;PS!$E$2:$E$89280)))-U$37</f>
        <v>#VALUE!</v>
      </c>
      <c r="V41" s="9" t="e" cm="1" vm="1">
        <f t="array" ref="V41">SUM(_xlfn._xlws.FILTER(PS!$H$2:$H$89280+PS!$N$2:$N$89280, (C41=PS!$B$2:$B$89280)*(D41=PS!$D$2:$D$89280)*($A$1&gt;PS!$E$2:$E$89280)))-V$37</f>
        <v>#VALUE!</v>
      </c>
      <c r="W41" s="9" t="e" cm="1" vm="1">
        <f t="array" ref="W41">SUM(_xlfn._xlws.FILTER(PS!$J$2:$J$89280, (C41=PS!$B$2:$B$89280)*(D41=PS!$D$2:$D$89280)*($A$1&gt;PS!$E$2:$E$89280)))-W$37</f>
        <v>#VALUE!</v>
      </c>
      <c r="X41" s="9" t="e" cm="1" vm="1">
        <f t="array" ref="X41">SUM(_xlfn._xlws.FILTER(PS!$L$2:$L$89280, (C41=PS!$B$2:$B$89280)*(D41=PS!$D$2:$D$89280)*($A$1&gt;PS!$E$2:$E$89280)))-X$37</f>
        <v>#VALUE!</v>
      </c>
      <c r="Y41" s="9" t="e" cm="1" vm="1">
        <f t="array" ref="Y41">SUM(_xlfn._xlws.FILTER(PS_FS!$W$2:$W$89280+PS_FS!$Y$2:$Y$89280, (C41=PS_FS!$B$2:$B$89280)*(D41=PS_FS!$D$2:$D$89280)*($A$1&gt;PS_FS!$E$2:$E$89280)))-Y$37</f>
        <v>#VALUE!</v>
      </c>
      <c r="Z41" s="9" t="e" cm="1" vm="1">
        <f t="array" ref="Z41">SUM(_xlfn._xlws.FILTER(PS_FS!$AA$2:$AA$89280, (C41=PS_FS!$B$2:$B$89280)*(D41=PS_FS!$D$2:$D$89280)*($A$1&gt;PS_FS!$E$2:$E$89280)))-Z$37</f>
        <v>#VALUE!</v>
      </c>
      <c r="AA41" s="9" t="e" cm="1" vm="1">
        <f t="array" ref="AA41">SUM(_xlfn._xlws.FILTER(PS_FS!$AB$2:$AB$89280+PS_FS!$V$2:$V$89280, (C41=PS_FS!$B$2:$B$89280)*(D41=PS_FS!$D$2:$D$89280)*($A$1&gt;PS_FS!$E$2:$E$89280)))-AA$37</f>
        <v>#VALUE!</v>
      </c>
      <c r="AB41" s="9" t="e" cm="1" vm="1">
        <f t="array" ref="AB41">SUM(_xlfn._xlws.FILTER(PS_FS!$X$2:$X$89280, (C41=PS_FS!$B$2:$B$89280)*(D41=PS_FS!$D$2:$D$89280)*($A$1&gt;PS_FS!$E$2:$E$89280)))-AB$37</f>
        <v>#VALUE!</v>
      </c>
      <c r="AC41" s="9" t="e" cm="1" vm="1">
        <f t="array" ref="AC41">SUM(_xlfn._xlws.FILTER(PS_FS!$Z$2:$Z$89280, (C41=PS_FS!$B$2:$B$89280)*(D41=PS_FS!$D$2:$D$89280)*($A$1&gt;PS_FS!$E$2:$E$89280)))-AC$37</f>
        <v>#VALUE!</v>
      </c>
      <c r="AD41" s="2" t="e" cm="1" vm="1">
        <f t="array" ref="AD41">AVERAGE(_xlfn._xlws.FILTER(ETS!$M$2:$M$89240, (C41=ETS!$A$2:$A$89240)*(D41=ETS!$C$2:$C$89240)*($A$1=ETS!$D$2:$D$89240)))</f>
        <v>#VALUE!</v>
      </c>
      <c r="AE41" s="2" t="e" cm="1" vm="1">
        <f t="array" ref="AE41">AVERAGE(_xlfn._xlws.FILTER(ETS!$M$2:$M$89240, (C41=ETS!$A$2:$A$89240)*(D41=ETS!$C$2:$C$89240)*(2040=ETS!$D$2:$D$89240)))</f>
        <v>#VALUE!</v>
      </c>
      <c r="AF41" s="9" t="e" cm="1" vm="1">
        <f t="array" ref="AF41">AVERAGE(_xlfn._xlws.FILTER(ETS!$L$2:$L$89240, (C41=ETS!$A$2:$A$89240)*(D41=ETS!$C$2:$C$89240)))*40-AF$37</f>
        <v>#VALUE!</v>
      </c>
      <c r="AG41" s="9" t="e" cm="1" vm="1">
        <f t="array" ref="AG41">AVERAGE(_xlfn._xlws.FILTER(ETS!$K$2:$K$89240, (C41=ETS!$A$2:$A$89240)*(D41=ETS!$C$2:$C$89240)))*40-AG$37</f>
        <v>#VALUE!</v>
      </c>
      <c r="AH41" s="9" t="e" cm="1" vm="1">
        <f t="array" ref="AH41">AVERAGE(_xlfn._xlws.FILTER(ETS!$J$2:$J$89240, (C41=ETS!$A$2:$A$89240)*(D41=ETS!$C$2:$C$89240)))*40-AH$37</f>
        <v>#VALUE!</v>
      </c>
      <c r="AI41" s="4" t="e" vm="2">
        <f t="shared" si="18"/>
        <v>#VALUE!</v>
      </c>
      <c r="AJ41" s="2" t="e" vm="2">
        <f t="shared" si="1"/>
        <v>#VALUE!</v>
      </c>
      <c r="AK41" s="9" t="e" vm="2">
        <f t="shared" si="25"/>
        <v>#VALUE!</v>
      </c>
      <c r="AL41" t="e" vm="2">
        <f t="shared" si="2"/>
        <v>#VALUE!</v>
      </c>
      <c r="AM41" s="9" t="e" vm="2">
        <f t="shared" si="3"/>
        <v>#VALUE!</v>
      </c>
      <c r="AN41" t="e" vm="2">
        <f t="shared" si="6"/>
        <v>#VALUE!</v>
      </c>
      <c r="AO41" t="e" vm="2">
        <f t="shared" si="7"/>
        <v>#VALUE!</v>
      </c>
      <c r="AP41" t="e" vm="2">
        <f t="shared" si="26"/>
        <v>#VALUE!</v>
      </c>
      <c r="AQ41" t="e" vm="2">
        <f t="shared" si="9"/>
        <v>#VALUE!</v>
      </c>
      <c r="AR41">
        <v>2490.4501079403449</v>
      </c>
      <c r="AS41" t="e" vm="2">
        <f t="shared" si="10"/>
        <v>#VALUE!</v>
      </c>
      <c r="AT41" s="4" t="e" vm="2">
        <f t="shared" si="4"/>
        <v>#VALUE!</v>
      </c>
      <c r="AU41" s="4" t="e" vm="2">
        <f t="shared" si="4"/>
        <v>#VALUE!</v>
      </c>
    </row>
    <row r="42" spans="1:47" x14ac:dyDescent="0.25">
      <c r="A42" t="s">
        <v>256</v>
      </c>
      <c r="B42">
        <v>59</v>
      </c>
      <c r="C42">
        <v>1</v>
      </c>
      <c r="D42" t="s">
        <v>342</v>
      </c>
      <c r="E42" s="3" t="e" cm="1">
        <f t="array" ref="E42">AVERAGE(_xlfn._xlws.FILTER('H2'!$AG$2:$AG$89120, (C42='H2'!$B$2:$B$89280)*(D42='H2'!$D$2:$D$89280)*($A$1='H2'!$E$2:$E$89280)))</f>
        <v>#VALUE!</v>
      </c>
      <c r="F42" s="2" t="e" cm="1">
        <f t="array" ref="F42">AVERAGE(_xlfn._xlws.FILTER('H2'!$AG$2:$AG$89120, (C42='H2'!$B$2:$B$89280)*(D42='H2'!$D$2:$D$89280)*(2040='H2'!$E$2:$E$89280)))</f>
        <v>#VALUE!</v>
      </c>
      <c r="G42" s="9" t="e" cm="1">
        <f t="array" ref="G42">_xlfn._xlws.FILTER('H2'!$AH$2:$AH$98960, (C42='H2'!$B$2:$B$89280)*(D42='H2'!$D$2:$D$89280)*($A$1='H2'!$E$2:$E$89280))</f>
        <v>#VALUE!</v>
      </c>
      <c r="H42" s="9" t="e" cm="1">
        <f t="array" ref="H42">_xlfn._xlws.FILTER('H2'!$AJ$2:$AJ$98960, (C42='H2'!$B$2:$B$89280)*(D42='H2'!$D$2:$D$89280)*($A$1='H2'!$E$2:$E$89280))</f>
        <v>#VALUE!</v>
      </c>
      <c r="I42" s="9" t="e" cm="1">
        <f t="array" ref="I42">_xlfn._xlws.FILTER('H2'!$AK$2:$AK$98960, (C42='H2'!$B$2:$B$89280)*(D42='H2'!$D$2:$D$89280)*($A$1='H2'!$E$2:$E$89280))</f>
        <v>#VALUE!</v>
      </c>
      <c r="J42" s="9" t="e" cm="1">
        <f t="array" ref="J42">_xlfn._xlws.FILTER('H2'!$AL$2:$AL$98960, (C42='H2'!$B$2:$B$89280)*(D42='H2'!$D$2:$D$89280)*($A$1='H2'!$E$2:$E$89280))</f>
        <v>#VALUE!</v>
      </c>
      <c r="K42" s="9" cm="1">
        <f t="array" ref="K42">SUM(_xlfn._xlws.FILTER('H2'!$L$2:$L$89280, (C42='H2'!$B$2:$B$89280)*(D42='H2'!$D$2:$D$89280)*($A$1&gt;'H2'!$E$2:$E$89280)))</f>
        <v>107.71883405166638</v>
      </c>
      <c r="L42" s="9" cm="1">
        <f t="array" ref="L42">SUM(_xlfn._xlws.FILTER('H2'!$M$2:$M$89280, (C42='H2'!$B$2:$B$89280)*(D42='H2'!$D$2:$D$89280)*($A$1&gt;'H2'!$E$2:$E$89280)))</f>
        <v>78.793556436231171</v>
      </c>
      <c r="M42" s="9" cm="1">
        <f t="array" ref="M42">SUM(_xlfn._xlws.FILTER('H2'!$K$2:$K$89280, ($C42='H2'!$B$2:$B$89280)*(D42='H2'!$D$2:$D$89280)*($A$1&gt;'H2'!$E$2:$E$89280)))</f>
        <v>64.474648054663476</v>
      </c>
      <c r="N42" s="9" cm="1">
        <f t="array" ref="N42">SUM(_xlfn._xlws.FILTER('H2'!$N$2:$N$89280, ($C42='H2'!$B$2:$B$89280)*(D42='H2'!$D$2:$D$89280)*($A$1&gt;'H2'!$E$2:$E$89280)))</f>
        <v>113.76377146552041</v>
      </c>
      <c r="O42" s="2" cm="1">
        <f t="array" ref="O42">AVERAGE(_xlfn._xlws.FILTER('H2'!$H$2:$H$89280, ($C42='H2'!$B$2:$B$89280)*(D42='H2'!$D$2:$D$89280)*($A$1='H2'!$E$2:$E$89280)))</f>
        <v>70.28412386270206</v>
      </c>
      <c r="P42" s="2" cm="1">
        <f t="array" ref="P42">AVERAGE(_xlfn._xlws.FILTER('H2'!$I$2:$I$89280, ($C42='H2'!$B$2:$B$89280)*(D42='H2'!$D$2:$D$89280)*($A$1='H2'!$E$2:$E$89280)))</f>
        <v>106.41796037041439</v>
      </c>
      <c r="Q42" s="2" cm="1">
        <f t="array" ref="Q42">AVERAGE(_xlfn._xlws.FILTER('H2'!$G$2:$G$89280, ($C42='H2'!$B$2:$B$89280)*(D42='H2'!$D$2:$D$89280)*($A$1='H2'!$E$2:$E$89280)))</f>
        <v>19.68201925502742</v>
      </c>
      <c r="R42" s="2" cm="1">
        <f t="array" ref="R42">AVERAGE(_xlfn._xlws.FILTER(PS!$F$2:$F$89280, (C42=PS!$B$2:$B$89280)*(D42=PS!$D$2:$D$89280)*($A$1=PS!$E$2:$E$89280)))</f>
        <v>104.39654703865375</v>
      </c>
      <c r="S42" s="2" cm="1">
        <f t="array" ref="S42">AVERAGE(_xlfn._xlws.FILTER(PS!$F$2:$F$89280, (C42=PS!$B$2:$B$89280)*(D42=PS!$D$2:$D$89280)*(2040=PS!$E$2:$E$89280)))</f>
        <v>103.20221551538322</v>
      </c>
      <c r="T42" s="9" cm="1">
        <f t="array" ref="T42">SUM(_xlfn._xlws.FILTER(PS!$I$2:$I$89280, (C42=PS!$B$2:$B$89280)*(D42=PS!$D$2:$D$89280)*($A$1&gt;PS!$E$2:$E$89280)))+SUM(_xlfn._xlws.FILTER(PS!$K$2:$K$89280, (C42=PS!$B$2:$B$89280)*(D42=PS!$D$2:$D$89280)*($A$1&gt;PS!$E$2:$E$89280)))</f>
        <v>1704.7899037076361</v>
      </c>
      <c r="U42" s="9" cm="1">
        <f t="array" ref="U42">SUM(_xlfn._xlws.FILTER(PS!$M$2:$M$89280, (C42=PS!$B$2:$B$89280)*(D42=PS!$D$2:$D$89280)*($A$1&gt;PS!$E$2:$E$89280)))</f>
        <v>788.81882797970127</v>
      </c>
      <c r="V42" s="9" cm="1">
        <f t="array" ref="V42">SUM(_xlfn._xlws.FILTER(PS!$H$2:$H$89280+PS!$N$2:$N$89280, (C42=PS!$B$2:$B$89280)*(D42=PS!$D$2:$D$89280)*($A$1&gt;PS!$E$2:$E$89280)))</f>
        <v>92.279023774381614</v>
      </c>
      <c r="W42" s="9" cm="1">
        <f t="array" ref="W42">SUM(_xlfn._xlws.FILTER(PS!$J$2:$J$89280, (C42=PS!$B$2:$B$89280)*(D42=PS!$D$2:$D$89280)*($A$1&gt;PS!$E$2:$E$89280)))</f>
        <v>1.3945495200507158E-10</v>
      </c>
      <c r="X42" s="9" cm="1">
        <f t="array" ref="X42">SUM(_xlfn._xlws.FILTER(PS!$L$2:$L$89280, (C42=PS!$B$2:$B$89280)*(D42=PS!$D$2:$D$89280)*($A$1&gt;PS!$E$2:$E$89280)))</f>
        <v>1.5665254392136722E-10</v>
      </c>
      <c r="Y42" s="9" cm="1">
        <f t="array" ref="Y42">SUM(_xlfn._xlws.FILTER(PS_FS!$W$2:$W$89280+PS_FS!$Y$2:$Y$89280, (C42=PS_FS!$B$2:$B$89280)*(D42=PS_FS!$D$2:$D$89280)*($A$1&gt;PS_FS!$E$2:$E$89280)))</f>
        <v>37200.724300626549</v>
      </c>
      <c r="Z42" s="9" cm="1">
        <f t="array" ref="Z42">SUM(_xlfn._xlws.FILTER(PS_FS!$AA$2:$AA$89280, (C42=PS_FS!$B$2:$B$89280)*(D42=PS_FS!$D$2:$D$89280)*($A$1&gt;PS_FS!$E$2:$E$89280)))</f>
        <v>9726.6972734250703</v>
      </c>
      <c r="AA42" s="9" cm="1">
        <f t="array" ref="AA42">SUM(_xlfn._xlws.FILTER(PS_FS!$AB$2:$AB$89280+PS_FS!$V$2:$V$89280, (C42=PS_FS!$B$2:$B$89280)*(D42=PS_FS!$D$2:$D$89280)*($A$1&gt;PS_FS!$E$2:$E$89280)))</f>
        <v>3239.0357724204027</v>
      </c>
      <c r="AB42" s="9" cm="1">
        <f t="array" ref="AB42">SUM(_xlfn._xlws.FILTER(PS_FS!$X$2:$X$89280, (C42=PS_FS!$B$2:$B$89280)*(D42=PS_FS!$D$2:$D$89280)*($A$1&gt;PS_FS!$E$2:$E$89280)))</f>
        <v>1871.5657929847741</v>
      </c>
      <c r="AC42" s="9" cm="1">
        <f t="array" ref="AC42">SUM(_xlfn._xlws.FILTER(PS_FS!$Z$2:$Z$89280, (C42=PS_FS!$B$2:$B$89280)*(D42=PS_FS!$D$2:$D$89280)*($A$1&gt;PS_FS!$E$2:$E$89280)))</f>
        <v>6975.2157814777665</v>
      </c>
      <c r="AE42" s="2" cm="1">
        <f t="array" ref="AE42">AVERAGE(_xlfn._xlws.FILTER(ETS!$M$2:$M$89240, (C42=ETS!$A$2:$A$89240)*(D42=ETS!$C$2:$C$89240)*(2040=ETS!$D$2:$D$89240)))</f>
        <v>407.41638773034225</v>
      </c>
      <c r="AF42" s="9" cm="1">
        <f t="array" ref="AF42">AVERAGE(_xlfn._xlws.FILTER(ETS!$L$2:$L$89240, (C42=ETS!$A$2:$A$89240)*(D42=ETS!$C$2:$C$89240)))*40</f>
        <v>3457.6984856035751</v>
      </c>
      <c r="AG42" s="9" cm="1">
        <f t="array" ref="AG42">AVERAGE(_xlfn._xlws.FILTER(ETS!$K$2:$K$89240, (C42=ETS!$A$2:$A$89240)*(D42=ETS!$C$2:$C$89240)))*40</f>
        <v>605.75085367085239</v>
      </c>
      <c r="AH42" s="9" cm="1">
        <f t="array" ref="AH42">AVERAGE(_xlfn._xlws.FILTER(ETS!$J$2:$J$89240, (C42=ETS!$A$2:$A$89240)*(D42=ETS!$C$2:$C$89240)))*40</f>
        <v>15202.715385612824</v>
      </c>
      <c r="AI42" s="4">
        <f t="shared" si="18"/>
        <v>19266.16472488725</v>
      </c>
      <c r="AJ42" s="2">
        <f t="shared" si="1"/>
        <v>59013.238920934564</v>
      </c>
      <c r="AK42" s="9">
        <f>AJ42</f>
        <v>59013.238920934564</v>
      </c>
      <c r="AL42">
        <f t="shared" si="2"/>
        <v>9411.819209285557</v>
      </c>
      <c r="AM42" s="9">
        <f t="shared" si="3"/>
        <v>49601.41971164901</v>
      </c>
      <c r="AN42">
        <f t="shared" si="6"/>
        <v>489.50303010273637</v>
      </c>
      <c r="AO42">
        <f t="shared" si="7"/>
        <v>6154.9088861006194</v>
      </c>
      <c r="AQ42">
        <f t="shared" si="9"/>
        <v>49601.41971164901</v>
      </c>
      <c r="AR42">
        <v>2490.4501079403449</v>
      </c>
      <c r="AS42">
        <f t="shared" si="10"/>
        <v>47110.969603708669</v>
      </c>
      <c r="AT42" s="4">
        <f t="shared" si="4"/>
        <v>50576.450673967745</v>
      </c>
      <c r="AU42" s="4">
        <f t="shared" si="4"/>
        <v>24433.726725686385</v>
      </c>
    </row>
    <row r="43" spans="1:47" x14ac:dyDescent="0.25">
      <c r="A43" t="s">
        <v>234</v>
      </c>
      <c r="B43">
        <v>60</v>
      </c>
      <c r="C43">
        <v>22</v>
      </c>
      <c r="D43" t="s">
        <v>342</v>
      </c>
      <c r="E43" s="3" t="e" cm="1">
        <f t="array" ref="E43">AVERAGE(_xlfn._xlws.FILTER('H2'!$AG$2:$AG$89120, (C43='H2'!$B$2:$B$89280)*(D43='H2'!$D$2:$D$89280)*($A$1='H2'!$E$2:$E$89280)))</f>
        <v>#VALUE!</v>
      </c>
      <c r="F43" s="2" t="e" cm="1">
        <f t="array" ref="F43">AVERAGE(_xlfn._xlws.FILTER('H2'!$AG$2:$AG$89120, (C43='H2'!$B$2:$B$89280)*(D43='H2'!$D$2:$D$89280)*(2040='H2'!$E$2:$E$89280)))</f>
        <v>#VALUE!</v>
      </c>
      <c r="G43" s="9" t="e" cm="1">
        <f t="array" ref="G43">_xlfn._xlws.FILTER('H2'!$AH$2:$AH$98960, (C43='H2'!$B$2:$B$89280)*(D43='H2'!$D$2:$D$89280)*($A$1='H2'!$E$2:$E$89280))</f>
        <v>#VALUE!</v>
      </c>
      <c r="H43" s="9" t="e" cm="1">
        <f t="array" ref="H43">_xlfn._xlws.FILTER('H2'!$AJ$2:$AJ$98960, (C43='H2'!$B$2:$B$89280)*(D43='H2'!$D$2:$D$89280)*($A$1='H2'!$E$2:$E$89280))</f>
        <v>#VALUE!</v>
      </c>
      <c r="I43" s="9" t="e" cm="1">
        <f t="array" ref="I43">_xlfn._xlws.FILTER('H2'!$AK$2:$AK$98960, (C43='H2'!$B$2:$B$89280)*(D43='H2'!$D$2:$D$89280)*($A$1='H2'!$E$2:$E$89280))</f>
        <v>#VALUE!</v>
      </c>
      <c r="J43" s="9" t="e" cm="1">
        <f t="array" ref="J43">_xlfn._xlws.FILTER('H2'!$AL$2:$AL$98960, (C43='H2'!$B$2:$B$89280)*(D43='H2'!$D$2:$D$89280)*($A$1='H2'!$E$2:$E$89280))</f>
        <v>#VALUE!</v>
      </c>
      <c r="K43" s="9" t="e" cm="1" vm="1">
        <f t="array" ref="K43">SUM(_xlfn._xlws.FILTER('H2'!$L$2:$L$89280, (C43='H2'!$B$2:$B$89280)*(D43='H2'!$D$2:$D$89280)*($A$1&gt;'H2'!$E$2:$E$89280)))</f>
        <v>#VALUE!</v>
      </c>
      <c r="L43" s="9" t="e" cm="1" vm="1">
        <f t="array" ref="L43">SUM(_xlfn._xlws.FILTER('H2'!$M$2:$M$89280, (C43='H2'!$B$2:$B$89280)*(D43='H2'!$D$2:$D$89280)*($A$1&gt;'H2'!$E$2:$E$89280)))</f>
        <v>#VALUE!</v>
      </c>
      <c r="M43" s="9" t="e" cm="1" vm="1">
        <f t="array" ref="M43">SUM(_xlfn._xlws.FILTER('H2'!$K$2:$K$89280, ($C43='H2'!$B$2:$B$89280)*(D43='H2'!$D$2:$D$89280)*($A$1&gt;'H2'!$E$2:$E$89280)))</f>
        <v>#VALUE!</v>
      </c>
      <c r="N43" s="9" t="e" cm="1" vm="1">
        <f t="array" ref="N43">SUM(_xlfn._xlws.FILTER('H2'!$N$2:$N$89280, ($C43='H2'!$B$2:$B$89280)*(D43='H2'!$D$2:$D$89280)*($A$1&gt;'H2'!$E$2:$E$89280)))</f>
        <v>#VALUE!</v>
      </c>
      <c r="O43" s="2" t="e" cm="1" vm="1">
        <f t="array" ref="O43">AVERAGE(_xlfn._xlws.FILTER('H2'!$H$2:$H$89280, ($C43='H2'!$B$2:$B$89280)*(D43='H2'!$D$2:$D$89280)*($A$1='H2'!$E$2:$E$89280)))</f>
        <v>#VALUE!</v>
      </c>
      <c r="P43" s="2" t="e" cm="1" vm="1">
        <f t="array" ref="P43">AVERAGE(_xlfn._xlws.FILTER('H2'!$I$2:$I$89280, ($C43='H2'!$B$2:$B$89280)*(D43='H2'!$D$2:$D$89280)*($A$1='H2'!$E$2:$E$89280)))</f>
        <v>#VALUE!</v>
      </c>
      <c r="Q43" s="2" t="e" cm="1" vm="1">
        <f t="array" ref="Q43">AVERAGE(_xlfn._xlws.FILTER('H2'!$G$2:$G$89280, ($C43='H2'!$B$2:$B$89280)*(D43='H2'!$D$2:$D$89280)*($A$1='H2'!$E$2:$E$89280)))</f>
        <v>#VALUE!</v>
      </c>
      <c r="R43" s="2" t="e" cm="1" vm="1">
        <f t="array" ref="R43">AVERAGE(_xlfn._xlws.FILTER(PS!$F$2:$F$89280, (C43=PS!$B$2:$B$89280)*(D43=PS!$D$2:$D$89280)*($A$1=PS!$E$2:$E$89280)))</f>
        <v>#VALUE!</v>
      </c>
      <c r="S43" s="2" t="e" cm="1" vm="1">
        <f t="array" ref="S43">AVERAGE(_xlfn._xlws.FILTER(PS!$F$2:$F$89280, (C43=PS!$B$2:$B$89280)*(D43=PS!$D$2:$D$89280)*(2040=PS!$E$2:$E$89280)))</f>
        <v>#VALUE!</v>
      </c>
      <c r="T43" s="9" t="e" cm="1" vm="1">
        <f t="array" ref="T43">SUM(_xlfn._xlws.FILTER(PS!$I$2:$I$89280, (C43=PS!$B$2:$B$89280)*(D43=PS!$D$2:$D$89280)*($A$1&gt;PS!$E$2:$E$89280)))+SUM(_xlfn._xlws.FILTER(PS!$K$2:$K$89280, (C43=PS!$B$2:$B$89280)*(D43=PS!$D$2:$D$89280)*($A$1&gt;PS!$E$2:$E$89280)))-T$42</f>
        <v>#VALUE!</v>
      </c>
      <c r="U43" s="9" t="e" cm="1" vm="1">
        <f t="array" ref="U43">SUM(_xlfn._xlws.FILTER(PS!$M$2:$M$89280, (C43=PS!$B$2:$B$89280)*(D43=PS!$D$2:$D$89280)*($A$1&gt;PS!$E$2:$E$89280)))-U$42</f>
        <v>#VALUE!</v>
      </c>
      <c r="V43" s="9" t="e" cm="1" vm="1">
        <f t="array" ref="V43">SUM(_xlfn._xlws.FILTER(PS!$H$2:$H$89280+PS!$N$2:$N$89280, (C43=PS!$B$2:$B$89280)*(D43=PS!$D$2:$D$89280)*($A$1&gt;PS!$E$2:$E$89280)))-V$42</f>
        <v>#VALUE!</v>
      </c>
      <c r="W43" s="9" t="e" cm="1" vm="1">
        <f t="array" ref="W43">SUM(_xlfn._xlws.FILTER(PS!$J$2:$J$89280, (C43=PS!$B$2:$B$89280)*(D43=PS!$D$2:$D$89280)*($A$1&gt;PS!$E$2:$E$89280)))-W$42</f>
        <v>#VALUE!</v>
      </c>
      <c r="X43" s="9" t="e" cm="1" vm="1">
        <f t="array" ref="X43">SUM(_xlfn._xlws.FILTER(PS!$L$2:$L$89280, (C43=PS!$B$2:$B$89280)*(D43=PS!$D$2:$D$89280)*($A$1&gt;PS!$E$2:$E$89280)))-X$42</f>
        <v>#VALUE!</v>
      </c>
      <c r="Y43" s="9" t="e" cm="1" vm="1">
        <f t="array" ref="Y43">SUM(_xlfn._xlws.FILTER(PS_FS!$W$2:$W$89280+PS_FS!$Y$2:$Y$89280, (C43=PS_FS!$B$2:$B$89280)*(D43=PS_FS!$D$2:$D$89280)*($A$1&gt;PS_FS!$E$2:$E$89280)))-Y$42</f>
        <v>#VALUE!</v>
      </c>
      <c r="Z43" s="9" t="e" cm="1" vm="1">
        <f t="array" ref="Z43">SUM(_xlfn._xlws.FILTER(PS_FS!$AA$2:$AA$89280, (C43=PS_FS!$B$2:$B$89280)*(D43=PS_FS!$D$2:$D$89280)*($A$1&gt;PS_FS!$E$2:$E$89280)))-Z$42</f>
        <v>#VALUE!</v>
      </c>
      <c r="AA43" s="9" t="e" cm="1" vm="1">
        <f t="array" ref="AA43">SUM(_xlfn._xlws.FILTER(PS_FS!$AB$2:$AB$89280+PS_FS!$V$2:$V$89280, (C43=PS_FS!$B$2:$B$89280)*(D43=PS_FS!$D$2:$D$89280)*($A$1&gt;PS_FS!$E$2:$E$89280)))-AA$42</f>
        <v>#VALUE!</v>
      </c>
      <c r="AB43" s="9" t="e" cm="1" vm="1">
        <f t="array" ref="AB43">SUM(_xlfn._xlws.FILTER(PS_FS!$X$2:$X$89280, (C43=PS_FS!$B$2:$B$89280)*(D43=PS_FS!$D$2:$D$89280)*($A$1&gt;PS_FS!$E$2:$E$89280)))-AB$42</f>
        <v>#VALUE!</v>
      </c>
      <c r="AC43" s="9" t="e" cm="1" vm="1">
        <f t="array" ref="AC43">SUM(_xlfn._xlws.FILTER(PS_FS!$Z$2:$Z$89280, (C43=PS_FS!$B$2:$B$89280)*(D43=PS_FS!$D$2:$D$89280)*($A$1&gt;PS_FS!$E$2:$E$89280)))-AC$42</f>
        <v>#VALUE!</v>
      </c>
      <c r="AD43" s="2" t="e" cm="1" vm="1">
        <f t="array" ref="AD43">AVERAGE(_xlfn._xlws.FILTER(ETS!$M$2:$M$89240, (C43=ETS!$A$2:$A$89240)*(D43=ETS!$C$2:$C$89240)*($A$1=ETS!$D$2:$D$89240)))</f>
        <v>#VALUE!</v>
      </c>
      <c r="AE43" s="2" t="e" cm="1" vm="1">
        <f t="array" ref="AE43">AVERAGE(_xlfn._xlws.FILTER(ETS!$M$2:$M$89240, (C43=ETS!$A$2:$A$89240)*(D43=ETS!$C$2:$C$89240)*(2040=ETS!$D$2:$D$89240)))</f>
        <v>#VALUE!</v>
      </c>
      <c r="AF43" s="9" t="e" cm="1" vm="1">
        <f t="array" ref="AF43">AVERAGE(_xlfn._xlws.FILTER(ETS!$L$2:$L$89240, (C43=ETS!$A$2:$A$89240)*(D43=ETS!$C$2:$C$89240)))*40-AF$42</f>
        <v>#VALUE!</v>
      </c>
      <c r="AG43" s="9" t="e" cm="1" vm="1">
        <f t="array" ref="AG43">AVERAGE(_xlfn._xlws.FILTER(ETS!$K$2:$K$89240, (C43=ETS!$A$2:$A$89240)*(D43=ETS!$C$2:$C$89240)))*40-AG$42</f>
        <v>#VALUE!</v>
      </c>
      <c r="AH43" s="9" t="e" cm="1" vm="1">
        <f t="array" ref="AH43">AVERAGE(_xlfn._xlws.FILTER(ETS!$J$2:$J$89240, (C43=ETS!$A$2:$A$89240)*(D43=ETS!$C$2:$C$89240)))*40-AH$42</f>
        <v>#VALUE!</v>
      </c>
      <c r="AI43" s="4" t="e" vm="2">
        <f t="shared" si="18"/>
        <v>#VALUE!</v>
      </c>
      <c r="AJ43" s="2" t="e" vm="2">
        <f t="shared" si="1"/>
        <v>#VALUE!</v>
      </c>
      <c r="AK43" s="9" t="e" vm="2">
        <f t="shared" ref="AK43:AK46" si="27">AJ43+AJ$2</f>
        <v>#VALUE!</v>
      </c>
      <c r="AL43" t="e" vm="2">
        <f t="shared" si="2"/>
        <v>#VALUE!</v>
      </c>
      <c r="AM43" s="9" t="e" vm="2">
        <f t="shared" si="3"/>
        <v>#VALUE!</v>
      </c>
      <c r="AN43" t="e" vm="2">
        <f t="shared" si="6"/>
        <v>#VALUE!</v>
      </c>
      <c r="AO43" t="e" vm="2">
        <f t="shared" si="7"/>
        <v>#VALUE!</v>
      </c>
      <c r="AP43" t="e" vm="2">
        <f t="shared" ref="AP43:AP46" si="28">AJ43-AN43</f>
        <v>#VALUE!</v>
      </c>
      <c r="AQ43" t="e" vm="2">
        <f t="shared" si="9"/>
        <v>#VALUE!</v>
      </c>
      <c r="AR43">
        <v>2490.4501079403449</v>
      </c>
      <c r="AS43" t="e" vm="2">
        <f t="shared" si="10"/>
        <v>#VALUE!</v>
      </c>
      <c r="AT43" s="4" t="e" vm="2">
        <f t="shared" si="4"/>
        <v>#VALUE!</v>
      </c>
      <c r="AU43" s="4" t="e" vm="2">
        <f t="shared" si="4"/>
        <v>#VALUE!</v>
      </c>
    </row>
    <row r="44" spans="1:47" x14ac:dyDescent="0.25">
      <c r="A44" t="s">
        <v>233</v>
      </c>
      <c r="B44">
        <v>61</v>
      </c>
      <c r="C44">
        <v>76</v>
      </c>
      <c r="D44" t="s">
        <v>342</v>
      </c>
      <c r="E44" s="3" t="e" cm="1">
        <f t="array" ref="E44">AVERAGE(_xlfn._xlws.FILTER('H2'!$AG$2:$AG$89120, (C44='H2'!$B$2:$B$89280)*(D44='H2'!$D$2:$D$89280)*($A$1='H2'!$E$2:$E$89280)))</f>
        <v>#VALUE!</v>
      </c>
      <c r="F44" s="2" t="e" cm="1">
        <f t="array" ref="F44">AVERAGE(_xlfn._xlws.FILTER('H2'!$AG$2:$AG$89120, (C44='H2'!$B$2:$B$89280)*(D44='H2'!$D$2:$D$89280)*(2040='H2'!$E$2:$E$89280)))</f>
        <v>#VALUE!</v>
      </c>
      <c r="G44" s="9" t="e" cm="1">
        <f t="array" ref="G44">_xlfn._xlws.FILTER('H2'!$AH$2:$AH$98960, (C44='H2'!$B$2:$B$89280)*(D44='H2'!$D$2:$D$89280)*($A$1='H2'!$E$2:$E$89280))</f>
        <v>#VALUE!</v>
      </c>
      <c r="H44" s="9" t="e" cm="1">
        <f t="array" ref="H44">_xlfn._xlws.FILTER('H2'!$AJ$2:$AJ$98960, (C44='H2'!$B$2:$B$89280)*(D44='H2'!$D$2:$D$89280)*($A$1='H2'!$E$2:$E$89280))</f>
        <v>#VALUE!</v>
      </c>
      <c r="I44" s="9" t="e" cm="1">
        <f t="array" ref="I44">_xlfn._xlws.FILTER('H2'!$AK$2:$AK$98960, (C44='H2'!$B$2:$B$89280)*(D44='H2'!$D$2:$D$89280)*($A$1='H2'!$E$2:$E$89280))</f>
        <v>#VALUE!</v>
      </c>
      <c r="J44" s="9" t="e" cm="1">
        <f t="array" ref="J44">_xlfn._xlws.FILTER('H2'!$AL$2:$AL$98960, (C44='H2'!$B$2:$B$89280)*(D44='H2'!$D$2:$D$89280)*($A$1='H2'!$E$2:$E$89280))</f>
        <v>#VALUE!</v>
      </c>
      <c r="K44" s="9" t="e" cm="1" vm="1">
        <f t="array" ref="K44">SUM(_xlfn._xlws.FILTER('H2'!$L$2:$L$89280, (C44='H2'!$B$2:$B$89280)*(D44='H2'!$D$2:$D$89280)*($A$1&gt;'H2'!$E$2:$E$89280)))</f>
        <v>#VALUE!</v>
      </c>
      <c r="L44" s="9" t="e" cm="1" vm="1">
        <f t="array" ref="L44">SUM(_xlfn._xlws.FILTER('H2'!$M$2:$M$89280, (C44='H2'!$B$2:$B$89280)*(D44='H2'!$D$2:$D$89280)*($A$1&gt;'H2'!$E$2:$E$89280)))</f>
        <v>#VALUE!</v>
      </c>
      <c r="M44" s="9" t="e" cm="1" vm="1">
        <f t="array" ref="M44">SUM(_xlfn._xlws.FILTER('H2'!$K$2:$K$89280, ($C44='H2'!$B$2:$B$89280)*(D44='H2'!$D$2:$D$89280)*($A$1&gt;'H2'!$E$2:$E$89280)))</f>
        <v>#VALUE!</v>
      </c>
      <c r="N44" s="9" t="e" cm="1" vm="1">
        <f t="array" ref="N44">SUM(_xlfn._xlws.FILTER('H2'!$N$2:$N$89280, ($C44='H2'!$B$2:$B$89280)*(D44='H2'!$D$2:$D$89280)*($A$1&gt;'H2'!$E$2:$E$89280)))</f>
        <v>#VALUE!</v>
      </c>
      <c r="O44" s="2" t="e" cm="1" vm="1">
        <f t="array" ref="O44">AVERAGE(_xlfn._xlws.FILTER('H2'!$H$2:$H$89280, ($C44='H2'!$B$2:$B$89280)*(D44='H2'!$D$2:$D$89280)*($A$1='H2'!$E$2:$E$89280)))</f>
        <v>#VALUE!</v>
      </c>
      <c r="P44" s="2" t="e" cm="1" vm="1">
        <f t="array" ref="P44">AVERAGE(_xlfn._xlws.FILTER('H2'!$I$2:$I$89280, ($C44='H2'!$B$2:$B$89280)*(D44='H2'!$D$2:$D$89280)*($A$1='H2'!$E$2:$E$89280)))</f>
        <v>#VALUE!</v>
      </c>
      <c r="Q44" s="2" t="e" cm="1" vm="1">
        <f t="array" ref="Q44">AVERAGE(_xlfn._xlws.FILTER('H2'!$G$2:$G$89280, ($C44='H2'!$B$2:$B$89280)*(D44='H2'!$D$2:$D$89280)*($A$1='H2'!$E$2:$E$89280)))</f>
        <v>#VALUE!</v>
      </c>
      <c r="R44" s="2" t="e" cm="1" vm="1">
        <f t="array" ref="R44">AVERAGE(_xlfn._xlws.FILTER(PS!$F$2:$F$89280, (C44=PS!$B$2:$B$89280)*(D44=PS!$D$2:$D$89280)*($A$1=PS!$E$2:$E$89280)))</f>
        <v>#VALUE!</v>
      </c>
      <c r="S44" s="2" t="e" cm="1" vm="1">
        <f t="array" ref="S44">AVERAGE(_xlfn._xlws.FILTER(PS!$F$2:$F$89280, (C44=PS!$B$2:$B$89280)*(D44=PS!$D$2:$D$89280)*(2040=PS!$E$2:$E$89280)))</f>
        <v>#VALUE!</v>
      </c>
      <c r="T44" s="9" t="e" cm="1" vm="1">
        <f t="array" ref="T44">SUM(_xlfn._xlws.FILTER(PS!$I$2:$I$89280, (C44=PS!$B$2:$B$89280)*(D44=PS!$D$2:$D$89280)*($A$1&gt;PS!$E$2:$E$89280)))+SUM(_xlfn._xlws.FILTER(PS!$K$2:$K$89280, (C44=PS!$B$2:$B$89280)*(D44=PS!$D$2:$D$89280)*($A$1&gt;PS!$E$2:$E$89280)))-T$42</f>
        <v>#VALUE!</v>
      </c>
      <c r="U44" s="9" t="e" cm="1" vm="1">
        <f t="array" ref="U44">SUM(_xlfn._xlws.FILTER(PS!$M$2:$M$89280, (C44=PS!$B$2:$B$89280)*(D44=PS!$D$2:$D$89280)*($A$1&gt;PS!$E$2:$E$89280)))-U$42</f>
        <v>#VALUE!</v>
      </c>
      <c r="V44" s="9" t="e" cm="1" vm="1">
        <f t="array" ref="V44">SUM(_xlfn._xlws.FILTER(PS!$H$2:$H$89280+PS!$N$2:$N$89280, (C44=PS!$B$2:$B$89280)*(D44=PS!$D$2:$D$89280)*($A$1&gt;PS!$E$2:$E$89280)))-V$42</f>
        <v>#VALUE!</v>
      </c>
      <c r="W44" s="9" t="e" cm="1" vm="1">
        <f t="array" ref="W44">SUM(_xlfn._xlws.FILTER(PS!$J$2:$J$89280, (C44=PS!$B$2:$B$89280)*(D44=PS!$D$2:$D$89280)*($A$1&gt;PS!$E$2:$E$89280)))-W$42</f>
        <v>#VALUE!</v>
      </c>
      <c r="X44" s="9" t="e" cm="1" vm="1">
        <f t="array" ref="X44">SUM(_xlfn._xlws.FILTER(PS!$L$2:$L$89280, (C44=PS!$B$2:$B$89280)*(D44=PS!$D$2:$D$89280)*($A$1&gt;PS!$E$2:$E$89280)))-X$42</f>
        <v>#VALUE!</v>
      </c>
      <c r="Y44" s="9" t="e" cm="1" vm="1">
        <f t="array" ref="Y44">SUM(_xlfn._xlws.FILTER(PS_FS!$W$2:$W$89280+PS_FS!$Y$2:$Y$89280, (C44=PS_FS!$B$2:$B$89280)*(D44=PS_FS!$D$2:$D$89280)*($A$1&gt;PS_FS!$E$2:$E$89280)))-Y$42</f>
        <v>#VALUE!</v>
      </c>
      <c r="Z44" s="9" t="e" cm="1" vm="1">
        <f t="array" ref="Z44">SUM(_xlfn._xlws.FILTER(PS_FS!$AA$2:$AA$89280, (C44=PS_FS!$B$2:$B$89280)*(D44=PS_FS!$D$2:$D$89280)*($A$1&gt;PS_FS!$E$2:$E$89280)))-Z$42</f>
        <v>#VALUE!</v>
      </c>
      <c r="AA44" s="9" t="e" cm="1" vm="1">
        <f t="array" ref="AA44">SUM(_xlfn._xlws.FILTER(PS_FS!$AB$2:$AB$89280+PS_FS!$V$2:$V$89280, (C44=PS_FS!$B$2:$B$89280)*(D44=PS_FS!$D$2:$D$89280)*($A$1&gt;PS_FS!$E$2:$E$89280)))-AA$42</f>
        <v>#VALUE!</v>
      </c>
      <c r="AB44" s="9" t="e" cm="1" vm="1">
        <f t="array" ref="AB44">SUM(_xlfn._xlws.FILTER(PS_FS!$X$2:$X$89280, (C44=PS_FS!$B$2:$B$89280)*(D44=PS_FS!$D$2:$D$89280)*($A$1&gt;PS_FS!$E$2:$E$89280)))-AB$42</f>
        <v>#VALUE!</v>
      </c>
      <c r="AC44" s="9" t="e" cm="1" vm="1">
        <f t="array" ref="AC44">SUM(_xlfn._xlws.FILTER(PS_FS!$Z$2:$Z$89280, (C44=PS_FS!$B$2:$B$89280)*(D44=PS_FS!$D$2:$D$89280)*($A$1&gt;PS_FS!$E$2:$E$89280)))-AC$42</f>
        <v>#VALUE!</v>
      </c>
      <c r="AD44" s="2" t="e" cm="1" vm="1">
        <f t="array" ref="AD44">AVERAGE(_xlfn._xlws.FILTER(ETS!$M$2:$M$89240, (C44=ETS!$A$2:$A$89240)*(D44=ETS!$C$2:$C$89240)*($A$1=ETS!$D$2:$D$89240)))</f>
        <v>#VALUE!</v>
      </c>
      <c r="AE44" s="2" t="e" cm="1" vm="1">
        <f t="array" ref="AE44">AVERAGE(_xlfn._xlws.FILTER(ETS!$M$2:$M$89240, (C44=ETS!$A$2:$A$89240)*(D44=ETS!$C$2:$C$89240)*(2040=ETS!$D$2:$D$89240)))</f>
        <v>#VALUE!</v>
      </c>
      <c r="AF44" s="9" t="e" cm="1" vm="1">
        <f t="array" ref="AF44">AVERAGE(_xlfn._xlws.FILTER(ETS!$L$2:$L$89240, (C44=ETS!$A$2:$A$89240)*(D44=ETS!$C$2:$C$89240)))*40-AF$42</f>
        <v>#VALUE!</v>
      </c>
      <c r="AG44" s="9" t="e" cm="1" vm="1">
        <f t="array" ref="AG44">AVERAGE(_xlfn._xlws.FILTER(ETS!$K$2:$K$89240, (C44=ETS!$A$2:$A$89240)*(D44=ETS!$C$2:$C$89240)))*40-AG$42</f>
        <v>#VALUE!</v>
      </c>
      <c r="AH44" s="9" t="e" cm="1" vm="1">
        <f t="array" ref="AH44">AVERAGE(_xlfn._xlws.FILTER(ETS!$J$2:$J$89240, (C44=ETS!$A$2:$A$89240)*(D44=ETS!$C$2:$C$89240)))*40-AH$42</f>
        <v>#VALUE!</v>
      </c>
      <c r="AI44" s="4" t="e" vm="2">
        <f t="shared" si="18"/>
        <v>#VALUE!</v>
      </c>
      <c r="AJ44" s="2" t="e" vm="2">
        <f t="shared" si="1"/>
        <v>#VALUE!</v>
      </c>
      <c r="AK44" s="9" t="e" vm="2">
        <f t="shared" si="27"/>
        <v>#VALUE!</v>
      </c>
      <c r="AL44" t="e" vm="2">
        <f t="shared" si="2"/>
        <v>#VALUE!</v>
      </c>
      <c r="AM44" s="9" t="e" vm="2">
        <f t="shared" si="3"/>
        <v>#VALUE!</v>
      </c>
      <c r="AN44" t="e" vm="2">
        <f t="shared" si="6"/>
        <v>#VALUE!</v>
      </c>
      <c r="AO44" t="e" vm="2">
        <f t="shared" si="7"/>
        <v>#VALUE!</v>
      </c>
      <c r="AP44" t="e" vm="2">
        <f t="shared" si="28"/>
        <v>#VALUE!</v>
      </c>
      <c r="AQ44" t="e" vm="2">
        <f t="shared" si="9"/>
        <v>#VALUE!</v>
      </c>
      <c r="AR44">
        <v>2490.4501079403449</v>
      </c>
      <c r="AS44" t="e" vm="2">
        <f t="shared" si="10"/>
        <v>#VALUE!</v>
      </c>
      <c r="AT44" s="4" t="e" vm="2">
        <f t="shared" si="4"/>
        <v>#VALUE!</v>
      </c>
      <c r="AU44" s="4" t="e" vm="2">
        <f t="shared" si="4"/>
        <v>#VALUE!</v>
      </c>
    </row>
    <row r="45" spans="1:47" x14ac:dyDescent="0.25">
      <c r="A45" t="s">
        <v>238</v>
      </c>
      <c r="B45">
        <v>62</v>
      </c>
      <c r="C45">
        <v>176</v>
      </c>
      <c r="D45" t="s">
        <v>342</v>
      </c>
      <c r="E45" s="3" t="e" cm="1">
        <f t="array" ref="E45">AVERAGE(_xlfn._xlws.FILTER('H2'!$AG$2:$AG$89120, (C45='H2'!$B$2:$B$89280)*(D45='H2'!$D$2:$D$89280)*($A$1='H2'!$E$2:$E$89280)))</f>
        <v>#VALUE!</v>
      </c>
      <c r="F45" s="2" t="e" cm="1">
        <f t="array" ref="F45">AVERAGE(_xlfn._xlws.FILTER('H2'!$AG$2:$AG$89120, (C45='H2'!$B$2:$B$89280)*(D45='H2'!$D$2:$D$89280)*(2040='H2'!$E$2:$E$89280)))</f>
        <v>#VALUE!</v>
      </c>
      <c r="G45" s="9" t="e" cm="1">
        <f t="array" ref="G45">_xlfn._xlws.FILTER('H2'!$AH$2:$AH$98960, (C45='H2'!$B$2:$B$89280)*(D45='H2'!$D$2:$D$89280)*($A$1='H2'!$E$2:$E$89280))</f>
        <v>#VALUE!</v>
      </c>
      <c r="H45" s="9" t="e" cm="1">
        <f t="array" ref="H45">_xlfn._xlws.FILTER('H2'!$AJ$2:$AJ$98960, (C45='H2'!$B$2:$B$89280)*(D45='H2'!$D$2:$D$89280)*($A$1='H2'!$E$2:$E$89280))</f>
        <v>#VALUE!</v>
      </c>
      <c r="I45" s="9" t="e" cm="1">
        <f t="array" ref="I45">_xlfn._xlws.FILTER('H2'!$AK$2:$AK$98960, (C45='H2'!$B$2:$B$89280)*(D45='H2'!$D$2:$D$89280)*($A$1='H2'!$E$2:$E$89280))</f>
        <v>#VALUE!</v>
      </c>
      <c r="J45" s="9" t="e" cm="1">
        <f t="array" ref="J45">_xlfn._xlws.FILTER('H2'!$AL$2:$AL$98960, (C45='H2'!$B$2:$B$89280)*(D45='H2'!$D$2:$D$89280)*($A$1='H2'!$E$2:$E$89280))</f>
        <v>#VALUE!</v>
      </c>
      <c r="K45" s="9" t="e" cm="1" vm="1">
        <f t="array" ref="K45">SUM(_xlfn._xlws.FILTER('H2'!$L$2:$L$89280, (C45='H2'!$B$2:$B$89280)*(D45='H2'!$D$2:$D$89280)*($A$1&gt;'H2'!$E$2:$E$89280)))</f>
        <v>#VALUE!</v>
      </c>
      <c r="L45" s="9" t="e" cm="1" vm="1">
        <f t="array" ref="L45">SUM(_xlfn._xlws.FILTER('H2'!$M$2:$M$89280, (C45='H2'!$B$2:$B$89280)*(D45='H2'!$D$2:$D$89280)*($A$1&gt;'H2'!$E$2:$E$89280)))</f>
        <v>#VALUE!</v>
      </c>
      <c r="M45" s="9" t="e" cm="1" vm="1">
        <f t="array" ref="M45">SUM(_xlfn._xlws.FILTER('H2'!$K$2:$K$89280, ($C45='H2'!$B$2:$B$89280)*(D45='H2'!$D$2:$D$89280)*($A$1&gt;'H2'!$E$2:$E$89280)))</f>
        <v>#VALUE!</v>
      </c>
      <c r="N45" s="9" t="e" cm="1" vm="1">
        <f t="array" ref="N45">SUM(_xlfn._xlws.FILTER('H2'!$N$2:$N$89280, ($C45='H2'!$B$2:$B$89280)*(D45='H2'!$D$2:$D$89280)*($A$1&gt;'H2'!$E$2:$E$89280)))</f>
        <v>#VALUE!</v>
      </c>
      <c r="O45" s="2" t="e" cm="1" vm="1">
        <f t="array" ref="O45">AVERAGE(_xlfn._xlws.FILTER('H2'!$H$2:$H$89280, ($C45='H2'!$B$2:$B$89280)*(D45='H2'!$D$2:$D$89280)*($A$1='H2'!$E$2:$E$89280)))</f>
        <v>#VALUE!</v>
      </c>
      <c r="P45" s="2" t="e" cm="1" vm="1">
        <f t="array" ref="P45">AVERAGE(_xlfn._xlws.FILTER('H2'!$I$2:$I$89280, ($C45='H2'!$B$2:$B$89280)*(D45='H2'!$D$2:$D$89280)*($A$1='H2'!$E$2:$E$89280)))</f>
        <v>#VALUE!</v>
      </c>
      <c r="Q45" s="2" t="e" cm="1" vm="1">
        <f t="array" ref="Q45">AVERAGE(_xlfn._xlws.FILTER('H2'!$G$2:$G$89280, ($C45='H2'!$B$2:$B$89280)*(D45='H2'!$D$2:$D$89280)*($A$1='H2'!$E$2:$E$89280)))</f>
        <v>#VALUE!</v>
      </c>
      <c r="R45" s="2" t="e" cm="1" vm="1">
        <f t="array" ref="R45">AVERAGE(_xlfn._xlws.FILTER(PS!$F$2:$F$89280, (C45=PS!$B$2:$B$89280)*(D45=PS!$D$2:$D$89280)*($A$1=PS!$E$2:$E$89280)))</f>
        <v>#VALUE!</v>
      </c>
      <c r="S45" s="2" t="e" cm="1" vm="1">
        <f t="array" ref="S45">AVERAGE(_xlfn._xlws.FILTER(PS!$F$2:$F$89280, (C45=PS!$B$2:$B$89280)*(D45=PS!$D$2:$D$89280)*(2040=PS!$E$2:$E$89280)))</f>
        <v>#VALUE!</v>
      </c>
      <c r="T45" s="9" t="e" cm="1" vm="1">
        <f t="array" ref="T45">SUM(_xlfn._xlws.FILTER(PS!$I$2:$I$89280, (C45=PS!$B$2:$B$89280)*(D45=PS!$D$2:$D$89280)*($A$1&gt;PS!$E$2:$E$89280)))+SUM(_xlfn._xlws.FILTER(PS!$K$2:$K$89280, (C45=PS!$B$2:$B$89280)*(D45=PS!$D$2:$D$89280)*($A$1&gt;PS!$E$2:$E$89280)))-T$42</f>
        <v>#VALUE!</v>
      </c>
      <c r="U45" s="9" t="e" cm="1" vm="1">
        <f t="array" ref="U45">SUM(_xlfn._xlws.FILTER(PS!$M$2:$M$89280, (C45=PS!$B$2:$B$89280)*(D45=PS!$D$2:$D$89280)*($A$1&gt;PS!$E$2:$E$89280)))-U$42</f>
        <v>#VALUE!</v>
      </c>
      <c r="V45" s="9" t="e" cm="1" vm="1">
        <f t="array" ref="V45">SUM(_xlfn._xlws.FILTER(PS!$H$2:$H$89280+PS!$N$2:$N$89280, (C45=PS!$B$2:$B$89280)*(D45=PS!$D$2:$D$89280)*($A$1&gt;PS!$E$2:$E$89280)))-V$42</f>
        <v>#VALUE!</v>
      </c>
      <c r="W45" s="9" t="e" cm="1" vm="1">
        <f t="array" ref="W45">SUM(_xlfn._xlws.FILTER(PS!$J$2:$J$89280, (C45=PS!$B$2:$B$89280)*(D45=PS!$D$2:$D$89280)*($A$1&gt;PS!$E$2:$E$89280)))-W$42</f>
        <v>#VALUE!</v>
      </c>
      <c r="X45" s="9" t="e" cm="1" vm="1">
        <f t="array" ref="X45">SUM(_xlfn._xlws.FILTER(PS!$L$2:$L$89280, (C45=PS!$B$2:$B$89280)*(D45=PS!$D$2:$D$89280)*($A$1&gt;PS!$E$2:$E$89280)))-X$42</f>
        <v>#VALUE!</v>
      </c>
      <c r="Y45" s="9" t="e" cm="1" vm="1">
        <f t="array" ref="Y45">SUM(_xlfn._xlws.FILTER(PS_FS!$W$2:$W$89280+PS_FS!$Y$2:$Y$89280, (C45=PS_FS!$B$2:$B$89280)*(D45=PS_FS!$D$2:$D$89280)*($A$1&gt;PS_FS!$E$2:$E$89280)))-Y$42</f>
        <v>#VALUE!</v>
      </c>
      <c r="Z45" s="9" t="e" cm="1" vm="1">
        <f t="array" ref="Z45">SUM(_xlfn._xlws.FILTER(PS_FS!$AA$2:$AA$89280, (C45=PS_FS!$B$2:$B$89280)*(D45=PS_FS!$D$2:$D$89280)*($A$1&gt;PS_FS!$E$2:$E$89280)))-Z$42</f>
        <v>#VALUE!</v>
      </c>
      <c r="AA45" s="9" t="e" cm="1" vm="1">
        <f t="array" ref="AA45">SUM(_xlfn._xlws.FILTER(PS_FS!$AB$2:$AB$89280+PS_FS!$V$2:$V$89280, (C45=PS_FS!$B$2:$B$89280)*(D45=PS_FS!$D$2:$D$89280)*($A$1&gt;PS_FS!$E$2:$E$89280)))-AA$42</f>
        <v>#VALUE!</v>
      </c>
      <c r="AB45" s="9" t="e" cm="1" vm="1">
        <f t="array" ref="AB45">SUM(_xlfn._xlws.FILTER(PS_FS!$X$2:$X$89280, (C45=PS_FS!$B$2:$B$89280)*(D45=PS_FS!$D$2:$D$89280)*($A$1&gt;PS_FS!$E$2:$E$89280)))-AB$42</f>
        <v>#VALUE!</v>
      </c>
      <c r="AC45" s="9" t="e" cm="1" vm="1">
        <f t="array" ref="AC45">SUM(_xlfn._xlws.FILTER(PS_FS!$Z$2:$Z$89280, (C45=PS_FS!$B$2:$B$89280)*(D45=PS_FS!$D$2:$D$89280)*($A$1&gt;PS_FS!$E$2:$E$89280)))-AC$42</f>
        <v>#VALUE!</v>
      </c>
      <c r="AD45" s="2" t="e" cm="1" vm="1">
        <f t="array" ref="AD45">AVERAGE(_xlfn._xlws.FILTER(ETS!$M$2:$M$89240, (C45=ETS!$A$2:$A$89240)*(D45=ETS!$C$2:$C$89240)*($A$1=ETS!$D$2:$D$89240)))</f>
        <v>#VALUE!</v>
      </c>
      <c r="AE45" s="2" t="e" cm="1" vm="1">
        <f t="array" ref="AE45">AVERAGE(_xlfn._xlws.FILTER(ETS!$M$2:$M$89240, (C45=ETS!$A$2:$A$89240)*(D45=ETS!$C$2:$C$89240)*(2040=ETS!$D$2:$D$89240)))</f>
        <v>#VALUE!</v>
      </c>
      <c r="AF45" s="9" t="e" cm="1" vm="1">
        <f t="array" ref="AF45">AVERAGE(_xlfn._xlws.FILTER(ETS!$L$2:$L$89240, (C45=ETS!$A$2:$A$89240)*(D45=ETS!$C$2:$C$89240)))*40-AF$42</f>
        <v>#VALUE!</v>
      </c>
      <c r="AG45" s="9" t="e" cm="1" vm="1">
        <f t="array" ref="AG45">AVERAGE(_xlfn._xlws.FILTER(ETS!$K$2:$K$89240, (C45=ETS!$A$2:$A$89240)*(D45=ETS!$C$2:$C$89240)))*40-AG$42</f>
        <v>#VALUE!</v>
      </c>
      <c r="AH45" s="9" t="e" cm="1" vm="1">
        <f t="array" ref="AH45">AVERAGE(_xlfn._xlws.FILTER(ETS!$J$2:$J$89240, (C45=ETS!$A$2:$A$89240)*(D45=ETS!$C$2:$C$89240)))*40-AH$42</f>
        <v>#VALUE!</v>
      </c>
      <c r="AI45" s="4" t="e" vm="2">
        <f t="shared" si="18"/>
        <v>#VALUE!</v>
      </c>
      <c r="AJ45" s="2" t="e" vm="2">
        <f t="shared" si="1"/>
        <v>#VALUE!</v>
      </c>
      <c r="AK45" s="9" t="e" vm="2">
        <f t="shared" si="27"/>
        <v>#VALUE!</v>
      </c>
      <c r="AL45" t="e" vm="2">
        <f t="shared" si="2"/>
        <v>#VALUE!</v>
      </c>
      <c r="AM45" s="9" t="e" vm="2">
        <f t="shared" si="3"/>
        <v>#VALUE!</v>
      </c>
      <c r="AN45" t="e" vm="2">
        <f t="shared" si="6"/>
        <v>#VALUE!</v>
      </c>
      <c r="AO45" t="e" vm="2">
        <f t="shared" si="7"/>
        <v>#VALUE!</v>
      </c>
      <c r="AP45" t="e" vm="2">
        <f t="shared" si="28"/>
        <v>#VALUE!</v>
      </c>
      <c r="AQ45" t="e" vm="2">
        <f t="shared" si="9"/>
        <v>#VALUE!</v>
      </c>
      <c r="AR45">
        <v>2490.4501079403449</v>
      </c>
      <c r="AS45" t="e" vm="2">
        <f t="shared" si="10"/>
        <v>#VALUE!</v>
      </c>
      <c r="AT45" s="4" t="e" vm="2">
        <f t="shared" si="4"/>
        <v>#VALUE!</v>
      </c>
      <c r="AU45" s="4" t="e" vm="2">
        <f t="shared" si="4"/>
        <v>#VALUE!</v>
      </c>
    </row>
    <row r="46" spans="1:47" x14ac:dyDescent="0.25">
      <c r="A46" t="s">
        <v>242</v>
      </c>
      <c r="B46">
        <v>63</v>
      </c>
      <c r="C46">
        <v>226</v>
      </c>
      <c r="D46" t="s">
        <v>342</v>
      </c>
      <c r="E46" s="3" t="e" cm="1">
        <f t="array" ref="E46">AVERAGE(_xlfn._xlws.FILTER('H2'!$AG$2:$AG$89120, (C46='H2'!$B$2:$B$89280)*(D46='H2'!$D$2:$D$89280)*($A$1='H2'!$E$2:$E$89280)))</f>
        <v>#VALUE!</v>
      </c>
      <c r="F46" s="2" t="e" cm="1">
        <f t="array" ref="F46">AVERAGE(_xlfn._xlws.FILTER('H2'!$AG$2:$AG$89120, (C46='H2'!$B$2:$B$89280)*(D46='H2'!$D$2:$D$89280)*(2040='H2'!$E$2:$E$89280)))</f>
        <v>#VALUE!</v>
      </c>
      <c r="G46" s="9" t="e" cm="1">
        <f t="array" ref="G46">_xlfn._xlws.FILTER('H2'!$AH$2:$AH$98960, (C46='H2'!$B$2:$B$89280)*(D46='H2'!$D$2:$D$89280)*($A$1='H2'!$E$2:$E$89280))</f>
        <v>#VALUE!</v>
      </c>
      <c r="H46" s="9" t="e" cm="1">
        <f t="array" ref="H46">_xlfn._xlws.FILTER('H2'!$AJ$2:$AJ$98960, (C46='H2'!$B$2:$B$89280)*(D46='H2'!$D$2:$D$89280)*($A$1='H2'!$E$2:$E$89280))</f>
        <v>#VALUE!</v>
      </c>
      <c r="I46" s="9" t="e" cm="1">
        <f t="array" ref="I46">_xlfn._xlws.FILTER('H2'!$AK$2:$AK$98960, (C46='H2'!$B$2:$B$89280)*(D46='H2'!$D$2:$D$89280)*($A$1='H2'!$E$2:$E$89280))</f>
        <v>#VALUE!</v>
      </c>
      <c r="J46" s="9" t="e" cm="1">
        <f t="array" ref="J46">_xlfn._xlws.FILTER('H2'!$AL$2:$AL$98960, (C46='H2'!$B$2:$B$89280)*(D46='H2'!$D$2:$D$89280)*($A$1='H2'!$E$2:$E$89280))</f>
        <v>#VALUE!</v>
      </c>
      <c r="K46" s="9" t="e" cm="1" vm="1">
        <f t="array" ref="K46">SUM(_xlfn._xlws.FILTER('H2'!$L$2:$L$89280, (C46='H2'!$B$2:$B$89280)*(D46='H2'!$D$2:$D$89280)*($A$1&gt;'H2'!$E$2:$E$89280)))</f>
        <v>#VALUE!</v>
      </c>
      <c r="L46" s="9" t="e" cm="1" vm="1">
        <f t="array" ref="L46">SUM(_xlfn._xlws.FILTER('H2'!$M$2:$M$89280, (C46='H2'!$B$2:$B$89280)*(D46='H2'!$D$2:$D$89280)*($A$1&gt;'H2'!$E$2:$E$89280)))</f>
        <v>#VALUE!</v>
      </c>
      <c r="M46" s="9" t="e" cm="1" vm="1">
        <f t="array" ref="M46">SUM(_xlfn._xlws.FILTER('H2'!$K$2:$K$89280, ($C46='H2'!$B$2:$B$89280)*(D46='H2'!$D$2:$D$89280)*($A$1&gt;'H2'!$E$2:$E$89280)))</f>
        <v>#VALUE!</v>
      </c>
      <c r="N46" s="9" t="e" cm="1" vm="1">
        <f t="array" ref="N46">SUM(_xlfn._xlws.FILTER('H2'!$N$2:$N$89280, ($C46='H2'!$B$2:$B$89280)*(D46='H2'!$D$2:$D$89280)*($A$1&gt;'H2'!$E$2:$E$89280)))</f>
        <v>#VALUE!</v>
      </c>
      <c r="O46" s="2" t="e" cm="1" vm="1">
        <f t="array" ref="O46">AVERAGE(_xlfn._xlws.FILTER('H2'!$H$2:$H$89280, ($C46='H2'!$B$2:$B$89280)*(D46='H2'!$D$2:$D$89280)*($A$1='H2'!$E$2:$E$89280)))</f>
        <v>#VALUE!</v>
      </c>
      <c r="P46" s="2" t="e" cm="1" vm="1">
        <f t="array" ref="P46">AVERAGE(_xlfn._xlws.FILTER('H2'!$I$2:$I$89280, ($C46='H2'!$B$2:$B$89280)*(D46='H2'!$D$2:$D$89280)*($A$1='H2'!$E$2:$E$89280)))</f>
        <v>#VALUE!</v>
      </c>
      <c r="Q46" s="2" t="e" cm="1" vm="1">
        <f t="array" ref="Q46">AVERAGE(_xlfn._xlws.FILTER('H2'!$G$2:$G$89280, ($C46='H2'!$B$2:$B$89280)*(D46='H2'!$D$2:$D$89280)*($A$1='H2'!$E$2:$E$89280)))</f>
        <v>#VALUE!</v>
      </c>
      <c r="R46" s="2" t="e" cm="1" vm="1">
        <f t="array" ref="R46">AVERAGE(_xlfn._xlws.FILTER(PS!$F$2:$F$89280, (C46=PS!$B$2:$B$89280)*(D46=PS!$D$2:$D$89280)*($A$1=PS!$E$2:$E$89280)))</f>
        <v>#VALUE!</v>
      </c>
      <c r="S46" s="2" t="e" cm="1" vm="1">
        <f t="array" ref="S46">AVERAGE(_xlfn._xlws.FILTER(PS!$F$2:$F$89280, (C46=PS!$B$2:$B$89280)*(D46=PS!$D$2:$D$89280)*(2040=PS!$E$2:$E$89280)))</f>
        <v>#VALUE!</v>
      </c>
      <c r="T46" s="9" t="e" cm="1" vm="1">
        <f t="array" ref="T46">SUM(_xlfn._xlws.FILTER(PS!$I$2:$I$89280, (C46=PS!$B$2:$B$89280)*(D46=PS!$D$2:$D$89280)*($A$1&gt;PS!$E$2:$E$89280)))+SUM(_xlfn._xlws.FILTER(PS!$K$2:$K$89280, (C46=PS!$B$2:$B$89280)*(D46=PS!$D$2:$D$89280)*($A$1&gt;PS!$E$2:$E$89280)))-T$42</f>
        <v>#VALUE!</v>
      </c>
      <c r="U46" s="9" t="e" cm="1" vm="1">
        <f t="array" ref="U46">SUM(_xlfn._xlws.FILTER(PS!$M$2:$M$89280, (C46=PS!$B$2:$B$89280)*(D46=PS!$D$2:$D$89280)*($A$1&gt;PS!$E$2:$E$89280)))-U$42</f>
        <v>#VALUE!</v>
      </c>
      <c r="V46" s="9" t="e" cm="1" vm="1">
        <f t="array" ref="V46">SUM(_xlfn._xlws.FILTER(PS!$H$2:$H$89280+PS!$N$2:$N$89280, (C46=PS!$B$2:$B$89280)*(D46=PS!$D$2:$D$89280)*($A$1&gt;PS!$E$2:$E$89280)))-V$42</f>
        <v>#VALUE!</v>
      </c>
      <c r="W46" s="9" t="e" cm="1" vm="1">
        <f t="array" ref="W46">SUM(_xlfn._xlws.FILTER(PS!$J$2:$J$89280, (C46=PS!$B$2:$B$89280)*(D46=PS!$D$2:$D$89280)*($A$1&gt;PS!$E$2:$E$89280)))-W$42</f>
        <v>#VALUE!</v>
      </c>
      <c r="X46" s="9" t="e" cm="1" vm="1">
        <f t="array" ref="X46">SUM(_xlfn._xlws.FILTER(PS!$L$2:$L$89280, (C46=PS!$B$2:$B$89280)*(D46=PS!$D$2:$D$89280)*($A$1&gt;PS!$E$2:$E$89280)))-X$42</f>
        <v>#VALUE!</v>
      </c>
      <c r="Y46" s="9" t="e" cm="1" vm="1">
        <f t="array" ref="Y46">SUM(_xlfn._xlws.FILTER(PS_FS!$W$2:$W$89280+PS_FS!$Y$2:$Y$89280, (C46=PS_FS!$B$2:$B$89280)*(D46=PS_FS!$D$2:$D$89280)*($A$1&gt;PS_FS!$E$2:$E$89280)))-Y$42</f>
        <v>#VALUE!</v>
      </c>
      <c r="Z46" s="9" t="e" cm="1" vm="1">
        <f t="array" ref="Z46">SUM(_xlfn._xlws.FILTER(PS_FS!$AA$2:$AA$89280, (C46=PS_FS!$B$2:$B$89280)*(D46=PS_FS!$D$2:$D$89280)*($A$1&gt;PS_FS!$E$2:$E$89280)))-Z$42</f>
        <v>#VALUE!</v>
      </c>
      <c r="AA46" s="9" t="e" cm="1" vm="1">
        <f t="array" ref="AA46">SUM(_xlfn._xlws.FILTER(PS_FS!$AB$2:$AB$89280+PS_FS!$V$2:$V$89280, (C46=PS_FS!$B$2:$B$89280)*(D46=PS_FS!$D$2:$D$89280)*($A$1&gt;PS_FS!$E$2:$E$89280)))-AA$42</f>
        <v>#VALUE!</v>
      </c>
      <c r="AB46" s="9" t="e" cm="1" vm="1">
        <f t="array" ref="AB46">SUM(_xlfn._xlws.FILTER(PS_FS!$X$2:$X$89280, (C46=PS_FS!$B$2:$B$89280)*(D46=PS_FS!$D$2:$D$89280)*($A$1&gt;PS_FS!$E$2:$E$89280)))-AB$42</f>
        <v>#VALUE!</v>
      </c>
      <c r="AC46" s="9" t="e" cm="1" vm="1">
        <f t="array" ref="AC46">SUM(_xlfn._xlws.FILTER(PS_FS!$Z$2:$Z$89280, (C46=PS_FS!$B$2:$B$89280)*(D46=PS_FS!$D$2:$D$89280)*($A$1&gt;PS_FS!$E$2:$E$89280)))-AC$42</f>
        <v>#VALUE!</v>
      </c>
      <c r="AD46" s="2" t="e" cm="1" vm="1">
        <f t="array" ref="AD46">AVERAGE(_xlfn._xlws.FILTER(ETS!$M$2:$M$89240, (C46=ETS!$A$2:$A$89240)*(D46=ETS!$C$2:$C$89240)*($A$1=ETS!$D$2:$D$89240)))</f>
        <v>#VALUE!</v>
      </c>
      <c r="AE46" s="2" t="e" cm="1" vm="1">
        <f t="array" ref="AE46">AVERAGE(_xlfn._xlws.FILTER(ETS!$M$2:$M$89240, (C46=ETS!$A$2:$A$89240)*(D46=ETS!$C$2:$C$89240)*(2040=ETS!$D$2:$D$89240)))</f>
        <v>#VALUE!</v>
      </c>
      <c r="AF46" s="9" t="e" cm="1" vm="1">
        <f t="array" ref="AF46">AVERAGE(_xlfn._xlws.FILTER(ETS!$L$2:$L$89240, (C46=ETS!$A$2:$A$89240)*(D46=ETS!$C$2:$C$89240)))*40-AF$42</f>
        <v>#VALUE!</v>
      </c>
      <c r="AG46" s="9" t="e" cm="1" vm="1">
        <f t="array" ref="AG46">AVERAGE(_xlfn._xlws.FILTER(ETS!$K$2:$K$89240, (C46=ETS!$A$2:$A$89240)*(D46=ETS!$C$2:$C$89240)))*40-AG$42</f>
        <v>#VALUE!</v>
      </c>
      <c r="AH46" s="9" t="e" cm="1" vm="1">
        <f t="array" ref="AH46">AVERAGE(_xlfn._xlws.FILTER(ETS!$J$2:$J$89240, (C46=ETS!$A$2:$A$89240)*(D46=ETS!$C$2:$C$89240)))*40-AH$42</f>
        <v>#VALUE!</v>
      </c>
      <c r="AI46" s="4" t="e" vm="2">
        <f t="shared" si="18"/>
        <v>#VALUE!</v>
      </c>
      <c r="AJ46" s="2" t="e" vm="2">
        <f t="shared" si="1"/>
        <v>#VALUE!</v>
      </c>
      <c r="AK46" s="9" t="e" vm="2">
        <f t="shared" si="27"/>
        <v>#VALUE!</v>
      </c>
      <c r="AL46" t="e" vm="2">
        <f t="shared" si="2"/>
        <v>#VALUE!</v>
      </c>
      <c r="AM46" s="9" t="e" vm="2">
        <f t="shared" si="3"/>
        <v>#VALUE!</v>
      </c>
      <c r="AN46" t="e" vm="2">
        <f t="shared" si="6"/>
        <v>#VALUE!</v>
      </c>
      <c r="AO46" t="e" vm="2">
        <f t="shared" si="7"/>
        <v>#VALUE!</v>
      </c>
      <c r="AP46" t="e" vm="2">
        <f t="shared" si="28"/>
        <v>#VALUE!</v>
      </c>
      <c r="AQ46" t="e" vm="2">
        <f t="shared" si="9"/>
        <v>#VALUE!</v>
      </c>
      <c r="AR46">
        <v>2490.4501079403449</v>
      </c>
      <c r="AS46" t="e" vm="2">
        <f t="shared" si="10"/>
        <v>#VALUE!</v>
      </c>
      <c r="AT46" s="4" t="e" vm="2">
        <f t="shared" si="4"/>
        <v>#VALUE!</v>
      </c>
      <c r="AU46" s="4" t="e" vm="2">
        <f t="shared" si="4"/>
        <v>#VALUE!</v>
      </c>
    </row>
  </sheetData>
  <conditionalFormatting sqref="AT1:AU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{82E561F8-A922-45B6-85F6-25CDD6AEAE2C}</x14:id>
        </ext>
      </extLst>
    </cfRule>
  </conditionalFormatting>
  <conditionalFormatting sqref="AP1:A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E561F8-A922-45B6-85F6-25CDD6AEAE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AT1:AU1048576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DC150DAB75EF4F862EFFCFC7C323D9" ma:contentTypeVersion="7" ma:contentTypeDescription="Create a new document." ma:contentTypeScope="" ma:versionID="f0c357a6c56547ec26d49215c784c6f4">
  <xsd:schema xmlns:xsd="http://www.w3.org/2001/XMLSchema" xmlns:xs="http://www.w3.org/2001/XMLSchema" xmlns:p="http://schemas.microsoft.com/office/2006/metadata/properties" xmlns:ns3="968034ab-b3f3-4864-a644-2b414e8bf35d" targetNamespace="http://schemas.microsoft.com/office/2006/metadata/properties" ma:root="true" ma:fieldsID="206fc40c44a7d3315599fad2f6048405" ns3:_="">
    <xsd:import namespace="968034ab-b3f3-4864-a644-2b414e8bf35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8034ab-b3f3-4864-a644-2b414e8bf3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4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68034ab-b3f3-4864-a644-2b414e8bf35d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637BE49A-4D3E-449E-931A-89A345DD20A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6B3582-C697-479C-8020-FD98AFF6CC3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8034ab-b3f3-4864-a644-2b414e8bf3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D9957D-EA11-48D3-A742-C7DBB6A28D3C}">
  <ds:schemaRefs>
    <ds:schemaRef ds:uri="http://schemas.microsoft.com/office/infopath/2007/PartnerControls"/>
    <ds:schemaRef ds:uri="968034ab-b3f3-4864-a644-2b414e8bf35d"/>
    <ds:schemaRef ds:uri="http://schemas.microsoft.com/office/2006/documentManagement/types"/>
    <ds:schemaRef ds:uri="http://purl.org/dc/terms/"/>
    <ds:schemaRef ds:uri="http://purl.org/dc/elements/1.1/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FB9E8E8C-595A-4EE2-B4AF-3A55B2F4A5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Graphs</vt:lpstr>
      <vt:lpstr>Technology choice</vt:lpstr>
      <vt:lpstr>agent_costs_16_repr_days</vt:lpstr>
      <vt:lpstr>overview_scenarios</vt:lpstr>
      <vt:lpstr>Overview target</vt:lpstr>
      <vt:lpstr>Overview target (2)</vt:lpstr>
      <vt:lpstr>Overview Policy cost</vt:lpstr>
      <vt:lpstr>ETS</vt:lpstr>
      <vt:lpstr>PS_FS</vt:lpstr>
      <vt:lpstr>H2</vt:lpstr>
      <vt:lpstr>PS</vt:lpstr>
      <vt:lpstr>overview_results_2_repr_days</vt:lpstr>
      <vt:lpstr>Sheet1</vt:lpstr>
      <vt:lpstr>PS Analysis</vt:lpstr>
      <vt:lpstr>Contract prices</vt:lpstr>
      <vt:lpstr>PS Analysis (2)</vt:lpstr>
      <vt:lpstr>PS Analysis cumulative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Hoogsteyn</dc:creator>
  <cp:lastModifiedBy>Alexander Hoogsteyn</cp:lastModifiedBy>
  <dcterms:created xsi:type="dcterms:W3CDTF">2015-06-05T18:19:34Z</dcterms:created>
  <dcterms:modified xsi:type="dcterms:W3CDTF">2023-12-14T16:22:38Z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0x0101009BDC150DAB75EF4F862EFFCFC7C323D9</vt:lpwstr>
  </property>
</Properties>
</file>